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saveExternalLinkValues="0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tkinder\Desktop\"/>
    </mc:Choice>
  </mc:AlternateContent>
  <xr:revisionPtr revIDLastSave="0" documentId="13_ncr:1_{8D51466C-97A5-43BC-B84F-3A8DBABF674F}" xr6:coauthVersionLast="44" xr6:coauthVersionMax="44" xr10:uidLastSave="{00000000-0000-0000-0000-000000000000}"/>
  <bookViews>
    <workbookView xWindow="-120" yWindow="-120" windowWidth="29040" windowHeight="15990" firstSheet="2" activeTab="6" xr2:uid="{A7F236FA-3A68-4D49-9773-0AF9EDBC4F83}"/>
  </bookViews>
  <sheets>
    <sheet name="Contacts" sheetId="36" r:id="rId1"/>
    <sheet name="Converter" sheetId="50" r:id="rId2"/>
    <sheet name=" PALLET SNAPSHOT" sheetId="1" r:id="rId3"/>
    <sheet name="Holds_04_23_2020" sheetId="109" r:id="rId4"/>
    <sheet name="Tags" sheetId="6" r:id="rId5"/>
    <sheet name="Geodis Product on Hard Hold" sheetId="108" r:id="rId6"/>
    <sheet name="Expected Receipts" sheetId="29" r:id="rId7"/>
    <sheet name="Stock Status Update" sheetId="101" r:id="rId8"/>
    <sheet name="WHS03_ACTUAL SHIPS  2020 " sheetId="30" r:id="rId9"/>
    <sheet name="Priority_Discrepancies" sheetId="84" r:id="rId10"/>
    <sheet name="Tabulations" sheetId="3" r:id="rId11"/>
    <sheet name="planner scratchpad" sheetId="11" r:id="rId12"/>
    <sheet name="Thaw_Report_3_24" sheetId="49" r:id="rId13"/>
    <sheet name="FruitExpectedReceipt_3_24" sheetId="70" r:id="rId14"/>
    <sheet name="Fruit Freezer Counts" sheetId="60" r:id="rId15"/>
    <sheet name="THAW_Transform" sheetId="68" r:id="rId16"/>
    <sheet name="Fruit TAG Calculator" sheetId="103" r:id="rId17"/>
    <sheet name="Cycle Count Form" sheetId="42" r:id="rId18"/>
    <sheet name="OHL-291_BOL" sheetId="106" r:id="rId19"/>
    <sheet name="Disrepancy Mgshl" sheetId="99" r:id="rId20"/>
    <sheet name="Final Releases" sheetId="74" r:id="rId21"/>
    <sheet name="Detail_Orders_Shipped" sheetId="94" r:id="rId22"/>
    <sheet name="Stock Status" sheetId="47" r:id="rId23"/>
    <sheet name="Loads to Orrville Information" sheetId="18" r:id="rId24"/>
    <sheet name="5150055224" sheetId="88" r:id="rId25"/>
    <sheet name="Cycle Count Form Archieve" sheetId="43" r:id="rId26"/>
    <sheet name="Discoverer_Open_Orders_To_Ship" sheetId="71" r:id="rId27"/>
    <sheet name="Database" sheetId="4" r:id="rId28"/>
    <sheet name="JDA_FG_AVAIL_TO_SHIP" sheetId="85" r:id="rId29"/>
  </sheets>
  <externalReferences>
    <externalReference r:id="rId30"/>
  </externalReferences>
  <definedNames>
    <definedName name="_xlnm._FilterDatabase" localSheetId="15" hidden="1">THAW_Transform!$A$1:$A$243</definedName>
    <definedName name="CalendarYear">[1]January!$K$2</definedName>
    <definedName name="CalendarYear_2020" localSheetId="25">#REF!</definedName>
    <definedName name="CalendarYear_2020" localSheetId="22">#REF!</definedName>
    <definedName name="CalendarYear_2020">#REF!</definedName>
    <definedName name="Days_Weeks_Month">{0,1,2,3,4,5,6} + {0;1;2;3;4;5}*7</definedName>
    <definedName name="DaysAndWeeks">{0,1,2,3,4,5,6} + {0;1;2;3;4;5}*7</definedName>
    <definedName name="DaysWeeks_Months">{0,1,2,3,4,5,6} + {0;1;2;3;4;5}*7</definedName>
    <definedName name="Holds" localSheetId="3" hidden="1">Holds_04_23_2020!$A$1:$V$869</definedName>
    <definedName name="_xlnm.Print_Area" localSheetId="12">Thaw_Report_3_24!#REF!</definedName>
    <definedName name="solver_typ" localSheetId="2" hidden="1">2</definedName>
    <definedName name="solver_typ" localSheetId="11" hidden="1">2</definedName>
    <definedName name="solver_typ" localSheetId="10" hidden="1">2</definedName>
    <definedName name="solver_typ" localSheetId="4" hidden="1">2</definedName>
    <definedName name="solver_ver" localSheetId="2" hidden="1">17</definedName>
    <definedName name="solver_ver" localSheetId="11" hidden="1">17</definedName>
    <definedName name="solver_ver" localSheetId="10" hidden="1">17</definedName>
    <definedName name="solver_ver" localSheetId="4" hidden="1">17</definedName>
    <definedName name="Start_Week" localSheetId="25">#REF!</definedName>
    <definedName name="Start_Week" localSheetId="22">#REF!</definedName>
    <definedName name="Start_Week">#REF!</definedName>
    <definedName name="WeekStart">[1]January!$K$3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query  3_89a53a43-4e71-4a6e-a27b-006c32d9edf0" name="query  3" connection="Query - query (3)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1" i="42" l="1"/>
  <c r="F4" i="103"/>
  <c r="F5" i="103"/>
  <c r="F6" i="103"/>
  <c r="F7" i="103"/>
  <c r="F8" i="103"/>
  <c r="F9" i="103"/>
  <c r="F10" i="103"/>
  <c r="F11" i="103"/>
  <c r="F12" i="103"/>
  <c r="F13" i="103"/>
  <c r="F14" i="103"/>
  <c r="F15" i="103"/>
  <c r="F16" i="103"/>
  <c r="F17" i="103"/>
  <c r="F18" i="103"/>
  <c r="F19" i="103"/>
  <c r="F20" i="103"/>
  <c r="F21" i="103"/>
  <c r="F22" i="103"/>
  <c r="F23" i="103"/>
  <c r="F24" i="103"/>
  <c r="F25" i="103"/>
  <c r="F26" i="103"/>
  <c r="F27" i="103"/>
  <c r="F3" i="103"/>
  <c r="E4" i="103"/>
  <c r="E5" i="103"/>
  <c r="E6" i="103"/>
  <c r="E7" i="103"/>
  <c r="E8" i="103"/>
  <c r="E9" i="103"/>
  <c r="E10" i="103"/>
  <c r="E11" i="103"/>
  <c r="E12" i="103"/>
  <c r="E13" i="103"/>
  <c r="E14" i="103"/>
  <c r="E15" i="103"/>
  <c r="E16" i="103"/>
  <c r="E17" i="103"/>
  <c r="E18" i="103"/>
  <c r="E19" i="103"/>
  <c r="E20" i="103"/>
  <c r="E21" i="103"/>
  <c r="E22" i="103"/>
  <c r="E23" i="103"/>
  <c r="E24" i="103"/>
  <c r="E25" i="103"/>
  <c r="E26" i="103"/>
  <c r="E27" i="103"/>
  <c r="E3" i="103"/>
  <c r="D4" i="103"/>
  <c r="D5" i="103"/>
  <c r="D6" i="103"/>
  <c r="D7" i="103"/>
  <c r="D8" i="103"/>
  <c r="D9" i="103"/>
  <c r="D10" i="103"/>
  <c r="D11" i="103"/>
  <c r="D12" i="103"/>
  <c r="D13" i="103"/>
  <c r="D14" i="103"/>
  <c r="D15" i="103"/>
  <c r="D16" i="103"/>
  <c r="D17" i="103"/>
  <c r="D18" i="103"/>
  <c r="D19" i="103"/>
  <c r="D20" i="103"/>
  <c r="D21" i="103"/>
  <c r="D22" i="103"/>
  <c r="D23" i="103"/>
  <c r="D24" i="103"/>
  <c r="D25" i="103"/>
  <c r="D26" i="103"/>
  <c r="D27" i="103"/>
  <c r="D3" i="103"/>
  <c r="B4" i="103"/>
  <c r="B5" i="103"/>
  <c r="B6" i="103"/>
  <c r="B7" i="103"/>
  <c r="B8" i="103"/>
  <c r="B9" i="103"/>
  <c r="B10" i="103"/>
  <c r="B11" i="103"/>
  <c r="B12" i="103"/>
  <c r="B13" i="103"/>
  <c r="B14" i="103"/>
  <c r="B15" i="103"/>
  <c r="B16" i="103"/>
  <c r="B17" i="103"/>
  <c r="B18" i="103"/>
  <c r="B19" i="103"/>
  <c r="B20" i="103"/>
  <c r="B21" i="103"/>
  <c r="B22" i="103"/>
  <c r="B23" i="103"/>
  <c r="B24" i="103"/>
  <c r="B25" i="103"/>
  <c r="B26" i="103"/>
  <c r="B27" i="103"/>
  <c r="B3" i="103"/>
  <c r="E29" i="106" l="1"/>
  <c r="E30" i="106"/>
  <c r="E31" i="106"/>
  <c r="E32" i="106"/>
  <c r="E33" i="106"/>
  <c r="E34" i="106"/>
  <c r="E35" i="106"/>
  <c r="E36" i="106"/>
  <c r="E37" i="106"/>
  <c r="E38" i="106"/>
  <c r="E39" i="106"/>
  <c r="E40" i="106"/>
  <c r="E41" i="106"/>
  <c r="E42" i="106"/>
  <c r="E43" i="106"/>
  <c r="E44" i="106"/>
  <c r="E45" i="106"/>
  <c r="E46" i="106"/>
  <c r="E47" i="106"/>
  <c r="F48" i="106" l="1"/>
  <c r="C3" i="103"/>
  <c r="C4" i="103"/>
  <c r="C5" i="103"/>
  <c r="C6" i="103"/>
  <c r="C7" i="103"/>
  <c r="C8" i="103"/>
  <c r="C9" i="103"/>
  <c r="C10" i="103"/>
  <c r="C11" i="103"/>
  <c r="C12" i="103"/>
  <c r="C13" i="103"/>
  <c r="C14" i="103"/>
  <c r="C15" i="103"/>
  <c r="C16" i="103"/>
  <c r="C17" i="103"/>
  <c r="C18" i="103"/>
  <c r="C19" i="103"/>
  <c r="C20" i="103"/>
  <c r="C21" i="103"/>
  <c r="C22" i="103"/>
  <c r="C23" i="103"/>
  <c r="C24" i="103"/>
  <c r="E28" i="106"/>
  <c r="G7" i="3" l="1"/>
  <c r="C7" i="106"/>
  <c r="D5" i="74" l="1"/>
  <c r="D4" i="74"/>
  <c r="D6" i="74"/>
  <c r="H24" i="103" l="1"/>
  <c r="H23" i="103" l="1"/>
  <c r="D3" i="74" l="1"/>
  <c r="D2" i="74"/>
  <c r="G772" i="3"/>
  <c r="H22" i="103"/>
  <c r="H21" i="103" l="1"/>
  <c r="H16" i="103" l="1"/>
  <c r="H17" i="103"/>
  <c r="H18" i="103"/>
  <c r="H19" i="103"/>
  <c r="H20" i="103"/>
  <c r="H4" i="103" l="1"/>
  <c r="H14" i="103"/>
  <c r="H11" i="103"/>
  <c r="H12" i="103"/>
  <c r="H13" i="103"/>
  <c r="H15" i="103"/>
  <c r="H10" i="103"/>
  <c r="H9" i="103"/>
  <c r="H8" i="103"/>
  <c r="H7" i="103"/>
  <c r="H6" i="103"/>
  <c r="H5" i="103"/>
  <c r="H3" i="103"/>
  <c r="C21" i="42" l="1"/>
  <c r="G773" i="3"/>
  <c r="H773" i="3"/>
  <c r="K773" i="3" s="1"/>
  <c r="I773" i="3"/>
  <c r="D9" i="84" l="1"/>
  <c r="E771" i="3"/>
  <c r="D8" i="84" l="1"/>
  <c r="D7" i="84" l="1"/>
  <c r="D4" i="84"/>
  <c r="D5" i="84"/>
  <c r="D6" i="84"/>
  <c r="D3" i="84"/>
  <c r="G734" i="3"/>
  <c r="I1" i="6" l="1"/>
  <c r="I3" i="6" s="1"/>
  <c r="E38" i="1" l="1"/>
  <c r="I54" i="1" l="1"/>
  <c r="I50" i="1"/>
  <c r="I46" i="1"/>
  <c r="I42" i="1"/>
  <c r="B30" i="60" l="1"/>
  <c r="G639" i="3" l="1"/>
  <c r="G640" i="3"/>
  <c r="G641" i="3"/>
  <c r="G642" i="3"/>
  <c r="G643" i="3"/>
  <c r="G644" i="3"/>
  <c r="G645" i="3"/>
  <c r="G646" i="3"/>
  <c r="G647" i="3"/>
  <c r="G648" i="3"/>
  <c r="E639" i="3"/>
  <c r="K16" i="42" l="1"/>
  <c r="AY426" i="6" l="1"/>
  <c r="AY427" i="6"/>
  <c r="AY428" i="6"/>
  <c r="AY429" i="6"/>
  <c r="AY430" i="6"/>
  <c r="AY431" i="6"/>
  <c r="AY432" i="6"/>
  <c r="AY433" i="6"/>
  <c r="AY434" i="6"/>
  <c r="AY435" i="6"/>
  <c r="AY436" i="6"/>
  <c r="AY437" i="6"/>
  <c r="AY438" i="6"/>
  <c r="AY439" i="6"/>
  <c r="AY440" i="6"/>
  <c r="AY441" i="6"/>
  <c r="AY442" i="6"/>
  <c r="AY443" i="6"/>
  <c r="AY444" i="6"/>
  <c r="AY445" i="6"/>
  <c r="AY446" i="6"/>
  <c r="AY447" i="6"/>
  <c r="AX429" i="6"/>
  <c r="AX430" i="6"/>
  <c r="AX431" i="6"/>
  <c r="AX432" i="6"/>
  <c r="AX433" i="6"/>
  <c r="AX434" i="6"/>
  <c r="AX435" i="6"/>
  <c r="AX436" i="6"/>
  <c r="AX437" i="6"/>
  <c r="AX438" i="6"/>
  <c r="AX439" i="6"/>
  <c r="AX440" i="6"/>
  <c r="AX441" i="6"/>
  <c r="AX442" i="6"/>
  <c r="AX443" i="6"/>
  <c r="AX444" i="6"/>
  <c r="AX445" i="6"/>
  <c r="AX446" i="6"/>
  <c r="AX447" i="6"/>
  <c r="AX448" i="6"/>
  <c r="AX449" i="6"/>
  <c r="AW430" i="6"/>
  <c r="F430" i="6" s="1"/>
  <c r="AW431" i="6"/>
  <c r="F431" i="6" s="1"/>
  <c r="AW432" i="6"/>
  <c r="F432" i="6" s="1"/>
  <c r="AW433" i="6"/>
  <c r="F433" i="6" s="1"/>
  <c r="AW434" i="6"/>
  <c r="F434" i="6" s="1"/>
  <c r="AW435" i="6"/>
  <c r="F435" i="6" s="1"/>
  <c r="AW436" i="6"/>
  <c r="F436" i="6" s="1"/>
  <c r="AW437" i="6"/>
  <c r="F437" i="6" s="1"/>
  <c r="AW438" i="6"/>
  <c r="F438" i="6" s="1"/>
  <c r="AW439" i="6"/>
  <c r="F439" i="6" s="1"/>
  <c r="AW440" i="6"/>
  <c r="F440" i="6" s="1"/>
  <c r="AW441" i="6"/>
  <c r="F441" i="6" s="1"/>
  <c r="AW442" i="6"/>
  <c r="F442" i="6" s="1"/>
  <c r="L16" i="42" l="1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17" i="42"/>
  <c r="C14" i="42"/>
  <c r="C15" i="42"/>
  <c r="C16" i="42"/>
  <c r="C17" i="42"/>
  <c r="C18" i="42"/>
  <c r="C19" i="42"/>
  <c r="C20" i="42"/>
  <c r="C22" i="42"/>
  <c r="C23" i="42"/>
  <c r="C24" i="42"/>
  <c r="C25" i="42"/>
  <c r="C26" i="42"/>
  <c r="C27" i="42"/>
  <c r="C28" i="42"/>
  <c r="C29" i="42"/>
  <c r="C30" i="42"/>
  <c r="AX426" i="6" l="1"/>
  <c r="AX427" i="6"/>
  <c r="AX428" i="6"/>
  <c r="AW426" i="6"/>
  <c r="F426" i="6" s="1"/>
  <c r="AW427" i="6"/>
  <c r="AW428" i="6"/>
  <c r="AW429" i="6"/>
  <c r="F429" i="6" s="1"/>
  <c r="F427" i="6" l="1"/>
  <c r="F428" i="6"/>
  <c r="AW194" i="6" l="1"/>
  <c r="K6" i="42" l="1"/>
  <c r="K14" i="42"/>
  <c r="L14" i="42"/>
  <c r="K7" i="42"/>
  <c r="K8" i="42"/>
  <c r="K9" i="42"/>
  <c r="K10" i="42"/>
  <c r="K11" i="42"/>
  <c r="K12" i="42"/>
  <c r="K13" i="42"/>
  <c r="K15" i="42"/>
  <c r="L7" i="42"/>
  <c r="L8" i="42"/>
  <c r="L9" i="42"/>
  <c r="L10" i="42"/>
  <c r="L11" i="42"/>
  <c r="L12" i="42"/>
  <c r="L13" i="42"/>
  <c r="L15" i="42"/>
  <c r="L6" i="42"/>
  <c r="C7" i="42"/>
  <c r="C8" i="42"/>
  <c r="C9" i="42"/>
  <c r="C10" i="42"/>
  <c r="C11" i="42"/>
  <c r="C12" i="42"/>
  <c r="C13" i="42"/>
  <c r="C6" i="42"/>
  <c r="A1" i="68" l="1"/>
  <c r="B104" i="60"/>
  <c r="B14" i="60"/>
  <c r="B73" i="60"/>
  <c r="B46" i="60"/>
  <c r="B62" i="60"/>
  <c r="B63" i="60"/>
  <c r="B64" i="60"/>
  <c r="B65" i="60"/>
  <c r="B98" i="60"/>
  <c r="B35" i="60"/>
  <c r="B102" i="60"/>
  <c r="B27" i="60"/>
  <c r="B83" i="60"/>
  <c r="B88" i="60"/>
  <c r="B93" i="60"/>
  <c r="B118" i="60"/>
  <c r="B121" i="60"/>
  <c r="B122" i="60"/>
  <c r="B123" i="60"/>
  <c r="B96" i="60"/>
  <c r="B54" i="60"/>
  <c r="B103" i="60"/>
  <c r="B28" i="60"/>
  <c r="B29" i="60"/>
  <c r="B52" i="60"/>
  <c r="B31" i="60"/>
  <c r="B76" i="60"/>
  <c r="B78" i="60"/>
  <c r="B79" i="60"/>
  <c r="B80" i="60"/>
  <c r="B95" i="60"/>
  <c r="B94" i="60"/>
  <c r="B5" i="60"/>
  <c r="B22" i="60"/>
  <c r="B15" i="60"/>
  <c r="B47" i="60"/>
  <c r="B36" i="60"/>
  <c r="B37" i="60"/>
  <c r="B71" i="60"/>
  <c r="B119" i="60"/>
  <c r="B60" i="60"/>
  <c r="B61" i="60"/>
  <c r="B74" i="60"/>
  <c r="B3" i="60"/>
  <c r="B4" i="60"/>
  <c r="B2" i="60"/>
  <c r="B48" i="60"/>
  <c r="B49" i="60"/>
  <c r="B50" i="60"/>
  <c r="B51" i="60"/>
  <c r="B84" i="60"/>
  <c r="B85" i="60"/>
  <c r="B86" i="60"/>
  <c r="B87" i="60"/>
  <c r="B89" i="60"/>
  <c r="B90" i="60"/>
  <c r="B91" i="60"/>
  <c r="B92" i="60"/>
  <c r="B107" i="60"/>
  <c r="B108" i="60"/>
  <c r="B109" i="60"/>
  <c r="B110" i="60"/>
  <c r="B66" i="60"/>
  <c r="B67" i="60"/>
  <c r="B68" i="60"/>
  <c r="B69" i="60"/>
  <c r="B111" i="60"/>
  <c r="B112" i="60"/>
  <c r="B113" i="60"/>
  <c r="B114" i="60"/>
  <c r="B44" i="60"/>
  <c r="B45" i="60"/>
  <c r="B38" i="60"/>
  <c r="B81" i="60"/>
  <c r="B120" i="60"/>
  <c r="B115" i="60"/>
  <c r="B116" i="60"/>
  <c r="B117" i="60"/>
  <c r="B20" i="60"/>
  <c r="B21" i="60"/>
  <c r="B6" i="60"/>
  <c r="B70" i="60"/>
  <c r="B58" i="60"/>
  <c r="B59" i="60"/>
  <c r="B56" i="60"/>
  <c r="B55" i="60"/>
  <c r="B16" i="60"/>
  <c r="B17" i="60"/>
  <c r="B18" i="60"/>
  <c r="B19" i="60"/>
  <c r="B100" i="60"/>
  <c r="B101" i="60"/>
  <c r="B8" i="60"/>
  <c r="B9" i="60"/>
  <c r="B7" i="60"/>
  <c r="B57" i="60"/>
  <c r="B72" i="60"/>
  <c r="B97" i="60"/>
  <c r="B32" i="60"/>
  <c r="B24" i="60"/>
  <c r="B82" i="60"/>
  <c r="B43" i="60"/>
  <c r="B25" i="60"/>
  <c r="B26" i="60"/>
  <c r="B99" i="60"/>
  <c r="B10" i="60"/>
  <c r="B77" i="60"/>
  <c r="B105" i="60"/>
  <c r="B106" i="60"/>
  <c r="B11" i="60"/>
  <c r="B12" i="60"/>
  <c r="B75" i="60"/>
  <c r="B13" i="60"/>
  <c r="B40" i="60"/>
  <c r="B41" i="60"/>
  <c r="B42" i="60"/>
  <c r="B39" i="60"/>
  <c r="B23" i="60"/>
  <c r="B34" i="60"/>
  <c r="B33" i="60"/>
  <c r="B53" i="60"/>
  <c r="B124" i="60"/>
  <c r="B125" i="60"/>
  <c r="B126" i="60"/>
  <c r="B127" i="60"/>
  <c r="B128" i="60"/>
  <c r="B129" i="60"/>
  <c r="B130" i="60"/>
  <c r="B131" i="60"/>
  <c r="B132" i="60"/>
  <c r="B133" i="60"/>
  <c r="B134" i="60"/>
  <c r="B135" i="60"/>
  <c r="B136" i="60"/>
  <c r="B137" i="60"/>
  <c r="B138" i="60"/>
  <c r="B139" i="60"/>
  <c r="B140" i="60"/>
  <c r="B141" i="60"/>
  <c r="B142" i="60"/>
  <c r="B143" i="60"/>
  <c r="B144" i="60"/>
  <c r="B145" i="60"/>
  <c r="B146" i="60"/>
  <c r="B147" i="60"/>
  <c r="B148" i="60"/>
  <c r="B149" i="60"/>
  <c r="B150" i="60"/>
  <c r="B151" i="60"/>
  <c r="B152" i="60"/>
  <c r="B153" i="60"/>
  <c r="B154" i="60"/>
  <c r="B155" i="60"/>
  <c r="B156" i="60"/>
  <c r="B157" i="60"/>
  <c r="B158" i="60"/>
  <c r="B159" i="60"/>
  <c r="B160" i="60"/>
  <c r="B161" i="60"/>
  <c r="B162" i="60"/>
  <c r="B163" i="60"/>
  <c r="B164" i="60"/>
  <c r="B165" i="60"/>
  <c r="B166" i="60"/>
  <c r="B167" i="60"/>
  <c r="B168" i="60"/>
  <c r="B169" i="60"/>
  <c r="B170" i="60"/>
  <c r="B171" i="60"/>
  <c r="B172" i="60"/>
  <c r="B173" i="60"/>
  <c r="B174" i="60"/>
  <c r="B175" i="60"/>
  <c r="B176" i="60"/>
  <c r="B177" i="60"/>
  <c r="B178" i="60"/>
  <c r="B179" i="60"/>
  <c r="B180" i="60"/>
  <c r="B181" i="60"/>
  <c r="B182" i="60"/>
  <c r="B183" i="60"/>
  <c r="B184" i="60"/>
  <c r="B185" i="60"/>
  <c r="B186" i="60"/>
  <c r="B187" i="60"/>
  <c r="B188" i="60"/>
  <c r="B189" i="60"/>
  <c r="B190" i="60"/>
  <c r="B191" i="60"/>
  <c r="B192" i="60"/>
  <c r="B193" i="60"/>
  <c r="B194" i="60"/>
  <c r="B195" i="60"/>
  <c r="B196" i="60"/>
  <c r="B197" i="60"/>
  <c r="B198" i="60"/>
  <c r="B199" i="60"/>
  <c r="B200" i="60"/>
  <c r="B201" i="60"/>
  <c r="B202" i="60"/>
  <c r="B203" i="60"/>
  <c r="B204" i="60"/>
  <c r="B205" i="60"/>
  <c r="B206" i="60"/>
  <c r="B207" i="60"/>
  <c r="B208" i="60"/>
  <c r="B209" i="60"/>
  <c r="B210" i="60"/>
  <c r="B211" i="60"/>
  <c r="B212" i="60"/>
  <c r="B213" i="60"/>
  <c r="B214" i="60"/>
  <c r="B215" i="60"/>
  <c r="B216" i="60"/>
  <c r="B217" i="60"/>
  <c r="B218" i="60"/>
  <c r="B219" i="60"/>
  <c r="B220" i="60"/>
  <c r="B221" i="60"/>
  <c r="B222" i="60"/>
  <c r="B223" i="60"/>
  <c r="B224" i="60"/>
  <c r="B225" i="60"/>
  <c r="B226" i="60"/>
  <c r="B227" i="60"/>
  <c r="B228" i="60"/>
  <c r="B229" i="60"/>
  <c r="B230" i="60"/>
  <c r="B231" i="60"/>
  <c r="B232" i="60"/>
  <c r="B233" i="60"/>
  <c r="B234" i="60"/>
  <c r="B235" i="60"/>
  <c r="B236" i="60"/>
  <c r="B237" i="60"/>
  <c r="B238" i="60"/>
  <c r="B239" i="60"/>
  <c r="B240" i="60"/>
  <c r="B241" i="60"/>
  <c r="B242" i="60"/>
  <c r="B243" i="60"/>
  <c r="B244" i="60"/>
  <c r="B245" i="60"/>
  <c r="B246" i="60"/>
  <c r="B247" i="60"/>
  <c r="B248" i="60"/>
  <c r="B249" i="60"/>
  <c r="B250" i="60"/>
  <c r="B251" i="60"/>
  <c r="B252" i="60"/>
  <c r="B253" i="60"/>
  <c r="B254" i="60"/>
  <c r="B255" i="60"/>
  <c r="B256" i="60"/>
  <c r="B257" i="60"/>
  <c r="B258" i="60"/>
  <c r="B259" i="60"/>
  <c r="B260" i="60"/>
  <c r="B261" i="60"/>
  <c r="B262" i="60"/>
  <c r="B263" i="60"/>
  <c r="B264" i="60"/>
  <c r="B265" i="60"/>
  <c r="B266" i="60"/>
  <c r="B267" i="60"/>
  <c r="B268" i="60"/>
  <c r="B269" i="60"/>
  <c r="B270" i="60"/>
  <c r="B271" i="60"/>
  <c r="B272" i="60"/>
  <c r="B273" i="60"/>
  <c r="B274" i="60"/>
  <c r="B275" i="60"/>
  <c r="B276" i="60"/>
  <c r="B277" i="60"/>
  <c r="B278" i="60"/>
  <c r="B279" i="60"/>
  <c r="B280" i="60"/>
  <c r="B281" i="60"/>
  <c r="B282" i="60"/>
  <c r="B283" i="60"/>
  <c r="B284" i="60"/>
  <c r="B285" i="60"/>
  <c r="B286" i="60"/>
  <c r="B287" i="60"/>
  <c r="B288" i="60"/>
  <c r="B289" i="60"/>
  <c r="B290" i="60"/>
  <c r="B291" i="60"/>
  <c r="B292" i="60"/>
  <c r="B293" i="60"/>
  <c r="B294" i="60"/>
  <c r="B295" i="60"/>
  <c r="B296" i="60"/>
  <c r="B297" i="60"/>
  <c r="B298" i="60"/>
  <c r="B299" i="60"/>
  <c r="B300" i="60"/>
  <c r="B301" i="60"/>
  <c r="B302" i="60"/>
  <c r="B303" i="60"/>
  <c r="B304" i="60"/>
  <c r="B305" i="60"/>
  <c r="B306" i="60"/>
  <c r="B307" i="60"/>
  <c r="B308" i="60"/>
  <c r="B309" i="60"/>
  <c r="B310" i="60"/>
  <c r="B311" i="60"/>
  <c r="B312" i="60"/>
  <c r="B313" i="60"/>
  <c r="B314" i="60"/>
  <c r="B315" i="60"/>
  <c r="B316" i="60"/>
  <c r="B317" i="60"/>
  <c r="B318" i="60"/>
  <c r="B319" i="60"/>
  <c r="B320" i="60"/>
  <c r="B321" i="60"/>
  <c r="B322" i="60"/>
  <c r="B323" i="60"/>
  <c r="B324" i="60"/>
  <c r="B325" i="60"/>
  <c r="B326" i="60"/>
  <c r="B327" i="60"/>
  <c r="B328" i="60"/>
  <c r="B329" i="60"/>
  <c r="B330" i="60"/>
  <c r="B331" i="60"/>
  <c r="B332" i="60"/>
  <c r="B333" i="60"/>
  <c r="B334" i="60"/>
  <c r="B335" i="60"/>
  <c r="B336" i="60"/>
  <c r="B337" i="60"/>
  <c r="B338" i="60"/>
  <c r="B339" i="60"/>
  <c r="B340" i="60"/>
  <c r="B341" i="60"/>
  <c r="B342" i="60"/>
  <c r="B343" i="60"/>
  <c r="B344" i="60"/>
  <c r="B345" i="60"/>
  <c r="B346" i="60"/>
  <c r="B347" i="60"/>
  <c r="B348" i="60"/>
  <c r="B349" i="60"/>
  <c r="B350" i="60"/>
  <c r="B351" i="60"/>
  <c r="B352" i="60"/>
  <c r="B353" i="60"/>
  <c r="B354" i="60"/>
  <c r="B355" i="60"/>
  <c r="B356" i="60"/>
  <c r="B357" i="60"/>
  <c r="B358" i="60"/>
  <c r="B359" i="60"/>
  <c r="B360" i="60"/>
  <c r="B361" i="60"/>
  <c r="B362" i="60"/>
  <c r="B363" i="60"/>
  <c r="B364" i="60"/>
  <c r="B365" i="60"/>
  <c r="B366" i="60"/>
  <c r="B367" i="60"/>
  <c r="B368" i="60"/>
  <c r="B369" i="60"/>
  <c r="B370" i="60"/>
  <c r="B371" i="60"/>
  <c r="B372" i="60"/>
  <c r="B373" i="60"/>
  <c r="B374" i="60"/>
  <c r="B375" i="60"/>
  <c r="B376" i="60"/>
  <c r="B377" i="60"/>
  <c r="B378" i="60"/>
  <c r="B379" i="60"/>
  <c r="B380" i="60"/>
  <c r="B381" i="60"/>
  <c r="B382" i="60"/>
  <c r="B383" i="60"/>
  <c r="B384" i="60"/>
  <c r="B385" i="60"/>
  <c r="B386" i="60"/>
  <c r="B387" i="60"/>
  <c r="B388" i="60"/>
  <c r="B389" i="60"/>
  <c r="B390" i="60"/>
  <c r="B391" i="60"/>
  <c r="B392" i="60"/>
  <c r="B393" i="60"/>
  <c r="B394" i="60"/>
  <c r="B395" i="60"/>
  <c r="B396" i="60"/>
  <c r="B397" i="60"/>
  <c r="B398" i="60"/>
  <c r="B399" i="60"/>
  <c r="B400" i="60"/>
  <c r="B401" i="60"/>
  <c r="B402" i="60"/>
  <c r="B403" i="60"/>
  <c r="B404" i="60"/>
  <c r="B405" i="60"/>
  <c r="B406" i="60"/>
  <c r="B407" i="60"/>
  <c r="B408" i="60"/>
  <c r="B409" i="60"/>
  <c r="B410" i="60"/>
  <c r="B411" i="60"/>
  <c r="B412" i="60"/>
  <c r="B413" i="60"/>
  <c r="B414" i="60"/>
  <c r="B415" i="60"/>
  <c r="B416" i="60"/>
  <c r="B417" i="60"/>
  <c r="B418" i="60"/>
  <c r="B419" i="60"/>
  <c r="B420" i="60"/>
  <c r="B421" i="60"/>
  <c r="B422" i="60"/>
  <c r="B423" i="60"/>
  <c r="B424" i="60"/>
  <c r="B425" i="60"/>
  <c r="B426" i="60"/>
  <c r="B427" i="60"/>
  <c r="B428" i="60"/>
  <c r="B429" i="60"/>
  <c r="B430" i="60"/>
  <c r="B431" i="60"/>
  <c r="B432" i="60"/>
  <c r="B433" i="60"/>
  <c r="B434" i="60"/>
  <c r="B435" i="60"/>
  <c r="B436" i="60"/>
  <c r="B437" i="60"/>
  <c r="B438" i="60"/>
  <c r="B439" i="60"/>
  <c r="B440" i="60"/>
  <c r="B441" i="60"/>
  <c r="B442" i="60"/>
  <c r="B443" i="60"/>
  <c r="B444" i="60"/>
  <c r="B445" i="60"/>
  <c r="B446" i="60"/>
  <c r="B447" i="60"/>
  <c r="B448" i="60"/>
  <c r="B449" i="60"/>
  <c r="B450" i="60"/>
  <c r="B451" i="60"/>
  <c r="B452" i="60"/>
  <c r="B453" i="60"/>
  <c r="B454" i="60"/>
  <c r="B455" i="60"/>
  <c r="B456" i="60"/>
  <c r="B457" i="60"/>
  <c r="B458" i="60"/>
  <c r="B459" i="60"/>
  <c r="B460" i="60"/>
  <c r="B461" i="60"/>
  <c r="B462" i="60"/>
  <c r="B463" i="60"/>
  <c r="B464" i="60"/>
  <c r="B465" i="60"/>
  <c r="B466" i="60"/>
  <c r="B467" i="60"/>
  <c r="B468" i="60"/>
  <c r="B469" i="60"/>
  <c r="B470" i="60"/>
  <c r="B471" i="60"/>
  <c r="B472" i="60"/>
  <c r="B473" i="60"/>
  <c r="B474" i="60"/>
  <c r="B475" i="60"/>
  <c r="B476" i="60"/>
  <c r="B477" i="60"/>
  <c r="B478" i="60"/>
  <c r="B479" i="60"/>
  <c r="B480" i="60"/>
  <c r="B481" i="60"/>
  <c r="B482" i="60"/>
  <c r="B483" i="60"/>
  <c r="B484" i="60"/>
  <c r="B485" i="60"/>
  <c r="B486" i="60"/>
  <c r="B487" i="60"/>
  <c r="B488" i="60"/>
  <c r="B489" i="60"/>
  <c r="B490" i="60"/>
  <c r="B491" i="60"/>
  <c r="B492" i="60"/>
  <c r="B493" i="60"/>
  <c r="B494" i="60"/>
  <c r="B495" i="60"/>
  <c r="B496" i="60"/>
  <c r="B497" i="60"/>
  <c r="B498" i="60"/>
  <c r="B499" i="60"/>
  <c r="B500" i="60"/>
  <c r="B501" i="60"/>
  <c r="B502" i="60"/>
  <c r="B503" i="60"/>
  <c r="B504" i="60"/>
  <c r="B505" i="60"/>
  <c r="B506" i="60"/>
  <c r="B507" i="60"/>
  <c r="B508" i="60"/>
  <c r="B509" i="60"/>
  <c r="B510" i="60"/>
  <c r="B511" i="60"/>
  <c r="B512" i="60"/>
  <c r="B513" i="60"/>
  <c r="B514" i="60"/>
  <c r="B515" i="60"/>
  <c r="B516" i="60"/>
  <c r="B517" i="60"/>
  <c r="B518" i="60"/>
  <c r="B519" i="60"/>
  <c r="B520" i="60"/>
  <c r="B521" i="60"/>
  <c r="B522" i="60"/>
  <c r="B523" i="60"/>
  <c r="B524" i="60"/>
  <c r="B525" i="60"/>
  <c r="B526" i="60"/>
  <c r="B527" i="60"/>
  <c r="B528" i="60"/>
  <c r="B529" i="60"/>
  <c r="B530" i="60"/>
  <c r="B531" i="60"/>
  <c r="B532" i="60"/>
  <c r="B533" i="60"/>
  <c r="B534" i="60"/>
  <c r="B535" i="60"/>
  <c r="B536" i="60"/>
  <c r="B537" i="60"/>
  <c r="B538" i="60"/>
  <c r="B539" i="60"/>
  <c r="B540" i="60"/>
  <c r="B541" i="60"/>
  <c r="B542" i="60"/>
  <c r="B543" i="60"/>
  <c r="B544" i="60"/>
  <c r="B545" i="60"/>
  <c r="B546" i="60"/>
  <c r="B547" i="60"/>
  <c r="B548" i="60"/>
  <c r="B549" i="60"/>
  <c r="B550" i="60"/>
  <c r="B551" i="60"/>
  <c r="B552" i="60"/>
  <c r="B553" i="60"/>
  <c r="B554" i="60"/>
  <c r="B555" i="60"/>
  <c r="B556" i="60"/>
  <c r="B557" i="60"/>
  <c r="B558" i="60"/>
  <c r="B559" i="60"/>
  <c r="B560" i="60"/>
  <c r="B561" i="60"/>
  <c r="B562" i="60"/>
  <c r="B563" i="60"/>
  <c r="B564" i="60"/>
  <c r="B565" i="60"/>
  <c r="B566" i="60"/>
  <c r="B567" i="60"/>
  <c r="B568" i="60"/>
  <c r="B569" i="60"/>
  <c r="B570" i="60"/>
  <c r="B571" i="60"/>
  <c r="B572" i="60"/>
  <c r="B573" i="60"/>
  <c r="B574" i="60"/>
  <c r="B575" i="60"/>
  <c r="B576" i="60"/>
  <c r="B577" i="60"/>
  <c r="B578" i="60"/>
  <c r="B579" i="60"/>
  <c r="B580" i="60"/>
  <c r="B581" i="60"/>
  <c r="B582" i="60"/>
  <c r="B583" i="60"/>
  <c r="B584" i="60"/>
  <c r="B585" i="60"/>
  <c r="B586" i="60"/>
  <c r="B587" i="60"/>
  <c r="B588" i="60"/>
  <c r="B589" i="60"/>
  <c r="B590" i="60"/>
  <c r="B591" i="60"/>
  <c r="B592" i="60"/>
  <c r="B593" i="60"/>
  <c r="B594" i="60"/>
  <c r="B595" i="60"/>
  <c r="B596" i="60"/>
  <c r="B597" i="60"/>
  <c r="B598" i="60"/>
  <c r="B599" i="60"/>
  <c r="B600" i="60"/>
  <c r="B601" i="60"/>
  <c r="B602" i="60"/>
  <c r="B603" i="60"/>
  <c r="B604" i="60"/>
  <c r="B605" i="60"/>
  <c r="B606" i="60"/>
  <c r="B607" i="60"/>
  <c r="B608" i="60"/>
  <c r="B609" i="60"/>
  <c r="B610" i="60"/>
  <c r="B611" i="60"/>
  <c r="B612" i="60"/>
  <c r="B613" i="60"/>
  <c r="B614" i="60"/>
  <c r="B615" i="60"/>
  <c r="B616" i="60"/>
  <c r="B617" i="60"/>
  <c r="B618" i="60"/>
  <c r="B619" i="60"/>
  <c r="B620" i="60"/>
  <c r="B621" i="60"/>
  <c r="B622" i="60"/>
  <c r="B623" i="60"/>
  <c r="B624" i="60"/>
  <c r="B625" i="60"/>
  <c r="B626" i="60"/>
  <c r="B627" i="60"/>
  <c r="B628" i="60"/>
  <c r="B629" i="60"/>
  <c r="B630" i="60"/>
  <c r="B631" i="60"/>
  <c r="B632" i="60"/>
  <c r="B633" i="60"/>
  <c r="B634" i="60"/>
  <c r="B635" i="60"/>
  <c r="B636" i="60"/>
  <c r="B637" i="60"/>
  <c r="B638" i="60"/>
  <c r="B639" i="60"/>
  <c r="B640" i="60"/>
  <c r="B641" i="60"/>
  <c r="B642" i="60"/>
  <c r="B643" i="60"/>
  <c r="B644" i="60"/>
  <c r="B645" i="60"/>
  <c r="B646" i="60"/>
  <c r="B647" i="60"/>
  <c r="B648" i="60"/>
  <c r="B649" i="60"/>
  <c r="B650" i="60"/>
  <c r="B651" i="60"/>
  <c r="B652" i="60"/>
  <c r="B653" i="60"/>
  <c r="B654" i="60"/>
  <c r="B655" i="60"/>
  <c r="B656" i="60"/>
  <c r="B657" i="60"/>
  <c r="B658" i="60"/>
  <c r="B659" i="60"/>
  <c r="B660" i="60"/>
  <c r="B661" i="60"/>
  <c r="B662" i="60"/>
  <c r="B663" i="60"/>
  <c r="B664" i="60"/>
  <c r="B665" i="60"/>
  <c r="B666" i="60"/>
  <c r="B667" i="60"/>
  <c r="B668" i="60"/>
  <c r="B669" i="60"/>
  <c r="B670" i="60"/>
  <c r="B671" i="60"/>
  <c r="B672" i="60"/>
  <c r="B673" i="60"/>
  <c r="B674" i="60"/>
  <c r="B675" i="60"/>
  <c r="B676" i="60"/>
  <c r="B677" i="60"/>
  <c r="B678" i="60"/>
  <c r="B679" i="60"/>
  <c r="B680" i="60"/>
  <c r="B681" i="60"/>
  <c r="B682" i="60"/>
  <c r="B683" i="60"/>
  <c r="B684" i="60"/>
  <c r="B685" i="60"/>
  <c r="B686" i="60"/>
  <c r="B687" i="60"/>
  <c r="B688" i="60"/>
  <c r="B689" i="60"/>
  <c r="B690" i="60"/>
  <c r="B691" i="60"/>
  <c r="B692" i="60"/>
  <c r="B693" i="60"/>
  <c r="B694" i="60"/>
  <c r="B695" i="60"/>
  <c r="B696" i="60"/>
  <c r="B697" i="60"/>
  <c r="B698" i="60"/>
  <c r="B699" i="60"/>
  <c r="B700" i="60"/>
  <c r="B701" i="60"/>
  <c r="B702" i="60"/>
  <c r="B703" i="60"/>
  <c r="B704" i="60"/>
  <c r="B705" i="60"/>
  <c r="B706" i="60"/>
  <c r="B707" i="60"/>
  <c r="B708" i="60"/>
  <c r="B709" i="60"/>
  <c r="B710" i="60"/>
  <c r="B711" i="60"/>
  <c r="B712" i="60"/>
  <c r="B713" i="60"/>
  <c r="B714" i="60"/>
  <c r="B715" i="60"/>
  <c r="B716" i="60"/>
  <c r="B717" i="60"/>
  <c r="B718" i="60"/>
  <c r="B719" i="60"/>
  <c r="B720" i="60"/>
  <c r="B721" i="60"/>
  <c r="B722" i="60"/>
  <c r="B723" i="60"/>
  <c r="B724" i="60"/>
  <c r="B725" i="60"/>
  <c r="B726" i="60"/>
  <c r="B727" i="60"/>
  <c r="B728" i="60"/>
  <c r="B729" i="60"/>
  <c r="B730" i="60"/>
  <c r="B731" i="60"/>
  <c r="B732" i="60"/>
  <c r="B733" i="60"/>
  <c r="B734" i="60"/>
  <c r="B735" i="60"/>
  <c r="B736" i="60"/>
  <c r="B737" i="60"/>
  <c r="B738" i="60"/>
  <c r="B739" i="60"/>
  <c r="B740" i="60"/>
  <c r="B741" i="60"/>
  <c r="B742" i="60"/>
  <c r="B743" i="60"/>
  <c r="B744" i="60"/>
  <c r="B745" i="60"/>
  <c r="B746" i="60"/>
  <c r="B747" i="60"/>
  <c r="B748" i="60"/>
  <c r="B749" i="60"/>
  <c r="B750" i="60"/>
  <c r="B751" i="60"/>
  <c r="B752" i="60"/>
  <c r="B753" i="60"/>
  <c r="B754" i="60"/>
  <c r="B755" i="60"/>
  <c r="B756" i="60"/>
  <c r="B757" i="60"/>
  <c r="B758" i="60"/>
  <c r="B759" i="60"/>
  <c r="B760" i="60"/>
  <c r="B761" i="60"/>
  <c r="B762" i="60"/>
  <c r="B763" i="60"/>
  <c r="B764" i="60"/>
  <c r="B765" i="60"/>
  <c r="B766" i="60"/>
  <c r="B767" i="60"/>
  <c r="B768" i="60"/>
  <c r="B769" i="60"/>
  <c r="B770" i="60"/>
  <c r="B771" i="60"/>
  <c r="B772" i="60"/>
  <c r="B773" i="60"/>
  <c r="B774" i="60"/>
  <c r="B775" i="60"/>
  <c r="B776" i="60"/>
  <c r="B777" i="60"/>
  <c r="B778" i="60"/>
  <c r="B779" i="60"/>
  <c r="B780" i="60"/>
  <c r="B781" i="60"/>
  <c r="B782" i="60"/>
  <c r="B783" i="60"/>
  <c r="B784" i="60"/>
  <c r="B785" i="60"/>
  <c r="B786" i="60"/>
  <c r="B787" i="60"/>
  <c r="B788" i="60"/>
  <c r="B789" i="60"/>
  <c r="B790" i="60"/>
  <c r="E6" i="49" l="1"/>
  <c r="G575" i="3" l="1"/>
  <c r="A2" i="42" l="1"/>
  <c r="A3" i="42" s="1"/>
  <c r="A4" i="42" s="1"/>
  <c r="A5" i="42" s="1"/>
  <c r="A6" i="42" s="1"/>
  <c r="A7" i="42" s="1"/>
  <c r="A8" i="42" s="1"/>
  <c r="A9" i="42" s="1"/>
  <c r="A10" i="42" s="1"/>
  <c r="A11" i="42" s="1"/>
  <c r="A12" i="42" s="1"/>
  <c r="A13" i="42" s="1"/>
  <c r="A14" i="42" s="1"/>
  <c r="A15" i="42" s="1"/>
  <c r="A16" i="42" s="1"/>
  <c r="A17" i="42" s="1"/>
  <c r="A18" i="42" s="1"/>
  <c r="A19" i="42" s="1"/>
  <c r="A20" i="42" s="1"/>
  <c r="A21" i="42" s="1"/>
  <c r="A22" i="42" s="1"/>
  <c r="A23" i="42" s="1"/>
  <c r="A24" i="42" s="1"/>
  <c r="A25" i="42" s="1"/>
  <c r="A26" i="42" s="1"/>
  <c r="A27" i="42" s="1"/>
  <c r="A28" i="42" s="1"/>
  <c r="A29" i="42" s="1"/>
  <c r="A30" i="42" s="1"/>
  <c r="A31" i="42" s="1"/>
  <c r="A32" i="42" s="1"/>
  <c r="A33" i="42" s="1"/>
  <c r="A34" i="42" s="1"/>
  <c r="A35" i="42" s="1"/>
  <c r="A36" i="42" s="1"/>
  <c r="A37" i="42" s="1"/>
  <c r="A38" i="42" s="1"/>
  <c r="A39" i="42" s="1"/>
  <c r="A40" i="42" s="1"/>
  <c r="A41" i="42" s="1"/>
  <c r="A42" i="42" s="1"/>
  <c r="A43" i="42" s="1"/>
  <c r="A44" i="42" s="1"/>
  <c r="A45" i="42" s="1"/>
  <c r="A46" i="42" s="1"/>
  <c r="A47" i="42" s="1"/>
  <c r="A48" i="42" s="1"/>
  <c r="A49" i="42" s="1"/>
  <c r="A50" i="42" s="1"/>
  <c r="A51" i="42" s="1"/>
  <c r="A52" i="42" s="1"/>
  <c r="A53" i="42" s="1"/>
  <c r="A54" i="42" s="1"/>
  <c r="A55" i="42" s="1"/>
  <c r="A56" i="42" s="1"/>
  <c r="A57" i="42" s="1"/>
  <c r="A58" i="42" s="1"/>
  <c r="A59" i="42" s="1"/>
  <c r="A60" i="42" s="1"/>
  <c r="A61" i="42" s="1"/>
  <c r="A62" i="42" s="1"/>
  <c r="A63" i="42" s="1"/>
  <c r="A64" i="42" s="1"/>
  <c r="A65" i="42" s="1"/>
  <c r="A66" i="42" s="1"/>
  <c r="A67" i="42" s="1"/>
  <c r="A68" i="42" s="1"/>
  <c r="A69" i="42" s="1"/>
  <c r="A70" i="42" s="1"/>
  <c r="A71" i="42" s="1"/>
  <c r="A72" i="42" s="1"/>
  <c r="A73" i="42" s="1"/>
  <c r="A74" i="42" s="1"/>
  <c r="A75" i="42" s="1"/>
  <c r="A76" i="42" s="1"/>
  <c r="A77" i="42" s="1"/>
  <c r="A78" i="42" s="1"/>
  <c r="A79" i="42" s="1"/>
  <c r="A80" i="42" s="1"/>
  <c r="A81" i="42" s="1"/>
  <c r="A82" i="42" s="1"/>
  <c r="A83" i="42" s="1"/>
  <c r="A84" i="42" s="1"/>
  <c r="A85" i="42" s="1"/>
  <c r="A86" i="42" s="1"/>
  <c r="A87" i="42" s="1"/>
  <c r="A88" i="42" s="1"/>
  <c r="A89" i="42" s="1"/>
  <c r="A90" i="42" s="1"/>
  <c r="A91" i="42" s="1"/>
  <c r="A92" i="42" s="1"/>
  <c r="A93" i="42" s="1"/>
  <c r="A94" i="42" s="1"/>
  <c r="A95" i="42" s="1"/>
  <c r="A96" i="42" s="1"/>
  <c r="A97" i="42" s="1"/>
  <c r="A98" i="42" s="1"/>
  <c r="A99" i="42" s="1"/>
  <c r="A100" i="42" s="1"/>
  <c r="A101" i="42" s="1"/>
  <c r="A102" i="42" s="1"/>
  <c r="A103" i="42" s="1"/>
  <c r="A104" i="42" s="1"/>
  <c r="A105" i="42" s="1"/>
  <c r="A106" i="42" s="1"/>
  <c r="A107" i="42" s="1"/>
  <c r="A108" i="42" s="1"/>
  <c r="A109" i="42" s="1"/>
  <c r="A110" i="42" s="1"/>
  <c r="A111" i="42" s="1"/>
  <c r="A112" i="42" s="1"/>
  <c r="A113" i="42" s="1"/>
  <c r="A114" i="42" s="1"/>
  <c r="A115" i="42" s="1"/>
  <c r="A116" i="42" s="1"/>
  <c r="A117" i="42" s="1"/>
  <c r="A118" i="42" s="1"/>
  <c r="A119" i="42" s="1"/>
  <c r="A120" i="42" s="1"/>
  <c r="A121" i="42" s="1"/>
  <c r="A122" i="42" s="1"/>
  <c r="A123" i="42" s="1"/>
  <c r="A124" i="42" s="1"/>
  <c r="A125" i="42" s="1"/>
  <c r="A126" i="42" s="1"/>
  <c r="A127" i="42" s="1"/>
  <c r="A128" i="42" s="1"/>
  <c r="A129" i="42" s="1"/>
  <c r="A130" i="42" s="1"/>
  <c r="A131" i="42" s="1"/>
  <c r="A132" i="42" s="1"/>
  <c r="A133" i="42" s="1"/>
  <c r="A134" i="42" s="1"/>
  <c r="A135" i="42" s="1"/>
  <c r="A136" i="42" s="1"/>
  <c r="A137" i="42" s="1"/>
  <c r="A138" i="42" s="1"/>
  <c r="A139" i="42" s="1"/>
  <c r="A140" i="42" s="1"/>
  <c r="A141" i="42" s="1"/>
  <c r="A142" i="42" s="1"/>
  <c r="A143" i="42" s="1"/>
  <c r="A144" i="42" s="1"/>
  <c r="A145" i="42" s="1"/>
  <c r="A146" i="42" s="1"/>
  <c r="A147" i="42" s="1"/>
  <c r="A148" i="42" s="1"/>
  <c r="A149" i="42" s="1"/>
  <c r="A150" i="42" s="1"/>
  <c r="A151" i="42" s="1"/>
  <c r="A152" i="42" s="1"/>
  <c r="A153" i="42" s="1"/>
  <c r="A154" i="42" s="1"/>
  <c r="A155" i="42" s="1"/>
  <c r="A156" i="42" s="1"/>
  <c r="A157" i="42" s="1"/>
  <c r="A158" i="42" s="1"/>
  <c r="A159" i="42" s="1"/>
  <c r="A160" i="42" s="1"/>
  <c r="A161" i="42" s="1"/>
  <c r="A162" i="42" s="1"/>
  <c r="A163" i="42" s="1"/>
  <c r="A164" i="42" s="1"/>
  <c r="A165" i="42" s="1"/>
  <c r="A166" i="42" s="1"/>
  <c r="A167" i="42" s="1"/>
  <c r="A168" i="42" s="1"/>
  <c r="A169" i="42" s="1"/>
  <c r="A170" i="42" s="1"/>
  <c r="A171" i="42" s="1"/>
  <c r="A172" i="42" s="1"/>
  <c r="A173" i="42" s="1"/>
  <c r="A174" i="42" s="1"/>
  <c r="A175" i="42" s="1"/>
  <c r="A176" i="42" s="1"/>
  <c r="A177" i="42" s="1"/>
  <c r="A178" i="42" s="1"/>
  <c r="A179" i="42" s="1"/>
  <c r="A180" i="42" s="1"/>
  <c r="A181" i="42" s="1"/>
  <c r="A182" i="42" s="1"/>
  <c r="A183" i="42" s="1"/>
  <c r="A184" i="42" s="1"/>
  <c r="A185" i="42" s="1"/>
  <c r="A186" i="42" s="1"/>
  <c r="A187" i="42" s="1"/>
  <c r="A188" i="42" s="1"/>
  <c r="A189" i="42" s="1"/>
  <c r="A190" i="42" s="1"/>
  <c r="A191" i="42" s="1"/>
  <c r="A192" i="42" s="1"/>
  <c r="A193" i="42" s="1"/>
  <c r="A194" i="42" s="1"/>
  <c r="A195" i="42" s="1"/>
  <c r="A196" i="42" s="1"/>
  <c r="A197" i="42" s="1"/>
  <c r="A198" i="42" s="1"/>
  <c r="A199" i="42" s="1"/>
  <c r="A200" i="42" s="1"/>
  <c r="A201" i="42" s="1"/>
  <c r="A202" i="42" s="1"/>
  <c r="A203" i="42" s="1"/>
  <c r="A204" i="42" s="1"/>
  <c r="A205" i="42" s="1"/>
  <c r="A206" i="42" s="1"/>
  <c r="A207" i="42" s="1"/>
  <c r="A208" i="42" s="1"/>
  <c r="A209" i="42" s="1"/>
  <c r="A210" i="42" s="1"/>
  <c r="A211" i="42" s="1"/>
  <c r="A212" i="42" s="1"/>
  <c r="A213" i="42" s="1"/>
  <c r="A214" i="42" s="1"/>
  <c r="A215" i="42" s="1"/>
  <c r="A216" i="42" s="1"/>
  <c r="A217" i="42" s="1"/>
  <c r="A218" i="42" s="1"/>
  <c r="A219" i="42" s="1"/>
  <c r="A220" i="42" s="1"/>
  <c r="A221" i="42" s="1"/>
  <c r="A222" i="42" s="1"/>
  <c r="A223" i="42" s="1"/>
  <c r="A224" i="42" s="1"/>
  <c r="A225" i="42" s="1"/>
  <c r="A226" i="42" s="1"/>
  <c r="A227" i="42" s="1"/>
  <c r="A228" i="42" s="1"/>
  <c r="A229" i="42" s="1"/>
  <c r="A230" i="42" s="1"/>
  <c r="A231" i="42" s="1"/>
  <c r="A232" i="42" s="1"/>
  <c r="A233" i="42" s="1"/>
  <c r="A234" i="42" s="1"/>
  <c r="A235" i="42" s="1"/>
  <c r="A236" i="42" s="1"/>
  <c r="A237" i="42" s="1"/>
  <c r="A238" i="42" s="1"/>
  <c r="A239" i="42" s="1"/>
  <c r="A240" i="42" s="1"/>
  <c r="A241" i="42" s="1"/>
  <c r="A242" i="42" s="1"/>
  <c r="A243" i="42" s="1"/>
  <c r="A244" i="42" s="1"/>
  <c r="A245" i="42" s="1"/>
  <c r="A246" i="42" s="1"/>
  <c r="A247" i="42" s="1"/>
  <c r="A248" i="42" s="1"/>
  <c r="A249" i="42" s="1"/>
  <c r="A250" i="42" s="1"/>
  <c r="A251" i="42" s="1"/>
  <c r="A252" i="42" s="1"/>
  <c r="A253" i="42" s="1"/>
  <c r="A254" i="42" s="1"/>
  <c r="A255" i="42" s="1"/>
  <c r="A256" i="42" s="1"/>
  <c r="A257" i="42" s="1"/>
  <c r="A258" i="42" s="1"/>
  <c r="A259" i="42" s="1"/>
  <c r="A260" i="42" s="1"/>
  <c r="A261" i="42" s="1"/>
  <c r="A262" i="42" s="1"/>
  <c r="A263" i="42" s="1"/>
  <c r="A264" i="42" s="1"/>
  <c r="A265" i="42" s="1"/>
  <c r="A266" i="42" s="1"/>
  <c r="A267" i="42" s="1"/>
  <c r="A268" i="42" s="1"/>
  <c r="A269" i="42" s="1"/>
  <c r="A270" i="42" s="1"/>
  <c r="A271" i="42" s="1"/>
  <c r="A272" i="42" s="1"/>
  <c r="A273" i="42" s="1"/>
  <c r="A274" i="42" s="1"/>
  <c r="A275" i="42" s="1"/>
  <c r="A276" i="42" s="1"/>
  <c r="A277" i="42" s="1"/>
  <c r="A278" i="42" s="1"/>
  <c r="A279" i="42" s="1"/>
  <c r="A280" i="42" s="1"/>
  <c r="A281" i="42" s="1"/>
  <c r="A282" i="42" s="1"/>
  <c r="A283" i="42" s="1"/>
  <c r="A284" i="42" s="1"/>
  <c r="A285" i="42" s="1"/>
  <c r="A286" i="42" s="1"/>
  <c r="A287" i="42" s="1"/>
  <c r="A288" i="42" s="1"/>
  <c r="A289" i="42" s="1"/>
  <c r="A290" i="42" s="1"/>
  <c r="A291" i="42" s="1"/>
  <c r="A292" i="42" s="1"/>
  <c r="A293" i="42" s="1"/>
  <c r="A294" i="42" s="1"/>
  <c r="A295" i="42" s="1"/>
  <c r="A296" i="42" s="1"/>
  <c r="A297" i="42" s="1"/>
  <c r="A298" i="42" s="1"/>
  <c r="A299" i="42" s="1"/>
  <c r="A300" i="42" s="1"/>
  <c r="A301" i="42" s="1"/>
  <c r="A302" i="42" s="1"/>
  <c r="A303" i="42" s="1"/>
  <c r="A304" i="42" s="1"/>
  <c r="A305" i="42" s="1"/>
  <c r="A306" i="42" s="1"/>
  <c r="A307" i="42" s="1"/>
  <c r="A308" i="42" s="1"/>
  <c r="A309" i="42" s="1"/>
  <c r="A310" i="42" s="1"/>
  <c r="A311" i="42" s="1"/>
  <c r="A312" i="42" s="1"/>
  <c r="A313" i="42" s="1"/>
  <c r="A314" i="42" s="1"/>
  <c r="A315" i="42" s="1"/>
  <c r="A316" i="42" s="1"/>
  <c r="A317" i="42" s="1"/>
  <c r="A318" i="42" s="1"/>
  <c r="A319" i="42" s="1"/>
  <c r="A320" i="42" s="1"/>
  <c r="L1" i="6" l="1"/>
  <c r="L3" i="6" s="1"/>
  <c r="H573" i="3" l="1"/>
  <c r="T528" i="3" l="1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R527" i="3"/>
  <c r="R528" i="3"/>
  <c r="R529" i="3"/>
  <c r="R530" i="3"/>
  <c r="R531" i="3"/>
  <c r="R532" i="3"/>
  <c r="R533" i="3"/>
  <c r="R534" i="3"/>
  <c r="R535" i="3"/>
  <c r="R536" i="3"/>
  <c r="R537" i="3"/>
  <c r="R538" i="3"/>
  <c r="R539" i="3"/>
  <c r="R540" i="3"/>
  <c r="R541" i="3"/>
  <c r="R542" i="3"/>
  <c r="R543" i="3"/>
  <c r="R544" i="3"/>
  <c r="R545" i="3"/>
  <c r="R546" i="3"/>
  <c r="R547" i="3"/>
  <c r="R548" i="3"/>
  <c r="R549" i="3"/>
  <c r="R550" i="3"/>
  <c r="R551" i="3"/>
  <c r="R552" i="3"/>
  <c r="R553" i="3"/>
  <c r="R554" i="3"/>
  <c r="R555" i="3"/>
  <c r="R556" i="3"/>
  <c r="R557" i="3"/>
  <c r="R558" i="3"/>
  <c r="R559" i="3"/>
  <c r="R560" i="3"/>
  <c r="R561" i="3"/>
  <c r="R562" i="3"/>
  <c r="R563" i="3"/>
  <c r="R564" i="3"/>
  <c r="R565" i="3"/>
  <c r="R566" i="3"/>
  <c r="R567" i="3"/>
  <c r="R568" i="3"/>
  <c r="R569" i="3"/>
  <c r="R570" i="3"/>
  <c r="R571" i="3"/>
  <c r="R572" i="3"/>
  <c r="R573" i="3"/>
  <c r="R574" i="3"/>
  <c r="R575" i="3"/>
  <c r="R576" i="3"/>
  <c r="R577" i="3"/>
  <c r="R578" i="3"/>
  <c r="R579" i="3"/>
  <c r="R580" i="3"/>
  <c r="R581" i="3"/>
  <c r="R582" i="3"/>
  <c r="R583" i="3"/>
  <c r="R584" i="3"/>
  <c r="R585" i="3"/>
  <c r="R586" i="3"/>
  <c r="R587" i="3"/>
  <c r="R588" i="3"/>
  <c r="R589" i="3"/>
  <c r="R590" i="3"/>
  <c r="R591" i="3"/>
  <c r="R592" i="3"/>
  <c r="R593" i="3"/>
  <c r="R594" i="3"/>
  <c r="R595" i="3"/>
  <c r="R596" i="3"/>
  <c r="R597" i="3"/>
  <c r="R598" i="3"/>
  <c r="R599" i="3"/>
  <c r="R600" i="3"/>
  <c r="R601" i="3"/>
  <c r="R602" i="3"/>
  <c r="R603" i="3"/>
  <c r="R604" i="3"/>
  <c r="R605" i="3"/>
  <c r="R606" i="3"/>
  <c r="R607" i="3"/>
  <c r="R608" i="3"/>
  <c r="R609" i="3"/>
  <c r="R610" i="3"/>
  <c r="R611" i="3"/>
  <c r="R612" i="3"/>
  <c r="R613" i="3"/>
  <c r="R614" i="3"/>
  <c r="R615" i="3"/>
  <c r="R616" i="3"/>
  <c r="R617" i="3"/>
  <c r="R618" i="3"/>
  <c r="R619" i="3"/>
  <c r="R620" i="3"/>
  <c r="R621" i="3"/>
  <c r="R622" i="3"/>
  <c r="R623" i="3"/>
  <c r="R624" i="3"/>
  <c r="R625" i="3"/>
  <c r="R626" i="3"/>
  <c r="R627" i="3"/>
  <c r="R628" i="3"/>
  <c r="R629" i="3"/>
  <c r="R630" i="3"/>
  <c r="R631" i="3"/>
  <c r="R632" i="3"/>
  <c r="R633" i="3"/>
  <c r="R634" i="3"/>
  <c r="R635" i="3"/>
  <c r="R636" i="3"/>
  <c r="R637" i="3"/>
  <c r="R638" i="3"/>
  <c r="R639" i="3"/>
  <c r="R640" i="3"/>
  <c r="R641" i="3"/>
  <c r="R642" i="3"/>
  <c r="R643" i="3"/>
  <c r="R644" i="3"/>
  <c r="R645" i="3"/>
  <c r="R646" i="3"/>
  <c r="R647" i="3"/>
  <c r="R648" i="3"/>
  <c r="R649" i="3"/>
  <c r="R650" i="3"/>
  <c r="R651" i="3"/>
  <c r="R652" i="3"/>
  <c r="R653" i="3"/>
  <c r="R654" i="3"/>
  <c r="R655" i="3"/>
  <c r="R656" i="3"/>
  <c r="R657" i="3"/>
  <c r="R658" i="3"/>
  <c r="R659" i="3"/>
  <c r="R660" i="3"/>
  <c r="R661" i="3"/>
  <c r="R662" i="3"/>
  <c r="R663" i="3"/>
  <c r="R664" i="3"/>
  <c r="R665" i="3"/>
  <c r="R666" i="3"/>
  <c r="R667" i="3"/>
  <c r="R668" i="3"/>
  <c r="R669" i="3"/>
  <c r="R670" i="3"/>
  <c r="R671" i="3"/>
  <c r="R672" i="3"/>
  <c r="R673" i="3"/>
  <c r="R674" i="3"/>
  <c r="R675" i="3"/>
  <c r="R676" i="3"/>
  <c r="R677" i="3"/>
  <c r="R678" i="3"/>
  <c r="R679" i="3"/>
  <c r="R680" i="3"/>
  <c r="R681" i="3"/>
  <c r="R682" i="3"/>
  <c r="R683" i="3"/>
  <c r="R684" i="3"/>
  <c r="R685" i="3"/>
  <c r="R686" i="3"/>
  <c r="R687" i="3"/>
  <c r="R688" i="3"/>
  <c r="R689" i="3"/>
  <c r="R690" i="3"/>
  <c r="R691" i="3"/>
  <c r="R692" i="3"/>
  <c r="R693" i="3"/>
  <c r="R694" i="3"/>
  <c r="R695" i="3"/>
  <c r="R696" i="3"/>
  <c r="R697" i="3"/>
  <c r="R698" i="3"/>
  <c r="R699" i="3"/>
  <c r="R700" i="3"/>
  <c r="R701" i="3"/>
  <c r="R702" i="3"/>
  <c r="R703" i="3"/>
  <c r="R704" i="3"/>
  <c r="R705" i="3"/>
  <c r="R706" i="3"/>
  <c r="R707" i="3"/>
  <c r="R708" i="3"/>
  <c r="R709" i="3"/>
  <c r="R710" i="3"/>
  <c r="R711" i="3"/>
  <c r="R712" i="3"/>
  <c r="R713" i="3"/>
  <c r="R714" i="3"/>
  <c r="R715" i="3"/>
  <c r="R716" i="3"/>
  <c r="R717" i="3"/>
  <c r="R718" i="3"/>
  <c r="R719" i="3"/>
  <c r="R720" i="3"/>
  <c r="R721" i="3"/>
  <c r="R722" i="3"/>
  <c r="R723" i="3"/>
  <c r="R724" i="3"/>
  <c r="R725" i="3"/>
  <c r="R726" i="3"/>
  <c r="R727" i="3"/>
  <c r="R728" i="3"/>
  <c r="R729" i="3"/>
  <c r="R730" i="3"/>
  <c r="R731" i="3"/>
  <c r="R732" i="3"/>
  <c r="R733" i="3"/>
  <c r="R734" i="3"/>
  <c r="R735" i="3"/>
  <c r="R736" i="3"/>
  <c r="R737" i="3"/>
  <c r="R738" i="3"/>
  <c r="R739" i="3"/>
  <c r="R740" i="3"/>
  <c r="R741" i="3"/>
  <c r="R742" i="3"/>
  <c r="R743" i="3"/>
  <c r="R744" i="3"/>
  <c r="R745" i="3"/>
  <c r="R746" i="3"/>
  <c r="R747" i="3"/>
  <c r="R748" i="3"/>
  <c r="R749" i="3"/>
  <c r="R750" i="3"/>
  <c r="R751" i="3"/>
  <c r="R752" i="3"/>
  <c r="R753" i="3"/>
  <c r="R754" i="3"/>
  <c r="R755" i="3"/>
  <c r="R756" i="3"/>
  <c r="R757" i="3"/>
  <c r="R758" i="3"/>
  <c r="R759" i="3"/>
  <c r="R760" i="3"/>
  <c r="R761" i="3"/>
  <c r="R762" i="3"/>
  <c r="R763" i="3"/>
  <c r="R764" i="3"/>
  <c r="R765" i="3"/>
  <c r="R766" i="3"/>
  <c r="R767" i="3"/>
  <c r="R768" i="3"/>
  <c r="R769" i="3"/>
  <c r="R770" i="3"/>
  <c r="R771" i="3"/>
  <c r="R772" i="3"/>
  <c r="R773" i="3"/>
  <c r="R774" i="3"/>
  <c r="R775" i="3"/>
  <c r="R776" i="3"/>
  <c r="R777" i="3"/>
  <c r="R778" i="3"/>
  <c r="R779" i="3"/>
  <c r="R780" i="3"/>
  <c r="R781" i="3"/>
  <c r="R782" i="3"/>
  <c r="R783" i="3"/>
  <c r="R784" i="3"/>
  <c r="R785" i="3"/>
  <c r="R786" i="3"/>
  <c r="R787" i="3"/>
  <c r="R788" i="3"/>
  <c r="R789" i="3"/>
  <c r="R790" i="3"/>
  <c r="R791" i="3"/>
  <c r="R792" i="3"/>
  <c r="R793" i="3"/>
  <c r="R794" i="3"/>
  <c r="R795" i="3"/>
  <c r="R796" i="3"/>
  <c r="R797" i="3"/>
  <c r="R798" i="3"/>
  <c r="R799" i="3"/>
  <c r="R800" i="3"/>
  <c r="R801" i="3"/>
  <c r="R802" i="3"/>
  <c r="R803" i="3"/>
  <c r="R804" i="3"/>
  <c r="R805" i="3"/>
  <c r="R806" i="3"/>
  <c r="R807" i="3"/>
  <c r="R808" i="3"/>
  <c r="R809" i="3"/>
  <c r="R810" i="3"/>
  <c r="R811" i="3"/>
  <c r="R812" i="3"/>
  <c r="R813" i="3"/>
  <c r="R814" i="3"/>
  <c r="R815" i="3"/>
  <c r="R816" i="3"/>
  <c r="R817" i="3"/>
  <c r="R818" i="3"/>
  <c r="R819" i="3"/>
  <c r="R820" i="3"/>
  <c r="R821" i="3"/>
  <c r="R822" i="3"/>
  <c r="R823" i="3"/>
  <c r="R824" i="3"/>
  <c r="R825" i="3"/>
  <c r="R826" i="3"/>
  <c r="R827" i="3"/>
  <c r="R828" i="3"/>
  <c r="R829" i="3"/>
  <c r="R830" i="3"/>
  <c r="R831" i="3"/>
  <c r="R832" i="3"/>
  <c r="R833" i="3"/>
  <c r="R834" i="3"/>
  <c r="R835" i="3"/>
  <c r="R836" i="3"/>
  <c r="R837" i="3"/>
  <c r="R838" i="3"/>
  <c r="R839" i="3"/>
  <c r="R840" i="3"/>
  <c r="R841" i="3"/>
  <c r="R842" i="3"/>
  <c r="R843" i="3"/>
  <c r="R844" i="3"/>
  <c r="R845" i="3"/>
  <c r="R846" i="3"/>
  <c r="R847" i="3"/>
  <c r="R848" i="3"/>
  <c r="R849" i="3"/>
  <c r="R850" i="3"/>
  <c r="R851" i="3"/>
  <c r="R852" i="3"/>
  <c r="R853" i="3"/>
  <c r="R854" i="3"/>
  <c r="R855" i="3"/>
  <c r="R856" i="3"/>
  <c r="R857" i="3"/>
  <c r="R858" i="3"/>
  <c r="R859" i="3"/>
  <c r="R860" i="3"/>
  <c r="R861" i="3"/>
  <c r="R862" i="3"/>
  <c r="R863" i="3"/>
  <c r="R864" i="3"/>
  <c r="R865" i="3"/>
  <c r="R866" i="3"/>
  <c r="R867" i="3"/>
  <c r="R868" i="3"/>
  <c r="R869" i="3"/>
  <c r="R870" i="3"/>
  <c r="R871" i="3"/>
  <c r="R872" i="3"/>
  <c r="R873" i="3"/>
  <c r="R874" i="3"/>
  <c r="R875" i="3"/>
  <c r="R876" i="3"/>
  <c r="R877" i="3"/>
  <c r="R878" i="3"/>
  <c r="R879" i="3"/>
  <c r="R880" i="3"/>
  <c r="R881" i="3"/>
  <c r="R882" i="3"/>
  <c r="R883" i="3"/>
  <c r="R884" i="3"/>
  <c r="R885" i="3"/>
  <c r="R886" i="3"/>
  <c r="R887" i="3"/>
  <c r="R888" i="3"/>
  <c r="R889" i="3"/>
  <c r="R890" i="3"/>
  <c r="R891" i="3"/>
  <c r="R892" i="3"/>
  <c r="R893" i="3"/>
  <c r="R894" i="3"/>
  <c r="R895" i="3"/>
  <c r="R896" i="3"/>
  <c r="R897" i="3"/>
  <c r="R898" i="3"/>
  <c r="R899" i="3"/>
  <c r="R900" i="3"/>
  <c r="R901" i="3"/>
  <c r="R902" i="3"/>
  <c r="R903" i="3"/>
  <c r="R904" i="3"/>
  <c r="R905" i="3"/>
  <c r="R906" i="3"/>
  <c r="R907" i="3"/>
  <c r="R908" i="3"/>
  <c r="R909" i="3"/>
  <c r="R910" i="3"/>
  <c r="R911" i="3"/>
  <c r="R912" i="3"/>
  <c r="R913" i="3"/>
  <c r="R914" i="3"/>
  <c r="R915" i="3"/>
  <c r="R916" i="3"/>
  <c r="R917" i="3"/>
  <c r="R918" i="3"/>
  <c r="R919" i="3"/>
  <c r="R920" i="3"/>
  <c r="R921" i="3"/>
  <c r="R922" i="3"/>
  <c r="R923" i="3"/>
  <c r="R924" i="3"/>
  <c r="R925" i="3"/>
  <c r="R926" i="3"/>
  <c r="R927" i="3"/>
  <c r="R928" i="3"/>
  <c r="R929" i="3"/>
  <c r="R930" i="3"/>
  <c r="R931" i="3"/>
  <c r="R932" i="3"/>
  <c r="R933" i="3"/>
  <c r="R934" i="3"/>
  <c r="R935" i="3"/>
  <c r="R936" i="3"/>
  <c r="R937" i="3"/>
  <c r="R938" i="3"/>
  <c r="R939" i="3"/>
  <c r="R940" i="3"/>
  <c r="R941" i="3"/>
  <c r="R942" i="3"/>
  <c r="R943" i="3"/>
  <c r="R944" i="3"/>
  <c r="R945" i="3"/>
  <c r="R946" i="3"/>
  <c r="R947" i="3"/>
  <c r="R948" i="3"/>
  <c r="R949" i="3"/>
  <c r="R950" i="3"/>
  <c r="R951" i="3"/>
  <c r="R952" i="3"/>
  <c r="R953" i="3"/>
  <c r="R954" i="3"/>
  <c r="R955" i="3"/>
  <c r="R956" i="3"/>
  <c r="R957" i="3"/>
  <c r="R958" i="3"/>
  <c r="R959" i="3"/>
  <c r="R960" i="3"/>
  <c r="R961" i="3"/>
  <c r="R962" i="3"/>
  <c r="R963" i="3"/>
  <c r="R964" i="3"/>
  <c r="R965" i="3"/>
  <c r="R966" i="3"/>
  <c r="R967" i="3"/>
  <c r="R968" i="3"/>
  <c r="R969" i="3"/>
  <c r="R970" i="3"/>
  <c r="R971" i="3"/>
  <c r="R972" i="3"/>
  <c r="R973" i="3"/>
  <c r="R974" i="3"/>
  <c r="R975" i="3"/>
  <c r="R976" i="3"/>
  <c r="R977" i="3"/>
  <c r="R978" i="3"/>
  <c r="R979" i="3"/>
  <c r="R980" i="3"/>
  <c r="R981" i="3"/>
  <c r="R982" i="3"/>
  <c r="R983" i="3"/>
  <c r="R984" i="3"/>
  <c r="R985" i="3"/>
  <c r="R986" i="3"/>
  <c r="R987" i="3"/>
  <c r="R988" i="3"/>
  <c r="R989" i="3"/>
  <c r="R990" i="3"/>
  <c r="R991" i="3"/>
  <c r="R992" i="3"/>
  <c r="R993" i="3"/>
  <c r="R994" i="3"/>
  <c r="R995" i="3"/>
  <c r="R996" i="3"/>
  <c r="R997" i="3"/>
  <c r="R998" i="3"/>
  <c r="R999" i="3"/>
  <c r="R1000" i="3"/>
  <c r="Q528" i="3"/>
  <c r="Q529" i="3"/>
  <c r="Q530" i="3"/>
  <c r="Q531" i="3"/>
  <c r="Q532" i="3"/>
  <c r="Q533" i="3"/>
  <c r="Q534" i="3"/>
  <c r="Q535" i="3"/>
  <c r="Q536" i="3"/>
  <c r="Q537" i="3"/>
  <c r="Q538" i="3"/>
  <c r="Q539" i="3"/>
  <c r="Q540" i="3"/>
  <c r="Q541" i="3"/>
  <c r="Q542" i="3"/>
  <c r="Q543" i="3"/>
  <c r="Q544" i="3"/>
  <c r="Q545" i="3"/>
  <c r="Q546" i="3"/>
  <c r="Q547" i="3"/>
  <c r="Q548" i="3"/>
  <c r="Q549" i="3"/>
  <c r="Q550" i="3"/>
  <c r="Q551" i="3"/>
  <c r="Q552" i="3"/>
  <c r="Q553" i="3"/>
  <c r="Q554" i="3"/>
  <c r="Q555" i="3"/>
  <c r="Q556" i="3"/>
  <c r="Q557" i="3"/>
  <c r="Q558" i="3"/>
  <c r="Q559" i="3"/>
  <c r="Q560" i="3"/>
  <c r="Q561" i="3"/>
  <c r="Q562" i="3"/>
  <c r="Q563" i="3"/>
  <c r="Q564" i="3"/>
  <c r="Q565" i="3"/>
  <c r="Q566" i="3"/>
  <c r="Q567" i="3"/>
  <c r="Q568" i="3"/>
  <c r="Q569" i="3"/>
  <c r="Q570" i="3"/>
  <c r="Q571" i="3"/>
  <c r="Q572" i="3"/>
  <c r="Q573" i="3"/>
  <c r="Q574" i="3"/>
  <c r="Q575" i="3"/>
  <c r="Q576" i="3"/>
  <c r="Q577" i="3"/>
  <c r="Q578" i="3"/>
  <c r="Q579" i="3"/>
  <c r="Q580" i="3"/>
  <c r="Q581" i="3"/>
  <c r="Q582" i="3"/>
  <c r="Q583" i="3"/>
  <c r="Q584" i="3"/>
  <c r="Q585" i="3"/>
  <c r="Q586" i="3"/>
  <c r="Q587" i="3"/>
  <c r="Q588" i="3"/>
  <c r="Q589" i="3"/>
  <c r="Q590" i="3"/>
  <c r="Q591" i="3"/>
  <c r="Q592" i="3"/>
  <c r="Q593" i="3"/>
  <c r="Q594" i="3"/>
  <c r="Q595" i="3"/>
  <c r="Q596" i="3"/>
  <c r="Q597" i="3"/>
  <c r="Q598" i="3"/>
  <c r="Q599" i="3"/>
  <c r="Q600" i="3"/>
  <c r="Q601" i="3"/>
  <c r="Q602" i="3"/>
  <c r="Q603" i="3"/>
  <c r="Q604" i="3"/>
  <c r="Q605" i="3"/>
  <c r="Q606" i="3"/>
  <c r="Q607" i="3"/>
  <c r="Q608" i="3"/>
  <c r="Q609" i="3"/>
  <c r="Q610" i="3"/>
  <c r="Q611" i="3"/>
  <c r="Q612" i="3"/>
  <c r="Q613" i="3"/>
  <c r="Q614" i="3"/>
  <c r="Q615" i="3"/>
  <c r="Q616" i="3"/>
  <c r="Q617" i="3"/>
  <c r="Q618" i="3"/>
  <c r="Q619" i="3"/>
  <c r="Q620" i="3"/>
  <c r="Q621" i="3"/>
  <c r="Q622" i="3"/>
  <c r="Q623" i="3"/>
  <c r="Q624" i="3"/>
  <c r="Q625" i="3"/>
  <c r="Q626" i="3"/>
  <c r="Q627" i="3"/>
  <c r="Q628" i="3"/>
  <c r="Q629" i="3"/>
  <c r="Q630" i="3"/>
  <c r="Q631" i="3"/>
  <c r="Q632" i="3"/>
  <c r="Q633" i="3"/>
  <c r="Q634" i="3"/>
  <c r="Q635" i="3"/>
  <c r="Q636" i="3"/>
  <c r="Q637" i="3"/>
  <c r="Q638" i="3"/>
  <c r="Q639" i="3"/>
  <c r="Q640" i="3"/>
  <c r="Q641" i="3"/>
  <c r="Q642" i="3"/>
  <c r="Q643" i="3"/>
  <c r="Q644" i="3"/>
  <c r="Q645" i="3"/>
  <c r="Q646" i="3"/>
  <c r="Q647" i="3"/>
  <c r="Q648" i="3"/>
  <c r="Q649" i="3"/>
  <c r="Q650" i="3"/>
  <c r="Q651" i="3"/>
  <c r="Q652" i="3"/>
  <c r="Q653" i="3"/>
  <c r="Q654" i="3"/>
  <c r="Q655" i="3"/>
  <c r="Q656" i="3"/>
  <c r="Q657" i="3"/>
  <c r="Q658" i="3"/>
  <c r="Q659" i="3"/>
  <c r="Q660" i="3"/>
  <c r="Q661" i="3"/>
  <c r="Q662" i="3"/>
  <c r="Q663" i="3"/>
  <c r="Q664" i="3"/>
  <c r="Q665" i="3"/>
  <c r="Q666" i="3"/>
  <c r="Q667" i="3"/>
  <c r="Q668" i="3"/>
  <c r="Q669" i="3"/>
  <c r="Q670" i="3"/>
  <c r="Q671" i="3"/>
  <c r="Q672" i="3"/>
  <c r="Q673" i="3"/>
  <c r="Q674" i="3"/>
  <c r="Q675" i="3"/>
  <c r="Q676" i="3"/>
  <c r="Q677" i="3"/>
  <c r="Q678" i="3"/>
  <c r="Q679" i="3"/>
  <c r="Q680" i="3"/>
  <c r="Q681" i="3"/>
  <c r="Q682" i="3"/>
  <c r="Q683" i="3"/>
  <c r="Q684" i="3"/>
  <c r="Q685" i="3"/>
  <c r="Q686" i="3"/>
  <c r="Q687" i="3"/>
  <c r="Q688" i="3"/>
  <c r="Q689" i="3"/>
  <c r="Q690" i="3"/>
  <c r="Q691" i="3"/>
  <c r="Q692" i="3"/>
  <c r="Q693" i="3"/>
  <c r="Q694" i="3"/>
  <c r="Q695" i="3"/>
  <c r="Q696" i="3"/>
  <c r="Q697" i="3"/>
  <c r="Q698" i="3"/>
  <c r="Q699" i="3"/>
  <c r="Q700" i="3"/>
  <c r="Q701" i="3"/>
  <c r="Q702" i="3"/>
  <c r="Q703" i="3"/>
  <c r="Q704" i="3"/>
  <c r="Q705" i="3"/>
  <c r="Q706" i="3"/>
  <c r="Q707" i="3"/>
  <c r="Q708" i="3"/>
  <c r="Q709" i="3"/>
  <c r="Q710" i="3"/>
  <c r="Q711" i="3"/>
  <c r="Q712" i="3"/>
  <c r="Q713" i="3"/>
  <c r="Q714" i="3"/>
  <c r="Q715" i="3"/>
  <c r="Q716" i="3"/>
  <c r="Q717" i="3"/>
  <c r="Q718" i="3"/>
  <c r="Q719" i="3"/>
  <c r="Q720" i="3"/>
  <c r="Q721" i="3"/>
  <c r="Q722" i="3"/>
  <c r="Q723" i="3"/>
  <c r="Q724" i="3"/>
  <c r="Q725" i="3"/>
  <c r="Q726" i="3"/>
  <c r="Q727" i="3"/>
  <c r="Q728" i="3"/>
  <c r="Q729" i="3"/>
  <c r="Q730" i="3"/>
  <c r="Q731" i="3"/>
  <c r="Q732" i="3"/>
  <c r="Q733" i="3"/>
  <c r="Q734" i="3"/>
  <c r="Q735" i="3"/>
  <c r="Q736" i="3"/>
  <c r="Q737" i="3"/>
  <c r="Q738" i="3"/>
  <c r="Q739" i="3"/>
  <c r="Q740" i="3"/>
  <c r="Q741" i="3"/>
  <c r="Q742" i="3"/>
  <c r="Q743" i="3"/>
  <c r="Q744" i="3"/>
  <c r="Q745" i="3"/>
  <c r="Q746" i="3"/>
  <c r="Q747" i="3"/>
  <c r="Q748" i="3"/>
  <c r="Q749" i="3"/>
  <c r="Q750" i="3"/>
  <c r="Q751" i="3"/>
  <c r="Q752" i="3"/>
  <c r="Q753" i="3"/>
  <c r="Q754" i="3"/>
  <c r="Q755" i="3"/>
  <c r="Q756" i="3"/>
  <c r="Q757" i="3"/>
  <c r="Q758" i="3"/>
  <c r="Q759" i="3"/>
  <c r="Q760" i="3"/>
  <c r="Q761" i="3"/>
  <c r="Q762" i="3"/>
  <c r="Q763" i="3"/>
  <c r="Q764" i="3"/>
  <c r="Q765" i="3"/>
  <c r="Q766" i="3"/>
  <c r="Q767" i="3"/>
  <c r="Q768" i="3"/>
  <c r="Q769" i="3"/>
  <c r="Q770" i="3"/>
  <c r="Q771" i="3"/>
  <c r="Q772" i="3"/>
  <c r="Q773" i="3"/>
  <c r="Q774" i="3"/>
  <c r="Q775" i="3"/>
  <c r="Q776" i="3"/>
  <c r="Q777" i="3"/>
  <c r="Q778" i="3"/>
  <c r="Q779" i="3"/>
  <c r="Q780" i="3"/>
  <c r="Q781" i="3"/>
  <c r="Q782" i="3"/>
  <c r="Q783" i="3"/>
  <c r="Q784" i="3"/>
  <c r="Q785" i="3"/>
  <c r="Q786" i="3"/>
  <c r="Q787" i="3"/>
  <c r="Q788" i="3"/>
  <c r="Q789" i="3"/>
  <c r="Q790" i="3"/>
  <c r="Q791" i="3"/>
  <c r="Q792" i="3"/>
  <c r="Q793" i="3"/>
  <c r="Q794" i="3"/>
  <c r="Q795" i="3"/>
  <c r="Q796" i="3"/>
  <c r="Q797" i="3"/>
  <c r="Q798" i="3"/>
  <c r="Q799" i="3"/>
  <c r="Q800" i="3"/>
  <c r="Q801" i="3"/>
  <c r="Q802" i="3"/>
  <c r="Q803" i="3"/>
  <c r="Q804" i="3"/>
  <c r="Q805" i="3"/>
  <c r="Q806" i="3"/>
  <c r="Q807" i="3"/>
  <c r="Q808" i="3"/>
  <c r="Q809" i="3"/>
  <c r="Q810" i="3"/>
  <c r="Q811" i="3"/>
  <c r="Q812" i="3"/>
  <c r="Q813" i="3"/>
  <c r="Q814" i="3"/>
  <c r="Q815" i="3"/>
  <c r="Q816" i="3"/>
  <c r="Q817" i="3"/>
  <c r="Q818" i="3"/>
  <c r="Q819" i="3"/>
  <c r="Q820" i="3"/>
  <c r="Q821" i="3"/>
  <c r="Q822" i="3"/>
  <c r="Q823" i="3"/>
  <c r="Q824" i="3"/>
  <c r="Q825" i="3"/>
  <c r="Q826" i="3"/>
  <c r="Q827" i="3"/>
  <c r="Q828" i="3"/>
  <c r="Q829" i="3"/>
  <c r="Q830" i="3"/>
  <c r="Q831" i="3"/>
  <c r="Q832" i="3"/>
  <c r="Q833" i="3"/>
  <c r="Q834" i="3"/>
  <c r="Q835" i="3"/>
  <c r="Q836" i="3"/>
  <c r="Q837" i="3"/>
  <c r="Q838" i="3"/>
  <c r="Q839" i="3"/>
  <c r="Q840" i="3"/>
  <c r="Q841" i="3"/>
  <c r="Q842" i="3"/>
  <c r="Q843" i="3"/>
  <c r="Q844" i="3"/>
  <c r="Q845" i="3"/>
  <c r="Q846" i="3"/>
  <c r="Q847" i="3"/>
  <c r="Q848" i="3"/>
  <c r="Q849" i="3"/>
  <c r="Q850" i="3"/>
  <c r="Q851" i="3"/>
  <c r="Q852" i="3"/>
  <c r="Q853" i="3"/>
  <c r="Q854" i="3"/>
  <c r="Q855" i="3"/>
  <c r="Q856" i="3"/>
  <c r="Q857" i="3"/>
  <c r="Q858" i="3"/>
  <c r="Q859" i="3"/>
  <c r="Q860" i="3"/>
  <c r="Q861" i="3"/>
  <c r="Q862" i="3"/>
  <c r="Q863" i="3"/>
  <c r="Q864" i="3"/>
  <c r="Q865" i="3"/>
  <c r="Q866" i="3"/>
  <c r="Q867" i="3"/>
  <c r="Q868" i="3"/>
  <c r="Q869" i="3"/>
  <c r="Q870" i="3"/>
  <c r="Q871" i="3"/>
  <c r="Q872" i="3"/>
  <c r="Q873" i="3"/>
  <c r="Q874" i="3"/>
  <c r="Q875" i="3"/>
  <c r="Q876" i="3"/>
  <c r="Q877" i="3"/>
  <c r="Q878" i="3"/>
  <c r="Q879" i="3"/>
  <c r="Q880" i="3"/>
  <c r="Q881" i="3"/>
  <c r="Q882" i="3"/>
  <c r="Q883" i="3"/>
  <c r="Q884" i="3"/>
  <c r="Q885" i="3"/>
  <c r="Q886" i="3"/>
  <c r="Q887" i="3"/>
  <c r="Q888" i="3"/>
  <c r="Q889" i="3"/>
  <c r="Q890" i="3"/>
  <c r="Q891" i="3"/>
  <c r="Q892" i="3"/>
  <c r="Q893" i="3"/>
  <c r="Q894" i="3"/>
  <c r="Q895" i="3"/>
  <c r="Q896" i="3"/>
  <c r="Q897" i="3"/>
  <c r="Q898" i="3"/>
  <c r="Q899" i="3"/>
  <c r="Q900" i="3"/>
  <c r="Q901" i="3"/>
  <c r="Q902" i="3"/>
  <c r="Q903" i="3"/>
  <c r="Q904" i="3"/>
  <c r="Q905" i="3"/>
  <c r="Q906" i="3"/>
  <c r="Q907" i="3"/>
  <c r="Q908" i="3"/>
  <c r="Q909" i="3"/>
  <c r="Q910" i="3"/>
  <c r="Q911" i="3"/>
  <c r="Q912" i="3"/>
  <c r="Q913" i="3"/>
  <c r="Q914" i="3"/>
  <c r="Q915" i="3"/>
  <c r="Q916" i="3"/>
  <c r="Q917" i="3"/>
  <c r="Q918" i="3"/>
  <c r="Q919" i="3"/>
  <c r="Q920" i="3"/>
  <c r="Q921" i="3"/>
  <c r="Q922" i="3"/>
  <c r="Q923" i="3"/>
  <c r="Q924" i="3"/>
  <c r="Q925" i="3"/>
  <c r="Q926" i="3"/>
  <c r="Q927" i="3"/>
  <c r="Q928" i="3"/>
  <c r="Q929" i="3"/>
  <c r="Q930" i="3"/>
  <c r="Q931" i="3"/>
  <c r="Q932" i="3"/>
  <c r="Q933" i="3"/>
  <c r="Q934" i="3"/>
  <c r="Q935" i="3"/>
  <c r="Q936" i="3"/>
  <c r="Q937" i="3"/>
  <c r="Q938" i="3"/>
  <c r="Q939" i="3"/>
  <c r="Q940" i="3"/>
  <c r="Q941" i="3"/>
  <c r="Q942" i="3"/>
  <c r="Q943" i="3"/>
  <c r="Q944" i="3"/>
  <c r="Q945" i="3"/>
  <c r="Q946" i="3"/>
  <c r="Q947" i="3"/>
  <c r="Q948" i="3"/>
  <c r="Q949" i="3"/>
  <c r="Q950" i="3"/>
  <c r="Q951" i="3"/>
  <c r="Q952" i="3"/>
  <c r="Q953" i="3"/>
  <c r="Q954" i="3"/>
  <c r="Q955" i="3"/>
  <c r="Q956" i="3"/>
  <c r="Q957" i="3"/>
  <c r="Q958" i="3"/>
  <c r="Q959" i="3"/>
  <c r="Q960" i="3"/>
  <c r="Q961" i="3"/>
  <c r="Q962" i="3"/>
  <c r="Q963" i="3"/>
  <c r="Q964" i="3"/>
  <c r="Q965" i="3"/>
  <c r="Q966" i="3"/>
  <c r="Q967" i="3"/>
  <c r="Q968" i="3"/>
  <c r="Q969" i="3"/>
  <c r="Q970" i="3"/>
  <c r="Q971" i="3"/>
  <c r="Q972" i="3"/>
  <c r="Q973" i="3"/>
  <c r="Q974" i="3"/>
  <c r="Q975" i="3"/>
  <c r="Q976" i="3"/>
  <c r="Q977" i="3"/>
  <c r="Q978" i="3"/>
  <c r="Q979" i="3"/>
  <c r="Q980" i="3"/>
  <c r="Q981" i="3"/>
  <c r="Q982" i="3"/>
  <c r="Q983" i="3"/>
  <c r="Q984" i="3"/>
  <c r="Q985" i="3"/>
  <c r="Q986" i="3"/>
  <c r="Q987" i="3"/>
  <c r="Q988" i="3"/>
  <c r="Q989" i="3"/>
  <c r="Q990" i="3"/>
  <c r="Q991" i="3"/>
  <c r="Q992" i="3"/>
  <c r="Q993" i="3"/>
  <c r="Q994" i="3"/>
  <c r="Q995" i="3"/>
  <c r="Q996" i="3"/>
  <c r="Q997" i="3"/>
  <c r="Q998" i="3"/>
  <c r="Q999" i="3"/>
  <c r="Q1000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H533" i="3"/>
  <c r="K533" i="3" s="1"/>
  <c r="H534" i="3"/>
  <c r="K534" i="3" s="1"/>
  <c r="H535" i="3"/>
  <c r="K535" i="3" s="1"/>
  <c r="H536" i="3"/>
  <c r="K536" i="3" s="1"/>
  <c r="H537" i="3"/>
  <c r="K537" i="3" s="1"/>
  <c r="H538" i="3"/>
  <c r="K538" i="3" s="1"/>
  <c r="H539" i="3"/>
  <c r="K539" i="3" s="1"/>
  <c r="H540" i="3"/>
  <c r="K540" i="3" s="1"/>
  <c r="H541" i="3"/>
  <c r="K541" i="3" s="1"/>
  <c r="H542" i="3"/>
  <c r="K542" i="3" s="1"/>
  <c r="H543" i="3"/>
  <c r="K543" i="3" s="1"/>
  <c r="H544" i="3"/>
  <c r="K544" i="3" s="1"/>
  <c r="H545" i="3"/>
  <c r="K545" i="3" s="1"/>
  <c r="H546" i="3"/>
  <c r="K546" i="3" s="1"/>
  <c r="H547" i="3"/>
  <c r="K547" i="3" s="1"/>
  <c r="H548" i="3"/>
  <c r="K548" i="3" s="1"/>
  <c r="H549" i="3"/>
  <c r="K549" i="3" s="1"/>
  <c r="H550" i="3"/>
  <c r="K550" i="3" s="1"/>
  <c r="H551" i="3"/>
  <c r="K551" i="3" s="1"/>
  <c r="H552" i="3"/>
  <c r="K552" i="3" s="1"/>
  <c r="H553" i="3"/>
  <c r="K553" i="3" s="1"/>
  <c r="H554" i="3"/>
  <c r="K554" i="3" s="1"/>
  <c r="H555" i="3"/>
  <c r="K555" i="3" s="1"/>
  <c r="H556" i="3"/>
  <c r="K556" i="3" s="1"/>
  <c r="H557" i="3"/>
  <c r="K557" i="3" s="1"/>
  <c r="H558" i="3"/>
  <c r="K558" i="3" s="1"/>
  <c r="H559" i="3"/>
  <c r="K559" i="3" s="1"/>
  <c r="H560" i="3"/>
  <c r="K560" i="3" s="1"/>
  <c r="H561" i="3"/>
  <c r="K561" i="3" s="1"/>
  <c r="H562" i="3"/>
  <c r="K562" i="3" s="1"/>
  <c r="H563" i="3"/>
  <c r="K563" i="3" s="1"/>
  <c r="H564" i="3"/>
  <c r="K564" i="3" s="1"/>
  <c r="H565" i="3"/>
  <c r="K565" i="3" s="1"/>
  <c r="H566" i="3"/>
  <c r="K566" i="3" s="1"/>
  <c r="H567" i="3"/>
  <c r="K567" i="3" s="1"/>
  <c r="H568" i="3"/>
  <c r="K568" i="3" s="1"/>
  <c r="H569" i="3"/>
  <c r="K569" i="3" s="1"/>
  <c r="H570" i="3"/>
  <c r="K570" i="3" s="1"/>
  <c r="H571" i="3"/>
  <c r="K571" i="3" s="1"/>
  <c r="H572" i="3"/>
  <c r="K572" i="3" s="1"/>
  <c r="K573" i="3"/>
  <c r="H574" i="3"/>
  <c r="K574" i="3" s="1"/>
  <c r="H575" i="3"/>
  <c r="K575" i="3" s="1"/>
  <c r="H576" i="3"/>
  <c r="K576" i="3" s="1"/>
  <c r="H577" i="3"/>
  <c r="K577" i="3" s="1"/>
  <c r="H578" i="3"/>
  <c r="K578" i="3" s="1"/>
  <c r="H579" i="3"/>
  <c r="K579" i="3" s="1"/>
  <c r="H580" i="3"/>
  <c r="K580" i="3" s="1"/>
  <c r="H581" i="3"/>
  <c r="K581" i="3" s="1"/>
  <c r="H582" i="3"/>
  <c r="K582" i="3" s="1"/>
  <c r="H583" i="3"/>
  <c r="K583" i="3" s="1"/>
  <c r="H584" i="3"/>
  <c r="K584" i="3" s="1"/>
  <c r="H585" i="3"/>
  <c r="K585" i="3" s="1"/>
  <c r="H586" i="3"/>
  <c r="K586" i="3" s="1"/>
  <c r="H587" i="3"/>
  <c r="K587" i="3" s="1"/>
  <c r="H588" i="3"/>
  <c r="K588" i="3" s="1"/>
  <c r="H589" i="3"/>
  <c r="K589" i="3" s="1"/>
  <c r="H590" i="3"/>
  <c r="K590" i="3" s="1"/>
  <c r="H591" i="3"/>
  <c r="K591" i="3" s="1"/>
  <c r="H592" i="3"/>
  <c r="K592" i="3" s="1"/>
  <c r="H593" i="3"/>
  <c r="K593" i="3" s="1"/>
  <c r="H594" i="3"/>
  <c r="K594" i="3" s="1"/>
  <c r="H595" i="3"/>
  <c r="K595" i="3" s="1"/>
  <c r="H596" i="3"/>
  <c r="K596" i="3" s="1"/>
  <c r="H597" i="3"/>
  <c r="K597" i="3" s="1"/>
  <c r="H598" i="3"/>
  <c r="K598" i="3" s="1"/>
  <c r="H599" i="3"/>
  <c r="K599" i="3" s="1"/>
  <c r="H600" i="3"/>
  <c r="K600" i="3" s="1"/>
  <c r="H601" i="3"/>
  <c r="K601" i="3" s="1"/>
  <c r="H602" i="3"/>
  <c r="K602" i="3" s="1"/>
  <c r="H603" i="3"/>
  <c r="K603" i="3" s="1"/>
  <c r="H604" i="3"/>
  <c r="K604" i="3" s="1"/>
  <c r="H605" i="3"/>
  <c r="K605" i="3" s="1"/>
  <c r="H606" i="3"/>
  <c r="K606" i="3" s="1"/>
  <c r="H607" i="3"/>
  <c r="K607" i="3" s="1"/>
  <c r="H608" i="3"/>
  <c r="K608" i="3" s="1"/>
  <c r="H609" i="3"/>
  <c r="K609" i="3" s="1"/>
  <c r="H610" i="3"/>
  <c r="K610" i="3" s="1"/>
  <c r="H611" i="3"/>
  <c r="K611" i="3" s="1"/>
  <c r="H612" i="3"/>
  <c r="K612" i="3" s="1"/>
  <c r="H613" i="3"/>
  <c r="K613" i="3" s="1"/>
  <c r="H614" i="3"/>
  <c r="K614" i="3" s="1"/>
  <c r="H615" i="3"/>
  <c r="K615" i="3" s="1"/>
  <c r="H616" i="3"/>
  <c r="K616" i="3" s="1"/>
  <c r="H617" i="3"/>
  <c r="K617" i="3" s="1"/>
  <c r="H618" i="3"/>
  <c r="K618" i="3" s="1"/>
  <c r="H619" i="3"/>
  <c r="K619" i="3" s="1"/>
  <c r="H620" i="3"/>
  <c r="K620" i="3" s="1"/>
  <c r="H621" i="3"/>
  <c r="K621" i="3" s="1"/>
  <c r="H622" i="3"/>
  <c r="K622" i="3" s="1"/>
  <c r="H623" i="3"/>
  <c r="K623" i="3" s="1"/>
  <c r="H624" i="3"/>
  <c r="K624" i="3" s="1"/>
  <c r="H625" i="3"/>
  <c r="K625" i="3" s="1"/>
  <c r="H626" i="3"/>
  <c r="K626" i="3" s="1"/>
  <c r="H627" i="3"/>
  <c r="K627" i="3" s="1"/>
  <c r="H628" i="3"/>
  <c r="K628" i="3" s="1"/>
  <c r="H629" i="3"/>
  <c r="K629" i="3" s="1"/>
  <c r="H630" i="3"/>
  <c r="K630" i="3" s="1"/>
  <c r="H631" i="3"/>
  <c r="K631" i="3" s="1"/>
  <c r="H632" i="3"/>
  <c r="K632" i="3" s="1"/>
  <c r="H633" i="3"/>
  <c r="K633" i="3" s="1"/>
  <c r="H634" i="3"/>
  <c r="K634" i="3" s="1"/>
  <c r="H635" i="3"/>
  <c r="K635" i="3" s="1"/>
  <c r="H636" i="3"/>
  <c r="K636" i="3" s="1"/>
  <c r="H637" i="3"/>
  <c r="K637" i="3" s="1"/>
  <c r="H638" i="3"/>
  <c r="K638" i="3" s="1"/>
  <c r="H639" i="3"/>
  <c r="K639" i="3" s="1"/>
  <c r="H640" i="3"/>
  <c r="K640" i="3" s="1"/>
  <c r="H641" i="3"/>
  <c r="K641" i="3" s="1"/>
  <c r="H642" i="3"/>
  <c r="K642" i="3" s="1"/>
  <c r="H643" i="3"/>
  <c r="K643" i="3" s="1"/>
  <c r="H644" i="3"/>
  <c r="K644" i="3" s="1"/>
  <c r="H645" i="3"/>
  <c r="K645" i="3" s="1"/>
  <c r="H646" i="3"/>
  <c r="K646" i="3" s="1"/>
  <c r="H647" i="3"/>
  <c r="K647" i="3" s="1"/>
  <c r="H648" i="3"/>
  <c r="K648" i="3" s="1"/>
  <c r="H649" i="3"/>
  <c r="K649" i="3" s="1"/>
  <c r="H650" i="3"/>
  <c r="K650" i="3" s="1"/>
  <c r="H651" i="3"/>
  <c r="K651" i="3" s="1"/>
  <c r="H652" i="3"/>
  <c r="K652" i="3" s="1"/>
  <c r="H653" i="3"/>
  <c r="K653" i="3" s="1"/>
  <c r="H654" i="3"/>
  <c r="K654" i="3" s="1"/>
  <c r="H655" i="3"/>
  <c r="K655" i="3" s="1"/>
  <c r="H656" i="3"/>
  <c r="K656" i="3" s="1"/>
  <c r="H657" i="3"/>
  <c r="K657" i="3" s="1"/>
  <c r="H658" i="3"/>
  <c r="K658" i="3" s="1"/>
  <c r="H659" i="3"/>
  <c r="K659" i="3" s="1"/>
  <c r="H660" i="3"/>
  <c r="K660" i="3" s="1"/>
  <c r="H661" i="3"/>
  <c r="K661" i="3" s="1"/>
  <c r="H662" i="3"/>
  <c r="K662" i="3" s="1"/>
  <c r="H663" i="3"/>
  <c r="K663" i="3" s="1"/>
  <c r="H664" i="3"/>
  <c r="K664" i="3" s="1"/>
  <c r="H665" i="3"/>
  <c r="K665" i="3" s="1"/>
  <c r="H666" i="3"/>
  <c r="K666" i="3" s="1"/>
  <c r="H667" i="3"/>
  <c r="K667" i="3" s="1"/>
  <c r="H668" i="3"/>
  <c r="K668" i="3" s="1"/>
  <c r="H669" i="3"/>
  <c r="K669" i="3" s="1"/>
  <c r="H670" i="3"/>
  <c r="K670" i="3" s="1"/>
  <c r="H671" i="3"/>
  <c r="K671" i="3" s="1"/>
  <c r="H672" i="3"/>
  <c r="K672" i="3" s="1"/>
  <c r="H673" i="3"/>
  <c r="K673" i="3" s="1"/>
  <c r="H674" i="3"/>
  <c r="K674" i="3" s="1"/>
  <c r="H675" i="3"/>
  <c r="K675" i="3" s="1"/>
  <c r="H676" i="3"/>
  <c r="K676" i="3" s="1"/>
  <c r="H677" i="3"/>
  <c r="K677" i="3" s="1"/>
  <c r="H678" i="3"/>
  <c r="K678" i="3" s="1"/>
  <c r="H679" i="3"/>
  <c r="K679" i="3" s="1"/>
  <c r="H680" i="3"/>
  <c r="K680" i="3" s="1"/>
  <c r="H681" i="3"/>
  <c r="K681" i="3" s="1"/>
  <c r="H682" i="3"/>
  <c r="K682" i="3" s="1"/>
  <c r="H683" i="3"/>
  <c r="K683" i="3" s="1"/>
  <c r="H684" i="3"/>
  <c r="K684" i="3" s="1"/>
  <c r="H685" i="3"/>
  <c r="K685" i="3" s="1"/>
  <c r="H686" i="3"/>
  <c r="K686" i="3" s="1"/>
  <c r="H687" i="3"/>
  <c r="K687" i="3" s="1"/>
  <c r="H688" i="3"/>
  <c r="K688" i="3" s="1"/>
  <c r="H689" i="3"/>
  <c r="K689" i="3" s="1"/>
  <c r="H690" i="3"/>
  <c r="K690" i="3" s="1"/>
  <c r="H691" i="3"/>
  <c r="K691" i="3" s="1"/>
  <c r="H692" i="3"/>
  <c r="K692" i="3" s="1"/>
  <c r="H693" i="3"/>
  <c r="K693" i="3" s="1"/>
  <c r="H694" i="3"/>
  <c r="K694" i="3" s="1"/>
  <c r="H695" i="3"/>
  <c r="K695" i="3" s="1"/>
  <c r="H696" i="3"/>
  <c r="K696" i="3" s="1"/>
  <c r="H697" i="3"/>
  <c r="K697" i="3" s="1"/>
  <c r="H698" i="3"/>
  <c r="K698" i="3" s="1"/>
  <c r="H699" i="3"/>
  <c r="K699" i="3" s="1"/>
  <c r="H700" i="3"/>
  <c r="K700" i="3" s="1"/>
  <c r="H701" i="3"/>
  <c r="K701" i="3" s="1"/>
  <c r="H702" i="3"/>
  <c r="K702" i="3" s="1"/>
  <c r="H703" i="3"/>
  <c r="K703" i="3" s="1"/>
  <c r="H704" i="3"/>
  <c r="K704" i="3" s="1"/>
  <c r="H705" i="3"/>
  <c r="K705" i="3" s="1"/>
  <c r="H706" i="3"/>
  <c r="K706" i="3" s="1"/>
  <c r="H707" i="3"/>
  <c r="K707" i="3" s="1"/>
  <c r="H708" i="3"/>
  <c r="K708" i="3" s="1"/>
  <c r="H709" i="3"/>
  <c r="K709" i="3" s="1"/>
  <c r="H710" i="3"/>
  <c r="K710" i="3" s="1"/>
  <c r="H711" i="3"/>
  <c r="K711" i="3" s="1"/>
  <c r="H712" i="3"/>
  <c r="K712" i="3" s="1"/>
  <c r="H713" i="3"/>
  <c r="K713" i="3" s="1"/>
  <c r="H714" i="3"/>
  <c r="K714" i="3" s="1"/>
  <c r="H715" i="3"/>
  <c r="K715" i="3" s="1"/>
  <c r="H716" i="3"/>
  <c r="K716" i="3" s="1"/>
  <c r="H717" i="3"/>
  <c r="K717" i="3" s="1"/>
  <c r="H718" i="3"/>
  <c r="K718" i="3" s="1"/>
  <c r="H719" i="3"/>
  <c r="K719" i="3" s="1"/>
  <c r="H720" i="3"/>
  <c r="K720" i="3" s="1"/>
  <c r="H721" i="3"/>
  <c r="K721" i="3" s="1"/>
  <c r="H722" i="3"/>
  <c r="K722" i="3" s="1"/>
  <c r="H723" i="3"/>
  <c r="K723" i="3" s="1"/>
  <c r="H724" i="3"/>
  <c r="K724" i="3" s="1"/>
  <c r="H725" i="3"/>
  <c r="K725" i="3" s="1"/>
  <c r="H726" i="3"/>
  <c r="K726" i="3" s="1"/>
  <c r="H727" i="3"/>
  <c r="K727" i="3" s="1"/>
  <c r="H728" i="3"/>
  <c r="K728" i="3" s="1"/>
  <c r="H729" i="3"/>
  <c r="K729" i="3" s="1"/>
  <c r="H730" i="3"/>
  <c r="K730" i="3" s="1"/>
  <c r="H731" i="3"/>
  <c r="K731" i="3" s="1"/>
  <c r="H732" i="3"/>
  <c r="K732" i="3" s="1"/>
  <c r="H733" i="3"/>
  <c r="K733" i="3" s="1"/>
  <c r="H734" i="3"/>
  <c r="K734" i="3" s="1"/>
  <c r="H735" i="3"/>
  <c r="K735" i="3" s="1"/>
  <c r="H736" i="3"/>
  <c r="K736" i="3" s="1"/>
  <c r="H737" i="3"/>
  <c r="K737" i="3" s="1"/>
  <c r="H738" i="3"/>
  <c r="K738" i="3" s="1"/>
  <c r="H739" i="3"/>
  <c r="K739" i="3" s="1"/>
  <c r="H740" i="3"/>
  <c r="K740" i="3" s="1"/>
  <c r="H741" i="3"/>
  <c r="K741" i="3" s="1"/>
  <c r="H742" i="3"/>
  <c r="K742" i="3" s="1"/>
  <c r="H743" i="3"/>
  <c r="K743" i="3" s="1"/>
  <c r="H744" i="3"/>
  <c r="K744" i="3" s="1"/>
  <c r="H745" i="3"/>
  <c r="K745" i="3" s="1"/>
  <c r="H746" i="3"/>
  <c r="K746" i="3" s="1"/>
  <c r="H747" i="3"/>
  <c r="K747" i="3" s="1"/>
  <c r="H748" i="3"/>
  <c r="K748" i="3" s="1"/>
  <c r="H749" i="3"/>
  <c r="K749" i="3" s="1"/>
  <c r="H750" i="3"/>
  <c r="K750" i="3" s="1"/>
  <c r="H751" i="3"/>
  <c r="K751" i="3" s="1"/>
  <c r="H752" i="3"/>
  <c r="K752" i="3" s="1"/>
  <c r="H753" i="3"/>
  <c r="K753" i="3" s="1"/>
  <c r="H754" i="3"/>
  <c r="K754" i="3" s="1"/>
  <c r="H755" i="3"/>
  <c r="K755" i="3" s="1"/>
  <c r="H756" i="3"/>
  <c r="K756" i="3" s="1"/>
  <c r="H757" i="3"/>
  <c r="K757" i="3" s="1"/>
  <c r="H758" i="3"/>
  <c r="K758" i="3" s="1"/>
  <c r="H759" i="3"/>
  <c r="K759" i="3" s="1"/>
  <c r="H760" i="3"/>
  <c r="K760" i="3" s="1"/>
  <c r="H761" i="3"/>
  <c r="K761" i="3" s="1"/>
  <c r="H762" i="3"/>
  <c r="K762" i="3" s="1"/>
  <c r="H763" i="3"/>
  <c r="K763" i="3" s="1"/>
  <c r="H764" i="3"/>
  <c r="K764" i="3" s="1"/>
  <c r="H765" i="3"/>
  <c r="K765" i="3" s="1"/>
  <c r="H766" i="3"/>
  <c r="K766" i="3" s="1"/>
  <c r="H767" i="3"/>
  <c r="K767" i="3" s="1"/>
  <c r="H768" i="3"/>
  <c r="K768" i="3" s="1"/>
  <c r="H769" i="3"/>
  <c r="K769" i="3" s="1"/>
  <c r="H770" i="3"/>
  <c r="K770" i="3" s="1"/>
  <c r="H771" i="3"/>
  <c r="K771" i="3" s="1"/>
  <c r="H772" i="3"/>
  <c r="K772" i="3" s="1"/>
  <c r="H774" i="3"/>
  <c r="K774" i="3" s="1"/>
  <c r="H775" i="3"/>
  <c r="K775" i="3" s="1"/>
  <c r="H776" i="3"/>
  <c r="K776" i="3" s="1"/>
  <c r="H777" i="3"/>
  <c r="K777" i="3" s="1"/>
  <c r="H778" i="3"/>
  <c r="K778" i="3" s="1"/>
  <c r="H779" i="3"/>
  <c r="K779" i="3" s="1"/>
  <c r="H780" i="3"/>
  <c r="K780" i="3" s="1"/>
  <c r="H781" i="3"/>
  <c r="K781" i="3" s="1"/>
  <c r="H782" i="3"/>
  <c r="K782" i="3" s="1"/>
  <c r="H783" i="3"/>
  <c r="K783" i="3" s="1"/>
  <c r="H784" i="3"/>
  <c r="K784" i="3" s="1"/>
  <c r="H785" i="3"/>
  <c r="K785" i="3" s="1"/>
  <c r="H786" i="3"/>
  <c r="K786" i="3" s="1"/>
  <c r="H787" i="3"/>
  <c r="K787" i="3" s="1"/>
  <c r="H788" i="3"/>
  <c r="K788" i="3" s="1"/>
  <c r="H789" i="3"/>
  <c r="K789" i="3" s="1"/>
  <c r="H790" i="3"/>
  <c r="K790" i="3" s="1"/>
  <c r="H791" i="3"/>
  <c r="K791" i="3" s="1"/>
  <c r="H792" i="3"/>
  <c r="K792" i="3" s="1"/>
  <c r="H793" i="3"/>
  <c r="K793" i="3" s="1"/>
  <c r="H794" i="3"/>
  <c r="K794" i="3" s="1"/>
  <c r="H795" i="3"/>
  <c r="K795" i="3" s="1"/>
  <c r="H796" i="3"/>
  <c r="K796" i="3" s="1"/>
  <c r="H797" i="3"/>
  <c r="K797" i="3" s="1"/>
  <c r="H798" i="3"/>
  <c r="K798" i="3" s="1"/>
  <c r="H799" i="3"/>
  <c r="K799" i="3" s="1"/>
  <c r="H800" i="3"/>
  <c r="K800" i="3" s="1"/>
  <c r="H801" i="3"/>
  <c r="K801" i="3" s="1"/>
  <c r="H802" i="3"/>
  <c r="K802" i="3" s="1"/>
  <c r="H803" i="3"/>
  <c r="K803" i="3" s="1"/>
  <c r="H804" i="3"/>
  <c r="K804" i="3" s="1"/>
  <c r="H805" i="3"/>
  <c r="K805" i="3" s="1"/>
  <c r="H806" i="3"/>
  <c r="K806" i="3" s="1"/>
  <c r="H807" i="3"/>
  <c r="K807" i="3" s="1"/>
  <c r="H808" i="3"/>
  <c r="K808" i="3" s="1"/>
  <c r="H809" i="3"/>
  <c r="K809" i="3" s="1"/>
  <c r="H810" i="3"/>
  <c r="K810" i="3" s="1"/>
  <c r="H811" i="3"/>
  <c r="K811" i="3" s="1"/>
  <c r="H812" i="3"/>
  <c r="K812" i="3" s="1"/>
  <c r="H813" i="3"/>
  <c r="K813" i="3" s="1"/>
  <c r="H814" i="3"/>
  <c r="K814" i="3" s="1"/>
  <c r="H815" i="3"/>
  <c r="K815" i="3" s="1"/>
  <c r="H816" i="3"/>
  <c r="K816" i="3" s="1"/>
  <c r="H817" i="3"/>
  <c r="K817" i="3" s="1"/>
  <c r="H818" i="3"/>
  <c r="K818" i="3" s="1"/>
  <c r="H819" i="3"/>
  <c r="K819" i="3" s="1"/>
  <c r="H820" i="3"/>
  <c r="K820" i="3" s="1"/>
  <c r="H821" i="3"/>
  <c r="K821" i="3" s="1"/>
  <c r="H822" i="3"/>
  <c r="K822" i="3" s="1"/>
  <c r="H823" i="3"/>
  <c r="K823" i="3" s="1"/>
  <c r="H824" i="3"/>
  <c r="K824" i="3" s="1"/>
  <c r="H825" i="3"/>
  <c r="K825" i="3" s="1"/>
  <c r="H826" i="3"/>
  <c r="K826" i="3" s="1"/>
  <c r="H827" i="3"/>
  <c r="K827" i="3" s="1"/>
  <c r="H828" i="3"/>
  <c r="K828" i="3" s="1"/>
  <c r="H829" i="3"/>
  <c r="K829" i="3" s="1"/>
  <c r="H830" i="3"/>
  <c r="K830" i="3" s="1"/>
  <c r="H831" i="3"/>
  <c r="K831" i="3" s="1"/>
  <c r="H832" i="3"/>
  <c r="K832" i="3" s="1"/>
  <c r="H833" i="3"/>
  <c r="K833" i="3" s="1"/>
  <c r="H834" i="3"/>
  <c r="K834" i="3" s="1"/>
  <c r="H835" i="3"/>
  <c r="K835" i="3" s="1"/>
  <c r="H836" i="3"/>
  <c r="K836" i="3" s="1"/>
  <c r="H837" i="3"/>
  <c r="K837" i="3" s="1"/>
  <c r="H838" i="3"/>
  <c r="K838" i="3" s="1"/>
  <c r="H839" i="3"/>
  <c r="K839" i="3" s="1"/>
  <c r="H840" i="3"/>
  <c r="K840" i="3" s="1"/>
  <c r="H841" i="3"/>
  <c r="K841" i="3" s="1"/>
  <c r="H842" i="3"/>
  <c r="K842" i="3" s="1"/>
  <c r="H843" i="3"/>
  <c r="K843" i="3" s="1"/>
  <c r="H844" i="3"/>
  <c r="K844" i="3" s="1"/>
  <c r="H845" i="3"/>
  <c r="K845" i="3" s="1"/>
  <c r="H846" i="3"/>
  <c r="K846" i="3" s="1"/>
  <c r="H847" i="3"/>
  <c r="K847" i="3" s="1"/>
  <c r="H848" i="3"/>
  <c r="K848" i="3" s="1"/>
  <c r="H849" i="3"/>
  <c r="K849" i="3" s="1"/>
  <c r="H850" i="3"/>
  <c r="K850" i="3" s="1"/>
  <c r="H851" i="3"/>
  <c r="K851" i="3" s="1"/>
  <c r="H852" i="3"/>
  <c r="K852" i="3" s="1"/>
  <c r="H853" i="3"/>
  <c r="K853" i="3" s="1"/>
  <c r="H854" i="3"/>
  <c r="K854" i="3" s="1"/>
  <c r="H855" i="3"/>
  <c r="K855" i="3" s="1"/>
  <c r="H856" i="3"/>
  <c r="K856" i="3" s="1"/>
  <c r="H857" i="3"/>
  <c r="K857" i="3" s="1"/>
  <c r="H858" i="3"/>
  <c r="K858" i="3" s="1"/>
  <c r="H859" i="3"/>
  <c r="K859" i="3" s="1"/>
  <c r="H860" i="3"/>
  <c r="K860" i="3" s="1"/>
  <c r="H861" i="3"/>
  <c r="K861" i="3" s="1"/>
  <c r="H862" i="3"/>
  <c r="K862" i="3" s="1"/>
  <c r="H863" i="3"/>
  <c r="K863" i="3" s="1"/>
  <c r="H864" i="3"/>
  <c r="K864" i="3" s="1"/>
  <c r="H865" i="3"/>
  <c r="K865" i="3" s="1"/>
  <c r="H866" i="3"/>
  <c r="K866" i="3" s="1"/>
  <c r="H867" i="3"/>
  <c r="K867" i="3" s="1"/>
  <c r="H868" i="3"/>
  <c r="K868" i="3" s="1"/>
  <c r="H869" i="3"/>
  <c r="K869" i="3" s="1"/>
  <c r="H870" i="3"/>
  <c r="K870" i="3" s="1"/>
  <c r="H871" i="3"/>
  <c r="K871" i="3" s="1"/>
  <c r="H872" i="3"/>
  <c r="K872" i="3" s="1"/>
  <c r="H873" i="3"/>
  <c r="K873" i="3" s="1"/>
  <c r="H874" i="3"/>
  <c r="K874" i="3" s="1"/>
  <c r="H875" i="3"/>
  <c r="K875" i="3" s="1"/>
  <c r="H876" i="3"/>
  <c r="K876" i="3" s="1"/>
  <c r="H877" i="3"/>
  <c r="K877" i="3" s="1"/>
  <c r="H878" i="3"/>
  <c r="K878" i="3" s="1"/>
  <c r="H879" i="3"/>
  <c r="K879" i="3" s="1"/>
  <c r="H880" i="3"/>
  <c r="K880" i="3" s="1"/>
  <c r="H881" i="3"/>
  <c r="K881" i="3" s="1"/>
  <c r="H882" i="3"/>
  <c r="K882" i="3" s="1"/>
  <c r="H883" i="3"/>
  <c r="K883" i="3" s="1"/>
  <c r="H884" i="3"/>
  <c r="K884" i="3" s="1"/>
  <c r="H885" i="3"/>
  <c r="K885" i="3" s="1"/>
  <c r="H886" i="3"/>
  <c r="K886" i="3" s="1"/>
  <c r="H887" i="3"/>
  <c r="K887" i="3" s="1"/>
  <c r="H888" i="3"/>
  <c r="K888" i="3" s="1"/>
  <c r="H889" i="3"/>
  <c r="K889" i="3" s="1"/>
  <c r="H890" i="3"/>
  <c r="K890" i="3" s="1"/>
  <c r="H891" i="3"/>
  <c r="K891" i="3" s="1"/>
  <c r="H892" i="3"/>
  <c r="K892" i="3" s="1"/>
  <c r="H893" i="3"/>
  <c r="K893" i="3" s="1"/>
  <c r="H894" i="3"/>
  <c r="K894" i="3" s="1"/>
  <c r="H895" i="3"/>
  <c r="K895" i="3" s="1"/>
  <c r="H896" i="3"/>
  <c r="K896" i="3" s="1"/>
  <c r="H897" i="3"/>
  <c r="K897" i="3" s="1"/>
  <c r="H898" i="3"/>
  <c r="K898" i="3" s="1"/>
  <c r="H899" i="3"/>
  <c r="K899" i="3" s="1"/>
  <c r="H900" i="3"/>
  <c r="K900" i="3" s="1"/>
  <c r="H901" i="3"/>
  <c r="K901" i="3" s="1"/>
  <c r="H902" i="3"/>
  <c r="K902" i="3" s="1"/>
  <c r="H903" i="3"/>
  <c r="K903" i="3" s="1"/>
  <c r="H904" i="3"/>
  <c r="K904" i="3" s="1"/>
  <c r="H905" i="3"/>
  <c r="K905" i="3" s="1"/>
  <c r="H906" i="3"/>
  <c r="K906" i="3" s="1"/>
  <c r="H907" i="3"/>
  <c r="K907" i="3" s="1"/>
  <c r="H908" i="3"/>
  <c r="K908" i="3" s="1"/>
  <c r="H909" i="3"/>
  <c r="K909" i="3" s="1"/>
  <c r="H910" i="3"/>
  <c r="K910" i="3" s="1"/>
  <c r="H911" i="3"/>
  <c r="K911" i="3" s="1"/>
  <c r="H912" i="3"/>
  <c r="K912" i="3" s="1"/>
  <c r="H913" i="3"/>
  <c r="K913" i="3" s="1"/>
  <c r="H914" i="3"/>
  <c r="K914" i="3" s="1"/>
  <c r="H915" i="3"/>
  <c r="K915" i="3" s="1"/>
  <c r="H916" i="3"/>
  <c r="K916" i="3" s="1"/>
  <c r="H917" i="3"/>
  <c r="K917" i="3" s="1"/>
  <c r="H918" i="3"/>
  <c r="K918" i="3" s="1"/>
  <c r="H919" i="3"/>
  <c r="K919" i="3" s="1"/>
  <c r="H920" i="3"/>
  <c r="K920" i="3" s="1"/>
  <c r="H921" i="3"/>
  <c r="K921" i="3" s="1"/>
  <c r="H922" i="3"/>
  <c r="K922" i="3" s="1"/>
  <c r="H923" i="3"/>
  <c r="K923" i="3" s="1"/>
  <c r="H924" i="3"/>
  <c r="K924" i="3" s="1"/>
  <c r="H925" i="3"/>
  <c r="K925" i="3" s="1"/>
  <c r="H926" i="3"/>
  <c r="K926" i="3" s="1"/>
  <c r="H927" i="3"/>
  <c r="K927" i="3" s="1"/>
  <c r="H928" i="3"/>
  <c r="K928" i="3" s="1"/>
  <c r="H929" i="3"/>
  <c r="K929" i="3" s="1"/>
  <c r="H930" i="3"/>
  <c r="K930" i="3" s="1"/>
  <c r="H931" i="3"/>
  <c r="K931" i="3" s="1"/>
  <c r="H932" i="3"/>
  <c r="K932" i="3" s="1"/>
  <c r="H933" i="3"/>
  <c r="K933" i="3" s="1"/>
  <c r="H934" i="3"/>
  <c r="K934" i="3" s="1"/>
  <c r="H935" i="3"/>
  <c r="K935" i="3" s="1"/>
  <c r="H936" i="3"/>
  <c r="K936" i="3" s="1"/>
  <c r="H937" i="3"/>
  <c r="K937" i="3" s="1"/>
  <c r="H938" i="3"/>
  <c r="K938" i="3" s="1"/>
  <c r="H939" i="3"/>
  <c r="K939" i="3" s="1"/>
  <c r="H940" i="3"/>
  <c r="K940" i="3" s="1"/>
  <c r="H941" i="3"/>
  <c r="K941" i="3" s="1"/>
  <c r="H942" i="3"/>
  <c r="K942" i="3" s="1"/>
  <c r="H943" i="3"/>
  <c r="K943" i="3" s="1"/>
  <c r="H944" i="3"/>
  <c r="K944" i="3" s="1"/>
  <c r="H945" i="3"/>
  <c r="K945" i="3" s="1"/>
  <c r="H946" i="3"/>
  <c r="K946" i="3" s="1"/>
  <c r="H947" i="3"/>
  <c r="K947" i="3" s="1"/>
  <c r="H948" i="3"/>
  <c r="K948" i="3" s="1"/>
  <c r="H949" i="3"/>
  <c r="K949" i="3" s="1"/>
  <c r="H950" i="3"/>
  <c r="K950" i="3" s="1"/>
  <c r="H951" i="3"/>
  <c r="K951" i="3" s="1"/>
  <c r="H952" i="3"/>
  <c r="K952" i="3" s="1"/>
  <c r="H953" i="3"/>
  <c r="K953" i="3" s="1"/>
  <c r="H954" i="3"/>
  <c r="K954" i="3" s="1"/>
  <c r="H955" i="3"/>
  <c r="K955" i="3" s="1"/>
  <c r="H956" i="3"/>
  <c r="K956" i="3" s="1"/>
  <c r="H957" i="3"/>
  <c r="K957" i="3" s="1"/>
  <c r="H958" i="3"/>
  <c r="K958" i="3" s="1"/>
  <c r="H959" i="3"/>
  <c r="K959" i="3" s="1"/>
  <c r="H960" i="3"/>
  <c r="K960" i="3" s="1"/>
  <c r="H961" i="3"/>
  <c r="K961" i="3" s="1"/>
  <c r="H962" i="3"/>
  <c r="K962" i="3" s="1"/>
  <c r="H963" i="3"/>
  <c r="K963" i="3" s="1"/>
  <c r="H964" i="3"/>
  <c r="K964" i="3" s="1"/>
  <c r="H965" i="3"/>
  <c r="K965" i="3" s="1"/>
  <c r="H966" i="3"/>
  <c r="K966" i="3" s="1"/>
  <c r="H967" i="3"/>
  <c r="K967" i="3" s="1"/>
  <c r="H968" i="3"/>
  <c r="K968" i="3" s="1"/>
  <c r="H969" i="3"/>
  <c r="K969" i="3" s="1"/>
  <c r="H970" i="3"/>
  <c r="K970" i="3" s="1"/>
  <c r="H971" i="3"/>
  <c r="K971" i="3" s="1"/>
  <c r="H972" i="3"/>
  <c r="K972" i="3" s="1"/>
  <c r="H973" i="3"/>
  <c r="K973" i="3" s="1"/>
  <c r="H974" i="3"/>
  <c r="K974" i="3" s="1"/>
  <c r="H975" i="3"/>
  <c r="K975" i="3" s="1"/>
  <c r="H976" i="3"/>
  <c r="K976" i="3" s="1"/>
  <c r="H977" i="3"/>
  <c r="K977" i="3" s="1"/>
  <c r="H978" i="3"/>
  <c r="K978" i="3" s="1"/>
  <c r="H979" i="3"/>
  <c r="K979" i="3" s="1"/>
  <c r="H980" i="3"/>
  <c r="K980" i="3" s="1"/>
  <c r="H981" i="3"/>
  <c r="K981" i="3" s="1"/>
  <c r="H982" i="3"/>
  <c r="K982" i="3" s="1"/>
  <c r="H983" i="3"/>
  <c r="K983" i="3" s="1"/>
  <c r="H984" i="3"/>
  <c r="K984" i="3" s="1"/>
  <c r="H985" i="3"/>
  <c r="K985" i="3" s="1"/>
  <c r="H986" i="3"/>
  <c r="K986" i="3" s="1"/>
  <c r="H987" i="3"/>
  <c r="K987" i="3" s="1"/>
  <c r="H988" i="3"/>
  <c r="K988" i="3" s="1"/>
  <c r="H989" i="3"/>
  <c r="K989" i="3" s="1"/>
  <c r="H990" i="3"/>
  <c r="K990" i="3" s="1"/>
  <c r="H991" i="3"/>
  <c r="K991" i="3" s="1"/>
  <c r="H992" i="3"/>
  <c r="K992" i="3" s="1"/>
  <c r="H993" i="3"/>
  <c r="K993" i="3" s="1"/>
  <c r="H994" i="3"/>
  <c r="K994" i="3" s="1"/>
  <c r="H995" i="3"/>
  <c r="K995" i="3" s="1"/>
  <c r="H996" i="3"/>
  <c r="K996" i="3" s="1"/>
  <c r="H997" i="3"/>
  <c r="K997" i="3" s="1"/>
  <c r="H998" i="3"/>
  <c r="K998" i="3" s="1"/>
  <c r="H999" i="3"/>
  <c r="K999" i="3" s="1"/>
  <c r="H1000" i="3"/>
  <c r="K1000" i="3" s="1"/>
  <c r="G529" i="3"/>
  <c r="G530" i="3"/>
  <c r="G531" i="3"/>
  <c r="G532" i="3"/>
  <c r="G533" i="3"/>
  <c r="G534" i="3"/>
  <c r="G535" i="3"/>
  <c r="G536" i="3"/>
  <c r="G537" i="3"/>
  <c r="G538" i="3"/>
  <c r="G539" i="3"/>
  <c r="G540" i="3"/>
  <c r="G541" i="3"/>
  <c r="G542" i="3"/>
  <c r="G543" i="3"/>
  <c r="G544" i="3"/>
  <c r="G545" i="3"/>
  <c r="G546" i="3"/>
  <c r="G547" i="3"/>
  <c r="G548" i="3"/>
  <c r="G549" i="3"/>
  <c r="G550" i="3"/>
  <c r="G551" i="3"/>
  <c r="G552" i="3"/>
  <c r="G553" i="3"/>
  <c r="G554" i="3"/>
  <c r="G555" i="3"/>
  <c r="G556" i="3"/>
  <c r="G557" i="3"/>
  <c r="G558" i="3"/>
  <c r="G559" i="3"/>
  <c r="G560" i="3"/>
  <c r="G561" i="3"/>
  <c r="G562" i="3"/>
  <c r="G563" i="3"/>
  <c r="G564" i="3"/>
  <c r="G565" i="3"/>
  <c r="G566" i="3"/>
  <c r="G567" i="3"/>
  <c r="G568" i="3"/>
  <c r="G569" i="3"/>
  <c r="G570" i="3"/>
  <c r="G571" i="3"/>
  <c r="G572" i="3"/>
  <c r="G573" i="3"/>
  <c r="G574" i="3"/>
  <c r="G576" i="3"/>
  <c r="G577" i="3"/>
  <c r="G578" i="3"/>
  <c r="G579" i="3"/>
  <c r="G580" i="3"/>
  <c r="G581" i="3"/>
  <c r="G582" i="3"/>
  <c r="G583" i="3"/>
  <c r="G584" i="3"/>
  <c r="G585" i="3"/>
  <c r="G586" i="3"/>
  <c r="G587" i="3"/>
  <c r="G588" i="3"/>
  <c r="G589" i="3"/>
  <c r="G590" i="3"/>
  <c r="G591" i="3"/>
  <c r="G592" i="3"/>
  <c r="G593" i="3"/>
  <c r="G594" i="3"/>
  <c r="G595" i="3"/>
  <c r="G596" i="3"/>
  <c r="G597" i="3"/>
  <c r="G598" i="3"/>
  <c r="G599" i="3"/>
  <c r="G600" i="3"/>
  <c r="G601" i="3"/>
  <c r="G602" i="3"/>
  <c r="G603" i="3"/>
  <c r="G604" i="3"/>
  <c r="G605" i="3"/>
  <c r="G606" i="3"/>
  <c r="G607" i="3"/>
  <c r="G608" i="3"/>
  <c r="G609" i="3"/>
  <c r="G610" i="3"/>
  <c r="G611" i="3"/>
  <c r="G612" i="3"/>
  <c r="G613" i="3"/>
  <c r="G614" i="3"/>
  <c r="G615" i="3"/>
  <c r="G616" i="3"/>
  <c r="G617" i="3"/>
  <c r="G618" i="3"/>
  <c r="G619" i="3"/>
  <c r="G620" i="3"/>
  <c r="G621" i="3"/>
  <c r="G622" i="3"/>
  <c r="G623" i="3"/>
  <c r="G624" i="3"/>
  <c r="G625" i="3"/>
  <c r="G626" i="3"/>
  <c r="G627" i="3"/>
  <c r="G628" i="3"/>
  <c r="G629" i="3"/>
  <c r="G630" i="3"/>
  <c r="G631" i="3"/>
  <c r="G632" i="3"/>
  <c r="G633" i="3"/>
  <c r="G634" i="3"/>
  <c r="G635" i="3"/>
  <c r="G636" i="3"/>
  <c r="G637" i="3"/>
  <c r="G638" i="3"/>
  <c r="G649" i="3"/>
  <c r="G650" i="3"/>
  <c r="G651" i="3"/>
  <c r="G652" i="3"/>
  <c r="G653" i="3"/>
  <c r="G654" i="3"/>
  <c r="G655" i="3"/>
  <c r="G656" i="3"/>
  <c r="G657" i="3"/>
  <c r="G658" i="3"/>
  <c r="G659" i="3"/>
  <c r="G660" i="3"/>
  <c r="G661" i="3"/>
  <c r="G662" i="3"/>
  <c r="G663" i="3"/>
  <c r="G664" i="3"/>
  <c r="G665" i="3"/>
  <c r="G666" i="3"/>
  <c r="G667" i="3"/>
  <c r="G668" i="3"/>
  <c r="G669" i="3"/>
  <c r="G670" i="3"/>
  <c r="G671" i="3"/>
  <c r="G672" i="3"/>
  <c r="G673" i="3"/>
  <c r="G674" i="3"/>
  <c r="G675" i="3"/>
  <c r="G676" i="3"/>
  <c r="G677" i="3"/>
  <c r="G678" i="3"/>
  <c r="G679" i="3"/>
  <c r="G680" i="3"/>
  <c r="G681" i="3"/>
  <c r="G682" i="3"/>
  <c r="G683" i="3"/>
  <c r="G684" i="3"/>
  <c r="G685" i="3"/>
  <c r="G686" i="3"/>
  <c r="G687" i="3"/>
  <c r="G688" i="3"/>
  <c r="G689" i="3"/>
  <c r="G690" i="3"/>
  <c r="G691" i="3"/>
  <c r="G692" i="3"/>
  <c r="G693" i="3"/>
  <c r="G694" i="3"/>
  <c r="G695" i="3"/>
  <c r="G696" i="3"/>
  <c r="G697" i="3"/>
  <c r="G698" i="3"/>
  <c r="G699" i="3"/>
  <c r="G700" i="3"/>
  <c r="G701" i="3"/>
  <c r="G702" i="3"/>
  <c r="G703" i="3"/>
  <c r="G704" i="3"/>
  <c r="G705" i="3"/>
  <c r="G706" i="3"/>
  <c r="G707" i="3"/>
  <c r="G708" i="3"/>
  <c r="G709" i="3"/>
  <c r="G710" i="3"/>
  <c r="G711" i="3"/>
  <c r="G712" i="3"/>
  <c r="G713" i="3"/>
  <c r="G714" i="3"/>
  <c r="G715" i="3"/>
  <c r="G716" i="3"/>
  <c r="G717" i="3"/>
  <c r="G718" i="3"/>
  <c r="G719" i="3"/>
  <c r="G720" i="3"/>
  <c r="G721" i="3"/>
  <c r="G722" i="3"/>
  <c r="G723" i="3"/>
  <c r="G724" i="3"/>
  <c r="G725" i="3"/>
  <c r="G726" i="3"/>
  <c r="G727" i="3"/>
  <c r="G728" i="3"/>
  <c r="G729" i="3"/>
  <c r="G730" i="3"/>
  <c r="G731" i="3"/>
  <c r="G732" i="3"/>
  <c r="G733" i="3"/>
  <c r="G735" i="3"/>
  <c r="G736" i="3"/>
  <c r="G737" i="3"/>
  <c r="G738" i="3"/>
  <c r="G739" i="3"/>
  <c r="G740" i="3"/>
  <c r="G741" i="3"/>
  <c r="G742" i="3"/>
  <c r="G743" i="3"/>
  <c r="G744" i="3"/>
  <c r="G745" i="3"/>
  <c r="G746" i="3"/>
  <c r="G747" i="3"/>
  <c r="G748" i="3"/>
  <c r="G749" i="3"/>
  <c r="G750" i="3"/>
  <c r="G751" i="3"/>
  <c r="G752" i="3"/>
  <c r="G753" i="3"/>
  <c r="G754" i="3"/>
  <c r="G755" i="3"/>
  <c r="G756" i="3"/>
  <c r="G757" i="3"/>
  <c r="G758" i="3"/>
  <c r="G759" i="3"/>
  <c r="G760" i="3"/>
  <c r="G761" i="3"/>
  <c r="G762" i="3"/>
  <c r="G763" i="3"/>
  <c r="G764" i="3"/>
  <c r="G765" i="3"/>
  <c r="G766" i="3"/>
  <c r="G767" i="3"/>
  <c r="G768" i="3"/>
  <c r="G769" i="3"/>
  <c r="G770" i="3"/>
  <c r="G771" i="3"/>
  <c r="G774" i="3"/>
  <c r="G775" i="3"/>
  <c r="G776" i="3"/>
  <c r="G777" i="3"/>
  <c r="G778" i="3"/>
  <c r="G779" i="3"/>
  <c r="G780" i="3"/>
  <c r="G781" i="3"/>
  <c r="G782" i="3"/>
  <c r="G783" i="3"/>
  <c r="G784" i="3"/>
  <c r="G785" i="3"/>
  <c r="G786" i="3"/>
  <c r="G787" i="3"/>
  <c r="G788" i="3"/>
  <c r="G789" i="3"/>
  <c r="G790" i="3"/>
  <c r="G791" i="3"/>
  <c r="G792" i="3"/>
  <c r="G793" i="3"/>
  <c r="G794" i="3"/>
  <c r="G795" i="3"/>
  <c r="G796" i="3"/>
  <c r="G797" i="3"/>
  <c r="G798" i="3"/>
  <c r="G799" i="3"/>
  <c r="G800" i="3"/>
  <c r="G801" i="3"/>
  <c r="G802" i="3"/>
  <c r="G803" i="3"/>
  <c r="G804" i="3"/>
  <c r="G805" i="3"/>
  <c r="G806" i="3"/>
  <c r="G807" i="3"/>
  <c r="G808" i="3"/>
  <c r="G809" i="3"/>
  <c r="G810" i="3"/>
  <c r="G811" i="3"/>
  <c r="G812" i="3"/>
  <c r="G813" i="3"/>
  <c r="G814" i="3"/>
  <c r="G815" i="3"/>
  <c r="G816" i="3"/>
  <c r="G817" i="3"/>
  <c r="G818" i="3"/>
  <c r="G819" i="3"/>
  <c r="G820" i="3"/>
  <c r="G821" i="3"/>
  <c r="G822" i="3"/>
  <c r="G823" i="3"/>
  <c r="G824" i="3"/>
  <c r="G825" i="3"/>
  <c r="G826" i="3"/>
  <c r="G827" i="3"/>
  <c r="G828" i="3"/>
  <c r="G829" i="3"/>
  <c r="G830" i="3"/>
  <c r="G831" i="3"/>
  <c r="G832" i="3"/>
  <c r="G833" i="3"/>
  <c r="G834" i="3"/>
  <c r="G835" i="3"/>
  <c r="G836" i="3"/>
  <c r="G837" i="3"/>
  <c r="G838" i="3"/>
  <c r="G839" i="3"/>
  <c r="G840" i="3"/>
  <c r="G841" i="3"/>
  <c r="G842" i="3"/>
  <c r="G843" i="3"/>
  <c r="G844" i="3"/>
  <c r="G845" i="3"/>
  <c r="G846" i="3"/>
  <c r="G847" i="3"/>
  <c r="G848" i="3"/>
  <c r="G849" i="3"/>
  <c r="G850" i="3"/>
  <c r="G851" i="3"/>
  <c r="G852" i="3"/>
  <c r="G853" i="3"/>
  <c r="G854" i="3"/>
  <c r="G855" i="3"/>
  <c r="G856" i="3"/>
  <c r="G857" i="3"/>
  <c r="G858" i="3"/>
  <c r="G859" i="3"/>
  <c r="G860" i="3"/>
  <c r="G861" i="3"/>
  <c r="G862" i="3"/>
  <c r="G863" i="3"/>
  <c r="G864" i="3"/>
  <c r="G865" i="3"/>
  <c r="G866" i="3"/>
  <c r="G867" i="3"/>
  <c r="G868" i="3"/>
  <c r="G869" i="3"/>
  <c r="G870" i="3"/>
  <c r="G871" i="3"/>
  <c r="G872" i="3"/>
  <c r="G873" i="3"/>
  <c r="G874" i="3"/>
  <c r="G875" i="3"/>
  <c r="G876" i="3"/>
  <c r="G877" i="3"/>
  <c r="G878" i="3"/>
  <c r="G879" i="3"/>
  <c r="G880" i="3"/>
  <c r="G881" i="3"/>
  <c r="G882" i="3"/>
  <c r="G883" i="3"/>
  <c r="G884" i="3"/>
  <c r="G885" i="3"/>
  <c r="G886" i="3"/>
  <c r="G887" i="3"/>
  <c r="G888" i="3"/>
  <c r="G889" i="3"/>
  <c r="G890" i="3"/>
  <c r="G891" i="3"/>
  <c r="G892" i="3"/>
  <c r="G893" i="3"/>
  <c r="G894" i="3"/>
  <c r="G895" i="3"/>
  <c r="G896" i="3"/>
  <c r="G897" i="3"/>
  <c r="G898" i="3"/>
  <c r="G899" i="3"/>
  <c r="G900" i="3"/>
  <c r="G901" i="3"/>
  <c r="G902" i="3"/>
  <c r="G903" i="3"/>
  <c r="G904" i="3"/>
  <c r="G905" i="3"/>
  <c r="G906" i="3"/>
  <c r="G907" i="3"/>
  <c r="G908" i="3"/>
  <c r="G909" i="3"/>
  <c r="G910" i="3"/>
  <c r="G911" i="3"/>
  <c r="G912" i="3"/>
  <c r="G913" i="3"/>
  <c r="G914" i="3"/>
  <c r="G915" i="3"/>
  <c r="G916" i="3"/>
  <c r="G917" i="3"/>
  <c r="G918" i="3"/>
  <c r="G919" i="3"/>
  <c r="G920" i="3"/>
  <c r="G921" i="3"/>
  <c r="G922" i="3"/>
  <c r="G923" i="3"/>
  <c r="G924" i="3"/>
  <c r="G925" i="3"/>
  <c r="G926" i="3"/>
  <c r="G927" i="3"/>
  <c r="G928" i="3"/>
  <c r="G929" i="3"/>
  <c r="G930" i="3"/>
  <c r="G931" i="3"/>
  <c r="G932" i="3"/>
  <c r="G933" i="3"/>
  <c r="G934" i="3"/>
  <c r="G935" i="3"/>
  <c r="G936" i="3"/>
  <c r="G937" i="3"/>
  <c r="G938" i="3"/>
  <c r="G939" i="3"/>
  <c r="G940" i="3"/>
  <c r="G941" i="3"/>
  <c r="G942" i="3"/>
  <c r="G943" i="3"/>
  <c r="G944" i="3"/>
  <c r="G945" i="3"/>
  <c r="G946" i="3"/>
  <c r="G947" i="3"/>
  <c r="G948" i="3"/>
  <c r="G949" i="3"/>
  <c r="G950" i="3"/>
  <c r="G951" i="3"/>
  <c r="G952" i="3"/>
  <c r="G953" i="3"/>
  <c r="G954" i="3"/>
  <c r="G955" i="3"/>
  <c r="G956" i="3"/>
  <c r="G957" i="3"/>
  <c r="G958" i="3"/>
  <c r="G959" i="3"/>
  <c r="G960" i="3"/>
  <c r="G961" i="3"/>
  <c r="G962" i="3"/>
  <c r="G963" i="3"/>
  <c r="G964" i="3"/>
  <c r="G965" i="3"/>
  <c r="G966" i="3"/>
  <c r="G967" i="3"/>
  <c r="G968" i="3"/>
  <c r="G969" i="3"/>
  <c r="G970" i="3"/>
  <c r="G971" i="3"/>
  <c r="G972" i="3"/>
  <c r="G973" i="3"/>
  <c r="G974" i="3"/>
  <c r="G975" i="3"/>
  <c r="G976" i="3"/>
  <c r="G977" i="3"/>
  <c r="G978" i="3"/>
  <c r="G979" i="3"/>
  <c r="G980" i="3"/>
  <c r="G981" i="3"/>
  <c r="G982" i="3"/>
  <c r="G983" i="3"/>
  <c r="G984" i="3"/>
  <c r="G985" i="3"/>
  <c r="G986" i="3"/>
  <c r="G987" i="3"/>
  <c r="G988" i="3"/>
  <c r="G989" i="3"/>
  <c r="G990" i="3"/>
  <c r="G991" i="3"/>
  <c r="G992" i="3"/>
  <c r="G993" i="3"/>
  <c r="G994" i="3"/>
  <c r="G995" i="3"/>
  <c r="G996" i="3"/>
  <c r="G997" i="3"/>
  <c r="G998" i="3"/>
  <c r="G999" i="3"/>
  <c r="G1000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L579" i="3" l="1"/>
  <c r="L571" i="3"/>
  <c r="L807" i="3"/>
  <c r="M807" i="3" s="1"/>
  <c r="O807" i="3" s="1"/>
  <c r="L559" i="3"/>
  <c r="M559" i="3" s="1"/>
  <c r="O559" i="3" s="1"/>
  <c r="N559" i="3" s="1"/>
  <c r="P559" i="3" s="1"/>
  <c r="L823" i="3"/>
  <c r="M823" i="3" s="1"/>
  <c r="O823" i="3" s="1"/>
  <c r="L551" i="3"/>
  <c r="M551" i="3" s="1"/>
  <c r="O551" i="3" s="1"/>
  <c r="L887" i="3"/>
  <c r="M887" i="3" s="1"/>
  <c r="O887" i="3" s="1"/>
  <c r="L855" i="3"/>
  <c r="M855" i="3" s="1"/>
  <c r="O855" i="3" s="1"/>
  <c r="L751" i="3"/>
  <c r="M751" i="3" s="1"/>
  <c r="O751" i="3" s="1"/>
  <c r="L575" i="3"/>
  <c r="L535" i="3"/>
  <c r="L871" i="3"/>
  <c r="M871" i="3" s="1"/>
  <c r="O871" i="3" s="1"/>
  <c r="L567" i="3"/>
  <c r="L543" i="3"/>
  <c r="M543" i="3" s="1"/>
  <c r="O543" i="3" s="1"/>
  <c r="L572" i="3"/>
  <c r="M572" i="3" s="1"/>
  <c r="O572" i="3" s="1"/>
  <c r="L556" i="3"/>
  <c r="M556" i="3" s="1"/>
  <c r="O556" i="3" s="1"/>
  <c r="N556" i="3" s="1"/>
  <c r="L548" i="3"/>
  <c r="L628" i="3"/>
  <c r="M628" i="3" s="1"/>
  <c r="O628" i="3" s="1"/>
  <c r="L564" i="3"/>
  <c r="L540" i="3"/>
  <c r="L563" i="3"/>
  <c r="L555" i="3"/>
  <c r="M555" i="3" s="1"/>
  <c r="O555" i="3" s="1"/>
  <c r="L547" i="3"/>
  <c r="M547" i="3" s="1"/>
  <c r="O547" i="3" s="1"/>
  <c r="L539" i="3"/>
  <c r="M539" i="3" s="1"/>
  <c r="O539" i="3" s="1"/>
  <c r="L888" i="3"/>
  <c r="M888" i="3" s="1"/>
  <c r="O888" i="3" s="1"/>
  <c r="L856" i="3"/>
  <c r="M856" i="3" s="1"/>
  <c r="O856" i="3" s="1"/>
  <c r="P856" i="3" s="1"/>
  <c r="L824" i="3"/>
  <c r="M824" i="3" s="1"/>
  <c r="O824" i="3" s="1"/>
  <c r="P824" i="3" s="1"/>
  <c r="L768" i="3"/>
  <c r="M768" i="3" s="1"/>
  <c r="O768" i="3" s="1"/>
  <c r="L752" i="3"/>
  <c r="M752" i="3" s="1"/>
  <c r="O752" i="3" s="1"/>
  <c r="L728" i="3"/>
  <c r="M728" i="3" s="1"/>
  <c r="O728" i="3" s="1"/>
  <c r="L704" i="3"/>
  <c r="M704" i="3" s="1"/>
  <c r="O704" i="3" s="1"/>
  <c r="L696" i="3"/>
  <c r="M696" i="3" s="1"/>
  <c r="O696" i="3" s="1"/>
  <c r="L640" i="3"/>
  <c r="M640" i="3" s="1"/>
  <c r="O640" i="3" s="1"/>
  <c r="L632" i="3"/>
  <c r="M632" i="3" s="1"/>
  <c r="O632" i="3" s="1"/>
  <c r="L670" i="3"/>
  <c r="M670" i="3" s="1"/>
  <c r="O670" i="3" s="1"/>
  <c r="L606" i="3"/>
  <c r="M606" i="3" s="1"/>
  <c r="O606" i="3" s="1"/>
  <c r="L574" i="3"/>
  <c r="L566" i="3"/>
  <c r="M566" i="3" s="1"/>
  <c r="O566" i="3" s="1"/>
  <c r="L558" i="3"/>
  <c r="M558" i="3" s="1"/>
  <c r="O558" i="3" s="1"/>
  <c r="L550" i="3"/>
  <c r="M550" i="3" s="1"/>
  <c r="O550" i="3" s="1"/>
  <c r="L542" i="3"/>
  <c r="L534" i="3"/>
  <c r="L577" i="3"/>
  <c r="L553" i="3"/>
  <c r="M553" i="3" s="1"/>
  <c r="O553" i="3" s="1"/>
  <c r="L561" i="3"/>
  <c r="L537" i="3"/>
  <c r="M537" i="3" s="1"/>
  <c r="O537" i="3" s="1"/>
  <c r="L569" i="3"/>
  <c r="M569" i="3" s="1"/>
  <c r="O569" i="3" s="1"/>
  <c r="N569" i="3" s="1"/>
  <c r="P569" i="3" s="1"/>
  <c r="L545" i="3"/>
  <c r="M545" i="3" s="1"/>
  <c r="O545" i="3" s="1"/>
  <c r="L590" i="3"/>
  <c r="M590" i="3" s="1"/>
  <c r="O590" i="3" s="1"/>
  <c r="L573" i="3"/>
  <c r="L549" i="3"/>
  <c r="L629" i="3"/>
  <c r="M629" i="3" s="1"/>
  <c r="O629" i="3" s="1"/>
  <c r="P629" i="3" s="1"/>
  <c r="L565" i="3"/>
  <c r="L533" i="3"/>
  <c r="M533" i="3" s="1"/>
  <c r="O533" i="3" s="1"/>
  <c r="L557" i="3"/>
  <c r="M557" i="3" s="1"/>
  <c r="O557" i="3" s="1"/>
  <c r="N557" i="3" s="1"/>
  <c r="L578" i="3"/>
  <c r="M578" i="3" s="1"/>
  <c r="O578" i="3" s="1"/>
  <c r="N578" i="3" s="1"/>
  <c r="P578" i="3" s="1"/>
  <c r="L570" i="3"/>
  <c r="L562" i="3"/>
  <c r="L554" i="3"/>
  <c r="L546" i="3"/>
  <c r="L538" i="3"/>
  <c r="L576" i="3"/>
  <c r="M576" i="3" s="1"/>
  <c r="O576" i="3" s="1"/>
  <c r="N576" i="3" s="1"/>
  <c r="P576" i="3" s="1"/>
  <c r="L568" i="3"/>
  <c r="M568" i="3" s="1"/>
  <c r="O568" i="3" s="1"/>
  <c r="N568" i="3" s="1"/>
  <c r="L560" i="3"/>
  <c r="M560" i="3" s="1"/>
  <c r="O560" i="3" s="1"/>
  <c r="N560" i="3" s="1"/>
  <c r="P560" i="3" s="1"/>
  <c r="L552" i="3"/>
  <c r="L544" i="3"/>
  <c r="L536" i="3"/>
  <c r="M536" i="3" s="1"/>
  <c r="O536" i="3" s="1"/>
  <c r="L693" i="3"/>
  <c r="M693" i="3" s="1"/>
  <c r="O693" i="3" s="1"/>
  <c r="P693" i="3" s="1"/>
  <c r="L541" i="3"/>
  <c r="L999" i="3"/>
  <c r="M999" i="3" s="1"/>
  <c r="O999" i="3" s="1"/>
  <c r="P999" i="3" s="1"/>
  <c r="L991" i="3"/>
  <c r="M991" i="3" s="1"/>
  <c r="O991" i="3" s="1"/>
  <c r="P991" i="3" s="1"/>
  <c r="L983" i="3"/>
  <c r="M983" i="3" s="1"/>
  <c r="O983" i="3" s="1"/>
  <c r="N983" i="3" s="1"/>
  <c r="L975" i="3"/>
  <c r="M975" i="3" s="1"/>
  <c r="O975" i="3" s="1"/>
  <c r="N975" i="3" s="1"/>
  <c r="L967" i="3"/>
  <c r="M967" i="3" s="1"/>
  <c r="O967" i="3" s="1"/>
  <c r="P967" i="3" s="1"/>
  <c r="L959" i="3"/>
  <c r="M959" i="3" s="1"/>
  <c r="O959" i="3" s="1"/>
  <c r="N959" i="3" s="1"/>
  <c r="L951" i="3"/>
  <c r="M951" i="3" s="1"/>
  <c r="O951" i="3" s="1"/>
  <c r="P951" i="3" s="1"/>
  <c r="L943" i="3"/>
  <c r="M943" i="3" s="1"/>
  <c r="O943" i="3" s="1"/>
  <c r="P943" i="3" s="1"/>
  <c r="L935" i="3"/>
  <c r="M935" i="3" s="1"/>
  <c r="O935" i="3" s="1"/>
  <c r="N935" i="3" s="1"/>
  <c r="L927" i="3"/>
  <c r="M927" i="3" s="1"/>
  <c r="O927" i="3" s="1"/>
  <c r="P927" i="3" s="1"/>
  <c r="L919" i="3"/>
  <c r="M919" i="3" s="1"/>
  <c r="O919" i="3" s="1"/>
  <c r="N919" i="3" s="1"/>
  <c r="L911" i="3"/>
  <c r="M911" i="3" s="1"/>
  <c r="O911" i="3" s="1"/>
  <c r="P911" i="3" s="1"/>
  <c r="L903" i="3"/>
  <c r="M903" i="3" s="1"/>
  <c r="O903" i="3" s="1"/>
  <c r="N903" i="3" s="1"/>
  <c r="L895" i="3"/>
  <c r="M895" i="3" s="1"/>
  <c r="O895" i="3" s="1"/>
  <c r="P895" i="3" s="1"/>
  <c r="L879" i="3"/>
  <c r="M879" i="3" s="1"/>
  <c r="O879" i="3" s="1"/>
  <c r="L863" i="3"/>
  <c r="M863" i="3" s="1"/>
  <c r="O863" i="3" s="1"/>
  <c r="P863" i="3" s="1"/>
  <c r="L847" i="3"/>
  <c r="M847" i="3" s="1"/>
  <c r="O847" i="3" s="1"/>
  <c r="N847" i="3" s="1"/>
  <c r="L839" i="3"/>
  <c r="M839" i="3" s="1"/>
  <c r="O839" i="3" s="1"/>
  <c r="P839" i="3" s="1"/>
  <c r="L831" i="3"/>
  <c r="M831" i="3" s="1"/>
  <c r="O831" i="3" s="1"/>
  <c r="P831" i="3" s="1"/>
  <c r="L815" i="3"/>
  <c r="M815" i="3" s="1"/>
  <c r="O815" i="3" s="1"/>
  <c r="P815" i="3" s="1"/>
  <c r="L998" i="3"/>
  <c r="M998" i="3" s="1"/>
  <c r="O998" i="3" s="1"/>
  <c r="P998" i="3" s="1"/>
  <c r="L990" i="3"/>
  <c r="M990" i="3" s="1"/>
  <c r="O990" i="3" s="1"/>
  <c r="P990" i="3" s="1"/>
  <c r="L982" i="3"/>
  <c r="M982" i="3" s="1"/>
  <c r="O982" i="3" s="1"/>
  <c r="L997" i="3"/>
  <c r="M997" i="3" s="1"/>
  <c r="O997" i="3" s="1"/>
  <c r="N997" i="3" s="1"/>
  <c r="L989" i="3"/>
  <c r="M989" i="3" s="1"/>
  <c r="O989" i="3" s="1"/>
  <c r="P989" i="3" s="1"/>
  <c r="L981" i="3"/>
  <c r="M981" i="3" s="1"/>
  <c r="O981" i="3" s="1"/>
  <c r="P981" i="3" s="1"/>
  <c r="L973" i="3"/>
  <c r="M973" i="3" s="1"/>
  <c r="O973" i="3" s="1"/>
  <c r="P973" i="3" s="1"/>
  <c r="L965" i="3"/>
  <c r="M965" i="3" s="1"/>
  <c r="O965" i="3" s="1"/>
  <c r="P965" i="3" s="1"/>
  <c r="L957" i="3"/>
  <c r="M957" i="3" s="1"/>
  <c r="O957" i="3" s="1"/>
  <c r="P957" i="3" s="1"/>
  <c r="L949" i="3"/>
  <c r="M949" i="3" s="1"/>
  <c r="O949" i="3" s="1"/>
  <c r="N949" i="3" s="1"/>
  <c r="L941" i="3"/>
  <c r="M941" i="3" s="1"/>
  <c r="O941" i="3" s="1"/>
  <c r="P941" i="3" s="1"/>
  <c r="L933" i="3"/>
  <c r="M933" i="3" s="1"/>
  <c r="O933" i="3" s="1"/>
  <c r="N933" i="3" s="1"/>
  <c r="L925" i="3"/>
  <c r="M925" i="3" s="1"/>
  <c r="O925" i="3" s="1"/>
  <c r="N925" i="3" s="1"/>
  <c r="L917" i="3"/>
  <c r="M917" i="3" s="1"/>
  <c r="O917" i="3" s="1"/>
  <c r="P917" i="3" s="1"/>
  <c r="L909" i="3"/>
  <c r="M909" i="3" s="1"/>
  <c r="O909" i="3" s="1"/>
  <c r="N909" i="3" s="1"/>
  <c r="L901" i="3"/>
  <c r="M901" i="3" s="1"/>
  <c r="O901" i="3" s="1"/>
  <c r="P901" i="3" s="1"/>
  <c r="L893" i="3"/>
  <c r="M893" i="3" s="1"/>
  <c r="O893" i="3" s="1"/>
  <c r="P893" i="3" s="1"/>
  <c r="L885" i="3"/>
  <c r="M885" i="3" s="1"/>
  <c r="O885" i="3" s="1"/>
  <c r="N885" i="3" s="1"/>
  <c r="L877" i="3"/>
  <c r="M877" i="3" s="1"/>
  <c r="O877" i="3" s="1"/>
  <c r="P877" i="3" s="1"/>
  <c r="L869" i="3"/>
  <c r="M869" i="3" s="1"/>
  <c r="O869" i="3" s="1"/>
  <c r="N869" i="3" s="1"/>
  <c r="L861" i="3"/>
  <c r="M861" i="3" s="1"/>
  <c r="O861" i="3" s="1"/>
  <c r="N861" i="3" s="1"/>
  <c r="L853" i="3"/>
  <c r="M853" i="3" s="1"/>
  <c r="O853" i="3" s="1"/>
  <c r="P853" i="3" s="1"/>
  <c r="L845" i="3"/>
  <c r="M845" i="3" s="1"/>
  <c r="O845" i="3" s="1"/>
  <c r="P845" i="3" s="1"/>
  <c r="L837" i="3"/>
  <c r="M837" i="3" s="1"/>
  <c r="O837" i="3" s="1"/>
  <c r="P837" i="3" s="1"/>
  <c r="L829" i="3"/>
  <c r="M829" i="3" s="1"/>
  <c r="O829" i="3" s="1"/>
  <c r="P829" i="3" s="1"/>
  <c r="L821" i="3"/>
  <c r="M821" i="3" s="1"/>
  <c r="O821" i="3" s="1"/>
  <c r="P821" i="3" s="1"/>
  <c r="L813" i="3"/>
  <c r="M813" i="3" s="1"/>
  <c r="O813" i="3" s="1"/>
  <c r="P813" i="3" s="1"/>
  <c r="L805" i="3"/>
  <c r="M805" i="3" s="1"/>
  <c r="O805" i="3" s="1"/>
  <c r="N805" i="3" s="1"/>
  <c r="L996" i="3"/>
  <c r="M996" i="3" s="1"/>
  <c r="O996" i="3" s="1"/>
  <c r="P996" i="3" s="1"/>
  <c r="L988" i="3"/>
  <c r="M988" i="3" s="1"/>
  <c r="O988" i="3" s="1"/>
  <c r="P988" i="3" s="1"/>
  <c r="L980" i="3"/>
  <c r="M980" i="3" s="1"/>
  <c r="O980" i="3" s="1"/>
  <c r="P980" i="3" s="1"/>
  <c r="L972" i="3"/>
  <c r="M972" i="3" s="1"/>
  <c r="O972" i="3" s="1"/>
  <c r="P972" i="3" s="1"/>
  <c r="L964" i="3"/>
  <c r="M964" i="3" s="1"/>
  <c r="O964" i="3" s="1"/>
  <c r="N964" i="3" s="1"/>
  <c r="L956" i="3"/>
  <c r="M956" i="3" s="1"/>
  <c r="O956" i="3" s="1"/>
  <c r="N956" i="3" s="1"/>
  <c r="L948" i="3"/>
  <c r="M948" i="3" s="1"/>
  <c r="O948" i="3" s="1"/>
  <c r="N948" i="3" s="1"/>
  <c r="L940" i="3"/>
  <c r="M940" i="3" s="1"/>
  <c r="O940" i="3" s="1"/>
  <c r="N940" i="3" s="1"/>
  <c r="L932" i="3"/>
  <c r="M932" i="3" s="1"/>
  <c r="O932" i="3" s="1"/>
  <c r="N932" i="3" s="1"/>
  <c r="L924" i="3"/>
  <c r="M924" i="3" s="1"/>
  <c r="O924" i="3" s="1"/>
  <c r="N924" i="3" s="1"/>
  <c r="L916" i="3"/>
  <c r="M916" i="3" s="1"/>
  <c r="O916" i="3" s="1"/>
  <c r="P916" i="3" s="1"/>
  <c r="L908" i="3"/>
  <c r="M908" i="3" s="1"/>
  <c r="O908" i="3" s="1"/>
  <c r="P908" i="3" s="1"/>
  <c r="L900" i="3"/>
  <c r="M900" i="3" s="1"/>
  <c r="O900" i="3" s="1"/>
  <c r="P900" i="3" s="1"/>
  <c r="L892" i="3"/>
  <c r="M892" i="3" s="1"/>
  <c r="O892" i="3" s="1"/>
  <c r="N892" i="3" s="1"/>
  <c r="L884" i="3"/>
  <c r="M884" i="3" s="1"/>
  <c r="O884" i="3" s="1"/>
  <c r="N884" i="3" s="1"/>
  <c r="L876" i="3"/>
  <c r="M876" i="3" s="1"/>
  <c r="O876" i="3" s="1"/>
  <c r="P876" i="3" s="1"/>
  <c r="L868" i="3"/>
  <c r="M868" i="3" s="1"/>
  <c r="O868" i="3" s="1"/>
  <c r="P868" i="3" s="1"/>
  <c r="L860" i="3"/>
  <c r="M860" i="3" s="1"/>
  <c r="O860" i="3" s="1"/>
  <c r="N860" i="3" s="1"/>
  <c r="L852" i="3"/>
  <c r="M852" i="3" s="1"/>
  <c r="O852" i="3" s="1"/>
  <c r="P852" i="3" s="1"/>
  <c r="L844" i="3"/>
  <c r="M844" i="3" s="1"/>
  <c r="O844" i="3" s="1"/>
  <c r="N844" i="3" s="1"/>
  <c r="L836" i="3"/>
  <c r="M836" i="3" s="1"/>
  <c r="O836" i="3" s="1"/>
  <c r="N836" i="3" s="1"/>
  <c r="L828" i="3"/>
  <c r="M828" i="3" s="1"/>
  <c r="O828" i="3" s="1"/>
  <c r="P828" i="3" s="1"/>
  <c r="L820" i="3"/>
  <c r="M820" i="3" s="1"/>
  <c r="O820" i="3" s="1"/>
  <c r="N820" i="3" s="1"/>
  <c r="L812" i="3"/>
  <c r="M812" i="3" s="1"/>
  <c r="O812" i="3" s="1"/>
  <c r="P812" i="3" s="1"/>
  <c r="L804" i="3"/>
  <c r="M804" i="3" s="1"/>
  <c r="O804" i="3" s="1"/>
  <c r="N804" i="3" s="1"/>
  <c r="L796" i="3"/>
  <c r="M796" i="3" s="1"/>
  <c r="O796" i="3" s="1"/>
  <c r="N796" i="3" s="1"/>
  <c r="L788" i="3"/>
  <c r="M788" i="3" s="1"/>
  <c r="O788" i="3" s="1"/>
  <c r="L780" i="3"/>
  <c r="M780" i="3" s="1"/>
  <c r="O780" i="3" s="1"/>
  <c r="N780" i="3" s="1"/>
  <c r="L772" i="3"/>
  <c r="M772" i="3" s="1"/>
  <c r="O772" i="3" s="1"/>
  <c r="N772" i="3" s="1"/>
  <c r="L764" i="3"/>
  <c r="M764" i="3" s="1"/>
  <c r="O764" i="3" s="1"/>
  <c r="N764" i="3" s="1"/>
  <c r="L756" i="3"/>
  <c r="M756" i="3" s="1"/>
  <c r="O756" i="3" s="1"/>
  <c r="L748" i="3"/>
  <c r="M748" i="3" s="1"/>
  <c r="O748" i="3" s="1"/>
  <c r="N748" i="3" s="1"/>
  <c r="L740" i="3"/>
  <c r="M740" i="3" s="1"/>
  <c r="O740" i="3" s="1"/>
  <c r="N740" i="3" s="1"/>
  <c r="L732" i="3"/>
  <c r="M732" i="3" s="1"/>
  <c r="O732" i="3" s="1"/>
  <c r="N732" i="3" s="1"/>
  <c r="L724" i="3"/>
  <c r="M724" i="3" s="1"/>
  <c r="O724" i="3" s="1"/>
  <c r="N724" i="3" s="1"/>
  <c r="L716" i="3"/>
  <c r="M716" i="3" s="1"/>
  <c r="O716" i="3" s="1"/>
  <c r="L708" i="3"/>
  <c r="M708" i="3" s="1"/>
  <c r="O708" i="3" s="1"/>
  <c r="N708" i="3" s="1"/>
  <c r="L700" i="3"/>
  <c r="M700" i="3" s="1"/>
  <c r="O700" i="3" s="1"/>
  <c r="P700" i="3" s="1"/>
  <c r="L692" i="3"/>
  <c r="M692" i="3" s="1"/>
  <c r="O692" i="3" s="1"/>
  <c r="N692" i="3" s="1"/>
  <c r="P692" i="3" s="1"/>
  <c r="L684" i="3"/>
  <c r="M684" i="3" s="1"/>
  <c r="O684" i="3" s="1"/>
  <c r="P684" i="3" s="1"/>
  <c r="L676" i="3"/>
  <c r="M676" i="3" s="1"/>
  <c r="O676" i="3" s="1"/>
  <c r="L668" i="3"/>
  <c r="M668" i="3" s="1"/>
  <c r="O668" i="3" s="1"/>
  <c r="N668" i="3" s="1"/>
  <c r="L660" i="3"/>
  <c r="M660" i="3" s="1"/>
  <c r="O660" i="3" s="1"/>
  <c r="L652" i="3"/>
  <c r="M652" i="3" s="1"/>
  <c r="O652" i="3" s="1"/>
  <c r="L644" i="3"/>
  <c r="M644" i="3" s="1"/>
  <c r="O644" i="3" s="1"/>
  <c r="L636" i="3"/>
  <c r="M636" i="3" s="1"/>
  <c r="O636" i="3" s="1"/>
  <c r="L620" i="3"/>
  <c r="M620" i="3" s="1"/>
  <c r="O620" i="3" s="1"/>
  <c r="L612" i="3"/>
  <c r="M612" i="3" s="1"/>
  <c r="O612" i="3" s="1"/>
  <c r="N612" i="3" s="1"/>
  <c r="L604" i="3"/>
  <c r="M604" i="3" s="1"/>
  <c r="O604" i="3" s="1"/>
  <c r="N604" i="3" s="1"/>
  <c r="L596" i="3"/>
  <c r="M596" i="3" s="1"/>
  <c r="O596" i="3" s="1"/>
  <c r="N596" i="3" s="1"/>
  <c r="P596" i="3" s="1"/>
  <c r="L588" i="3"/>
  <c r="M588" i="3" s="1"/>
  <c r="O588" i="3" s="1"/>
  <c r="L580" i="3"/>
  <c r="M580" i="3" s="1"/>
  <c r="O580" i="3" s="1"/>
  <c r="L995" i="3"/>
  <c r="M995" i="3" s="1"/>
  <c r="O995" i="3" s="1"/>
  <c r="P995" i="3" s="1"/>
  <c r="L987" i="3"/>
  <c r="M987" i="3" s="1"/>
  <c r="O987" i="3" s="1"/>
  <c r="P987" i="3" s="1"/>
  <c r="L979" i="3"/>
  <c r="M979" i="3" s="1"/>
  <c r="O979" i="3" s="1"/>
  <c r="P979" i="3" s="1"/>
  <c r="L971" i="3"/>
  <c r="M971" i="3" s="1"/>
  <c r="O971" i="3" s="1"/>
  <c r="P971" i="3" s="1"/>
  <c r="L963" i="3"/>
  <c r="M963" i="3" s="1"/>
  <c r="O963" i="3" s="1"/>
  <c r="N963" i="3" s="1"/>
  <c r="L955" i="3"/>
  <c r="M955" i="3" s="1"/>
  <c r="O955" i="3" s="1"/>
  <c r="P955" i="3" s="1"/>
  <c r="L947" i="3"/>
  <c r="M947" i="3" s="1"/>
  <c r="O947" i="3" s="1"/>
  <c r="P947" i="3" s="1"/>
  <c r="L939" i="3"/>
  <c r="M939" i="3" s="1"/>
  <c r="O939" i="3" s="1"/>
  <c r="N939" i="3" s="1"/>
  <c r="L931" i="3"/>
  <c r="M931" i="3" s="1"/>
  <c r="O931" i="3" s="1"/>
  <c r="P931" i="3" s="1"/>
  <c r="L923" i="3"/>
  <c r="M923" i="3" s="1"/>
  <c r="O923" i="3" s="1"/>
  <c r="P923" i="3" s="1"/>
  <c r="L915" i="3"/>
  <c r="M915" i="3" s="1"/>
  <c r="O915" i="3" s="1"/>
  <c r="N915" i="3" s="1"/>
  <c r="L907" i="3"/>
  <c r="M907" i="3" s="1"/>
  <c r="O907" i="3" s="1"/>
  <c r="P907" i="3" s="1"/>
  <c r="L899" i="3"/>
  <c r="M899" i="3" s="1"/>
  <c r="O899" i="3" s="1"/>
  <c r="N899" i="3" s="1"/>
  <c r="L891" i="3"/>
  <c r="M891" i="3" s="1"/>
  <c r="O891" i="3" s="1"/>
  <c r="N891" i="3" s="1"/>
  <c r="L883" i="3"/>
  <c r="M883" i="3" s="1"/>
  <c r="O883" i="3" s="1"/>
  <c r="P883" i="3" s="1"/>
  <c r="L875" i="3"/>
  <c r="M875" i="3" s="1"/>
  <c r="O875" i="3" s="1"/>
  <c r="P875" i="3" s="1"/>
  <c r="L867" i="3"/>
  <c r="M867" i="3" s="1"/>
  <c r="O867" i="3" s="1"/>
  <c r="P867" i="3" s="1"/>
  <c r="L859" i="3"/>
  <c r="M859" i="3" s="1"/>
  <c r="O859" i="3" s="1"/>
  <c r="P859" i="3" s="1"/>
  <c r="L851" i="3"/>
  <c r="M851" i="3" s="1"/>
  <c r="O851" i="3" s="1"/>
  <c r="P851" i="3" s="1"/>
  <c r="L843" i="3"/>
  <c r="M843" i="3" s="1"/>
  <c r="O843" i="3" s="1"/>
  <c r="N843" i="3" s="1"/>
  <c r="L835" i="3"/>
  <c r="M835" i="3" s="1"/>
  <c r="O835" i="3" s="1"/>
  <c r="P835" i="3" s="1"/>
  <c r="L827" i="3"/>
  <c r="M827" i="3" s="1"/>
  <c r="O827" i="3" s="1"/>
  <c r="N827" i="3" s="1"/>
  <c r="L819" i="3"/>
  <c r="M819" i="3" s="1"/>
  <c r="O819" i="3" s="1"/>
  <c r="N819" i="3" s="1"/>
  <c r="L811" i="3"/>
  <c r="M811" i="3" s="1"/>
  <c r="O811" i="3" s="1"/>
  <c r="P811" i="3" s="1"/>
  <c r="L994" i="3"/>
  <c r="M994" i="3" s="1"/>
  <c r="O994" i="3" s="1"/>
  <c r="P994" i="3" s="1"/>
  <c r="L986" i="3"/>
  <c r="M986" i="3" s="1"/>
  <c r="O986" i="3" s="1"/>
  <c r="P986" i="3" s="1"/>
  <c r="L978" i="3"/>
  <c r="M978" i="3" s="1"/>
  <c r="O978" i="3" s="1"/>
  <c r="P978" i="3" s="1"/>
  <c r="L993" i="3"/>
  <c r="M993" i="3" s="1"/>
  <c r="O993" i="3" s="1"/>
  <c r="P993" i="3" s="1"/>
  <c r="L985" i="3"/>
  <c r="M985" i="3" s="1"/>
  <c r="O985" i="3" s="1"/>
  <c r="P985" i="3" s="1"/>
  <c r="L977" i="3"/>
  <c r="M977" i="3" s="1"/>
  <c r="O977" i="3" s="1"/>
  <c r="N977" i="3" s="1"/>
  <c r="L969" i="3"/>
  <c r="M969" i="3" s="1"/>
  <c r="O969" i="3" s="1"/>
  <c r="P969" i="3" s="1"/>
  <c r="L961" i="3"/>
  <c r="M961" i="3" s="1"/>
  <c r="O961" i="3" s="1"/>
  <c r="P961" i="3" s="1"/>
  <c r="L953" i="3"/>
  <c r="M953" i="3" s="1"/>
  <c r="O953" i="3" s="1"/>
  <c r="N953" i="3" s="1"/>
  <c r="L945" i="3"/>
  <c r="M945" i="3" s="1"/>
  <c r="O945" i="3" s="1"/>
  <c r="P945" i="3" s="1"/>
  <c r="L937" i="3"/>
  <c r="M937" i="3" s="1"/>
  <c r="O937" i="3" s="1"/>
  <c r="P937" i="3" s="1"/>
  <c r="L929" i="3"/>
  <c r="M929" i="3" s="1"/>
  <c r="O929" i="3" s="1"/>
  <c r="P929" i="3" s="1"/>
  <c r="L921" i="3"/>
  <c r="M921" i="3" s="1"/>
  <c r="O921" i="3" s="1"/>
  <c r="P921" i="3" s="1"/>
  <c r="L913" i="3"/>
  <c r="M913" i="3" s="1"/>
  <c r="O913" i="3" s="1"/>
  <c r="N913" i="3" s="1"/>
  <c r="L905" i="3"/>
  <c r="M905" i="3" s="1"/>
  <c r="O905" i="3" s="1"/>
  <c r="P905" i="3" s="1"/>
  <c r="L897" i="3"/>
  <c r="M897" i="3" s="1"/>
  <c r="O897" i="3" s="1"/>
  <c r="P897" i="3" s="1"/>
  <c r="L889" i="3"/>
  <c r="M889" i="3" s="1"/>
  <c r="O889" i="3" s="1"/>
  <c r="P889" i="3" s="1"/>
  <c r="L881" i="3"/>
  <c r="M881" i="3" s="1"/>
  <c r="O881" i="3" s="1"/>
  <c r="P881" i="3" s="1"/>
  <c r="L873" i="3"/>
  <c r="M873" i="3" s="1"/>
  <c r="O873" i="3" s="1"/>
  <c r="P873" i="3" s="1"/>
  <c r="L865" i="3"/>
  <c r="M865" i="3" s="1"/>
  <c r="O865" i="3" s="1"/>
  <c r="P865" i="3" s="1"/>
  <c r="L857" i="3"/>
  <c r="M857" i="3" s="1"/>
  <c r="O857" i="3" s="1"/>
  <c r="N857" i="3" s="1"/>
  <c r="L849" i="3"/>
  <c r="M849" i="3" s="1"/>
  <c r="O849" i="3" s="1"/>
  <c r="P849" i="3" s="1"/>
  <c r="L841" i="3"/>
  <c r="M841" i="3" s="1"/>
  <c r="O841" i="3" s="1"/>
  <c r="P841" i="3" s="1"/>
  <c r="L833" i="3"/>
  <c r="M833" i="3" s="1"/>
  <c r="O833" i="3" s="1"/>
  <c r="N833" i="3" s="1"/>
  <c r="L825" i="3"/>
  <c r="M825" i="3" s="1"/>
  <c r="O825" i="3" s="1"/>
  <c r="P825" i="3" s="1"/>
  <c r="L817" i="3"/>
  <c r="M817" i="3" s="1"/>
  <c r="O817" i="3" s="1"/>
  <c r="P817" i="3" s="1"/>
  <c r="L809" i="3"/>
  <c r="M809" i="3" s="1"/>
  <c r="O809" i="3" s="1"/>
  <c r="P809" i="3" s="1"/>
  <c r="L801" i="3"/>
  <c r="M801" i="3" s="1"/>
  <c r="O801" i="3" s="1"/>
  <c r="P801" i="3" s="1"/>
  <c r="L793" i="3"/>
  <c r="M793" i="3" s="1"/>
  <c r="O793" i="3" s="1"/>
  <c r="L785" i="3"/>
  <c r="M785" i="3" s="1"/>
  <c r="O785" i="3" s="1"/>
  <c r="N785" i="3" s="1"/>
  <c r="L777" i="3"/>
  <c r="M777" i="3" s="1"/>
  <c r="O777" i="3" s="1"/>
  <c r="L769" i="3"/>
  <c r="M769" i="3" s="1"/>
  <c r="O769" i="3" s="1"/>
  <c r="P769" i="3" s="1"/>
  <c r="L761" i="3"/>
  <c r="M761" i="3" s="1"/>
  <c r="O761" i="3" s="1"/>
  <c r="L753" i="3"/>
  <c r="M753" i="3" s="1"/>
  <c r="O753" i="3" s="1"/>
  <c r="L745" i="3"/>
  <c r="M745" i="3" s="1"/>
  <c r="O745" i="3" s="1"/>
  <c r="L737" i="3"/>
  <c r="M737" i="3" s="1"/>
  <c r="O737" i="3" s="1"/>
  <c r="L729" i="3"/>
  <c r="M729" i="3" s="1"/>
  <c r="O729" i="3" s="1"/>
  <c r="L721" i="3"/>
  <c r="M721" i="3" s="1"/>
  <c r="O721" i="3" s="1"/>
  <c r="L713" i="3"/>
  <c r="M713" i="3" s="1"/>
  <c r="O713" i="3" s="1"/>
  <c r="P713" i="3" s="1"/>
  <c r="L705" i="3"/>
  <c r="M705" i="3" s="1"/>
  <c r="O705" i="3" s="1"/>
  <c r="P705" i="3" s="1"/>
  <c r="L697" i="3"/>
  <c r="M697" i="3" s="1"/>
  <c r="O697" i="3" s="1"/>
  <c r="P697" i="3" s="1"/>
  <c r="L689" i="3"/>
  <c r="M689" i="3" s="1"/>
  <c r="O689" i="3" s="1"/>
  <c r="P689" i="3" s="1"/>
  <c r="L681" i="3"/>
  <c r="M681" i="3" s="1"/>
  <c r="O681" i="3" s="1"/>
  <c r="L673" i="3"/>
  <c r="M673" i="3" s="1"/>
  <c r="O673" i="3" s="1"/>
  <c r="L665" i="3"/>
  <c r="M665" i="3" s="1"/>
  <c r="O665" i="3" s="1"/>
  <c r="L657" i="3"/>
  <c r="M657" i="3" s="1"/>
  <c r="O657" i="3" s="1"/>
  <c r="N657" i="3" s="1"/>
  <c r="L649" i="3"/>
  <c r="M649" i="3" s="1"/>
  <c r="O649" i="3" s="1"/>
  <c r="P649" i="3" s="1"/>
  <c r="L641" i="3"/>
  <c r="M641" i="3" s="1"/>
  <c r="O641" i="3" s="1"/>
  <c r="L633" i="3"/>
  <c r="M633" i="3" s="1"/>
  <c r="O633" i="3" s="1"/>
  <c r="L625" i="3"/>
  <c r="M625" i="3" s="1"/>
  <c r="O625" i="3" s="1"/>
  <c r="P625" i="3" s="1"/>
  <c r="L617" i="3"/>
  <c r="M617" i="3" s="1"/>
  <c r="O617" i="3" s="1"/>
  <c r="L609" i="3"/>
  <c r="M609" i="3" s="1"/>
  <c r="O609" i="3" s="1"/>
  <c r="L601" i="3"/>
  <c r="M601" i="3" s="1"/>
  <c r="O601" i="3" s="1"/>
  <c r="L593" i="3"/>
  <c r="M593" i="3" s="1"/>
  <c r="O593" i="3" s="1"/>
  <c r="N593" i="3" s="1"/>
  <c r="P593" i="3" s="1"/>
  <c r="L585" i="3"/>
  <c r="M585" i="3" s="1"/>
  <c r="O585" i="3" s="1"/>
  <c r="L970" i="3"/>
  <c r="M970" i="3" s="1"/>
  <c r="O970" i="3" s="1"/>
  <c r="N970" i="3" s="1"/>
  <c r="L962" i="3"/>
  <c r="M962" i="3" s="1"/>
  <c r="O962" i="3" s="1"/>
  <c r="N962" i="3" s="1"/>
  <c r="L954" i="3"/>
  <c r="M954" i="3" s="1"/>
  <c r="O954" i="3" s="1"/>
  <c r="N954" i="3" s="1"/>
  <c r="L946" i="3"/>
  <c r="M946" i="3" s="1"/>
  <c r="O946" i="3" s="1"/>
  <c r="N946" i="3" s="1"/>
  <c r="L938" i="3"/>
  <c r="M938" i="3" s="1"/>
  <c r="O938" i="3" s="1"/>
  <c r="N938" i="3" s="1"/>
  <c r="L930" i="3"/>
  <c r="M930" i="3" s="1"/>
  <c r="O930" i="3" s="1"/>
  <c r="N930" i="3" s="1"/>
  <c r="L922" i="3"/>
  <c r="M922" i="3" s="1"/>
  <c r="O922" i="3" s="1"/>
  <c r="N922" i="3" s="1"/>
  <c r="L914" i="3"/>
  <c r="M914" i="3" s="1"/>
  <c r="O914" i="3" s="1"/>
  <c r="P914" i="3" s="1"/>
  <c r="L906" i="3"/>
  <c r="M906" i="3" s="1"/>
  <c r="O906" i="3" s="1"/>
  <c r="P906" i="3" s="1"/>
  <c r="L898" i="3"/>
  <c r="M898" i="3" s="1"/>
  <c r="O898" i="3" s="1"/>
  <c r="N898" i="3" s="1"/>
  <c r="L890" i="3"/>
  <c r="M890" i="3" s="1"/>
  <c r="O890" i="3" s="1"/>
  <c r="P890" i="3" s="1"/>
  <c r="L882" i="3"/>
  <c r="M882" i="3" s="1"/>
  <c r="O882" i="3" s="1"/>
  <c r="N882" i="3" s="1"/>
  <c r="L874" i="3"/>
  <c r="M874" i="3" s="1"/>
  <c r="O874" i="3" s="1"/>
  <c r="P874" i="3" s="1"/>
  <c r="L866" i="3"/>
  <c r="M866" i="3" s="1"/>
  <c r="O866" i="3" s="1"/>
  <c r="N866" i="3" s="1"/>
  <c r="L858" i="3"/>
  <c r="M858" i="3" s="1"/>
  <c r="O858" i="3" s="1"/>
  <c r="N858" i="3" s="1"/>
  <c r="L850" i="3"/>
  <c r="M850" i="3" s="1"/>
  <c r="O850" i="3" s="1"/>
  <c r="N850" i="3" s="1"/>
  <c r="L842" i="3"/>
  <c r="M842" i="3" s="1"/>
  <c r="O842" i="3" s="1"/>
  <c r="N842" i="3" s="1"/>
  <c r="L834" i="3"/>
  <c r="M834" i="3" s="1"/>
  <c r="O834" i="3" s="1"/>
  <c r="N834" i="3" s="1"/>
  <c r="L826" i="3"/>
  <c r="M826" i="3" s="1"/>
  <c r="O826" i="3" s="1"/>
  <c r="N826" i="3" s="1"/>
  <c r="L818" i="3"/>
  <c r="M818" i="3" s="1"/>
  <c r="O818" i="3" s="1"/>
  <c r="N818" i="3" s="1"/>
  <c r="L810" i="3"/>
  <c r="M810" i="3" s="1"/>
  <c r="O810" i="3" s="1"/>
  <c r="P810" i="3" s="1"/>
  <c r="L802" i="3"/>
  <c r="M802" i="3" s="1"/>
  <c r="O802" i="3" s="1"/>
  <c r="P802" i="3" s="1"/>
  <c r="L794" i="3"/>
  <c r="M794" i="3" s="1"/>
  <c r="O794" i="3" s="1"/>
  <c r="N794" i="3" s="1"/>
  <c r="L786" i="3"/>
  <c r="M786" i="3" s="1"/>
  <c r="O786" i="3" s="1"/>
  <c r="L778" i="3"/>
  <c r="M778" i="3" s="1"/>
  <c r="O778" i="3" s="1"/>
  <c r="L770" i="3"/>
  <c r="M770" i="3" s="1"/>
  <c r="O770" i="3" s="1"/>
  <c r="L762" i="3"/>
  <c r="M762" i="3" s="1"/>
  <c r="O762" i="3" s="1"/>
  <c r="N762" i="3" s="1"/>
  <c r="L754" i="3"/>
  <c r="M754" i="3" s="1"/>
  <c r="O754" i="3" s="1"/>
  <c r="N754" i="3" s="1"/>
  <c r="L746" i="3"/>
  <c r="M746" i="3" s="1"/>
  <c r="O746" i="3" s="1"/>
  <c r="L738" i="3"/>
  <c r="M738" i="3" s="1"/>
  <c r="O738" i="3" s="1"/>
  <c r="N738" i="3" s="1"/>
  <c r="L730" i="3"/>
  <c r="M730" i="3" s="1"/>
  <c r="O730" i="3" s="1"/>
  <c r="L722" i="3"/>
  <c r="M722" i="3" s="1"/>
  <c r="O722" i="3" s="1"/>
  <c r="N722" i="3" s="1"/>
  <c r="L714" i="3"/>
  <c r="M714" i="3" s="1"/>
  <c r="O714" i="3" s="1"/>
  <c r="P714" i="3" s="1"/>
  <c r="L706" i="3"/>
  <c r="M706" i="3" s="1"/>
  <c r="O706" i="3" s="1"/>
  <c r="N706" i="3" s="1"/>
  <c r="L698" i="3"/>
  <c r="M698" i="3" s="1"/>
  <c r="O698" i="3" s="1"/>
  <c r="P698" i="3" s="1"/>
  <c r="L690" i="3"/>
  <c r="M690" i="3" s="1"/>
  <c r="O690" i="3" s="1"/>
  <c r="L682" i="3"/>
  <c r="L674" i="3"/>
  <c r="M674" i="3" s="1"/>
  <c r="O674" i="3" s="1"/>
  <c r="N674" i="3" s="1"/>
  <c r="L666" i="3"/>
  <c r="M666" i="3" s="1"/>
  <c r="O666" i="3" s="1"/>
  <c r="N666" i="3" s="1"/>
  <c r="L658" i="3"/>
  <c r="M658" i="3" s="1"/>
  <c r="O658" i="3" s="1"/>
  <c r="L650" i="3"/>
  <c r="M650" i="3" s="1"/>
  <c r="O650" i="3" s="1"/>
  <c r="L642" i="3"/>
  <c r="M642" i="3" s="1"/>
  <c r="O642" i="3" s="1"/>
  <c r="N642" i="3" s="1"/>
  <c r="L634" i="3"/>
  <c r="M634" i="3" s="1"/>
  <c r="O634" i="3" s="1"/>
  <c r="L626" i="3"/>
  <c r="M626" i="3" s="1"/>
  <c r="O626" i="3" s="1"/>
  <c r="N626" i="3" s="1"/>
  <c r="L618" i="3"/>
  <c r="M618" i="3" s="1"/>
  <c r="O618" i="3" s="1"/>
  <c r="L610" i="3"/>
  <c r="M610" i="3" s="1"/>
  <c r="O610" i="3" s="1"/>
  <c r="N610" i="3" s="1"/>
  <c r="L602" i="3"/>
  <c r="M602" i="3" s="1"/>
  <c r="O602" i="3" s="1"/>
  <c r="N602" i="3" s="1"/>
  <c r="L594" i="3"/>
  <c r="M594" i="3" s="1"/>
  <c r="O594" i="3" s="1"/>
  <c r="N594" i="3" s="1"/>
  <c r="L586" i="3"/>
  <c r="M586" i="3" s="1"/>
  <c r="O586" i="3" s="1"/>
  <c r="N586" i="3" s="1"/>
  <c r="L1000" i="3"/>
  <c r="M1000" i="3" s="1"/>
  <c r="O1000" i="3" s="1"/>
  <c r="N1000" i="3" s="1"/>
  <c r="L992" i="3"/>
  <c r="M992" i="3" s="1"/>
  <c r="O992" i="3" s="1"/>
  <c r="P992" i="3" s="1"/>
  <c r="L984" i="3"/>
  <c r="M984" i="3" s="1"/>
  <c r="O984" i="3" s="1"/>
  <c r="P984" i="3" s="1"/>
  <c r="L976" i="3"/>
  <c r="M976" i="3" s="1"/>
  <c r="O976" i="3" s="1"/>
  <c r="P976" i="3" s="1"/>
  <c r="L968" i="3"/>
  <c r="M968" i="3" s="1"/>
  <c r="O968" i="3" s="1"/>
  <c r="P968" i="3" s="1"/>
  <c r="L960" i="3"/>
  <c r="M960" i="3" s="1"/>
  <c r="O960" i="3" s="1"/>
  <c r="P960" i="3" s="1"/>
  <c r="L952" i="3"/>
  <c r="M952" i="3" s="1"/>
  <c r="O952" i="3" s="1"/>
  <c r="P952" i="3" s="1"/>
  <c r="L944" i="3"/>
  <c r="M944" i="3" s="1"/>
  <c r="O944" i="3" s="1"/>
  <c r="N944" i="3" s="1"/>
  <c r="L936" i="3"/>
  <c r="M936" i="3" s="1"/>
  <c r="O936" i="3" s="1"/>
  <c r="N936" i="3" s="1"/>
  <c r="L928" i="3"/>
  <c r="M928" i="3" s="1"/>
  <c r="O928" i="3" s="1"/>
  <c r="P928" i="3" s="1"/>
  <c r="L920" i="3"/>
  <c r="M920" i="3" s="1"/>
  <c r="O920" i="3" s="1"/>
  <c r="P920" i="3" s="1"/>
  <c r="L912" i="3"/>
  <c r="M912" i="3" s="1"/>
  <c r="O912" i="3" s="1"/>
  <c r="P912" i="3" s="1"/>
  <c r="L904" i="3"/>
  <c r="M904" i="3" s="1"/>
  <c r="O904" i="3" s="1"/>
  <c r="N904" i="3" s="1"/>
  <c r="L896" i="3"/>
  <c r="M896" i="3" s="1"/>
  <c r="O896" i="3" s="1"/>
  <c r="P896" i="3" s="1"/>
  <c r="L880" i="3"/>
  <c r="M880" i="3" s="1"/>
  <c r="O880" i="3" s="1"/>
  <c r="P880" i="3" s="1"/>
  <c r="L872" i="3"/>
  <c r="M872" i="3" s="1"/>
  <c r="O872" i="3" s="1"/>
  <c r="P872" i="3" s="1"/>
  <c r="L864" i="3"/>
  <c r="M864" i="3" s="1"/>
  <c r="O864" i="3" s="1"/>
  <c r="P864" i="3" s="1"/>
  <c r="L848" i="3"/>
  <c r="M848" i="3" s="1"/>
  <c r="O848" i="3" s="1"/>
  <c r="N848" i="3" s="1"/>
  <c r="L840" i="3"/>
  <c r="M840" i="3" s="1"/>
  <c r="O840" i="3" s="1"/>
  <c r="P840" i="3" s="1"/>
  <c r="L832" i="3"/>
  <c r="M832" i="3" s="1"/>
  <c r="O832" i="3" s="1"/>
  <c r="P832" i="3" s="1"/>
  <c r="L816" i="3"/>
  <c r="M816" i="3" s="1"/>
  <c r="O816" i="3" s="1"/>
  <c r="P816" i="3" s="1"/>
  <c r="L808" i="3"/>
  <c r="M808" i="3" s="1"/>
  <c r="O808" i="3" s="1"/>
  <c r="P808" i="3" s="1"/>
  <c r="L800" i="3"/>
  <c r="M800" i="3" s="1"/>
  <c r="O800" i="3" s="1"/>
  <c r="L792" i="3"/>
  <c r="M792" i="3" s="1"/>
  <c r="O792" i="3" s="1"/>
  <c r="L784" i="3"/>
  <c r="M784" i="3" s="1"/>
  <c r="O784" i="3" s="1"/>
  <c r="N784" i="3" s="1"/>
  <c r="L776" i="3"/>
  <c r="M776" i="3" s="1"/>
  <c r="O776" i="3" s="1"/>
  <c r="N776" i="3" s="1"/>
  <c r="L760" i="3"/>
  <c r="M760" i="3" s="1"/>
  <c r="O760" i="3" s="1"/>
  <c r="L744" i="3"/>
  <c r="M744" i="3" s="1"/>
  <c r="O744" i="3" s="1"/>
  <c r="L736" i="3"/>
  <c r="M736" i="3" s="1"/>
  <c r="O736" i="3" s="1"/>
  <c r="L720" i="3"/>
  <c r="M720" i="3" s="1"/>
  <c r="O720" i="3" s="1"/>
  <c r="L712" i="3"/>
  <c r="M712" i="3" s="1"/>
  <c r="O712" i="3" s="1"/>
  <c r="P712" i="3" s="1"/>
  <c r="L688" i="3"/>
  <c r="M688" i="3" s="1"/>
  <c r="O688" i="3" s="1"/>
  <c r="P688" i="3" s="1"/>
  <c r="L680" i="3"/>
  <c r="M680" i="3" s="1"/>
  <c r="O680" i="3" s="1"/>
  <c r="L672" i="3"/>
  <c r="M672" i="3" s="1"/>
  <c r="O672" i="3" s="1"/>
  <c r="L664" i="3"/>
  <c r="M664" i="3" s="1"/>
  <c r="O664" i="3" s="1"/>
  <c r="N664" i="3" s="1"/>
  <c r="L656" i="3"/>
  <c r="M656" i="3" s="1"/>
  <c r="O656" i="3" s="1"/>
  <c r="N656" i="3" s="1"/>
  <c r="L648" i="3"/>
  <c r="M648" i="3" s="1"/>
  <c r="O648" i="3" s="1"/>
  <c r="L624" i="3"/>
  <c r="M624" i="3" s="1"/>
  <c r="O624" i="3" s="1"/>
  <c r="N624" i="3" s="1"/>
  <c r="L616" i="3"/>
  <c r="M616" i="3" s="1"/>
  <c r="O616" i="3" s="1"/>
  <c r="L608" i="3"/>
  <c r="M608" i="3" s="1"/>
  <c r="O608" i="3" s="1"/>
  <c r="L600" i="3"/>
  <c r="M600" i="3" s="1"/>
  <c r="O600" i="3" s="1"/>
  <c r="N600" i="3" s="1"/>
  <c r="P600" i="3" s="1"/>
  <c r="L592" i="3"/>
  <c r="M592" i="3" s="1"/>
  <c r="O592" i="3" s="1"/>
  <c r="N592" i="3" s="1"/>
  <c r="P592" i="3" s="1"/>
  <c r="L584" i="3"/>
  <c r="M584" i="3" s="1"/>
  <c r="O584" i="3" s="1"/>
  <c r="L974" i="3"/>
  <c r="M974" i="3" s="1"/>
  <c r="O974" i="3" s="1"/>
  <c r="N974" i="3" s="1"/>
  <c r="L966" i="3"/>
  <c r="M966" i="3" s="1"/>
  <c r="O966" i="3" s="1"/>
  <c r="P966" i="3" s="1"/>
  <c r="L958" i="3"/>
  <c r="M958" i="3" s="1"/>
  <c r="O958" i="3" s="1"/>
  <c r="P958" i="3" s="1"/>
  <c r="L950" i="3"/>
  <c r="M950" i="3" s="1"/>
  <c r="O950" i="3" s="1"/>
  <c r="P950" i="3" s="1"/>
  <c r="L942" i="3"/>
  <c r="M942" i="3" s="1"/>
  <c r="O942" i="3" s="1"/>
  <c r="P942" i="3" s="1"/>
  <c r="L934" i="3"/>
  <c r="M934" i="3" s="1"/>
  <c r="O934" i="3" s="1"/>
  <c r="P934" i="3" s="1"/>
  <c r="L926" i="3"/>
  <c r="M926" i="3" s="1"/>
  <c r="O926" i="3" s="1"/>
  <c r="P926" i="3" s="1"/>
  <c r="L918" i="3"/>
  <c r="M918" i="3" s="1"/>
  <c r="O918" i="3" s="1"/>
  <c r="N918" i="3" s="1"/>
  <c r="L910" i="3"/>
  <c r="M910" i="3" s="1"/>
  <c r="O910" i="3" s="1"/>
  <c r="N910" i="3" s="1"/>
  <c r="L902" i="3"/>
  <c r="M902" i="3" s="1"/>
  <c r="O902" i="3" s="1"/>
  <c r="N902" i="3" s="1"/>
  <c r="L894" i="3"/>
  <c r="M894" i="3" s="1"/>
  <c r="O894" i="3" s="1"/>
  <c r="P894" i="3" s="1"/>
  <c r="L886" i="3"/>
  <c r="M886" i="3" s="1"/>
  <c r="O886" i="3" s="1"/>
  <c r="N886" i="3" s="1"/>
  <c r="L878" i="3"/>
  <c r="M878" i="3" s="1"/>
  <c r="O878" i="3" s="1"/>
  <c r="P878" i="3" s="1"/>
  <c r="L870" i="3"/>
  <c r="M870" i="3" s="1"/>
  <c r="O870" i="3" s="1"/>
  <c r="N870" i="3" s="1"/>
  <c r="L862" i="3"/>
  <c r="M862" i="3" s="1"/>
  <c r="O862" i="3" s="1"/>
  <c r="P862" i="3" s="1"/>
  <c r="L854" i="3"/>
  <c r="M854" i="3" s="1"/>
  <c r="O854" i="3" s="1"/>
  <c r="N854" i="3" s="1"/>
  <c r="L846" i="3"/>
  <c r="M846" i="3" s="1"/>
  <c r="O846" i="3" s="1"/>
  <c r="N846" i="3" s="1"/>
  <c r="L838" i="3"/>
  <c r="M838" i="3" s="1"/>
  <c r="O838" i="3" s="1"/>
  <c r="P838" i="3" s="1"/>
  <c r="L830" i="3"/>
  <c r="M830" i="3" s="1"/>
  <c r="O830" i="3" s="1"/>
  <c r="P830" i="3" s="1"/>
  <c r="L822" i="3"/>
  <c r="M822" i="3" s="1"/>
  <c r="O822" i="3" s="1"/>
  <c r="N822" i="3" s="1"/>
  <c r="L814" i="3"/>
  <c r="M814" i="3" s="1"/>
  <c r="O814" i="3" s="1"/>
  <c r="P814" i="3" s="1"/>
  <c r="L806" i="3"/>
  <c r="M806" i="3" s="1"/>
  <c r="O806" i="3" s="1"/>
  <c r="N806" i="3" s="1"/>
  <c r="L798" i="3"/>
  <c r="M798" i="3" s="1"/>
  <c r="O798" i="3" s="1"/>
  <c r="N798" i="3" s="1"/>
  <c r="L790" i="3"/>
  <c r="M790" i="3" s="1"/>
  <c r="O790" i="3" s="1"/>
  <c r="L782" i="3"/>
  <c r="M782" i="3" s="1"/>
  <c r="O782" i="3" s="1"/>
  <c r="N782" i="3" s="1"/>
  <c r="L774" i="3"/>
  <c r="M774" i="3" s="1"/>
  <c r="O774" i="3" s="1"/>
  <c r="N774" i="3" s="1"/>
  <c r="L766" i="3"/>
  <c r="M766" i="3" s="1"/>
  <c r="O766" i="3" s="1"/>
  <c r="N766" i="3" s="1"/>
  <c r="L758" i="3"/>
  <c r="M758" i="3" s="1"/>
  <c r="O758" i="3" s="1"/>
  <c r="N758" i="3" s="1"/>
  <c r="L750" i="3"/>
  <c r="M750" i="3" s="1"/>
  <c r="O750" i="3" s="1"/>
  <c r="L742" i="3"/>
  <c r="M742" i="3" s="1"/>
  <c r="O742" i="3" s="1"/>
  <c r="N742" i="3" s="1"/>
  <c r="L734" i="3"/>
  <c r="M734" i="3" s="1"/>
  <c r="O734" i="3" s="1"/>
  <c r="L726" i="3"/>
  <c r="M726" i="3" s="1"/>
  <c r="O726" i="3" s="1"/>
  <c r="L718" i="3"/>
  <c r="M718" i="3" s="1"/>
  <c r="O718" i="3" s="1"/>
  <c r="N718" i="3" s="1"/>
  <c r="L710" i="3"/>
  <c r="M710" i="3" s="1"/>
  <c r="O710" i="3" s="1"/>
  <c r="N710" i="3" s="1"/>
  <c r="L702" i="3"/>
  <c r="M702" i="3" s="1"/>
  <c r="O702" i="3" s="1"/>
  <c r="N702" i="3" s="1"/>
  <c r="L694" i="3"/>
  <c r="M694" i="3" s="1"/>
  <c r="O694" i="3" s="1"/>
  <c r="P694" i="3" s="1"/>
  <c r="L686" i="3"/>
  <c r="M686" i="3" s="1"/>
  <c r="O686" i="3" s="1"/>
  <c r="P686" i="3" s="1"/>
  <c r="L678" i="3"/>
  <c r="M678" i="3" s="1"/>
  <c r="O678" i="3" s="1"/>
  <c r="L662" i="3"/>
  <c r="M662" i="3" s="1"/>
  <c r="O662" i="3" s="1"/>
  <c r="L654" i="3"/>
  <c r="M654" i="3" s="1"/>
  <c r="O654" i="3" s="1"/>
  <c r="N654" i="3" s="1"/>
  <c r="L646" i="3"/>
  <c r="M646" i="3" s="1"/>
  <c r="O646" i="3" s="1"/>
  <c r="L638" i="3"/>
  <c r="M638" i="3" s="1"/>
  <c r="O638" i="3" s="1"/>
  <c r="L630" i="3"/>
  <c r="M630" i="3" s="1"/>
  <c r="O630" i="3" s="1"/>
  <c r="L622" i="3"/>
  <c r="M622" i="3" s="1"/>
  <c r="O622" i="3" s="1"/>
  <c r="L614" i="3"/>
  <c r="M614" i="3" s="1"/>
  <c r="O614" i="3" s="1"/>
  <c r="N614" i="3" s="1"/>
  <c r="L598" i="3"/>
  <c r="M598" i="3" s="1"/>
  <c r="O598" i="3" s="1"/>
  <c r="N598" i="3" s="1"/>
  <c r="P598" i="3" s="1"/>
  <c r="L582" i="3"/>
  <c r="M582" i="3" s="1"/>
  <c r="O582" i="3" s="1"/>
  <c r="N582" i="3" s="1"/>
  <c r="P582" i="3" s="1"/>
  <c r="L799" i="3"/>
  <c r="M799" i="3" s="1"/>
  <c r="O799" i="3" s="1"/>
  <c r="L791" i="3"/>
  <c r="M791" i="3" s="1"/>
  <c r="O791" i="3" s="1"/>
  <c r="L783" i="3"/>
  <c r="M783" i="3" s="1"/>
  <c r="O783" i="3" s="1"/>
  <c r="L775" i="3"/>
  <c r="M775" i="3" s="1"/>
  <c r="O775" i="3" s="1"/>
  <c r="L767" i="3"/>
  <c r="M767" i="3" s="1"/>
  <c r="O767" i="3" s="1"/>
  <c r="L759" i="3"/>
  <c r="M759" i="3" s="1"/>
  <c r="O759" i="3" s="1"/>
  <c r="N759" i="3" s="1"/>
  <c r="L743" i="3"/>
  <c r="M743" i="3" s="1"/>
  <c r="O743" i="3" s="1"/>
  <c r="N743" i="3" s="1"/>
  <c r="L735" i="3"/>
  <c r="M735" i="3" s="1"/>
  <c r="O735" i="3" s="1"/>
  <c r="L727" i="3"/>
  <c r="M727" i="3" s="1"/>
  <c r="O727" i="3" s="1"/>
  <c r="N727" i="3" s="1"/>
  <c r="L719" i="3"/>
  <c r="M719" i="3" s="1"/>
  <c r="O719" i="3" s="1"/>
  <c r="N719" i="3" s="1"/>
  <c r="L711" i="3"/>
  <c r="M711" i="3" s="1"/>
  <c r="O711" i="3" s="1"/>
  <c r="N711" i="3" s="1"/>
  <c r="L703" i="3"/>
  <c r="M703" i="3" s="1"/>
  <c r="O703" i="3" s="1"/>
  <c r="P703" i="3" s="1"/>
  <c r="L695" i="3"/>
  <c r="M695" i="3" s="1"/>
  <c r="O695" i="3" s="1"/>
  <c r="P695" i="3" s="1"/>
  <c r="L687" i="3"/>
  <c r="M687" i="3" s="1"/>
  <c r="O687" i="3" s="1"/>
  <c r="P687" i="3" s="1"/>
  <c r="L679" i="3"/>
  <c r="M679" i="3" s="1"/>
  <c r="O679" i="3" s="1"/>
  <c r="L671" i="3"/>
  <c r="M671" i="3" s="1"/>
  <c r="O671" i="3" s="1"/>
  <c r="N671" i="3" s="1"/>
  <c r="L663" i="3"/>
  <c r="M663" i="3" s="1"/>
  <c r="O663" i="3" s="1"/>
  <c r="L655" i="3"/>
  <c r="M655" i="3" s="1"/>
  <c r="O655" i="3" s="1"/>
  <c r="L647" i="3"/>
  <c r="M647" i="3" s="1"/>
  <c r="O647" i="3" s="1"/>
  <c r="L639" i="3"/>
  <c r="M639" i="3" s="1"/>
  <c r="O639" i="3" s="1"/>
  <c r="L631" i="3"/>
  <c r="M631" i="3" s="1"/>
  <c r="O631" i="3" s="1"/>
  <c r="N631" i="3" s="1"/>
  <c r="L623" i="3"/>
  <c r="M623" i="3" s="1"/>
  <c r="O623" i="3" s="1"/>
  <c r="N623" i="3" s="1"/>
  <c r="L615" i="3"/>
  <c r="M615" i="3" s="1"/>
  <c r="O615" i="3" s="1"/>
  <c r="L607" i="3"/>
  <c r="M607" i="3" s="1"/>
  <c r="O607" i="3" s="1"/>
  <c r="N607" i="3" s="1"/>
  <c r="L599" i="3"/>
  <c r="M599" i="3" s="1"/>
  <c r="O599" i="3" s="1"/>
  <c r="N599" i="3" s="1"/>
  <c r="L591" i="3"/>
  <c r="M591" i="3" s="1"/>
  <c r="O591" i="3" s="1"/>
  <c r="N591" i="3" s="1"/>
  <c r="L583" i="3"/>
  <c r="M583" i="3" s="1"/>
  <c r="O583" i="3" s="1"/>
  <c r="L797" i="3"/>
  <c r="M797" i="3" s="1"/>
  <c r="O797" i="3" s="1"/>
  <c r="L789" i="3"/>
  <c r="M789" i="3" s="1"/>
  <c r="O789" i="3" s="1"/>
  <c r="L781" i="3"/>
  <c r="M781" i="3" s="1"/>
  <c r="O781" i="3" s="1"/>
  <c r="L773" i="3"/>
  <c r="M773" i="3" s="1"/>
  <c r="O773" i="3" s="1"/>
  <c r="L765" i="3"/>
  <c r="M765" i="3" s="1"/>
  <c r="O765" i="3" s="1"/>
  <c r="N765" i="3" s="1"/>
  <c r="L757" i="3"/>
  <c r="M757" i="3" s="1"/>
  <c r="O757" i="3" s="1"/>
  <c r="N757" i="3" s="1"/>
  <c r="L749" i="3"/>
  <c r="M749" i="3" s="1"/>
  <c r="O749" i="3" s="1"/>
  <c r="L741" i="3"/>
  <c r="M741" i="3" s="1"/>
  <c r="O741" i="3" s="1"/>
  <c r="N741" i="3" s="1"/>
  <c r="L733" i="3"/>
  <c r="M733" i="3" s="1"/>
  <c r="O733" i="3" s="1"/>
  <c r="N733" i="3" s="1"/>
  <c r="L725" i="3"/>
  <c r="M725" i="3" s="1"/>
  <c r="O725" i="3" s="1"/>
  <c r="L717" i="3"/>
  <c r="M717" i="3" s="1"/>
  <c r="O717" i="3" s="1"/>
  <c r="N717" i="3" s="1"/>
  <c r="L709" i="3"/>
  <c r="M709" i="3" s="1"/>
  <c r="O709" i="3" s="1"/>
  <c r="N709" i="3" s="1"/>
  <c r="L701" i="3"/>
  <c r="M701" i="3" s="1"/>
  <c r="O701" i="3" s="1"/>
  <c r="P701" i="3" s="1"/>
  <c r="L685" i="3"/>
  <c r="M685" i="3" s="1"/>
  <c r="O685" i="3" s="1"/>
  <c r="N685" i="3" s="1"/>
  <c r="L677" i="3"/>
  <c r="M677" i="3" s="1"/>
  <c r="O677" i="3" s="1"/>
  <c r="N677" i="3" s="1"/>
  <c r="L669" i="3"/>
  <c r="M669" i="3" s="1"/>
  <c r="O669" i="3" s="1"/>
  <c r="L661" i="3"/>
  <c r="M661" i="3" s="1"/>
  <c r="O661" i="3" s="1"/>
  <c r="L653" i="3"/>
  <c r="M653" i="3" s="1"/>
  <c r="O653" i="3" s="1"/>
  <c r="N653" i="3" s="1"/>
  <c r="L645" i="3"/>
  <c r="M645" i="3" s="1"/>
  <c r="O645" i="3" s="1"/>
  <c r="N645" i="3" s="1"/>
  <c r="L637" i="3"/>
  <c r="M637" i="3" s="1"/>
  <c r="O637" i="3" s="1"/>
  <c r="L621" i="3"/>
  <c r="M621" i="3" s="1"/>
  <c r="O621" i="3" s="1"/>
  <c r="N621" i="3" s="1"/>
  <c r="L613" i="3"/>
  <c r="M613" i="3" s="1"/>
  <c r="O613" i="3" s="1"/>
  <c r="L605" i="3"/>
  <c r="M605" i="3" s="1"/>
  <c r="O605" i="3" s="1"/>
  <c r="N605" i="3" s="1"/>
  <c r="L597" i="3"/>
  <c r="M597" i="3" s="1"/>
  <c r="O597" i="3" s="1"/>
  <c r="N597" i="3" s="1"/>
  <c r="L589" i="3"/>
  <c r="M589" i="3" s="1"/>
  <c r="O589" i="3" s="1"/>
  <c r="L581" i="3"/>
  <c r="M581" i="3" s="1"/>
  <c r="O581" i="3" s="1"/>
  <c r="L803" i="3"/>
  <c r="M803" i="3" s="1"/>
  <c r="O803" i="3" s="1"/>
  <c r="P803" i="3" s="1"/>
  <c r="L795" i="3"/>
  <c r="M795" i="3" s="1"/>
  <c r="O795" i="3" s="1"/>
  <c r="N795" i="3" s="1"/>
  <c r="L787" i="3"/>
  <c r="M787" i="3" s="1"/>
  <c r="O787" i="3" s="1"/>
  <c r="L779" i="3"/>
  <c r="M779" i="3" s="1"/>
  <c r="O779" i="3" s="1"/>
  <c r="L771" i="3"/>
  <c r="M771" i="3" s="1"/>
  <c r="O771" i="3" s="1"/>
  <c r="N771" i="3" s="1"/>
  <c r="L763" i="3"/>
  <c r="M763" i="3" s="1"/>
  <c r="O763" i="3" s="1"/>
  <c r="L755" i="3"/>
  <c r="M755" i="3" s="1"/>
  <c r="O755" i="3" s="1"/>
  <c r="N755" i="3" s="1"/>
  <c r="L747" i="3"/>
  <c r="M747" i="3" s="1"/>
  <c r="O747" i="3" s="1"/>
  <c r="N747" i="3" s="1"/>
  <c r="L739" i="3"/>
  <c r="M739" i="3" s="1"/>
  <c r="O739" i="3" s="1"/>
  <c r="N739" i="3" s="1"/>
  <c r="L731" i="3"/>
  <c r="M731" i="3" s="1"/>
  <c r="O731" i="3" s="1"/>
  <c r="N731" i="3" s="1"/>
  <c r="L723" i="3"/>
  <c r="M723" i="3" s="1"/>
  <c r="O723" i="3" s="1"/>
  <c r="L715" i="3"/>
  <c r="M715" i="3" s="1"/>
  <c r="O715" i="3" s="1"/>
  <c r="L707" i="3"/>
  <c r="M707" i="3" s="1"/>
  <c r="O707" i="3" s="1"/>
  <c r="P707" i="3" s="1"/>
  <c r="L699" i="3"/>
  <c r="M699" i="3" s="1"/>
  <c r="O699" i="3" s="1"/>
  <c r="N699" i="3" s="1"/>
  <c r="L691" i="3"/>
  <c r="M691" i="3" s="1"/>
  <c r="O691" i="3" s="1"/>
  <c r="L683" i="3"/>
  <c r="M683" i="3" s="1"/>
  <c r="O683" i="3" s="1"/>
  <c r="N683" i="3" s="1"/>
  <c r="L675" i="3"/>
  <c r="M675" i="3" s="1"/>
  <c r="O675" i="3" s="1"/>
  <c r="N675" i="3" s="1"/>
  <c r="L667" i="3"/>
  <c r="M667" i="3" s="1"/>
  <c r="O667" i="3" s="1"/>
  <c r="P667" i="3" s="1"/>
  <c r="L659" i="3"/>
  <c r="M659" i="3" s="1"/>
  <c r="O659" i="3" s="1"/>
  <c r="N659" i="3" s="1"/>
  <c r="L651" i="3"/>
  <c r="M651" i="3" s="1"/>
  <c r="O651" i="3" s="1"/>
  <c r="N651" i="3" s="1"/>
  <c r="L643" i="3"/>
  <c r="M643" i="3" s="1"/>
  <c r="O643" i="3" s="1"/>
  <c r="N643" i="3" s="1"/>
  <c r="L635" i="3"/>
  <c r="M635" i="3" s="1"/>
  <c r="O635" i="3" s="1"/>
  <c r="N635" i="3" s="1"/>
  <c r="L627" i="3"/>
  <c r="M627" i="3" s="1"/>
  <c r="O627" i="3" s="1"/>
  <c r="N627" i="3" s="1"/>
  <c r="L619" i="3"/>
  <c r="M619" i="3" s="1"/>
  <c r="O619" i="3" s="1"/>
  <c r="L611" i="3"/>
  <c r="M611" i="3" s="1"/>
  <c r="O611" i="3" s="1"/>
  <c r="L603" i="3"/>
  <c r="M603" i="3" s="1"/>
  <c r="O603" i="3" s="1"/>
  <c r="N603" i="3" s="1"/>
  <c r="L595" i="3"/>
  <c r="M595" i="3" s="1"/>
  <c r="O595" i="3" s="1"/>
  <c r="N595" i="3" s="1"/>
  <c r="P595" i="3" s="1"/>
  <c r="L587" i="3"/>
  <c r="M587" i="3" s="1"/>
  <c r="O587" i="3" s="1"/>
  <c r="N587" i="3" s="1"/>
  <c r="P857" i="3"/>
  <c r="N693" i="3"/>
  <c r="N967" i="3"/>
  <c r="P879" i="3"/>
  <c r="N879" i="3"/>
  <c r="N982" i="3"/>
  <c r="P982" i="3"/>
  <c r="N813" i="3"/>
  <c r="P884" i="3"/>
  <c r="N810" i="3"/>
  <c r="N951" i="3"/>
  <c r="P935" i="3"/>
  <c r="P964" i="3"/>
  <c r="P948" i="3"/>
  <c r="M579" i="3"/>
  <c r="O579" i="3" s="1"/>
  <c r="N579" i="3" s="1"/>
  <c r="P579" i="3" s="1"/>
  <c r="M575" i="3"/>
  <c r="O575" i="3" s="1"/>
  <c r="M574" i="3"/>
  <c r="O574" i="3" s="1"/>
  <c r="N574" i="3" s="1"/>
  <c r="P574" i="3" s="1"/>
  <c r="M573" i="3"/>
  <c r="O573" i="3" s="1"/>
  <c r="N573" i="3" s="1"/>
  <c r="M577" i="3"/>
  <c r="O577" i="3" s="1"/>
  <c r="M567" i="3"/>
  <c r="O567" i="3" s="1"/>
  <c r="N567" i="3" s="1"/>
  <c r="M571" i="3"/>
  <c r="O571" i="3" s="1"/>
  <c r="M570" i="3"/>
  <c r="O570" i="3" s="1"/>
  <c r="M565" i="3"/>
  <c r="O565" i="3" s="1"/>
  <c r="M564" i="3"/>
  <c r="O564" i="3" s="1"/>
  <c r="N564" i="3" s="1"/>
  <c r="P564" i="3" s="1"/>
  <c r="M563" i="3"/>
  <c r="O563" i="3" s="1"/>
  <c r="N563" i="3" s="1"/>
  <c r="P563" i="3" s="1"/>
  <c r="M561" i="3"/>
  <c r="O561" i="3" s="1"/>
  <c r="N561" i="3" s="1"/>
  <c r="P561" i="3" s="1"/>
  <c r="M562" i="3"/>
  <c r="O562" i="3" s="1"/>
  <c r="M554" i="3"/>
  <c r="O554" i="3" s="1"/>
  <c r="M552" i="3"/>
  <c r="O552" i="3" s="1"/>
  <c r="M549" i="3"/>
  <c r="O549" i="3" s="1"/>
  <c r="M548" i="3"/>
  <c r="O548" i="3" s="1"/>
  <c r="M546" i="3"/>
  <c r="O546" i="3" s="1"/>
  <c r="M544" i="3"/>
  <c r="O544" i="3" s="1"/>
  <c r="M542" i="3"/>
  <c r="O542" i="3" s="1"/>
  <c r="M541" i="3"/>
  <c r="O541" i="3" s="1"/>
  <c r="M540" i="3"/>
  <c r="O540" i="3" s="1"/>
  <c r="M538" i="3"/>
  <c r="O538" i="3" s="1"/>
  <c r="M535" i="3"/>
  <c r="O535" i="3" s="1"/>
  <c r="M534" i="3"/>
  <c r="O534" i="3" s="1"/>
  <c r="AY8" i="6"/>
  <c r="AY9" i="6"/>
  <c r="AY10" i="6"/>
  <c r="AY11" i="6"/>
  <c r="AY12" i="6"/>
  <c r="AY13" i="6"/>
  <c r="AY14" i="6"/>
  <c r="AY15" i="6"/>
  <c r="AY16" i="6"/>
  <c r="AY17" i="6"/>
  <c r="AY18" i="6"/>
  <c r="AY19" i="6"/>
  <c r="AY20" i="6"/>
  <c r="AY21" i="6"/>
  <c r="AY22" i="6"/>
  <c r="AY23" i="6"/>
  <c r="AY24" i="6"/>
  <c r="AY25" i="6"/>
  <c r="AY26" i="6"/>
  <c r="AY27" i="6"/>
  <c r="AY28" i="6"/>
  <c r="AY29" i="6"/>
  <c r="AY30" i="6"/>
  <c r="AY31" i="6"/>
  <c r="AY32" i="6"/>
  <c r="AY33" i="6"/>
  <c r="AY34" i="6"/>
  <c r="AY35" i="6"/>
  <c r="AY36" i="6"/>
  <c r="AY37" i="6"/>
  <c r="AY38" i="6"/>
  <c r="AY39" i="6"/>
  <c r="AY40" i="6"/>
  <c r="AY41" i="6"/>
  <c r="AY42" i="6"/>
  <c r="AY43" i="6"/>
  <c r="AY44" i="6"/>
  <c r="AY45" i="6"/>
  <c r="AY46" i="6"/>
  <c r="AY47" i="6"/>
  <c r="AY48" i="6"/>
  <c r="AY49" i="6"/>
  <c r="AY50" i="6"/>
  <c r="AY51" i="6"/>
  <c r="AY52" i="6"/>
  <c r="AY53" i="6"/>
  <c r="AY54" i="6"/>
  <c r="AY55" i="6"/>
  <c r="AY56" i="6"/>
  <c r="AY57" i="6"/>
  <c r="AY58" i="6"/>
  <c r="AY59" i="6"/>
  <c r="AY60" i="6"/>
  <c r="AY61" i="6"/>
  <c r="AY62" i="6"/>
  <c r="AY63" i="6"/>
  <c r="AY64" i="6"/>
  <c r="AY65" i="6"/>
  <c r="AY66" i="6"/>
  <c r="AY67" i="6"/>
  <c r="AY68" i="6"/>
  <c r="AY69" i="6"/>
  <c r="AY70" i="6"/>
  <c r="AY71" i="6"/>
  <c r="AY72" i="6"/>
  <c r="AY73" i="6"/>
  <c r="AY74" i="6"/>
  <c r="AY75" i="6"/>
  <c r="AY76" i="6"/>
  <c r="AY77" i="6"/>
  <c r="AY78" i="6"/>
  <c r="AY79" i="6"/>
  <c r="AY80" i="6"/>
  <c r="AY81" i="6"/>
  <c r="AY82" i="6"/>
  <c r="AY83" i="6"/>
  <c r="AY84" i="6"/>
  <c r="AY85" i="6"/>
  <c r="AY86" i="6"/>
  <c r="AY87" i="6"/>
  <c r="AY88" i="6"/>
  <c r="AY89" i="6"/>
  <c r="AY90" i="6"/>
  <c r="AY91" i="6"/>
  <c r="AY92" i="6"/>
  <c r="AY93" i="6"/>
  <c r="AY94" i="6"/>
  <c r="AY95" i="6"/>
  <c r="AY96" i="6"/>
  <c r="AY97" i="6"/>
  <c r="AY98" i="6"/>
  <c r="AY99" i="6"/>
  <c r="AY100" i="6"/>
  <c r="AY101" i="6"/>
  <c r="AY102" i="6"/>
  <c r="AY103" i="6"/>
  <c r="AY104" i="6"/>
  <c r="AY105" i="6"/>
  <c r="AY106" i="6"/>
  <c r="AY107" i="6"/>
  <c r="AY108" i="6"/>
  <c r="AY109" i="6"/>
  <c r="AY110" i="6"/>
  <c r="AY111" i="6"/>
  <c r="AY112" i="6"/>
  <c r="AY113" i="6"/>
  <c r="AY114" i="6"/>
  <c r="AY115" i="6"/>
  <c r="AY116" i="6"/>
  <c r="AY117" i="6"/>
  <c r="AY118" i="6"/>
  <c r="AY119" i="6"/>
  <c r="AY120" i="6"/>
  <c r="AY121" i="6"/>
  <c r="AY122" i="6"/>
  <c r="AY123" i="6"/>
  <c r="AY124" i="6"/>
  <c r="AY125" i="6"/>
  <c r="AY126" i="6"/>
  <c r="AY127" i="6"/>
  <c r="AY128" i="6"/>
  <c r="AY129" i="6"/>
  <c r="AY130" i="6"/>
  <c r="AY131" i="6"/>
  <c r="AY132" i="6"/>
  <c r="AY133" i="6"/>
  <c r="AY134" i="6"/>
  <c r="AY135" i="6"/>
  <c r="AY136" i="6"/>
  <c r="AY137" i="6"/>
  <c r="AY138" i="6"/>
  <c r="AY139" i="6"/>
  <c r="AY140" i="6"/>
  <c r="AY141" i="6"/>
  <c r="AY142" i="6"/>
  <c r="AY143" i="6"/>
  <c r="AY144" i="6"/>
  <c r="AY145" i="6"/>
  <c r="AY146" i="6"/>
  <c r="AY147" i="6"/>
  <c r="AY148" i="6"/>
  <c r="AY149" i="6"/>
  <c r="AY150" i="6"/>
  <c r="AY151" i="6"/>
  <c r="AY152" i="6"/>
  <c r="AY153" i="6"/>
  <c r="AY154" i="6"/>
  <c r="AY155" i="6"/>
  <c r="AY156" i="6"/>
  <c r="AY157" i="6"/>
  <c r="AY158" i="6"/>
  <c r="AY159" i="6"/>
  <c r="AY160" i="6"/>
  <c r="AY161" i="6"/>
  <c r="AY162" i="6"/>
  <c r="AY163" i="6"/>
  <c r="AY164" i="6"/>
  <c r="AY165" i="6"/>
  <c r="AY166" i="6"/>
  <c r="AY167" i="6"/>
  <c r="AY168" i="6"/>
  <c r="AY169" i="6"/>
  <c r="AY170" i="6"/>
  <c r="AY171" i="6"/>
  <c r="AY172" i="6"/>
  <c r="AY173" i="6"/>
  <c r="AY174" i="6"/>
  <c r="AY175" i="6"/>
  <c r="AY176" i="6"/>
  <c r="AY177" i="6"/>
  <c r="AY178" i="6"/>
  <c r="AY179" i="6"/>
  <c r="AY180" i="6"/>
  <c r="AY181" i="6"/>
  <c r="AY182" i="6"/>
  <c r="AY183" i="6"/>
  <c r="AY184" i="6"/>
  <c r="AY185" i="6"/>
  <c r="AY186" i="6"/>
  <c r="AY187" i="6"/>
  <c r="AY188" i="6"/>
  <c r="AY189" i="6"/>
  <c r="AY190" i="6"/>
  <c r="AY191" i="6"/>
  <c r="AY192" i="6"/>
  <c r="AY193" i="6"/>
  <c r="AY194" i="6"/>
  <c r="AY195" i="6"/>
  <c r="AY196" i="6"/>
  <c r="AY197" i="6"/>
  <c r="AY198" i="6"/>
  <c r="AY199" i="6"/>
  <c r="AY200" i="6"/>
  <c r="AY201" i="6"/>
  <c r="AY202" i="6"/>
  <c r="AY203" i="6"/>
  <c r="AY204" i="6"/>
  <c r="AY205" i="6"/>
  <c r="AY206" i="6"/>
  <c r="AY207" i="6"/>
  <c r="AY208" i="6"/>
  <c r="AY209" i="6"/>
  <c r="AY210" i="6"/>
  <c r="AY211" i="6"/>
  <c r="AY212" i="6"/>
  <c r="AY213" i="6"/>
  <c r="AY214" i="6"/>
  <c r="AY215" i="6"/>
  <c r="AY216" i="6"/>
  <c r="AY217" i="6"/>
  <c r="AY218" i="6"/>
  <c r="AY219" i="6"/>
  <c r="AY220" i="6"/>
  <c r="AY221" i="6"/>
  <c r="AY222" i="6"/>
  <c r="AY223" i="6"/>
  <c r="AY224" i="6"/>
  <c r="AY225" i="6"/>
  <c r="AY226" i="6"/>
  <c r="AY227" i="6"/>
  <c r="AY228" i="6"/>
  <c r="AY229" i="6"/>
  <c r="AY230" i="6"/>
  <c r="AY231" i="6"/>
  <c r="AY232" i="6"/>
  <c r="AY233" i="6"/>
  <c r="AY234" i="6"/>
  <c r="AY235" i="6"/>
  <c r="AY236" i="6"/>
  <c r="AY237" i="6"/>
  <c r="AY238" i="6"/>
  <c r="AY239" i="6"/>
  <c r="AY240" i="6"/>
  <c r="AY241" i="6"/>
  <c r="AY242" i="6"/>
  <c r="AY243" i="6"/>
  <c r="AY244" i="6"/>
  <c r="AY245" i="6"/>
  <c r="AY246" i="6"/>
  <c r="AY247" i="6"/>
  <c r="AY248" i="6"/>
  <c r="AY249" i="6"/>
  <c r="AY250" i="6"/>
  <c r="AY251" i="6"/>
  <c r="AY252" i="6"/>
  <c r="AY253" i="6"/>
  <c r="AY254" i="6"/>
  <c r="AY255" i="6"/>
  <c r="AY256" i="6"/>
  <c r="AY257" i="6"/>
  <c r="AY258" i="6"/>
  <c r="AY259" i="6"/>
  <c r="AY260" i="6"/>
  <c r="AY261" i="6"/>
  <c r="AY262" i="6"/>
  <c r="AY263" i="6"/>
  <c r="AY264" i="6"/>
  <c r="AY265" i="6"/>
  <c r="AY266" i="6"/>
  <c r="AY267" i="6"/>
  <c r="AY268" i="6"/>
  <c r="AY269" i="6"/>
  <c r="AY270" i="6"/>
  <c r="AY271" i="6"/>
  <c r="AY272" i="6"/>
  <c r="AY273" i="6"/>
  <c r="AY274" i="6"/>
  <c r="AY275" i="6"/>
  <c r="AY276" i="6"/>
  <c r="AY277" i="6"/>
  <c r="AY278" i="6"/>
  <c r="AY279" i="6"/>
  <c r="AY280" i="6"/>
  <c r="AY281" i="6"/>
  <c r="AY282" i="6"/>
  <c r="AY283" i="6"/>
  <c r="AY284" i="6"/>
  <c r="AY285" i="6"/>
  <c r="AY286" i="6"/>
  <c r="AY287" i="6"/>
  <c r="AY288" i="6"/>
  <c r="AY289" i="6"/>
  <c r="AY290" i="6"/>
  <c r="AY291" i="6"/>
  <c r="AY292" i="6"/>
  <c r="AY293" i="6"/>
  <c r="AY294" i="6"/>
  <c r="AY295" i="6"/>
  <c r="AY296" i="6"/>
  <c r="AY297" i="6"/>
  <c r="AY298" i="6"/>
  <c r="AY299" i="6"/>
  <c r="AY300" i="6"/>
  <c r="AY301" i="6"/>
  <c r="AY302" i="6"/>
  <c r="AY303" i="6"/>
  <c r="AY304" i="6"/>
  <c r="AY305" i="6"/>
  <c r="AY306" i="6"/>
  <c r="AY307" i="6"/>
  <c r="AY308" i="6"/>
  <c r="AY309" i="6"/>
  <c r="AY310" i="6"/>
  <c r="AY311" i="6"/>
  <c r="AY312" i="6"/>
  <c r="AY313" i="6"/>
  <c r="AY314" i="6"/>
  <c r="AY315" i="6"/>
  <c r="AY316" i="6"/>
  <c r="AY317" i="6"/>
  <c r="AY318" i="6"/>
  <c r="AY319" i="6"/>
  <c r="AY320" i="6"/>
  <c r="AY321" i="6"/>
  <c r="AY322" i="6"/>
  <c r="AY323" i="6"/>
  <c r="AY324" i="6"/>
  <c r="AY325" i="6"/>
  <c r="AY326" i="6"/>
  <c r="AY327" i="6"/>
  <c r="AY328" i="6"/>
  <c r="AY329" i="6"/>
  <c r="AY330" i="6"/>
  <c r="AY331" i="6"/>
  <c r="AY332" i="6"/>
  <c r="AY333" i="6"/>
  <c r="AY334" i="6"/>
  <c r="AY335" i="6"/>
  <c r="AY336" i="6"/>
  <c r="AY337" i="6"/>
  <c r="AY338" i="6"/>
  <c r="AY339" i="6"/>
  <c r="AY340" i="6"/>
  <c r="AY341" i="6"/>
  <c r="AY342" i="6"/>
  <c r="AY343" i="6"/>
  <c r="AY344" i="6"/>
  <c r="AY345" i="6"/>
  <c r="AY346" i="6"/>
  <c r="AY347" i="6"/>
  <c r="AY348" i="6"/>
  <c r="AY349" i="6"/>
  <c r="AY350" i="6"/>
  <c r="AY351" i="6"/>
  <c r="AY352" i="6"/>
  <c r="AY353" i="6"/>
  <c r="AY354" i="6"/>
  <c r="AY355" i="6"/>
  <c r="AY356" i="6"/>
  <c r="AY357" i="6"/>
  <c r="AY358" i="6"/>
  <c r="AY359" i="6"/>
  <c r="AY360" i="6"/>
  <c r="AY361" i="6"/>
  <c r="AY362" i="6"/>
  <c r="AY363" i="6"/>
  <c r="AY364" i="6"/>
  <c r="AY365" i="6"/>
  <c r="AY366" i="6"/>
  <c r="AY367" i="6"/>
  <c r="AY368" i="6"/>
  <c r="AY369" i="6"/>
  <c r="AY370" i="6"/>
  <c r="AY371" i="6"/>
  <c r="AY372" i="6"/>
  <c r="AY373" i="6"/>
  <c r="AY374" i="6"/>
  <c r="AY375" i="6"/>
  <c r="AY376" i="6"/>
  <c r="AY377" i="6"/>
  <c r="AY378" i="6"/>
  <c r="AY379" i="6"/>
  <c r="AY380" i="6"/>
  <c r="AY381" i="6"/>
  <c r="AY382" i="6"/>
  <c r="AY383" i="6"/>
  <c r="AY384" i="6"/>
  <c r="AY385" i="6"/>
  <c r="AY386" i="6"/>
  <c r="AY387" i="6"/>
  <c r="AY388" i="6"/>
  <c r="AY389" i="6"/>
  <c r="AY390" i="6"/>
  <c r="AY391" i="6"/>
  <c r="AY392" i="6"/>
  <c r="AY393" i="6"/>
  <c r="AY394" i="6"/>
  <c r="AY395" i="6"/>
  <c r="AY396" i="6"/>
  <c r="AY397" i="6"/>
  <c r="AY398" i="6"/>
  <c r="AY399" i="6"/>
  <c r="AY400" i="6"/>
  <c r="AY401" i="6"/>
  <c r="AY402" i="6"/>
  <c r="AY403" i="6"/>
  <c r="AY404" i="6"/>
  <c r="AY405" i="6"/>
  <c r="AY406" i="6"/>
  <c r="AY407" i="6"/>
  <c r="AY408" i="6"/>
  <c r="AY409" i="6"/>
  <c r="AY410" i="6"/>
  <c r="AY411" i="6"/>
  <c r="AY412" i="6"/>
  <c r="AY413" i="6"/>
  <c r="AY414" i="6"/>
  <c r="AY415" i="6"/>
  <c r="AY416" i="6"/>
  <c r="AY417" i="6"/>
  <c r="AY418" i="6"/>
  <c r="AY419" i="6"/>
  <c r="AY420" i="6"/>
  <c r="AY421" i="6"/>
  <c r="AY422" i="6"/>
  <c r="AY423" i="6"/>
  <c r="AY424" i="6"/>
  <c r="AY425" i="6"/>
  <c r="AY448" i="6"/>
  <c r="AY449" i="6"/>
  <c r="AY450" i="6"/>
  <c r="AY451" i="6"/>
  <c r="AY452" i="6"/>
  <c r="AY453" i="6"/>
  <c r="AY454" i="6"/>
  <c r="AY455" i="6"/>
  <c r="AY456" i="6"/>
  <c r="AY457" i="6"/>
  <c r="AY458" i="6"/>
  <c r="AY459" i="6"/>
  <c r="AY460" i="6"/>
  <c r="AY461" i="6"/>
  <c r="AY462" i="6"/>
  <c r="AY463" i="6"/>
  <c r="AY464" i="6"/>
  <c r="AY465" i="6"/>
  <c r="AY466" i="6"/>
  <c r="AY467" i="6"/>
  <c r="AY468" i="6"/>
  <c r="AY469" i="6"/>
  <c r="AY470" i="6"/>
  <c r="AY471" i="6"/>
  <c r="AY472" i="6"/>
  <c r="AY473" i="6"/>
  <c r="AY474" i="6"/>
  <c r="AY475" i="6"/>
  <c r="AY476" i="6"/>
  <c r="AY477" i="6"/>
  <c r="AY478" i="6"/>
  <c r="AY479" i="6"/>
  <c r="AY480" i="6"/>
  <c r="AY481" i="6"/>
  <c r="AY482" i="6"/>
  <c r="AY483" i="6"/>
  <c r="AY484" i="6"/>
  <c r="AY485" i="6"/>
  <c r="AY486" i="6"/>
  <c r="AY487" i="6"/>
  <c r="AY488" i="6"/>
  <c r="AY489" i="6"/>
  <c r="AY490" i="6"/>
  <c r="AY491" i="6"/>
  <c r="AY492" i="6"/>
  <c r="AY493" i="6"/>
  <c r="AY494" i="6"/>
  <c r="AY495" i="6"/>
  <c r="AY496" i="6"/>
  <c r="AY497" i="6"/>
  <c r="AY498" i="6"/>
  <c r="AY499" i="6"/>
  <c r="AY500" i="6"/>
  <c r="AY501" i="6"/>
  <c r="AY502" i="6"/>
  <c r="AY503" i="6"/>
  <c r="AY504" i="6"/>
  <c r="AY505" i="6"/>
  <c r="AY506" i="6"/>
  <c r="AY507" i="6"/>
  <c r="AY508" i="6"/>
  <c r="AY509" i="6"/>
  <c r="AY510" i="6"/>
  <c r="AY511" i="6"/>
  <c r="AY512" i="6"/>
  <c r="AY513" i="6"/>
  <c r="AY514" i="6"/>
  <c r="AY515" i="6"/>
  <c r="AY516" i="6"/>
  <c r="AY517" i="6"/>
  <c r="AY518" i="6"/>
  <c r="AY519" i="6"/>
  <c r="AY520" i="6"/>
  <c r="AY521" i="6"/>
  <c r="AY522" i="6"/>
  <c r="AY523" i="6"/>
  <c r="AY524" i="6"/>
  <c r="AY525" i="6"/>
  <c r="AY526" i="6"/>
  <c r="AY527" i="6"/>
  <c r="AY528" i="6"/>
  <c r="AY529" i="6"/>
  <c r="AY530" i="6"/>
  <c r="AY531" i="6"/>
  <c r="AY532" i="6"/>
  <c r="AY533" i="6"/>
  <c r="AY534" i="6"/>
  <c r="AY535" i="6"/>
  <c r="AY536" i="6"/>
  <c r="AY537" i="6"/>
  <c r="AY538" i="6"/>
  <c r="AY539" i="6"/>
  <c r="AY540" i="6"/>
  <c r="AY541" i="6"/>
  <c r="AY542" i="6"/>
  <c r="AY543" i="6"/>
  <c r="AY544" i="6"/>
  <c r="AY545" i="6"/>
  <c r="AY546" i="6"/>
  <c r="AY547" i="6"/>
  <c r="AY548" i="6"/>
  <c r="AY549" i="6"/>
  <c r="AY550" i="6"/>
  <c r="AY551" i="6"/>
  <c r="AY552" i="6"/>
  <c r="AY553" i="6"/>
  <c r="AY554" i="6"/>
  <c r="AY555" i="6"/>
  <c r="AY556" i="6"/>
  <c r="AY557" i="6"/>
  <c r="AY558" i="6"/>
  <c r="AY559" i="6"/>
  <c r="AY560" i="6"/>
  <c r="AY561" i="6"/>
  <c r="AY562" i="6"/>
  <c r="AY563" i="6"/>
  <c r="AY564" i="6"/>
  <c r="AY565" i="6"/>
  <c r="AY566" i="6"/>
  <c r="AY567" i="6"/>
  <c r="AY568" i="6"/>
  <c r="AY569" i="6"/>
  <c r="AY570" i="6"/>
  <c r="AY571" i="6"/>
  <c r="AY572" i="6"/>
  <c r="AY573" i="6"/>
  <c r="AY574" i="6"/>
  <c r="AY575" i="6"/>
  <c r="AY576" i="6"/>
  <c r="AY577" i="6"/>
  <c r="AY578" i="6"/>
  <c r="AY579" i="6"/>
  <c r="AY580" i="6"/>
  <c r="AY581" i="6"/>
  <c r="AY582" i="6"/>
  <c r="AY583" i="6"/>
  <c r="AY584" i="6"/>
  <c r="AY585" i="6"/>
  <c r="AY586" i="6"/>
  <c r="AY587" i="6"/>
  <c r="AY588" i="6"/>
  <c r="AY589" i="6"/>
  <c r="AY590" i="6"/>
  <c r="AY591" i="6"/>
  <c r="AY592" i="6"/>
  <c r="AY593" i="6"/>
  <c r="AY594" i="6"/>
  <c r="AY595" i="6"/>
  <c r="AY596" i="6"/>
  <c r="AY597" i="6"/>
  <c r="AY598" i="6"/>
  <c r="AY599" i="6"/>
  <c r="AY600" i="6"/>
  <c r="AY601" i="6"/>
  <c r="AY602" i="6"/>
  <c r="AY603" i="6"/>
  <c r="AY604" i="6"/>
  <c r="AY7" i="6"/>
  <c r="AW8" i="6"/>
  <c r="AW9" i="6"/>
  <c r="AW10" i="6"/>
  <c r="AW11" i="6"/>
  <c r="AW12" i="6"/>
  <c r="AW13" i="6"/>
  <c r="AW14" i="6"/>
  <c r="AW15" i="6"/>
  <c r="AW16" i="6"/>
  <c r="AW17" i="6"/>
  <c r="AW18" i="6"/>
  <c r="AW19" i="6"/>
  <c r="AW20" i="6"/>
  <c r="AW21" i="6"/>
  <c r="AW22" i="6"/>
  <c r="AW23" i="6"/>
  <c r="AW24" i="6"/>
  <c r="AW25" i="6"/>
  <c r="AW26" i="6"/>
  <c r="AW27" i="6"/>
  <c r="AW28" i="6"/>
  <c r="AW29" i="6"/>
  <c r="AW30" i="6"/>
  <c r="AW31" i="6"/>
  <c r="AW32" i="6"/>
  <c r="AW33" i="6"/>
  <c r="AW34" i="6"/>
  <c r="AW35" i="6"/>
  <c r="AW36" i="6"/>
  <c r="AW37" i="6"/>
  <c r="AW38" i="6"/>
  <c r="AW39" i="6"/>
  <c r="AW40" i="6"/>
  <c r="AW41" i="6"/>
  <c r="AW42" i="6"/>
  <c r="AW43" i="6"/>
  <c r="AW44" i="6"/>
  <c r="AW45" i="6"/>
  <c r="AW46" i="6"/>
  <c r="AW47" i="6"/>
  <c r="AW48" i="6"/>
  <c r="AW49" i="6"/>
  <c r="AW50" i="6"/>
  <c r="AW51" i="6"/>
  <c r="AW52" i="6"/>
  <c r="AW53" i="6"/>
  <c r="AW54" i="6"/>
  <c r="AW55" i="6"/>
  <c r="AW56" i="6"/>
  <c r="AW57" i="6"/>
  <c r="AW58" i="6"/>
  <c r="AW59" i="6"/>
  <c r="AW60" i="6"/>
  <c r="AW61" i="6"/>
  <c r="AW62" i="6"/>
  <c r="AW63" i="6"/>
  <c r="AW64" i="6"/>
  <c r="AW65" i="6"/>
  <c r="AW66" i="6"/>
  <c r="AW67" i="6"/>
  <c r="AW68" i="6"/>
  <c r="AW69" i="6"/>
  <c r="AW70" i="6"/>
  <c r="AW71" i="6"/>
  <c r="AW72" i="6"/>
  <c r="AW73" i="6"/>
  <c r="AW74" i="6"/>
  <c r="AW75" i="6"/>
  <c r="AW76" i="6"/>
  <c r="AW77" i="6"/>
  <c r="AW78" i="6"/>
  <c r="AW79" i="6"/>
  <c r="AW80" i="6"/>
  <c r="AW81" i="6"/>
  <c r="AW82" i="6"/>
  <c r="AW83" i="6"/>
  <c r="AW84" i="6"/>
  <c r="AW85" i="6"/>
  <c r="AW86" i="6"/>
  <c r="AW87" i="6"/>
  <c r="AW88" i="6"/>
  <c r="AW89" i="6"/>
  <c r="AW90" i="6"/>
  <c r="AW91" i="6"/>
  <c r="AW92" i="6"/>
  <c r="AW93" i="6"/>
  <c r="AW94" i="6"/>
  <c r="AW95" i="6"/>
  <c r="AW96" i="6"/>
  <c r="AW97" i="6"/>
  <c r="AW98" i="6"/>
  <c r="AW99" i="6"/>
  <c r="AW100" i="6"/>
  <c r="AW101" i="6"/>
  <c r="AW102" i="6"/>
  <c r="AW103" i="6"/>
  <c r="AW104" i="6"/>
  <c r="AW105" i="6"/>
  <c r="AW106" i="6"/>
  <c r="AW107" i="6"/>
  <c r="AW108" i="6"/>
  <c r="AW109" i="6"/>
  <c r="AW110" i="6"/>
  <c r="AW111" i="6"/>
  <c r="AW112" i="6"/>
  <c r="AW113" i="6"/>
  <c r="AW114" i="6"/>
  <c r="AW115" i="6"/>
  <c r="AW116" i="6"/>
  <c r="AW117" i="6"/>
  <c r="AW118" i="6"/>
  <c r="AW119" i="6"/>
  <c r="AW120" i="6"/>
  <c r="AW121" i="6"/>
  <c r="AW122" i="6"/>
  <c r="AW123" i="6"/>
  <c r="AW124" i="6"/>
  <c r="AW125" i="6"/>
  <c r="AW126" i="6"/>
  <c r="AW127" i="6"/>
  <c r="AW128" i="6"/>
  <c r="AW129" i="6"/>
  <c r="AW130" i="6"/>
  <c r="AW131" i="6"/>
  <c r="AW132" i="6"/>
  <c r="AW133" i="6"/>
  <c r="AW134" i="6"/>
  <c r="AW135" i="6"/>
  <c r="AW136" i="6"/>
  <c r="AW137" i="6"/>
  <c r="AW138" i="6"/>
  <c r="AW139" i="6"/>
  <c r="AW140" i="6"/>
  <c r="AW141" i="6"/>
  <c r="AW142" i="6"/>
  <c r="AW143" i="6"/>
  <c r="AW144" i="6"/>
  <c r="AW145" i="6"/>
  <c r="AW146" i="6"/>
  <c r="AW147" i="6"/>
  <c r="AW148" i="6"/>
  <c r="AW149" i="6"/>
  <c r="AW150" i="6"/>
  <c r="AW151" i="6"/>
  <c r="AW152" i="6"/>
  <c r="AW153" i="6"/>
  <c r="AW154" i="6"/>
  <c r="AW155" i="6"/>
  <c r="AW156" i="6"/>
  <c r="AW157" i="6"/>
  <c r="AW158" i="6"/>
  <c r="AW159" i="6"/>
  <c r="AW160" i="6"/>
  <c r="AW161" i="6"/>
  <c r="AW162" i="6"/>
  <c r="AW163" i="6"/>
  <c r="AW164" i="6"/>
  <c r="AW165" i="6"/>
  <c r="AW166" i="6"/>
  <c r="AW167" i="6"/>
  <c r="AW168" i="6"/>
  <c r="AW169" i="6"/>
  <c r="AW170" i="6"/>
  <c r="AW171" i="6"/>
  <c r="AW172" i="6"/>
  <c r="AW173" i="6"/>
  <c r="AW174" i="6"/>
  <c r="AW175" i="6"/>
  <c r="AW176" i="6"/>
  <c r="AW177" i="6"/>
  <c r="AW178" i="6"/>
  <c r="AW179" i="6"/>
  <c r="AW180" i="6"/>
  <c r="AW181" i="6"/>
  <c r="AW182" i="6"/>
  <c r="AW183" i="6"/>
  <c r="AW184" i="6"/>
  <c r="AW185" i="6"/>
  <c r="AW186" i="6"/>
  <c r="AW187" i="6"/>
  <c r="AW188" i="6"/>
  <c r="AW189" i="6"/>
  <c r="AW190" i="6"/>
  <c r="AW191" i="6"/>
  <c r="AW192" i="6"/>
  <c r="AW193" i="6"/>
  <c r="AW195" i="6"/>
  <c r="AW196" i="6"/>
  <c r="AW197" i="6"/>
  <c r="AW198" i="6"/>
  <c r="AW199" i="6"/>
  <c r="AW200" i="6"/>
  <c r="AW201" i="6"/>
  <c r="AW202" i="6"/>
  <c r="AW203" i="6"/>
  <c r="AW204" i="6"/>
  <c r="AW205" i="6"/>
  <c r="AW206" i="6"/>
  <c r="AW207" i="6"/>
  <c r="AW208" i="6"/>
  <c r="AW209" i="6"/>
  <c r="AW210" i="6"/>
  <c r="AW211" i="6"/>
  <c r="AW212" i="6"/>
  <c r="AW213" i="6"/>
  <c r="AW214" i="6"/>
  <c r="AW215" i="6"/>
  <c r="AW216" i="6"/>
  <c r="AW217" i="6"/>
  <c r="AW218" i="6"/>
  <c r="AW219" i="6"/>
  <c r="AW220" i="6"/>
  <c r="AW221" i="6"/>
  <c r="AW222" i="6"/>
  <c r="AW223" i="6"/>
  <c r="AW224" i="6"/>
  <c r="AW225" i="6"/>
  <c r="AW226" i="6"/>
  <c r="AW227" i="6"/>
  <c r="AW228" i="6"/>
  <c r="AW229" i="6"/>
  <c r="AW230" i="6"/>
  <c r="AW231" i="6"/>
  <c r="AW232" i="6"/>
  <c r="AW233" i="6"/>
  <c r="AW234" i="6"/>
  <c r="AW235" i="6"/>
  <c r="AW236" i="6"/>
  <c r="AW237" i="6"/>
  <c r="AW238" i="6"/>
  <c r="AW239" i="6"/>
  <c r="AW240" i="6"/>
  <c r="AW241" i="6"/>
  <c r="AW242" i="6"/>
  <c r="AW243" i="6"/>
  <c r="AW244" i="6"/>
  <c r="AW245" i="6"/>
  <c r="AW246" i="6"/>
  <c r="AW247" i="6"/>
  <c r="AW248" i="6"/>
  <c r="AW249" i="6"/>
  <c r="AW250" i="6"/>
  <c r="AW251" i="6"/>
  <c r="AW252" i="6"/>
  <c r="AW253" i="6"/>
  <c r="AW254" i="6"/>
  <c r="AW255" i="6"/>
  <c r="AW256" i="6"/>
  <c r="AW257" i="6"/>
  <c r="AW258" i="6"/>
  <c r="AW259" i="6"/>
  <c r="AW260" i="6"/>
  <c r="AW261" i="6"/>
  <c r="AW262" i="6"/>
  <c r="AW263" i="6"/>
  <c r="AW264" i="6"/>
  <c r="AW265" i="6"/>
  <c r="AW266" i="6"/>
  <c r="AW267" i="6"/>
  <c r="AW268" i="6"/>
  <c r="AW269" i="6"/>
  <c r="AW270" i="6"/>
  <c r="AW271" i="6"/>
  <c r="AW272" i="6"/>
  <c r="AW273" i="6"/>
  <c r="AW274" i="6"/>
  <c r="AW275" i="6"/>
  <c r="AW276" i="6"/>
  <c r="AW277" i="6"/>
  <c r="AW278" i="6"/>
  <c r="AW279" i="6"/>
  <c r="AW280" i="6"/>
  <c r="AW281" i="6"/>
  <c r="AW282" i="6"/>
  <c r="AW283" i="6"/>
  <c r="AW284" i="6"/>
  <c r="AW285" i="6"/>
  <c r="AW286" i="6"/>
  <c r="AW287" i="6"/>
  <c r="AW288" i="6"/>
  <c r="AW289" i="6"/>
  <c r="AW290" i="6"/>
  <c r="AW291" i="6"/>
  <c r="AW292" i="6"/>
  <c r="AW293" i="6"/>
  <c r="AW294" i="6"/>
  <c r="AW295" i="6"/>
  <c r="AW296" i="6"/>
  <c r="AW297" i="6"/>
  <c r="AW298" i="6"/>
  <c r="AW299" i="6"/>
  <c r="AW300" i="6"/>
  <c r="AW301" i="6"/>
  <c r="AW302" i="6"/>
  <c r="AW303" i="6"/>
  <c r="AW304" i="6"/>
  <c r="AW305" i="6"/>
  <c r="AW306" i="6"/>
  <c r="AW307" i="6"/>
  <c r="AW308" i="6"/>
  <c r="AW309" i="6"/>
  <c r="AW310" i="6"/>
  <c r="AW311" i="6"/>
  <c r="AW312" i="6"/>
  <c r="AW313" i="6"/>
  <c r="AW314" i="6"/>
  <c r="AW315" i="6"/>
  <c r="AW316" i="6"/>
  <c r="AW317" i="6"/>
  <c r="AW318" i="6"/>
  <c r="AW319" i="6"/>
  <c r="AW320" i="6"/>
  <c r="AW321" i="6"/>
  <c r="AW322" i="6"/>
  <c r="AW323" i="6"/>
  <c r="AW324" i="6"/>
  <c r="AW325" i="6"/>
  <c r="AW326" i="6"/>
  <c r="AW327" i="6"/>
  <c r="AW328" i="6"/>
  <c r="AW329" i="6"/>
  <c r="AW330" i="6"/>
  <c r="AW331" i="6"/>
  <c r="AW332" i="6"/>
  <c r="AW333" i="6"/>
  <c r="AW334" i="6"/>
  <c r="AW335" i="6"/>
  <c r="AW336" i="6"/>
  <c r="AW337" i="6"/>
  <c r="AW338" i="6"/>
  <c r="AW339" i="6"/>
  <c r="AW340" i="6"/>
  <c r="AW341" i="6"/>
  <c r="AW342" i="6"/>
  <c r="AW343" i="6"/>
  <c r="AW344" i="6"/>
  <c r="AW345" i="6"/>
  <c r="AW346" i="6"/>
  <c r="AW347" i="6"/>
  <c r="AW348" i="6"/>
  <c r="AW349" i="6"/>
  <c r="AW350" i="6"/>
  <c r="AW351" i="6"/>
  <c r="AW352" i="6"/>
  <c r="AW353" i="6"/>
  <c r="AW354" i="6"/>
  <c r="AW355" i="6"/>
  <c r="AW356" i="6"/>
  <c r="AW357" i="6"/>
  <c r="AW358" i="6"/>
  <c r="AW359" i="6"/>
  <c r="AW360" i="6"/>
  <c r="AW361" i="6"/>
  <c r="AW362" i="6"/>
  <c r="AW363" i="6"/>
  <c r="AW364" i="6"/>
  <c r="AW365" i="6"/>
  <c r="AW366" i="6"/>
  <c r="AW367" i="6"/>
  <c r="AW368" i="6"/>
  <c r="AW369" i="6"/>
  <c r="AW370" i="6"/>
  <c r="AW371" i="6"/>
  <c r="AW372" i="6"/>
  <c r="AW373" i="6"/>
  <c r="AW374" i="6"/>
  <c r="AW375" i="6"/>
  <c r="AW376" i="6"/>
  <c r="AW377" i="6"/>
  <c r="AW378" i="6"/>
  <c r="AW379" i="6"/>
  <c r="AW380" i="6"/>
  <c r="AW381" i="6"/>
  <c r="AW382" i="6"/>
  <c r="AW383" i="6"/>
  <c r="AW384" i="6"/>
  <c r="AW385" i="6"/>
  <c r="AW386" i="6"/>
  <c r="AW387" i="6"/>
  <c r="AW388" i="6"/>
  <c r="AW389" i="6"/>
  <c r="AW390" i="6"/>
  <c r="AW391" i="6"/>
  <c r="AW392" i="6"/>
  <c r="AW393" i="6"/>
  <c r="AW394" i="6"/>
  <c r="AW395" i="6"/>
  <c r="AW396" i="6"/>
  <c r="AW397" i="6"/>
  <c r="AW398" i="6"/>
  <c r="AW399" i="6"/>
  <c r="AW400" i="6"/>
  <c r="AW401" i="6"/>
  <c r="AW402" i="6"/>
  <c r="AW403" i="6"/>
  <c r="AW404" i="6"/>
  <c r="AW405" i="6"/>
  <c r="AW406" i="6"/>
  <c r="AW407" i="6"/>
  <c r="AW408" i="6"/>
  <c r="AW409" i="6"/>
  <c r="AW410" i="6"/>
  <c r="AW411" i="6"/>
  <c r="AW412" i="6"/>
  <c r="AW413" i="6"/>
  <c r="AW414" i="6"/>
  <c r="AW415" i="6"/>
  <c r="AW416" i="6"/>
  <c r="AW417" i="6"/>
  <c r="AW418" i="6"/>
  <c r="AW419" i="6"/>
  <c r="AW420" i="6"/>
  <c r="AW421" i="6"/>
  <c r="AW422" i="6"/>
  <c r="AW423" i="6"/>
  <c r="AW424" i="6"/>
  <c r="AW425" i="6"/>
  <c r="AW443" i="6"/>
  <c r="F443" i="6" s="1"/>
  <c r="AW444" i="6"/>
  <c r="F444" i="6" s="1"/>
  <c r="AW445" i="6"/>
  <c r="F445" i="6" s="1"/>
  <c r="AW446" i="6"/>
  <c r="F446" i="6" s="1"/>
  <c r="AW447" i="6"/>
  <c r="F447" i="6" s="1"/>
  <c r="AW448" i="6"/>
  <c r="F448" i="6" s="1"/>
  <c r="AW449" i="6"/>
  <c r="F449" i="6" s="1"/>
  <c r="AW450" i="6"/>
  <c r="AW451" i="6"/>
  <c r="AW452" i="6"/>
  <c r="AW453" i="6"/>
  <c r="AW454" i="6"/>
  <c r="AW455" i="6"/>
  <c r="AW456" i="6"/>
  <c r="AW457" i="6"/>
  <c r="AW458" i="6"/>
  <c r="AW459" i="6"/>
  <c r="AW460" i="6"/>
  <c r="AW461" i="6"/>
  <c r="AW462" i="6"/>
  <c r="AW463" i="6"/>
  <c r="AW464" i="6"/>
  <c r="AW465" i="6"/>
  <c r="AW466" i="6"/>
  <c r="AW467" i="6"/>
  <c r="AW468" i="6"/>
  <c r="AW469" i="6"/>
  <c r="AW470" i="6"/>
  <c r="AW471" i="6"/>
  <c r="AW472" i="6"/>
  <c r="AW473" i="6"/>
  <c r="AW474" i="6"/>
  <c r="AW475" i="6"/>
  <c r="AW476" i="6"/>
  <c r="AW477" i="6"/>
  <c r="AW478" i="6"/>
  <c r="AW479" i="6"/>
  <c r="AW480" i="6"/>
  <c r="AW481" i="6"/>
  <c r="AW482" i="6"/>
  <c r="AW483" i="6"/>
  <c r="AW484" i="6"/>
  <c r="AW485" i="6"/>
  <c r="AW486" i="6"/>
  <c r="AW487" i="6"/>
  <c r="AW488" i="6"/>
  <c r="AW489" i="6"/>
  <c r="AW490" i="6"/>
  <c r="AW491" i="6"/>
  <c r="AW492" i="6"/>
  <c r="AW493" i="6"/>
  <c r="AW494" i="6"/>
  <c r="AW495" i="6"/>
  <c r="AW496" i="6"/>
  <c r="AW497" i="6"/>
  <c r="AW498" i="6"/>
  <c r="AW499" i="6"/>
  <c r="AW500" i="6"/>
  <c r="AW501" i="6"/>
  <c r="AW502" i="6"/>
  <c r="AW503" i="6"/>
  <c r="AW504" i="6"/>
  <c r="AW505" i="6"/>
  <c r="AW506" i="6"/>
  <c r="AW507" i="6"/>
  <c r="AW508" i="6"/>
  <c r="AW509" i="6"/>
  <c r="AW510" i="6"/>
  <c r="AW511" i="6"/>
  <c r="AW512" i="6"/>
  <c r="AW513" i="6"/>
  <c r="AW514" i="6"/>
  <c r="AW515" i="6"/>
  <c r="AW516" i="6"/>
  <c r="AW517" i="6"/>
  <c r="AW518" i="6"/>
  <c r="AW519" i="6"/>
  <c r="AW520" i="6"/>
  <c r="AW521" i="6"/>
  <c r="AW522" i="6"/>
  <c r="AW523" i="6"/>
  <c r="AW524" i="6"/>
  <c r="AW525" i="6"/>
  <c r="AW526" i="6"/>
  <c r="AW527" i="6"/>
  <c r="AW528" i="6"/>
  <c r="AW529" i="6"/>
  <c r="AW530" i="6"/>
  <c r="AW531" i="6"/>
  <c r="AW532" i="6"/>
  <c r="AW533" i="6"/>
  <c r="AW534" i="6"/>
  <c r="AW535" i="6"/>
  <c r="AW536" i="6"/>
  <c r="AW537" i="6"/>
  <c r="AW538" i="6"/>
  <c r="AW539" i="6"/>
  <c r="AW540" i="6"/>
  <c r="AW541" i="6"/>
  <c r="AW542" i="6"/>
  <c r="AW543" i="6"/>
  <c r="AW544" i="6"/>
  <c r="AW545" i="6"/>
  <c r="AW546" i="6"/>
  <c r="AW547" i="6"/>
  <c r="AW548" i="6"/>
  <c r="AW549" i="6"/>
  <c r="AW550" i="6"/>
  <c r="AW551" i="6"/>
  <c r="AW552" i="6"/>
  <c r="AW553" i="6"/>
  <c r="AW554" i="6"/>
  <c r="AW555" i="6"/>
  <c r="AW556" i="6"/>
  <c r="AW557" i="6"/>
  <c r="AW558" i="6"/>
  <c r="AW559" i="6"/>
  <c r="AW560" i="6"/>
  <c r="AW561" i="6"/>
  <c r="AW562" i="6"/>
  <c r="AW563" i="6"/>
  <c r="AW564" i="6"/>
  <c r="AW565" i="6"/>
  <c r="AW566" i="6"/>
  <c r="AW567" i="6"/>
  <c r="AW568" i="6"/>
  <c r="AW569" i="6"/>
  <c r="AW570" i="6"/>
  <c r="AW571" i="6"/>
  <c r="AW572" i="6"/>
  <c r="AW573" i="6"/>
  <c r="AW574" i="6"/>
  <c r="AW575" i="6"/>
  <c r="AW576" i="6"/>
  <c r="AW577" i="6"/>
  <c r="AW578" i="6"/>
  <c r="AW579" i="6"/>
  <c r="AW580" i="6"/>
  <c r="AW581" i="6"/>
  <c r="AW582" i="6"/>
  <c r="AW583" i="6"/>
  <c r="AW584" i="6"/>
  <c r="AW585" i="6"/>
  <c r="AW586" i="6"/>
  <c r="AW587" i="6"/>
  <c r="AW588" i="6"/>
  <c r="AW589" i="6"/>
  <c r="AW590" i="6"/>
  <c r="AW591" i="6"/>
  <c r="AW592" i="6"/>
  <c r="AW593" i="6"/>
  <c r="AW594" i="6"/>
  <c r="AW595" i="6"/>
  <c r="AW596" i="6"/>
  <c r="AW597" i="6"/>
  <c r="AW598" i="6"/>
  <c r="AW599" i="6"/>
  <c r="AW600" i="6"/>
  <c r="AW601" i="6"/>
  <c r="AW602" i="6"/>
  <c r="AW603" i="6"/>
  <c r="AW604" i="6"/>
  <c r="AW7" i="6"/>
  <c r="P800" i="3" l="1"/>
  <c r="P782" i="3"/>
  <c r="N873" i="3"/>
  <c r="N681" i="3"/>
  <c r="P681" i="3" s="1"/>
  <c r="N867" i="3"/>
  <c r="M682" i="3"/>
  <c r="O682" i="3" s="1"/>
  <c r="P899" i="3"/>
  <c r="N988" i="3"/>
  <c r="N756" i="3"/>
  <c r="P756" i="3" s="1"/>
  <c r="P820" i="3"/>
  <c r="N629" i="3"/>
  <c r="N877" i="3"/>
  <c r="P626" i="3"/>
  <c r="N941" i="3"/>
  <c r="P946" i="3"/>
  <c r="N999" i="3"/>
  <c r="P847" i="3"/>
  <c r="N868" i="3"/>
  <c r="N729" i="3"/>
  <c r="P729" i="3" s="1"/>
  <c r="P963" i="3"/>
  <c r="N989" i="3"/>
  <c r="N996" i="3"/>
  <c r="P930" i="3"/>
  <c r="N676" i="3"/>
  <c r="P676" i="3" s="1"/>
  <c r="N802" i="3"/>
  <c r="P882" i="3"/>
  <c r="N990" i="3"/>
  <c r="N655" i="3"/>
  <c r="P655" i="3" s="1"/>
  <c r="N839" i="3"/>
  <c r="N851" i="3"/>
  <c r="N937" i="3"/>
  <c r="N620" i="3"/>
  <c r="P620" i="3" s="1"/>
  <c r="N917" i="3"/>
  <c r="P913" i="3"/>
  <c r="P754" i="3"/>
  <c r="N690" i="3"/>
  <c r="P690" i="3" s="1"/>
  <c r="N745" i="3"/>
  <c r="P745" i="3" s="1"/>
  <c r="P891" i="3"/>
  <c r="N920" i="3"/>
  <c r="P677" i="3"/>
  <c r="P854" i="3"/>
  <c r="N840" i="3"/>
  <c r="N760" i="3"/>
  <c r="P760" i="3" s="1"/>
  <c r="P654" i="3"/>
  <c r="N663" i="3"/>
  <c r="P663" i="3" s="1"/>
  <c r="N726" i="3"/>
  <c r="P726" i="3" s="1"/>
  <c r="N799" i="3"/>
  <c r="P799" i="3" s="1"/>
  <c r="P664" i="3"/>
  <c r="N969" i="3"/>
  <c r="P909" i="3"/>
  <c r="N905" i="3"/>
  <c r="P724" i="3"/>
  <c r="P722" i="3"/>
  <c r="N947" i="3"/>
  <c r="P850" i="3"/>
  <c r="P983" i="3"/>
  <c r="N952" i="3"/>
  <c r="N883" i="3"/>
  <c r="N788" i="3"/>
  <c r="P788" i="3" s="1"/>
  <c r="N777" i="3"/>
  <c r="P777" i="3" s="1"/>
  <c r="N980" i="3"/>
  <c r="N622" i="3"/>
  <c r="P622" i="3" s="1"/>
  <c r="P631" i="3"/>
  <c r="N694" i="3"/>
  <c r="N852" i="3"/>
  <c r="N845" i="3"/>
  <c r="N841" i="3"/>
  <c r="N786" i="3"/>
  <c r="P786" i="3" s="1"/>
  <c r="N660" i="3"/>
  <c r="P660" i="3" s="1"/>
  <c r="N712" i="3"/>
  <c r="N649" i="3"/>
  <c r="N658" i="3"/>
  <c r="P658" i="3" s="1"/>
  <c r="P919" i="3"/>
  <c r="N973" i="3"/>
  <c r="P758" i="3"/>
  <c r="N831" i="3"/>
  <c r="P819" i="3"/>
  <c r="N880" i="3"/>
  <c r="N916" i="3"/>
  <c r="P822" i="3"/>
  <c r="N713" i="3"/>
  <c r="N914" i="3"/>
  <c r="N613" i="3"/>
  <c r="P613" i="3" s="1"/>
  <c r="N628" i="3"/>
  <c r="P628" i="3"/>
  <c r="P827" i="3"/>
  <c r="N767" i="3"/>
  <c r="P767" i="3" s="1"/>
  <c r="N991" i="3"/>
  <c r="N730" i="3"/>
  <c r="P730" i="3" s="1"/>
  <c r="P977" i="3"/>
  <c r="P794" i="3"/>
  <c r="P796" i="3"/>
  <c r="P924" i="3"/>
  <c r="N853" i="3"/>
  <c r="N927" i="3"/>
  <c r="N950" i="3"/>
  <c r="N955" i="3"/>
  <c r="P668" i="3"/>
  <c r="N981" i="3"/>
  <c r="N960" i="3"/>
  <c r="N849" i="3"/>
  <c r="P860" i="3"/>
  <c r="P732" i="3"/>
  <c r="P657" i="3"/>
  <c r="P785" i="3"/>
  <c r="P624" i="3"/>
  <c r="N801" i="3"/>
  <c r="N618" i="3"/>
  <c r="P618" i="3" s="1"/>
  <c r="N830" i="3"/>
  <c r="P938" i="3"/>
  <c r="N721" i="3"/>
  <c r="P721" i="3" s="1"/>
  <c r="P866" i="3"/>
  <c r="N907" i="3"/>
  <c r="N971" i="3"/>
  <c r="P910" i="3"/>
  <c r="N863" i="3"/>
  <c r="P748" i="3"/>
  <c r="N684" i="3"/>
  <c r="P997" i="3"/>
  <c r="N744" i="3"/>
  <c r="P744" i="3" s="1"/>
  <c r="N746" i="3"/>
  <c r="P746" i="3" s="1"/>
  <c r="P805" i="3"/>
  <c r="P869" i="3"/>
  <c r="P933" i="3"/>
  <c r="N791" i="3"/>
  <c r="P791" i="3" s="1"/>
  <c r="N832" i="3"/>
  <c r="N865" i="3"/>
  <c r="N929" i="3"/>
  <c r="N943" i="3"/>
  <c r="N876" i="3"/>
  <c r="N976" i="3"/>
  <c r="N673" i="3"/>
  <c r="P673" i="3" s="1"/>
  <c r="P843" i="3"/>
  <c r="P771" i="3"/>
  <c r="N609" i="3"/>
  <c r="P609" i="3" s="1"/>
  <c r="N812" i="3"/>
  <c r="P940" i="3"/>
  <c r="P719" i="3"/>
  <c r="N912" i="3"/>
  <c r="N874" i="3"/>
  <c r="N993" i="3"/>
  <c r="P656" i="3"/>
  <c r="N749" i="3"/>
  <c r="P749" i="3" s="1"/>
  <c r="P612" i="3"/>
  <c r="N632" i="3"/>
  <c r="P632" i="3" s="1"/>
  <c r="N720" i="3"/>
  <c r="P720" i="3" s="1"/>
  <c r="N859" i="3"/>
  <c r="P846" i="3"/>
  <c r="P885" i="3"/>
  <c r="P949" i="3"/>
  <c r="P918" i="3"/>
  <c r="N894" i="3"/>
  <c r="N779" i="3"/>
  <c r="P779" i="3" s="1"/>
  <c r="P974" i="3"/>
  <c r="P959" i="3"/>
  <c r="N987" i="3"/>
  <c r="P671" i="3"/>
  <c r="N700" i="3"/>
  <c r="P956" i="3"/>
  <c r="N817" i="3"/>
  <c r="N634" i="3"/>
  <c r="P634" i="3" s="1"/>
  <c r="N895" i="3"/>
  <c r="P826" i="3"/>
  <c r="N701" i="3"/>
  <c r="N998" i="3"/>
  <c r="N945" i="3"/>
  <c r="N698" i="3"/>
  <c r="N625" i="3"/>
  <c r="N753" i="3"/>
  <c r="P753" i="3" s="1"/>
  <c r="P858" i="3"/>
  <c r="N828" i="3"/>
  <c r="P892" i="3"/>
  <c r="N824" i="3"/>
  <c r="N734" i="3"/>
  <c r="P734" i="3" s="1"/>
  <c r="N636" i="3"/>
  <c r="P636" i="3" s="1"/>
  <c r="N821" i="3"/>
  <c r="P776" i="3"/>
  <c r="N928" i="3"/>
  <c r="N992" i="3"/>
  <c r="N751" i="3"/>
  <c r="P751" i="3" s="1"/>
  <c r="N890" i="3"/>
  <c r="P764" i="3"/>
  <c r="N689" i="3"/>
  <c r="P922" i="3"/>
  <c r="N787" i="3"/>
  <c r="P787" i="3" s="1"/>
  <c r="P621" i="3"/>
  <c r="N808" i="3"/>
  <c r="N923" i="3"/>
  <c r="P772" i="3"/>
  <c r="P954" i="3"/>
  <c r="N672" i="3"/>
  <c r="P672" i="3" s="1"/>
  <c r="P666" i="3"/>
  <c r="P798" i="3"/>
  <c r="N697" i="3"/>
  <c r="P855" i="3"/>
  <c r="N855" i="3"/>
  <c r="P903" i="3"/>
  <c r="N931" i="3"/>
  <c r="N957" i="3"/>
  <c r="N994" i="3"/>
  <c r="P708" i="3"/>
  <c r="N893" i="3"/>
  <c r="P953" i="3"/>
  <c r="P834" i="3"/>
  <c r="N829" i="3"/>
  <c r="N825" i="3"/>
  <c r="N644" i="3"/>
  <c r="P644" i="3" s="1"/>
  <c r="N900" i="3"/>
  <c r="P642" i="3"/>
  <c r="P706" i="3"/>
  <c r="N995" i="3"/>
  <c r="N889" i="3"/>
  <c r="N679" i="3"/>
  <c r="P679" i="3" s="1"/>
  <c r="P836" i="3"/>
  <c r="P1000" i="3"/>
  <c r="P936" i="3"/>
  <c r="N715" i="3"/>
  <c r="P715" i="3" s="1"/>
  <c r="P898" i="3"/>
  <c r="P742" i="3"/>
  <c r="N669" i="3"/>
  <c r="P669" i="3" s="1"/>
  <c r="P784" i="3"/>
  <c r="N770" i="3"/>
  <c r="P770" i="3" s="1"/>
  <c r="P623" i="3"/>
  <c r="N652" i="3"/>
  <c r="P652" i="3" s="1"/>
  <c r="P842" i="3"/>
  <c r="N897" i="3"/>
  <c r="P939" i="3"/>
  <c r="P844" i="3"/>
  <c r="P944" i="3"/>
  <c r="P780" i="3"/>
  <c r="N961" i="3"/>
  <c r="N716" i="3"/>
  <c r="P716" i="3" s="1"/>
  <c r="N878" i="3"/>
  <c r="P970" i="3"/>
  <c r="P833" i="3"/>
  <c r="N908" i="3"/>
  <c r="N837" i="3"/>
  <c r="N965" i="3"/>
  <c r="N778" i="3"/>
  <c r="P778" i="3" s="1"/>
  <c r="N650" i="3"/>
  <c r="P650" i="3" s="1"/>
  <c r="P739" i="3"/>
  <c r="P759" i="3"/>
  <c r="N686" i="3"/>
  <c r="P975" i="3"/>
  <c r="N714" i="3"/>
  <c r="P614" i="3"/>
  <c r="N942" i="3"/>
  <c r="N906" i="3"/>
  <c r="N911" i="3"/>
  <c r="N687" i="3"/>
  <c r="N608" i="3"/>
  <c r="P608" i="3" s="1"/>
  <c r="N688" i="3"/>
  <c r="N792" i="3"/>
  <c r="P792" i="3" s="1"/>
  <c r="N875" i="3"/>
  <c r="N856" i="3"/>
  <c r="N814" i="3"/>
  <c r="N769" i="3"/>
  <c r="N803" i="3"/>
  <c r="N811" i="3"/>
  <c r="N972" i="3"/>
  <c r="N901" i="3"/>
  <c r="N815" i="3"/>
  <c r="N872" i="3"/>
  <c r="N641" i="3"/>
  <c r="P641" i="3" s="1"/>
  <c r="N705" i="3"/>
  <c r="P733" i="3"/>
  <c r="P747" i="3"/>
  <c r="N695" i="3"/>
  <c r="N800" i="3"/>
  <c r="P766" i="3"/>
  <c r="N789" i="3"/>
  <c r="P789" i="3" s="1"/>
  <c r="N725" i="3"/>
  <c r="P725" i="3" s="1"/>
  <c r="P765" i="3"/>
  <c r="N797" i="3"/>
  <c r="P797" i="3" s="1"/>
  <c r="N630" i="3"/>
  <c r="P630" i="3" s="1"/>
  <c r="P886" i="3"/>
  <c r="P848" i="3"/>
  <c r="N619" i="3"/>
  <c r="P619" i="3" s="1"/>
  <c r="P755" i="3"/>
  <c r="N926" i="3"/>
  <c r="N896" i="3"/>
  <c r="P659" i="3"/>
  <c r="P702" i="3"/>
  <c r="N662" i="3"/>
  <c r="P662" i="3" s="1"/>
  <c r="P711" i="3"/>
  <c r="P607" i="3"/>
  <c r="N723" i="3"/>
  <c r="P723" i="3" s="1"/>
  <c r="N958" i="3"/>
  <c r="P683" i="3"/>
  <c r="N637" i="3"/>
  <c r="P637" i="3" s="1"/>
  <c r="N616" i="3"/>
  <c r="P616" i="3" s="1"/>
  <c r="N707" i="3"/>
  <c r="P653" i="3"/>
  <c r="N670" i="3"/>
  <c r="P670" i="3" s="1"/>
  <c r="P731" i="3"/>
  <c r="P741" i="3"/>
  <c r="P743" i="3"/>
  <c r="N680" i="3"/>
  <c r="P680" i="3" s="1"/>
  <c r="N615" i="3"/>
  <c r="P615" i="3" s="1"/>
  <c r="P645" i="3"/>
  <c r="P823" i="3"/>
  <c r="N823" i="3"/>
  <c r="P807" i="3"/>
  <c r="N807" i="3"/>
  <c r="N703" i="3"/>
  <c r="P685" i="3"/>
  <c r="N735" i="3"/>
  <c r="P735" i="3" s="1"/>
  <c r="N984" i="3"/>
  <c r="N633" i="3"/>
  <c r="P633" i="3" s="1"/>
  <c r="N737" i="3"/>
  <c r="P737" i="3" s="1"/>
  <c r="N881" i="3"/>
  <c r="P762" i="3"/>
  <c r="P915" i="3"/>
  <c r="N979" i="3"/>
  <c r="P757" i="3"/>
  <c r="N978" i="3"/>
  <c r="N678" i="3"/>
  <c r="P678" i="3" s="1"/>
  <c r="N862" i="3"/>
  <c r="N986" i="3"/>
  <c r="P962" i="3"/>
  <c r="P818" i="3"/>
  <c r="N761" i="3"/>
  <c r="P761" i="3" s="1"/>
  <c r="N809" i="3"/>
  <c r="N617" i="3"/>
  <c r="P617" i="3" s="1"/>
  <c r="P610" i="3"/>
  <c r="P904" i="3"/>
  <c r="P602" i="3"/>
  <c r="P651" i="3"/>
  <c r="P740" i="3"/>
  <c r="N773" i="3"/>
  <c r="P773" i="3" s="1"/>
  <c r="P718" i="3"/>
  <c r="N790" i="3"/>
  <c r="P790" i="3" s="1"/>
  <c r="N887" i="3"/>
  <c r="P887" i="3"/>
  <c r="N768" i="3"/>
  <c r="P768" i="3" s="1"/>
  <c r="P871" i="3"/>
  <c r="N871" i="3"/>
  <c r="P606" i="3"/>
  <c r="N606" i="3"/>
  <c r="P696" i="3"/>
  <c r="N696" i="3"/>
  <c r="P704" i="3"/>
  <c r="N704" i="3"/>
  <c r="N667" i="3"/>
  <c r="P675" i="3"/>
  <c r="N781" i="3"/>
  <c r="P781" i="3" s="1"/>
  <c r="N750" i="3"/>
  <c r="P750" i="3" s="1"/>
  <c r="P727" i="3"/>
  <c r="P709" i="3"/>
  <c r="P870" i="3"/>
  <c r="N934" i="3"/>
  <c r="N728" i="3"/>
  <c r="P728" i="3" s="1"/>
  <c r="N640" i="3"/>
  <c r="P640" i="3" s="1"/>
  <c r="P888" i="3"/>
  <c r="N888" i="3"/>
  <c r="N752" i="3"/>
  <c r="P752" i="3" s="1"/>
  <c r="P643" i="3"/>
  <c r="P806" i="3"/>
  <c r="N611" i="3"/>
  <c r="P611" i="3" s="1"/>
  <c r="P795" i="3"/>
  <c r="P717" i="3"/>
  <c r="N864" i="3"/>
  <c r="N763" i="3"/>
  <c r="P763" i="3" s="1"/>
  <c r="N838" i="3"/>
  <c r="P699" i="3"/>
  <c r="P710" i="3"/>
  <c r="P774" i="3"/>
  <c r="P627" i="3"/>
  <c r="P738" i="3"/>
  <c r="N736" i="3"/>
  <c r="P736" i="3" s="1"/>
  <c r="N793" i="3"/>
  <c r="P793" i="3" s="1"/>
  <c r="P635" i="3"/>
  <c r="P804" i="3"/>
  <c r="P925" i="3"/>
  <c r="N639" i="3"/>
  <c r="P639" i="3" s="1"/>
  <c r="N966" i="3"/>
  <c r="N816" i="3"/>
  <c r="N921" i="3"/>
  <c r="N985" i="3"/>
  <c r="P597" i="3"/>
  <c r="N638" i="3"/>
  <c r="P638" i="3" s="1"/>
  <c r="N648" i="3"/>
  <c r="P648" i="3" s="1"/>
  <c r="N968" i="3"/>
  <c r="P674" i="3"/>
  <c r="N835" i="3"/>
  <c r="P932" i="3"/>
  <c r="P861" i="3"/>
  <c r="P902" i="3"/>
  <c r="N665" i="3"/>
  <c r="P665" i="3" s="1"/>
  <c r="N647" i="3"/>
  <c r="P647" i="3" s="1"/>
  <c r="N661" i="3"/>
  <c r="P661" i="3" s="1"/>
  <c r="N783" i="3"/>
  <c r="P783" i="3" s="1"/>
  <c r="N691" i="3"/>
  <c r="P691" i="3" s="1"/>
  <c r="P605" i="3"/>
  <c r="P604" i="3"/>
  <c r="P603" i="3"/>
  <c r="N601" i="3"/>
  <c r="P601" i="3" s="1"/>
  <c r="P599" i="3"/>
  <c r="P594" i="3"/>
  <c r="N590" i="3"/>
  <c r="P590" i="3" s="1"/>
  <c r="P591" i="3"/>
  <c r="P573" i="3"/>
  <c r="P586" i="3"/>
  <c r="N585" i="3"/>
  <c r="P585" i="3" s="1"/>
  <c r="P587" i="3"/>
  <c r="N583" i="3"/>
  <c r="P583" i="3" s="1"/>
  <c r="N584" i="3"/>
  <c r="P584" i="3" s="1"/>
  <c r="N581" i="3"/>
  <c r="P581" i="3" s="1"/>
  <c r="N580" i="3"/>
  <c r="P580" i="3" s="1"/>
  <c r="N646" i="3"/>
  <c r="P646" i="3" s="1"/>
  <c r="N589" i="3"/>
  <c r="P589" i="3" s="1"/>
  <c r="N775" i="3"/>
  <c r="P775" i="3" s="1"/>
  <c r="N588" i="3"/>
  <c r="P588" i="3" s="1"/>
  <c r="N570" i="3"/>
  <c r="N566" i="3"/>
  <c r="N575" i="3"/>
  <c r="P575" i="3" s="1"/>
  <c r="P568" i="3"/>
  <c r="N571" i="3"/>
  <c r="P567" i="3"/>
  <c r="N565" i="3"/>
  <c r="N577" i="3"/>
  <c r="P577" i="3" s="1"/>
  <c r="P572" i="3"/>
  <c r="N572" i="3"/>
  <c r="N562" i="3"/>
  <c r="P562" i="3" s="1"/>
  <c r="N558" i="3"/>
  <c r="P558" i="3" s="1"/>
  <c r="P556" i="3"/>
  <c r="P557" i="3"/>
  <c r="N555" i="3"/>
  <c r="P555" i="3" s="1"/>
  <c r="N554" i="3"/>
  <c r="P554" i="3" s="1"/>
  <c r="N553" i="3"/>
  <c r="P553" i="3" s="1"/>
  <c r="N552" i="3"/>
  <c r="P552" i="3" s="1"/>
  <c r="N551" i="3"/>
  <c r="P551" i="3" s="1"/>
  <c r="N550" i="3"/>
  <c r="P550" i="3" s="1"/>
  <c r="N549" i="3"/>
  <c r="P549" i="3" s="1"/>
  <c r="N548" i="3"/>
  <c r="P548" i="3" s="1"/>
  <c r="N547" i="3"/>
  <c r="P547" i="3" s="1"/>
  <c r="N546" i="3"/>
  <c r="P546" i="3" s="1"/>
  <c r="N545" i="3"/>
  <c r="P545" i="3" s="1"/>
  <c r="N544" i="3"/>
  <c r="P544" i="3" s="1"/>
  <c r="N543" i="3"/>
  <c r="P543" i="3" s="1"/>
  <c r="N542" i="3"/>
  <c r="P542" i="3" s="1"/>
  <c r="N541" i="3"/>
  <c r="P541" i="3" s="1"/>
  <c r="N540" i="3"/>
  <c r="P540" i="3" s="1"/>
  <c r="N539" i="3"/>
  <c r="P539" i="3" s="1"/>
  <c r="N538" i="3"/>
  <c r="P538" i="3" s="1"/>
  <c r="N537" i="3"/>
  <c r="P537" i="3" s="1"/>
  <c r="N536" i="3"/>
  <c r="P536" i="3" s="1"/>
  <c r="N535" i="3"/>
  <c r="P535" i="3" s="1"/>
  <c r="N534" i="3"/>
  <c r="P534" i="3" s="1"/>
  <c r="N533" i="3"/>
  <c r="P533" i="3" s="1"/>
  <c r="N682" i="3" l="1"/>
  <c r="P682" i="3"/>
  <c r="P570" i="3"/>
  <c r="P566" i="3"/>
  <c r="P565" i="3"/>
  <c r="P571" i="3"/>
  <c r="E138" i="1" l="1"/>
  <c r="M106" i="1" l="1"/>
  <c r="D264" i="6" l="1"/>
  <c r="D126" i="6" l="1"/>
  <c r="AX125" i="6"/>
  <c r="F125" i="6" s="1"/>
  <c r="D125" i="6"/>
  <c r="AX124" i="6"/>
  <c r="F124" i="6" s="1"/>
  <c r="D124" i="6"/>
  <c r="D123" i="6"/>
  <c r="D122" i="6"/>
  <c r="D121" i="6"/>
  <c r="D120" i="6"/>
  <c r="D119" i="6"/>
  <c r="D118" i="6"/>
  <c r="D117" i="6"/>
  <c r="AX116" i="6"/>
  <c r="F116" i="6" s="1"/>
  <c r="D116" i="6"/>
  <c r="D115" i="6"/>
  <c r="D114" i="6"/>
  <c r="D113" i="6"/>
  <c r="D112" i="6"/>
  <c r="D111" i="6"/>
  <c r="D110" i="6"/>
  <c r="D109" i="6"/>
  <c r="D108" i="6"/>
  <c r="D107" i="6"/>
  <c r="AX106" i="6"/>
  <c r="F106" i="6" s="1"/>
  <c r="D106" i="6"/>
  <c r="D105" i="6"/>
  <c r="D104" i="6"/>
  <c r="D103" i="6"/>
  <c r="D102" i="6"/>
  <c r="D101" i="6"/>
  <c r="D100" i="6"/>
  <c r="D99" i="6"/>
  <c r="D98" i="6"/>
  <c r="D97" i="6"/>
  <c r="AX96" i="6"/>
  <c r="F96" i="6" s="1"/>
  <c r="D96" i="6"/>
  <c r="D95" i="6"/>
  <c r="D94" i="6"/>
  <c r="D93" i="6"/>
  <c r="D92" i="6"/>
  <c r="D91" i="6"/>
  <c r="D90" i="6"/>
  <c r="D89" i="6"/>
  <c r="D88" i="6"/>
  <c r="D87" i="6"/>
  <c r="AX86" i="6"/>
  <c r="F86" i="6" s="1"/>
  <c r="D86" i="6"/>
  <c r="D85" i="6"/>
  <c r="D84" i="6"/>
  <c r="D83" i="6"/>
  <c r="D82" i="6"/>
  <c r="D81" i="6"/>
  <c r="D80" i="6"/>
  <c r="D79" i="6"/>
  <c r="D78" i="6"/>
  <c r="D77" i="6"/>
  <c r="AX76" i="6"/>
  <c r="F76" i="6" s="1"/>
  <c r="D76" i="6"/>
  <c r="D75" i="6"/>
  <c r="D74" i="6"/>
  <c r="D73" i="6"/>
  <c r="D72" i="6"/>
  <c r="D71" i="6"/>
  <c r="D70" i="6"/>
  <c r="D69" i="6"/>
  <c r="D68" i="6"/>
  <c r="D67" i="6"/>
  <c r="AX66" i="6"/>
  <c r="F66" i="6" s="1"/>
  <c r="D66" i="6"/>
  <c r="D65" i="6"/>
  <c r="D64" i="6"/>
  <c r="D63" i="6"/>
  <c r="D62" i="6"/>
  <c r="D61" i="6"/>
  <c r="D60" i="6"/>
  <c r="D59" i="6"/>
  <c r="D58" i="6"/>
  <c r="D57" i="6"/>
  <c r="AX56" i="6"/>
  <c r="F56" i="6" s="1"/>
  <c r="D56" i="6"/>
  <c r="D55" i="6"/>
  <c r="D54" i="6"/>
  <c r="D53" i="6"/>
  <c r="D52" i="6"/>
  <c r="D51" i="6"/>
  <c r="D50" i="6"/>
  <c r="D49" i="6"/>
  <c r="D48" i="6"/>
  <c r="D47" i="6"/>
  <c r="AX46" i="6"/>
  <c r="F46" i="6" s="1"/>
  <c r="D46" i="6"/>
  <c r="D45" i="6"/>
  <c r="D44" i="6"/>
  <c r="D43" i="6"/>
  <c r="D42" i="6"/>
  <c r="D41" i="6"/>
  <c r="D40" i="6"/>
  <c r="D39" i="6"/>
  <c r="D38" i="6"/>
  <c r="D37" i="6"/>
  <c r="AX36" i="6"/>
  <c r="F36" i="6" s="1"/>
  <c r="D36" i="6"/>
  <c r="D35" i="6"/>
  <c r="D34" i="6"/>
  <c r="AX33" i="6"/>
  <c r="F33" i="6" s="1"/>
  <c r="D33" i="6"/>
  <c r="AX32" i="6"/>
  <c r="F32" i="6" s="1"/>
  <c r="D32" i="6"/>
  <c r="AX31" i="6"/>
  <c r="F31" i="6" s="1"/>
  <c r="D31" i="6"/>
  <c r="AX30" i="6"/>
  <c r="F30" i="6" s="1"/>
  <c r="D30" i="6"/>
  <c r="AX29" i="6"/>
  <c r="F29" i="6" s="1"/>
  <c r="D29" i="6"/>
  <c r="AX28" i="6"/>
  <c r="F28" i="6" s="1"/>
  <c r="D28" i="6"/>
  <c r="AX27" i="6"/>
  <c r="F27" i="6" s="1"/>
  <c r="D27" i="6"/>
  <c r="AX26" i="6"/>
  <c r="F26" i="6" s="1"/>
  <c r="D26" i="6"/>
  <c r="AX25" i="6"/>
  <c r="F25" i="6" s="1"/>
  <c r="D25" i="6"/>
  <c r="AX24" i="6"/>
  <c r="F24" i="6" s="1"/>
  <c r="D24" i="6"/>
  <c r="D23" i="6"/>
  <c r="D22" i="6"/>
  <c r="D21" i="6"/>
  <c r="D20" i="6"/>
  <c r="D19" i="6"/>
  <c r="D18" i="6"/>
  <c r="D17" i="6"/>
  <c r="AX16" i="6"/>
  <c r="F16" i="6" s="1"/>
  <c r="D16" i="6"/>
  <c r="D15" i="6"/>
  <c r="D14" i="6"/>
  <c r="D13" i="6"/>
  <c r="D12" i="6"/>
  <c r="D11" i="6"/>
  <c r="D10" i="6"/>
  <c r="D9" i="6"/>
  <c r="D8" i="6"/>
  <c r="D7" i="6"/>
  <c r="D215" i="6" l="1"/>
  <c r="AX215" i="6"/>
  <c r="F215" i="6" s="1"/>
  <c r="R314" i="3" l="1"/>
  <c r="H308" i="3"/>
  <c r="E146" i="1" l="1"/>
  <c r="I18" i="1"/>
  <c r="I10" i="1"/>
  <c r="I6" i="1"/>
  <c r="C18" i="50" l="1"/>
  <c r="C17" i="50"/>
  <c r="C16" i="50"/>
  <c r="C15" i="50"/>
  <c r="C14" i="50"/>
  <c r="C13" i="50"/>
  <c r="C12" i="50"/>
  <c r="C11" i="50"/>
  <c r="D10" i="50"/>
  <c r="C10" i="50"/>
  <c r="D9" i="50"/>
  <c r="C9" i="50"/>
  <c r="C8" i="50"/>
  <c r="D7" i="50"/>
  <c r="C7" i="50"/>
  <c r="C6" i="50"/>
  <c r="C5" i="50"/>
  <c r="D4" i="50"/>
  <c r="C4" i="50"/>
  <c r="D3" i="50"/>
  <c r="C3" i="50"/>
  <c r="C2" i="50"/>
  <c r="D156" i="1" l="1"/>
  <c r="C156" i="1"/>
  <c r="E98" i="1"/>
  <c r="E90" i="1"/>
  <c r="E6" i="1"/>
  <c r="E2" i="1"/>
  <c r="E3" i="1"/>
  <c r="E4" i="1"/>
  <c r="E5" i="1"/>
  <c r="E7" i="1"/>
  <c r="E8" i="1"/>
  <c r="E9" i="1"/>
  <c r="I34" i="1"/>
  <c r="A160" i="1"/>
  <c r="G3" i="11" l="1"/>
  <c r="B17" i="43" l="1"/>
  <c r="B16" i="43"/>
  <c r="B15" i="43"/>
  <c r="B14" i="43"/>
  <c r="B13" i="43"/>
  <c r="B12" i="43"/>
  <c r="B11" i="43"/>
  <c r="B10" i="43"/>
  <c r="B9" i="43"/>
  <c r="B8" i="43"/>
  <c r="B7" i="43"/>
  <c r="B6" i="43"/>
  <c r="B3" i="43"/>
  <c r="C3" i="42"/>
  <c r="G3" i="3" l="1"/>
  <c r="E130" i="1" l="1"/>
  <c r="E86" i="1"/>
  <c r="H16" i="18" l="1"/>
  <c r="H15" i="18"/>
  <c r="H17" i="18"/>
  <c r="H18" i="18"/>
  <c r="H19" i="18"/>
  <c r="R159" i="3" l="1"/>
  <c r="AX7" i="6" l="1"/>
  <c r="F7" i="6" s="1"/>
  <c r="AX8" i="6"/>
  <c r="F8" i="6" s="1"/>
  <c r="AX9" i="6"/>
  <c r="F9" i="6" s="1"/>
  <c r="AX10" i="6"/>
  <c r="F10" i="6" s="1"/>
  <c r="AX11" i="6"/>
  <c r="F11" i="6" s="1"/>
  <c r="AX12" i="6"/>
  <c r="F12" i="6" s="1"/>
  <c r="AX13" i="6"/>
  <c r="F13" i="6" s="1"/>
  <c r="AX14" i="6"/>
  <c r="F14" i="6" s="1"/>
  <c r="AX15" i="6"/>
  <c r="F15" i="6" s="1"/>
  <c r="AX17" i="6"/>
  <c r="F17" i="6" s="1"/>
  <c r="AX18" i="6"/>
  <c r="F18" i="6" s="1"/>
  <c r="AX19" i="6"/>
  <c r="F19" i="6" s="1"/>
  <c r="AX20" i="6"/>
  <c r="F20" i="6" s="1"/>
  <c r="AX21" i="6"/>
  <c r="F21" i="6" s="1"/>
  <c r="AX22" i="6"/>
  <c r="F22" i="6" s="1"/>
  <c r="AX23" i="6"/>
  <c r="F23" i="6" s="1"/>
  <c r="AX34" i="6"/>
  <c r="F34" i="6" s="1"/>
  <c r="AX35" i="6"/>
  <c r="F35" i="6" s="1"/>
  <c r="AX37" i="6"/>
  <c r="F37" i="6" s="1"/>
  <c r="AX38" i="6"/>
  <c r="F38" i="6" s="1"/>
  <c r="AX39" i="6"/>
  <c r="F39" i="6" s="1"/>
  <c r="AX40" i="6"/>
  <c r="F40" i="6" s="1"/>
  <c r="AX41" i="6"/>
  <c r="F41" i="6" s="1"/>
  <c r="AX42" i="6"/>
  <c r="F42" i="6" s="1"/>
  <c r="AX43" i="6"/>
  <c r="F43" i="6" s="1"/>
  <c r="AX44" i="6"/>
  <c r="F44" i="6" s="1"/>
  <c r="AX45" i="6"/>
  <c r="F45" i="6" s="1"/>
  <c r="AX47" i="6"/>
  <c r="F47" i="6" s="1"/>
  <c r="AX48" i="6"/>
  <c r="F48" i="6" s="1"/>
  <c r="AX49" i="6"/>
  <c r="F49" i="6" s="1"/>
  <c r="AX50" i="6"/>
  <c r="F50" i="6" s="1"/>
  <c r="AX51" i="6"/>
  <c r="F51" i="6" s="1"/>
  <c r="AX52" i="6"/>
  <c r="F52" i="6" s="1"/>
  <c r="AX53" i="6"/>
  <c r="F53" i="6" s="1"/>
  <c r="AX54" i="6"/>
  <c r="F54" i="6" s="1"/>
  <c r="AX55" i="6"/>
  <c r="F55" i="6" s="1"/>
  <c r="AX57" i="6"/>
  <c r="F57" i="6" s="1"/>
  <c r="AX58" i="6"/>
  <c r="F58" i="6" s="1"/>
  <c r="AX59" i="6"/>
  <c r="F59" i="6" s="1"/>
  <c r="AX60" i="6"/>
  <c r="F60" i="6" s="1"/>
  <c r="AX61" i="6"/>
  <c r="F61" i="6" s="1"/>
  <c r="AX62" i="6"/>
  <c r="F62" i="6" s="1"/>
  <c r="AX63" i="6"/>
  <c r="F63" i="6" s="1"/>
  <c r="AX64" i="6"/>
  <c r="F64" i="6" s="1"/>
  <c r="AX65" i="6"/>
  <c r="F65" i="6" s="1"/>
  <c r="AX67" i="6"/>
  <c r="F67" i="6" s="1"/>
  <c r="AX68" i="6"/>
  <c r="F68" i="6" s="1"/>
  <c r="AX69" i="6"/>
  <c r="F69" i="6" s="1"/>
  <c r="AX70" i="6"/>
  <c r="F70" i="6" s="1"/>
  <c r="AX71" i="6"/>
  <c r="F71" i="6" s="1"/>
  <c r="AX72" i="6"/>
  <c r="F72" i="6" s="1"/>
  <c r="AX73" i="6"/>
  <c r="F73" i="6" s="1"/>
  <c r="AX74" i="6"/>
  <c r="F74" i="6" s="1"/>
  <c r="AX75" i="6"/>
  <c r="F75" i="6" s="1"/>
  <c r="AX77" i="6"/>
  <c r="F77" i="6" s="1"/>
  <c r="AX78" i="6"/>
  <c r="F78" i="6" s="1"/>
  <c r="AX79" i="6"/>
  <c r="F79" i="6" s="1"/>
  <c r="AX80" i="6"/>
  <c r="F80" i="6" s="1"/>
  <c r="AX81" i="6"/>
  <c r="F81" i="6" s="1"/>
  <c r="AX82" i="6"/>
  <c r="F82" i="6" s="1"/>
  <c r="AX83" i="6"/>
  <c r="F83" i="6" s="1"/>
  <c r="AX84" i="6"/>
  <c r="F84" i="6" s="1"/>
  <c r="AX85" i="6"/>
  <c r="F85" i="6" s="1"/>
  <c r="AX87" i="6"/>
  <c r="F87" i="6" s="1"/>
  <c r="AX88" i="6"/>
  <c r="F88" i="6" s="1"/>
  <c r="AX89" i="6"/>
  <c r="F89" i="6" s="1"/>
  <c r="AX90" i="6"/>
  <c r="F90" i="6" s="1"/>
  <c r="AX91" i="6"/>
  <c r="F91" i="6" s="1"/>
  <c r="AX92" i="6"/>
  <c r="F92" i="6" s="1"/>
  <c r="AX93" i="6"/>
  <c r="F93" i="6" s="1"/>
  <c r="AX94" i="6"/>
  <c r="F94" i="6" s="1"/>
  <c r="AX95" i="6"/>
  <c r="F95" i="6" s="1"/>
  <c r="AX97" i="6"/>
  <c r="F97" i="6" s="1"/>
  <c r="AX98" i="6"/>
  <c r="F98" i="6" s="1"/>
  <c r="AX99" i="6"/>
  <c r="F99" i="6" s="1"/>
  <c r="AX100" i="6"/>
  <c r="F100" i="6" s="1"/>
  <c r="AX101" i="6"/>
  <c r="F101" i="6" s="1"/>
  <c r="AX102" i="6"/>
  <c r="F102" i="6" s="1"/>
  <c r="AX103" i="6"/>
  <c r="F103" i="6" s="1"/>
  <c r="AX104" i="6"/>
  <c r="F104" i="6" s="1"/>
  <c r="AX105" i="6"/>
  <c r="F105" i="6" s="1"/>
  <c r="AX107" i="6"/>
  <c r="F107" i="6" s="1"/>
  <c r="AX108" i="6"/>
  <c r="F108" i="6" s="1"/>
  <c r="AX109" i="6"/>
  <c r="F109" i="6" s="1"/>
  <c r="AX110" i="6"/>
  <c r="F110" i="6" s="1"/>
  <c r="AX111" i="6"/>
  <c r="F111" i="6" s="1"/>
  <c r="AX112" i="6"/>
  <c r="F112" i="6" s="1"/>
  <c r="AX113" i="6"/>
  <c r="F113" i="6" s="1"/>
  <c r="AX114" i="6"/>
  <c r="F114" i="6" s="1"/>
  <c r="AX115" i="6"/>
  <c r="F115" i="6" s="1"/>
  <c r="AX117" i="6"/>
  <c r="F117" i="6" s="1"/>
  <c r="AX118" i="6"/>
  <c r="F118" i="6" s="1"/>
  <c r="AX119" i="6"/>
  <c r="F119" i="6" s="1"/>
  <c r="AX120" i="6"/>
  <c r="F120" i="6" s="1"/>
  <c r="AX121" i="6"/>
  <c r="F121" i="6" s="1"/>
  <c r="AX122" i="6"/>
  <c r="F122" i="6" s="1"/>
  <c r="AX123" i="6"/>
  <c r="F123" i="6" s="1"/>
  <c r="AX126" i="6"/>
  <c r="F126" i="6" s="1"/>
  <c r="AX127" i="6"/>
  <c r="F127" i="6" s="1"/>
  <c r="AX128" i="6"/>
  <c r="F128" i="6" s="1"/>
  <c r="AX129" i="6"/>
  <c r="F129" i="6" s="1"/>
  <c r="AX130" i="6"/>
  <c r="F130" i="6" s="1"/>
  <c r="AX131" i="6"/>
  <c r="F131" i="6" s="1"/>
  <c r="AX132" i="6"/>
  <c r="F132" i="6" s="1"/>
  <c r="AX133" i="6"/>
  <c r="F133" i="6" s="1"/>
  <c r="AX134" i="6"/>
  <c r="F134" i="6" s="1"/>
  <c r="AX135" i="6"/>
  <c r="F135" i="6" s="1"/>
  <c r="AX136" i="6"/>
  <c r="F136" i="6" s="1"/>
  <c r="AX137" i="6"/>
  <c r="F137" i="6" s="1"/>
  <c r="AX138" i="6"/>
  <c r="F138" i="6" s="1"/>
  <c r="AX139" i="6"/>
  <c r="F139" i="6" s="1"/>
  <c r="AX140" i="6"/>
  <c r="F140" i="6" s="1"/>
  <c r="AX141" i="6"/>
  <c r="F141" i="6" s="1"/>
  <c r="AX142" i="6"/>
  <c r="F142" i="6" s="1"/>
  <c r="AX143" i="6"/>
  <c r="F143" i="6" s="1"/>
  <c r="AX144" i="6"/>
  <c r="F144" i="6" s="1"/>
  <c r="AX145" i="6"/>
  <c r="F145" i="6" s="1"/>
  <c r="AX146" i="6"/>
  <c r="F146" i="6" s="1"/>
  <c r="AX147" i="6"/>
  <c r="F147" i="6" s="1"/>
  <c r="AX148" i="6"/>
  <c r="F148" i="6" s="1"/>
  <c r="AX149" i="6"/>
  <c r="F149" i="6" s="1"/>
  <c r="AX150" i="6"/>
  <c r="F150" i="6" s="1"/>
  <c r="AX151" i="6"/>
  <c r="F151" i="6" s="1"/>
  <c r="AX152" i="6"/>
  <c r="F152" i="6" s="1"/>
  <c r="AX153" i="6"/>
  <c r="F153" i="6" s="1"/>
  <c r="AX154" i="6"/>
  <c r="F154" i="6" s="1"/>
  <c r="AX155" i="6"/>
  <c r="F155" i="6" s="1"/>
  <c r="AX156" i="6"/>
  <c r="F156" i="6" s="1"/>
  <c r="AX157" i="6"/>
  <c r="F157" i="6" s="1"/>
  <c r="AX158" i="6"/>
  <c r="F158" i="6" s="1"/>
  <c r="AX159" i="6"/>
  <c r="F159" i="6" s="1"/>
  <c r="AX160" i="6"/>
  <c r="F160" i="6" s="1"/>
  <c r="AX161" i="6"/>
  <c r="F161" i="6" s="1"/>
  <c r="AX162" i="6"/>
  <c r="F162" i="6" s="1"/>
  <c r="AX163" i="6"/>
  <c r="F163" i="6" s="1"/>
  <c r="AX164" i="6"/>
  <c r="F164" i="6" s="1"/>
  <c r="AX165" i="6"/>
  <c r="F165" i="6" s="1"/>
  <c r="AX166" i="6"/>
  <c r="F166" i="6" s="1"/>
  <c r="AX167" i="6"/>
  <c r="F167" i="6" s="1"/>
  <c r="AX168" i="6"/>
  <c r="F168" i="6" s="1"/>
  <c r="AX169" i="6"/>
  <c r="F169" i="6" s="1"/>
  <c r="AX170" i="6"/>
  <c r="F170" i="6" s="1"/>
  <c r="AX171" i="6"/>
  <c r="F171" i="6" s="1"/>
  <c r="AX172" i="6"/>
  <c r="F172" i="6" s="1"/>
  <c r="AX173" i="6"/>
  <c r="F173" i="6" s="1"/>
  <c r="AX174" i="6"/>
  <c r="F174" i="6" s="1"/>
  <c r="AX175" i="6"/>
  <c r="F175" i="6" s="1"/>
  <c r="AX176" i="6"/>
  <c r="F176" i="6" s="1"/>
  <c r="AX177" i="6"/>
  <c r="F177" i="6" s="1"/>
  <c r="AX178" i="6"/>
  <c r="F178" i="6" s="1"/>
  <c r="AX179" i="6"/>
  <c r="F179" i="6" s="1"/>
  <c r="AX180" i="6"/>
  <c r="F180" i="6" s="1"/>
  <c r="AX181" i="6"/>
  <c r="F181" i="6" s="1"/>
  <c r="AX182" i="6"/>
  <c r="F182" i="6" s="1"/>
  <c r="AX183" i="6"/>
  <c r="F183" i="6" s="1"/>
  <c r="AX184" i="6"/>
  <c r="F184" i="6" s="1"/>
  <c r="AX185" i="6"/>
  <c r="F185" i="6" s="1"/>
  <c r="AX186" i="6"/>
  <c r="F186" i="6" s="1"/>
  <c r="AX187" i="6"/>
  <c r="F187" i="6" s="1"/>
  <c r="AX188" i="6"/>
  <c r="F188" i="6" s="1"/>
  <c r="AX189" i="6"/>
  <c r="F189" i="6" s="1"/>
  <c r="AX190" i="6"/>
  <c r="F190" i="6" s="1"/>
  <c r="AX191" i="6"/>
  <c r="F191" i="6" s="1"/>
  <c r="AX192" i="6"/>
  <c r="F192" i="6" s="1"/>
  <c r="AX193" i="6"/>
  <c r="F193" i="6" s="1"/>
  <c r="AX194" i="6"/>
  <c r="F194" i="6" s="1"/>
  <c r="AX195" i="6"/>
  <c r="F195" i="6" s="1"/>
  <c r="AX196" i="6"/>
  <c r="F196" i="6" s="1"/>
  <c r="AX197" i="6"/>
  <c r="F197" i="6" s="1"/>
  <c r="AX198" i="6"/>
  <c r="F198" i="6" s="1"/>
  <c r="AX199" i="6"/>
  <c r="F199" i="6" s="1"/>
  <c r="AX200" i="6"/>
  <c r="F200" i="6" s="1"/>
  <c r="AX201" i="6"/>
  <c r="F201" i="6" s="1"/>
  <c r="AX202" i="6"/>
  <c r="F202" i="6" s="1"/>
  <c r="AX203" i="6"/>
  <c r="F203" i="6" s="1"/>
  <c r="AX204" i="6"/>
  <c r="F204" i="6" s="1"/>
  <c r="AX205" i="6"/>
  <c r="F205" i="6" s="1"/>
  <c r="AX206" i="6"/>
  <c r="F206" i="6" s="1"/>
  <c r="AX207" i="6"/>
  <c r="F207" i="6" s="1"/>
  <c r="AX208" i="6"/>
  <c r="F208" i="6" s="1"/>
  <c r="AX209" i="6"/>
  <c r="F209" i="6" s="1"/>
  <c r="AX210" i="6"/>
  <c r="F210" i="6" s="1"/>
  <c r="AX211" i="6"/>
  <c r="F211" i="6" s="1"/>
  <c r="AX212" i="6"/>
  <c r="F212" i="6" s="1"/>
  <c r="AX213" i="6"/>
  <c r="F213" i="6" s="1"/>
  <c r="AX214" i="6"/>
  <c r="F214" i="6" s="1"/>
  <c r="AX216" i="6"/>
  <c r="F216" i="6" s="1"/>
  <c r="AX217" i="6"/>
  <c r="F217" i="6" s="1"/>
  <c r="AX218" i="6"/>
  <c r="F218" i="6" s="1"/>
  <c r="AX219" i="6"/>
  <c r="F219" i="6" s="1"/>
  <c r="AX220" i="6"/>
  <c r="F220" i="6" s="1"/>
  <c r="AX221" i="6"/>
  <c r="F221" i="6" s="1"/>
  <c r="AX222" i="6"/>
  <c r="F222" i="6" s="1"/>
  <c r="AX223" i="6"/>
  <c r="F223" i="6" s="1"/>
  <c r="AX224" i="6"/>
  <c r="F224" i="6" s="1"/>
  <c r="AX225" i="6"/>
  <c r="F225" i="6" s="1"/>
  <c r="AX226" i="6"/>
  <c r="F226" i="6" s="1"/>
  <c r="AX227" i="6"/>
  <c r="F227" i="6" s="1"/>
  <c r="AX228" i="6"/>
  <c r="F228" i="6" s="1"/>
  <c r="AX229" i="6"/>
  <c r="F229" i="6" s="1"/>
  <c r="AX230" i="6"/>
  <c r="F230" i="6" s="1"/>
  <c r="AX231" i="6"/>
  <c r="F231" i="6" s="1"/>
  <c r="AX232" i="6"/>
  <c r="F232" i="6" s="1"/>
  <c r="AX233" i="6"/>
  <c r="F233" i="6" s="1"/>
  <c r="AX234" i="6"/>
  <c r="F234" i="6" s="1"/>
  <c r="AX235" i="6"/>
  <c r="F235" i="6" s="1"/>
  <c r="AX236" i="6"/>
  <c r="F236" i="6" s="1"/>
  <c r="AX237" i="6"/>
  <c r="F237" i="6" s="1"/>
  <c r="AX238" i="6"/>
  <c r="F238" i="6" s="1"/>
  <c r="AX239" i="6"/>
  <c r="F239" i="6" s="1"/>
  <c r="AX240" i="6"/>
  <c r="F240" i="6" s="1"/>
  <c r="AX241" i="6"/>
  <c r="F241" i="6" s="1"/>
  <c r="AX242" i="6"/>
  <c r="F242" i="6" s="1"/>
  <c r="AX243" i="6"/>
  <c r="F243" i="6" s="1"/>
  <c r="AX244" i="6"/>
  <c r="F244" i="6" s="1"/>
  <c r="AX245" i="6"/>
  <c r="F245" i="6" s="1"/>
  <c r="AX246" i="6"/>
  <c r="F246" i="6" s="1"/>
  <c r="AX247" i="6"/>
  <c r="F247" i="6" s="1"/>
  <c r="AX248" i="6"/>
  <c r="F248" i="6" s="1"/>
  <c r="AX249" i="6"/>
  <c r="F249" i="6" s="1"/>
  <c r="AX250" i="6"/>
  <c r="F250" i="6" s="1"/>
  <c r="AX251" i="6"/>
  <c r="F251" i="6" s="1"/>
  <c r="AX252" i="6"/>
  <c r="F252" i="6" s="1"/>
  <c r="AX253" i="6"/>
  <c r="F253" i="6" s="1"/>
  <c r="AX254" i="6"/>
  <c r="F254" i="6" s="1"/>
  <c r="AX255" i="6"/>
  <c r="F255" i="6" s="1"/>
  <c r="AX256" i="6"/>
  <c r="F256" i="6" s="1"/>
  <c r="AX257" i="6"/>
  <c r="F257" i="6" s="1"/>
  <c r="AX258" i="6"/>
  <c r="F258" i="6" s="1"/>
  <c r="AX259" i="6"/>
  <c r="F259" i="6" s="1"/>
  <c r="AX260" i="6"/>
  <c r="F260" i="6" s="1"/>
  <c r="AX261" i="6"/>
  <c r="F261" i="6" s="1"/>
  <c r="AX262" i="6"/>
  <c r="F262" i="6" s="1"/>
  <c r="AX263" i="6"/>
  <c r="F263" i="6" s="1"/>
  <c r="AX264" i="6"/>
  <c r="F264" i="6" s="1"/>
  <c r="AX265" i="6"/>
  <c r="F265" i="6" s="1"/>
  <c r="AX266" i="6"/>
  <c r="F266" i="6" s="1"/>
  <c r="AX267" i="6"/>
  <c r="F267" i="6" s="1"/>
  <c r="AX268" i="6"/>
  <c r="F268" i="6" s="1"/>
  <c r="AX269" i="6"/>
  <c r="F269" i="6" s="1"/>
  <c r="AX270" i="6"/>
  <c r="F270" i="6" s="1"/>
  <c r="AX271" i="6"/>
  <c r="F271" i="6" s="1"/>
  <c r="AX272" i="6"/>
  <c r="F272" i="6" s="1"/>
  <c r="AX273" i="6"/>
  <c r="F273" i="6" s="1"/>
  <c r="AX274" i="6"/>
  <c r="F274" i="6" s="1"/>
  <c r="AX275" i="6"/>
  <c r="F275" i="6" s="1"/>
  <c r="AX276" i="6"/>
  <c r="F276" i="6" s="1"/>
  <c r="AX277" i="6"/>
  <c r="F277" i="6" s="1"/>
  <c r="AX278" i="6"/>
  <c r="F278" i="6" s="1"/>
  <c r="AX279" i="6"/>
  <c r="F279" i="6" s="1"/>
  <c r="AX280" i="6"/>
  <c r="F280" i="6" s="1"/>
  <c r="AX281" i="6"/>
  <c r="F281" i="6" s="1"/>
  <c r="AX282" i="6"/>
  <c r="F282" i="6" s="1"/>
  <c r="AX283" i="6"/>
  <c r="F283" i="6" s="1"/>
  <c r="AX284" i="6"/>
  <c r="F284" i="6" s="1"/>
  <c r="AX285" i="6"/>
  <c r="F285" i="6" s="1"/>
  <c r="AX286" i="6"/>
  <c r="F286" i="6" s="1"/>
  <c r="AX287" i="6"/>
  <c r="F287" i="6" s="1"/>
  <c r="AX288" i="6"/>
  <c r="F288" i="6" s="1"/>
  <c r="AX289" i="6"/>
  <c r="F289" i="6" s="1"/>
  <c r="AX290" i="6"/>
  <c r="F290" i="6" s="1"/>
  <c r="AX291" i="6"/>
  <c r="F291" i="6" s="1"/>
  <c r="AX292" i="6"/>
  <c r="F292" i="6" s="1"/>
  <c r="AX293" i="6"/>
  <c r="F293" i="6" s="1"/>
  <c r="AX294" i="6"/>
  <c r="F294" i="6" s="1"/>
  <c r="AX295" i="6"/>
  <c r="F295" i="6" s="1"/>
  <c r="AX296" i="6"/>
  <c r="F296" i="6" s="1"/>
  <c r="AX297" i="6"/>
  <c r="F297" i="6" s="1"/>
  <c r="AX298" i="6"/>
  <c r="F298" i="6" s="1"/>
  <c r="AX299" i="6"/>
  <c r="F299" i="6" s="1"/>
  <c r="AX300" i="6"/>
  <c r="F300" i="6" s="1"/>
  <c r="AX301" i="6"/>
  <c r="F301" i="6" s="1"/>
  <c r="AX302" i="6"/>
  <c r="F302" i="6" s="1"/>
  <c r="AX303" i="6"/>
  <c r="F303" i="6" s="1"/>
  <c r="AX304" i="6"/>
  <c r="F304" i="6" s="1"/>
  <c r="AX305" i="6"/>
  <c r="F305" i="6" s="1"/>
  <c r="AX306" i="6"/>
  <c r="F306" i="6" s="1"/>
  <c r="AX307" i="6"/>
  <c r="F307" i="6" s="1"/>
  <c r="AX308" i="6"/>
  <c r="F308" i="6" s="1"/>
  <c r="AX309" i="6"/>
  <c r="F309" i="6" s="1"/>
  <c r="AX310" i="6"/>
  <c r="F310" i="6" s="1"/>
  <c r="AX311" i="6"/>
  <c r="F311" i="6" s="1"/>
  <c r="AX312" i="6"/>
  <c r="F312" i="6" s="1"/>
  <c r="AX313" i="6"/>
  <c r="F313" i="6" s="1"/>
  <c r="AX314" i="6"/>
  <c r="F314" i="6" s="1"/>
  <c r="AX315" i="6"/>
  <c r="F315" i="6" s="1"/>
  <c r="AX316" i="6"/>
  <c r="F316" i="6" s="1"/>
  <c r="AX317" i="6"/>
  <c r="F317" i="6" s="1"/>
  <c r="AX318" i="6"/>
  <c r="F318" i="6" s="1"/>
  <c r="AX319" i="6"/>
  <c r="F319" i="6" s="1"/>
  <c r="AX320" i="6"/>
  <c r="F320" i="6" s="1"/>
  <c r="AX321" i="6"/>
  <c r="F321" i="6" s="1"/>
  <c r="AX322" i="6"/>
  <c r="F322" i="6" s="1"/>
  <c r="AX323" i="6"/>
  <c r="F323" i="6" s="1"/>
  <c r="AX324" i="6"/>
  <c r="F324" i="6" s="1"/>
  <c r="AX325" i="6"/>
  <c r="F325" i="6" s="1"/>
  <c r="AX326" i="6"/>
  <c r="F326" i="6" s="1"/>
  <c r="AX327" i="6"/>
  <c r="F327" i="6" s="1"/>
  <c r="AX328" i="6"/>
  <c r="F328" i="6" s="1"/>
  <c r="AX329" i="6"/>
  <c r="F329" i="6" s="1"/>
  <c r="AX330" i="6"/>
  <c r="F330" i="6" s="1"/>
  <c r="AX331" i="6"/>
  <c r="F331" i="6" s="1"/>
  <c r="AX332" i="6"/>
  <c r="F332" i="6" s="1"/>
  <c r="AX333" i="6"/>
  <c r="F333" i="6" s="1"/>
  <c r="AX334" i="6"/>
  <c r="F334" i="6" s="1"/>
  <c r="AX335" i="6"/>
  <c r="F335" i="6" s="1"/>
  <c r="AX336" i="6"/>
  <c r="F336" i="6" s="1"/>
  <c r="AX337" i="6"/>
  <c r="F337" i="6" s="1"/>
  <c r="AX338" i="6"/>
  <c r="F338" i="6" s="1"/>
  <c r="AX339" i="6"/>
  <c r="F339" i="6" s="1"/>
  <c r="AX340" i="6"/>
  <c r="F340" i="6" s="1"/>
  <c r="AX341" i="6"/>
  <c r="F341" i="6" s="1"/>
  <c r="AX342" i="6"/>
  <c r="F342" i="6" s="1"/>
  <c r="AX343" i="6"/>
  <c r="F343" i="6" s="1"/>
  <c r="AX344" i="6"/>
  <c r="F344" i="6" s="1"/>
  <c r="AX345" i="6"/>
  <c r="F345" i="6" s="1"/>
  <c r="AX346" i="6"/>
  <c r="F346" i="6" s="1"/>
  <c r="AX347" i="6"/>
  <c r="F347" i="6" s="1"/>
  <c r="AX348" i="6"/>
  <c r="F348" i="6" s="1"/>
  <c r="AX349" i="6"/>
  <c r="F349" i="6" s="1"/>
  <c r="AX350" i="6"/>
  <c r="F350" i="6" s="1"/>
  <c r="AX351" i="6"/>
  <c r="F351" i="6" s="1"/>
  <c r="AX352" i="6"/>
  <c r="F352" i="6" s="1"/>
  <c r="AX353" i="6"/>
  <c r="F353" i="6" s="1"/>
  <c r="AX354" i="6"/>
  <c r="F354" i="6" s="1"/>
  <c r="AX355" i="6"/>
  <c r="F355" i="6" s="1"/>
  <c r="AX356" i="6"/>
  <c r="F356" i="6" s="1"/>
  <c r="AX357" i="6"/>
  <c r="F357" i="6" s="1"/>
  <c r="AX358" i="6"/>
  <c r="F358" i="6" s="1"/>
  <c r="AX359" i="6"/>
  <c r="F359" i="6" s="1"/>
  <c r="AX360" i="6"/>
  <c r="F360" i="6" s="1"/>
  <c r="AX361" i="6"/>
  <c r="F361" i="6" s="1"/>
  <c r="AX362" i="6"/>
  <c r="F362" i="6" s="1"/>
  <c r="AX363" i="6"/>
  <c r="F363" i="6" s="1"/>
  <c r="AX364" i="6"/>
  <c r="F364" i="6" s="1"/>
  <c r="AX365" i="6"/>
  <c r="F365" i="6" s="1"/>
  <c r="AX366" i="6"/>
  <c r="F366" i="6" s="1"/>
  <c r="AX367" i="6"/>
  <c r="F367" i="6" s="1"/>
  <c r="AX368" i="6"/>
  <c r="F368" i="6" s="1"/>
  <c r="AX369" i="6"/>
  <c r="F369" i="6" s="1"/>
  <c r="AX370" i="6"/>
  <c r="F370" i="6" s="1"/>
  <c r="AX371" i="6"/>
  <c r="F371" i="6" s="1"/>
  <c r="AX372" i="6"/>
  <c r="F372" i="6" s="1"/>
  <c r="AX373" i="6"/>
  <c r="F373" i="6" s="1"/>
  <c r="AX374" i="6"/>
  <c r="F374" i="6" s="1"/>
  <c r="AX375" i="6"/>
  <c r="F375" i="6" s="1"/>
  <c r="AX376" i="6"/>
  <c r="F376" i="6" s="1"/>
  <c r="AX377" i="6"/>
  <c r="F377" i="6" s="1"/>
  <c r="AX378" i="6"/>
  <c r="F378" i="6" s="1"/>
  <c r="AX379" i="6"/>
  <c r="F379" i="6" s="1"/>
  <c r="AX380" i="6"/>
  <c r="F380" i="6" s="1"/>
  <c r="AX381" i="6"/>
  <c r="F381" i="6" s="1"/>
  <c r="AX382" i="6"/>
  <c r="F382" i="6" s="1"/>
  <c r="AX383" i="6"/>
  <c r="F383" i="6" s="1"/>
  <c r="AX384" i="6"/>
  <c r="F384" i="6" s="1"/>
  <c r="AX385" i="6"/>
  <c r="F385" i="6" s="1"/>
  <c r="AX386" i="6"/>
  <c r="F386" i="6" s="1"/>
  <c r="AX387" i="6"/>
  <c r="F387" i="6" s="1"/>
  <c r="AX388" i="6"/>
  <c r="F388" i="6" s="1"/>
  <c r="AX389" i="6"/>
  <c r="F389" i="6" s="1"/>
  <c r="AX390" i="6"/>
  <c r="F390" i="6" s="1"/>
  <c r="AX391" i="6"/>
  <c r="F391" i="6" s="1"/>
  <c r="AX392" i="6"/>
  <c r="F392" i="6" s="1"/>
  <c r="AX393" i="6"/>
  <c r="F393" i="6" s="1"/>
  <c r="AX394" i="6"/>
  <c r="F394" i="6" s="1"/>
  <c r="AX395" i="6"/>
  <c r="F395" i="6" s="1"/>
  <c r="AX396" i="6"/>
  <c r="F396" i="6" s="1"/>
  <c r="AX397" i="6"/>
  <c r="F397" i="6" s="1"/>
  <c r="AX398" i="6"/>
  <c r="F398" i="6" s="1"/>
  <c r="AX399" i="6"/>
  <c r="F399" i="6" s="1"/>
  <c r="AX400" i="6"/>
  <c r="F400" i="6" s="1"/>
  <c r="AX401" i="6"/>
  <c r="F401" i="6" s="1"/>
  <c r="AX402" i="6"/>
  <c r="F402" i="6" s="1"/>
  <c r="AX403" i="6"/>
  <c r="F403" i="6" s="1"/>
  <c r="AX404" i="6"/>
  <c r="F404" i="6" s="1"/>
  <c r="AX405" i="6"/>
  <c r="F405" i="6" s="1"/>
  <c r="AX406" i="6"/>
  <c r="F406" i="6" s="1"/>
  <c r="AX407" i="6"/>
  <c r="F407" i="6" s="1"/>
  <c r="AX408" i="6"/>
  <c r="F408" i="6" s="1"/>
  <c r="AX409" i="6"/>
  <c r="F409" i="6" s="1"/>
  <c r="AX410" i="6"/>
  <c r="F410" i="6" s="1"/>
  <c r="AX411" i="6"/>
  <c r="F411" i="6" s="1"/>
  <c r="AX412" i="6"/>
  <c r="F412" i="6" s="1"/>
  <c r="AX413" i="6"/>
  <c r="F413" i="6" s="1"/>
  <c r="AX414" i="6"/>
  <c r="F414" i="6" s="1"/>
  <c r="AX415" i="6"/>
  <c r="F415" i="6" s="1"/>
  <c r="AX416" i="6"/>
  <c r="F416" i="6" s="1"/>
  <c r="AX417" i="6"/>
  <c r="F417" i="6" s="1"/>
  <c r="AX418" i="6"/>
  <c r="F418" i="6" s="1"/>
  <c r="AX419" i="6"/>
  <c r="F419" i="6" s="1"/>
  <c r="AX420" i="6"/>
  <c r="F420" i="6" s="1"/>
  <c r="AX421" i="6"/>
  <c r="F421" i="6" s="1"/>
  <c r="AX422" i="6"/>
  <c r="F422" i="6" s="1"/>
  <c r="AX423" i="6"/>
  <c r="F423" i="6" s="1"/>
  <c r="AX424" i="6"/>
  <c r="F424" i="6" s="1"/>
  <c r="AX425" i="6"/>
  <c r="F425" i="6" s="1"/>
  <c r="AX450" i="6"/>
  <c r="F450" i="6" s="1"/>
  <c r="AX451" i="6"/>
  <c r="F451" i="6" s="1"/>
  <c r="AX452" i="6"/>
  <c r="F452" i="6" s="1"/>
  <c r="AX453" i="6"/>
  <c r="F453" i="6" s="1"/>
  <c r="AX454" i="6"/>
  <c r="F454" i="6" s="1"/>
  <c r="AX455" i="6"/>
  <c r="F455" i="6" s="1"/>
  <c r="AX456" i="6"/>
  <c r="F456" i="6" s="1"/>
  <c r="AX457" i="6"/>
  <c r="F457" i="6" s="1"/>
  <c r="AX458" i="6"/>
  <c r="F458" i="6" s="1"/>
  <c r="AX459" i="6"/>
  <c r="F459" i="6" s="1"/>
  <c r="AX460" i="6"/>
  <c r="F460" i="6" s="1"/>
  <c r="AX461" i="6"/>
  <c r="F461" i="6" s="1"/>
  <c r="AX462" i="6"/>
  <c r="F462" i="6" s="1"/>
  <c r="AX463" i="6"/>
  <c r="F463" i="6" s="1"/>
  <c r="AX464" i="6"/>
  <c r="F464" i="6" s="1"/>
  <c r="AX465" i="6"/>
  <c r="F465" i="6" s="1"/>
  <c r="AX466" i="6"/>
  <c r="F466" i="6" s="1"/>
  <c r="AX467" i="6"/>
  <c r="F467" i="6" s="1"/>
  <c r="AX468" i="6"/>
  <c r="F468" i="6" s="1"/>
  <c r="AX469" i="6"/>
  <c r="F469" i="6" s="1"/>
  <c r="AX470" i="6"/>
  <c r="F470" i="6" s="1"/>
  <c r="AX471" i="6"/>
  <c r="F471" i="6" s="1"/>
  <c r="AX472" i="6"/>
  <c r="F472" i="6" s="1"/>
  <c r="AX473" i="6"/>
  <c r="F473" i="6" s="1"/>
  <c r="AX474" i="6"/>
  <c r="F474" i="6" s="1"/>
  <c r="AX475" i="6"/>
  <c r="F475" i="6" s="1"/>
  <c r="AX476" i="6"/>
  <c r="F476" i="6" s="1"/>
  <c r="AX477" i="6"/>
  <c r="F477" i="6" s="1"/>
  <c r="AX478" i="6"/>
  <c r="F478" i="6" s="1"/>
  <c r="AX479" i="6"/>
  <c r="F479" i="6" s="1"/>
  <c r="AX480" i="6"/>
  <c r="F480" i="6" s="1"/>
  <c r="AX481" i="6"/>
  <c r="F481" i="6" s="1"/>
  <c r="AX482" i="6"/>
  <c r="F482" i="6" s="1"/>
  <c r="AX483" i="6"/>
  <c r="F483" i="6" s="1"/>
  <c r="AX484" i="6"/>
  <c r="F484" i="6" s="1"/>
  <c r="AX485" i="6"/>
  <c r="F485" i="6" s="1"/>
  <c r="AX486" i="6"/>
  <c r="F486" i="6" s="1"/>
  <c r="AX487" i="6"/>
  <c r="F487" i="6" s="1"/>
  <c r="AX488" i="6"/>
  <c r="F488" i="6" s="1"/>
  <c r="AX489" i="6"/>
  <c r="F489" i="6" s="1"/>
  <c r="AX490" i="6"/>
  <c r="F490" i="6" s="1"/>
  <c r="AX491" i="6"/>
  <c r="F491" i="6" s="1"/>
  <c r="AX492" i="6"/>
  <c r="F492" i="6" s="1"/>
  <c r="AX493" i="6"/>
  <c r="F493" i="6" s="1"/>
  <c r="AX494" i="6"/>
  <c r="F494" i="6" s="1"/>
  <c r="AX495" i="6"/>
  <c r="F495" i="6" s="1"/>
  <c r="AX496" i="6"/>
  <c r="F496" i="6" s="1"/>
  <c r="AX497" i="6"/>
  <c r="F497" i="6" s="1"/>
  <c r="AX498" i="6"/>
  <c r="F498" i="6" s="1"/>
  <c r="AX499" i="6"/>
  <c r="F499" i="6" s="1"/>
  <c r="AX500" i="6"/>
  <c r="F500" i="6" s="1"/>
  <c r="AX501" i="6"/>
  <c r="F501" i="6" s="1"/>
  <c r="AX502" i="6"/>
  <c r="F502" i="6" s="1"/>
  <c r="AX503" i="6"/>
  <c r="F503" i="6" s="1"/>
  <c r="AX504" i="6"/>
  <c r="F504" i="6" s="1"/>
  <c r="AX505" i="6"/>
  <c r="F505" i="6" s="1"/>
  <c r="AX506" i="6"/>
  <c r="F506" i="6" s="1"/>
  <c r="AX507" i="6"/>
  <c r="F507" i="6" s="1"/>
  <c r="AX508" i="6"/>
  <c r="F508" i="6" s="1"/>
  <c r="AX509" i="6"/>
  <c r="F509" i="6" s="1"/>
  <c r="AX510" i="6"/>
  <c r="F510" i="6" s="1"/>
  <c r="AX511" i="6"/>
  <c r="F511" i="6" s="1"/>
  <c r="AX512" i="6"/>
  <c r="F512" i="6" s="1"/>
  <c r="AX513" i="6"/>
  <c r="F513" i="6" s="1"/>
  <c r="AX514" i="6"/>
  <c r="F514" i="6" s="1"/>
  <c r="AX515" i="6"/>
  <c r="F515" i="6" s="1"/>
  <c r="AX516" i="6"/>
  <c r="F516" i="6" s="1"/>
  <c r="AX517" i="6"/>
  <c r="F517" i="6" s="1"/>
  <c r="AX518" i="6"/>
  <c r="F518" i="6" s="1"/>
  <c r="AX519" i="6"/>
  <c r="F519" i="6" s="1"/>
  <c r="AX520" i="6"/>
  <c r="F520" i="6" s="1"/>
  <c r="AX521" i="6"/>
  <c r="F521" i="6" s="1"/>
  <c r="AX522" i="6"/>
  <c r="F522" i="6" s="1"/>
  <c r="AX523" i="6"/>
  <c r="F523" i="6" s="1"/>
  <c r="AX524" i="6"/>
  <c r="F524" i="6" s="1"/>
  <c r="AX525" i="6"/>
  <c r="F525" i="6" s="1"/>
  <c r="AX526" i="6"/>
  <c r="F526" i="6" s="1"/>
  <c r="AX527" i="6"/>
  <c r="F527" i="6" s="1"/>
  <c r="AX528" i="6"/>
  <c r="F528" i="6" s="1"/>
  <c r="AX529" i="6"/>
  <c r="F529" i="6" s="1"/>
  <c r="AX530" i="6"/>
  <c r="F530" i="6" s="1"/>
  <c r="AX531" i="6"/>
  <c r="F531" i="6" s="1"/>
  <c r="AX532" i="6"/>
  <c r="F532" i="6" s="1"/>
  <c r="AX533" i="6"/>
  <c r="F533" i="6" s="1"/>
  <c r="AX534" i="6"/>
  <c r="F534" i="6" s="1"/>
  <c r="AX535" i="6"/>
  <c r="F535" i="6" s="1"/>
  <c r="AX536" i="6"/>
  <c r="F536" i="6" s="1"/>
  <c r="AX537" i="6"/>
  <c r="F537" i="6" s="1"/>
  <c r="AX538" i="6"/>
  <c r="F538" i="6" s="1"/>
  <c r="AX539" i="6"/>
  <c r="F539" i="6" s="1"/>
  <c r="AX540" i="6"/>
  <c r="F540" i="6" s="1"/>
  <c r="AX541" i="6"/>
  <c r="F541" i="6" s="1"/>
  <c r="AX542" i="6"/>
  <c r="F542" i="6" s="1"/>
  <c r="AX543" i="6"/>
  <c r="F543" i="6" s="1"/>
  <c r="AX544" i="6"/>
  <c r="F544" i="6" s="1"/>
  <c r="AX545" i="6"/>
  <c r="F545" i="6" s="1"/>
  <c r="AX546" i="6"/>
  <c r="F546" i="6" s="1"/>
  <c r="AX547" i="6"/>
  <c r="F547" i="6" s="1"/>
  <c r="AX548" i="6"/>
  <c r="F548" i="6" s="1"/>
  <c r="AX549" i="6"/>
  <c r="F549" i="6" s="1"/>
  <c r="AX550" i="6"/>
  <c r="F550" i="6" s="1"/>
  <c r="AX551" i="6"/>
  <c r="F551" i="6" s="1"/>
  <c r="AX552" i="6"/>
  <c r="F552" i="6" s="1"/>
  <c r="AX553" i="6"/>
  <c r="F553" i="6" s="1"/>
  <c r="AX554" i="6"/>
  <c r="F554" i="6" s="1"/>
  <c r="AX555" i="6"/>
  <c r="F555" i="6" s="1"/>
  <c r="AX556" i="6"/>
  <c r="F556" i="6" s="1"/>
  <c r="AX557" i="6"/>
  <c r="F557" i="6" s="1"/>
  <c r="AX558" i="6"/>
  <c r="F558" i="6" s="1"/>
  <c r="AX559" i="6"/>
  <c r="F559" i="6" s="1"/>
  <c r="AX560" i="6"/>
  <c r="F560" i="6" s="1"/>
  <c r="AX561" i="6"/>
  <c r="F561" i="6" s="1"/>
  <c r="AX562" i="6"/>
  <c r="F562" i="6" s="1"/>
  <c r="AX563" i="6"/>
  <c r="F563" i="6" s="1"/>
  <c r="AX564" i="6"/>
  <c r="F564" i="6" s="1"/>
  <c r="AX565" i="6"/>
  <c r="F565" i="6" s="1"/>
  <c r="AX566" i="6"/>
  <c r="F566" i="6" s="1"/>
  <c r="AX567" i="6"/>
  <c r="F567" i="6" s="1"/>
  <c r="AX568" i="6"/>
  <c r="F568" i="6" s="1"/>
  <c r="AX569" i="6"/>
  <c r="F569" i="6" s="1"/>
  <c r="AX570" i="6"/>
  <c r="F570" i="6" s="1"/>
  <c r="AX571" i="6"/>
  <c r="F571" i="6" s="1"/>
  <c r="AX572" i="6"/>
  <c r="F572" i="6" s="1"/>
  <c r="AX573" i="6"/>
  <c r="F573" i="6" s="1"/>
  <c r="AX574" i="6"/>
  <c r="F574" i="6" s="1"/>
  <c r="AX575" i="6"/>
  <c r="F575" i="6" s="1"/>
  <c r="AX576" i="6"/>
  <c r="F576" i="6" s="1"/>
  <c r="AX577" i="6"/>
  <c r="F577" i="6" s="1"/>
  <c r="AX578" i="6"/>
  <c r="F578" i="6" s="1"/>
  <c r="AX579" i="6"/>
  <c r="F579" i="6" s="1"/>
  <c r="AX580" i="6"/>
  <c r="F580" i="6" s="1"/>
  <c r="AX581" i="6"/>
  <c r="F581" i="6" s="1"/>
  <c r="AX582" i="6"/>
  <c r="F582" i="6" s="1"/>
  <c r="AX583" i="6"/>
  <c r="F583" i="6" s="1"/>
  <c r="AX584" i="6"/>
  <c r="F584" i="6" s="1"/>
  <c r="AX585" i="6"/>
  <c r="F585" i="6" s="1"/>
  <c r="AX586" i="6"/>
  <c r="F586" i="6" s="1"/>
  <c r="AX587" i="6"/>
  <c r="F587" i="6" s="1"/>
  <c r="AX588" i="6"/>
  <c r="F588" i="6" s="1"/>
  <c r="AX589" i="6"/>
  <c r="F589" i="6" s="1"/>
  <c r="AX590" i="6"/>
  <c r="F590" i="6" s="1"/>
  <c r="AX591" i="6"/>
  <c r="F591" i="6" s="1"/>
  <c r="AX592" i="6"/>
  <c r="F592" i="6" s="1"/>
  <c r="AX593" i="6"/>
  <c r="F593" i="6" s="1"/>
  <c r="AX594" i="6"/>
  <c r="F594" i="6" s="1"/>
  <c r="AX595" i="6"/>
  <c r="F595" i="6" s="1"/>
  <c r="AX596" i="6"/>
  <c r="F596" i="6" s="1"/>
  <c r="AX597" i="6"/>
  <c r="F597" i="6" s="1"/>
  <c r="AX598" i="6"/>
  <c r="F598" i="6" s="1"/>
  <c r="AX599" i="6"/>
  <c r="F599" i="6" s="1"/>
  <c r="AX600" i="6"/>
  <c r="F600" i="6" s="1"/>
  <c r="AX601" i="6"/>
  <c r="F601" i="6" s="1"/>
  <c r="AX602" i="6"/>
  <c r="F602" i="6" s="1"/>
  <c r="AX603" i="6"/>
  <c r="F603" i="6" s="1"/>
  <c r="AX604" i="6"/>
  <c r="F604" i="6" s="1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A7" i="6"/>
  <c r="A8" i="6" s="1"/>
  <c r="A9" i="6" s="1"/>
  <c r="A10" i="6" s="1"/>
  <c r="A11" i="6" s="1"/>
  <c r="A12" i="6" s="1"/>
  <c r="A13" i="6" s="1"/>
  <c r="A14" i="6" s="1"/>
  <c r="A15" i="6" s="1"/>
  <c r="A16" i="6" s="1"/>
  <c r="R15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7" i="3"/>
  <c r="E102" i="3"/>
  <c r="G157" i="3"/>
  <c r="H157" i="3"/>
  <c r="K157" i="3" s="1"/>
  <c r="I157" i="3"/>
  <c r="J157" i="3" s="1"/>
  <c r="Q157" i="3"/>
  <c r="S157" i="3"/>
  <c r="T157" i="3"/>
  <c r="A17" i="6" l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L157" i="3"/>
  <c r="M157" i="3" s="1"/>
  <c r="O157" i="3" s="1"/>
  <c r="N157" i="3" s="1"/>
  <c r="E149" i="3"/>
  <c r="E150" i="3"/>
  <c r="E151" i="3"/>
  <c r="E152" i="3"/>
  <c r="E153" i="3"/>
  <c r="E154" i="3"/>
  <c r="E155" i="3"/>
  <c r="A37" i="6" l="1"/>
  <c r="A38" i="6" s="1"/>
  <c r="A39" i="6" s="1"/>
  <c r="A40" i="6" s="1"/>
  <c r="A41" i="6" s="1"/>
  <c r="A42" i="6" s="1"/>
  <c r="A43" i="6" s="1"/>
  <c r="A44" i="6" s="1"/>
  <c r="A45" i="6" s="1"/>
  <c r="A46" i="6" s="1"/>
  <c r="P157" i="3"/>
  <c r="A47" i="6" l="1"/>
  <c r="A48" i="6" s="1"/>
  <c r="A49" i="6" s="1"/>
  <c r="A50" i="6" s="1"/>
  <c r="A51" i="6" s="1"/>
  <c r="A52" i="6" s="1"/>
  <c r="A53" i="6" s="1"/>
  <c r="A54" i="6" s="1"/>
  <c r="A55" i="6" s="1"/>
  <c r="A56" i="6" s="1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8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I8" i="3"/>
  <c r="J8" i="3" s="1"/>
  <c r="I9" i="3"/>
  <c r="J9" i="3" s="1"/>
  <c r="I10" i="3"/>
  <c r="J10" i="3" s="1"/>
  <c r="I11" i="3"/>
  <c r="J11" i="3" s="1"/>
  <c r="I12" i="3"/>
  <c r="J12" i="3" s="1"/>
  <c r="I13" i="3"/>
  <c r="J13" i="3" s="1"/>
  <c r="I14" i="3"/>
  <c r="J14" i="3" s="1"/>
  <c r="I15" i="3"/>
  <c r="J15" i="3" s="1"/>
  <c r="I16" i="3"/>
  <c r="J16" i="3" s="1"/>
  <c r="I17" i="3"/>
  <c r="J17" i="3" s="1"/>
  <c r="I18" i="3"/>
  <c r="J18" i="3" s="1"/>
  <c r="I19" i="3"/>
  <c r="J19" i="3" s="1"/>
  <c r="I20" i="3"/>
  <c r="J20" i="3" s="1"/>
  <c r="I21" i="3"/>
  <c r="J21" i="3" s="1"/>
  <c r="I22" i="3"/>
  <c r="J22" i="3" s="1"/>
  <c r="I23" i="3"/>
  <c r="J23" i="3" s="1"/>
  <c r="I24" i="3"/>
  <c r="J24" i="3" s="1"/>
  <c r="I25" i="3"/>
  <c r="J25" i="3" s="1"/>
  <c r="I26" i="3"/>
  <c r="J26" i="3" s="1"/>
  <c r="I27" i="3"/>
  <c r="J27" i="3" s="1"/>
  <c r="I28" i="3"/>
  <c r="J28" i="3" s="1"/>
  <c r="I29" i="3"/>
  <c r="J29" i="3" s="1"/>
  <c r="I30" i="3"/>
  <c r="J30" i="3" s="1"/>
  <c r="I31" i="3"/>
  <c r="J31" i="3" s="1"/>
  <c r="I32" i="3"/>
  <c r="J32" i="3" s="1"/>
  <c r="I33" i="3"/>
  <c r="J33" i="3" s="1"/>
  <c r="I34" i="3"/>
  <c r="J34" i="3" s="1"/>
  <c r="I35" i="3"/>
  <c r="J35" i="3" s="1"/>
  <c r="I36" i="3"/>
  <c r="J36" i="3" s="1"/>
  <c r="I37" i="3"/>
  <c r="J37" i="3" s="1"/>
  <c r="I38" i="3"/>
  <c r="J38" i="3" s="1"/>
  <c r="I39" i="3"/>
  <c r="J39" i="3" s="1"/>
  <c r="I40" i="3"/>
  <c r="J40" i="3" s="1"/>
  <c r="I41" i="3"/>
  <c r="J41" i="3" s="1"/>
  <c r="I42" i="3"/>
  <c r="J42" i="3" s="1"/>
  <c r="I43" i="3"/>
  <c r="J43" i="3" s="1"/>
  <c r="I44" i="3"/>
  <c r="J44" i="3" s="1"/>
  <c r="I45" i="3"/>
  <c r="J45" i="3" s="1"/>
  <c r="I46" i="3"/>
  <c r="J46" i="3" s="1"/>
  <c r="I47" i="3"/>
  <c r="J47" i="3" s="1"/>
  <c r="I48" i="3"/>
  <c r="J48" i="3" s="1"/>
  <c r="I49" i="3"/>
  <c r="J49" i="3" s="1"/>
  <c r="I50" i="3"/>
  <c r="J50" i="3" s="1"/>
  <c r="I51" i="3"/>
  <c r="J51" i="3" s="1"/>
  <c r="I52" i="3"/>
  <c r="J52" i="3" s="1"/>
  <c r="I53" i="3"/>
  <c r="J53" i="3" s="1"/>
  <c r="I54" i="3"/>
  <c r="J54" i="3" s="1"/>
  <c r="I55" i="3"/>
  <c r="J55" i="3" s="1"/>
  <c r="I56" i="3"/>
  <c r="J56" i="3" s="1"/>
  <c r="I57" i="3"/>
  <c r="J57" i="3" s="1"/>
  <c r="I58" i="3"/>
  <c r="J58" i="3" s="1"/>
  <c r="I59" i="3"/>
  <c r="J59" i="3" s="1"/>
  <c r="I60" i="3"/>
  <c r="J60" i="3" s="1"/>
  <c r="I61" i="3"/>
  <c r="J61" i="3" s="1"/>
  <c r="I62" i="3"/>
  <c r="J62" i="3" s="1"/>
  <c r="I63" i="3"/>
  <c r="J63" i="3" s="1"/>
  <c r="I64" i="3"/>
  <c r="J64" i="3" s="1"/>
  <c r="I65" i="3"/>
  <c r="J65" i="3" s="1"/>
  <c r="I66" i="3"/>
  <c r="J66" i="3" s="1"/>
  <c r="I67" i="3"/>
  <c r="J67" i="3" s="1"/>
  <c r="I68" i="3"/>
  <c r="J68" i="3" s="1"/>
  <c r="I69" i="3"/>
  <c r="J69" i="3" s="1"/>
  <c r="I70" i="3"/>
  <c r="J70" i="3" s="1"/>
  <c r="I71" i="3"/>
  <c r="J71" i="3" s="1"/>
  <c r="I72" i="3"/>
  <c r="J72" i="3" s="1"/>
  <c r="I73" i="3"/>
  <c r="J73" i="3" s="1"/>
  <c r="I74" i="3"/>
  <c r="J74" i="3" s="1"/>
  <c r="I75" i="3"/>
  <c r="J75" i="3" s="1"/>
  <c r="I76" i="3"/>
  <c r="J76" i="3" s="1"/>
  <c r="I77" i="3"/>
  <c r="J77" i="3" s="1"/>
  <c r="I78" i="3"/>
  <c r="J78" i="3" s="1"/>
  <c r="I79" i="3"/>
  <c r="J79" i="3" s="1"/>
  <c r="I80" i="3"/>
  <c r="J80" i="3" s="1"/>
  <c r="I81" i="3"/>
  <c r="J81" i="3" s="1"/>
  <c r="I82" i="3"/>
  <c r="J82" i="3" s="1"/>
  <c r="I83" i="3"/>
  <c r="J83" i="3" s="1"/>
  <c r="I84" i="3"/>
  <c r="J84" i="3" s="1"/>
  <c r="I85" i="3"/>
  <c r="J85" i="3" s="1"/>
  <c r="I86" i="3"/>
  <c r="J86" i="3" s="1"/>
  <c r="I87" i="3"/>
  <c r="J87" i="3" s="1"/>
  <c r="I88" i="3"/>
  <c r="J88" i="3" s="1"/>
  <c r="I89" i="3"/>
  <c r="J89" i="3" s="1"/>
  <c r="I90" i="3"/>
  <c r="J90" i="3" s="1"/>
  <c r="I91" i="3"/>
  <c r="J91" i="3" s="1"/>
  <c r="I92" i="3"/>
  <c r="J92" i="3" s="1"/>
  <c r="I93" i="3"/>
  <c r="J93" i="3" s="1"/>
  <c r="I94" i="3"/>
  <c r="J94" i="3" s="1"/>
  <c r="I95" i="3"/>
  <c r="J95" i="3" s="1"/>
  <c r="I96" i="3"/>
  <c r="J96" i="3" s="1"/>
  <c r="I97" i="3"/>
  <c r="J97" i="3" s="1"/>
  <c r="I98" i="3"/>
  <c r="J98" i="3" s="1"/>
  <c r="I99" i="3"/>
  <c r="J99" i="3" s="1"/>
  <c r="I100" i="3"/>
  <c r="J100" i="3" s="1"/>
  <c r="I101" i="3"/>
  <c r="J101" i="3" s="1"/>
  <c r="I102" i="3"/>
  <c r="J102" i="3" s="1"/>
  <c r="I103" i="3"/>
  <c r="J103" i="3" s="1"/>
  <c r="I104" i="3"/>
  <c r="J104" i="3" s="1"/>
  <c r="I105" i="3"/>
  <c r="J105" i="3" s="1"/>
  <c r="I106" i="3"/>
  <c r="J106" i="3" s="1"/>
  <c r="I107" i="3"/>
  <c r="J107" i="3" s="1"/>
  <c r="I108" i="3"/>
  <c r="J108" i="3" s="1"/>
  <c r="I109" i="3"/>
  <c r="J109" i="3" s="1"/>
  <c r="I110" i="3"/>
  <c r="J110" i="3" s="1"/>
  <c r="I111" i="3"/>
  <c r="J111" i="3" s="1"/>
  <c r="I112" i="3"/>
  <c r="J112" i="3" s="1"/>
  <c r="I113" i="3"/>
  <c r="J113" i="3" s="1"/>
  <c r="I114" i="3"/>
  <c r="J114" i="3" s="1"/>
  <c r="I115" i="3"/>
  <c r="J115" i="3" s="1"/>
  <c r="I116" i="3"/>
  <c r="J116" i="3" s="1"/>
  <c r="I117" i="3"/>
  <c r="J117" i="3" s="1"/>
  <c r="I118" i="3"/>
  <c r="J118" i="3" s="1"/>
  <c r="I119" i="3"/>
  <c r="J119" i="3" s="1"/>
  <c r="I120" i="3"/>
  <c r="J120" i="3" s="1"/>
  <c r="I121" i="3"/>
  <c r="J121" i="3" s="1"/>
  <c r="I122" i="3"/>
  <c r="J122" i="3" s="1"/>
  <c r="I123" i="3"/>
  <c r="J123" i="3" s="1"/>
  <c r="I124" i="3"/>
  <c r="J124" i="3" s="1"/>
  <c r="I125" i="3"/>
  <c r="J125" i="3" s="1"/>
  <c r="I126" i="3"/>
  <c r="J126" i="3" s="1"/>
  <c r="I127" i="3"/>
  <c r="J127" i="3" s="1"/>
  <c r="I128" i="3"/>
  <c r="J128" i="3" s="1"/>
  <c r="I129" i="3"/>
  <c r="J129" i="3" s="1"/>
  <c r="I130" i="3"/>
  <c r="J130" i="3" s="1"/>
  <c r="I131" i="3"/>
  <c r="J131" i="3" s="1"/>
  <c r="I132" i="3"/>
  <c r="J132" i="3" s="1"/>
  <c r="I133" i="3"/>
  <c r="J133" i="3" s="1"/>
  <c r="I134" i="3"/>
  <c r="J134" i="3" s="1"/>
  <c r="I135" i="3"/>
  <c r="J135" i="3" s="1"/>
  <c r="I136" i="3"/>
  <c r="J136" i="3" s="1"/>
  <c r="I137" i="3"/>
  <c r="J137" i="3" s="1"/>
  <c r="I138" i="3"/>
  <c r="J138" i="3" s="1"/>
  <c r="I139" i="3"/>
  <c r="J139" i="3" s="1"/>
  <c r="I140" i="3"/>
  <c r="J140" i="3" s="1"/>
  <c r="I141" i="3"/>
  <c r="J141" i="3" s="1"/>
  <c r="I142" i="3"/>
  <c r="J142" i="3" s="1"/>
  <c r="I143" i="3"/>
  <c r="J143" i="3" s="1"/>
  <c r="I144" i="3"/>
  <c r="J144" i="3" s="1"/>
  <c r="I145" i="3"/>
  <c r="J145" i="3" s="1"/>
  <c r="I146" i="3"/>
  <c r="J146" i="3" s="1"/>
  <c r="I147" i="3"/>
  <c r="J147" i="3" s="1"/>
  <c r="H8" i="3"/>
  <c r="K8" i="3" s="1"/>
  <c r="H9" i="3"/>
  <c r="K9" i="3" s="1"/>
  <c r="H10" i="3"/>
  <c r="K10" i="3" s="1"/>
  <c r="H11" i="3"/>
  <c r="K11" i="3" s="1"/>
  <c r="H12" i="3"/>
  <c r="K12" i="3" s="1"/>
  <c r="H13" i="3"/>
  <c r="K13" i="3" s="1"/>
  <c r="H14" i="3"/>
  <c r="K14" i="3" s="1"/>
  <c r="H15" i="3"/>
  <c r="K15" i="3" s="1"/>
  <c r="H16" i="3"/>
  <c r="K16" i="3" s="1"/>
  <c r="H17" i="3"/>
  <c r="K17" i="3" s="1"/>
  <c r="H18" i="3"/>
  <c r="K18" i="3" s="1"/>
  <c r="H19" i="3"/>
  <c r="K19" i="3" s="1"/>
  <c r="H20" i="3"/>
  <c r="K20" i="3" s="1"/>
  <c r="H21" i="3"/>
  <c r="K21" i="3" s="1"/>
  <c r="H22" i="3"/>
  <c r="K22" i="3" s="1"/>
  <c r="H23" i="3"/>
  <c r="K23" i="3" s="1"/>
  <c r="H24" i="3"/>
  <c r="K24" i="3" s="1"/>
  <c r="H25" i="3"/>
  <c r="K25" i="3" s="1"/>
  <c r="H26" i="3"/>
  <c r="K26" i="3" s="1"/>
  <c r="H27" i="3"/>
  <c r="K27" i="3" s="1"/>
  <c r="H28" i="3"/>
  <c r="K28" i="3" s="1"/>
  <c r="H29" i="3"/>
  <c r="K29" i="3" s="1"/>
  <c r="H30" i="3"/>
  <c r="K30" i="3" s="1"/>
  <c r="H31" i="3"/>
  <c r="K31" i="3" s="1"/>
  <c r="H32" i="3"/>
  <c r="K32" i="3" s="1"/>
  <c r="H33" i="3"/>
  <c r="K33" i="3" s="1"/>
  <c r="H34" i="3"/>
  <c r="K34" i="3" s="1"/>
  <c r="H35" i="3"/>
  <c r="K35" i="3" s="1"/>
  <c r="H36" i="3"/>
  <c r="K36" i="3" s="1"/>
  <c r="H37" i="3"/>
  <c r="K37" i="3" s="1"/>
  <c r="H38" i="3"/>
  <c r="K38" i="3" s="1"/>
  <c r="H39" i="3"/>
  <c r="K39" i="3" s="1"/>
  <c r="H40" i="3"/>
  <c r="K40" i="3" s="1"/>
  <c r="H41" i="3"/>
  <c r="K41" i="3" s="1"/>
  <c r="H42" i="3"/>
  <c r="K42" i="3" s="1"/>
  <c r="H43" i="3"/>
  <c r="K43" i="3" s="1"/>
  <c r="H44" i="3"/>
  <c r="K44" i="3" s="1"/>
  <c r="H45" i="3"/>
  <c r="K45" i="3" s="1"/>
  <c r="H46" i="3"/>
  <c r="K46" i="3" s="1"/>
  <c r="H47" i="3"/>
  <c r="K47" i="3" s="1"/>
  <c r="H48" i="3"/>
  <c r="K48" i="3" s="1"/>
  <c r="H49" i="3"/>
  <c r="K49" i="3" s="1"/>
  <c r="H50" i="3"/>
  <c r="K50" i="3" s="1"/>
  <c r="H51" i="3"/>
  <c r="K51" i="3" s="1"/>
  <c r="H52" i="3"/>
  <c r="K52" i="3" s="1"/>
  <c r="H53" i="3"/>
  <c r="K53" i="3" s="1"/>
  <c r="H54" i="3"/>
  <c r="K54" i="3" s="1"/>
  <c r="H55" i="3"/>
  <c r="K55" i="3" s="1"/>
  <c r="H56" i="3"/>
  <c r="K56" i="3" s="1"/>
  <c r="H57" i="3"/>
  <c r="K57" i="3" s="1"/>
  <c r="H58" i="3"/>
  <c r="K58" i="3" s="1"/>
  <c r="H59" i="3"/>
  <c r="K59" i="3" s="1"/>
  <c r="H60" i="3"/>
  <c r="K60" i="3" s="1"/>
  <c r="H61" i="3"/>
  <c r="K61" i="3" s="1"/>
  <c r="H62" i="3"/>
  <c r="K62" i="3" s="1"/>
  <c r="H63" i="3"/>
  <c r="K63" i="3" s="1"/>
  <c r="H64" i="3"/>
  <c r="K64" i="3" s="1"/>
  <c r="H65" i="3"/>
  <c r="K65" i="3" s="1"/>
  <c r="H66" i="3"/>
  <c r="K66" i="3" s="1"/>
  <c r="H67" i="3"/>
  <c r="K67" i="3" s="1"/>
  <c r="H68" i="3"/>
  <c r="K68" i="3" s="1"/>
  <c r="H69" i="3"/>
  <c r="K69" i="3" s="1"/>
  <c r="H70" i="3"/>
  <c r="K70" i="3" s="1"/>
  <c r="H71" i="3"/>
  <c r="K71" i="3" s="1"/>
  <c r="H72" i="3"/>
  <c r="K72" i="3" s="1"/>
  <c r="H73" i="3"/>
  <c r="K73" i="3" s="1"/>
  <c r="H74" i="3"/>
  <c r="K74" i="3" s="1"/>
  <c r="H75" i="3"/>
  <c r="K75" i="3" s="1"/>
  <c r="H76" i="3"/>
  <c r="K76" i="3" s="1"/>
  <c r="H77" i="3"/>
  <c r="K77" i="3" s="1"/>
  <c r="H78" i="3"/>
  <c r="K78" i="3" s="1"/>
  <c r="H79" i="3"/>
  <c r="K79" i="3" s="1"/>
  <c r="H80" i="3"/>
  <c r="K80" i="3" s="1"/>
  <c r="H81" i="3"/>
  <c r="K81" i="3" s="1"/>
  <c r="H82" i="3"/>
  <c r="K82" i="3" s="1"/>
  <c r="H83" i="3"/>
  <c r="K83" i="3" s="1"/>
  <c r="H84" i="3"/>
  <c r="K84" i="3" s="1"/>
  <c r="H85" i="3"/>
  <c r="K85" i="3" s="1"/>
  <c r="H86" i="3"/>
  <c r="K86" i="3" s="1"/>
  <c r="H87" i="3"/>
  <c r="K87" i="3" s="1"/>
  <c r="H88" i="3"/>
  <c r="K88" i="3" s="1"/>
  <c r="H89" i="3"/>
  <c r="K89" i="3" s="1"/>
  <c r="H90" i="3"/>
  <c r="K90" i="3" s="1"/>
  <c r="H91" i="3"/>
  <c r="K91" i="3" s="1"/>
  <c r="H92" i="3"/>
  <c r="K92" i="3" s="1"/>
  <c r="H93" i="3"/>
  <c r="K93" i="3" s="1"/>
  <c r="H94" i="3"/>
  <c r="K94" i="3" s="1"/>
  <c r="H95" i="3"/>
  <c r="K95" i="3" s="1"/>
  <c r="H96" i="3"/>
  <c r="K96" i="3" s="1"/>
  <c r="H97" i="3"/>
  <c r="K97" i="3" s="1"/>
  <c r="H98" i="3"/>
  <c r="K98" i="3" s="1"/>
  <c r="H99" i="3"/>
  <c r="K99" i="3" s="1"/>
  <c r="H100" i="3"/>
  <c r="K100" i="3" s="1"/>
  <c r="H101" i="3"/>
  <c r="K101" i="3" s="1"/>
  <c r="H102" i="3"/>
  <c r="K102" i="3" s="1"/>
  <c r="H103" i="3"/>
  <c r="K103" i="3" s="1"/>
  <c r="H104" i="3"/>
  <c r="K104" i="3" s="1"/>
  <c r="H105" i="3"/>
  <c r="K105" i="3" s="1"/>
  <c r="H106" i="3"/>
  <c r="K106" i="3" s="1"/>
  <c r="H107" i="3"/>
  <c r="K107" i="3" s="1"/>
  <c r="H108" i="3"/>
  <c r="K108" i="3" s="1"/>
  <c r="H109" i="3"/>
  <c r="K109" i="3" s="1"/>
  <c r="H110" i="3"/>
  <c r="K110" i="3" s="1"/>
  <c r="H111" i="3"/>
  <c r="K111" i="3" s="1"/>
  <c r="H112" i="3"/>
  <c r="K112" i="3" s="1"/>
  <c r="H113" i="3"/>
  <c r="K113" i="3" s="1"/>
  <c r="H114" i="3"/>
  <c r="K114" i="3" s="1"/>
  <c r="H115" i="3"/>
  <c r="K115" i="3" s="1"/>
  <c r="H116" i="3"/>
  <c r="K116" i="3" s="1"/>
  <c r="H117" i="3"/>
  <c r="K117" i="3" s="1"/>
  <c r="H118" i="3"/>
  <c r="K118" i="3" s="1"/>
  <c r="H119" i="3"/>
  <c r="K119" i="3" s="1"/>
  <c r="H120" i="3"/>
  <c r="K120" i="3" s="1"/>
  <c r="H121" i="3"/>
  <c r="K121" i="3" s="1"/>
  <c r="H122" i="3"/>
  <c r="K122" i="3" s="1"/>
  <c r="H123" i="3"/>
  <c r="K123" i="3" s="1"/>
  <c r="H124" i="3"/>
  <c r="K124" i="3" s="1"/>
  <c r="H125" i="3"/>
  <c r="K125" i="3" s="1"/>
  <c r="H126" i="3"/>
  <c r="K126" i="3" s="1"/>
  <c r="H127" i="3"/>
  <c r="K127" i="3" s="1"/>
  <c r="H128" i="3"/>
  <c r="K128" i="3" s="1"/>
  <c r="H129" i="3"/>
  <c r="K129" i="3" s="1"/>
  <c r="H130" i="3"/>
  <c r="K130" i="3" s="1"/>
  <c r="H131" i="3"/>
  <c r="K131" i="3" s="1"/>
  <c r="H132" i="3"/>
  <c r="K132" i="3" s="1"/>
  <c r="H133" i="3"/>
  <c r="K133" i="3" s="1"/>
  <c r="H134" i="3"/>
  <c r="K134" i="3" s="1"/>
  <c r="H135" i="3"/>
  <c r="K135" i="3" s="1"/>
  <c r="H136" i="3"/>
  <c r="K136" i="3" s="1"/>
  <c r="H137" i="3"/>
  <c r="K137" i="3" s="1"/>
  <c r="H138" i="3"/>
  <c r="K138" i="3" s="1"/>
  <c r="H139" i="3"/>
  <c r="K139" i="3" s="1"/>
  <c r="H140" i="3"/>
  <c r="K140" i="3" s="1"/>
  <c r="H141" i="3"/>
  <c r="K141" i="3" s="1"/>
  <c r="H142" i="3"/>
  <c r="K142" i="3" s="1"/>
  <c r="H143" i="3"/>
  <c r="K143" i="3" s="1"/>
  <c r="H144" i="3"/>
  <c r="K144" i="3" s="1"/>
  <c r="H145" i="3"/>
  <c r="H146" i="3"/>
  <c r="H14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A57" i="6" l="1"/>
  <c r="A58" i="6" s="1"/>
  <c r="A59" i="6" s="1"/>
  <c r="A60" i="6" s="1"/>
  <c r="A61" i="6" s="1"/>
  <c r="A62" i="6" s="1"/>
  <c r="A63" i="6" s="1"/>
  <c r="A64" i="6" s="1"/>
  <c r="A65" i="6" s="1"/>
  <c r="A66" i="6" s="1"/>
  <c r="L141" i="3"/>
  <c r="M141" i="3" s="1"/>
  <c r="O141" i="3" s="1"/>
  <c r="L133" i="3"/>
  <c r="M133" i="3" s="1"/>
  <c r="O133" i="3" s="1"/>
  <c r="N133" i="3" s="1"/>
  <c r="L125" i="3"/>
  <c r="M125" i="3" s="1"/>
  <c r="O125" i="3" s="1"/>
  <c r="N125" i="3" s="1"/>
  <c r="L117" i="3"/>
  <c r="M117" i="3" s="1"/>
  <c r="O117" i="3" s="1"/>
  <c r="N117" i="3" s="1"/>
  <c r="L109" i="3"/>
  <c r="M109" i="3" s="1"/>
  <c r="O109" i="3" s="1"/>
  <c r="N109" i="3" s="1"/>
  <c r="L101" i="3"/>
  <c r="M101" i="3" s="1"/>
  <c r="O101" i="3" s="1"/>
  <c r="N101" i="3" s="1"/>
  <c r="L93" i="3"/>
  <c r="M93" i="3" s="1"/>
  <c r="O93" i="3" s="1"/>
  <c r="N93" i="3" s="1"/>
  <c r="L85" i="3"/>
  <c r="M85" i="3" s="1"/>
  <c r="O85" i="3" s="1"/>
  <c r="N85" i="3" s="1"/>
  <c r="L77" i="3"/>
  <c r="M77" i="3" s="1"/>
  <c r="O77" i="3" s="1"/>
  <c r="N77" i="3" s="1"/>
  <c r="L69" i="3"/>
  <c r="M69" i="3" s="1"/>
  <c r="O69" i="3" s="1"/>
  <c r="N69" i="3" s="1"/>
  <c r="L61" i="3"/>
  <c r="M61" i="3" s="1"/>
  <c r="O61" i="3" s="1"/>
  <c r="N61" i="3" s="1"/>
  <c r="L53" i="3"/>
  <c r="M53" i="3" s="1"/>
  <c r="O53" i="3" s="1"/>
  <c r="N53" i="3" s="1"/>
  <c r="L45" i="3"/>
  <c r="M45" i="3" s="1"/>
  <c r="O45" i="3" s="1"/>
  <c r="N45" i="3" s="1"/>
  <c r="L37" i="3"/>
  <c r="M37" i="3" s="1"/>
  <c r="O37" i="3" s="1"/>
  <c r="N37" i="3" s="1"/>
  <c r="L29" i="3"/>
  <c r="M29" i="3" s="1"/>
  <c r="O29" i="3" s="1"/>
  <c r="N29" i="3" s="1"/>
  <c r="L21" i="3"/>
  <c r="M21" i="3" s="1"/>
  <c r="O21" i="3" s="1"/>
  <c r="N21" i="3" s="1"/>
  <c r="L13" i="3"/>
  <c r="M13" i="3" s="1"/>
  <c r="O13" i="3" s="1"/>
  <c r="N13" i="3" s="1"/>
  <c r="L92" i="3"/>
  <c r="M92" i="3" s="1"/>
  <c r="O92" i="3" s="1"/>
  <c r="L84" i="3"/>
  <c r="M84" i="3" s="1"/>
  <c r="O84" i="3" s="1"/>
  <c r="N84" i="3" s="1"/>
  <c r="P84" i="3" s="1"/>
  <c r="L52" i="3"/>
  <c r="M52" i="3" s="1"/>
  <c r="O52" i="3" s="1"/>
  <c r="L28" i="3"/>
  <c r="M28" i="3" s="1"/>
  <c r="O28" i="3" s="1"/>
  <c r="N28" i="3" s="1"/>
  <c r="L20" i="3"/>
  <c r="M20" i="3" s="1"/>
  <c r="O20" i="3" s="1"/>
  <c r="N20" i="3" s="1"/>
  <c r="L139" i="3"/>
  <c r="M139" i="3" s="1"/>
  <c r="O139" i="3" s="1"/>
  <c r="L115" i="3"/>
  <c r="M115" i="3" s="1"/>
  <c r="O115" i="3" s="1"/>
  <c r="L83" i="3"/>
  <c r="M83" i="3" s="1"/>
  <c r="O83" i="3" s="1"/>
  <c r="N83" i="3" s="1"/>
  <c r="L59" i="3"/>
  <c r="M59" i="3" s="1"/>
  <c r="O59" i="3" s="1"/>
  <c r="L35" i="3"/>
  <c r="M35" i="3" s="1"/>
  <c r="O35" i="3" s="1"/>
  <c r="N35" i="3" s="1"/>
  <c r="L27" i="3"/>
  <c r="M27" i="3" s="1"/>
  <c r="O27" i="3" s="1"/>
  <c r="N27" i="3" s="1"/>
  <c r="L131" i="3"/>
  <c r="M131" i="3" s="1"/>
  <c r="O131" i="3" s="1"/>
  <c r="N131" i="3" s="1"/>
  <c r="L107" i="3"/>
  <c r="M107" i="3" s="1"/>
  <c r="O107" i="3" s="1"/>
  <c r="N107" i="3" s="1"/>
  <c r="L91" i="3"/>
  <c r="M91" i="3" s="1"/>
  <c r="O91" i="3" s="1"/>
  <c r="N91" i="3" s="1"/>
  <c r="L67" i="3"/>
  <c r="M67" i="3" s="1"/>
  <c r="O67" i="3" s="1"/>
  <c r="L43" i="3"/>
  <c r="M43" i="3" s="1"/>
  <c r="O43" i="3" s="1"/>
  <c r="N43" i="3" s="1"/>
  <c r="L11" i="3"/>
  <c r="M11" i="3" s="1"/>
  <c r="O11" i="3" s="1"/>
  <c r="L123" i="3"/>
  <c r="M123" i="3" s="1"/>
  <c r="O123" i="3" s="1"/>
  <c r="L99" i="3"/>
  <c r="M99" i="3" s="1"/>
  <c r="O99" i="3" s="1"/>
  <c r="N99" i="3" s="1"/>
  <c r="P99" i="3" s="1"/>
  <c r="L75" i="3"/>
  <c r="M75" i="3" s="1"/>
  <c r="O75" i="3" s="1"/>
  <c r="N75" i="3" s="1"/>
  <c r="L51" i="3"/>
  <c r="M51" i="3" s="1"/>
  <c r="O51" i="3" s="1"/>
  <c r="L19" i="3"/>
  <c r="M19" i="3" s="1"/>
  <c r="O19" i="3" s="1"/>
  <c r="L38" i="3"/>
  <c r="M38" i="3" s="1"/>
  <c r="O38" i="3" s="1"/>
  <c r="N38" i="3" s="1"/>
  <c r="L136" i="3"/>
  <c r="M136" i="3" s="1"/>
  <c r="O136" i="3" s="1"/>
  <c r="L138" i="3"/>
  <c r="M138" i="3" s="1"/>
  <c r="O138" i="3" s="1"/>
  <c r="L122" i="3"/>
  <c r="M122" i="3" s="1"/>
  <c r="O122" i="3" s="1"/>
  <c r="L114" i="3"/>
  <c r="M114" i="3" s="1"/>
  <c r="O114" i="3" s="1"/>
  <c r="N114" i="3" s="1"/>
  <c r="P114" i="3" s="1"/>
  <c r="L106" i="3"/>
  <c r="M106" i="3" s="1"/>
  <c r="O106" i="3" s="1"/>
  <c r="N106" i="3" s="1"/>
  <c r="L90" i="3"/>
  <c r="M90" i="3" s="1"/>
  <c r="O90" i="3" s="1"/>
  <c r="N90" i="3" s="1"/>
  <c r="L82" i="3"/>
  <c r="M82" i="3" s="1"/>
  <c r="O82" i="3" s="1"/>
  <c r="L74" i="3"/>
  <c r="M74" i="3" s="1"/>
  <c r="O74" i="3" s="1"/>
  <c r="L66" i="3"/>
  <c r="M66" i="3" s="1"/>
  <c r="O66" i="3" s="1"/>
  <c r="L58" i="3"/>
  <c r="M58" i="3" s="1"/>
  <c r="O58" i="3" s="1"/>
  <c r="L50" i="3"/>
  <c r="M50" i="3" s="1"/>
  <c r="O50" i="3" s="1"/>
  <c r="L42" i="3"/>
  <c r="M42" i="3" s="1"/>
  <c r="O42" i="3" s="1"/>
  <c r="L34" i="3"/>
  <c r="M34" i="3" s="1"/>
  <c r="O34" i="3" s="1"/>
  <c r="L26" i="3"/>
  <c r="M26" i="3" s="1"/>
  <c r="O26" i="3" s="1"/>
  <c r="N26" i="3" s="1"/>
  <c r="L18" i="3"/>
  <c r="M18" i="3" s="1"/>
  <c r="O18" i="3" s="1"/>
  <c r="L10" i="3"/>
  <c r="M10" i="3" s="1"/>
  <c r="O10" i="3" s="1"/>
  <c r="L130" i="3"/>
  <c r="M130" i="3" s="1"/>
  <c r="O130" i="3" s="1"/>
  <c r="L98" i="3"/>
  <c r="M98" i="3" s="1"/>
  <c r="O98" i="3" s="1"/>
  <c r="L144" i="3"/>
  <c r="M144" i="3" s="1"/>
  <c r="O144" i="3" s="1"/>
  <c r="L128" i="3"/>
  <c r="M128" i="3" s="1"/>
  <c r="O128" i="3" s="1"/>
  <c r="N128" i="3" s="1"/>
  <c r="L120" i="3"/>
  <c r="M120" i="3" s="1"/>
  <c r="O120" i="3" s="1"/>
  <c r="N120" i="3" s="1"/>
  <c r="L112" i="3"/>
  <c r="M112" i="3" s="1"/>
  <c r="O112" i="3" s="1"/>
  <c r="N112" i="3" s="1"/>
  <c r="L104" i="3"/>
  <c r="M104" i="3" s="1"/>
  <c r="O104" i="3" s="1"/>
  <c r="L96" i="3"/>
  <c r="M96" i="3" s="1"/>
  <c r="O96" i="3" s="1"/>
  <c r="L88" i="3"/>
  <c r="M88" i="3" s="1"/>
  <c r="O88" i="3" s="1"/>
  <c r="L80" i="3"/>
  <c r="M80" i="3" s="1"/>
  <c r="O80" i="3" s="1"/>
  <c r="L72" i="3"/>
  <c r="M72" i="3" s="1"/>
  <c r="O72" i="3" s="1"/>
  <c r="L64" i="3"/>
  <c r="M64" i="3" s="1"/>
  <c r="O64" i="3" s="1"/>
  <c r="N64" i="3" s="1"/>
  <c r="L56" i="3"/>
  <c r="M56" i="3" s="1"/>
  <c r="O56" i="3" s="1"/>
  <c r="L48" i="3"/>
  <c r="M48" i="3" s="1"/>
  <c r="O48" i="3" s="1"/>
  <c r="N48" i="3" s="1"/>
  <c r="L40" i="3"/>
  <c r="M40" i="3" s="1"/>
  <c r="O40" i="3" s="1"/>
  <c r="L32" i="3"/>
  <c r="M32" i="3" s="1"/>
  <c r="O32" i="3" s="1"/>
  <c r="N32" i="3" s="1"/>
  <c r="L24" i="3"/>
  <c r="M24" i="3" s="1"/>
  <c r="O24" i="3" s="1"/>
  <c r="L16" i="3"/>
  <c r="M16" i="3" s="1"/>
  <c r="O16" i="3" s="1"/>
  <c r="L8" i="3"/>
  <c r="M8" i="3" s="1"/>
  <c r="O8" i="3" s="1"/>
  <c r="N8" i="3" s="1"/>
  <c r="L143" i="3"/>
  <c r="M143" i="3" s="1"/>
  <c r="O143" i="3" s="1"/>
  <c r="L135" i="3"/>
  <c r="M135" i="3" s="1"/>
  <c r="O135" i="3" s="1"/>
  <c r="L127" i="3"/>
  <c r="M127" i="3" s="1"/>
  <c r="O127" i="3" s="1"/>
  <c r="L119" i="3"/>
  <c r="M119" i="3" s="1"/>
  <c r="O119" i="3" s="1"/>
  <c r="N119" i="3" s="1"/>
  <c r="L111" i="3"/>
  <c r="M111" i="3" s="1"/>
  <c r="O111" i="3" s="1"/>
  <c r="L103" i="3"/>
  <c r="M103" i="3" s="1"/>
  <c r="O103" i="3" s="1"/>
  <c r="N103" i="3" s="1"/>
  <c r="L95" i="3"/>
  <c r="M95" i="3" s="1"/>
  <c r="O95" i="3" s="1"/>
  <c r="L87" i="3"/>
  <c r="M87" i="3" s="1"/>
  <c r="O87" i="3" s="1"/>
  <c r="L79" i="3"/>
  <c r="M79" i="3" s="1"/>
  <c r="O79" i="3" s="1"/>
  <c r="L71" i="3"/>
  <c r="M71" i="3" s="1"/>
  <c r="O71" i="3" s="1"/>
  <c r="L63" i="3"/>
  <c r="M63" i="3" s="1"/>
  <c r="O63" i="3" s="1"/>
  <c r="L55" i="3"/>
  <c r="M55" i="3" s="1"/>
  <c r="O55" i="3" s="1"/>
  <c r="L47" i="3"/>
  <c r="M47" i="3" s="1"/>
  <c r="O47" i="3" s="1"/>
  <c r="L39" i="3"/>
  <c r="M39" i="3" s="1"/>
  <c r="O39" i="3" s="1"/>
  <c r="L31" i="3"/>
  <c r="M31" i="3" s="1"/>
  <c r="O31" i="3" s="1"/>
  <c r="L23" i="3"/>
  <c r="M23" i="3" s="1"/>
  <c r="O23" i="3" s="1"/>
  <c r="L15" i="3"/>
  <c r="M15" i="3" s="1"/>
  <c r="O15" i="3" s="1"/>
  <c r="N15" i="3" s="1"/>
  <c r="L140" i="3"/>
  <c r="M140" i="3" s="1"/>
  <c r="O140" i="3" s="1"/>
  <c r="L132" i="3"/>
  <c r="M132" i="3" s="1"/>
  <c r="O132" i="3" s="1"/>
  <c r="L124" i="3"/>
  <c r="M124" i="3" s="1"/>
  <c r="O124" i="3" s="1"/>
  <c r="N124" i="3" s="1"/>
  <c r="L116" i="3"/>
  <c r="M116" i="3" s="1"/>
  <c r="O116" i="3" s="1"/>
  <c r="L108" i="3"/>
  <c r="M108" i="3" s="1"/>
  <c r="O108" i="3" s="1"/>
  <c r="L100" i="3"/>
  <c r="M100" i="3" s="1"/>
  <c r="O100" i="3" s="1"/>
  <c r="L76" i="3"/>
  <c r="M76" i="3" s="1"/>
  <c r="O76" i="3" s="1"/>
  <c r="L68" i="3"/>
  <c r="M68" i="3" s="1"/>
  <c r="O68" i="3" s="1"/>
  <c r="L60" i="3"/>
  <c r="M60" i="3" s="1"/>
  <c r="O60" i="3" s="1"/>
  <c r="L44" i="3"/>
  <c r="M44" i="3" s="1"/>
  <c r="O44" i="3" s="1"/>
  <c r="L36" i="3"/>
  <c r="M36" i="3" s="1"/>
  <c r="O36" i="3" s="1"/>
  <c r="L12" i="3"/>
  <c r="M12" i="3" s="1"/>
  <c r="O12" i="3" s="1"/>
  <c r="L137" i="3"/>
  <c r="M137" i="3" s="1"/>
  <c r="O137" i="3" s="1"/>
  <c r="L129" i="3"/>
  <c r="M129" i="3" s="1"/>
  <c r="O129" i="3" s="1"/>
  <c r="L121" i="3"/>
  <c r="M121" i="3" s="1"/>
  <c r="O121" i="3" s="1"/>
  <c r="N121" i="3" s="1"/>
  <c r="L113" i="3"/>
  <c r="M113" i="3" s="1"/>
  <c r="O113" i="3" s="1"/>
  <c r="L105" i="3"/>
  <c r="M105" i="3" s="1"/>
  <c r="O105" i="3" s="1"/>
  <c r="L97" i="3"/>
  <c r="M97" i="3" s="1"/>
  <c r="O97" i="3" s="1"/>
  <c r="L89" i="3"/>
  <c r="M89" i="3" s="1"/>
  <c r="O89" i="3" s="1"/>
  <c r="L81" i="3"/>
  <c r="M81" i="3" s="1"/>
  <c r="O81" i="3" s="1"/>
  <c r="L73" i="3"/>
  <c r="M73" i="3" s="1"/>
  <c r="O73" i="3" s="1"/>
  <c r="L65" i="3"/>
  <c r="M65" i="3" s="1"/>
  <c r="O65" i="3" s="1"/>
  <c r="L57" i="3"/>
  <c r="M57" i="3" s="1"/>
  <c r="O57" i="3" s="1"/>
  <c r="L49" i="3"/>
  <c r="M49" i="3" s="1"/>
  <c r="O49" i="3" s="1"/>
  <c r="N49" i="3" s="1"/>
  <c r="L41" i="3"/>
  <c r="M41" i="3" s="1"/>
  <c r="O41" i="3" s="1"/>
  <c r="N41" i="3" s="1"/>
  <c r="L33" i="3"/>
  <c r="M33" i="3" s="1"/>
  <c r="O33" i="3" s="1"/>
  <c r="L25" i="3"/>
  <c r="M25" i="3" s="1"/>
  <c r="O25" i="3" s="1"/>
  <c r="L17" i="3"/>
  <c r="M17" i="3" s="1"/>
  <c r="O17" i="3" s="1"/>
  <c r="L9" i="3"/>
  <c r="M9" i="3" s="1"/>
  <c r="O9" i="3" s="1"/>
  <c r="N9" i="3" s="1"/>
  <c r="L78" i="3"/>
  <c r="M78" i="3" s="1"/>
  <c r="O78" i="3" s="1"/>
  <c r="N78" i="3" s="1"/>
  <c r="L14" i="3"/>
  <c r="M14" i="3" s="1"/>
  <c r="O14" i="3" s="1"/>
  <c r="L142" i="3"/>
  <c r="M142" i="3" s="1"/>
  <c r="O142" i="3" s="1"/>
  <c r="L134" i="3"/>
  <c r="M134" i="3" s="1"/>
  <c r="O134" i="3" s="1"/>
  <c r="L126" i="3"/>
  <c r="M126" i="3" s="1"/>
  <c r="O126" i="3" s="1"/>
  <c r="L118" i="3"/>
  <c r="M118" i="3" s="1"/>
  <c r="O118" i="3" s="1"/>
  <c r="N118" i="3" s="1"/>
  <c r="L110" i="3"/>
  <c r="M110" i="3" s="1"/>
  <c r="O110" i="3" s="1"/>
  <c r="L102" i="3"/>
  <c r="M102" i="3" s="1"/>
  <c r="O102" i="3" s="1"/>
  <c r="L94" i="3"/>
  <c r="M94" i="3" s="1"/>
  <c r="O94" i="3" s="1"/>
  <c r="N94" i="3" s="1"/>
  <c r="L86" i="3"/>
  <c r="M86" i="3" s="1"/>
  <c r="O86" i="3" s="1"/>
  <c r="L70" i="3"/>
  <c r="M70" i="3" s="1"/>
  <c r="O70" i="3" s="1"/>
  <c r="L62" i="3"/>
  <c r="M62" i="3" s="1"/>
  <c r="O62" i="3" s="1"/>
  <c r="N62" i="3" s="1"/>
  <c r="L54" i="3"/>
  <c r="M54" i="3" s="1"/>
  <c r="O54" i="3" s="1"/>
  <c r="L46" i="3"/>
  <c r="M46" i="3" s="1"/>
  <c r="O46" i="3" s="1"/>
  <c r="N46" i="3" s="1"/>
  <c r="L30" i="3"/>
  <c r="M30" i="3" s="1"/>
  <c r="O30" i="3" s="1"/>
  <c r="L22" i="3"/>
  <c r="M22" i="3" s="1"/>
  <c r="O22" i="3" s="1"/>
  <c r="N22" i="3" s="1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7" i="3"/>
  <c r="A67" i="6" l="1"/>
  <c r="A68" i="6" s="1"/>
  <c r="A69" i="6" s="1"/>
  <c r="A70" i="6" s="1"/>
  <c r="A71" i="6" s="1"/>
  <c r="A72" i="6" s="1"/>
  <c r="A73" i="6" s="1"/>
  <c r="A74" i="6" s="1"/>
  <c r="A75" i="6" s="1"/>
  <c r="A76" i="6" s="1"/>
  <c r="P125" i="3"/>
  <c r="P77" i="3"/>
  <c r="P15" i="3"/>
  <c r="P13" i="3"/>
  <c r="P45" i="3"/>
  <c r="P26" i="3"/>
  <c r="P29" i="3"/>
  <c r="P32" i="3"/>
  <c r="P38" i="3"/>
  <c r="N141" i="3"/>
  <c r="P141" i="3" s="1"/>
  <c r="P27" i="3"/>
  <c r="P28" i="3"/>
  <c r="P128" i="3"/>
  <c r="P109" i="3"/>
  <c r="P48" i="3"/>
  <c r="P21" i="3"/>
  <c r="P124" i="3"/>
  <c r="P20" i="3"/>
  <c r="P120" i="3"/>
  <c r="P69" i="3"/>
  <c r="P75" i="3"/>
  <c r="P37" i="3"/>
  <c r="P101" i="3"/>
  <c r="P35" i="3"/>
  <c r="P117" i="3"/>
  <c r="P46" i="3"/>
  <c r="P64" i="3"/>
  <c r="P112" i="3"/>
  <c r="P43" i="3"/>
  <c r="N25" i="3"/>
  <c r="P25" i="3" s="1"/>
  <c r="N36" i="3"/>
  <c r="P36" i="3" s="1"/>
  <c r="N40" i="3"/>
  <c r="P40" i="3" s="1"/>
  <c r="N18" i="3"/>
  <c r="P18" i="3" s="1"/>
  <c r="N19" i="3"/>
  <c r="P19" i="3" s="1"/>
  <c r="N33" i="3"/>
  <c r="P33" i="3" s="1"/>
  <c r="N44" i="3"/>
  <c r="P44" i="3" s="1"/>
  <c r="N34" i="3"/>
  <c r="P34" i="3" s="1"/>
  <c r="P70" i="3"/>
  <c r="N70" i="3"/>
  <c r="N42" i="3"/>
  <c r="P42" i="3" s="1"/>
  <c r="N14" i="3"/>
  <c r="P14" i="3" s="1"/>
  <c r="N57" i="3"/>
  <c r="P57" i="3" s="1"/>
  <c r="N23" i="3"/>
  <c r="P23" i="3" s="1"/>
  <c r="N31" i="3"/>
  <c r="P31" i="3" s="1"/>
  <c r="N16" i="3"/>
  <c r="P16" i="3" s="1"/>
  <c r="N11" i="3"/>
  <c r="P11" i="3" s="1"/>
  <c r="N39" i="3"/>
  <c r="P39" i="3" s="1"/>
  <c r="N24" i="3"/>
  <c r="P24" i="3" s="1"/>
  <c r="N30" i="3"/>
  <c r="P30" i="3" s="1"/>
  <c r="N17" i="3"/>
  <c r="P17" i="3" s="1"/>
  <c r="N12" i="3"/>
  <c r="P12" i="3" s="1"/>
  <c r="N47" i="3"/>
  <c r="P47" i="3" s="1"/>
  <c r="N10" i="3"/>
  <c r="P10" i="3" s="1"/>
  <c r="P107" i="3"/>
  <c r="N104" i="3"/>
  <c r="P104" i="3" s="1"/>
  <c r="N139" i="3"/>
  <c r="P139" i="3" s="1"/>
  <c r="P106" i="3"/>
  <c r="P131" i="3"/>
  <c r="N126" i="3"/>
  <c r="P126" i="3" s="1"/>
  <c r="N97" i="3"/>
  <c r="P97" i="3" s="1"/>
  <c r="N132" i="3"/>
  <c r="P132" i="3" s="1"/>
  <c r="N127" i="3"/>
  <c r="P127" i="3" s="1"/>
  <c r="N134" i="3"/>
  <c r="P134" i="3" s="1"/>
  <c r="N105" i="3"/>
  <c r="P105" i="3" s="1"/>
  <c r="N140" i="3"/>
  <c r="P140" i="3" s="1"/>
  <c r="N135" i="3"/>
  <c r="P135" i="3" s="1"/>
  <c r="N142" i="3"/>
  <c r="P142" i="3" s="1"/>
  <c r="N143" i="3"/>
  <c r="P143" i="3" s="1"/>
  <c r="N144" i="3"/>
  <c r="P144" i="3" s="1"/>
  <c r="N122" i="3"/>
  <c r="P122" i="3" s="1"/>
  <c r="N123" i="3"/>
  <c r="P123" i="3" s="1"/>
  <c r="P118" i="3"/>
  <c r="N113" i="3"/>
  <c r="P113" i="3" s="1"/>
  <c r="P133" i="3"/>
  <c r="N129" i="3"/>
  <c r="P129" i="3" s="1"/>
  <c r="N100" i="3"/>
  <c r="P100" i="3" s="1"/>
  <c r="N98" i="3"/>
  <c r="P98" i="3" s="1"/>
  <c r="N138" i="3"/>
  <c r="P138" i="3" s="1"/>
  <c r="N102" i="3"/>
  <c r="P102" i="3" s="1"/>
  <c r="N137" i="3"/>
  <c r="P137" i="3" s="1"/>
  <c r="N108" i="3"/>
  <c r="P108" i="3" s="1"/>
  <c r="N130" i="3"/>
  <c r="P130" i="3" s="1"/>
  <c r="N136" i="3"/>
  <c r="P136" i="3" s="1"/>
  <c r="P119" i="3"/>
  <c r="N110" i="3"/>
  <c r="P110" i="3" s="1"/>
  <c r="N116" i="3"/>
  <c r="P116" i="3" s="1"/>
  <c r="N111" i="3"/>
  <c r="P111" i="3" s="1"/>
  <c r="N115" i="3"/>
  <c r="P115" i="3" s="1"/>
  <c r="N96" i="3"/>
  <c r="P96" i="3" s="1"/>
  <c r="N95" i="3"/>
  <c r="P95" i="3" s="1"/>
  <c r="P93" i="3"/>
  <c r="N92" i="3"/>
  <c r="P92" i="3" s="1"/>
  <c r="P91" i="3"/>
  <c r="P90" i="3"/>
  <c r="N89" i="3"/>
  <c r="P89" i="3" s="1"/>
  <c r="N88" i="3"/>
  <c r="P88" i="3" s="1"/>
  <c r="N87" i="3"/>
  <c r="P87" i="3" s="1"/>
  <c r="N86" i="3"/>
  <c r="P86" i="3" s="1"/>
  <c r="P85" i="3"/>
  <c r="P83" i="3"/>
  <c r="N82" i="3"/>
  <c r="P82" i="3" s="1"/>
  <c r="N81" i="3"/>
  <c r="P81" i="3" s="1"/>
  <c r="N80" i="3"/>
  <c r="P80" i="3" s="1"/>
  <c r="P79" i="3"/>
  <c r="N79" i="3"/>
  <c r="N76" i="3"/>
  <c r="P76" i="3" s="1"/>
  <c r="N74" i="3"/>
  <c r="P74" i="3" s="1"/>
  <c r="N73" i="3"/>
  <c r="P73" i="3" s="1"/>
  <c r="N72" i="3"/>
  <c r="P72" i="3" s="1"/>
  <c r="N71" i="3"/>
  <c r="P71" i="3" s="1"/>
  <c r="N68" i="3"/>
  <c r="P68" i="3" s="1"/>
  <c r="N67" i="3"/>
  <c r="P67" i="3" s="1"/>
  <c r="N66" i="3"/>
  <c r="P66" i="3" s="1"/>
  <c r="N65" i="3"/>
  <c r="P65" i="3" s="1"/>
  <c r="N63" i="3"/>
  <c r="P63" i="3" s="1"/>
  <c r="P61" i="3"/>
  <c r="N60" i="3"/>
  <c r="P60" i="3" s="1"/>
  <c r="N59" i="3"/>
  <c r="P59" i="3" s="1"/>
  <c r="N58" i="3"/>
  <c r="P58" i="3" s="1"/>
  <c r="N56" i="3"/>
  <c r="P56" i="3" s="1"/>
  <c r="N55" i="3"/>
  <c r="P55" i="3" s="1"/>
  <c r="N54" i="3"/>
  <c r="P54" i="3" s="1"/>
  <c r="P53" i="3"/>
  <c r="N52" i="3"/>
  <c r="P52" i="3" s="1"/>
  <c r="N51" i="3"/>
  <c r="P51" i="3" s="1"/>
  <c r="N50" i="3"/>
  <c r="P50" i="3" s="1"/>
  <c r="P8" i="3"/>
  <c r="P9" i="3"/>
  <c r="P103" i="3"/>
  <c r="P121" i="3"/>
  <c r="P22" i="3"/>
  <c r="P49" i="3"/>
  <c r="P62" i="3"/>
  <c r="P41" i="3"/>
  <c r="P78" i="3"/>
  <c r="P94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289" i="3"/>
  <c r="R290" i="3"/>
  <c r="R291" i="3"/>
  <c r="R292" i="3"/>
  <c r="R293" i="3"/>
  <c r="R294" i="3"/>
  <c r="R295" i="3"/>
  <c r="R296" i="3"/>
  <c r="R297" i="3"/>
  <c r="R298" i="3"/>
  <c r="R299" i="3"/>
  <c r="R300" i="3"/>
  <c r="R301" i="3"/>
  <c r="R302" i="3"/>
  <c r="R303" i="3"/>
  <c r="R304" i="3"/>
  <c r="R305" i="3"/>
  <c r="R306" i="3"/>
  <c r="R307" i="3"/>
  <c r="R308" i="3"/>
  <c r="R309" i="3"/>
  <c r="R310" i="3"/>
  <c r="R311" i="3"/>
  <c r="R312" i="3"/>
  <c r="R313" i="3"/>
  <c r="R315" i="3"/>
  <c r="R316" i="3"/>
  <c r="R317" i="3"/>
  <c r="R318" i="3"/>
  <c r="R319" i="3"/>
  <c r="R320" i="3"/>
  <c r="R321" i="3"/>
  <c r="R322" i="3"/>
  <c r="R323" i="3"/>
  <c r="R324" i="3"/>
  <c r="R325" i="3"/>
  <c r="R326" i="3"/>
  <c r="R327" i="3"/>
  <c r="R328" i="3"/>
  <c r="R329" i="3"/>
  <c r="R330" i="3"/>
  <c r="R331" i="3"/>
  <c r="R332" i="3"/>
  <c r="R333" i="3"/>
  <c r="R334" i="3"/>
  <c r="R335" i="3"/>
  <c r="R336" i="3"/>
  <c r="R337" i="3"/>
  <c r="R338" i="3"/>
  <c r="R339" i="3"/>
  <c r="R340" i="3"/>
  <c r="R341" i="3"/>
  <c r="R342" i="3"/>
  <c r="R343" i="3"/>
  <c r="R344" i="3"/>
  <c r="R345" i="3"/>
  <c r="R346" i="3"/>
  <c r="R347" i="3"/>
  <c r="R348" i="3"/>
  <c r="R349" i="3"/>
  <c r="R350" i="3"/>
  <c r="R351" i="3"/>
  <c r="R352" i="3"/>
  <c r="R353" i="3"/>
  <c r="R354" i="3"/>
  <c r="R355" i="3"/>
  <c r="R356" i="3"/>
  <c r="R357" i="3"/>
  <c r="R358" i="3"/>
  <c r="R359" i="3"/>
  <c r="R360" i="3"/>
  <c r="R361" i="3"/>
  <c r="R362" i="3"/>
  <c r="R363" i="3"/>
  <c r="R364" i="3"/>
  <c r="R365" i="3"/>
  <c r="R366" i="3"/>
  <c r="R367" i="3"/>
  <c r="R368" i="3"/>
  <c r="R369" i="3"/>
  <c r="R370" i="3"/>
  <c r="R371" i="3"/>
  <c r="R372" i="3"/>
  <c r="R373" i="3"/>
  <c r="R374" i="3"/>
  <c r="R375" i="3"/>
  <c r="R376" i="3"/>
  <c r="R377" i="3"/>
  <c r="R378" i="3"/>
  <c r="R379" i="3"/>
  <c r="R380" i="3"/>
  <c r="R381" i="3"/>
  <c r="R382" i="3"/>
  <c r="R383" i="3"/>
  <c r="R384" i="3"/>
  <c r="R385" i="3"/>
  <c r="R386" i="3"/>
  <c r="R387" i="3"/>
  <c r="R388" i="3"/>
  <c r="R389" i="3"/>
  <c r="R390" i="3"/>
  <c r="R391" i="3"/>
  <c r="R392" i="3"/>
  <c r="R393" i="3"/>
  <c r="R394" i="3"/>
  <c r="R395" i="3"/>
  <c r="R396" i="3"/>
  <c r="R397" i="3"/>
  <c r="R398" i="3"/>
  <c r="R399" i="3"/>
  <c r="R400" i="3"/>
  <c r="R401" i="3"/>
  <c r="R402" i="3"/>
  <c r="R403" i="3"/>
  <c r="R404" i="3"/>
  <c r="R405" i="3"/>
  <c r="R406" i="3"/>
  <c r="R407" i="3"/>
  <c r="R408" i="3"/>
  <c r="R409" i="3"/>
  <c r="R410" i="3"/>
  <c r="R411" i="3"/>
  <c r="R412" i="3"/>
  <c r="R413" i="3"/>
  <c r="R414" i="3"/>
  <c r="R415" i="3"/>
  <c r="R416" i="3"/>
  <c r="R417" i="3"/>
  <c r="R418" i="3"/>
  <c r="R419" i="3"/>
  <c r="R420" i="3"/>
  <c r="R421" i="3"/>
  <c r="R422" i="3"/>
  <c r="R423" i="3"/>
  <c r="R424" i="3"/>
  <c r="R425" i="3"/>
  <c r="R426" i="3"/>
  <c r="R427" i="3"/>
  <c r="R428" i="3"/>
  <c r="R429" i="3"/>
  <c r="R430" i="3"/>
  <c r="R431" i="3"/>
  <c r="R432" i="3"/>
  <c r="R433" i="3"/>
  <c r="R434" i="3"/>
  <c r="R435" i="3"/>
  <c r="R436" i="3"/>
  <c r="R437" i="3"/>
  <c r="R438" i="3"/>
  <c r="R439" i="3"/>
  <c r="R440" i="3"/>
  <c r="R441" i="3"/>
  <c r="R442" i="3"/>
  <c r="R443" i="3"/>
  <c r="R444" i="3"/>
  <c r="R445" i="3"/>
  <c r="R446" i="3"/>
  <c r="R447" i="3"/>
  <c r="R448" i="3"/>
  <c r="R449" i="3"/>
  <c r="R450" i="3"/>
  <c r="R451" i="3"/>
  <c r="R452" i="3"/>
  <c r="R453" i="3"/>
  <c r="R454" i="3"/>
  <c r="R455" i="3"/>
  <c r="R456" i="3"/>
  <c r="R457" i="3"/>
  <c r="R458" i="3"/>
  <c r="R459" i="3"/>
  <c r="R460" i="3"/>
  <c r="R461" i="3"/>
  <c r="R462" i="3"/>
  <c r="R463" i="3"/>
  <c r="R464" i="3"/>
  <c r="R465" i="3"/>
  <c r="R466" i="3"/>
  <c r="R467" i="3"/>
  <c r="R468" i="3"/>
  <c r="R469" i="3"/>
  <c r="R470" i="3"/>
  <c r="R471" i="3"/>
  <c r="R472" i="3"/>
  <c r="R473" i="3"/>
  <c r="R474" i="3"/>
  <c r="R475" i="3"/>
  <c r="R476" i="3"/>
  <c r="R477" i="3"/>
  <c r="R478" i="3"/>
  <c r="R479" i="3"/>
  <c r="R480" i="3"/>
  <c r="R481" i="3"/>
  <c r="R482" i="3"/>
  <c r="R483" i="3"/>
  <c r="R484" i="3"/>
  <c r="R485" i="3"/>
  <c r="R486" i="3"/>
  <c r="R487" i="3"/>
  <c r="R488" i="3"/>
  <c r="R489" i="3"/>
  <c r="R490" i="3"/>
  <c r="R491" i="3"/>
  <c r="R492" i="3"/>
  <c r="R493" i="3"/>
  <c r="R494" i="3"/>
  <c r="R495" i="3"/>
  <c r="R496" i="3"/>
  <c r="R497" i="3"/>
  <c r="R498" i="3"/>
  <c r="R499" i="3"/>
  <c r="R500" i="3"/>
  <c r="R501" i="3"/>
  <c r="R502" i="3"/>
  <c r="R503" i="3"/>
  <c r="R504" i="3"/>
  <c r="R505" i="3"/>
  <c r="R506" i="3"/>
  <c r="R507" i="3"/>
  <c r="R508" i="3"/>
  <c r="R509" i="3"/>
  <c r="R510" i="3"/>
  <c r="R511" i="3"/>
  <c r="R512" i="3"/>
  <c r="R513" i="3"/>
  <c r="R514" i="3"/>
  <c r="R515" i="3"/>
  <c r="R516" i="3"/>
  <c r="R517" i="3"/>
  <c r="R518" i="3"/>
  <c r="R519" i="3"/>
  <c r="R520" i="3"/>
  <c r="R521" i="3"/>
  <c r="R522" i="3"/>
  <c r="R523" i="3"/>
  <c r="R524" i="3"/>
  <c r="R525" i="3"/>
  <c r="R526" i="3"/>
  <c r="Q234" i="3"/>
  <c r="Q235" i="3"/>
  <c r="Q236" i="3"/>
  <c r="Q237" i="3"/>
  <c r="Q238" i="3"/>
  <c r="Q239" i="3"/>
  <c r="Q240" i="3"/>
  <c r="Q241" i="3"/>
  <c r="Q242" i="3"/>
  <c r="Q243" i="3"/>
  <c r="Q244" i="3"/>
  <c r="Q245" i="3"/>
  <c r="Q246" i="3"/>
  <c r="Q247" i="3"/>
  <c r="Q248" i="3"/>
  <c r="Q249" i="3"/>
  <c r="Q250" i="3"/>
  <c r="Q251" i="3"/>
  <c r="Q252" i="3"/>
  <c r="Q253" i="3"/>
  <c r="Q254" i="3"/>
  <c r="Q255" i="3"/>
  <c r="Q256" i="3"/>
  <c r="Q257" i="3"/>
  <c r="Q258" i="3"/>
  <c r="Q259" i="3"/>
  <c r="Q260" i="3"/>
  <c r="Q261" i="3"/>
  <c r="Q262" i="3"/>
  <c r="Q263" i="3"/>
  <c r="Q264" i="3"/>
  <c r="Q265" i="3"/>
  <c r="Q266" i="3"/>
  <c r="Q267" i="3"/>
  <c r="Q268" i="3"/>
  <c r="Q269" i="3"/>
  <c r="Q270" i="3"/>
  <c r="Q271" i="3"/>
  <c r="Q272" i="3"/>
  <c r="Q273" i="3"/>
  <c r="Q274" i="3"/>
  <c r="Q275" i="3"/>
  <c r="Q276" i="3"/>
  <c r="Q277" i="3"/>
  <c r="Q278" i="3"/>
  <c r="Q279" i="3"/>
  <c r="Q280" i="3"/>
  <c r="Q281" i="3"/>
  <c r="Q282" i="3"/>
  <c r="Q283" i="3"/>
  <c r="Q284" i="3"/>
  <c r="Q285" i="3"/>
  <c r="Q286" i="3"/>
  <c r="Q287" i="3"/>
  <c r="Q288" i="3"/>
  <c r="Q289" i="3"/>
  <c r="Q290" i="3"/>
  <c r="Q291" i="3"/>
  <c r="Q292" i="3"/>
  <c r="Q293" i="3"/>
  <c r="Q294" i="3"/>
  <c r="Q295" i="3"/>
  <c r="Q296" i="3"/>
  <c r="Q297" i="3"/>
  <c r="Q298" i="3"/>
  <c r="Q299" i="3"/>
  <c r="Q300" i="3"/>
  <c r="Q301" i="3"/>
  <c r="Q302" i="3"/>
  <c r="Q303" i="3"/>
  <c r="Q304" i="3"/>
  <c r="Q305" i="3"/>
  <c r="Q306" i="3"/>
  <c r="Q307" i="3"/>
  <c r="Q308" i="3"/>
  <c r="Q309" i="3"/>
  <c r="Q310" i="3"/>
  <c r="Q311" i="3"/>
  <c r="Q312" i="3"/>
  <c r="Q313" i="3"/>
  <c r="Q314" i="3"/>
  <c r="Q315" i="3"/>
  <c r="Q316" i="3"/>
  <c r="Q317" i="3"/>
  <c r="Q318" i="3"/>
  <c r="Q319" i="3"/>
  <c r="Q320" i="3"/>
  <c r="Q321" i="3"/>
  <c r="Q322" i="3"/>
  <c r="Q323" i="3"/>
  <c r="Q324" i="3"/>
  <c r="Q325" i="3"/>
  <c r="Q326" i="3"/>
  <c r="Q327" i="3"/>
  <c r="Q328" i="3"/>
  <c r="Q329" i="3"/>
  <c r="Q330" i="3"/>
  <c r="Q331" i="3"/>
  <c r="Q332" i="3"/>
  <c r="Q333" i="3"/>
  <c r="Q334" i="3"/>
  <c r="Q335" i="3"/>
  <c r="Q336" i="3"/>
  <c r="Q337" i="3"/>
  <c r="Q338" i="3"/>
  <c r="Q339" i="3"/>
  <c r="Q340" i="3"/>
  <c r="Q341" i="3"/>
  <c r="Q342" i="3"/>
  <c r="Q343" i="3"/>
  <c r="Q344" i="3"/>
  <c r="Q345" i="3"/>
  <c r="Q346" i="3"/>
  <c r="Q347" i="3"/>
  <c r="Q348" i="3"/>
  <c r="Q349" i="3"/>
  <c r="Q350" i="3"/>
  <c r="Q351" i="3"/>
  <c r="Q352" i="3"/>
  <c r="Q353" i="3"/>
  <c r="Q354" i="3"/>
  <c r="Q355" i="3"/>
  <c r="Q356" i="3"/>
  <c r="Q357" i="3"/>
  <c r="Q358" i="3"/>
  <c r="Q359" i="3"/>
  <c r="Q360" i="3"/>
  <c r="Q361" i="3"/>
  <c r="Q362" i="3"/>
  <c r="Q363" i="3"/>
  <c r="Q364" i="3"/>
  <c r="Q365" i="3"/>
  <c r="Q366" i="3"/>
  <c r="Q367" i="3"/>
  <c r="Q368" i="3"/>
  <c r="Q369" i="3"/>
  <c r="Q370" i="3"/>
  <c r="Q371" i="3"/>
  <c r="Q372" i="3"/>
  <c r="Q373" i="3"/>
  <c r="Q374" i="3"/>
  <c r="Q375" i="3"/>
  <c r="Q376" i="3"/>
  <c r="Q377" i="3"/>
  <c r="Q378" i="3"/>
  <c r="Q379" i="3"/>
  <c r="Q380" i="3"/>
  <c r="Q381" i="3"/>
  <c r="Q382" i="3"/>
  <c r="Q383" i="3"/>
  <c r="Q384" i="3"/>
  <c r="Q385" i="3"/>
  <c r="Q386" i="3"/>
  <c r="Q387" i="3"/>
  <c r="Q388" i="3"/>
  <c r="Q389" i="3"/>
  <c r="Q390" i="3"/>
  <c r="Q391" i="3"/>
  <c r="Q392" i="3"/>
  <c r="Q393" i="3"/>
  <c r="Q394" i="3"/>
  <c r="Q395" i="3"/>
  <c r="Q396" i="3"/>
  <c r="Q397" i="3"/>
  <c r="Q398" i="3"/>
  <c r="Q399" i="3"/>
  <c r="Q400" i="3"/>
  <c r="Q401" i="3"/>
  <c r="Q402" i="3"/>
  <c r="Q403" i="3"/>
  <c r="Q404" i="3"/>
  <c r="Q405" i="3"/>
  <c r="Q406" i="3"/>
  <c r="Q407" i="3"/>
  <c r="Q408" i="3"/>
  <c r="Q409" i="3"/>
  <c r="Q410" i="3"/>
  <c r="Q411" i="3"/>
  <c r="Q412" i="3"/>
  <c r="Q413" i="3"/>
  <c r="Q414" i="3"/>
  <c r="Q415" i="3"/>
  <c r="Q416" i="3"/>
  <c r="Q417" i="3"/>
  <c r="Q418" i="3"/>
  <c r="Q419" i="3"/>
  <c r="Q420" i="3"/>
  <c r="Q421" i="3"/>
  <c r="Q422" i="3"/>
  <c r="Q423" i="3"/>
  <c r="Q424" i="3"/>
  <c r="Q425" i="3"/>
  <c r="Q426" i="3"/>
  <c r="Q427" i="3"/>
  <c r="Q428" i="3"/>
  <c r="Q429" i="3"/>
  <c r="Q430" i="3"/>
  <c r="Q431" i="3"/>
  <c r="Q432" i="3"/>
  <c r="Q433" i="3"/>
  <c r="Q434" i="3"/>
  <c r="Q435" i="3"/>
  <c r="Q436" i="3"/>
  <c r="Q437" i="3"/>
  <c r="Q438" i="3"/>
  <c r="Q439" i="3"/>
  <c r="Q440" i="3"/>
  <c r="Q441" i="3"/>
  <c r="Q442" i="3"/>
  <c r="Q443" i="3"/>
  <c r="Q444" i="3"/>
  <c r="Q445" i="3"/>
  <c r="Q446" i="3"/>
  <c r="Q447" i="3"/>
  <c r="Q448" i="3"/>
  <c r="Q449" i="3"/>
  <c r="Q450" i="3"/>
  <c r="Q451" i="3"/>
  <c r="Q452" i="3"/>
  <c r="Q453" i="3"/>
  <c r="Q454" i="3"/>
  <c r="Q455" i="3"/>
  <c r="Q456" i="3"/>
  <c r="Q457" i="3"/>
  <c r="Q458" i="3"/>
  <c r="Q459" i="3"/>
  <c r="Q460" i="3"/>
  <c r="Q461" i="3"/>
  <c r="Q462" i="3"/>
  <c r="Q463" i="3"/>
  <c r="Q464" i="3"/>
  <c r="Q465" i="3"/>
  <c r="Q466" i="3"/>
  <c r="Q467" i="3"/>
  <c r="Q468" i="3"/>
  <c r="Q469" i="3"/>
  <c r="Q470" i="3"/>
  <c r="Q471" i="3"/>
  <c r="Q472" i="3"/>
  <c r="Q473" i="3"/>
  <c r="Q474" i="3"/>
  <c r="Q475" i="3"/>
  <c r="Q476" i="3"/>
  <c r="Q477" i="3"/>
  <c r="Q478" i="3"/>
  <c r="Q479" i="3"/>
  <c r="Q480" i="3"/>
  <c r="Q481" i="3"/>
  <c r="Q482" i="3"/>
  <c r="Q483" i="3"/>
  <c r="Q484" i="3"/>
  <c r="Q485" i="3"/>
  <c r="Q486" i="3"/>
  <c r="Q487" i="3"/>
  <c r="Q488" i="3"/>
  <c r="Q489" i="3"/>
  <c r="Q490" i="3"/>
  <c r="Q491" i="3"/>
  <c r="Q492" i="3"/>
  <c r="Q493" i="3"/>
  <c r="Q494" i="3"/>
  <c r="Q495" i="3"/>
  <c r="Q496" i="3"/>
  <c r="Q497" i="3"/>
  <c r="Q498" i="3"/>
  <c r="Q499" i="3"/>
  <c r="Q500" i="3"/>
  <c r="Q501" i="3"/>
  <c r="Q502" i="3"/>
  <c r="Q503" i="3"/>
  <c r="Q504" i="3"/>
  <c r="Q505" i="3"/>
  <c r="Q506" i="3"/>
  <c r="Q507" i="3"/>
  <c r="Q508" i="3"/>
  <c r="Q509" i="3"/>
  <c r="Q510" i="3"/>
  <c r="Q511" i="3"/>
  <c r="Q512" i="3"/>
  <c r="Q513" i="3"/>
  <c r="Q514" i="3"/>
  <c r="Q515" i="3"/>
  <c r="Q516" i="3"/>
  <c r="Q517" i="3"/>
  <c r="Q518" i="3"/>
  <c r="Q519" i="3"/>
  <c r="Q520" i="3"/>
  <c r="Q521" i="3"/>
  <c r="Q522" i="3"/>
  <c r="Q523" i="3"/>
  <c r="Q524" i="3"/>
  <c r="Q525" i="3"/>
  <c r="Q526" i="3"/>
  <c r="Q527" i="3"/>
  <c r="I148" i="3"/>
  <c r="J148" i="3" s="1"/>
  <c r="I149" i="3"/>
  <c r="J149" i="3" s="1"/>
  <c r="I150" i="3"/>
  <c r="J150" i="3" s="1"/>
  <c r="I151" i="3"/>
  <c r="J151" i="3" s="1"/>
  <c r="I152" i="3"/>
  <c r="J152" i="3" s="1"/>
  <c r="I153" i="3"/>
  <c r="J153" i="3" s="1"/>
  <c r="I154" i="3"/>
  <c r="J154" i="3" s="1"/>
  <c r="I155" i="3"/>
  <c r="J155" i="3" s="1"/>
  <c r="I156" i="3"/>
  <c r="J156" i="3" s="1"/>
  <c r="I158" i="3"/>
  <c r="J158" i="3" s="1"/>
  <c r="I159" i="3"/>
  <c r="J159" i="3" s="1"/>
  <c r="I160" i="3"/>
  <c r="J160" i="3" s="1"/>
  <c r="I161" i="3"/>
  <c r="J161" i="3" s="1"/>
  <c r="I162" i="3"/>
  <c r="J162" i="3" s="1"/>
  <c r="I163" i="3"/>
  <c r="J163" i="3" s="1"/>
  <c r="I164" i="3"/>
  <c r="J164" i="3" s="1"/>
  <c r="I165" i="3"/>
  <c r="J165" i="3" s="1"/>
  <c r="I166" i="3"/>
  <c r="J166" i="3" s="1"/>
  <c r="I167" i="3"/>
  <c r="J167" i="3" s="1"/>
  <c r="I168" i="3"/>
  <c r="J168" i="3" s="1"/>
  <c r="I169" i="3"/>
  <c r="J169" i="3" s="1"/>
  <c r="I170" i="3"/>
  <c r="J170" i="3" s="1"/>
  <c r="I171" i="3"/>
  <c r="J171" i="3" s="1"/>
  <c r="I172" i="3"/>
  <c r="J172" i="3" s="1"/>
  <c r="I173" i="3"/>
  <c r="J173" i="3" s="1"/>
  <c r="I174" i="3"/>
  <c r="J174" i="3" s="1"/>
  <c r="I175" i="3"/>
  <c r="J175" i="3" s="1"/>
  <c r="I176" i="3"/>
  <c r="J176" i="3" s="1"/>
  <c r="I177" i="3"/>
  <c r="J177" i="3" s="1"/>
  <c r="I178" i="3"/>
  <c r="J178" i="3" s="1"/>
  <c r="I179" i="3"/>
  <c r="J179" i="3" s="1"/>
  <c r="I180" i="3"/>
  <c r="J180" i="3" s="1"/>
  <c r="I181" i="3"/>
  <c r="J181" i="3" s="1"/>
  <c r="I182" i="3"/>
  <c r="J182" i="3" s="1"/>
  <c r="I183" i="3"/>
  <c r="J183" i="3" s="1"/>
  <c r="I184" i="3"/>
  <c r="J184" i="3" s="1"/>
  <c r="I185" i="3"/>
  <c r="J185" i="3" s="1"/>
  <c r="I186" i="3"/>
  <c r="J186" i="3" s="1"/>
  <c r="I187" i="3"/>
  <c r="J187" i="3" s="1"/>
  <c r="I188" i="3"/>
  <c r="J188" i="3" s="1"/>
  <c r="I189" i="3"/>
  <c r="J189" i="3" s="1"/>
  <c r="I190" i="3"/>
  <c r="J190" i="3" s="1"/>
  <c r="I191" i="3"/>
  <c r="J191" i="3" s="1"/>
  <c r="I192" i="3"/>
  <c r="J192" i="3" s="1"/>
  <c r="I193" i="3"/>
  <c r="J193" i="3" s="1"/>
  <c r="I194" i="3"/>
  <c r="J194" i="3" s="1"/>
  <c r="I195" i="3"/>
  <c r="J195" i="3" s="1"/>
  <c r="I196" i="3"/>
  <c r="J196" i="3" s="1"/>
  <c r="I197" i="3"/>
  <c r="J197" i="3" s="1"/>
  <c r="I198" i="3"/>
  <c r="J198" i="3" s="1"/>
  <c r="I199" i="3"/>
  <c r="J199" i="3" s="1"/>
  <c r="I200" i="3"/>
  <c r="J200" i="3" s="1"/>
  <c r="I201" i="3"/>
  <c r="J201" i="3" s="1"/>
  <c r="I202" i="3"/>
  <c r="J202" i="3" s="1"/>
  <c r="I203" i="3"/>
  <c r="J203" i="3" s="1"/>
  <c r="I204" i="3"/>
  <c r="J204" i="3" s="1"/>
  <c r="I205" i="3"/>
  <c r="J205" i="3" s="1"/>
  <c r="I206" i="3"/>
  <c r="J206" i="3" s="1"/>
  <c r="I207" i="3"/>
  <c r="J207" i="3" s="1"/>
  <c r="I208" i="3"/>
  <c r="J208" i="3" s="1"/>
  <c r="I209" i="3"/>
  <c r="J209" i="3" s="1"/>
  <c r="I210" i="3"/>
  <c r="J210" i="3" s="1"/>
  <c r="I211" i="3"/>
  <c r="J211" i="3" s="1"/>
  <c r="I212" i="3"/>
  <c r="J212" i="3" s="1"/>
  <c r="I213" i="3"/>
  <c r="J213" i="3" s="1"/>
  <c r="I214" i="3"/>
  <c r="J214" i="3" s="1"/>
  <c r="I215" i="3"/>
  <c r="J215" i="3" s="1"/>
  <c r="I216" i="3"/>
  <c r="J216" i="3" s="1"/>
  <c r="I217" i="3"/>
  <c r="J217" i="3" s="1"/>
  <c r="I218" i="3"/>
  <c r="J218" i="3" s="1"/>
  <c r="I219" i="3"/>
  <c r="J219" i="3" s="1"/>
  <c r="I220" i="3"/>
  <c r="J220" i="3" s="1"/>
  <c r="I221" i="3"/>
  <c r="J221" i="3" s="1"/>
  <c r="I222" i="3"/>
  <c r="J222" i="3" s="1"/>
  <c r="I223" i="3"/>
  <c r="J223" i="3" s="1"/>
  <c r="I224" i="3"/>
  <c r="J224" i="3" s="1"/>
  <c r="I225" i="3"/>
  <c r="J225" i="3" s="1"/>
  <c r="I226" i="3"/>
  <c r="J226" i="3" s="1"/>
  <c r="I227" i="3"/>
  <c r="J227" i="3" s="1"/>
  <c r="I228" i="3"/>
  <c r="J228" i="3" s="1"/>
  <c r="I229" i="3"/>
  <c r="J229" i="3" s="1"/>
  <c r="I230" i="3"/>
  <c r="J230" i="3" s="1"/>
  <c r="I231" i="3"/>
  <c r="J231" i="3" s="1"/>
  <c r="I232" i="3"/>
  <c r="J232" i="3" s="1"/>
  <c r="I233" i="3"/>
  <c r="J233" i="3" s="1"/>
  <c r="I234" i="3"/>
  <c r="J234" i="3" s="1"/>
  <c r="I235" i="3"/>
  <c r="J235" i="3" s="1"/>
  <c r="I236" i="3"/>
  <c r="J236" i="3" s="1"/>
  <c r="I237" i="3"/>
  <c r="J237" i="3" s="1"/>
  <c r="I238" i="3"/>
  <c r="J238" i="3" s="1"/>
  <c r="I239" i="3"/>
  <c r="J239" i="3" s="1"/>
  <c r="I240" i="3"/>
  <c r="J240" i="3" s="1"/>
  <c r="I241" i="3"/>
  <c r="J241" i="3" s="1"/>
  <c r="I242" i="3"/>
  <c r="J242" i="3" s="1"/>
  <c r="I243" i="3"/>
  <c r="J243" i="3" s="1"/>
  <c r="I244" i="3"/>
  <c r="J244" i="3" s="1"/>
  <c r="I245" i="3"/>
  <c r="J245" i="3" s="1"/>
  <c r="I246" i="3"/>
  <c r="J246" i="3" s="1"/>
  <c r="I247" i="3"/>
  <c r="J247" i="3" s="1"/>
  <c r="I248" i="3"/>
  <c r="J248" i="3" s="1"/>
  <c r="I249" i="3"/>
  <c r="J249" i="3" s="1"/>
  <c r="I250" i="3"/>
  <c r="J250" i="3" s="1"/>
  <c r="I251" i="3"/>
  <c r="J251" i="3" s="1"/>
  <c r="I252" i="3"/>
  <c r="J252" i="3" s="1"/>
  <c r="I253" i="3"/>
  <c r="J253" i="3" s="1"/>
  <c r="I254" i="3"/>
  <c r="J254" i="3" s="1"/>
  <c r="I255" i="3"/>
  <c r="J255" i="3" s="1"/>
  <c r="I256" i="3"/>
  <c r="J256" i="3" s="1"/>
  <c r="I257" i="3"/>
  <c r="J257" i="3" s="1"/>
  <c r="I258" i="3"/>
  <c r="J258" i="3" s="1"/>
  <c r="I259" i="3"/>
  <c r="J259" i="3" s="1"/>
  <c r="I260" i="3"/>
  <c r="J260" i="3" s="1"/>
  <c r="I261" i="3"/>
  <c r="J261" i="3" s="1"/>
  <c r="I262" i="3"/>
  <c r="J262" i="3" s="1"/>
  <c r="I263" i="3"/>
  <c r="J263" i="3" s="1"/>
  <c r="I264" i="3"/>
  <c r="J264" i="3" s="1"/>
  <c r="I265" i="3"/>
  <c r="J265" i="3" s="1"/>
  <c r="I266" i="3"/>
  <c r="J266" i="3" s="1"/>
  <c r="I267" i="3"/>
  <c r="J267" i="3" s="1"/>
  <c r="I268" i="3"/>
  <c r="J268" i="3" s="1"/>
  <c r="I269" i="3"/>
  <c r="J269" i="3" s="1"/>
  <c r="I270" i="3"/>
  <c r="J270" i="3" s="1"/>
  <c r="I271" i="3"/>
  <c r="J271" i="3" s="1"/>
  <c r="I272" i="3"/>
  <c r="J272" i="3" s="1"/>
  <c r="I273" i="3"/>
  <c r="J273" i="3" s="1"/>
  <c r="I274" i="3"/>
  <c r="J274" i="3" s="1"/>
  <c r="I275" i="3"/>
  <c r="J275" i="3" s="1"/>
  <c r="I276" i="3"/>
  <c r="J276" i="3" s="1"/>
  <c r="I277" i="3"/>
  <c r="J277" i="3" s="1"/>
  <c r="I278" i="3"/>
  <c r="J278" i="3" s="1"/>
  <c r="I279" i="3"/>
  <c r="J279" i="3" s="1"/>
  <c r="I280" i="3"/>
  <c r="J280" i="3" s="1"/>
  <c r="I281" i="3"/>
  <c r="J281" i="3" s="1"/>
  <c r="I282" i="3"/>
  <c r="J282" i="3" s="1"/>
  <c r="I283" i="3"/>
  <c r="J283" i="3" s="1"/>
  <c r="I284" i="3"/>
  <c r="J284" i="3" s="1"/>
  <c r="I285" i="3"/>
  <c r="J285" i="3" s="1"/>
  <c r="I286" i="3"/>
  <c r="J286" i="3" s="1"/>
  <c r="I287" i="3"/>
  <c r="J287" i="3" s="1"/>
  <c r="I288" i="3"/>
  <c r="J288" i="3" s="1"/>
  <c r="I289" i="3"/>
  <c r="J289" i="3" s="1"/>
  <c r="I290" i="3"/>
  <c r="J290" i="3" s="1"/>
  <c r="I291" i="3"/>
  <c r="J291" i="3" s="1"/>
  <c r="I292" i="3"/>
  <c r="J292" i="3" s="1"/>
  <c r="I293" i="3"/>
  <c r="J293" i="3" s="1"/>
  <c r="I294" i="3"/>
  <c r="J294" i="3" s="1"/>
  <c r="I295" i="3"/>
  <c r="J295" i="3" s="1"/>
  <c r="I296" i="3"/>
  <c r="J296" i="3" s="1"/>
  <c r="I297" i="3"/>
  <c r="J297" i="3" s="1"/>
  <c r="I298" i="3"/>
  <c r="J298" i="3" s="1"/>
  <c r="I299" i="3"/>
  <c r="J299" i="3" s="1"/>
  <c r="I300" i="3"/>
  <c r="J300" i="3" s="1"/>
  <c r="I301" i="3"/>
  <c r="J301" i="3" s="1"/>
  <c r="I302" i="3"/>
  <c r="J302" i="3" s="1"/>
  <c r="I303" i="3"/>
  <c r="J303" i="3" s="1"/>
  <c r="I304" i="3"/>
  <c r="J304" i="3" s="1"/>
  <c r="I305" i="3"/>
  <c r="J305" i="3" s="1"/>
  <c r="I306" i="3"/>
  <c r="J306" i="3" s="1"/>
  <c r="I307" i="3"/>
  <c r="J307" i="3" s="1"/>
  <c r="I308" i="3"/>
  <c r="J308" i="3" s="1"/>
  <c r="I309" i="3"/>
  <c r="J309" i="3" s="1"/>
  <c r="I310" i="3"/>
  <c r="J310" i="3" s="1"/>
  <c r="I311" i="3"/>
  <c r="J311" i="3" s="1"/>
  <c r="I312" i="3"/>
  <c r="J312" i="3" s="1"/>
  <c r="I313" i="3"/>
  <c r="J313" i="3" s="1"/>
  <c r="I314" i="3"/>
  <c r="J314" i="3" s="1"/>
  <c r="I315" i="3"/>
  <c r="J315" i="3" s="1"/>
  <c r="I316" i="3"/>
  <c r="J316" i="3" s="1"/>
  <c r="I317" i="3"/>
  <c r="J317" i="3" s="1"/>
  <c r="I318" i="3"/>
  <c r="J318" i="3" s="1"/>
  <c r="I319" i="3"/>
  <c r="J319" i="3" s="1"/>
  <c r="I320" i="3"/>
  <c r="J320" i="3" s="1"/>
  <c r="I321" i="3"/>
  <c r="J321" i="3" s="1"/>
  <c r="I322" i="3"/>
  <c r="J322" i="3" s="1"/>
  <c r="I323" i="3"/>
  <c r="J323" i="3" s="1"/>
  <c r="I324" i="3"/>
  <c r="J324" i="3" s="1"/>
  <c r="I325" i="3"/>
  <c r="J325" i="3" s="1"/>
  <c r="I326" i="3"/>
  <c r="J326" i="3" s="1"/>
  <c r="I327" i="3"/>
  <c r="J327" i="3" s="1"/>
  <c r="I328" i="3"/>
  <c r="J328" i="3" s="1"/>
  <c r="I329" i="3"/>
  <c r="J329" i="3" s="1"/>
  <c r="I330" i="3"/>
  <c r="J330" i="3" s="1"/>
  <c r="I331" i="3"/>
  <c r="J331" i="3" s="1"/>
  <c r="I332" i="3"/>
  <c r="J332" i="3" s="1"/>
  <c r="I333" i="3"/>
  <c r="J333" i="3" s="1"/>
  <c r="I334" i="3"/>
  <c r="J334" i="3" s="1"/>
  <c r="I335" i="3"/>
  <c r="J335" i="3" s="1"/>
  <c r="I336" i="3"/>
  <c r="J336" i="3" s="1"/>
  <c r="I337" i="3"/>
  <c r="J337" i="3" s="1"/>
  <c r="I338" i="3"/>
  <c r="J338" i="3" s="1"/>
  <c r="I339" i="3"/>
  <c r="J339" i="3" s="1"/>
  <c r="I340" i="3"/>
  <c r="J340" i="3" s="1"/>
  <c r="I341" i="3"/>
  <c r="J341" i="3" s="1"/>
  <c r="I342" i="3"/>
  <c r="J342" i="3" s="1"/>
  <c r="I343" i="3"/>
  <c r="J343" i="3" s="1"/>
  <c r="I344" i="3"/>
  <c r="J344" i="3" s="1"/>
  <c r="I345" i="3"/>
  <c r="J345" i="3" s="1"/>
  <c r="I346" i="3"/>
  <c r="J346" i="3" s="1"/>
  <c r="I347" i="3"/>
  <c r="J347" i="3" s="1"/>
  <c r="I348" i="3"/>
  <c r="J348" i="3" s="1"/>
  <c r="I349" i="3"/>
  <c r="J349" i="3" s="1"/>
  <c r="I350" i="3"/>
  <c r="J350" i="3" s="1"/>
  <c r="I351" i="3"/>
  <c r="J351" i="3" s="1"/>
  <c r="I352" i="3"/>
  <c r="J352" i="3" s="1"/>
  <c r="I353" i="3"/>
  <c r="J353" i="3" s="1"/>
  <c r="I354" i="3"/>
  <c r="J354" i="3" s="1"/>
  <c r="I355" i="3"/>
  <c r="J355" i="3" s="1"/>
  <c r="I356" i="3"/>
  <c r="J356" i="3" s="1"/>
  <c r="I357" i="3"/>
  <c r="J357" i="3" s="1"/>
  <c r="I358" i="3"/>
  <c r="J358" i="3" s="1"/>
  <c r="I359" i="3"/>
  <c r="J359" i="3" s="1"/>
  <c r="I360" i="3"/>
  <c r="J360" i="3" s="1"/>
  <c r="I361" i="3"/>
  <c r="J361" i="3" s="1"/>
  <c r="I362" i="3"/>
  <c r="J362" i="3" s="1"/>
  <c r="I363" i="3"/>
  <c r="J363" i="3" s="1"/>
  <c r="I364" i="3"/>
  <c r="J364" i="3" s="1"/>
  <c r="I365" i="3"/>
  <c r="J365" i="3" s="1"/>
  <c r="I366" i="3"/>
  <c r="J366" i="3" s="1"/>
  <c r="I367" i="3"/>
  <c r="J367" i="3" s="1"/>
  <c r="I368" i="3"/>
  <c r="J368" i="3" s="1"/>
  <c r="I369" i="3"/>
  <c r="J369" i="3" s="1"/>
  <c r="I370" i="3"/>
  <c r="J370" i="3" s="1"/>
  <c r="I371" i="3"/>
  <c r="J371" i="3" s="1"/>
  <c r="I372" i="3"/>
  <c r="J372" i="3" s="1"/>
  <c r="I373" i="3"/>
  <c r="J373" i="3" s="1"/>
  <c r="I374" i="3"/>
  <c r="J374" i="3" s="1"/>
  <c r="I375" i="3"/>
  <c r="J375" i="3" s="1"/>
  <c r="I376" i="3"/>
  <c r="J376" i="3" s="1"/>
  <c r="I377" i="3"/>
  <c r="J377" i="3" s="1"/>
  <c r="I378" i="3"/>
  <c r="J378" i="3" s="1"/>
  <c r="I379" i="3"/>
  <c r="J379" i="3" s="1"/>
  <c r="I380" i="3"/>
  <c r="J380" i="3" s="1"/>
  <c r="I381" i="3"/>
  <c r="J381" i="3" s="1"/>
  <c r="I382" i="3"/>
  <c r="J382" i="3" s="1"/>
  <c r="I383" i="3"/>
  <c r="J383" i="3" s="1"/>
  <c r="I384" i="3"/>
  <c r="J384" i="3" s="1"/>
  <c r="I385" i="3"/>
  <c r="J385" i="3" s="1"/>
  <c r="I386" i="3"/>
  <c r="J386" i="3" s="1"/>
  <c r="I387" i="3"/>
  <c r="J387" i="3" s="1"/>
  <c r="I388" i="3"/>
  <c r="J388" i="3" s="1"/>
  <c r="I389" i="3"/>
  <c r="J389" i="3" s="1"/>
  <c r="I390" i="3"/>
  <c r="J390" i="3" s="1"/>
  <c r="I391" i="3"/>
  <c r="J391" i="3" s="1"/>
  <c r="I392" i="3"/>
  <c r="J392" i="3" s="1"/>
  <c r="I393" i="3"/>
  <c r="J393" i="3" s="1"/>
  <c r="I394" i="3"/>
  <c r="J394" i="3" s="1"/>
  <c r="I395" i="3"/>
  <c r="J395" i="3" s="1"/>
  <c r="I396" i="3"/>
  <c r="J396" i="3" s="1"/>
  <c r="I397" i="3"/>
  <c r="J397" i="3" s="1"/>
  <c r="I398" i="3"/>
  <c r="J398" i="3" s="1"/>
  <c r="I399" i="3"/>
  <c r="J399" i="3" s="1"/>
  <c r="I400" i="3"/>
  <c r="J400" i="3" s="1"/>
  <c r="I401" i="3"/>
  <c r="J401" i="3" s="1"/>
  <c r="I402" i="3"/>
  <c r="J402" i="3" s="1"/>
  <c r="I403" i="3"/>
  <c r="J403" i="3" s="1"/>
  <c r="I404" i="3"/>
  <c r="J404" i="3" s="1"/>
  <c r="I405" i="3"/>
  <c r="J405" i="3" s="1"/>
  <c r="I406" i="3"/>
  <c r="J406" i="3" s="1"/>
  <c r="I407" i="3"/>
  <c r="J407" i="3" s="1"/>
  <c r="I408" i="3"/>
  <c r="J408" i="3" s="1"/>
  <c r="I409" i="3"/>
  <c r="J409" i="3" s="1"/>
  <c r="I410" i="3"/>
  <c r="J410" i="3" s="1"/>
  <c r="I411" i="3"/>
  <c r="J411" i="3" s="1"/>
  <c r="I412" i="3"/>
  <c r="J412" i="3" s="1"/>
  <c r="I413" i="3"/>
  <c r="J413" i="3" s="1"/>
  <c r="I414" i="3"/>
  <c r="J414" i="3" s="1"/>
  <c r="I415" i="3"/>
  <c r="J415" i="3" s="1"/>
  <c r="I416" i="3"/>
  <c r="J416" i="3" s="1"/>
  <c r="I417" i="3"/>
  <c r="J417" i="3" s="1"/>
  <c r="I418" i="3"/>
  <c r="J418" i="3" s="1"/>
  <c r="I419" i="3"/>
  <c r="J419" i="3" s="1"/>
  <c r="I420" i="3"/>
  <c r="J420" i="3" s="1"/>
  <c r="I421" i="3"/>
  <c r="J421" i="3" s="1"/>
  <c r="I422" i="3"/>
  <c r="J422" i="3" s="1"/>
  <c r="I423" i="3"/>
  <c r="J423" i="3" s="1"/>
  <c r="I424" i="3"/>
  <c r="J424" i="3" s="1"/>
  <c r="I425" i="3"/>
  <c r="J425" i="3" s="1"/>
  <c r="I426" i="3"/>
  <c r="J426" i="3" s="1"/>
  <c r="I427" i="3"/>
  <c r="J427" i="3" s="1"/>
  <c r="I428" i="3"/>
  <c r="J428" i="3" s="1"/>
  <c r="I429" i="3"/>
  <c r="J429" i="3" s="1"/>
  <c r="I430" i="3"/>
  <c r="J430" i="3" s="1"/>
  <c r="I431" i="3"/>
  <c r="J431" i="3" s="1"/>
  <c r="I432" i="3"/>
  <c r="J432" i="3" s="1"/>
  <c r="I433" i="3"/>
  <c r="J433" i="3" s="1"/>
  <c r="I434" i="3"/>
  <c r="J434" i="3" s="1"/>
  <c r="I435" i="3"/>
  <c r="J435" i="3" s="1"/>
  <c r="I436" i="3"/>
  <c r="J436" i="3" s="1"/>
  <c r="I437" i="3"/>
  <c r="J437" i="3" s="1"/>
  <c r="I438" i="3"/>
  <c r="J438" i="3" s="1"/>
  <c r="I439" i="3"/>
  <c r="J439" i="3" s="1"/>
  <c r="I440" i="3"/>
  <c r="J440" i="3" s="1"/>
  <c r="I441" i="3"/>
  <c r="J441" i="3" s="1"/>
  <c r="I442" i="3"/>
  <c r="J442" i="3" s="1"/>
  <c r="I443" i="3"/>
  <c r="J443" i="3" s="1"/>
  <c r="I444" i="3"/>
  <c r="J444" i="3" s="1"/>
  <c r="I445" i="3"/>
  <c r="J445" i="3" s="1"/>
  <c r="I446" i="3"/>
  <c r="J446" i="3" s="1"/>
  <c r="I447" i="3"/>
  <c r="J447" i="3" s="1"/>
  <c r="I448" i="3"/>
  <c r="J448" i="3" s="1"/>
  <c r="I449" i="3"/>
  <c r="J449" i="3" s="1"/>
  <c r="I450" i="3"/>
  <c r="J450" i="3" s="1"/>
  <c r="I451" i="3"/>
  <c r="J451" i="3" s="1"/>
  <c r="I452" i="3"/>
  <c r="J452" i="3" s="1"/>
  <c r="I453" i="3"/>
  <c r="J453" i="3" s="1"/>
  <c r="I454" i="3"/>
  <c r="J454" i="3" s="1"/>
  <c r="I455" i="3"/>
  <c r="J455" i="3" s="1"/>
  <c r="I456" i="3"/>
  <c r="J456" i="3" s="1"/>
  <c r="I457" i="3"/>
  <c r="J457" i="3" s="1"/>
  <c r="I458" i="3"/>
  <c r="J458" i="3" s="1"/>
  <c r="I459" i="3"/>
  <c r="J459" i="3" s="1"/>
  <c r="I460" i="3"/>
  <c r="J460" i="3" s="1"/>
  <c r="I461" i="3"/>
  <c r="J461" i="3" s="1"/>
  <c r="I462" i="3"/>
  <c r="J462" i="3" s="1"/>
  <c r="I463" i="3"/>
  <c r="J463" i="3" s="1"/>
  <c r="I464" i="3"/>
  <c r="J464" i="3" s="1"/>
  <c r="I465" i="3"/>
  <c r="J465" i="3" s="1"/>
  <c r="I466" i="3"/>
  <c r="J466" i="3" s="1"/>
  <c r="I467" i="3"/>
  <c r="J467" i="3" s="1"/>
  <c r="I468" i="3"/>
  <c r="J468" i="3" s="1"/>
  <c r="I469" i="3"/>
  <c r="J469" i="3" s="1"/>
  <c r="I470" i="3"/>
  <c r="J470" i="3" s="1"/>
  <c r="I471" i="3"/>
  <c r="J471" i="3" s="1"/>
  <c r="I472" i="3"/>
  <c r="J472" i="3" s="1"/>
  <c r="I473" i="3"/>
  <c r="J473" i="3" s="1"/>
  <c r="I474" i="3"/>
  <c r="J474" i="3" s="1"/>
  <c r="I475" i="3"/>
  <c r="J475" i="3" s="1"/>
  <c r="I476" i="3"/>
  <c r="J476" i="3" s="1"/>
  <c r="I477" i="3"/>
  <c r="J477" i="3" s="1"/>
  <c r="I478" i="3"/>
  <c r="J478" i="3" s="1"/>
  <c r="I479" i="3"/>
  <c r="J479" i="3" s="1"/>
  <c r="I480" i="3"/>
  <c r="J480" i="3" s="1"/>
  <c r="I481" i="3"/>
  <c r="J481" i="3" s="1"/>
  <c r="I482" i="3"/>
  <c r="J482" i="3" s="1"/>
  <c r="I483" i="3"/>
  <c r="J483" i="3" s="1"/>
  <c r="I484" i="3"/>
  <c r="J484" i="3" s="1"/>
  <c r="I485" i="3"/>
  <c r="J485" i="3" s="1"/>
  <c r="I486" i="3"/>
  <c r="J486" i="3" s="1"/>
  <c r="I487" i="3"/>
  <c r="J487" i="3" s="1"/>
  <c r="I488" i="3"/>
  <c r="J488" i="3" s="1"/>
  <c r="I489" i="3"/>
  <c r="J489" i="3" s="1"/>
  <c r="I490" i="3"/>
  <c r="J490" i="3" s="1"/>
  <c r="I491" i="3"/>
  <c r="J491" i="3" s="1"/>
  <c r="I492" i="3"/>
  <c r="J492" i="3" s="1"/>
  <c r="I493" i="3"/>
  <c r="J493" i="3" s="1"/>
  <c r="I494" i="3"/>
  <c r="J494" i="3" s="1"/>
  <c r="I495" i="3"/>
  <c r="J495" i="3" s="1"/>
  <c r="I496" i="3"/>
  <c r="J496" i="3" s="1"/>
  <c r="I497" i="3"/>
  <c r="J497" i="3" s="1"/>
  <c r="I498" i="3"/>
  <c r="J498" i="3" s="1"/>
  <c r="I499" i="3"/>
  <c r="J499" i="3" s="1"/>
  <c r="I500" i="3"/>
  <c r="J500" i="3" s="1"/>
  <c r="I501" i="3"/>
  <c r="J501" i="3" s="1"/>
  <c r="I502" i="3"/>
  <c r="J502" i="3" s="1"/>
  <c r="I503" i="3"/>
  <c r="J503" i="3" s="1"/>
  <c r="I504" i="3"/>
  <c r="J504" i="3" s="1"/>
  <c r="I505" i="3"/>
  <c r="J505" i="3" s="1"/>
  <c r="I506" i="3"/>
  <c r="J506" i="3" s="1"/>
  <c r="I507" i="3"/>
  <c r="J507" i="3" s="1"/>
  <c r="I508" i="3"/>
  <c r="J508" i="3" s="1"/>
  <c r="I509" i="3"/>
  <c r="J509" i="3" s="1"/>
  <c r="I510" i="3"/>
  <c r="J510" i="3" s="1"/>
  <c r="I511" i="3"/>
  <c r="J511" i="3" s="1"/>
  <c r="I512" i="3"/>
  <c r="J512" i="3" s="1"/>
  <c r="I513" i="3"/>
  <c r="J513" i="3" s="1"/>
  <c r="I514" i="3"/>
  <c r="J514" i="3" s="1"/>
  <c r="I515" i="3"/>
  <c r="J515" i="3" s="1"/>
  <c r="I516" i="3"/>
  <c r="J516" i="3" s="1"/>
  <c r="I517" i="3"/>
  <c r="J517" i="3" s="1"/>
  <c r="I518" i="3"/>
  <c r="J518" i="3" s="1"/>
  <c r="I519" i="3"/>
  <c r="J519" i="3" s="1"/>
  <c r="I520" i="3"/>
  <c r="J520" i="3" s="1"/>
  <c r="I521" i="3"/>
  <c r="J521" i="3" s="1"/>
  <c r="I522" i="3"/>
  <c r="J522" i="3" s="1"/>
  <c r="I523" i="3"/>
  <c r="J523" i="3" s="1"/>
  <c r="I524" i="3"/>
  <c r="J524" i="3" s="1"/>
  <c r="I525" i="3"/>
  <c r="J525" i="3" s="1"/>
  <c r="I526" i="3"/>
  <c r="J526" i="3" s="1"/>
  <c r="I527" i="3"/>
  <c r="J527" i="3" s="1"/>
  <c r="I528" i="3"/>
  <c r="J528" i="3" s="1"/>
  <c r="I529" i="3"/>
  <c r="J529" i="3" s="1"/>
  <c r="I530" i="3"/>
  <c r="J530" i="3" s="1"/>
  <c r="I531" i="3"/>
  <c r="J531" i="3" s="1"/>
  <c r="I532" i="3"/>
  <c r="J532" i="3" s="1"/>
  <c r="G148" i="3"/>
  <c r="G149" i="3"/>
  <c r="G150" i="3"/>
  <c r="G151" i="3"/>
  <c r="G152" i="3"/>
  <c r="G153" i="3"/>
  <c r="G154" i="3"/>
  <c r="G155" i="3"/>
  <c r="G156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502" i="3"/>
  <c r="G503" i="3"/>
  <c r="G504" i="3"/>
  <c r="G505" i="3"/>
  <c r="G506" i="3"/>
  <c r="G507" i="3"/>
  <c r="G508" i="3"/>
  <c r="G509" i="3"/>
  <c r="G510" i="3"/>
  <c r="G511" i="3"/>
  <c r="G512" i="3"/>
  <c r="G513" i="3"/>
  <c r="G514" i="3"/>
  <c r="G515" i="3"/>
  <c r="G516" i="3"/>
  <c r="G517" i="3"/>
  <c r="G518" i="3"/>
  <c r="G519" i="3"/>
  <c r="G520" i="3"/>
  <c r="G521" i="3"/>
  <c r="G522" i="3"/>
  <c r="G523" i="3"/>
  <c r="G524" i="3"/>
  <c r="G525" i="3"/>
  <c r="G526" i="3"/>
  <c r="G527" i="3"/>
  <c r="G528" i="3"/>
  <c r="A77" i="6" l="1"/>
  <c r="A78" i="6" s="1"/>
  <c r="A79" i="6" s="1"/>
  <c r="A80" i="6" s="1"/>
  <c r="A81" i="6" s="1"/>
  <c r="A82" i="6" s="1"/>
  <c r="A83" i="6" s="1"/>
  <c r="A84" i="6" s="1"/>
  <c r="A85" i="6" s="1"/>
  <c r="A86" i="6" s="1"/>
  <c r="K145" i="3"/>
  <c r="L145" i="3" s="1"/>
  <c r="M145" i="3" s="1"/>
  <c r="O145" i="3" s="1"/>
  <c r="N145" i="3" s="1"/>
  <c r="K146" i="3"/>
  <c r="L146" i="3" s="1"/>
  <c r="M146" i="3" s="1"/>
  <c r="O146" i="3" s="1"/>
  <c r="N146" i="3" s="1"/>
  <c r="K147" i="3"/>
  <c r="L147" i="3" s="1"/>
  <c r="M147" i="3" s="1"/>
  <c r="O147" i="3" s="1"/>
  <c r="N147" i="3" s="1"/>
  <c r="H148" i="3"/>
  <c r="K148" i="3" s="1"/>
  <c r="L148" i="3" s="1"/>
  <c r="M148" i="3" s="1"/>
  <c r="O148" i="3" s="1"/>
  <c r="H149" i="3"/>
  <c r="K149" i="3" s="1"/>
  <c r="L149" i="3" s="1"/>
  <c r="M149" i="3" s="1"/>
  <c r="O149" i="3" s="1"/>
  <c r="N149" i="3" s="1"/>
  <c r="H150" i="3"/>
  <c r="K150" i="3" s="1"/>
  <c r="L150" i="3" s="1"/>
  <c r="M150" i="3" s="1"/>
  <c r="O150" i="3" s="1"/>
  <c r="N150" i="3" s="1"/>
  <c r="H151" i="3"/>
  <c r="K151" i="3" s="1"/>
  <c r="L151" i="3" s="1"/>
  <c r="M151" i="3" s="1"/>
  <c r="O151" i="3" s="1"/>
  <c r="H152" i="3"/>
  <c r="K152" i="3" s="1"/>
  <c r="L152" i="3" s="1"/>
  <c r="M152" i="3" s="1"/>
  <c r="O152" i="3" s="1"/>
  <c r="N152" i="3" s="1"/>
  <c r="H153" i="3"/>
  <c r="K153" i="3" s="1"/>
  <c r="L153" i="3" s="1"/>
  <c r="M153" i="3" s="1"/>
  <c r="O153" i="3" s="1"/>
  <c r="N153" i="3" s="1"/>
  <c r="H154" i="3"/>
  <c r="K154" i="3" s="1"/>
  <c r="L154" i="3" s="1"/>
  <c r="M154" i="3" s="1"/>
  <c r="O154" i="3" s="1"/>
  <c r="N154" i="3" s="1"/>
  <c r="H155" i="3"/>
  <c r="K155" i="3" s="1"/>
  <c r="L155" i="3" s="1"/>
  <c r="M155" i="3" s="1"/>
  <c r="O155" i="3" s="1"/>
  <c r="N155" i="3" s="1"/>
  <c r="H156" i="3"/>
  <c r="K156" i="3" s="1"/>
  <c r="L156" i="3" s="1"/>
  <c r="M156" i="3" s="1"/>
  <c r="O156" i="3" s="1"/>
  <c r="N156" i="3" s="1"/>
  <c r="H158" i="3"/>
  <c r="K158" i="3" s="1"/>
  <c r="L158" i="3" s="1"/>
  <c r="M158" i="3" s="1"/>
  <c r="O158" i="3" s="1"/>
  <c r="N158" i="3" s="1"/>
  <c r="H159" i="3"/>
  <c r="K159" i="3" s="1"/>
  <c r="L159" i="3" s="1"/>
  <c r="M159" i="3" s="1"/>
  <c r="O159" i="3" s="1"/>
  <c r="N159" i="3" s="1"/>
  <c r="H160" i="3"/>
  <c r="K160" i="3" s="1"/>
  <c r="L160" i="3" s="1"/>
  <c r="M160" i="3" s="1"/>
  <c r="O160" i="3" s="1"/>
  <c r="N160" i="3" s="1"/>
  <c r="H161" i="3"/>
  <c r="K161" i="3" s="1"/>
  <c r="L161" i="3" s="1"/>
  <c r="M161" i="3" s="1"/>
  <c r="O161" i="3" s="1"/>
  <c r="N161" i="3" s="1"/>
  <c r="H162" i="3"/>
  <c r="K162" i="3" s="1"/>
  <c r="L162" i="3" s="1"/>
  <c r="M162" i="3" s="1"/>
  <c r="O162" i="3" s="1"/>
  <c r="H163" i="3"/>
  <c r="K163" i="3" s="1"/>
  <c r="L163" i="3" s="1"/>
  <c r="M163" i="3" s="1"/>
  <c r="O163" i="3" s="1"/>
  <c r="H164" i="3"/>
  <c r="K164" i="3" s="1"/>
  <c r="L164" i="3" s="1"/>
  <c r="M164" i="3" s="1"/>
  <c r="O164" i="3" s="1"/>
  <c r="H165" i="3"/>
  <c r="K165" i="3" s="1"/>
  <c r="L165" i="3" s="1"/>
  <c r="M165" i="3" s="1"/>
  <c r="O165" i="3" s="1"/>
  <c r="H166" i="3"/>
  <c r="K166" i="3" s="1"/>
  <c r="L166" i="3" s="1"/>
  <c r="M166" i="3" s="1"/>
  <c r="O166" i="3" s="1"/>
  <c r="H167" i="3"/>
  <c r="K167" i="3" s="1"/>
  <c r="L167" i="3" s="1"/>
  <c r="M167" i="3" s="1"/>
  <c r="O167" i="3" s="1"/>
  <c r="H168" i="3"/>
  <c r="K168" i="3" s="1"/>
  <c r="L168" i="3" s="1"/>
  <c r="M168" i="3" s="1"/>
  <c r="O168" i="3" s="1"/>
  <c r="H169" i="3"/>
  <c r="K169" i="3" s="1"/>
  <c r="L169" i="3" s="1"/>
  <c r="M169" i="3" s="1"/>
  <c r="O169" i="3" s="1"/>
  <c r="H170" i="3"/>
  <c r="K170" i="3" s="1"/>
  <c r="L170" i="3" s="1"/>
  <c r="M170" i="3" s="1"/>
  <c r="O170" i="3" s="1"/>
  <c r="H171" i="3"/>
  <c r="K171" i="3" s="1"/>
  <c r="L171" i="3" s="1"/>
  <c r="M171" i="3" s="1"/>
  <c r="O171" i="3" s="1"/>
  <c r="H172" i="3"/>
  <c r="K172" i="3" s="1"/>
  <c r="L172" i="3" s="1"/>
  <c r="M172" i="3" s="1"/>
  <c r="O172" i="3" s="1"/>
  <c r="H173" i="3"/>
  <c r="K173" i="3" s="1"/>
  <c r="L173" i="3" s="1"/>
  <c r="M173" i="3" s="1"/>
  <c r="O173" i="3" s="1"/>
  <c r="H174" i="3"/>
  <c r="K174" i="3" s="1"/>
  <c r="L174" i="3" s="1"/>
  <c r="M174" i="3" s="1"/>
  <c r="O174" i="3" s="1"/>
  <c r="H175" i="3"/>
  <c r="K175" i="3" s="1"/>
  <c r="L175" i="3" s="1"/>
  <c r="M175" i="3" s="1"/>
  <c r="O175" i="3" s="1"/>
  <c r="H176" i="3"/>
  <c r="K176" i="3" s="1"/>
  <c r="L176" i="3" s="1"/>
  <c r="M176" i="3" s="1"/>
  <c r="O176" i="3" s="1"/>
  <c r="H177" i="3"/>
  <c r="K177" i="3" s="1"/>
  <c r="L177" i="3" s="1"/>
  <c r="M177" i="3" s="1"/>
  <c r="O177" i="3" s="1"/>
  <c r="H178" i="3"/>
  <c r="K178" i="3" s="1"/>
  <c r="L178" i="3" s="1"/>
  <c r="M178" i="3" s="1"/>
  <c r="H179" i="3"/>
  <c r="K179" i="3" s="1"/>
  <c r="L179" i="3" s="1"/>
  <c r="M179" i="3" s="1"/>
  <c r="O179" i="3" s="1"/>
  <c r="H180" i="3"/>
  <c r="K180" i="3" s="1"/>
  <c r="L180" i="3" s="1"/>
  <c r="M180" i="3" s="1"/>
  <c r="O180" i="3" s="1"/>
  <c r="H181" i="3"/>
  <c r="K181" i="3" s="1"/>
  <c r="L181" i="3" s="1"/>
  <c r="M181" i="3" s="1"/>
  <c r="O181" i="3" s="1"/>
  <c r="H182" i="3"/>
  <c r="K182" i="3" s="1"/>
  <c r="L182" i="3" s="1"/>
  <c r="M182" i="3" s="1"/>
  <c r="O182" i="3" s="1"/>
  <c r="H183" i="3"/>
  <c r="K183" i="3" s="1"/>
  <c r="L183" i="3" s="1"/>
  <c r="M183" i="3" s="1"/>
  <c r="O183" i="3" s="1"/>
  <c r="H184" i="3"/>
  <c r="K184" i="3" s="1"/>
  <c r="L184" i="3" s="1"/>
  <c r="M184" i="3" s="1"/>
  <c r="O184" i="3" s="1"/>
  <c r="H185" i="3"/>
  <c r="K185" i="3" s="1"/>
  <c r="L185" i="3" s="1"/>
  <c r="M185" i="3" s="1"/>
  <c r="O185" i="3" s="1"/>
  <c r="H186" i="3"/>
  <c r="K186" i="3" s="1"/>
  <c r="L186" i="3" s="1"/>
  <c r="M186" i="3" s="1"/>
  <c r="O186" i="3" s="1"/>
  <c r="H187" i="3"/>
  <c r="K187" i="3" s="1"/>
  <c r="L187" i="3" s="1"/>
  <c r="M187" i="3" s="1"/>
  <c r="O187" i="3" s="1"/>
  <c r="H188" i="3"/>
  <c r="K188" i="3" s="1"/>
  <c r="L188" i="3" s="1"/>
  <c r="M188" i="3" s="1"/>
  <c r="O188" i="3" s="1"/>
  <c r="H189" i="3"/>
  <c r="K189" i="3" s="1"/>
  <c r="L189" i="3" s="1"/>
  <c r="M189" i="3" s="1"/>
  <c r="O189" i="3" s="1"/>
  <c r="H190" i="3"/>
  <c r="K190" i="3" s="1"/>
  <c r="L190" i="3" s="1"/>
  <c r="M190" i="3" s="1"/>
  <c r="O190" i="3" s="1"/>
  <c r="H191" i="3"/>
  <c r="K191" i="3" s="1"/>
  <c r="L191" i="3" s="1"/>
  <c r="M191" i="3" s="1"/>
  <c r="O191" i="3" s="1"/>
  <c r="H192" i="3"/>
  <c r="K192" i="3" s="1"/>
  <c r="L192" i="3" s="1"/>
  <c r="M192" i="3" s="1"/>
  <c r="O192" i="3" s="1"/>
  <c r="H193" i="3"/>
  <c r="K193" i="3" s="1"/>
  <c r="L193" i="3" s="1"/>
  <c r="M193" i="3" s="1"/>
  <c r="O193" i="3" s="1"/>
  <c r="H194" i="3"/>
  <c r="K194" i="3" s="1"/>
  <c r="L194" i="3" s="1"/>
  <c r="M194" i="3" s="1"/>
  <c r="O194" i="3" s="1"/>
  <c r="H195" i="3"/>
  <c r="K195" i="3" s="1"/>
  <c r="L195" i="3" s="1"/>
  <c r="M195" i="3" s="1"/>
  <c r="O195" i="3" s="1"/>
  <c r="H196" i="3"/>
  <c r="K196" i="3" s="1"/>
  <c r="L196" i="3" s="1"/>
  <c r="M196" i="3" s="1"/>
  <c r="O196" i="3" s="1"/>
  <c r="H197" i="3"/>
  <c r="K197" i="3" s="1"/>
  <c r="L197" i="3" s="1"/>
  <c r="M197" i="3" s="1"/>
  <c r="O197" i="3" s="1"/>
  <c r="H198" i="3"/>
  <c r="K198" i="3" s="1"/>
  <c r="L198" i="3" s="1"/>
  <c r="M198" i="3" s="1"/>
  <c r="O198" i="3" s="1"/>
  <c r="H199" i="3"/>
  <c r="K199" i="3" s="1"/>
  <c r="L199" i="3" s="1"/>
  <c r="M199" i="3" s="1"/>
  <c r="O199" i="3" s="1"/>
  <c r="H200" i="3"/>
  <c r="K200" i="3" s="1"/>
  <c r="L200" i="3" s="1"/>
  <c r="M200" i="3" s="1"/>
  <c r="O200" i="3" s="1"/>
  <c r="H201" i="3"/>
  <c r="K201" i="3" s="1"/>
  <c r="L201" i="3" s="1"/>
  <c r="M201" i="3" s="1"/>
  <c r="O201" i="3" s="1"/>
  <c r="H202" i="3"/>
  <c r="K202" i="3" s="1"/>
  <c r="L202" i="3" s="1"/>
  <c r="M202" i="3" s="1"/>
  <c r="O202" i="3" s="1"/>
  <c r="H203" i="3"/>
  <c r="K203" i="3" s="1"/>
  <c r="L203" i="3" s="1"/>
  <c r="M203" i="3" s="1"/>
  <c r="O203" i="3" s="1"/>
  <c r="H204" i="3"/>
  <c r="K204" i="3" s="1"/>
  <c r="L204" i="3" s="1"/>
  <c r="M204" i="3" s="1"/>
  <c r="O204" i="3" s="1"/>
  <c r="H205" i="3"/>
  <c r="K205" i="3" s="1"/>
  <c r="L205" i="3" s="1"/>
  <c r="M205" i="3" s="1"/>
  <c r="O205" i="3" s="1"/>
  <c r="H206" i="3"/>
  <c r="K206" i="3" s="1"/>
  <c r="L206" i="3" s="1"/>
  <c r="M206" i="3" s="1"/>
  <c r="O206" i="3" s="1"/>
  <c r="H207" i="3"/>
  <c r="K207" i="3" s="1"/>
  <c r="L207" i="3" s="1"/>
  <c r="M207" i="3" s="1"/>
  <c r="O207" i="3" s="1"/>
  <c r="H208" i="3"/>
  <c r="K208" i="3" s="1"/>
  <c r="L208" i="3" s="1"/>
  <c r="M208" i="3" s="1"/>
  <c r="O208" i="3" s="1"/>
  <c r="H209" i="3"/>
  <c r="K209" i="3" s="1"/>
  <c r="L209" i="3" s="1"/>
  <c r="M209" i="3" s="1"/>
  <c r="O209" i="3" s="1"/>
  <c r="H210" i="3"/>
  <c r="K210" i="3" s="1"/>
  <c r="L210" i="3" s="1"/>
  <c r="M210" i="3" s="1"/>
  <c r="O210" i="3" s="1"/>
  <c r="H211" i="3"/>
  <c r="K211" i="3" s="1"/>
  <c r="L211" i="3" s="1"/>
  <c r="M211" i="3" s="1"/>
  <c r="O211" i="3" s="1"/>
  <c r="H212" i="3"/>
  <c r="K212" i="3" s="1"/>
  <c r="L212" i="3" s="1"/>
  <c r="M212" i="3" s="1"/>
  <c r="O212" i="3" s="1"/>
  <c r="H213" i="3"/>
  <c r="K213" i="3" s="1"/>
  <c r="L213" i="3" s="1"/>
  <c r="M213" i="3" s="1"/>
  <c r="O213" i="3" s="1"/>
  <c r="H214" i="3"/>
  <c r="K214" i="3" s="1"/>
  <c r="L214" i="3" s="1"/>
  <c r="M214" i="3" s="1"/>
  <c r="O214" i="3" s="1"/>
  <c r="H215" i="3"/>
  <c r="K215" i="3" s="1"/>
  <c r="L215" i="3" s="1"/>
  <c r="M215" i="3" s="1"/>
  <c r="O215" i="3" s="1"/>
  <c r="H216" i="3"/>
  <c r="K216" i="3" s="1"/>
  <c r="L216" i="3" s="1"/>
  <c r="M216" i="3" s="1"/>
  <c r="O216" i="3" s="1"/>
  <c r="H217" i="3"/>
  <c r="K217" i="3" s="1"/>
  <c r="L217" i="3" s="1"/>
  <c r="M217" i="3" s="1"/>
  <c r="O217" i="3" s="1"/>
  <c r="H218" i="3"/>
  <c r="K218" i="3" s="1"/>
  <c r="L218" i="3" s="1"/>
  <c r="M218" i="3" s="1"/>
  <c r="O218" i="3" s="1"/>
  <c r="H219" i="3"/>
  <c r="K219" i="3" s="1"/>
  <c r="L219" i="3" s="1"/>
  <c r="M219" i="3" s="1"/>
  <c r="O219" i="3" s="1"/>
  <c r="H220" i="3"/>
  <c r="K220" i="3" s="1"/>
  <c r="L220" i="3" s="1"/>
  <c r="M220" i="3" s="1"/>
  <c r="O220" i="3" s="1"/>
  <c r="H221" i="3"/>
  <c r="K221" i="3" s="1"/>
  <c r="L221" i="3" s="1"/>
  <c r="M221" i="3" s="1"/>
  <c r="O221" i="3" s="1"/>
  <c r="H222" i="3"/>
  <c r="K222" i="3" s="1"/>
  <c r="L222" i="3" s="1"/>
  <c r="M222" i="3" s="1"/>
  <c r="O222" i="3" s="1"/>
  <c r="H223" i="3"/>
  <c r="K223" i="3" s="1"/>
  <c r="L223" i="3" s="1"/>
  <c r="M223" i="3" s="1"/>
  <c r="O223" i="3" s="1"/>
  <c r="H224" i="3"/>
  <c r="K224" i="3" s="1"/>
  <c r="L224" i="3" s="1"/>
  <c r="M224" i="3" s="1"/>
  <c r="O224" i="3" s="1"/>
  <c r="H225" i="3"/>
  <c r="K225" i="3" s="1"/>
  <c r="L225" i="3" s="1"/>
  <c r="M225" i="3" s="1"/>
  <c r="O225" i="3" s="1"/>
  <c r="H226" i="3"/>
  <c r="K226" i="3" s="1"/>
  <c r="L226" i="3" s="1"/>
  <c r="M226" i="3" s="1"/>
  <c r="O226" i="3" s="1"/>
  <c r="H227" i="3"/>
  <c r="K227" i="3" s="1"/>
  <c r="L227" i="3" s="1"/>
  <c r="M227" i="3" s="1"/>
  <c r="O227" i="3" s="1"/>
  <c r="H228" i="3"/>
  <c r="K228" i="3" s="1"/>
  <c r="L228" i="3" s="1"/>
  <c r="M228" i="3" s="1"/>
  <c r="O228" i="3" s="1"/>
  <c r="H229" i="3"/>
  <c r="K229" i="3" s="1"/>
  <c r="L229" i="3" s="1"/>
  <c r="M229" i="3" s="1"/>
  <c r="O229" i="3" s="1"/>
  <c r="H230" i="3"/>
  <c r="K230" i="3" s="1"/>
  <c r="L230" i="3" s="1"/>
  <c r="M230" i="3" s="1"/>
  <c r="O230" i="3" s="1"/>
  <c r="N230" i="3" s="1"/>
  <c r="H231" i="3"/>
  <c r="K231" i="3" s="1"/>
  <c r="L231" i="3" s="1"/>
  <c r="M231" i="3" s="1"/>
  <c r="O231" i="3" s="1"/>
  <c r="N231" i="3" s="1"/>
  <c r="H232" i="3"/>
  <c r="K232" i="3" s="1"/>
  <c r="L232" i="3" s="1"/>
  <c r="M232" i="3" s="1"/>
  <c r="O232" i="3" s="1"/>
  <c r="N232" i="3" s="1"/>
  <c r="H233" i="3"/>
  <c r="K233" i="3" s="1"/>
  <c r="L233" i="3" s="1"/>
  <c r="M233" i="3" s="1"/>
  <c r="O233" i="3" s="1"/>
  <c r="N233" i="3" s="1"/>
  <c r="H234" i="3"/>
  <c r="K234" i="3" s="1"/>
  <c r="L234" i="3" s="1"/>
  <c r="M234" i="3" s="1"/>
  <c r="O234" i="3" s="1"/>
  <c r="N234" i="3" s="1"/>
  <c r="H235" i="3"/>
  <c r="K235" i="3" s="1"/>
  <c r="L235" i="3" s="1"/>
  <c r="M235" i="3" s="1"/>
  <c r="O235" i="3" s="1"/>
  <c r="N235" i="3" s="1"/>
  <c r="H236" i="3"/>
  <c r="K236" i="3" s="1"/>
  <c r="L236" i="3" s="1"/>
  <c r="M236" i="3" s="1"/>
  <c r="O236" i="3" s="1"/>
  <c r="N236" i="3" s="1"/>
  <c r="H237" i="3"/>
  <c r="K237" i="3" s="1"/>
  <c r="L237" i="3" s="1"/>
  <c r="M237" i="3" s="1"/>
  <c r="O237" i="3" s="1"/>
  <c r="N237" i="3" s="1"/>
  <c r="H238" i="3"/>
  <c r="K238" i="3" s="1"/>
  <c r="L238" i="3" s="1"/>
  <c r="M238" i="3" s="1"/>
  <c r="O238" i="3" s="1"/>
  <c r="N238" i="3" s="1"/>
  <c r="H239" i="3"/>
  <c r="K239" i="3" s="1"/>
  <c r="L239" i="3" s="1"/>
  <c r="M239" i="3" s="1"/>
  <c r="O239" i="3" s="1"/>
  <c r="N239" i="3" s="1"/>
  <c r="H240" i="3"/>
  <c r="K240" i="3" s="1"/>
  <c r="L240" i="3" s="1"/>
  <c r="M240" i="3" s="1"/>
  <c r="O240" i="3" s="1"/>
  <c r="N240" i="3" s="1"/>
  <c r="H241" i="3"/>
  <c r="K241" i="3" s="1"/>
  <c r="L241" i="3" s="1"/>
  <c r="M241" i="3" s="1"/>
  <c r="O241" i="3" s="1"/>
  <c r="N241" i="3" s="1"/>
  <c r="H242" i="3"/>
  <c r="K242" i="3" s="1"/>
  <c r="L242" i="3" s="1"/>
  <c r="M242" i="3" s="1"/>
  <c r="O242" i="3" s="1"/>
  <c r="N242" i="3" s="1"/>
  <c r="H243" i="3"/>
  <c r="K243" i="3" s="1"/>
  <c r="L243" i="3" s="1"/>
  <c r="M243" i="3" s="1"/>
  <c r="O243" i="3" s="1"/>
  <c r="N243" i="3" s="1"/>
  <c r="H244" i="3"/>
  <c r="K244" i="3" s="1"/>
  <c r="L244" i="3" s="1"/>
  <c r="M244" i="3" s="1"/>
  <c r="O244" i="3" s="1"/>
  <c r="N244" i="3" s="1"/>
  <c r="H245" i="3"/>
  <c r="K245" i="3" s="1"/>
  <c r="L245" i="3" s="1"/>
  <c r="M245" i="3" s="1"/>
  <c r="O245" i="3" s="1"/>
  <c r="N245" i="3" s="1"/>
  <c r="H246" i="3"/>
  <c r="K246" i="3" s="1"/>
  <c r="L246" i="3" s="1"/>
  <c r="M246" i="3" s="1"/>
  <c r="O246" i="3" s="1"/>
  <c r="N246" i="3" s="1"/>
  <c r="H247" i="3"/>
  <c r="K247" i="3" s="1"/>
  <c r="L247" i="3" s="1"/>
  <c r="M247" i="3" s="1"/>
  <c r="O247" i="3" s="1"/>
  <c r="N247" i="3" s="1"/>
  <c r="H248" i="3"/>
  <c r="K248" i="3" s="1"/>
  <c r="L248" i="3" s="1"/>
  <c r="M248" i="3" s="1"/>
  <c r="O248" i="3" s="1"/>
  <c r="N248" i="3" s="1"/>
  <c r="H249" i="3"/>
  <c r="K249" i="3" s="1"/>
  <c r="L249" i="3" s="1"/>
  <c r="M249" i="3" s="1"/>
  <c r="O249" i="3" s="1"/>
  <c r="N249" i="3" s="1"/>
  <c r="H250" i="3"/>
  <c r="K250" i="3" s="1"/>
  <c r="L250" i="3" s="1"/>
  <c r="M250" i="3" s="1"/>
  <c r="O250" i="3" s="1"/>
  <c r="N250" i="3" s="1"/>
  <c r="H251" i="3"/>
  <c r="K251" i="3" s="1"/>
  <c r="L251" i="3" s="1"/>
  <c r="M251" i="3" s="1"/>
  <c r="O251" i="3" s="1"/>
  <c r="N251" i="3" s="1"/>
  <c r="H252" i="3"/>
  <c r="K252" i="3" s="1"/>
  <c r="L252" i="3" s="1"/>
  <c r="M252" i="3" s="1"/>
  <c r="O252" i="3" s="1"/>
  <c r="N252" i="3" s="1"/>
  <c r="H253" i="3"/>
  <c r="K253" i="3" s="1"/>
  <c r="L253" i="3" s="1"/>
  <c r="M253" i="3" s="1"/>
  <c r="O253" i="3" s="1"/>
  <c r="N253" i="3" s="1"/>
  <c r="H254" i="3"/>
  <c r="K254" i="3" s="1"/>
  <c r="L254" i="3" s="1"/>
  <c r="M254" i="3" s="1"/>
  <c r="O254" i="3" s="1"/>
  <c r="N254" i="3" s="1"/>
  <c r="H255" i="3"/>
  <c r="K255" i="3" s="1"/>
  <c r="L255" i="3" s="1"/>
  <c r="M255" i="3" s="1"/>
  <c r="O255" i="3" s="1"/>
  <c r="N255" i="3" s="1"/>
  <c r="H256" i="3"/>
  <c r="K256" i="3" s="1"/>
  <c r="L256" i="3" s="1"/>
  <c r="M256" i="3" s="1"/>
  <c r="O256" i="3" s="1"/>
  <c r="N256" i="3" s="1"/>
  <c r="H257" i="3"/>
  <c r="K257" i="3" s="1"/>
  <c r="L257" i="3" s="1"/>
  <c r="M257" i="3" s="1"/>
  <c r="O257" i="3" s="1"/>
  <c r="N257" i="3" s="1"/>
  <c r="H258" i="3"/>
  <c r="K258" i="3" s="1"/>
  <c r="L258" i="3" s="1"/>
  <c r="M258" i="3" s="1"/>
  <c r="O258" i="3" s="1"/>
  <c r="N258" i="3" s="1"/>
  <c r="H259" i="3"/>
  <c r="K259" i="3" s="1"/>
  <c r="L259" i="3" s="1"/>
  <c r="M259" i="3" s="1"/>
  <c r="O259" i="3" s="1"/>
  <c r="H260" i="3"/>
  <c r="K260" i="3" s="1"/>
  <c r="L260" i="3" s="1"/>
  <c r="M260" i="3" s="1"/>
  <c r="O260" i="3" s="1"/>
  <c r="N260" i="3" s="1"/>
  <c r="H261" i="3"/>
  <c r="K261" i="3" s="1"/>
  <c r="L261" i="3" s="1"/>
  <c r="M261" i="3" s="1"/>
  <c r="O261" i="3" s="1"/>
  <c r="N261" i="3" s="1"/>
  <c r="H262" i="3"/>
  <c r="K262" i="3" s="1"/>
  <c r="L262" i="3" s="1"/>
  <c r="M262" i="3" s="1"/>
  <c r="O262" i="3" s="1"/>
  <c r="N262" i="3" s="1"/>
  <c r="H263" i="3"/>
  <c r="K263" i="3" s="1"/>
  <c r="L263" i="3" s="1"/>
  <c r="M263" i="3" s="1"/>
  <c r="O263" i="3" s="1"/>
  <c r="N263" i="3" s="1"/>
  <c r="H264" i="3"/>
  <c r="K264" i="3" s="1"/>
  <c r="L264" i="3" s="1"/>
  <c r="M264" i="3" s="1"/>
  <c r="O264" i="3" s="1"/>
  <c r="N264" i="3" s="1"/>
  <c r="H265" i="3"/>
  <c r="K265" i="3" s="1"/>
  <c r="L265" i="3" s="1"/>
  <c r="H266" i="3"/>
  <c r="K266" i="3" s="1"/>
  <c r="L266" i="3" s="1"/>
  <c r="M266" i="3" s="1"/>
  <c r="O266" i="3" s="1"/>
  <c r="N266" i="3" s="1"/>
  <c r="H267" i="3"/>
  <c r="K267" i="3" s="1"/>
  <c r="L267" i="3" s="1"/>
  <c r="M267" i="3" s="1"/>
  <c r="O267" i="3" s="1"/>
  <c r="N267" i="3" s="1"/>
  <c r="H268" i="3"/>
  <c r="K268" i="3" s="1"/>
  <c r="L268" i="3" s="1"/>
  <c r="M268" i="3" s="1"/>
  <c r="O268" i="3" s="1"/>
  <c r="N268" i="3" s="1"/>
  <c r="H269" i="3"/>
  <c r="K269" i="3" s="1"/>
  <c r="L269" i="3" s="1"/>
  <c r="M269" i="3" s="1"/>
  <c r="O269" i="3" s="1"/>
  <c r="N269" i="3" s="1"/>
  <c r="H270" i="3"/>
  <c r="K270" i="3" s="1"/>
  <c r="L270" i="3" s="1"/>
  <c r="M270" i="3" s="1"/>
  <c r="O270" i="3" s="1"/>
  <c r="N270" i="3" s="1"/>
  <c r="H271" i="3"/>
  <c r="K271" i="3" s="1"/>
  <c r="L271" i="3" s="1"/>
  <c r="M271" i="3" s="1"/>
  <c r="O271" i="3" s="1"/>
  <c r="N271" i="3" s="1"/>
  <c r="H272" i="3"/>
  <c r="K272" i="3" s="1"/>
  <c r="L272" i="3" s="1"/>
  <c r="M272" i="3" s="1"/>
  <c r="O272" i="3" s="1"/>
  <c r="N272" i="3" s="1"/>
  <c r="H273" i="3"/>
  <c r="K273" i="3" s="1"/>
  <c r="L273" i="3" s="1"/>
  <c r="M273" i="3" s="1"/>
  <c r="O273" i="3" s="1"/>
  <c r="N273" i="3" s="1"/>
  <c r="H274" i="3"/>
  <c r="K274" i="3" s="1"/>
  <c r="L274" i="3" s="1"/>
  <c r="M274" i="3" s="1"/>
  <c r="O274" i="3" s="1"/>
  <c r="N274" i="3" s="1"/>
  <c r="H275" i="3"/>
  <c r="K275" i="3" s="1"/>
  <c r="L275" i="3" s="1"/>
  <c r="M275" i="3" s="1"/>
  <c r="O275" i="3" s="1"/>
  <c r="N275" i="3" s="1"/>
  <c r="H276" i="3"/>
  <c r="K276" i="3" s="1"/>
  <c r="L276" i="3" s="1"/>
  <c r="M276" i="3" s="1"/>
  <c r="O276" i="3" s="1"/>
  <c r="N276" i="3" s="1"/>
  <c r="H277" i="3"/>
  <c r="K277" i="3" s="1"/>
  <c r="L277" i="3" s="1"/>
  <c r="M277" i="3" s="1"/>
  <c r="O277" i="3" s="1"/>
  <c r="N277" i="3" s="1"/>
  <c r="H278" i="3"/>
  <c r="K278" i="3" s="1"/>
  <c r="L278" i="3" s="1"/>
  <c r="M278" i="3" s="1"/>
  <c r="O278" i="3" s="1"/>
  <c r="N278" i="3" s="1"/>
  <c r="H279" i="3"/>
  <c r="K279" i="3" s="1"/>
  <c r="L279" i="3" s="1"/>
  <c r="M279" i="3" s="1"/>
  <c r="O279" i="3" s="1"/>
  <c r="N279" i="3" s="1"/>
  <c r="H280" i="3"/>
  <c r="K280" i="3" s="1"/>
  <c r="L280" i="3" s="1"/>
  <c r="M280" i="3" s="1"/>
  <c r="O280" i="3" s="1"/>
  <c r="N280" i="3" s="1"/>
  <c r="H281" i="3"/>
  <c r="K281" i="3" s="1"/>
  <c r="L281" i="3" s="1"/>
  <c r="M281" i="3" s="1"/>
  <c r="O281" i="3" s="1"/>
  <c r="N281" i="3" s="1"/>
  <c r="H282" i="3"/>
  <c r="K282" i="3" s="1"/>
  <c r="L282" i="3" s="1"/>
  <c r="M282" i="3" s="1"/>
  <c r="O282" i="3" s="1"/>
  <c r="N282" i="3" s="1"/>
  <c r="H283" i="3"/>
  <c r="K283" i="3" s="1"/>
  <c r="L283" i="3" s="1"/>
  <c r="M283" i="3" s="1"/>
  <c r="O283" i="3" s="1"/>
  <c r="N283" i="3" s="1"/>
  <c r="H284" i="3"/>
  <c r="K284" i="3" s="1"/>
  <c r="L284" i="3" s="1"/>
  <c r="M284" i="3" s="1"/>
  <c r="O284" i="3" s="1"/>
  <c r="N284" i="3" s="1"/>
  <c r="H285" i="3"/>
  <c r="K285" i="3" s="1"/>
  <c r="L285" i="3" s="1"/>
  <c r="M285" i="3" s="1"/>
  <c r="O285" i="3" s="1"/>
  <c r="N285" i="3" s="1"/>
  <c r="H286" i="3"/>
  <c r="K286" i="3" s="1"/>
  <c r="L286" i="3" s="1"/>
  <c r="M286" i="3" s="1"/>
  <c r="O286" i="3" s="1"/>
  <c r="N286" i="3" s="1"/>
  <c r="H287" i="3"/>
  <c r="K287" i="3" s="1"/>
  <c r="L287" i="3" s="1"/>
  <c r="M287" i="3" s="1"/>
  <c r="O287" i="3" s="1"/>
  <c r="N287" i="3" s="1"/>
  <c r="H288" i="3"/>
  <c r="K288" i="3" s="1"/>
  <c r="L288" i="3" s="1"/>
  <c r="M288" i="3" s="1"/>
  <c r="O288" i="3" s="1"/>
  <c r="N288" i="3" s="1"/>
  <c r="H289" i="3"/>
  <c r="K289" i="3" s="1"/>
  <c r="L289" i="3" s="1"/>
  <c r="M289" i="3" s="1"/>
  <c r="O289" i="3" s="1"/>
  <c r="N289" i="3" s="1"/>
  <c r="H290" i="3"/>
  <c r="K290" i="3" s="1"/>
  <c r="L290" i="3" s="1"/>
  <c r="M290" i="3" s="1"/>
  <c r="O290" i="3" s="1"/>
  <c r="N290" i="3" s="1"/>
  <c r="H291" i="3"/>
  <c r="K291" i="3" s="1"/>
  <c r="L291" i="3" s="1"/>
  <c r="M291" i="3" s="1"/>
  <c r="O291" i="3" s="1"/>
  <c r="N291" i="3" s="1"/>
  <c r="H292" i="3"/>
  <c r="K292" i="3" s="1"/>
  <c r="L292" i="3" s="1"/>
  <c r="M292" i="3" s="1"/>
  <c r="O292" i="3" s="1"/>
  <c r="N292" i="3" s="1"/>
  <c r="H293" i="3"/>
  <c r="K293" i="3" s="1"/>
  <c r="L293" i="3" s="1"/>
  <c r="M293" i="3" s="1"/>
  <c r="O293" i="3" s="1"/>
  <c r="N293" i="3" s="1"/>
  <c r="H294" i="3"/>
  <c r="K294" i="3" s="1"/>
  <c r="L294" i="3" s="1"/>
  <c r="M294" i="3" s="1"/>
  <c r="O294" i="3" s="1"/>
  <c r="N294" i="3" s="1"/>
  <c r="H295" i="3"/>
  <c r="K295" i="3" s="1"/>
  <c r="L295" i="3" s="1"/>
  <c r="M295" i="3" s="1"/>
  <c r="O295" i="3" s="1"/>
  <c r="N295" i="3" s="1"/>
  <c r="H296" i="3"/>
  <c r="K296" i="3" s="1"/>
  <c r="L296" i="3" s="1"/>
  <c r="M296" i="3" s="1"/>
  <c r="O296" i="3" s="1"/>
  <c r="N296" i="3" s="1"/>
  <c r="H297" i="3"/>
  <c r="K297" i="3" s="1"/>
  <c r="L297" i="3" s="1"/>
  <c r="M297" i="3" s="1"/>
  <c r="O297" i="3" s="1"/>
  <c r="N297" i="3" s="1"/>
  <c r="H298" i="3"/>
  <c r="K298" i="3" s="1"/>
  <c r="L298" i="3" s="1"/>
  <c r="M298" i="3" s="1"/>
  <c r="O298" i="3" s="1"/>
  <c r="N298" i="3" s="1"/>
  <c r="H299" i="3"/>
  <c r="K299" i="3" s="1"/>
  <c r="L299" i="3" s="1"/>
  <c r="M299" i="3" s="1"/>
  <c r="O299" i="3" s="1"/>
  <c r="N299" i="3" s="1"/>
  <c r="H300" i="3"/>
  <c r="K300" i="3" s="1"/>
  <c r="L300" i="3" s="1"/>
  <c r="M300" i="3" s="1"/>
  <c r="O300" i="3" s="1"/>
  <c r="N300" i="3" s="1"/>
  <c r="H301" i="3"/>
  <c r="K301" i="3" s="1"/>
  <c r="L301" i="3" s="1"/>
  <c r="M301" i="3" s="1"/>
  <c r="O301" i="3" s="1"/>
  <c r="N301" i="3" s="1"/>
  <c r="H302" i="3"/>
  <c r="K302" i="3" s="1"/>
  <c r="L302" i="3" s="1"/>
  <c r="M302" i="3" s="1"/>
  <c r="O302" i="3" s="1"/>
  <c r="N302" i="3" s="1"/>
  <c r="H303" i="3"/>
  <c r="K303" i="3" s="1"/>
  <c r="L303" i="3" s="1"/>
  <c r="M303" i="3" s="1"/>
  <c r="O303" i="3" s="1"/>
  <c r="N303" i="3" s="1"/>
  <c r="H304" i="3"/>
  <c r="K304" i="3" s="1"/>
  <c r="L304" i="3" s="1"/>
  <c r="M304" i="3" s="1"/>
  <c r="O304" i="3" s="1"/>
  <c r="N304" i="3" s="1"/>
  <c r="H305" i="3"/>
  <c r="K305" i="3" s="1"/>
  <c r="L305" i="3" s="1"/>
  <c r="M305" i="3" s="1"/>
  <c r="O305" i="3" s="1"/>
  <c r="N305" i="3" s="1"/>
  <c r="H306" i="3"/>
  <c r="K306" i="3" s="1"/>
  <c r="L306" i="3" s="1"/>
  <c r="M306" i="3" s="1"/>
  <c r="O306" i="3" s="1"/>
  <c r="N306" i="3" s="1"/>
  <c r="H307" i="3"/>
  <c r="K307" i="3" s="1"/>
  <c r="L307" i="3" s="1"/>
  <c r="M307" i="3" s="1"/>
  <c r="O307" i="3" s="1"/>
  <c r="N307" i="3" s="1"/>
  <c r="K308" i="3"/>
  <c r="L308" i="3" s="1"/>
  <c r="M308" i="3" s="1"/>
  <c r="O308" i="3" s="1"/>
  <c r="N308" i="3" s="1"/>
  <c r="H309" i="3"/>
  <c r="K309" i="3" s="1"/>
  <c r="L309" i="3" s="1"/>
  <c r="M309" i="3" s="1"/>
  <c r="O309" i="3" s="1"/>
  <c r="N309" i="3" s="1"/>
  <c r="H310" i="3"/>
  <c r="K310" i="3" s="1"/>
  <c r="L310" i="3" s="1"/>
  <c r="M310" i="3" s="1"/>
  <c r="O310" i="3" s="1"/>
  <c r="N310" i="3" s="1"/>
  <c r="H311" i="3"/>
  <c r="K311" i="3" s="1"/>
  <c r="L311" i="3" s="1"/>
  <c r="M311" i="3" s="1"/>
  <c r="O311" i="3" s="1"/>
  <c r="N311" i="3" s="1"/>
  <c r="H312" i="3"/>
  <c r="K312" i="3" s="1"/>
  <c r="L312" i="3" s="1"/>
  <c r="M312" i="3" s="1"/>
  <c r="O312" i="3" s="1"/>
  <c r="N312" i="3" s="1"/>
  <c r="H313" i="3"/>
  <c r="K313" i="3" s="1"/>
  <c r="L313" i="3" s="1"/>
  <c r="M313" i="3" s="1"/>
  <c r="O313" i="3" s="1"/>
  <c r="N313" i="3" s="1"/>
  <c r="H314" i="3"/>
  <c r="K314" i="3" s="1"/>
  <c r="L314" i="3" s="1"/>
  <c r="M314" i="3" s="1"/>
  <c r="O314" i="3" s="1"/>
  <c r="N314" i="3" s="1"/>
  <c r="H315" i="3"/>
  <c r="K315" i="3" s="1"/>
  <c r="L315" i="3" s="1"/>
  <c r="M315" i="3" s="1"/>
  <c r="O315" i="3" s="1"/>
  <c r="H316" i="3"/>
  <c r="K316" i="3" s="1"/>
  <c r="L316" i="3" s="1"/>
  <c r="M316" i="3" s="1"/>
  <c r="O316" i="3" s="1"/>
  <c r="H317" i="3"/>
  <c r="K317" i="3" s="1"/>
  <c r="L317" i="3" s="1"/>
  <c r="M317" i="3" s="1"/>
  <c r="O317" i="3" s="1"/>
  <c r="H318" i="3"/>
  <c r="K318" i="3" s="1"/>
  <c r="L318" i="3" s="1"/>
  <c r="M318" i="3" s="1"/>
  <c r="O318" i="3" s="1"/>
  <c r="H319" i="3"/>
  <c r="K319" i="3" s="1"/>
  <c r="L319" i="3" s="1"/>
  <c r="M319" i="3" s="1"/>
  <c r="O319" i="3" s="1"/>
  <c r="H320" i="3"/>
  <c r="K320" i="3" s="1"/>
  <c r="L320" i="3" s="1"/>
  <c r="M320" i="3" s="1"/>
  <c r="O320" i="3" s="1"/>
  <c r="H321" i="3"/>
  <c r="K321" i="3" s="1"/>
  <c r="L321" i="3" s="1"/>
  <c r="M321" i="3" s="1"/>
  <c r="O321" i="3" s="1"/>
  <c r="H322" i="3"/>
  <c r="K322" i="3" s="1"/>
  <c r="L322" i="3" s="1"/>
  <c r="M322" i="3" s="1"/>
  <c r="O322" i="3" s="1"/>
  <c r="N322" i="3" s="1"/>
  <c r="H323" i="3"/>
  <c r="K323" i="3" s="1"/>
  <c r="L323" i="3" s="1"/>
  <c r="M323" i="3" s="1"/>
  <c r="O323" i="3" s="1"/>
  <c r="N323" i="3" s="1"/>
  <c r="H324" i="3"/>
  <c r="K324" i="3" s="1"/>
  <c r="L324" i="3" s="1"/>
  <c r="M324" i="3" s="1"/>
  <c r="O324" i="3" s="1"/>
  <c r="H325" i="3"/>
  <c r="K325" i="3" s="1"/>
  <c r="L325" i="3" s="1"/>
  <c r="M325" i="3" s="1"/>
  <c r="O325" i="3" s="1"/>
  <c r="H326" i="3"/>
  <c r="K326" i="3" s="1"/>
  <c r="L326" i="3" s="1"/>
  <c r="M326" i="3" s="1"/>
  <c r="O326" i="3" s="1"/>
  <c r="N326" i="3" s="1"/>
  <c r="H327" i="3"/>
  <c r="K327" i="3" s="1"/>
  <c r="L327" i="3" s="1"/>
  <c r="M327" i="3" s="1"/>
  <c r="O327" i="3" s="1"/>
  <c r="N327" i="3" s="1"/>
  <c r="H328" i="3"/>
  <c r="K328" i="3" s="1"/>
  <c r="L328" i="3" s="1"/>
  <c r="M328" i="3" s="1"/>
  <c r="O328" i="3" s="1"/>
  <c r="N328" i="3" s="1"/>
  <c r="H329" i="3"/>
  <c r="K329" i="3" s="1"/>
  <c r="L329" i="3" s="1"/>
  <c r="M329" i="3" s="1"/>
  <c r="O329" i="3" s="1"/>
  <c r="N329" i="3" s="1"/>
  <c r="H330" i="3"/>
  <c r="K330" i="3" s="1"/>
  <c r="L330" i="3" s="1"/>
  <c r="M330" i="3" s="1"/>
  <c r="O330" i="3" s="1"/>
  <c r="N330" i="3" s="1"/>
  <c r="H331" i="3"/>
  <c r="K331" i="3" s="1"/>
  <c r="L331" i="3" s="1"/>
  <c r="M331" i="3" s="1"/>
  <c r="O331" i="3" s="1"/>
  <c r="N331" i="3" s="1"/>
  <c r="H332" i="3"/>
  <c r="K332" i="3" s="1"/>
  <c r="L332" i="3" s="1"/>
  <c r="M332" i="3" s="1"/>
  <c r="O332" i="3" s="1"/>
  <c r="N332" i="3" s="1"/>
  <c r="H333" i="3"/>
  <c r="K333" i="3" s="1"/>
  <c r="L333" i="3" s="1"/>
  <c r="M333" i="3" s="1"/>
  <c r="O333" i="3" s="1"/>
  <c r="N333" i="3" s="1"/>
  <c r="H334" i="3"/>
  <c r="K334" i="3" s="1"/>
  <c r="L334" i="3" s="1"/>
  <c r="M334" i="3" s="1"/>
  <c r="O334" i="3" s="1"/>
  <c r="N334" i="3" s="1"/>
  <c r="H335" i="3"/>
  <c r="K335" i="3" s="1"/>
  <c r="L335" i="3" s="1"/>
  <c r="M335" i="3" s="1"/>
  <c r="O335" i="3" s="1"/>
  <c r="N335" i="3" s="1"/>
  <c r="H336" i="3"/>
  <c r="K336" i="3" s="1"/>
  <c r="L336" i="3" s="1"/>
  <c r="M336" i="3" s="1"/>
  <c r="O336" i="3" s="1"/>
  <c r="N336" i="3" s="1"/>
  <c r="H337" i="3"/>
  <c r="K337" i="3" s="1"/>
  <c r="L337" i="3" s="1"/>
  <c r="M337" i="3" s="1"/>
  <c r="O337" i="3" s="1"/>
  <c r="N337" i="3" s="1"/>
  <c r="H338" i="3"/>
  <c r="K338" i="3" s="1"/>
  <c r="L338" i="3" s="1"/>
  <c r="M338" i="3" s="1"/>
  <c r="O338" i="3" s="1"/>
  <c r="N338" i="3" s="1"/>
  <c r="H339" i="3"/>
  <c r="K339" i="3" s="1"/>
  <c r="L339" i="3" s="1"/>
  <c r="M339" i="3" s="1"/>
  <c r="O339" i="3" s="1"/>
  <c r="N339" i="3" s="1"/>
  <c r="H340" i="3"/>
  <c r="K340" i="3" s="1"/>
  <c r="L340" i="3" s="1"/>
  <c r="M340" i="3" s="1"/>
  <c r="O340" i="3" s="1"/>
  <c r="N340" i="3" s="1"/>
  <c r="H341" i="3"/>
  <c r="K341" i="3" s="1"/>
  <c r="L341" i="3" s="1"/>
  <c r="M341" i="3" s="1"/>
  <c r="O341" i="3" s="1"/>
  <c r="N341" i="3" s="1"/>
  <c r="H342" i="3"/>
  <c r="K342" i="3" s="1"/>
  <c r="L342" i="3" s="1"/>
  <c r="M342" i="3" s="1"/>
  <c r="O342" i="3" s="1"/>
  <c r="N342" i="3" s="1"/>
  <c r="H343" i="3"/>
  <c r="K343" i="3" s="1"/>
  <c r="L343" i="3" s="1"/>
  <c r="M343" i="3" s="1"/>
  <c r="O343" i="3" s="1"/>
  <c r="N343" i="3" s="1"/>
  <c r="H344" i="3"/>
  <c r="K344" i="3" s="1"/>
  <c r="L344" i="3" s="1"/>
  <c r="M344" i="3" s="1"/>
  <c r="O344" i="3" s="1"/>
  <c r="H345" i="3"/>
  <c r="K345" i="3" s="1"/>
  <c r="L345" i="3" s="1"/>
  <c r="M345" i="3" s="1"/>
  <c r="O345" i="3" s="1"/>
  <c r="N345" i="3" s="1"/>
  <c r="H346" i="3"/>
  <c r="K346" i="3" s="1"/>
  <c r="L346" i="3" s="1"/>
  <c r="M346" i="3" s="1"/>
  <c r="O346" i="3" s="1"/>
  <c r="N346" i="3" s="1"/>
  <c r="H347" i="3"/>
  <c r="K347" i="3" s="1"/>
  <c r="L347" i="3" s="1"/>
  <c r="M347" i="3" s="1"/>
  <c r="O347" i="3" s="1"/>
  <c r="N347" i="3" s="1"/>
  <c r="H348" i="3"/>
  <c r="K348" i="3" s="1"/>
  <c r="L348" i="3" s="1"/>
  <c r="M348" i="3" s="1"/>
  <c r="O348" i="3" s="1"/>
  <c r="N348" i="3" s="1"/>
  <c r="H349" i="3"/>
  <c r="K349" i="3" s="1"/>
  <c r="L349" i="3" s="1"/>
  <c r="M349" i="3" s="1"/>
  <c r="O349" i="3" s="1"/>
  <c r="N349" i="3" s="1"/>
  <c r="H350" i="3"/>
  <c r="H351" i="3"/>
  <c r="K351" i="3" s="1"/>
  <c r="L351" i="3" s="1"/>
  <c r="M351" i="3" s="1"/>
  <c r="O351" i="3" s="1"/>
  <c r="N351" i="3" s="1"/>
  <c r="H352" i="3"/>
  <c r="K352" i="3" s="1"/>
  <c r="L352" i="3" s="1"/>
  <c r="M352" i="3" s="1"/>
  <c r="O352" i="3" s="1"/>
  <c r="N352" i="3" s="1"/>
  <c r="H353" i="3"/>
  <c r="K353" i="3" s="1"/>
  <c r="L353" i="3" s="1"/>
  <c r="M353" i="3" s="1"/>
  <c r="O353" i="3" s="1"/>
  <c r="N353" i="3" s="1"/>
  <c r="H354" i="3"/>
  <c r="K354" i="3" s="1"/>
  <c r="L354" i="3" s="1"/>
  <c r="M354" i="3" s="1"/>
  <c r="O354" i="3" s="1"/>
  <c r="N354" i="3" s="1"/>
  <c r="H355" i="3"/>
  <c r="K355" i="3" s="1"/>
  <c r="L355" i="3" s="1"/>
  <c r="M355" i="3" s="1"/>
  <c r="O355" i="3" s="1"/>
  <c r="H356" i="3"/>
  <c r="K356" i="3" s="1"/>
  <c r="L356" i="3" s="1"/>
  <c r="M356" i="3" s="1"/>
  <c r="O356" i="3" s="1"/>
  <c r="H357" i="3"/>
  <c r="K357" i="3" s="1"/>
  <c r="L357" i="3" s="1"/>
  <c r="M357" i="3" s="1"/>
  <c r="O357" i="3" s="1"/>
  <c r="H358" i="3"/>
  <c r="K358" i="3" s="1"/>
  <c r="L358" i="3" s="1"/>
  <c r="M358" i="3" s="1"/>
  <c r="O358" i="3" s="1"/>
  <c r="H359" i="3"/>
  <c r="K359" i="3" s="1"/>
  <c r="L359" i="3" s="1"/>
  <c r="M359" i="3" s="1"/>
  <c r="O359" i="3" s="1"/>
  <c r="H360" i="3"/>
  <c r="K360" i="3" s="1"/>
  <c r="L360" i="3" s="1"/>
  <c r="M360" i="3" s="1"/>
  <c r="O360" i="3" s="1"/>
  <c r="H361" i="3"/>
  <c r="K361" i="3" s="1"/>
  <c r="L361" i="3" s="1"/>
  <c r="M361" i="3" s="1"/>
  <c r="O361" i="3" s="1"/>
  <c r="H362" i="3"/>
  <c r="K362" i="3" s="1"/>
  <c r="L362" i="3" s="1"/>
  <c r="M362" i="3" s="1"/>
  <c r="O362" i="3" s="1"/>
  <c r="H363" i="3"/>
  <c r="K363" i="3" s="1"/>
  <c r="L363" i="3" s="1"/>
  <c r="M363" i="3" s="1"/>
  <c r="O363" i="3" s="1"/>
  <c r="H364" i="3"/>
  <c r="K364" i="3" s="1"/>
  <c r="L364" i="3" s="1"/>
  <c r="M364" i="3" s="1"/>
  <c r="O364" i="3" s="1"/>
  <c r="H365" i="3"/>
  <c r="K365" i="3" s="1"/>
  <c r="L365" i="3" s="1"/>
  <c r="M365" i="3" s="1"/>
  <c r="O365" i="3" s="1"/>
  <c r="H366" i="3"/>
  <c r="K366" i="3" s="1"/>
  <c r="L366" i="3" s="1"/>
  <c r="M366" i="3" s="1"/>
  <c r="O366" i="3" s="1"/>
  <c r="H367" i="3"/>
  <c r="K367" i="3" s="1"/>
  <c r="L367" i="3" s="1"/>
  <c r="M367" i="3" s="1"/>
  <c r="O367" i="3" s="1"/>
  <c r="H368" i="3"/>
  <c r="K368" i="3" s="1"/>
  <c r="L368" i="3" s="1"/>
  <c r="M368" i="3" s="1"/>
  <c r="O368" i="3" s="1"/>
  <c r="H369" i="3"/>
  <c r="K369" i="3" s="1"/>
  <c r="L369" i="3" s="1"/>
  <c r="M369" i="3" s="1"/>
  <c r="O369" i="3" s="1"/>
  <c r="H370" i="3"/>
  <c r="K370" i="3" s="1"/>
  <c r="L370" i="3" s="1"/>
  <c r="M370" i="3" s="1"/>
  <c r="O370" i="3" s="1"/>
  <c r="N370" i="3" s="1"/>
  <c r="H371" i="3"/>
  <c r="K371" i="3" s="1"/>
  <c r="L371" i="3" s="1"/>
  <c r="M371" i="3" s="1"/>
  <c r="O371" i="3" s="1"/>
  <c r="N371" i="3" s="1"/>
  <c r="H372" i="3"/>
  <c r="K372" i="3" s="1"/>
  <c r="L372" i="3" s="1"/>
  <c r="M372" i="3" s="1"/>
  <c r="O372" i="3" s="1"/>
  <c r="N372" i="3" s="1"/>
  <c r="H373" i="3"/>
  <c r="K373" i="3" s="1"/>
  <c r="L373" i="3" s="1"/>
  <c r="M373" i="3" s="1"/>
  <c r="O373" i="3" s="1"/>
  <c r="N373" i="3" s="1"/>
  <c r="H374" i="3"/>
  <c r="K374" i="3" s="1"/>
  <c r="L374" i="3" s="1"/>
  <c r="M374" i="3" s="1"/>
  <c r="O374" i="3" s="1"/>
  <c r="N374" i="3" s="1"/>
  <c r="H375" i="3"/>
  <c r="K375" i="3" s="1"/>
  <c r="L375" i="3" s="1"/>
  <c r="M375" i="3" s="1"/>
  <c r="O375" i="3" s="1"/>
  <c r="N375" i="3" s="1"/>
  <c r="H376" i="3"/>
  <c r="K376" i="3" s="1"/>
  <c r="L376" i="3" s="1"/>
  <c r="M376" i="3" s="1"/>
  <c r="O376" i="3" s="1"/>
  <c r="N376" i="3" s="1"/>
  <c r="H377" i="3"/>
  <c r="K377" i="3" s="1"/>
  <c r="L377" i="3" s="1"/>
  <c r="M377" i="3" s="1"/>
  <c r="O377" i="3" s="1"/>
  <c r="N377" i="3" s="1"/>
  <c r="H378" i="3"/>
  <c r="K378" i="3" s="1"/>
  <c r="L378" i="3" s="1"/>
  <c r="M378" i="3" s="1"/>
  <c r="O378" i="3" s="1"/>
  <c r="N378" i="3" s="1"/>
  <c r="H379" i="3"/>
  <c r="K379" i="3" s="1"/>
  <c r="L379" i="3" s="1"/>
  <c r="M379" i="3" s="1"/>
  <c r="O379" i="3" s="1"/>
  <c r="N379" i="3" s="1"/>
  <c r="H380" i="3"/>
  <c r="K380" i="3" s="1"/>
  <c r="L380" i="3" s="1"/>
  <c r="M380" i="3" s="1"/>
  <c r="O380" i="3" s="1"/>
  <c r="H381" i="3"/>
  <c r="K381" i="3" s="1"/>
  <c r="L381" i="3" s="1"/>
  <c r="M381" i="3" s="1"/>
  <c r="O381" i="3" s="1"/>
  <c r="H382" i="3"/>
  <c r="K382" i="3" s="1"/>
  <c r="L382" i="3" s="1"/>
  <c r="M382" i="3" s="1"/>
  <c r="O382" i="3" s="1"/>
  <c r="N382" i="3" s="1"/>
  <c r="H383" i="3"/>
  <c r="K383" i="3" s="1"/>
  <c r="L383" i="3" s="1"/>
  <c r="M383" i="3" s="1"/>
  <c r="O383" i="3" s="1"/>
  <c r="N383" i="3" s="1"/>
  <c r="H384" i="3"/>
  <c r="K384" i="3" s="1"/>
  <c r="L384" i="3" s="1"/>
  <c r="M384" i="3" s="1"/>
  <c r="O384" i="3" s="1"/>
  <c r="N384" i="3" s="1"/>
  <c r="H385" i="3"/>
  <c r="K385" i="3" s="1"/>
  <c r="L385" i="3" s="1"/>
  <c r="M385" i="3" s="1"/>
  <c r="O385" i="3" s="1"/>
  <c r="H386" i="3"/>
  <c r="K386" i="3" s="1"/>
  <c r="L386" i="3" s="1"/>
  <c r="M386" i="3" s="1"/>
  <c r="O386" i="3" s="1"/>
  <c r="N386" i="3" s="1"/>
  <c r="H387" i="3"/>
  <c r="K387" i="3" s="1"/>
  <c r="L387" i="3" s="1"/>
  <c r="M387" i="3" s="1"/>
  <c r="O387" i="3" s="1"/>
  <c r="H388" i="3"/>
  <c r="K388" i="3" s="1"/>
  <c r="L388" i="3" s="1"/>
  <c r="M388" i="3" s="1"/>
  <c r="O388" i="3" s="1"/>
  <c r="H389" i="3"/>
  <c r="K389" i="3" s="1"/>
  <c r="L389" i="3" s="1"/>
  <c r="M389" i="3" s="1"/>
  <c r="O389" i="3" s="1"/>
  <c r="N389" i="3" s="1"/>
  <c r="H390" i="3"/>
  <c r="K390" i="3" s="1"/>
  <c r="L390" i="3" s="1"/>
  <c r="M390" i="3" s="1"/>
  <c r="O390" i="3" s="1"/>
  <c r="N390" i="3" s="1"/>
  <c r="H391" i="3"/>
  <c r="K391" i="3" s="1"/>
  <c r="L391" i="3" s="1"/>
  <c r="M391" i="3" s="1"/>
  <c r="O391" i="3" s="1"/>
  <c r="H392" i="3"/>
  <c r="K392" i="3" s="1"/>
  <c r="L392" i="3" s="1"/>
  <c r="M392" i="3" s="1"/>
  <c r="O392" i="3" s="1"/>
  <c r="H393" i="3"/>
  <c r="K393" i="3" s="1"/>
  <c r="L393" i="3" s="1"/>
  <c r="M393" i="3" s="1"/>
  <c r="O393" i="3" s="1"/>
  <c r="N393" i="3" s="1"/>
  <c r="H394" i="3"/>
  <c r="K394" i="3" s="1"/>
  <c r="L394" i="3" s="1"/>
  <c r="M394" i="3" s="1"/>
  <c r="O394" i="3" s="1"/>
  <c r="N394" i="3" s="1"/>
  <c r="H395" i="3"/>
  <c r="K395" i="3" s="1"/>
  <c r="L395" i="3" s="1"/>
  <c r="M395" i="3" s="1"/>
  <c r="O395" i="3" s="1"/>
  <c r="N395" i="3" s="1"/>
  <c r="H396" i="3"/>
  <c r="K396" i="3" s="1"/>
  <c r="L396" i="3" s="1"/>
  <c r="M396" i="3" s="1"/>
  <c r="O396" i="3" s="1"/>
  <c r="N396" i="3" s="1"/>
  <c r="H397" i="3"/>
  <c r="K397" i="3" s="1"/>
  <c r="L397" i="3" s="1"/>
  <c r="M397" i="3" s="1"/>
  <c r="O397" i="3" s="1"/>
  <c r="N397" i="3" s="1"/>
  <c r="H398" i="3"/>
  <c r="K398" i="3" s="1"/>
  <c r="L398" i="3" s="1"/>
  <c r="M398" i="3" s="1"/>
  <c r="O398" i="3" s="1"/>
  <c r="N398" i="3" s="1"/>
  <c r="H399" i="3"/>
  <c r="K399" i="3" s="1"/>
  <c r="L399" i="3" s="1"/>
  <c r="M399" i="3" s="1"/>
  <c r="O399" i="3" s="1"/>
  <c r="N399" i="3" s="1"/>
  <c r="H400" i="3"/>
  <c r="K400" i="3" s="1"/>
  <c r="L400" i="3" s="1"/>
  <c r="M400" i="3" s="1"/>
  <c r="O400" i="3" s="1"/>
  <c r="N400" i="3" s="1"/>
  <c r="H401" i="3"/>
  <c r="K401" i="3" s="1"/>
  <c r="L401" i="3" s="1"/>
  <c r="M401" i="3" s="1"/>
  <c r="O401" i="3" s="1"/>
  <c r="N401" i="3" s="1"/>
  <c r="H402" i="3"/>
  <c r="K402" i="3" s="1"/>
  <c r="L402" i="3" s="1"/>
  <c r="M402" i="3" s="1"/>
  <c r="O402" i="3" s="1"/>
  <c r="N402" i="3" s="1"/>
  <c r="H403" i="3"/>
  <c r="K403" i="3" s="1"/>
  <c r="L403" i="3" s="1"/>
  <c r="M403" i="3" s="1"/>
  <c r="O403" i="3" s="1"/>
  <c r="N403" i="3" s="1"/>
  <c r="H404" i="3"/>
  <c r="K404" i="3" s="1"/>
  <c r="L404" i="3" s="1"/>
  <c r="M404" i="3" s="1"/>
  <c r="O404" i="3" s="1"/>
  <c r="N404" i="3" s="1"/>
  <c r="H405" i="3"/>
  <c r="K405" i="3" s="1"/>
  <c r="L405" i="3" s="1"/>
  <c r="M405" i="3" s="1"/>
  <c r="O405" i="3" s="1"/>
  <c r="N405" i="3" s="1"/>
  <c r="H406" i="3"/>
  <c r="K406" i="3" s="1"/>
  <c r="L406" i="3" s="1"/>
  <c r="M406" i="3" s="1"/>
  <c r="O406" i="3" s="1"/>
  <c r="H407" i="3"/>
  <c r="K407" i="3" s="1"/>
  <c r="L407" i="3" s="1"/>
  <c r="M407" i="3" s="1"/>
  <c r="O407" i="3" s="1"/>
  <c r="N407" i="3" s="1"/>
  <c r="H408" i="3"/>
  <c r="K408" i="3" s="1"/>
  <c r="L408" i="3" s="1"/>
  <c r="M408" i="3" s="1"/>
  <c r="O408" i="3" s="1"/>
  <c r="N408" i="3" s="1"/>
  <c r="H409" i="3"/>
  <c r="K409" i="3" s="1"/>
  <c r="L409" i="3" s="1"/>
  <c r="M409" i="3" s="1"/>
  <c r="O409" i="3" s="1"/>
  <c r="N409" i="3" s="1"/>
  <c r="H410" i="3"/>
  <c r="K410" i="3" s="1"/>
  <c r="L410" i="3" s="1"/>
  <c r="M410" i="3" s="1"/>
  <c r="O410" i="3" s="1"/>
  <c r="N410" i="3" s="1"/>
  <c r="H411" i="3"/>
  <c r="K411" i="3" s="1"/>
  <c r="L411" i="3" s="1"/>
  <c r="M411" i="3" s="1"/>
  <c r="O411" i="3" s="1"/>
  <c r="N411" i="3" s="1"/>
  <c r="H412" i="3"/>
  <c r="K412" i="3" s="1"/>
  <c r="L412" i="3" s="1"/>
  <c r="M412" i="3" s="1"/>
  <c r="O412" i="3" s="1"/>
  <c r="N412" i="3" s="1"/>
  <c r="H413" i="3"/>
  <c r="K413" i="3" s="1"/>
  <c r="L413" i="3" s="1"/>
  <c r="M413" i="3" s="1"/>
  <c r="O413" i="3" s="1"/>
  <c r="N413" i="3" s="1"/>
  <c r="H414" i="3"/>
  <c r="K414" i="3" s="1"/>
  <c r="L414" i="3" s="1"/>
  <c r="M414" i="3" s="1"/>
  <c r="O414" i="3" s="1"/>
  <c r="N414" i="3" s="1"/>
  <c r="H415" i="3"/>
  <c r="K415" i="3" s="1"/>
  <c r="L415" i="3" s="1"/>
  <c r="M415" i="3" s="1"/>
  <c r="O415" i="3" s="1"/>
  <c r="N415" i="3" s="1"/>
  <c r="H416" i="3"/>
  <c r="K416" i="3" s="1"/>
  <c r="L416" i="3" s="1"/>
  <c r="M416" i="3" s="1"/>
  <c r="O416" i="3" s="1"/>
  <c r="N416" i="3" s="1"/>
  <c r="H417" i="3"/>
  <c r="K417" i="3" s="1"/>
  <c r="L417" i="3" s="1"/>
  <c r="M417" i="3" s="1"/>
  <c r="O417" i="3" s="1"/>
  <c r="N417" i="3" s="1"/>
  <c r="H418" i="3"/>
  <c r="K418" i="3" s="1"/>
  <c r="L418" i="3" s="1"/>
  <c r="M418" i="3" s="1"/>
  <c r="O418" i="3" s="1"/>
  <c r="N418" i="3" s="1"/>
  <c r="H419" i="3"/>
  <c r="K419" i="3" s="1"/>
  <c r="L419" i="3" s="1"/>
  <c r="M419" i="3" s="1"/>
  <c r="O419" i="3" s="1"/>
  <c r="N419" i="3" s="1"/>
  <c r="H420" i="3"/>
  <c r="K420" i="3" s="1"/>
  <c r="L420" i="3" s="1"/>
  <c r="M420" i="3" s="1"/>
  <c r="O420" i="3" s="1"/>
  <c r="N420" i="3" s="1"/>
  <c r="H421" i="3"/>
  <c r="K421" i="3" s="1"/>
  <c r="L421" i="3" s="1"/>
  <c r="M421" i="3" s="1"/>
  <c r="O421" i="3" s="1"/>
  <c r="N421" i="3" s="1"/>
  <c r="H422" i="3"/>
  <c r="K422" i="3" s="1"/>
  <c r="L422" i="3" s="1"/>
  <c r="M422" i="3" s="1"/>
  <c r="O422" i="3" s="1"/>
  <c r="N422" i="3" s="1"/>
  <c r="H423" i="3"/>
  <c r="K423" i="3" s="1"/>
  <c r="L423" i="3" s="1"/>
  <c r="M423" i="3" s="1"/>
  <c r="O423" i="3" s="1"/>
  <c r="N423" i="3" s="1"/>
  <c r="H424" i="3"/>
  <c r="K424" i="3" s="1"/>
  <c r="L424" i="3" s="1"/>
  <c r="M424" i="3" s="1"/>
  <c r="O424" i="3" s="1"/>
  <c r="N424" i="3" s="1"/>
  <c r="H425" i="3"/>
  <c r="K425" i="3" s="1"/>
  <c r="L425" i="3" s="1"/>
  <c r="M425" i="3" s="1"/>
  <c r="O425" i="3" s="1"/>
  <c r="N425" i="3" s="1"/>
  <c r="H426" i="3"/>
  <c r="K426" i="3" s="1"/>
  <c r="L426" i="3" s="1"/>
  <c r="M426" i="3" s="1"/>
  <c r="O426" i="3" s="1"/>
  <c r="N426" i="3" s="1"/>
  <c r="H427" i="3"/>
  <c r="K427" i="3" s="1"/>
  <c r="L427" i="3" s="1"/>
  <c r="M427" i="3" s="1"/>
  <c r="O427" i="3" s="1"/>
  <c r="N427" i="3" s="1"/>
  <c r="H428" i="3"/>
  <c r="K428" i="3" s="1"/>
  <c r="L428" i="3" s="1"/>
  <c r="M428" i="3" s="1"/>
  <c r="O428" i="3" s="1"/>
  <c r="N428" i="3" s="1"/>
  <c r="H429" i="3"/>
  <c r="K429" i="3" s="1"/>
  <c r="L429" i="3" s="1"/>
  <c r="M429" i="3" s="1"/>
  <c r="O429" i="3" s="1"/>
  <c r="N429" i="3" s="1"/>
  <c r="H430" i="3"/>
  <c r="K430" i="3" s="1"/>
  <c r="L430" i="3" s="1"/>
  <c r="M430" i="3" s="1"/>
  <c r="O430" i="3" s="1"/>
  <c r="N430" i="3" s="1"/>
  <c r="H431" i="3"/>
  <c r="K431" i="3" s="1"/>
  <c r="L431" i="3" s="1"/>
  <c r="M431" i="3" s="1"/>
  <c r="O431" i="3" s="1"/>
  <c r="N431" i="3" s="1"/>
  <c r="H432" i="3"/>
  <c r="K432" i="3" s="1"/>
  <c r="L432" i="3" s="1"/>
  <c r="M432" i="3" s="1"/>
  <c r="O432" i="3" s="1"/>
  <c r="N432" i="3" s="1"/>
  <c r="H433" i="3"/>
  <c r="K433" i="3" s="1"/>
  <c r="L433" i="3" s="1"/>
  <c r="M433" i="3" s="1"/>
  <c r="O433" i="3" s="1"/>
  <c r="N433" i="3" s="1"/>
  <c r="H434" i="3"/>
  <c r="K434" i="3" s="1"/>
  <c r="L434" i="3" s="1"/>
  <c r="M434" i="3" s="1"/>
  <c r="O434" i="3" s="1"/>
  <c r="H435" i="3"/>
  <c r="K435" i="3" s="1"/>
  <c r="L435" i="3" s="1"/>
  <c r="M435" i="3" s="1"/>
  <c r="O435" i="3" s="1"/>
  <c r="N435" i="3" s="1"/>
  <c r="H436" i="3"/>
  <c r="K436" i="3" s="1"/>
  <c r="L436" i="3" s="1"/>
  <c r="M436" i="3" s="1"/>
  <c r="O436" i="3" s="1"/>
  <c r="N436" i="3" s="1"/>
  <c r="H437" i="3"/>
  <c r="K437" i="3" s="1"/>
  <c r="L437" i="3" s="1"/>
  <c r="M437" i="3" s="1"/>
  <c r="O437" i="3" s="1"/>
  <c r="N437" i="3" s="1"/>
  <c r="H438" i="3"/>
  <c r="K438" i="3" s="1"/>
  <c r="L438" i="3" s="1"/>
  <c r="M438" i="3" s="1"/>
  <c r="O438" i="3" s="1"/>
  <c r="N438" i="3" s="1"/>
  <c r="H439" i="3"/>
  <c r="K439" i="3" s="1"/>
  <c r="L439" i="3" s="1"/>
  <c r="M439" i="3" s="1"/>
  <c r="O439" i="3" s="1"/>
  <c r="N439" i="3" s="1"/>
  <c r="H440" i="3"/>
  <c r="K440" i="3" s="1"/>
  <c r="L440" i="3" s="1"/>
  <c r="M440" i="3" s="1"/>
  <c r="O440" i="3" s="1"/>
  <c r="H441" i="3"/>
  <c r="K441" i="3" s="1"/>
  <c r="L441" i="3" s="1"/>
  <c r="M441" i="3" s="1"/>
  <c r="O441" i="3" s="1"/>
  <c r="H442" i="3"/>
  <c r="K442" i="3" s="1"/>
  <c r="L442" i="3" s="1"/>
  <c r="M442" i="3" s="1"/>
  <c r="O442" i="3" s="1"/>
  <c r="N442" i="3" s="1"/>
  <c r="H443" i="3"/>
  <c r="K443" i="3" s="1"/>
  <c r="L443" i="3" s="1"/>
  <c r="M443" i="3" s="1"/>
  <c r="O443" i="3" s="1"/>
  <c r="N443" i="3" s="1"/>
  <c r="H444" i="3"/>
  <c r="K444" i="3" s="1"/>
  <c r="L444" i="3" s="1"/>
  <c r="M444" i="3" s="1"/>
  <c r="O444" i="3" s="1"/>
  <c r="N444" i="3" s="1"/>
  <c r="H445" i="3"/>
  <c r="K445" i="3" s="1"/>
  <c r="L445" i="3" s="1"/>
  <c r="M445" i="3" s="1"/>
  <c r="O445" i="3" s="1"/>
  <c r="N445" i="3" s="1"/>
  <c r="H446" i="3"/>
  <c r="K446" i="3" s="1"/>
  <c r="L446" i="3" s="1"/>
  <c r="M446" i="3" s="1"/>
  <c r="O446" i="3" s="1"/>
  <c r="N446" i="3" s="1"/>
  <c r="H447" i="3"/>
  <c r="K447" i="3" s="1"/>
  <c r="L447" i="3" s="1"/>
  <c r="M447" i="3" s="1"/>
  <c r="O447" i="3" s="1"/>
  <c r="N447" i="3" s="1"/>
  <c r="H448" i="3"/>
  <c r="K448" i="3" s="1"/>
  <c r="L448" i="3" s="1"/>
  <c r="M448" i="3" s="1"/>
  <c r="O448" i="3" s="1"/>
  <c r="N448" i="3" s="1"/>
  <c r="H449" i="3"/>
  <c r="K449" i="3" s="1"/>
  <c r="L449" i="3" s="1"/>
  <c r="M449" i="3" s="1"/>
  <c r="O449" i="3" s="1"/>
  <c r="N449" i="3" s="1"/>
  <c r="H450" i="3"/>
  <c r="K450" i="3" s="1"/>
  <c r="L450" i="3" s="1"/>
  <c r="M450" i="3" s="1"/>
  <c r="O450" i="3" s="1"/>
  <c r="N450" i="3" s="1"/>
  <c r="H451" i="3"/>
  <c r="K451" i="3" s="1"/>
  <c r="L451" i="3" s="1"/>
  <c r="M451" i="3" s="1"/>
  <c r="O451" i="3" s="1"/>
  <c r="N451" i="3" s="1"/>
  <c r="H452" i="3"/>
  <c r="K452" i="3" s="1"/>
  <c r="L452" i="3" s="1"/>
  <c r="M452" i="3" s="1"/>
  <c r="O452" i="3" s="1"/>
  <c r="N452" i="3" s="1"/>
  <c r="H453" i="3"/>
  <c r="K453" i="3" s="1"/>
  <c r="L453" i="3" s="1"/>
  <c r="M453" i="3" s="1"/>
  <c r="O453" i="3" s="1"/>
  <c r="N453" i="3" s="1"/>
  <c r="H454" i="3"/>
  <c r="K454" i="3" s="1"/>
  <c r="L454" i="3" s="1"/>
  <c r="M454" i="3" s="1"/>
  <c r="O454" i="3" s="1"/>
  <c r="N454" i="3" s="1"/>
  <c r="H455" i="3"/>
  <c r="K455" i="3" s="1"/>
  <c r="L455" i="3" s="1"/>
  <c r="M455" i="3" s="1"/>
  <c r="O455" i="3" s="1"/>
  <c r="N455" i="3" s="1"/>
  <c r="H456" i="3"/>
  <c r="K456" i="3" s="1"/>
  <c r="L456" i="3" s="1"/>
  <c r="M456" i="3" s="1"/>
  <c r="O456" i="3" s="1"/>
  <c r="N456" i="3" s="1"/>
  <c r="H457" i="3"/>
  <c r="K457" i="3" s="1"/>
  <c r="L457" i="3" s="1"/>
  <c r="M457" i="3" s="1"/>
  <c r="O457" i="3" s="1"/>
  <c r="N457" i="3" s="1"/>
  <c r="H458" i="3"/>
  <c r="K458" i="3" s="1"/>
  <c r="L458" i="3" s="1"/>
  <c r="M458" i="3" s="1"/>
  <c r="O458" i="3" s="1"/>
  <c r="N458" i="3" s="1"/>
  <c r="H459" i="3"/>
  <c r="K459" i="3" s="1"/>
  <c r="L459" i="3" s="1"/>
  <c r="M459" i="3" s="1"/>
  <c r="O459" i="3" s="1"/>
  <c r="N459" i="3" s="1"/>
  <c r="H460" i="3"/>
  <c r="K460" i="3" s="1"/>
  <c r="L460" i="3" s="1"/>
  <c r="M460" i="3" s="1"/>
  <c r="O460" i="3" s="1"/>
  <c r="H461" i="3"/>
  <c r="K461" i="3" s="1"/>
  <c r="L461" i="3" s="1"/>
  <c r="M461" i="3" s="1"/>
  <c r="O461" i="3" s="1"/>
  <c r="N461" i="3" s="1"/>
  <c r="H462" i="3"/>
  <c r="K462" i="3" s="1"/>
  <c r="L462" i="3" s="1"/>
  <c r="M462" i="3" s="1"/>
  <c r="O462" i="3" s="1"/>
  <c r="N462" i="3" s="1"/>
  <c r="H463" i="3"/>
  <c r="K463" i="3" s="1"/>
  <c r="L463" i="3" s="1"/>
  <c r="M463" i="3" s="1"/>
  <c r="O463" i="3" s="1"/>
  <c r="N463" i="3" s="1"/>
  <c r="H464" i="3"/>
  <c r="K464" i="3" s="1"/>
  <c r="L464" i="3" s="1"/>
  <c r="M464" i="3" s="1"/>
  <c r="O464" i="3" s="1"/>
  <c r="N464" i="3" s="1"/>
  <c r="H465" i="3"/>
  <c r="K465" i="3" s="1"/>
  <c r="L465" i="3" s="1"/>
  <c r="M465" i="3" s="1"/>
  <c r="O465" i="3" s="1"/>
  <c r="N465" i="3" s="1"/>
  <c r="H466" i="3"/>
  <c r="K466" i="3" s="1"/>
  <c r="L466" i="3" s="1"/>
  <c r="M466" i="3" s="1"/>
  <c r="O466" i="3" s="1"/>
  <c r="N466" i="3" s="1"/>
  <c r="H467" i="3"/>
  <c r="K467" i="3" s="1"/>
  <c r="L467" i="3" s="1"/>
  <c r="M467" i="3" s="1"/>
  <c r="O467" i="3" s="1"/>
  <c r="H468" i="3"/>
  <c r="K468" i="3" s="1"/>
  <c r="L468" i="3" s="1"/>
  <c r="M468" i="3" s="1"/>
  <c r="O468" i="3" s="1"/>
  <c r="N468" i="3" s="1"/>
  <c r="H469" i="3"/>
  <c r="K469" i="3" s="1"/>
  <c r="L469" i="3" s="1"/>
  <c r="M469" i="3" s="1"/>
  <c r="O469" i="3" s="1"/>
  <c r="N469" i="3" s="1"/>
  <c r="H470" i="3"/>
  <c r="K470" i="3" s="1"/>
  <c r="L470" i="3" s="1"/>
  <c r="M470" i="3" s="1"/>
  <c r="O470" i="3" s="1"/>
  <c r="H471" i="3"/>
  <c r="K471" i="3" s="1"/>
  <c r="L471" i="3" s="1"/>
  <c r="M471" i="3" s="1"/>
  <c r="O471" i="3" s="1"/>
  <c r="N471" i="3" s="1"/>
  <c r="H472" i="3"/>
  <c r="K472" i="3" s="1"/>
  <c r="L472" i="3" s="1"/>
  <c r="M472" i="3" s="1"/>
  <c r="O472" i="3" s="1"/>
  <c r="N472" i="3" s="1"/>
  <c r="H473" i="3"/>
  <c r="K473" i="3" s="1"/>
  <c r="L473" i="3" s="1"/>
  <c r="M473" i="3" s="1"/>
  <c r="O473" i="3" s="1"/>
  <c r="N473" i="3" s="1"/>
  <c r="H474" i="3"/>
  <c r="K474" i="3" s="1"/>
  <c r="L474" i="3" s="1"/>
  <c r="M474" i="3" s="1"/>
  <c r="O474" i="3" s="1"/>
  <c r="N474" i="3" s="1"/>
  <c r="H475" i="3"/>
  <c r="K475" i="3" s="1"/>
  <c r="L475" i="3" s="1"/>
  <c r="M475" i="3" s="1"/>
  <c r="O475" i="3" s="1"/>
  <c r="N475" i="3" s="1"/>
  <c r="H476" i="3"/>
  <c r="K476" i="3" s="1"/>
  <c r="L476" i="3" s="1"/>
  <c r="M476" i="3" s="1"/>
  <c r="O476" i="3" s="1"/>
  <c r="N476" i="3" s="1"/>
  <c r="H477" i="3"/>
  <c r="K477" i="3" s="1"/>
  <c r="L477" i="3" s="1"/>
  <c r="M477" i="3" s="1"/>
  <c r="O477" i="3" s="1"/>
  <c r="N477" i="3" s="1"/>
  <c r="H478" i="3"/>
  <c r="K478" i="3" s="1"/>
  <c r="L478" i="3" s="1"/>
  <c r="M478" i="3" s="1"/>
  <c r="O478" i="3" s="1"/>
  <c r="N478" i="3" s="1"/>
  <c r="H479" i="3"/>
  <c r="K479" i="3" s="1"/>
  <c r="L479" i="3" s="1"/>
  <c r="M479" i="3" s="1"/>
  <c r="O479" i="3" s="1"/>
  <c r="N479" i="3" s="1"/>
  <c r="H480" i="3"/>
  <c r="K480" i="3" s="1"/>
  <c r="L480" i="3" s="1"/>
  <c r="M480" i="3" s="1"/>
  <c r="O480" i="3" s="1"/>
  <c r="N480" i="3" s="1"/>
  <c r="H481" i="3"/>
  <c r="K481" i="3" s="1"/>
  <c r="L481" i="3" s="1"/>
  <c r="M481" i="3" s="1"/>
  <c r="O481" i="3" s="1"/>
  <c r="N481" i="3" s="1"/>
  <c r="H482" i="3"/>
  <c r="K482" i="3" s="1"/>
  <c r="L482" i="3" s="1"/>
  <c r="M482" i="3" s="1"/>
  <c r="O482" i="3" s="1"/>
  <c r="N482" i="3" s="1"/>
  <c r="H483" i="3"/>
  <c r="K483" i="3" s="1"/>
  <c r="L483" i="3" s="1"/>
  <c r="M483" i="3" s="1"/>
  <c r="O483" i="3" s="1"/>
  <c r="N483" i="3" s="1"/>
  <c r="H484" i="3"/>
  <c r="K484" i="3" s="1"/>
  <c r="L484" i="3" s="1"/>
  <c r="M484" i="3" s="1"/>
  <c r="O484" i="3" s="1"/>
  <c r="N484" i="3" s="1"/>
  <c r="H485" i="3"/>
  <c r="K485" i="3" s="1"/>
  <c r="L485" i="3" s="1"/>
  <c r="M485" i="3" s="1"/>
  <c r="O485" i="3" s="1"/>
  <c r="N485" i="3" s="1"/>
  <c r="H486" i="3"/>
  <c r="K486" i="3" s="1"/>
  <c r="L486" i="3" s="1"/>
  <c r="M486" i="3" s="1"/>
  <c r="O486" i="3" s="1"/>
  <c r="N486" i="3" s="1"/>
  <c r="H487" i="3"/>
  <c r="K487" i="3" s="1"/>
  <c r="L487" i="3" s="1"/>
  <c r="M487" i="3" s="1"/>
  <c r="O487" i="3" s="1"/>
  <c r="N487" i="3" s="1"/>
  <c r="H488" i="3"/>
  <c r="K488" i="3" s="1"/>
  <c r="L488" i="3" s="1"/>
  <c r="M488" i="3" s="1"/>
  <c r="O488" i="3" s="1"/>
  <c r="N488" i="3" s="1"/>
  <c r="H489" i="3"/>
  <c r="K489" i="3" s="1"/>
  <c r="L489" i="3" s="1"/>
  <c r="M489" i="3" s="1"/>
  <c r="O489" i="3" s="1"/>
  <c r="N489" i="3" s="1"/>
  <c r="H490" i="3"/>
  <c r="K490" i="3" s="1"/>
  <c r="L490" i="3" s="1"/>
  <c r="M490" i="3" s="1"/>
  <c r="O490" i="3" s="1"/>
  <c r="N490" i="3" s="1"/>
  <c r="H491" i="3"/>
  <c r="K491" i="3" s="1"/>
  <c r="L491" i="3" s="1"/>
  <c r="M491" i="3" s="1"/>
  <c r="O491" i="3" s="1"/>
  <c r="N491" i="3" s="1"/>
  <c r="H492" i="3"/>
  <c r="K492" i="3" s="1"/>
  <c r="L492" i="3" s="1"/>
  <c r="M492" i="3" s="1"/>
  <c r="O492" i="3" s="1"/>
  <c r="N492" i="3" s="1"/>
  <c r="H493" i="3"/>
  <c r="K493" i="3" s="1"/>
  <c r="L493" i="3" s="1"/>
  <c r="M493" i="3" s="1"/>
  <c r="O493" i="3" s="1"/>
  <c r="N493" i="3" s="1"/>
  <c r="H494" i="3"/>
  <c r="K494" i="3" s="1"/>
  <c r="L494" i="3" s="1"/>
  <c r="M494" i="3" s="1"/>
  <c r="O494" i="3" s="1"/>
  <c r="N494" i="3" s="1"/>
  <c r="H495" i="3"/>
  <c r="K495" i="3" s="1"/>
  <c r="L495" i="3" s="1"/>
  <c r="M495" i="3" s="1"/>
  <c r="O495" i="3" s="1"/>
  <c r="N495" i="3" s="1"/>
  <c r="H496" i="3"/>
  <c r="K496" i="3" s="1"/>
  <c r="L496" i="3" s="1"/>
  <c r="M496" i="3" s="1"/>
  <c r="O496" i="3" s="1"/>
  <c r="N496" i="3" s="1"/>
  <c r="H497" i="3"/>
  <c r="K497" i="3" s="1"/>
  <c r="L497" i="3" s="1"/>
  <c r="M497" i="3" s="1"/>
  <c r="O497" i="3" s="1"/>
  <c r="N497" i="3" s="1"/>
  <c r="H498" i="3"/>
  <c r="K498" i="3" s="1"/>
  <c r="L498" i="3" s="1"/>
  <c r="M498" i="3" s="1"/>
  <c r="O498" i="3" s="1"/>
  <c r="N498" i="3" s="1"/>
  <c r="H499" i="3"/>
  <c r="K499" i="3" s="1"/>
  <c r="L499" i="3" s="1"/>
  <c r="M499" i="3" s="1"/>
  <c r="O499" i="3" s="1"/>
  <c r="N499" i="3" s="1"/>
  <c r="H500" i="3"/>
  <c r="K500" i="3" s="1"/>
  <c r="L500" i="3" s="1"/>
  <c r="M500" i="3" s="1"/>
  <c r="O500" i="3" s="1"/>
  <c r="N500" i="3" s="1"/>
  <c r="H501" i="3"/>
  <c r="K501" i="3" s="1"/>
  <c r="L501" i="3" s="1"/>
  <c r="M501" i="3" s="1"/>
  <c r="O501" i="3" s="1"/>
  <c r="N501" i="3" s="1"/>
  <c r="H502" i="3"/>
  <c r="K502" i="3" s="1"/>
  <c r="L502" i="3" s="1"/>
  <c r="M502" i="3" s="1"/>
  <c r="O502" i="3" s="1"/>
  <c r="N502" i="3" s="1"/>
  <c r="H503" i="3"/>
  <c r="K503" i="3" s="1"/>
  <c r="L503" i="3" s="1"/>
  <c r="M503" i="3" s="1"/>
  <c r="O503" i="3" s="1"/>
  <c r="N503" i="3" s="1"/>
  <c r="H504" i="3"/>
  <c r="K504" i="3" s="1"/>
  <c r="L504" i="3" s="1"/>
  <c r="M504" i="3" s="1"/>
  <c r="O504" i="3" s="1"/>
  <c r="N504" i="3" s="1"/>
  <c r="H505" i="3"/>
  <c r="K505" i="3" s="1"/>
  <c r="L505" i="3" s="1"/>
  <c r="M505" i="3" s="1"/>
  <c r="O505" i="3" s="1"/>
  <c r="N505" i="3" s="1"/>
  <c r="H506" i="3"/>
  <c r="K506" i="3" s="1"/>
  <c r="L506" i="3" s="1"/>
  <c r="M506" i="3" s="1"/>
  <c r="O506" i="3" s="1"/>
  <c r="N506" i="3" s="1"/>
  <c r="H507" i="3"/>
  <c r="K507" i="3" s="1"/>
  <c r="L507" i="3" s="1"/>
  <c r="M507" i="3" s="1"/>
  <c r="O507" i="3" s="1"/>
  <c r="N507" i="3" s="1"/>
  <c r="H508" i="3"/>
  <c r="K508" i="3" s="1"/>
  <c r="L508" i="3" s="1"/>
  <c r="M508" i="3" s="1"/>
  <c r="O508" i="3" s="1"/>
  <c r="N508" i="3" s="1"/>
  <c r="H509" i="3"/>
  <c r="K509" i="3" s="1"/>
  <c r="L509" i="3" s="1"/>
  <c r="M509" i="3" s="1"/>
  <c r="O509" i="3" s="1"/>
  <c r="N509" i="3" s="1"/>
  <c r="H510" i="3"/>
  <c r="K510" i="3" s="1"/>
  <c r="L510" i="3" s="1"/>
  <c r="M510" i="3" s="1"/>
  <c r="O510" i="3" s="1"/>
  <c r="N510" i="3" s="1"/>
  <c r="H511" i="3"/>
  <c r="K511" i="3" s="1"/>
  <c r="L511" i="3" s="1"/>
  <c r="M511" i="3" s="1"/>
  <c r="O511" i="3" s="1"/>
  <c r="N511" i="3" s="1"/>
  <c r="H512" i="3"/>
  <c r="K512" i="3" s="1"/>
  <c r="L512" i="3" s="1"/>
  <c r="M512" i="3" s="1"/>
  <c r="O512" i="3" s="1"/>
  <c r="N512" i="3" s="1"/>
  <c r="H513" i="3"/>
  <c r="K513" i="3" s="1"/>
  <c r="L513" i="3" s="1"/>
  <c r="M513" i="3" s="1"/>
  <c r="O513" i="3" s="1"/>
  <c r="N513" i="3" s="1"/>
  <c r="H514" i="3"/>
  <c r="K514" i="3" s="1"/>
  <c r="L514" i="3" s="1"/>
  <c r="M514" i="3" s="1"/>
  <c r="O514" i="3" s="1"/>
  <c r="N514" i="3" s="1"/>
  <c r="H515" i="3"/>
  <c r="K515" i="3" s="1"/>
  <c r="L515" i="3" s="1"/>
  <c r="M515" i="3" s="1"/>
  <c r="O515" i="3" s="1"/>
  <c r="N515" i="3" s="1"/>
  <c r="H516" i="3"/>
  <c r="K516" i="3" s="1"/>
  <c r="L516" i="3" s="1"/>
  <c r="M516" i="3" s="1"/>
  <c r="O516" i="3" s="1"/>
  <c r="N516" i="3" s="1"/>
  <c r="H517" i="3"/>
  <c r="K517" i="3" s="1"/>
  <c r="L517" i="3" s="1"/>
  <c r="M517" i="3" s="1"/>
  <c r="O517" i="3" s="1"/>
  <c r="N517" i="3" s="1"/>
  <c r="H518" i="3"/>
  <c r="K518" i="3" s="1"/>
  <c r="L518" i="3" s="1"/>
  <c r="M518" i="3" s="1"/>
  <c r="O518" i="3" s="1"/>
  <c r="H519" i="3"/>
  <c r="K519" i="3" s="1"/>
  <c r="L519" i="3" s="1"/>
  <c r="M519" i="3" s="1"/>
  <c r="O519" i="3" s="1"/>
  <c r="H520" i="3"/>
  <c r="K520" i="3" s="1"/>
  <c r="L520" i="3" s="1"/>
  <c r="M520" i="3" s="1"/>
  <c r="O520" i="3" s="1"/>
  <c r="H521" i="3"/>
  <c r="K521" i="3" s="1"/>
  <c r="L521" i="3" s="1"/>
  <c r="M521" i="3" s="1"/>
  <c r="O521" i="3" s="1"/>
  <c r="H522" i="3"/>
  <c r="K522" i="3" s="1"/>
  <c r="L522" i="3" s="1"/>
  <c r="M522" i="3" s="1"/>
  <c r="O522" i="3" s="1"/>
  <c r="N522" i="3" s="1"/>
  <c r="H523" i="3"/>
  <c r="K523" i="3" s="1"/>
  <c r="L523" i="3" s="1"/>
  <c r="M523" i="3" s="1"/>
  <c r="O523" i="3" s="1"/>
  <c r="N523" i="3" s="1"/>
  <c r="H524" i="3"/>
  <c r="K524" i="3" s="1"/>
  <c r="L524" i="3" s="1"/>
  <c r="M524" i="3" s="1"/>
  <c r="O524" i="3" s="1"/>
  <c r="N524" i="3" s="1"/>
  <c r="H525" i="3"/>
  <c r="K525" i="3" s="1"/>
  <c r="L525" i="3" s="1"/>
  <c r="M525" i="3" s="1"/>
  <c r="O525" i="3" s="1"/>
  <c r="N525" i="3" s="1"/>
  <c r="H526" i="3"/>
  <c r="K526" i="3" s="1"/>
  <c r="L526" i="3" s="1"/>
  <c r="M526" i="3" s="1"/>
  <c r="O526" i="3" s="1"/>
  <c r="N526" i="3" s="1"/>
  <c r="H527" i="3"/>
  <c r="K527" i="3" s="1"/>
  <c r="L527" i="3" s="1"/>
  <c r="M527" i="3" s="1"/>
  <c r="O527" i="3" s="1"/>
  <c r="N527" i="3" s="1"/>
  <c r="H528" i="3"/>
  <c r="K528" i="3" s="1"/>
  <c r="L528" i="3" s="1"/>
  <c r="M528" i="3" s="1"/>
  <c r="O528" i="3" s="1"/>
  <c r="N528" i="3" s="1"/>
  <c r="H529" i="3"/>
  <c r="K529" i="3" s="1"/>
  <c r="L529" i="3" s="1"/>
  <c r="M529" i="3" s="1"/>
  <c r="O529" i="3" s="1"/>
  <c r="H530" i="3"/>
  <c r="K530" i="3" s="1"/>
  <c r="L530" i="3" s="1"/>
  <c r="M530" i="3" s="1"/>
  <c r="O530" i="3" s="1"/>
  <c r="H531" i="3"/>
  <c r="K531" i="3" s="1"/>
  <c r="L531" i="3" s="1"/>
  <c r="M531" i="3" s="1"/>
  <c r="O531" i="3" s="1"/>
  <c r="H532" i="3"/>
  <c r="K532" i="3" s="1"/>
  <c r="L532" i="3" s="1"/>
  <c r="M532" i="3" s="1"/>
  <c r="O532" i="3" s="1"/>
  <c r="P532" i="3" l="1"/>
  <c r="N532" i="3"/>
  <c r="N531" i="3"/>
  <c r="P531" i="3" s="1"/>
  <c r="N530" i="3"/>
  <c r="P530" i="3" s="1"/>
  <c r="N529" i="3"/>
  <c r="P529" i="3" s="1"/>
  <c r="N520" i="3"/>
  <c r="P520" i="3" s="1"/>
  <c r="N519" i="3"/>
  <c r="P519" i="3" s="1"/>
  <c r="N518" i="3"/>
  <c r="P518" i="3" s="1"/>
  <c r="N521" i="3"/>
  <c r="N467" i="3"/>
  <c r="P467" i="3" s="1"/>
  <c r="N460" i="3"/>
  <c r="N470" i="3"/>
  <c r="N434" i="3"/>
  <c r="P434" i="3" s="1"/>
  <c r="N440" i="3"/>
  <c r="P440" i="3" s="1"/>
  <c r="N441" i="3"/>
  <c r="P441" i="3" s="1"/>
  <c r="N406" i="3"/>
  <c r="P406" i="3" s="1"/>
  <c r="N385" i="3"/>
  <c r="A87" i="6"/>
  <c r="A88" i="6" s="1"/>
  <c r="A89" i="6" s="1"/>
  <c r="A90" i="6" s="1"/>
  <c r="A91" i="6" s="1"/>
  <c r="A92" i="6" s="1"/>
  <c r="A93" i="6" s="1"/>
  <c r="A94" i="6" s="1"/>
  <c r="A95" i="6" s="1"/>
  <c r="A96" i="6" s="1"/>
  <c r="N392" i="3"/>
  <c r="P392" i="3" s="1"/>
  <c r="N381" i="3"/>
  <c r="P381" i="3" s="1"/>
  <c r="N388" i="3"/>
  <c r="P388" i="3" s="1"/>
  <c r="N380" i="3"/>
  <c r="P380" i="3" s="1"/>
  <c r="N387" i="3"/>
  <c r="P387" i="3" s="1"/>
  <c r="N391" i="3"/>
  <c r="N355" i="3"/>
  <c r="K350" i="3"/>
  <c r="L350" i="3" s="1"/>
  <c r="M350" i="3" s="1"/>
  <c r="O350" i="3" s="1"/>
  <c r="N369" i="3"/>
  <c r="N361" i="3"/>
  <c r="N368" i="3"/>
  <c r="N360" i="3"/>
  <c r="N344" i="3"/>
  <c r="N367" i="3"/>
  <c r="N359" i="3"/>
  <c r="N366" i="3"/>
  <c r="N358" i="3"/>
  <c r="N365" i="3"/>
  <c r="N357" i="3"/>
  <c r="N364" i="3"/>
  <c r="N356" i="3"/>
  <c r="N363" i="3"/>
  <c r="N362" i="3"/>
  <c r="N320" i="3"/>
  <c r="P320" i="3" s="1"/>
  <c r="N319" i="3"/>
  <c r="P319" i="3" s="1"/>
  <c r="N318" i="3"/>
  <c r="P318" i="3" s="1"/>
  <c r="N325" i="3"/>
  <c r="P325" i="3" s="1"/>
  <c r="N317" i="3"/>
  <c r="P317" i="3" s="1"/>
  <c r="N324" i="3"/>
  <c r="P324" i="3" s="1"/>
  <c r="N316" i="3"/>
  <c r="P316" i="3" s="1"/>
  <c r="N315" i="3"/>
  <c r="P315" i="3" s="1"/>
  <c r="N321" i="3"/>
  <c r="P321" i="3" s="1"/>
  <c r="M265" i="3"/>
  <c r="O265" i="3" s="1"/>
  <c r="N259" i="3"/>
  <c r="P259" i="3" s="1"/>
  <c r="O178" i="3"/>
  <c r="N178" i="3" s="1"/>
  <c r="P178" i="3" s="1"/>
  <c r="P156" i="3"/>
  <c r="N190" i="3"/>
  <c r="P190" i="3" s="1"/>
  <c r="N221" i="3"/>
  <c r="P221" i="3" s="1"/>
  <c r="N181" i="3"/>
  <c r="P181" i="3" s="1"/>
  <c r="N223" i="3"/>
  <c r="P223" i="3" s="1"/>
  <c r="N215" i="3"/>
  <c r="P215" i="3" s="1"/>
  <c r="N207" i="3"/>
  <c r="P207" i="3" s="1"/>
  <c r="N199" i="3"/>
  <c r="P199" i="3" s="1"/>
  <c r="N191" i="3"/>
  <c r="P191" i="3" s="1"/>
  <c r="N183" i="3"/>
  <c r="P183" i="3" s="1"/>
  <c r="N175" i="3"/>
  <c r="P175" i="3" s="1"/>
  <c r="N168" i="3"/>
  <c r="P168" i="3" s="1"/>
  <c r="P160" i="3"/>
  <c r="N205" i="3"/>
  <c r="P205" i="3" s="1"/>
  <c r="N228" i="3"/>
  <c r="P228" i="3" s="1"/>
  <c r="N220" i="3"/>
  <c r="P220" i="3" s="1"/>
  <c r="N212" i="3"/>
  <c r="P212" i="3" s="1"/>
  <c r="N204" i="3"/>
  <c r="P204" i="3" s="1"/>
  <c r="N196" i="3"/>
  <c r="P196" i="3" s="1"/>
  <c r="N188" i="3"/>
  <c r="P188" i="3" s="1"/>
  <c r="N180" i="3"/>
  <c r="P180" i="3" s="1"/>
  <c r="N173" i="3"/>
  <c r="P173" i="3" s="1"/>
  <c r="N165" i="3"/>
  <c r="P165" i="3" s="1"/>
  <c r="N182" i="3"/>
  <c r="P182" i="3" s="1"/>
  <c r="N197" i="3"/>
  <c r="P197" i="3" s="1"/>
  <c r="N227" i="3"/>
  <c r="P227" i="3" s="1"/>
  <c r="N219" i="3"/>
  <c r="P219" i="3" s="1"/>
  <c r="N211" i="3"/>
  <c r="P211" i="3" s="1"/>
  <c r="N203" i="3"/>
  <c r="P203" i="3" s="1"/>
  <c r="N195" i="3"/>
  <c r="P195" i="3" s="1"/>
  <c r="N187" i="3"/>
  <c r="P187" i="3" s="1"/>
  <c r="N179" i="3"/>
  <c r="P179" i="3" s="1"/>
  <c r="N172" i="3"/>
  <c r="P172" i="3" s="1"/>
  <c r="N164" i="3"/>
  <c r="P164" i="3" s="1"/>
  <c r="N206" i="3"/>
  <c r="P206" i="3" s="1"/>
  <c r="N167" i="3"/>
  <c r="P167" i="3" s="1"/>
  <c r="N213" i="3"/>
  <c r="P213" i="3" s="1"/>
  <c r="N166" i="3"/>
  <c r="P166" i="3" s="1"/>
  <c r="N226" i="3"/>
  <c r="P226" i="3" s="1"/>
  <c r="N218" i="3"/>
  <c r="P218" i="3" s="1"/>
  <c r="N210" i="3"/>
  <c r="P210" i="3" s="1"/>
  <c r="N202" i="3"/>
  <c r="P202" i="3" s="1"/>
  <c r="N194" i="3"/>
  <c r="P194" i="3" s="1"/>
  <c r="N186" i="3"/>
  <c r="P186" i="3" s="1"/>
  <c r="N171" i="3"/>
  <c r="P171" i="3" s="1"/>
  <c r="N163" i="3"/>
  <c r="P163" i="3" s="1"/>
  <c r="N214" i="3"/>
  <c r="P214" i="3" s="1"/>
  <c r="N198" i="3"/>
  <c r="P198" i="3" s="1"/>
  <c r="N174" i="3"/>
  <c r="P174" i="3" s="1"/>
  <c r="N225" i="3"/>
  <c r="P225" i="3" s="1"/>
  <c r="N217" i="3"/>
  <c r="P217" i="3" s="1"/>
  <c r="N209" i="3"/>
  <c r="P209" i="3" s="1"/>
  <c r="N201" i="3"/>
  <c r="P201" i="3" s="1"/>
  <c r="N193" i="3"/>
  <c r="P193" i="3" s="1"/>
  <c r="N185" i="3"/>
  <c r="P185" i="3" s="1"/>
  <c r="N177" i="3"/>
  <c r="P177" i="3" s="1"/>
  <c r="N170" i="3"/>
  <c r="P170" i="3" s="1"/>
  <c r="N162" i="3"/>
  <c r="P162" i="3" s="1"/>
  <c r="N222" i="3"/>
  <c r="P222" i="3" s="1"/>
  <c r="P159" i="3"/>
  <c r="N229" i="3"/>
  <c r="P229" i="3" s="1"/>
  <c r="N189" i="3"/>
  <c r="P189" i="3" s="1"/>
  <c r="N224" i="3"/>
  <c r="P224" i="3" s="1"/>
  <c r="N216" i="3"/>
  <c r="P216" i="3" s="1"/>
  <c r="N208" i="3"/>
  <c r="P208" i="3" s="1"/>
  <c r="N200" i="3"/>
  <c r="P200" i="3" s="1"/>
  <c r="N192" i="3"/>
  <c r="P192" i="3" s="1"/>
  <c r="N184" i="3"/>
  <c r="P184" i="3" s="1"/>
  <c r="N176" i="3"/>
  <c r="P176" i="3" s="1"/>
  <c r="N169" i="3"/>
  <c r="P169" i="3" s="1"/>
  <c r="P161" i="3"/>
  <c r="P158" i="3"/>
  <c r="N151" i="3"/>
  <c r="N148" i="3"/>
  <c r="P152" i="3"/>
  <c r="P150" i="3"/>
  <c r="P149" i="3"/>
  <c r="P155" i="3"/>
  <c r="P147" i="3"/>
  <c r="P154" i="3"/>
  <c r="P146" i="3"/>
  <c r="P153" i="3"/>
  <c r="P145" i="3"/>
  <c r="P521" i="3"/>
  <c r="P513" i="3"/>
  <c r="P505" i="3"/>
  <c r="P497" i="3"/>
  <c r="P489" i="3"/>
  <c r="P481" i="3"/>
  <c r="P473" i="3"/>
  <c r="P465" i="3"/>
  <c r="P457" i="3"/>
  <c r="P449" i="3"/>
  <c r="P433" i="3"/>
  <c r="P425" i="3"/>
  <c r="P417" i="3"/>
  <c r="P409" i="3"/>
  <c r="P401" i="3"/>
  <c r="P393" i="3"/>
  <c r="P385" i="3"/>
  <c r="P377" i="3"/>
  <c r="P353" i="3"/>
  <c r="P345" i="3"/>
  <c r="P337" i="3"/>
  <c r="P329" i="3"/>
  <c r="P313" i="3"/>
  <c r="P305" i="3"/>
  <c r="P297" i="3"/>
  <c r="P289" i="3"/>
  <c r="P281" i="3"/>
  <c r="P273" i="3"/>
  <c r="P257" i="3"/>
  <c r="P249" i="3"/>
  <c r="P241" i="3"/>
  <c r="P233" i="3"/>
  <c r="P504" i="3"/>
  <c r="P496" i="3"/>
  <c r="P488" i="3"/>
  <c r="P480" i="3"/>
  <c r="P472" i="3"/>
  <c r="P464" i="3"/>
  <c r="P456" i="3"/>
  <c r="P448" i="3"/>
  <c r="P432" i="3"/>
  <c r="P424" i="3"/>
  <c r="P416" i="3"/>
  <c r="P408" i="3"/>
  <c r="P400" i="3"/>
  <c r="P384" i="3"/>
  <c r="P376" i="3"/>
  <c r="P352" i="3"/>
  <c r="P336" i="3"/>
  <c r="P328" i="3"/>
  <c r="P312" i="3"/>
  <c r="P304" i="3"/>
  <c r="P296" i="3"/>
  <c r="P288" i="3"/>
  <c r="P280" i="3"/>
  <c r="P272" i="3"/>
  <c r="P264" i="3"/>
  <c r="P256" i="3"/>
  <c r="P248" i="3"/>
  <c r="P240" i="3"/>
  <c r="P232" i="3"/>
  <c r="P528" i="3"/>
  <c r="P527" i="3"/>
  <c r="P511" i="3"/>
  <c r="P503" i="3"/>
  <c r="P495" i="3"/>
  <c r="P487" i="3"/>
  <c r="P479" i="3"/>
  <c r="P471" i="3"/>
  <c r="P463" i="3"/>
  <c r="P455" i="3"/>
  <c r="P447" i="3"/>
  <c r="P439" i="3"/>
  <c r="P431" i="3"/>
  <c r="P423" i="3"/>
  <c r="P415" i="3"/>
  <c r="P407" i="3"/>
  <c r="P399" i="3"/>
  <c r="P391" i="3"/>
  <c r="P383" i="3"/>
  <c r="P375" i="3"/>
  <c r="P351" i="3"/>
  <c r="P343" i="3"/>
  <c r="P335" i="3"/>
  <c r="P327" i="3"/>
  <c r="P311" i="3"/>
  <c r="P303" i="3"/>
  <c r="P295" i="3"/>
  <c r="P287" i="3"/>
  <c r="P279" i="3"/>
  <c r="P271" i="3"/>
  <c r="P263" i="3"/>
  <c r="P255" i="3"/>
  <c r="P247" i="3"/>
  <c r="P239" i="3"/>
  <c r="P231" i="3"/>
  <c r="P512" i="3"/>
  <c r="P526" i="3"/>
  <c r="P510" i="3"/>
  <c r="P502" i="3"/>
  <c r="P494" i="3"/>
  <c r="P486" i="3"/>
  <c r="P478" i="3"/>
  <c r="P470" i="3"/>
  <c r="P462" i="3"/>
  <c r="P454" i="3"/>
  <c r="P446" i="3"/>
  <c r="P438" i="3"/>
  <c r="P430" i="3"/>
  <c r="P422" i="3"/>
  <c r="P414" i="3"/>
  <c r="P398" i="3"/>
  <c r="P390" i="3"/>
  <c r="P382" i="3"/>
  <c r="P374" i="3"/>
  <c r="P342" i="3"/>
  <c r="P334" i="3"/>
  <c r="P326" i="3"/>
  <c r="P310" i="3"/>
  <c r="P302" i="3"/>
  <c r="P294" i="3"/>
  <c r="P286" i="3"/>
  <c r="P278" i="3"/>
  <c r="P270" i="3"/>
  <c r="P262" i="3"/>
  <c r="P254" i="3"/>
  <c r="P246" i="3"/>
  <c r="P238" i="3"/>
  <c r="P230" i="3"/>
  <c r="P516" i="3"/>
  <c r="P525" i="3"/>
  <c r="P517" i="3"/>
  <c r="P509" i="3"/>
  <c r="P501" i="3"/>
  <c r="P493" i="3"/>
  <c r="P485" i="3"/>
  <c r="P477" i="3"/>
  <c r="P469" i="3"/>
  <c r="P461" i="3"/>
  <c r="P453" i="3"/>
  <c r="P445" i="3"/>
  <c r="P437" i="3"/>
  <c r="P429" i="3"/>
  <c r="P421" i="3"/>
  <c r="P413" i="3"/>
  <c r="P405" i="3"/>
  <c r="P397" i="3"/>
  <c r="P389" i="3"/>
  <c r="P373" i="3"/>
  <c r="P349" i="3"/>
  <c r="P341" i="3"/>
  <c r="P333" i="3"/>
  <c r="P309" i="3"/>
  <c r="P301" i="3"/>
  <c r="P293" i="3"/>
  <c r="P285" i="3"/>
  <c r="P277" i="3"/>
  <c r="P269" i="3"/>
  <c r="P261" i="3"/>
  <c r="P253" i="3"/>
  <c r="P245" i="3"/>
  <c r="P237" i="3"/>
  <c r="P508" i="3"/>
  <c r="P500" i="3"/>
  <c r="P492" i="3"/>
  <c r="P484" i="3"/>
  <c r="P476" i="3"/>
  <c r="P468" i="3"/>
  <c r="P460" i="3"/>
  <c r="P452" i="3"/>
  <c r="P444" i="3"/>
  <c r="P436" i="3"/>
  <c r="P428" i="3"/>
  <c r="P420" i="3"/>
  <c r="P412" i="3"/>
  <c r="P404" i="3"/>
  <c r="P396" i="3"/>
  <c r="P372" i="3"/>
  <c r="P348" i="3"/>
  <c r="P340" i="3"/>
  <c r="P332" i="3"/>
  <c r="P308" i="3"/>
  <c r="P300" i="3"/>
  <c r="P292" i="3"/>
  <c r="P284" i="3"/>
  <c r="P276" i="3"/>
  <c r="P268" i="3"/>
  <c r="P260" i="3"/>
  <c r="P252" i="3"/>
  <c r="P244" i="3"/>
  <c r="P236" i="3"/>
  <c r="P524" i="3"/>
  <c r="P515" i="3"/>
  <c r="P507" i="3"/>
  <c r="P499" i="3"/>
  <c r="P491" i="3"/>
  <c r="P483" i="3"/>
  <c r="P475" i="3"/>
  <c r="P459" i="3"/>
  <c r="P451" i="3"/>
  <c r="P443" i="3"/>
  <c r="P435" i="3"/>
  <c r="P427" i="3"/>
  <c r="P419" i="3"/>
  <c r="P411" i="3"/>
  <c r="P403" i="3"/>
  <c r="P395" i="3"/>
  <c r="P379" i="3"/>
  <c r="P371" i="3"/>
  <c r="P347" i="3"/>
  <c r="P339" i="3"/>
  <c r="P331" i="3"/>
  <c r="P323" i="3"/>
  <c r="P307" i="3"/>
  <c r="P299" i="3"/>
  <c r="P291" i="3"/>
  <c r="P283" i="3"/>
  <c r="P275" i="3"/>
  <c r="P267" i="3"/>
  <c r="P251" i="3"/>
  <c r="P243" i="3"/>
  <c r="P235" i="3"/>
  <c r="P523" i="3"/>
  <c r="P522" i="3"/>
  <c r="P514" i="3"/>
  <c r="P506" i="3"/>
  <c r="P498" i="3"/>
  <c r="P490" i="3"/>
  <c r="P482" i="3"/>
  <c r="P474" i="3"/>
  <c r="P466" i="3"/>
  <c r="P458" i="3"/>
  <c r="P450" i="3"/>
  <c r="P442" i="3"/>
  <c r="P426" i="3"/>
  <c r="P418" i="3"/>
  <c r="P410" i="3"/>
  <c r="P402" i="3"/>
  <c r="P394" i="3"/>
  <c r="P386" i="3"/>
  <c r="P378" i="3"/>
  <c r="P370" i="3"/>
  <c r="P354" i="3"/>
  <c r="P346" i="3"/>
  <c r="P338" i="3"/>
  <c r="P330" i="3"/>
  <c r="P322" i="3"/>
  <c r="P314" i="3"/>
  <c r="P306" i="3"/>
  <c r="P298" i="3"/>
  <c r="P290" i="3"/>
  <c r="P282" i="3"/>
  <c r="P274" i="3"/>
  <c r="P266" i="3"/>
  <c r="P258" i="3"/>
  <c r="P250" i="3"/>
  <c r="P242" i="3"/>
  <c r="P234" i="3"/>
  <c r="A97" i="6" l="1"/>
  <c r="A98" i="6" s="1"/>
  <c r="A99" i="6" s="1"/>
  <c r="A100" i="6" s="1"/>
  <c r="A101" i="6" s="1"/>
  <c r="A102" i="6" s="1"/>
  <c r="A103" i="6" s="1"/>
  <c r="A104" i="6" s="1"/>
  <c r="A105" i="6" s="1"/>
  <c r="A106" i="6" s="1"/>
  <c r="P355" i="3"/>
  <c r="P358" i="3"/>
  <c r="P369" i="3"/>
  <c r="P360" i="3"/>
  <c r="P359" i="3"/>
  <c r="P361" i="3"/>
  <c r="P367" i="3"/>
  <c r="P363" i="3"/>
  <c r="P365" i="3"/>
  <c r="P366" i="3"/>
  <c r="P364" i="3"/>
  <c r="N350" i="3"/>
  <c r="P350" i="3" s="1"/>
  <c r="P362" i="3"/>
  <c r="P357" i="3"/>
  <c r="P344" i="3"/>
  <c r="P368" i="3"/>
  <c r="P356" i="3"/>
  <c r="N265" i="3"/>
  <c r="P265" i="3" s="1"/>
  <c r="P148" i="3"/>
  <c r="P151" i="3"/>
  <c r="A107" i="6" l="1"/>
  <c r="A108" i="6" s="1"/>
  <c r="A109" i="6" s="1"/>
  <c r="A110" i="6" s="1"/>
  <c r="A111" i="6" s="1"/>
  <c r="A112" i="6" s="1"/>
  <c r="A113" i="6" s="1"/>
  <c r="A114" i="6" s="1"/>
  <c r="A115" i="6" s="1"/>
  <c r="A116" i="6" s="1"/>
  <c r="A117" i="6" l="1"/>
  <c r="A118" i="6" s="1"/>
  <c r="A119" i="6" s="1"/>
  <c r="A120" i="6" s="1"/>
  <c r="A121" i="6" s="1"/>
  <c r="A122" i="6" s="1"/>
  <c r="A123" i="6" s="1"/>
  <c r="A124" i="6" s="1"/>
  <c r="L3" i="18"/>
  <c r="H85" i="18"/>
  <c r="H84" i="18"/>
  <c r="H83" i="18"/>
  <c r="H82" i="18"/>
  <c r="H81" i="18"/>
  <c r="H80" i="18"/>
  <c r="H79" i="18"/>
  <c r="H78" i="18"/>
  <c r="H77" i="18"/>
  <c r="H76" i="18"/>
  <c r="H75" i="18"/>
  <c r="H63" i="18"/>
  <c r="H62" i="18"/>
  <c r="H61" i="18"/>
  <c r="H60" i="18"/>
  <c r="H59" i="18"/>
  <c r="H58" i="18"/>
  <c r="H57" i="18"/>
  <c r="H56" i="18"/>
  <c r="H55" i="18"/>
  <c r="H54" i="18"/>
  <c r="H53" i="18"/>
  <c r="H74" i="18"/>
  <c r="H73" i="18"/>
  <c r="H72" i="18"/>
  <c r="H71" i="18"/>
  <c r="H70" i="18"/>
  <c r="H69" i="18"/>
  <c r="H68" i="18"/>
  <c r="H67" i="18"/>
  <c r="H66" i="18"/>
  <c r="H65" i="18"/>
  <c r="H64" i="18"/>
  <c r="H52" i="18"/>
  <c r="H51" i="18"/>
  <c r="H50" i="18"/>
  <c r="H49" i="18"/>
  <c r="H48" i="18"/>
  <c r="H47" i="18"/>
  <c r="H46" i="18"/>
  <c r="H45" i="18"/>
  <c r="H44" i="18"/>
  <c r="H43" i="18"/>
  <c r="H42" i="18"/>
  <c r="H41" i="18"/>
  <c r="H40" i="18"/>
  <c r="H39" i="18"/>
  <c r="H38" i="18"/>
  <c r="H37" i="18"/>
  <c r="H36" i="18"/>
  <c r="H35" i="18"/>
  <c r="H34" i="18"/>
  <c r="H33" i="18"/>
  <c r="H32" i="18"/>
  <c r="H31" i="18"/>
  <c r="A125" i="6" l="1"/>
  <c r="A126" i="6" s="1"/>
  <c r="A127" i="6" s="1"/>
  <c r="A128" i="6" s="1"/>
  <c r="A129" i="6" s="1"/>
  <c r="A130" i="6" s="1"/>
  <c r="A131" i="6" s="1"/>
  <c r="A132" i="6" s="1"/>
  <c r="A133" i="6" s="1"/>
  <c r="A134" i="6" s="1"/>
  <c r="A135" i="6" s="1"/>
  <c r="A136" i="6" s="1"/>
  <c r="A137" i="6" s="1"/>
  <c r="A138" i="6" s="1"/>
  <c r="A139" i="6" s="1"/>
  <c r="A140" i="6" s="1"/>
  <c r="A141" i="6" s="1"/>
  <c r="A142" i="6" s="1"/>
  <c r="A143" i="6" s="1"/>
  <c r="A144" i="6" s="1"/>
  <c r="A145" i="6" s="1"/>
  <c r="A146" i="6" s="1"/>
  <c r="A147" i="6" s="1"/>
  <c r="A148" i="6" s="1"/>
  <c r="A149" i="6" s="1"/>
  <c r="A150" i="6" s="1"/>
  <c r="A151" i="6" s="1"/>
  <c r="A152" i="6" s="1"/>
  <c r="A153" i="6" s="1"/>
  <c r="A154" i="6" s="1"/>
  <c r="A155" i="6" s="1"/>
  <c r="A156" i="6" s="1"/>
  <c r="A157" i="6" s="1"/>
  <c r="A158" i="6" s="1"/>
  <c r="A159" i="6" s="1"/>
  <c r="A160" i="6" s="1"/>
  <c r="A161" i="6" s="1"/>
  <c r="A162" i="6" s="1"/>
  <c r="A163" i="6" s="1"/>
  <c r="A164" i="6" s="1"/>
  <c r="A165" i="6" s="1"/>
  <c r="A166" i="6" s="1"/>
  <c r="A167" i="6" s="1"/>
  <c r="A168" i="6" s="1"/>
  <c r="A169" i="6" s="1"/>
  <c r="A170" i="6" s="1"/>
  <c r="A171" i="6" s="1"/>
  <c r="A172" i="6" s="1"/>
  <c r="A173" i="6" s="1"/>
  <c r="A174" i="6" s="1"/>
  <c r="A175" i="6" s="1"/>
  <c r="A176" i="6" s="1"/>
  <c r="A177" i="6" s="1"/>
  <c r="A178" i="6" s="1"/>
  <c r="A179" i="6" s="1"/>
  <c r="A180" i="6" s="1"/>
  <c r="A181" i="6" s="1"/>
  <c r="A182" i="6" s="1"/>
  <c r="A183" i="6" s="1"/>
  <c r="A184" i="6" s="1"/>
  <c r="A185" i="6" s="1"/>
  <c r="A186" i="6" s="1"/>
  <c r="A187" i="6" s="1"/>
  <c r="A188" i="6" s="1"/>
  <c r="A189" i="6" s="1"/>
  <c r="A190" i="6" s="1"/>
  <c r="A191" i="6" s="1"/>
  <c r="A192" i="6" s="1"/>
  <c r="A193" i="6" s="1"/>
  <c r="A194" i="6" s="1"/>
  <c r="A195" i="6" s="1"/>
  <c r="A196" i="6" s="1"/>
  <c r="A197" i="6" s="1"/>
  <c r="A198" i="6" s="1"/>
  <c r="A199" i="6" s="1"/>
  <c r="A200" i="6" s="1"/>
  <c r="A201" i="6" s="1"/>
  <c r="A202" i="6" s="1"/>
  <c r="A203" i="6" s="1"/>
  <c r="A204" i="6" s="1"/>
  <c r="A205" i="6" s="1"/>
  <c r="A206" i="6" s="1"/>
  <c r="A207" i="6" s="1"/>
  <c r="A208" i="6" s="1"/>
  <c r="A209" i="6" s="1"/>
  <c r="A210" i="6" s="1"/>
  <c r="A211" i="6" s="1"/>
  <c r="A212" i="6" s="1"/>
  <c r="A213" i="6" s="1"/>
  <c r="A214" i="6" s="1"/>
  <c r="A215" i="6" s="1"/>
  <c r="A216" i="6" s="1"/>
  <c r="A217" i="6" s="1"/>
  <c r="A218" i="6" s="1"/>
  <c r="A219" i="6" s="1"/>
  <c r="A220" i="6" s="1"/>
  <c r="A221" i="6" s="1"/>
  <c r="A222" i="6" s="1"/>
  <c r="A223" i="6" s="1"/>
  <c r="A224" i="6" s="1"/>
  <c r="A225" i="6" s="1"/>
  <c r="A226" i="6" s="1"/>
  <c r="A227" i="6" s="1"/>
  <c r="A228" i="6" s="1"/>
  <c r="A229" i="6" s="1"/>
  <c r="A230" i="6" s="1"/>
  <c r="A231" i="6" s="1"/>
  <c r="A232" i="6" s="1"/>
  <c r="A233" i="6" s="1"/>
  <c r="A234" i="6" s="1"/>
  <c r="A235" i="6" s="1"/>
  <c r="A236" i="6" s="1"/>
  <c r="A237" i="6" s="1"/>
  <c r="A238" i="6" s="1"/>
  <c r="A239" i="6" s="1"/>
  <c r="A240" i="6" s="1"/>
  <c r="A241" i="6" s="1"/>
  <c r="A242" i="6" s="1"/>
  <c r="A243" i="6" s="1"/>
  <c r="A244" i="6" s="1"/>
  <c r="A245" i="6" s="1"/>
  <c r="A246" i="6" s="1"/>
  <c r="A247" i="6" s="1"/>
  <c r="A248" i="6" s="1"/>
  <c r="A249" i="6" s="1"/>
  <c r="A250" i="6" s="1"/>
  <c r="A251" i="6" s="1"/>
  <c r="A252" i="6" s="1"/>
  <c r="A253" i="6" s="1"/>
  <c r="A254" i="6" s="1"/>
  <c r="A255" i="6" s="1"/>
  <c r="A256" i="6" s="1"/>
  <c r="A257" i="6" s="1"/>
  <c r="A258" i="6" s="1"/>
  <c r="A259" i="6" s="1"/>
  <c r="A260" i="6" s="1"/>
  <c r="A261" i="6" s="1"/>
  <c r="A262" i="6" s="1"/>
  <c r="A263" i="6" s="1"/>
  <c r="A264" i="6" s="1"/>
  <c r="A265" i="6" s="1"/>
  <c r="A266" i="6" s="1"/>
  <c r="A267" i="6" s="1"/>
  <c r="A268" i="6" s="1"/>
  <c r="A269" i="6" s="1"/>
  <c r="A270" i="6" s="1"/>
  <c r="A271" i="6" s="1"/>
  <c r="A272" i="6" s="1"/>
  <c r="A273" i="6" s="1"/>
  <c r="A274" i="6" s="1"/>
  <c r="A275" i="6" s="1"/>
  <c r="A276" i="6" s="1"/>
  <c r="A277" i="6" s="1"/>
  <c r="A278" i="6" s="1"/>
  <c r="A279" i="6" s="1"/>
  <c r="A280" i="6" s="1"/>
  <c r="A281" i="6" s="1"/>
  <c r="A282" i="6" s="1"/>
  <c r="A283" i="6" s="1"/>
  <c r="A284" i="6" s="1"/>
  <c r="A285" i="6" s="1"/>
  <c r="A286" i="6" s="1"/>
  <c r="A287" i="6" s="1"/>
  <c r="A288" i="6" s="1"/>
  <c r="A289" i="6" s="1"/>
  <c r="A290" i="6" s="1"/>
  <c r="A291" i="6" s="1"/>
  <c r="A292" i="6" s="1"/>
  <c r="A293" i="6" s="1"/>
  <c r="A294" i="6" s="1"/>
  <c r="A295" i="6" s="1"/>
  <c r="A296" i="6" s="1"/>
  <c r="A297" i="6" s="1"/>
  <c r="A298" i="6" s="1"/>
  <c r="A299" i="6" s="1"/>
  <c r="A300" i="6" s="1"/>
  <c r="A301" i="6" s="1"/>
  <c r="A302" i="6" s="1"/>
  <c r="A303" i="6" s="1"/>
  <c r="A304" i="6" s="1"/>
  <c r="A305" i="6" s="1"/>
  <c r="A306" i="6" s="1"/>
  <c r="A307" i="6" s="1"/>
  <c r="A308" i="6" s="1"/>
  <c r="A309" i="6" s="1"/>
  <c r="A310" i="6" s="1"/>
  <c r="A311" i="6" s="1"/>
  <c r="A312" i="6" s="1"/>
  <c r="A313" i="6" s="1"/>
  <c r="A314" i="6" s="1"/>
  <c r="A315" i="6" s="1"/>
  <c r="A316" i="6" s="1"/>
  <c r="A317" i="6" s="1"/>
  <c r="A318" i="6" s="1"/>
  <c r="A319" i="6" s="1"/>
  <c r="A320" i="6" s="1"/>
  <c r="A321" i="6" s="1"/>
  <c r="A322" i="6" s="1"/>
  <c r="A323" i="6" s="1"/>
  <c r="A324" i="6" s="1"/>
  <c r="A325" i="6" s="1"/>
  <c r="A326" i="6" s="1"/>
  <c r="A327" i="6" s="1"/>
  <c r="A328" i="6" s="1"/>
  <c r="A329" i="6" s="1"/>
  <c r="A330" i="6" s="1"/>
  <c r="A331" i="6" s="1"/>
  <c r="A332" i="6" s="1"/>
  <c r="A333" i="6" s="1"/>
  <c r="A334" i="6" s="1"/>
  <c r="A335" i="6" s="1"/>
  <c r="A336" i="6" s="1"/>
  <c r="A337" i="6" s="1"/>
  <c r="A338" i="6" s="1"/>
  <c r="A339" i="6" s="1"/>
  <c r="A340" i="6" s="1"/>
  <c r="A341" i="6" s="1"/>
  <c r="A342" i="6" s="1"/>
  <c r="A343" i="6" s="1"/>
  <c r="A344" i="6" s="1"/>
  <c r="A345" i="6" s="1"/>
  <c r="A346" i="6" s="1"/>
  <c r="A347" i="6" s="1"/>
  <c r="A348" i="6" s="1"/>
  <c r="A349" i="6" s="1"/>
  <c r="A350" i="6" s="1"/>
  <c r="A351" i="6" s="1"/>
  <c r="A352" i="6" s="1"/>
  <c r="A353" i="6" s="1"/>
  <c r="A354" i="6" s="1"/>
  <c r="A355" i="6" s="1"/>
  <c r="A356" i="6" s="1"/>
  <c r="A357" i="6" s="1"/>
  <c r="A358" i="6" s="1"/>
  <c r="A359" i="6" s="1"/>
  <c r="A360" i="6" s="1"/>
  <c r="A361" i="6" s="1"/>
  <c r="A362" i="6" s="1"/>
  <c r="A363" i="6" s="1"/>
  <c r="A364" i="6" s="1"/>
  <c r="A365" i="6" s="1"/>
  <c r="A366" i="6" s="1"/>
  <c r="A367" i="6" s="1"/>
  <c r="A368" i="6" s="1"/>
  <c r="A369" i="6" s="1"/>
  <c r="A370" i="6" s="1"/>
  <c r="A371" i="6" s="1"/>
  <c r="A372" i="6" s="1"/>
  <c r="A373" i="6" s="1"/>
  <c r="A374" i="6" s="1"/>
  <c r="A375" i="6" s="1"/>
  <c r="A376" i="6" s="1"/>
  <c r="A377" i="6" s="1"/>
  <c r="A378" i="6" s="1"/>
  <c r="A379" i="6" s="1"/>
  <c r="A380" i="6" s="1"/>
  <c r="A381" i="6" s="1"/>
  <c r="A382" i="6" s="1"/>
  <c r="A383" i="6" s="1"/>
  <c r="A384" i="6" s="1"/>
  <c r="A385" i="6" s="1"/>
  <c r="A386" i="6" s="1"/>
  <c r="A387" i="6" s="1"/>
  <c r="A388" i="6" s="1"/>
  <c r="A389" i="6" s="1"/>
  <c r="A390" i="6" s="1"/>
  <c r="A391" i="6" s="1"/>
  <c r="A392" i="6" s="1"/>
  <c r="A393" i="6" s="1"/>
  <c r="A394" i="6" s="1"/>
  <c r="A395" i="6" s="1"/>
  <c r="A396" i="6" s="1"/>
  <c r="A397" i="6" s="1"/>
  <c r="A398" i="6" s="1"/>
  <c r="A399" i="6" s="1"/>
  <c r="A400" i="6" s="1"/>
  <c r="A401" i="6" s="1"/>
  <c r="A402" i="6" s="1"/>
  <c r="A403" i="6" s="1"/>
  <c r="A404" i="6" s="1"/>
  <c r="A405" i="6" s="1"/>
  <c r="A406" i="6" s="1"/>
  <c r="A407" i="6" s="1"/>
  <c r="A408" i="6" s="1"/>
  <c r="A409" i="6" s="1"/>
  <c r="A410" i="6" s="1"/>
  <c r="A411" i="6" s="1"/>
  <c r="A412" i="6" s="1"/>
  <c r="A413" i="6" s="1"/>
  <c r="A414" i="6" s="1"/>
  <c r="A415" i="6" s="1"/>
  <c r="A416" i="6" s="1"/>
  <c r="A417" i="6" s="1"/>
  <c r="A418" i="6" s="1"/>
  <c r="A419" i="6" s="1"/>
  <c r="A420" i="6" s="1"/>
  <c r="A421" i="6" s="1"/>
  <c r="A422" i="6" s="1"/>
  <c r="A423" i="6" s="1"/>
  <c r="A424" i="6" s="1"/>
  <c r="A425" i="6" s="1"/>
  <c r="A426" i="6" s="1"/>
  <c r="A427" i="6" s="1"/>
  <c r="A428" i="6" s="1"/>
  <c r="A429" i="6" s="1"/>
  <c r="A430" i="6" s="1"/>
  <c r="A431" i="6" s="1"/>
  <c r="A432" i="6" s="1"/>
  <c r="A433" i="6" s="1"/>
  <c r="A434" i="6" s="1"/>
  <c r="A435" i="6" s="1"/>
  <c r="A436" i="6" s="1"/>
  <c r="A437" i="6" s="1"/>
  <c r="A438" i="6" s="1"/>
  <c r="A439" i="6" s="1"/>
  <c r="A440" i="6" s="1"/>
  <c r="A441" i="6" s="1"/>
  <c r="A442" i="6" s="1"/>
  <c r="A443" i="6" s="1"/>
  <c r="A444" i="6" s="1"/>
  <c r="A445" i="6" s="1"/>
  <c r="A446" i="6" s="1"/>
  <c r="A447" i="6" s="1"/>
  <c r="A448" i="6" s="1"/>
  <c r="A449" i="6" s="1"/>
  <c r="A450" i="6" s="1"/>
  <c r="A451" i="6" s="1"/>
  <c r="A452" i="6" s="1"/>
  <c r="A453" i="6" s="1"/>
  <c r="A454" i="6" s="1"/>
  <c r="A455" i="6" s="1"/>
  <c r="A456" i="6" s="1"/>
  <c r="A457" i="6" s="1"/>
  <c r="A458" i="6" s="1"/>
  <c r="A459" i="6" s="1"/>
  <c r="A460" i="6" s="1"/>
  <c r="A461" i="6" s="1"/>
  <c r="A462" i="6" s="1"/>
  <c r="A463" i="6" s="1"/>
  <c r="A464" i="6" s="1"/>
  <c r="A465" i="6" s="1"/>
  <c r="A466" i="6" s="1"/>
  <c r="A467" i="6" s="1"/>
  <c r="A468" i="6" s="1"/>
  <c r="A469" i="6" s="1"/>
  <c r="A470" i="6" s="1"/>
  <c r="A471" i="6" s="1"/>
  <c r="A472" i="6" s="1"/>
  <c r="A473" i="6" s="1"/>
  <c r="A474" i="6" s="1"/>
  <c r="A475" i="6" s="1"/>
  <c r="A476" i="6" s="1"/>
  <c r="A477" i="6" s="1"/>
  <c r="A478" i="6" s="1"/>
  <c r="A479" i="6" s="1"/>
  <c r="A480" i="6" s="1"/>
  <c r="A481" i="6" s="1"/>
  <c r="A482" i="6" s="1"/>
  <c r="A483" i="6" s="1"/>
  <c r="A484" i="6" s="1"/>
  <c r="A485" i="6" s="1"/>
  <c r="A486" i="6" s="1"/>
  <c r="A487" i="6" s="1"/>
  <c r="A488" i="6" s="1"/>
  <c r="A489" i="6" s="1"/>
  <c r="A490" i="6" s="1"/>
  <c r="A491" i="6" s="1"/>
  <c r="A492" i="6" s="1"/>
  <c r="A493" i="6" s="1"/>
  <c r="A494" i="6" s="1"/>
  <c r="A495" i="6" s="1"/>
  <c r="A496" i="6" s="1"/>
  <c r="A497" i="6" s="1"/>
  <c r="A498" i="6" s="1"/>
  <c r="A499" i="6" s="1"/>
  <c r="A500" i="6" s="1"/>
  <c r="A501" i="6" s="1"/>
  <c r="A502" i="6" s="1"/>
  <c r="A503" i="6" s="1"/>
  <c r="A504" i="6" s="1"/>
  <c r="A505" i="6" s="1"/>
  <c r="A506" i="6" s="1"/>
  <c r="A507" i="6" s="1"/>
  <c r="A508" i="6" s="1"/>
  <c r="A509" i="6" s="1"/>
  <c r="A510" i="6" s="1"/>
  <c r="A511" i="6" s="1"/>
  <c r="A512" i="6" s="1"/>
  <c r="A513" i="6" l="1"/>
  <c r="A514" i="6" s="1"/>
  <c r="A515" i="6" s="1"/>
  <c r="A516" i="6" s="1"/>
  <c r="A517" i="6" s="1"/>
  <c r="A518" i="6" s="1"/>
  <c r="A519" i="6" s="1"/>
  <c r="A520" i="6" s="1"/>
  <c r="A521" i="6" s="1"/>
  <c r="A522" i="6" s="1"/>
  <c r="A523" i="6" s="1"/>
  <c r="A524" i="6" s="1"/>
  <c r="A525" i="6" s="1"/>
  <c r="A526" i="6" s="1"/>
  <c r="A527" i="6" s="1"/>
  <c r="A528" i="6" s="1"/>
  <c r="A529" i="6" s="1"/>
  <c r="A530" i="6" s="1"/>
  <c r="A531" i="6" s="1"/>
  <c r="A532" i="6" s="1"/>
  <c r="A533" i="6" s="1"/>
  <c r="A534" i="6" s="1"/>
  <c r="A535" i="6" s="1"/>
  <c r="A536" i="6" s="1"/>
  <c r="A537" i="6" s="1"/>
  <c r="A538" i="6" s="1"/>
  <c r="A539" i="6" s="1"/>
  <c r="A540" i="6" s="1"/>
  <c r="A541" i="6" s="1"/>
  <c r="A542" i="6" s="1"/>
  <c r="A543" i="6" s="1"/>
  <c r="A544" i="6" s="1"/>
  <c r="A545" i="6" s="1"/>
  <c r="A546" i="6" s="1"/>
  <c r="A547" i="6" s="1"/>
  <c r="A548" i="6" s="1"/>
  <c r="A549" i="6" s="1"/>
  <c r="A550" i="6" s="1"/>
  <c r="A551" i="6" s="1"/>
  <c r="A552" i="6" s="1"/>
  <c r="A553" i="6" s="1"/>
  <c r="A554" i="6" s="1"/>
  <c r="A555" i="6" s="1"/>
  <c r="A556" i="6" s="1"/>
  <c r="A557" i="6" s="1"/>
  <c r="A558" i="6" s="1"/>
  <c r="A559" i="6" s="1"/>
  <c r="A560" i="6" s="1"/>
  <c r="A561" i="6" s="1"/>
  <c r="A562" i="6" s="1"/>
  <c r="A563" i="6" s="1"/>
  <c r="A564" i="6" s="1"/>
  <c r="A565" i="6" s="1"/>
  <c r="A566" i="6" s="1"/>
  <c r="A567" i="6" s="1"/>
  <c r="A568" i="6" s="1"/>
  <c r="A569" i="6" s="1"/>
  <c r="A570" i="6" s="1"/>
  <c r="A571" i="6" s="1"/>
  <c r="A572" i="6" s="1"/>
  <c r="A573" i="6" s="1"/>
  <c r="A574" i="6" s="1"/>
  <c r="A575" i="6" s="1"/>
  <c r="A576" i="6" s="1"/>
  <c r="A577" i="6" s="1"/>
  <c r="A578" i="6" s="1"/>
  <c r="A579" i="6" s="1"/>
  <c r="A580" i="6" s="1"/>
  <c r="A581" i="6" s="1"/>
  <c r="A582" i="6" s="1"/>
  <c r="A583" i="6" s="1"/>
  <c r="A584" i="6" s="1"/>
  <c r="A585" i="6" s="1"/>
  <c r="A586" i="6" s="1"/>
  <c r="A587" i="6" s="1"/>
  <c r="A588" i="6" s="1"/>
  <c r="A589" i="6" s="1"/>
  <c r="A590" i="6" s="1"/>
  <c r="A591" i="6" s="1"/>
  <c r="A592" i="6" s="1"/>
  <c r="A593" i="6" s="1"/>
  <c r="A594" i="6" s="1"/>
  <c r="A595" i="6" s="1"/>
  <c r="A596" i="6" s="1"/>
  <c r="A597" i="6" s="1"/>
  <c r="A598" i="6" s="1"/>
  <c r="A599" i="6" s="1"/>
  <c r="A600" i="6" s="1"/>
  <c r="A601" i="6" s="1"/>
  <c r="A602" i="6" s="1"/>
  <c r="A603" i="6" s="1"/>
  <c r="A604" i="6" s="1"/>
  <c r="X998" i="3" s="1"/>
  <c r="X951" i="3"/>
  <c r="X947" i="3"/>
  <c r="X673" i="3"/>
  <c r="X581" i="3"/>
  <c r="X943" i="3"/>
  <c r="X879" i="3"/>
  <c r="X974" i="3"/>
  <c r="X654" i="3"/>
  <c r="X590" i="3"/>
  <c r="X941" i="3"/>
  <c r="X685" i="3"/>
  <c r="X908" i="3"/>
  <c r="X844" i="3"/>
  <c r="X780" i="3"/>
  <c r="X652" i="3"/>
  <c r="X875" i="3"/>
  <c r="X811" i="3"/>
  <c r="X683" i="3"/>
  <c r="X962" i="3"/>
  <c r="X898" i="3"/>
  <c r="X770" i="3"/>
  <c r="X642" i="3"/>
  <c r="X985" i="3"/>
  <c r="X793" i="3"/>
  <c r="X665" i="3"/>
  <c r="X601" i="3"/>
  <c r="X952" i="3"/>
  <c r="X824" i="3"/>
  <c r="X760" i="3"/>
  <c r="X632" i="3"/>
  <c r="X553" i="3"/>
  <c r="X533" i="3"/>
  <c r="X558" i="3"/>
  <c r="X569" i="3"/>
  <c r="X564" i="3"/>
  <c r="R7" i="3"/>
  <c r="S7" i="3"/>
  <c r="X929" i="3" l="1"/>
  <c r="X660" i="3"/>
  <c r="X560" i="3"/>
  <c r="X993" i="3"/>
  <c r="X788" i="3"/>
  <c r="X539" i="3"/>
  <c r="X536" i="3"/>
  <c r="X650" i="3"/>
  <c r="X629" i="3"/>
  <c r="X968" i="3"/>
  <c r="X640" i="3"/>
  <c r="X778" i="3"/>
  <c r="X757" i="3"/>
  <c r="X745" i="3"/>
  <c r="X782" i="3"/>
  <c r="X768" i="3"/>
  <c r="X970" i="3"/>
  <c r="X821" i="3"/>
  <c r="X604" i="3"/>
  <c r="X832" i="3"/>
  <c r="X755" i="3"/>
  <c r="X662" i="3"/>
  <c r="X668" i="3"/>
  <c r="X751" i="3"/>
  <c r="X896" i="3"/>
  <c r="X883" i="3"/>
  <c r="X854" i="3"/>
  <c r="X701" i="3"/>
  <c r="X562" i="3"/>
  <c r="X696" i="3"/>
  <c r="X857" i="3"/>
  <c r="X747" i="3"/>
  <c r="X972" i="3"/>
  <c r="X846" i="3"/>
  <c r="X557" i="3"/>
  <c r="X960" i="3"/>
  <c r="X842" i="3"/>
  <c r="X724" i="3"/>
  <c r="X726" i="3"/>
  <c r="X617" i="3"/>
  <c r="X749" i="3"/>
  <c r="X623" i="3"/>
  <c r="X534" i="3"/>
  <c r="X737" i="3"/>
  <c r="X627" i="3"/>
  <c r="X852" i="3"/>
  <c r="X982" i="3"/>
  <c r="X658" i="3"/>
  <c r="X567" i="3"/>
  <c r="X888" i="3"/>
  <c r="X706" i="3"/>
  <c r="X588" i="3"/>
  <c r="X877" i="3"/>
  <c r="X687" i="3"/>
  <c r="X541" i="3"/>
  <c r="X865" i="3"/>
  <c r="X691" i="3"/>
  <c r="X980" i="3"/>
  <c r="X631" i="3"/>
  <c r="X722" i="3"/>
  <c r="X765" i="3"/>
  <c r="X957" i="3"/>
  <c r="X885" i="3"/>
  <c r="X570" i="3"/>
  <c r="X978" i="3"/>
  <c r="X734" i="3"/>
  <c r="X763" i="3"/>
  <c r="X798" i="3"/>
  <c r="X542" i="3"/>
  <c r="X891" i="3"/>
  <c r="X767" i="3"/>
  <c r="X976" i="3"/>
  <c r="X831" i="3"/>
  <c r="X959" i="3"/>
  <c r="X538" i="3"/>
  <c r="X540" i="3"/>
  <c r="X643" i="3"/>
  <c r="X918" i="3"/>
  <c r="X577" i="3"/>
  <c r="X809" i="3"/>
  <c r="X955" i="3"/>
  <c r="X606" i="3"/>
  <c r="X583" i="3"/>
  <c r="X759" i="3"/>
  <c r="X712" i="3"/>
  <c r="X786" i="3"/>
  <c r="X924" i="3"/>
  <c r="X639" i="3"/>
  <c r="X656" i="3"/>
  <c r="X949" i="3"/>
  <c r="X823" i="3"/>
  <c r="X776" i="3"/>
  <c r="X850" i="3"/>
  <c r="X988" i="3"/>
  <c r="X703" i="3"/>
  <c r="X912" i="3"/>
  <c r="X707" i="3"/>
  <c r="X771" i="3"/>
  <c r="X689" i="3"/>
  <c r="X835" i="3"/>
  <c r="X753" i="3"/>
  <c r="X963" i="3"/>
  <c r="X945" i="3"/>
  <c r="X868" i="3"/>
  <c r="X602" i="3"/>
  <c r="X901" i="3"/>
  <c r="X592" i="3"/>
  <c r="X730" i="3"/>
  <c r="X934" i="3"/>
  <c r="X742" i="3"/>
  <c r="X647" i="3"/>
  <c r="X555" i="3"/>
  <c r="X932" i="3"/>
  <c r="X568" i="3"/>
  <c r="X996" i="3"/>
  <c r="X792" i="3"/>
  <c r="X645" i="3"/>
  <c r="X920" i="3"/>
  <c r="X711" i="3"/>
  <c r="X546" i="3"/>
  <c r="X664" i="3"/>
  <c r="X953" i="3"/>
  <c r="X994" i="3"/>
  <c r="X783" i="3"/>
  <c r="X729" i="3"/>
  <c r="X834" i="3"/>
  <c r="X939" i="3"/>
  <c r="X621" i="3"/>
  <c r="X718" i="3"/>
  <c r="X815" i="3"/>
  <c r="X586" i="3"/>
  <c r="X609" i="3"/>
  <c r="X714" i="3"/>
  <c r="X819" i="3"/>
  <c r="X916" i="3"/>
  <c r="X598" i="3"/>
  <c r="X695" i="3"/>
  <c r="X544" i="3"/>
  <c r="X681" i="3"/>
  <c r="X914" i="3"/>
  <c r="X860" i="3"/>
  <c r="X670" i="3"/>
  <c r="X895" i="3"/>
  <c r="X848" i="3"/>
  <c r="X666" i="3"/>
  <c r="X899" i="3"/>
  <c r="X837" i="3"/>
  <c r="X775" i="3"/>
  <c r="X856" i="3"/>
  <c r="X794" i="3"/>
  <c r="X740" i="3"/>
  <c r="X965" i="3"/>
  <c r="X561" i="3"/>
  <c r="X761" i="3"/>
  <c r="X921" i="3"/>
  <c r="X619" i="3"/>
  <c r="X716" i="3"/>
  <c r="X813" i="3"/>
  <c r="X910" i="3"/>
  <c r="X576" i="3"/>
  <c r="X704" i="3"/>
  <c r="X801" i="3"/>
  <c r="X906" i="3"/>
  <c r="X596" i="3"/>
  <c r="X693" i="3"/>
  <c r="X790" i="3"/>
  <c r="X887" i="3"/>
  <c r="X648" i="3"/>
  <c r="X873" i="3"/>
  <c r="X827" i="3"/>
  <c r="X637" i="3"/>
  <c r="X862" i="3"/>
  <c r="X552" i="3"/>
  <c r="X625" i="3"/>
  <c r="X858" i="3"/>
  <c r="X804" i="3"/>
  <c r="X678" i="3"/>
  <c r="X584" i="3"/>
  <c r="X889" i="3"/>
  <c r="X614" i="3"/>
  <c r="X839" i="3"/>
  <c r="X728" i="3"/>
  <c r="X802" i="3"/>
  <c r="X971" i="3"/>
  <c r="X684" i="3"/>
  <c r="X535" i="3"/>
  <c r="X984" i="3"/>
  <c r="X589" i="3"/>
  <c r="X781" i="3"/>
  <c r="X942" i="3"/>
  <c r="X847" i="3"/>
  <c r="X864" i="3"/>
  <c r="X641" i="3"/>
  <c r="X748" i="3"/>
  <c r="X917" i="3"/>
  <c r="X820" i="3"/>
  <c r="X630" i="3"/>
  <c r="X574" i="3"/>
  <c r="X744" i="3"/>
  <c r="X830" i="3"/>
  <c r="X618" i="3"/>
  <c r="X936" i="3"/>
  <c r="X810" i="3"/>
  <c r="X777" i="3"/>
  <c r="X853" i="3"/>
  <c r="X688" i="3"/>
  <c r="X975" i="3"/>
  <c r="X659" i="3"/>
  <c r="X599" i="3"/>
  <c r="X841" i="3"/>
  <c r="X543" i="3"/>
  <c r="X723" i="3"/>
  <c r="X791" i="3"/>
  <c r="X969" i="3"/>
  <c r="X653" i="3"/>
  <c r="X608" i="3"/>
  <c r="X851" i="3"/>
  <c r="X563" i="3"/>
  <c r="X946" i="3"/>
  <c r="X866" i="3"/>
  <c r="X750" i="3"/>
  <c r="X928" i="3"/>
  <c r="X597" i="3"/>
  <c r="X551" i="3"/>
  <c r="X927" i="3"/>
  <c r="X579" i="3"/>
  <c r="X840" i="3"/>
  <c r="X937" i="3"/>
  <c r="X635" i="3"/>
  <c r="X732" i="3"/>
  <c r="X829" i="3"/>
  <c r="X926" i="3"/>
  <c r="X565" i="3"/>
  <c r="X720" i="3"/>
  <c r="X817" i="3"/>
  <c r="X922" i="3"/>
  <c r="X612" i="3"/>
  <c r="X709" i="3"/>
  <c r="X806" i="3"/>
  <c r="X903" i="3"/>
  <c r="X548" i="3"/>
  <c r="X633" i="3"/>
  <c r="X651" i="3"/>
  <c r="X845" i="3"/>
  <c r="X559" i="3"/>
  <c r="X705" i="3"/>
  <c r="X915" i="3"/>
  <c r="X694" i="3"/>
  <c r="X547" i="3"/>
  <c r="X626" i="3"/>
  <c r="X587" i="3"/>
  <c r="X904" i="3"/>
  <c r="X594" i="3"/>
  <c r="X699" i="3"/>
  <c r="X796" i="3"/>
  <c r="X893" i="3"/>
  <c r="X990" i="3"/>
  <c r="X571" i="3"/>
  <c r="X784" i="3"/>
  <c r="X881" i="3"/>
  <c r="X986" i="3"/>
  <c r="X676" i="3"/>
  <c r="X773" i="3"/>
  <c r="X870" i="3"/>
  <c r="X967" i="3"/>
  <c r="X600" i="3"/>
  <c r="X697" i="3"/>
  <c r="X907" i="3"/>
  <c r="X686" i="3"/>
  <c r="X537" i="3"/>
  <c r="X961" i="3"/>
  <c r="X756" i="3"/>
  <c r="X950" i="3"/>
  <c r="X680" i="3"/>
  <c r="X882" i="3"/>
  <c r="X878" i="3"/>
  <c r="X572" i="3"/>
  <c r="X746" i="3"/>
  <c r="X948" i="3"/>
  <c r="X727" i="3"/>
  <c r="X872" i="3"/>
  <c r="X667" i="3"/>
  <c r="X987" i="3"/>
  <c r="X636" i="3"/>
  <c r="X733" i="3"/>
  <c r="X977" i="3"/>
  <c r="X825" i="3"/>
  <c r="X930" i="3"/>
  <c r="X620" i="3"/>
  <c r="X717" i="3"/>
  <c r="X814" i="3"/>
  <c r="X911" i="3"/>
  <c r="X554" i="3"/>
  <c r="X992" i="3"/>
  <c r="X682" i="3"/>
  <c r="X787" i="3"/>
  <c r="X884" i="3"/>
  <c r="X981" i="3"/>
  <c r="X663" i="3"/>
  <c r="X582" i="3"/>
  <c r="X808" i="3"/>
  <c r="X905" i="3"/>
  <c r="X603" i="3"/>
  <c r="X700" i="3"/>
  <c r="X797" i="3"/>
  <c r="X894" i="3"/>
  <c r="X991" i="3"/>
  <c r="X752" i="3"/>
  <c r="X634" i="3"/>
  <c r="X764" i="3"/>
  <c r="X861" i="3"/>
  <c r="X958" i="3"/>
  <c r="X556" i="3"/>
  <c r="X880" i="3"/>
  <c r="X698" i="3"/>
  <c r="X731" i="3"/>
  <c r="X828" i="3"/>
  <c r="X925" i="3"/>
  <c r="X607" i="3"/>
  <c r="X573" i="3"/>
  <c r="X944" i="3"/>
  <c r="X762" i="3"/>
  <c r="X610" i="3"/>
  <c r="X715" i="3"/>
  <c r="X812" i="3"/>
  <c r="X909" i="3"/>
  <c r="X591" i="3"/>
  <c r="X566" i="3"/>
  <c r="X672" i="3"/>
  <c r="X769" i="3"/>
  <c r="X874" i="3"/>
  <c r="X979" i="3"/>
  <c r="X661" i="3"/>
  <c r="X758" i="3"/>
  <c r="X855" i="3"/>
  <c r="X549" i="3"/>
  <c r="X1000" i="3"/>
  <c r="X690" i="3"/>
  <c r="X795" i="3"/>
  <c r="X892" i="3"/>
  <c r="X989" i="3"/>
  <c r="X671" i="3"/>
  <c r="X575" i="3"/>
  <c r="X593" i="3"/>
  <c r="X675" i="3"/>
  <c r="X674" i="3"/>
  <c r="X779" i="3"/>
  <c r="X876" i="3"/>
  <c r="X973" i="3"/>
  <c r="X655" i="3"/>
  <c r="X578" i="3"/>
  <c r="X736" i="3"/>
  <c r="X833" i="3"/>
  <c r="X938" i="3"/>
  <c r="X628" i="3"/>
  <c r="X725" i="3"/>
  <c r="X822" i="3"/>
  <c r="X919" i="3"/>
  <c r="X580" i="3"/>
  <c r="X649" i="3"/>
  <c r="X754" i="3"/>
  <c r="X859" i="3"/>
  <c r="X956" i="3"/>
  <c r="X638" i="3"/>
  <c r="X735" i="3"/>
  <c r="X545" i="3"/>
  <c r="X657" i="3"/>
  <c r="X772" i="3"/>
  <c r="X738" i="3"/>
  <c r="X843" i="3"/>
  <c r="X940" i="3"/>
  <c r="X622" i="3"/>
  <c r="X719" i="3"/>
  <c r="X585" i="3"/>
  <c r="X800" i="3"/>
  <c r="X897" i="3"/>
  <c r="X595" i="3"/>
  <c r="X692" i="3"/>
  <c r="X789" i="3"/>
  <c r="X886" i="3"/>
  <c r="X983" i="3"/>
  <c r="X616" i="3"/>
  <c r="X713" i="3"/>
  <c r="X818" i="3"/>
  <c r="X923" i="3"/>
  <c r="X605" i="3"/>
  <c r="X702" i="3"/>
  <c r="X799" i="3"/>
  <c r="X550" i="3"/>
  <c r="X721" i="3"/>
  <c r="X869" i="3"/>
  <c r="X669" i="3"/>
  <c r="X766" i="3"/>
  <c r="X863" i="3"/>
  <c r="X624" i="3"/>
  <c r="X849" i="3"/>
  <c r="X966" i="3"/>
  <c r="X739" i="3"/>
  <c r="X836" i="3"/>
  <c r="X933" i="3"/>
  <c r="X615" i="3"/>
  <c r="X803" i="3"/>
  <c r="X900" i="3"/>
  <c r="X997" i="3"/>
  <c r="X679" i="3"/>
  <c r="X867" i="3"/>
  <c r="X964" i="3"/>
  <c r="X646" i="3"/>
  <c r="X743" i="3"/>
  <c r="X826" i="3"/>
  <c r="X931" i="3"/>
  <c r="X613" i="3"/>
  <c r="X710" i="3"/>
  <c r="X807" i="3"/>
  <c r="X785" i="3"/>
  <c r="X890" i="3"/>
  <c r="X995" i="3"/>
  <c r="X677" i="3"/>
  <c r="X774" i="3"/>
  <c r="X871" i="3"/>
  <c r="X954" i="3"/>
  <c r="X644" i="3"/>
  <c r="X741" i="3"/>
  <c r="X838" i="3"/>
  <c r="X935" i="3"/>
  <c r="X816" i="3"/>
  <c r="X913" i="3"/>
  <c r="X611" i="3"/>
  <c r="X708" i="3"/>
  <c r="X805" i="3"/>
  <c r="X902" i="3"/>
  <c r="X999" i="3"/>
  <c r="H14" i="18" l="1"/>
  <c r="H21" i="18"/>
  <c r="H22" i="18"/>
  <c r="H23" i="18"/>
  <c r="H24" i="18"/>
  <c r="H25" i="18"/>
  <c r="H26" i="18"/>
  <c r="H27" i="18"/>
  <c r="H28" i="18"/>
  <c r="H29" i="18"/>
  <c r="H30" i="18"/>
  <c r="H11" i="18"/>
  <c r="H12" i="18"/>
  <c r="H13" i="18"/>
  <c r="H4" i="18"/>
  <c r="H5" i="18"/>
  <c r="H6" i="18"/>
  <c r="H7" i="18"/>
  <c r="H8" i="18"/>
  <c r="H9" i="18"/>
  <c r="H10" i="18"/>
  <c r="H3" i="18"/>
  <c r="B45" i="3" l="1"/>
  <c r="B46" i="3"/>
  <c r="B47" i="3"/>
  <c r="B48" i="3"/>
  <c r="B49" i="3"/>
  <c r="B51" i="3"/>
  <c r="B52" i="3"/>
  <c r="B55" i="3"/>
  <c r="B56" i="3"/>
  <c r="A58" i="3" l="1"/>
  <c r="A59" i="3" l="1"/>
  <c r="X9" i="3" l="1"/>
  <c r="A60" i="3"/>
  <c r="A61" i="3" s="1"/>
  <c r="X326" i="3" l="1"/>
  <c r="X337" i="3"/>
  <c r="X348" i="3"/>
  <c r="X117" i="3"/>
  <c r="X438" i="3"/>
  <c r="X476" i="3"/>
  <c r="X39" i="3"/>
  <c r="X136" i="3"/>
  <c r="X160" i="3"/>
  <c r="X139" i="3"/>
  <c r="X252" i="3"/>
  <c r="X299" i="3"/>
  <c r="X433" i="3"/>
  <c r="X378" i="3"/>
  <c r="X125" i="3"/>
  <c r="X487" i="3"/>
  <c r="X471" i="3"/>
  <c r="X345" i="3"/>
  <c r="X474" i="3"/>
  <c r="X184" i="3"/>
  <c r="X528" i="3"/>
  <c r="X204" i="3"/>
  <c r="X215" i="3"/>
  <c r="X8" i="3"/>
  <c r="X41" i="3"/>
  <c r="X297" i="3"/>
  <c r="X500" i="3"/>
  <c r="X523" i="3"/>
  <c r="X110" i="3"/>
  <c r="X274" i="3"/>
  <c r="X275" i="3"/>
  <c r="X141" i="3"/>
  <c r="X415" i="3"/>
  <c r="X496" i="3"/>
  <c r="X140" i="3"/>
  <c r="X322" i="3"/>
  <c r="X35" i="3"/>
  <c r="X260" i="3"/>
  <c r="X130" i="3"/>
  <c r="X70" i="3"/>
  <c r="X153" i="3"/>
  <c r="X126" i="3"/>
  <c r="X54" i="3"/>
  <c r="X408" i="3"/>
  <c r="X128" i="3"/>
  <c r="X401" i="3"/>
  <c r="X175" i="3"/>
  <c r="X358" i="3"/>
  <c r="X137" i="3"/>
  <c r="X121" i="3"/>
  <c r="X145" i="3"/>
  <c r="X181" i="3"/>
  <c r="X208" i="3"/>
  <c r="X69" i="3"/>
  <c r="X247" i="3"/>
  <c r="X334" i="3"/>
  <c r="X362" i="3"/>
  <c r="X349" i="3"/>
  <c r="X112" i="3"/>
  <c r="X491" i="3"/>
  <c r="X421" i="3"/>
  <c r="X169" i="3"/>
  <c r="X29" i="3"/>
  <c r="X12" i="3"/>
  <c r="X43" i="3"/>
  <c r="X191" i="3"/>
  <c r="X96" i="3"/>
  <c r="X463" i="3"/>
  <c r="X311" i="3"/>
  <c r="X168" i="3"/>
  <c r="X201" i="3"/>
  <c r="X40" i="3"/>
  <c r="X276" i="3"/>
  <c r="X479" i="3"/>
  <c r="X321" i="3"/>
  <c r="X219" i="3"/>
  <c r="X355" i="3"/>
  <c r="X301" i="3"/>
  <c r="X37" i="3"/>
  <c r="X469" i="3"/>
  <c r="X199" i="3"/>
  <c r="X228" i="3"/>
  <c r="X100" i="3"/>
  <c r="X30" i="3"/>
  <c r="X238" i="3"/>
  <c r="X263" i="3"/>
  <c r="X446" i="3"/>
  <c r="X71" i="3"/>
  <c r="X246" i="3"/>
  <c r="X409" i="3"/>
  <c r="X152" i="3"/>
  <c r="X77" i="3"/>
  <c r="X391" i="3"/>
  <c r="X298" i="3"/>
  <c r="X521" i="3"/>
  <c r="X223" i="3"/>
  <c r="X104" i="3"/>
  <c r="X462" i="3"/>
  <c r="X229" i="3"/>
  <c r="X127" i="3"/>
  <c r="X150" i="3"/>
  <c r="X129" i="3"/>
  <c r="X394" i="3"/>
  <c r="X304" i="3"/>
  <c r="X149" i="3"/>
  <c r="X499" i="3"/>
  <c r="X76" i="3"/>
  <c r="X86" i="3"/>
  <c r="X88" i="3"/>
  <c r="X93" i="3"/>
  <c r="X302" i="3"/>
  <c r="X351" i="3"/>
  <c r="X481" i="3"/>
  <c r="X411" i="3"/>
  <c r="X243" i="3"/>
  <c r="X531" i="3"/>
  <c r="X490" i="3"/>
  <c r="X432" i="3"/>
  <c r="X23" i="3"/>
  <c r="X445" i="3"/>
  <c r="X99" i="3"/>
  <c r="X343" i="3"/>
  <c r="X526" i="3"/>
  <c r="X32" i="3"/>
  <c r="X303" i="3"/>
  <c r="X317" i="3"/>
  <c r="X124" i="3"/>
  <c r="X503" i="3"/>
  <c r="X460" i="3"/>
  <c r="X258" i="3"/>
  <c r="X107" i="3"/>
  <c r="X144" i="3"/>
  <c r="X405" i="3"/>
  <c r="X520" i="3"/>
  <c r="X291" i="3"/>
  <c r="X484" i="3"/>
  <c r="X482" i="3"/>
  <c r="X414" i="3"/>
  <c r="X240" i="3"/>
  <c r="X338" i="3"/>
  <c r="X397" i="3"/>
  <c r="X227" i="3"/>
  <c r="X458" i="3"/>
  <c r="X256" i="3"/>
  <c r="X103" i="3"/>
  <c r="X294" i="3"/>
  <c r="X323" i="3"/>
  <c r="X115" i="3"/>
  <c r="X478" i="3"/>
  <c r="X456" i="3"/>
  <c r="X212" i="3"/>
  <c r="X65" i="3"/>
  <c r="X354" i="3"/>
  <c r="X518" i="3"/>
  <c r="X101" i="3"/>
  <c r="X118" i="3"/>
  <c r="X350" i="3"/>
  <c r="X492" i="3"/>
  <c r="X232" i="3"/>
  <c r="X16" i="3"/>
  <c r="X470" i="3"/>
  <c r="X20" i="3"/>
  <c r="X250" i="3"/>
  <c r="X489" i="3"/>
  <c r="X66" i="3"/>
  <c r="X185" i="3"/>
  <c r="X91" i="3"/>
  <c r="X234" i="3"/>
  <c r="X468" i="3"/>
  <c r="X190" i="3"/>
  <c r="X50" i="3"/>
  <c r="X171" i="3"/>
  <c r="X220" i="3"/>
  <c r="X379" i="3"/>
  <c r="X236" i="3"/>
  <c r="X267" i="3"/>
  <c r="X38" i="3"/>
  <c r="X390" i="3"/>
  <c r="X146" i="3"/>
  <c r="X508" i="3"/>
  <c r="X295" i="3"/>
  <c r="X386" i="3"/>
  <c r="X511" i="3"/>
  <c r="X36" i="3"/>
  <c r="X21" i="3"/>
  <c r="X312" i="3"/>
  <c r="X98" i="3"/>
  <c r="X216" i="3"/>
  <c r="X464" i="3"/>
  <c r="X283" i="3"/>
  <c r="X287" i="3"/>
  <c r="X245" i="3"/>
  <c r="X17" i="3"/>
  <c r="X131" i="3"/>
  <c r="X461" i="3"/>
  <c r="X410" i="3"/>
  <c r="X179" i="3"/>
  <c r="X434" i="3"/>
  <c r="X259" i="3"/>
  <c r="X513" i="3"/>
  <c r="X467" i="3"/>
  <c r="X279" i="3"/>
  <c r="X123" i="3"/>
  <c r="X339" i="3"/>
  <c r="X159" i="3"/>
  <c r="X365" i="3"/>
  <c r="X292" i="3"/>
  <c r="X381" i="3"/>
  <c r="X180" i="3"/>
  <c r="X207" i="3"/>
  <c r="X18" i="3"/>
  <c r="X119" i="3"/>
  <c r="X162" i="3"/>
  <c r="X288" i="3"/>
  <c r="X241" i="3"/>
  <c r="X530" i="3"/>
  <c r="X271" i="3"/>
  <c r="X33" i="3"/>
  <c r="X324" i="3"/>
  <c r="X451" i="3"/>
  <c r="X108" i="3"/>
  <c r="X486" i="3"/>
  <c r="X81" i="3"/>
  <c r="X512" i="3"/>
  <c r="X340" i="3"/>
  <c r="X239" i="3"/>
  <c r="X196" i="3"/>
  <c r="X442" i="3"/>
  <c r="X255" i="3"/>
  <c r="X90" i="3"/>
  <c r="X106" i="3"/>
  <c r="X198" i="3"/>
  <c r="X62" i="3"/>
  <c r="X53" i="3"/>
  <c r="X315" i="3"/>
  <c r="X173" i="3"/>
  <c r="X203" i="3"/>
  <c r="X452" i="3"/>
  <c r="X400" i="3"/>
  <c r="X133" i="3"/>
  <c r="X289" i="3"/>
  <c r="X266" i="3"/>
  <c r="X431" i="3"/>
  <c r="X437" i="3"/>
  <c r="X447" i="3"/>
  <c r="X325" i="3"/>
  <c r="X200" i="3"/>
  <c r="X186" i="3"/>
  <c r="X134" i="3"/>
  <c r="X368" i="3"/>
  <c r="X63" i="3"/>
  <c r="X396" i="3"/>
  <c r="X249" i="3"/>
  <c r="X264" i="3"/>
  <c r="X47" i="3"/>
  <c r="X166" i="3"/>
  <c r="X466" i="3"/>
  <c r="X42" i="3"/>
  <c r="X253" i="3"/>
  <c r="X58" i="3"/>
  <c r="X501" i="3"/>
  <c r="X82" i="3"/>
  <c r="X15" i="3"/>
  <c r="X111" i="3"/>
  <c r="X366" i="3"/>
  <c r="X519" i="3"/>
  <c r="X231" i="3"/>
  <c r="X344" i="3"/>
  <c r="X248" i="3"/>
  <c r="X272" i="3"/>
  <c r="X114" i="3"/>
  <c r="X237" i="3"/>
  <c r="X430" i="3"/>
  <c r="X143" i="3"/>
  <c r="X165" i="3"/>
  <c r="X161" i="3"/>
  <c r="X367" i="3"/>
  <c r="X373" i="3"/>
  <c r="X383" i="3"/>
  <c r="X261" i="3"/>
  <c r="X89" i="3"/>
  <c r="X51" i="3"/>
  <c r="X142" i="3"/>
  <c r="X95" i="3"/>
  <c r="X225" i="3"/>
  <c r="X398" i="3"/>
  <c r="X514" i="3"/>
  <c r="X494" i="3"/>
  <c r="X384" i="3"/>
  <c r="X242" i="3"/>
  <c r="X285" i="3"/>
  <c r="X380" i="3"/>
  <c r="X449" i="3"/>
  <c r="X426" i="3"/>
  <c r="X488" i="3"/>
  <c r="X244" i="3"/>
  <c r="X308" i="3"/>
  <c r="X485" i="3"/>
  <c r="X170" i="3"/>
  <c r="X262" i="3"/>
  <c r="X342" i="3"/>
  <c r="X502" i="3"/>
  <c r="X94" i="3"/>
  <c r="X286" i="3"/>
  <c r="X120" i="3"/>
  <c r="X375" i="3"/>
  <c r="X419" i="3"/>
  <c r="X361" i="3"/>
  <c r="X195" i="3"/>
  <c r="X374" i="3"/>
  <c r="X360" i="3"/>
  <c r="X439" i="3"/>
  <c r="X376" i="3"/>
  <c r="X327" i="3"/>
  <c r="X278" i="3"/>
  <c r="X483" i="3"/>
  <c r="X457" i="3"/>
  <c r="X309" i="3"/>
  <c r="X28" i="3"/>
  <c r="X59" i="3"/>
  <c r="X522" i="3"/>
  <c r="X74" i="3"/>
  <c r="X230" i="3"/>
  <c r="X475" i="3"/>
  <c r="X448" i="3"/>
  <c r="X187" i="3"/>
  <c r="X336" i="3"/>
  <c r="X429" i="3"/>
  <c r="X329" i="3"/>
  <c r="X389" i="3"/>
  <c r="X213" i="3"/>
  <c r="X174" i="3"/>
  <c r="X371" i="3"/>
  <c r="X525" i="3"/>
  <c r="X176" i="3"/>
  <c r="X404" i="3"/>
  <c r="X314" i="3"/>
  <c r="X188" i="3"/>
  <c r="X97" i="3"/>
  <c r="X122" i="3"/>
  <c r="X192" i="3"/>
  <c r="X473" i="3"/>
  <c r="X57" i="3"/>
  <c r="X417" i="3"/>
  <c r="X158" i="3"/>
  <c r="X356" i="3"/>
  <c r="X84" i="3"/>
  <c r="X178" i="3"/>
  <c r="X422" i="3"/>
  <c r="X440" i="3"/>
  <c r="X182" i="3"/>
  <c r="X320" i="3"/>
  <c r="X465" i="3"/>
  <c r="X221" i="3"/>
  <c r="X270" i="3"/>
  <c r="X319" i="3"/>
  <c r="X306" i="3"/>
  <c r="X177" i="3"/>
  <c r="X313" i="3"/>
  <c r="X75" i="3"/>
  <c r="X330" i="3"/>
  <c r="X46" i="3"/>
  <c r="X55" i="3"/>
  <c r="X189" i="3"/>
  <c r="X224" i="3"/>
  <c r="X495" i="3"/>
  <c r="X505" i="3"/>
  <c r="X455" i="3"/>
  <c r="X154" i="3"/>
  <c r="X385" i="3"/>
  <c r="X506" i="3"/>
  <c r="X515" i="3"/>
  <c r="X420" i="3"/>
  <c r="X510" i="3"/>
  <c r="X290" i="3"/>
  <c r="X498" i="3"/>
  <c r="X406" i="3"/>
  <c r="X79" i="3"/>
  <c r="X472" i="3"/>
  <c r="X346" i="3"/>
  <c r="X413" i="3"/>
  <c r="X61" i="3"/>
  <c r="X332" i="3"/>
  <c r="X493" i="3"/>
  <c r="X509" i="3"/>
  <c r="X335" i="3"/>
  <c r="X92" i="3"/>
  <c r="X364" i="3"/>
  <c r="X529" i="3"/>
  <c r="X27" i="3"/>
  <c r="X363" i="3"/>
  <c r="X235" i="3"/>
  <c r="X377" i="3"/>
  <c r="X444" i="3"/>
  <c r="X497" i="3"/>
  <c r="X233" i="3"/>
  <c r="X222" i="3"/>
  <c r="X68" i="3"/>
  <c r="X172" i="3"/>
  <c r="X307" i="3"/>
  <c r="X210" i="3"/>
  <c r="X387" i="3"/>
  <c r="X19" i="3"/>
  <c r="X428" i="3"/>
  <c r="X407" i="3"/>
  <c r="X24" i="3"/>
  <c r="X56" i="3"/>
  <c r="X293" i="3"/>
  <c r="X282" i="3"/>
  <c r="X163" i="3"/>
  <c r="X424" i="3"/>
  <c r="X155" i="3"/>
  <c r="X435" i="3"/>
  <c r="X441" i="3"/>
  <c r="X284" i="3"/>
  <c r="X443" i="3"/>
  <c r="X300" i="3"/>
  <c r="X331" i="3"/>
  <c r="X205" i="3"/>
  <c r="X167" i="3"/>
  <c r="X138" i="3"/>
  <c r="X26" i="3"/>
  <c r="X359" i="3"/>
  <c r="X14" i="3"/>
  <c r="X316" i="3"/>
  <c r="X217" i="3"/>
  <c r="X273" i="3"/>
  <c r="X206" i="3"/>
  <c r="X10" i="3"/>
  <c r="X251" i="3"/>
  <c r="X427" i="3"/>
  <c r="X13" i="3"/>
  <c r="X403" i="3"/>
  <c r="X418" i="3"/>
  <c r="X280" i="3"/>
  <c r="X516" i="3"/>
  <c r="X197" i="3"/>
  <c r="X352" i="3"/>
  <c r="X480" i="3"/>
  <c r="X72" i="3"/>
  <c r="X504" i="3"/>
  <c r="X453" i="3"/>
  <c r="X328" i="3"/>
  <c r="X52" i="3"/>
  <c r="X34" i="3"/>
  <c r="X296" i="3"/>
  <c r="X45" i="3"/>
  <c r="X202" i="3"/>
  <c r="X369" i="3"/>
  <c r="X218" i="3"/>
  <c r="X257" i="3"/>
  <c r="X211" i="3"/>
  <c r="X341" i="3"/>
  <c r="X450" i="3"/>
  <c r="X226" i="3"/>
  <c r="X85" i="3"/>
  <c r="X25" i="3"/>
  <c r="X147" i="3"/>
  <c r="X194" i="3"/>
  <c r="X67" i="3"/>
  <c r="X214" i="3"/>
  <c r="X393" i="3"/>
  <c r="X87" i="3"/>
  <c r="X44" i="3"/>
  <c r="X477" i="3"/>
  <c r="X402" i="3"/>
  <c r="X132" i="3"/>
  <c r="X357" i="3"/>
  <c r="X532" i="3"/>
  <c r="X388" i="3"/>
  <c r="X22" i="3"/>
  <c r="X459" i="3"/>
  <c r="X333" i="3"/>
  <c r="X31" i="3"/>
  <c r="X105" i="3"/>
  <c r="X382" i="3"/>
  <c r="X423" i="3"/>
  <c r="X64" i="3"/>
  <c r="X78" i="3"/>
  <c r="X80" i="3"/>
  <c r="X436" i="3"/>
  <c r="X399" i="3"/>
  <c r="X281" i="3"/>
  <c r="X135" i="3"/>
  <c r="X109" i="3"/>
  <c r="X425" i="3"/>
  <c r="X265" i="3"/>
  <c r="X83" i="3"/>
  <c r="X305" i="3"/>
  <c r="X11" i="3"/>
  <c r="X193" i="3"/>
  <c r="X148" i="3"/>
  <c r="X277" i="3"/>
  <c r="X310" i="3"/>
  <c r="X353" i="3"/>
  <c r="X524" i="3"/>
  <c r="X416" i="3"/>
  <c r="X49" i="3"/>
  <c r="X183" i="3"/>
  <c r="X73" i="3"/>
  <c r="X517" i="3"/>
  <c r="X392" i="3"/>
  <c r="X164" i="3"/>
  <c r="X116" i="3"/>
  <c r="X254" i="3"/>
  <c r="X268" i="3"/>
  <c r="X102" i="3"/>
  <c r="X372" i="3"/>
  <c r="X507" i="3"/>
  <c r="X412" i="3"/>
  <c r="X395" i="3"/>
  <c r="X269" i="3"/>
  <c r="X318" i="3"/>
  <c r="X113" i="3"/>
  <c r="X527" i="3"/>
  <c r="X347" i="3"/>
  <c r="X60" i="3"/>
  <c r="X370" i="3"/>
  <c r="X454" i="3"/>
  <c r="X209" i="3"/>
  <c r="X151" i="3"/>
  <c r="X156" i="3"/>
  <c r="X48" i="3"/>
  <c r="X157" i="3"/>
  <c r="A62" i="3"/>
  <c r="A63" i="3" l="1"/>
  <c r="A64" i="3" l="1"/>
  <c r="A65" i="3" l="1"/>
  <c r="H160" i="1"/>
  <c r="A66" i="3" l="1"/>
  <c r="A67" i="3" l="1"/>
  <c r="A68" i="3" l="1"/>
  <c r="A69" i="3" s="1"/>
  <c r="A70" i="3" s="1"/>
  <c r="A71" i="3" l="1"/>
  <c r="A72" i="3" l="1"/>
  <c r="A73" i="3" l="1"/>
  <c r="A74" i="3" l="1"/>
  <c r="E127" i="1"/>
  <c r="A75" i="3" l="1"/>
  <c r="E7" i="3"/>
  <c r="X7" i="3" s="1"/>
  <c r="A76" i="3" l="1"/>
  <c r="A77" i="3" l="1"/>
  <c r="A78" i="3" l="1"/>
  <c r="A79" i="3" l="1"/>
  <c r="I7" i="3"/>
  <c r="J7" i="3" s="1"/>
  <c r="H7" i="3"/>
  <c r="K7" i="3" s="1"/>
  <c r="A80" i="3" l="1"/>
  <c r="L7" i="3"/>
  <c r="M7" i="3" s="1"/>
  <c r="O7" i="3" s="1"/>
  <c r="N7" i="3" s="1"/>
  <c r="I131" i="1"/>
  <c r="I132" i="1"/>
  <c r="I133" i="1"/>
  <c r="I130" i="1"/>
  <c r="P7" i="3" l="1"/>
  <c r="A81" i="3"/>
  <c r="A82" i="3" l="1"/>
  <c r="A83" i="3" l="1"/>
  <c r="A84" i="3" l="1"/>
  <c r="A156" i="1"/>
  <c r="D160" i="1"/>
  <c r="A85" i="3" l="1"/>
  <c r="E128" i="1"/>
  <c r="E129" i="1"/>
  <c r="E126" i="1"/>
  <c r="E123" i="1"/>
  <c r="E124" i="1"/>
  <c r="E125" i="1"/>
  <c r="E122" i="1"/>
  <c r="E75" i="1"/>
  <c r="E76" i="1"/>
  <c r="E77" i="1"/>
  <c r="E74" i="1"/>
  <c r="E27" i="1"/>
  <c r="E28" i="1"/>
  <c r="E29" i="1"/>
  <c r="E26" i="1"/>
  <c r="A86" i="3" l="1"/>
  <c r="E39" i="1"/>
  <c r="E40" i="1"/>
  <c r="E41" i="1"/>
  <c r="A87" i="3" l="1"/>
  <c r="I35" i="1"/>
  <c r="I36" i="1"/>
  <c r="I37" i="1"/>
  <c r="I31" i="1"/>
  <c r="I32" i="1"/>
  <c r="I33" i="1"/>
  <c r="I30" i="1"/>
  <c r="A88" i="3" l="1"/>
  <c r="A89" i="3" s="1"/>
  <c r="A90" i="3" s="1"/>
  <c r="A91" i="3" s="1"/>
  <c r="A92" i="3" s="1"/>
  <c r="A93" i="3" s="1"/>
  <c r="A94" i="3" s="1"/>
  <c r="A95" i="3" s="1"/>
  <c r="E71" i="1"/>
  <c r="E72" i="1"/>
  <c r="E73" i="1"/>
  <c r="E70" i="1"/>
  <c r="A96" i="3" l="1"/>
  <c r="E78" i="1"/>
  <c r="E35" i="1"/>
  <c r="E36" i="1"/>
  <c r="E37" i="1"/>
  <c r="E34" i="1"/>
  <c r="E152" i="1"/>
  <c r="E153" i="1"/>
  <c r="A97" i="3" l="1"/>
  <c r="I95" i="1"/>
  <c r="I96" i="1"/>
  <c r="I97" i="1"/>
  <c r="I91" i="1"/>
  <c r="I92" i="1"/>
  <c r="I93" i="1"/>
  <c r="I87" i="1"/>
  <c r="I88" i="1"/>
  <c r="I89" i="1"/>
  <c r="M107" i="1"/>
  <c r="M108" i="1"/>
  <c r="M109" i="1"/>
  <c r="M103" i="1"/>
  <c r="M104" i="1"/>
  <c r="M105" i="1"/>
  <c r="M99" i="1"/>
  <c r="M100" i="1"/>
  <c r="M101" i="1"/>
  <c r="M95" i="1"/>
  <c r="M96" i="1"/>
  <c r="M97" i="1"/>
  <c r="M91" i="1"/>
  <c r="M92" i="1"/>
  <c r="M93" i="1"/>
  <c r="M87" i="1"/>
  <c r="M88" i="1"/>
  <c r="M89" i="1"/>
  <c r="I99" i="1"/>
  <c r="I100" i="1"/>
  <c r="I101" i="1"/>
  <c r="E147" i="1"/>
  <c r="E148" i="1"/>
  <c r="E149" i="1"/>
  <c r="E143" i="1"/>
  <c r="E144" i="1"/>
  <c r="E145" i="1"/>
  <c r="E139" i="1"/>
  <c r="E140" i="1"/>
  <c r="E141" i="1"/>
  <c r="E135" i="1"/>
  <c r="E136" i="1"/>
  <c r="E137" i="1"/>
  <c r="E131" i="1"/>
  <c r="E132" i="1"/>
  <c r="E133" i="1"/>
  <c r="E121" i="1"/>
  <c r="E119" i="1"/>
  <c r="E120" i="1"/>
  <c r="E115" i="1"/>
  <c r="E116" i="1"/>
  <c r="E117" i="1"/>
  <c r="A98" i="3" l="1"/>
  <c r="E111" i="1"/>
  <c r="E112" i="1"/>
  <c r="E113" i="1"/>
  <c r="E107" i="1"/>
  <c r="E108" i="1"/>
  <c r="E109" i="1"/>
  <c r="E103" i="1"/>
  <c r="E104" i="1"/>
  <c r="E105" i="1"/>
  <c r="E99" i="1"/>
  <c r="E100" i="1"/>
  <c r="E101" i="1"/>
  <c r="E95" i="1"/>
  <c r="E96" i="1"/>
  <c r="E97" i="1"/>
  <c r="E151" i="1"/>
  <c r="E91" i="1"/>
  <c r="E92" i="1"/>
  <c r="E93" i="1"/>
  <c r="E87" i="1"/>
  <c r="E88" i="1"/>
  <c r="E89" i="1"/>
  <c r="E47" i="1"/>
  <c r="E48" i="1"/>
  <c r="E49" i="1"/>
  <c r="E43" i="1"/>
  <c r="E44" i="1"/>
  <c r="E45" i="1"/>
  <c r="E67" i="1"/>
  <c r="E68" i="1"/>
  <c r="E69" i="1"/>
  <c r="E66" i="1"/>
  <c r="E31" i="1"/>
  <c r="E32" i="1"/>
  <c r="E33" i="1"/>
  <c r="E63" i="1"/>
  <c r="E64" i="1"/>
  <c r="E65" i="1"/>
  <c r="E59" i="1"/>
  <c r="E60" i="1"/>
  <c r="E61" i="1"/>
  <c r="E55" i="1"/>
  <c r="E56" i="1"/>
  <c r="E57" i="1"/>
  <c r="E51" i="1"/>
  <c r="E52" i="1"/>
  <c r="E53" i="1"/>
  <c r="E11" i="1"/>
  <c r="E12" i="1"/>
  <c r="E13" i="1"/>
  <c r="M11" i="1"/>
  <c r="M12" i="1"/>
  <c r="M13" i="1"/>
  <c r="M10" i="1"/>
  <c r="A99" i="3" l="1"/>
  <c r="E23" i="1"/>
  <c r="E24" i="1"/>
  <c r="E25" i="1"/>
  <c r="E19" i="1"/>
  <c r="E20" i="1"/>
  <c r="E21" i="1"/>
  <c r="E15" i="1"/>
  <c r="E16" i="1"/>
  <c r="E17" i="1"/>
  <c r="E83" i="1"/>
  <c r="E84" i="1"/>
  <c r="E85" i="1"/>
  <c r="E79" i="1"/>
  <c r="E80" i="1"/>
  <c r="E81" i="1"/>
  <c r="M7" i="1"/>
  <c r="M3" i="1"/>
  <c r="M4" i="1"/>
  <c r="M5" i="1"/>
  <c r="I3" i="1"/>
  <c r="I4" i="1"/>
  <c r="I5" i="1"/>
  <c r="I11" i="1"/>
  <c r="I12" i="1"/>
  <c r="I13" i="1"/>
  <c r="I7" i="1"/>
  <c r="I8" i="1"/>
  <c r="I9" i="1"/>
  <c r="I15" i="1"/>
  <c r="I16" i="1"/>
  <c r="I17" i="1"/>
  <c r="I19" i="1"/>
  <c r="I20" i="1"/>
  <c r="I21" i="1"/>
  <c r="I23" i="1"/>
  <c r="I24" i="1"/>
  <c r="I25" i="1"/>
  <c r="I27" i="1"/>
  <c r="I28" i="1"/>
  <c r="I29" i="1"/>
  <c r="M8" i="1"/>
  <c r="M9" i="1"/>
  <c r="M163" i="1" l="1"/>
  <c r="M162" i="1"/>
  <c r="M161" i="1"/>
  <c r="A100" i="3"/>
  <c r="M6" i="1"/>
  <c r="A101" i="3" l="1"/>
  <c r="A102" i="3" l="1"/>
  <c r="A103" i="3" s="1"/>
  <c r="E18" i="1"/>
  <c r="E142" i="1" l="1"/>
  <c r="A104" i="3" l="1"/>
  <c r="I94" i="1"/>
  <c r="I98" i="1"/>
  <c r="I26" i="1"/>
  <c r="A105" i="3" l="1"/>
  <c r="M90" i="1"/>
  <c r="M94" i="1"/>
  <c r="M98" i="1"/>
  <c r="M102" i="1"/>
  <c r="M86" i="1"/>
  <c r="M2" i="1"/>
  <c r="L156" i="1" s="1"/>
  <c r="I14" i="1"/>
  <c r="I22" i="1"/>
  <c r="I2" i="1"/>
  <c r="E82" i="1"/>
  <c r="E14" i="1"/>
  <c r="E22" i="1"/>
  <c r="E10" i="1"/>
  <c r="E50" i="1"/>
  <c r="E54" i="1"/>
  <c r="E58" i="1"/>
  <c r="E62" i="1"/>
  <c r="E30" i="1"/>
  <c r="E42" i="1"/>
  <c r="E46" i="1"/>
  <c r="E94" i="1"/>
  <c r="E102" i="1"/>
  <c r="E106" i="1"/>
  <c r="E110" i="1"/>
  <c r="E114" i="1"/>
  <c r="E118" i="1"/>
  <c r="E134" i="1"/>
  <c r="E150" i="1"/>
  <c r="M160" i="1" l="1"/>
  <c r="M164" i="1" s="1"/>
  <c r="A106" i="3"/>
  <c r="L164" i="1"/>
  <c r="E156" i="1"/>
  <c r="E164" i="1" s="1"/>
  <c r="F160" i="1"/>
  <c r="I90" i="1"/>
  <c r="I86" i="1"/>
  <c r="D161" i="1" l="1"/>
  <c r="I147" i="1"/>
  <c r="H147" i="1"/>
  <c r="G147" i="1"/>
  <c r="A107" i="3"/>
  <c r="J160" i="1"/>
  <c r="I140" i="1" s="1"/>
  <c r="I156" i="1"/>
  <c r="F161" i="1"/>
  <c r="F162" i="1" s="1"/>
  <c r="F163" i="1" s="1"/>
  <c r="I148" i="1" l="1"/>
  <c r="G148" i="1"/>
  <c r="H148" i="1"/>
  <c r="H161" i="1"/>
  <c r="J161" i="1"/>
  <c r="J162" i="1" s="1"/>
  <c r="J163" i="1" s="1"/>
  <c r="A108" i="3"/>
  <c r="D162" i="1"/>
  <c r="G140" i="1" l="1"/>
  <c r="H162" i="1"/>
  <c r="I142" i="1" s="1"/>
  <c r="I164" i="1"/>
  <c r="G164" i="1"/>
  <c r="H140" i="1"/>
  <c r="H141" i="1"/>
  <c r="G141" i="1"/>
  <c r="I141" i="1"/>
  <c r="A109" i="3"/>
  <c r="D163" i="1"/>
  <c r="G150" i="1" s="1"/>
  <c r="H163" i="1" l="1"/>
  <c r="H143" i="1" s="1"/>
  <c r="H142" i="1"/>
  <c r="G142" i="1"/>
  <c r="A110" i="3"/>
  <c r="H150" i="1"/>
  <c r="G149" i="1"/>
  <c r="I149" i="1"/>
  <c r="H149" i="1"/>
  <c r="C164" i="1"/>
  <c r="G143" i="1" l="1"/>
  <c r="A111" i="3"/>
  <c r="A112" i="3" l="1"/>
  <c r="A113" i="3" l="1"/>
  <c r="A114" i="3" l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A579" i="3" s="1"/>
  <c r="A580" i="3" s="1"/>
  <c r="A581" i="3" s="1"/>
  <c r="A582" i="3" s="1"/>
  <c r="A583" i="3" s="1"/>
  <c r="A584" i="3" s="1"/>
  <c r="A585" i="3" s="1"/>
  <c r="A586" i="3" s="1"/>
  <c r="A587" i="3" s="1"/>
  <c r="A588" i="3" s="1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1" i="3" s="1"/>
  <c r="A602" i="3" s="1"/>
  <c r="A603" i="3" s="1"/>
  <c r="A604" i="3" s="1"/>
  <c r="A605" i="3" s="1"/>
  <c r="A606" i="3" s="1"/>
  <c r="A607" i="3" s="1"/>
  <c r="A608" i="3" s="1"/>
  <c r="A609" i="3" s="1"/>
  <c r="A610" i="3" s="1"/>
  <c r="A611" i="3" s="1"/>
  <c r="A612" i="3" s="1"/>
  <c r="A613" i="3" s="1"/>
  <c r="A614" i="3" s="1"/>
  <c r="A615" i="3" s="1"/>
  <c r="A616" i="3" s="1"/>
  <c r="A617" i="3" s="1"/>
  <c r="A618" i="3" s="1"/>
  <c r="A619" i="3" s="1"/>
  <c r="A620" i="3" s="1"/>
  <c r="A621" i="3" s="1"/>
  <c r="A622" i="3" s="1"/>
  <c r="A623" i="3" s="1"/>
  <c r="A624" i="3" s="1"/>
  <c r="A625" i="3" s="1"/>
  <c r="A626" i="3" s="1"/>
  <c r="A627" i="3" s="1"/>
  <c r="A628" i="3" s="1"/>
  <c r="A629" i="3" s="1"/>
  <c r="A630" i="3" s="1"/>
  <c r="A631" i="3" s="1"/>
  <c r="A632" i="3" s="1"/>
  <c r="A633" i="3" s="1"/>
  <c r="A634" i="3" s="1"/>
  <c r="A635" i="3" s="1"/>
  <c r="A636" i="3" s="1"/>
  <c r="A637" i="3" s="1"/>
  <c r="A638" i="3" s="1"/>
  <c r="A639" i="3" s="1"/>
  <c r="A640" i="3" s="1"/>
  <c r="A641" i="3" s="1"/>
  <c r="A642" i="3" s="1"/>
  <c r="A643" i="3" s="1"/>
  <c r="A644" i="3" s="1"/>
  <c r="A645" i="3" s="1"/>
  <c r="A646" i="3" s="1"/>
  <c r="A647" i="3" s="1"/>
  <c r="A648" i="3" s="1"/>
  <c r="A649" i="3" s="1"/>
  <c r="A650" i="3" s="1"/>
  <c r="A651" i="3" s="1"/>
  <c r="A652" i="3" s="1"/>
  <c r="A653" i="3" s="1"/>
  <c r="A654" i="3" s="1"/>
  <c r="A655" i="3" s="1"/>
  <c r="A656" i="3" s="1"/>
  <c r="A657" i="3" s="1"/>
  <c r="A658" i="3" s="1"/>
  <c r="A659" i="3" s="1"/>
  <c r="A660" i="3" s="1"/>
  <c r="A661" i="3" s="1"/>
  <c r="A662" i="3" s="1"/>
  <c r="A663" i="3" s="1"/>
  <c r="A664" i="3" s="1"/>
  <c r="A665" i="3" s="1"/>
  <c r="A666" i="3" s="1"/>
  <c r="A667" i="3" s="1"/>
  <c r="A668" i="3" s="1"/>
  <c r="A669" i="3" s="1"/>
  <c r="A670" i="3" s="1"/>
  <c r="A671" i="3" s="1"/>
  <c r="A672" i="3" s="1"/>
  <c r="A673" i="3" s="1"/>
  <c r="A674" i="3" s="1"/>
  <c r="A675" i="3" s="1"/>
  <c r="A676" i="3" s="1"/>
  <c r="A677" i="3" s="1"/>
  <c r="A678" i="3" s="1"/>
  <c r="A679" i="3" s="1"/>
  <c r="A680" i="3" s="1"/>
  <c r="A681" i="3" s="1"/>
  <c r="A682" i="3" s="1"/>
  <c r="A683" i="3" s="1"/>
  <c r="A684" i="3" s="1"/>
  <c r="A685" i="3" s="1"/>
  <c r="A686" i="3" s="1"/>
  <c r="A687" i="3" s="1"/>
  <c r="A688" i="3" s="1"/>
  <c r="A689" i="3" s="1"/>
  <c r="A690" i="3" s="1"/>
  <c r="A691" i="3" s="1"/>
  <c r="A692" i="3" s="1"/>
  <c r="A693" i="3" s="1"/>
  <c r="A694" i="3" s="1"/>
  <c r="A695" i="3" s="1"/>
  <c r="A696" i="3" s="1"/>
  <c r="A697" i="3" s="1"/>
  <c r="A698" i="3" s="1"/>
  <c r="A699" i="3" s="1"/>
  <c r="A700" i="3" s="1"/>
  <c r="A701" i="3" s="1"/>
  <c r="A702" i="3" s="1"/>
  <c r="A703" i="3" s="1"/>
  <c r="A704" i="3" s="1"/>
  <c r="A705" i="3" s="1"/>
  <c r="A706" i="3" s="1"/>
  <c r="A707" i="3" s="1"/>
  <c r="A708" i="3" s="1"/>
  <c r="A709" i="3" s="1"/>
  <c r="A710" i="3" s="1"/>
  <c r="A711" i="3" s="1"/>
  <c r="A712" i="3" s="1"/>
  <c r="A713" i="3" s="1"/>
  <c r="A714" i="3" s="1"/>
  <c r="A715" i="3" s="1"/>
  <c r="A716" i="3" s="1"/>
  <c r="A717" i="3" s="1"/>
  <c r="A718" i="3" s="1"/>
  <c r="A719" i="3" s="1"/>
  <c r="A720" i="3" s="1"/>
  <c r="A721" i="3" s="1"/>
  <c r="A722" i="3" s="1"/>
  <c r="A723" i="3" s="1"/>
  <c r="A724" i="3" s="1"/>
  <c r="A725" i="3" s="1"/>
  <c r="A726" i="3" s="1"/>
  <c r="A727" i="3" s="1"/>
  <c r="A728" i="3" s="1"/>
  <c r="A729" i="3" s="1"/>
  <c r="A730" i="3" s="1"/>
  <c r="A731" i="3" s="1"/>
  <c r="A732" i="3" s="1"/>
  <c r="A733" i="3" s="1"/>
  <c r="A734" i="3" s="1"/>
  <c r="A735" i="3" s="1"/>
  <c r="A736" i="3" s="1"/>
  <c r="A737" i="3" s="1"/>
  <c r="A738" i="3" s="1"/>
  <c r="A739" i="3" s="1"/>
  <c r="A740" i="3" s="1"/>
  <c r="A741" i="3" s="1"/>
  <c r="A742" i="3" s="1"/>
  <c r="A743" i="3" s="1"/>
  <c r="A744" i="3" s="1"/>
  <c r="A745" i="3" s="1"/>
  <c r="A746" i="3" s="1"/>
  <c r="A747" i="3" s="1"/>
  <c r="A748" i="3" s="1"/>
  <c r="A749" i="3" s="1"/>
  <c r="A750" i="3" s="1"/>
  <c r="A751" i="3" s="1"/>
  <c r="A752" i="3" s="1"/>
  <c r="A753" i="3" s="1"/>
  <c r="A754" i="3" s="1"/>
  <c r="A755" i="3" s="1"/>
  <c r="A756" i="3" s="1"/>
  <c r="A757" i="3" s="1"/>
  <c r="A758" i="3" s="1"/>
  <c r="A759" i="3" s="1"/>
  <c r="A760" i="3" s="1"/>
  <c r="A761" i="3" s="1"/>
  <c r="A762" i="3" s="1"/>
  <c r="A763" i="3" s="1"/>
  <c r="A764" i="3" s="1"/>
  <c r="A765" i="3" s="1"/>
  <c r="A766" i="3" s="1"/>
  <c r="A767" i="3" s="1"/>
  <c r="A768" i="3" s="1"/>
  <c r="A769" i="3" s="1"/>
  <c r="A770" i="3" s="1"/>
  <c r="A771" i="3" s="1"/>
  <c r="A772" i="3" s="1"/>
  <c r="A773" i="3" s="1"/>
  <c r="A774" i="3" s="1"/>
  <c r="A775" i="3" s="1"/>
  <c r="A776" i="3" s="1"/>
  <c r="A777" i="3" s="1"/>
  <c r="A778" i="3" s="1"/>
  <c r="A779" i="3" s="1"/>
  <c r="A780" i="3" s="1"/>
  <c r="A781" i="3" s="1"/>
  <c r="A782" i="3" s="1"/>
  <c r="A783" i="3" s="1"/>
  <c r="A784" i="3" s="1"/>
  <c r="A785" i="3" s="1"/>
  <c r="A786" i="3" s="1"/>
  <c r="A787" i="3" s="1"/>
  <c r="A788" i="3" s="1"/>
  <c r="A789" i="3" s="1"/>
  <c r="A790" i="3" s="1"/>
  <c r="A791" i="3" s="1"/>
  <c r="A792" i="3" s="1"/>
  <c r="A793" i="3" s="1"/>
  <c r="A794" i="3" s="1"/>
  <c r="A795" i="3" s="1"/>
  <c r="A796" i="3" s="1"/>
  <c r="A797" i="3" s="1"/>
  <c r="A798" i="3" s="1"/>
  <c r="A799" i="3" s="1"/>
  <c r="A800" i="3" s="1"/>
  <c r="A801" i="3" s="1"/>
  <c r="A802" i="3" s="1"/>
  <c r="A803" i="3" s="1"/>
  <c r="A804" i="3" s="1"/>
  <c r="A805" i="3" s="1"/>
  <c r="A806" i="3" s="1"/>
  <c r="A807" i="3" s="1"/>
  <c r="A808" i="3" s="1"/>
  <c r="A809" i="3" s="1"/>
  <c r="A810" i="3" s="1"/>
  <c r="A811" i="3" s="1"/>
  <c r="A812" i="3" s="1"/>
  <c r="A813" i="3" s="1"/>
  <c r="A814" i="3" s="1"/>
  <c r="A815" i="3" s="1"/>
  <c r="A816" i="3" s="1"/>
  <c r="A817" i="3" s="1"/>
  <c r="A818" i="3" s="1"/>
  <c r="A819" i="3" s="1"/>
  <c r="A820" i="3" s="1"/>
  <c r="A821" i="3" s="1"/>
  <c r="A822" i="3" s="1"/>
  <c r="A823" i="3" s="1"/>
  <c r="A824" i="3" s="1"/>
  <c r="A825" i="3" s="1"/>
  <c r="A826" i="3" s="1"/>
  <c r="A827" i="3" s="1"/>
  <c r="A828" i="3" s="1"/>
  <c r="A829" i="3" s="1"/>
  <c r="A830" i="3" s="1"/>
  <c r="A831" i="3" s="1"/>
  <c r="A832" i="3" s="1"/>
  <c r="A833" i="3" s="1"/>
  <c r="A834" i="3" s="1"/>
  <c r="A835" i="3" s="1"/>
  <c r="A836" i="3" s="1"/>
  <c r="A837" i="3" s="1"/>
  <c r="A838" i="3" s="1"/>
  <c r="A839" i="3" s="1"/>
  <c r="A840" i="3" s="1"/>
  <c r="A841" i="3" s="1"/>
  <c r="A842" i="3" s="1"/>
  <c r="A843" i="3" s="1"/>
  <c r="A844" i="3" s="1"/>
  <c r="A845" i="3" s="1"/>
  <c r="A846" i="3" s="1"/>
  <c r="A847" i="3" s="1"/>
  <c r="A848" i="3" s="1"/>
  <c r="A849" i="3" s="1"/>
  <c r="A850" i="3" s="1"/>
  <c r="A851" i="3" s="1"/>
  <c r="A852" i="3" s="1"/>
  <c r="A853" i="3" s="1"/>
  <c r="A854" i="3" s="1"/>
  <c r="A855" i="3" s="1"/>
  <c r="A856" i="3" s="1"/>
  <c r="A857" i="3" s="1"/>
  <c r="A858" i="3" s="1"/>
  <c r="A859" i="3" s="1"/>
  <c r="A860" i="3" s="1"/>
  <c r="A861" i="3" s="1"/>
  <c r="A862" i="3" s="1"/>
  <c r="A863" i="3" s="1"/>
  <c r="A864" i="3" s="1"/>
  <c r="A865" i="3" s="1"/>
  <c r="A866" i="3" s="1"/>
  <c r="A867" i="3" s="1"/>
  <c r="A868" i="3" s="1"/>
  <c r="A869" i="3" s="1"/>
  <c r="A870" i="3" s="1"/>
  <c r="A871" i="3" s="1"/>
  <c r="A872" i="3" s="1"/>
  <c r="A873" i="3" s="1"/>
  <c r="A874" i="3" s="1"/>
  <c r="A875" i="3" s="1"/>
  <c r="A876" i="3" s="1"/>
  <c r="A877" i="3" s="1"/>
  <c r="A878" i="3" s="1"/>
  <c r="A879" i="3" s="1"/>
  <c r="A880" i="3" s="1"/>
  <c r="A881" i="3" s="1"/>
  <c r="A882" i="3" s="1"/>
  <c r="A883" i="3" s="1"/>
  <c r="A884" i="3" s="1"/>
  <c r="A885" i="3" s="1"/>
  <c r="A886" i="3" s="1"/>
  <c r="A887" i="3" s="1"/>
  <c r="A888" i="3" s="1"/>
  <c r="A889" i="3" s="1"/>
  <c r="A890" i="3" s="1"/>
  <c r="A891" i="3" s="1"/>
  <c r="A892" i="3" s="1"/>
  <c r="A893" i="3" s="1"/>
  <c r="A894" i="3" s="1"/>
  <c r="A895" i="3" s="1"/>
  <c r="A896" i="3" s="1"/>
  <c r="A897" i="3" s="1"/>
  <c r="A898" i="3" s="1"/>
  <c r="A899" i="3" s="1"/>
  <c r="A900" i="3" s="1"/>
  <c r="A901" i="3" s="1"/>
  <c r="A902" i="3" s="1"/>
  <c r="A903" i="3" s="1"/>
  <c r="A904" i="3" s="1"/>
  <c r="A905" i="3" s="1"/>
  <c r="A906" i="3" s="1"/>
  <c r="A907" i="3" s="1"/>
  <c r="A908" i="3" s="1"/>
  <c r="A909" i="3" s="1"/>
  <c r="A910" i="3" s="1"/>
  <c r="A911" i="3" s="1"/>
  <c r="A912" i="3" s="1"/>
  <c r="A913" i="3" s="1"/>
  <c r="A914" i="3" s="1"/>
  <c r="A915" i="3" s="1"/>
  <c r="A916" i="3" s="1"/>
  <c r="A917" i="3" s="1"/>
  <c r="A918" i="3" s="1"/>
  <c r="A919" i="3" s="1"/>
  <c r="A920" i="3" s="1"/>
  <c r="A921" i="3" s="1"/>
  <c r="A922" i="3" s="1"/>
  <c r="A923" i="3" s="1"/>
  <c r="A924" i="3" s="1"/>
  <c r="A925" i="3" s="1"/>
  <c r="A926" i="3" s="1"/>
  <c r="A927" i="3" s="1"/>
  <c r="A928" i="3" s="1"/>
  <c r="A929" i="3" s="1"/>
  <c r="A930" i="3" s="1"/>
  <c r="A931" i="3" s="1"/>
  <c r="A932" i="3" s="1"/>
  <c r="A933" i="3" s="1"/>
  <c r="A934" i="3" s="1"/>
  <c r="A935" i="3" s="1"/>
  <c r="A936" i="3" s="1"/>
  <c r="A937" i="3" s="1"/>
  <c r="A938" i="3" s="1"/>
  <c r="A939" i="3" s="1"/>
  <c r="A940" i="3" s="1"/>
  <c r="A941" i="3" s="1"/>
  <c r="A942" i="3" s="1"/>
  <c r="A943" i="3" s="1"/>
  <c r="A944" i="3" s="1"/>
  <c r="A945" i="3" s="1"/>
  <c r="A946" i="3" s="1"/>
  <c r="A947" i="3" s="1"/>
  <c r="A948" i="3" s="1"/>
  <c r="A949" i="3" s="1"/>
  <c r="A950" i="3" s="1"/>
  <c r="A951" i="3" s="1"/>
  <c r="A952" i="3" s="1"/>
  <c r="A953" i="3" s="1"/>
  <c r="A954" i="3" s="1"/>
  <c r="A955" i="3" s="1"/>
  <c r="A956" i="3" s="1"/>
  <c r="A957" i="3" s="1"/>
  <c r="A958" i="3" s="1"/>
  <c r="A959" i="3" s="1"/>
  <c r="A960" i="3" s="1"/>
  <c r="A961" i="3" s="1"/>
  <c r="A962" i="3" s="1"/>
  <c r="A963" i="3" s="1"/>
  <c r="A964" i="3" s="1"/>
  <c r="A965" i="3" s="1"/>
  <c r="A966" i="3" s="1"/>
  <c r="A967" i="3" s="1"/>
  <c r="A968" i="3" s="1"/>
  <c r="A969" i="3" s="1"/>
  <c r="A970" i="3" s="1"/>
  <c r="A971" i="3" s="1"/>
  <c r="A972" i="3" s="1"/>
  <c r="A973" i="3" s="1"/>
  <c r="A974" i="3" s="1"/>
  <c r="A975" i="3" s="1"/>
  <c r="A976" i="3" s="1"/>
  <c r="A977" i="3" s="1"/>
  <c r="A978" i="3" s="1"/>
  <c r="A979" i="3" s="1"/>
  <c r="A980" i="3" s="1"/>
  <c r="A981" i="3" s="1"/>
  <c r="A982" i="3" s="1"/>
  <c r="A983" i="3" s="1"/>
  <c r="A984" i="3" s="1"/>
  <c r="A985" i="3" s="1"/>
  <c r="A986" i="3" s="1"/>
  <c r="A987" i="3" s="1"/>
  <c r="A988" i="3" s="1"/>
  <c r="A989" i="3" s="1"/>
  <c r="A990" i="3" s="1"/>
  <c r="A991" i="3" s="1"/>
  <c r="A992" i="3" s="1"/>
  <c r="A993" i="3" s="1"/>
  <c r="A994" i="3" s="1"/>
  <c r="A995" i="3" s="1"/>
  <c r="A996" i="3" s="1"/>
  <c r="A997" i="3" s="1"/>
  <c r="A998" i="3" s="1"/>
  <c r="A999" i="3" s="1"/>
  <c r="A1000" i="3" s="1"/>
  <c r="O118" i="11" l="1"/>
  <c r="O7" i="11"/>
  <c r="K7" i="11"/>
  <c r="L7" i="11" s="1"/>
  <c r="N118" i="11"/>
  <c r="O49" i="11"/>
  <c r="M121" i="11"/>
  <c r="O116" i="11"/>
  <c r="O53" i="11"/>
  <c r="O115" i="11"/>
  <c r="O117" i="11"/>
  <c r="K120" i="11"/>
  <c r="L120" i="11" s="1"/>
  <c r="O113" i="11"/>
  <c r="O52" i="11"/>
  <c r="N114" i="11"/>
  <c r="O136" i="11"/>
  <c r="K117" i="11"/>
  <c r="L117" i="11" s="1"/>
  <c r="N7" i="11"/>
  <c r="M119" i="11"/>
  <c r="M120" i="11"/>
  <c r="O120" i="11"/>
  <c r="M113" i="11"/>
  <c r="M118" i="11"/>
  <c r="N52" i="11"/>
  <c r="M138" i="11"/>
  <c r="N49" i="11"/>
  <c r="K113" i="11"/>
  <c r="L113" i="11" s="1"/>
  <c r="N50" i="11"/>
  <c r="N51" i="11"/>
  <c r="M139" i="11"/>
  <c r="K136" i="11"/>
  <c r="L136" i="11" s="1"/>
  <c r="K138" i="11"/>
  <c r="L138" i="11" s="1"/>
  <c r="O51" i="11"/>
  <c r="O50" i="11"/>
  <c r="M136" i="11"/>
  <c r="M50" i="11"/>
  <c r="N136" i="11"/>
  <c r="K137" i="11"/>
  <c r="L137" i="11" s="1"/>
  <c r="N119" i="11"/>
  <c r="O122" i="11"/>
  <c r="O138" i="11"/>
  <c r="O135" i="11"/>
  <c r="N135" i="11"/>
  <c r="K135" i="11"/>
  <c r="L135" i="11" s="1"/>
  <c r="M49" i="11"/>
  <c r="K118" i="11"/>
  <c r="L118" i="11" s="1"/>
  <c r="M7" i="11"/>
  <c r="N120" i="11"/>
  <c r="N117" i="11"/>
  <c r="M117" i="11"/>
  <c r="M114" i="11"/>
  <c r="N138" i="11"/>
  <c r="O121" i="11"/>
  <c r="N53" i="11"/>
  <c r="O137" i="11"/>
  <c r="N137" i="11"/>
  <c r="K139" i="11"/>
  <c r="L139" i="11" s="1"/>
  <c r="O119" i="11"/>
  <c r="N113" i="11"/>
  <c r="K115" i="11"/>
  <c r="L115" i="11" s="1"/>
  <c r="M140" i="11"/>
  <c r="M135" i="11"/>
  <c r="O114" i="11"/>
  <c r="K140" i="11"/>
  <c r="L140" i="11" s="1"/>
  <c r="O139" i="11"/>
  <c r="N115" i="11"/>
  <c r="M51" i="11"/>
  <c r="K114" i="11"/>
  <c r="L114" i="11" s="1"/>
  <c r="K119" i="11"/>
  <c r="L119" i="11" s="1"/>
  <c r="N139" i="11"/>
  <c r="K116" i="11"/>
  <c r="L116" i="11" s="1"/>
  <c r="M52" i="11"/>
  <c r="M137" i="11"/>
  <c r="K141" i="11"/>
  <c r="L141" i="11" s="1"/>
  <c r="M116" i="11"/>
  <c r="N116" i="11"/>
  <c r="M115" i="11"/>
  <c r="N31" i="11"/>
  <c r="K50" i="11"/>
  <c r="L50" i="11" s="1"/>
  <c r="K71" i="11"/>
  <c r="L71" i="11" s="1"/>
  <c r="K51" i="11"/>
  <c r="L51" i="11" s="1"/>
  <c r="N71" i="11"/>
  <c r="M30" i="11"/>
  <c r="K70" i="11"/>
  <c r="L70" i="11" s="1"/>
  <c r="O28" i="11"/>
  <c r="M71" i="11"/>
  <c r="M28" i="11"/>
  <c r="O27" i="11"/>
  <c r="M70" i="11"/>
  <c r="O31" i="11"/>
  <c r="O71" i="11"/>
  <c r="N70" i="11"/>
  <c r="K28" i="11"/>
  <c r="L28" i="11" s="1"/>
  <c r="N30" i="11"/>
  <c r="K49" i="11"/>
  <c r="L49" i="11" s="1"/>
  <c r="N29" i="11"/>
  <c r="O32" i="11"/>
  <c r="N72" i="11"/>
  <c r="M72" i="11"/>
  <c r="N27" i="11"/>
  <c r="N28" i="11"/>
  <c r="K52" i="11"/>
  <c r="L52" i="11" s="1"/>
  <c r="N32" i="11"/>
  <c r="M29" i="11"/>
  <c r="K72" i="11"/>
  <c r="L72" i="11" s="1"/>
  <c r="O72" i="11"/>
  <c r="M31" i="11"/>
  <c r="O29" i="11"/>
  <c r="K27" i="11"/>
  <c r="L27" i="11" s="1"/>
  <c r="O30" i="11"/>
  <c r="O70" i="11"/>
  <c r="M27" i="11"/>
  <c r="F10" i="11"/>
  <c r="M33" i="11"/>
  <c r="O9" i="11"/>
  <c r="M34" i="11"/>
  <c r="N54" i="11"/>
  <c r="O8" i="11"/>
  <c r="F7" i="11"/>
  <c r="H85" i="11"/>
  <c r="B12" i="11"/>
  <c r="G15" i="11"/>
  <c r="K74" i="11"/>
  <c r="L74" i="11" s="1"/>
  <c r="B60" i="11"/>
  <c r="N20" i="11"/>
  <c r="F91" i="11"/>
  <c r="F25" i="11"/>
  <c r="B20" i="11"/>
  <c r="G39" i="11"/>
  <c r="B88" i="11"/>
  <c r="F48" i="11"/>
  <c r="G52" i="11"/>
  <c r="N18" i="11"/>
  <c r="G41" i="11"/>
  <c r="G61" i="11"/>
  <c r="F36" i="11"/>
  <c r="G93" i="11"/>
  <c r="M10" i="11"/>
  <c r="B98" i="11"/>
  <c r="F20" i="11"/>
  <c r="F66" i="11"/>
  <c r="N93" i="11"/>
  <c r="H79" i="11"/>
  <c r="K31" i="11"/>
  <c r="L31" i="11" s="1"/>
  <c r="N9" i="11"/>
  <c r="H40" i="11"/>
  <c r="G20" i="11"/>
  <c r="B39" i="11"/>
  <c r="N37" i="11"/>
  <c r="F53" i="11"/>
  <c r="F65" i="11"/>
  <c r="M6" i="11"/>
  <c r="F59" i="11"/>
  <c r="B24" i="11"/>
  <c r="G43" i="11"/>
  <c r="N15" i="11"/>
  <c r="B102" i="11"/>
  <c r="B61" i="11"/>
  <c r="O56" i="11"/>
  <c r="B41" i="11"/>
  <c r="B23" i="11"/>
  <c r="K92" i="11"/>
  <c r="L92" i="11" s="1"/>
  <c r="B90" i="11"/>
  <c r="B92" i="11"/>
  <c r="F32" i="11"/>
  <c r="G25" i="11"/>
  <c r="B85" i="11"/>
  <c r="G44" i="11"/>
  <c r="G24" i="11"/>
  <c r="H81" i="11"/>
  <c r="H19" i="11"/>
  <c r="H65" i="11"/>
  <c r="G28" i="11"/>
  <c r="F30" i="11"/>
  <c r="B44" i="11"/>
  <c r="B80" i="11"/>
  <c r="M17" i="11"/>
  <c r="H69" i="11"/>
  <c r="B83" i="11"/>
  <c r="H11" i="11"/>
  <c r="E106" i="11"/>
  <c r="H53" i="11"/>
  <c r="G54" i="11"/>
  <c r="F51" i="11"/>
  <c r="B106" i="11"/>
  <c r="F62" i="11"/>
  <c r="H26" i="11"/>
  <c r="G37" i="11"/>
  <c r="O94" i="11"/>
  <c r="F88" i="11"/>
  <c r="H52" i="11"/>
  <c r="F49" i="11"/>
  <c r="N6" i="11"/>
  <c r="G26" i="11"/>
  <c r="O10" i="11"/>
  <c r="B63" i="11"/>
  <c r="F23" i="11"/>
  <c r="G27" i="11"/>
  <c r="D106" i="11"/>
  <c r="B51" i="11"/>
  <c r="G87" i="11"/>
  <c r="D105" i="11"/>
  <c r="D100" i="11"/>
  <c r="D103" i="11"/>
  <c r="M12" i="11"/>
  <c r="G34" i="11"/>
  <c r="F67" i="11"/>
  <c r="B15" i="11"/>
  <c r="M40" i="11"/>
  <c r="G73" i="11"/>
  <c r="H15" i="11"/>
  <c r="F79" i="11"/>
  <c r="G58" i="11"/>
  <c r="N13" i="11"/>
  <c r="H92" i="11"/>
  <c r="K11" i="11"/>
  <c r="L11" i="11" s="1"/>
  <c r="F72" i="11"/>
  <c r="N11" i="11"/>
  <c r="H87" i="11"/>
  <c r="B100" i="11"/>
  <c r="C100" i="11" s="1"/>
  <c r="G42" i="11"/>
  <c r="B74" i="11"/>
  <c r="F63" i="11"/>
  <c r="N10" i="11"/>
  <c r="H46" i="11"/>
  <c r="G57" i="11"/>
  <c r="B50" i="11"/>
  <c r="K6" i="11"/>
  <c r="L6" i="11" s="1"/>
  <c r="G19" i="11"/>
  <c r="B26" i="11"/>
  <c r="G69" i="11"/>
  <c r="O13" i="11"/>
  <c r="B99" i="11"/>
  <c r="O12" i="11"/>
  <c r="N39" i="11"/>
  <c r="M96" i="11"/>
  <c r="E105" i="11"/>
  <c r="H23" i="11"/>
  <c r="K94" i="11"/>
  <c r="L94" i="11" s="1"/>
  <c r="H29" i="11"/>
  <c r="G22" i="11"/>
  <c r="H35" i="11"/>
  <c r="H47" i="11"/>
  <c r="N96" i="11"/>
  <c r="H72" i="11"/>
  <c r="H6" i="11"/>
  <c r="K12" i="11"/>
  <c r="L12" i="11" s="1"/>
  <c r="D107" i="11"/>
  <c r="H84" i="11"/>
  <c r="F81" i="11"/>
  <c r="O92" i="11"/>
  <c r="H30" i="11"/>
  <c r="B82" i="11"/>
  <c r="B6" i="11"/>
  <c r="O16" i="11"/>
  <c r="B71" i="11"/>
  <c r="B31" i="11"/>
  <c r="M41" i="11"/>
  <c r="N56" i="11"/>
  <c r="H77" i="11"/>
  <c r="B65" i="11"/>
  <c r="H89" i="11"/>
  <c r="K53" i="11"/>
  <c r="L53" i="11" s="1"/>
  <c r="E101" i="11"/>
  <c r="H10" i="11"/>
  <c r="G23" i="11"/>
  <c r="B78" i="11"/>
  <c r="K56" i="11"/>
  <c r="L56" i="11" s="1"/>
  <c r="H76" i="11"/>
  <c r="B9" i="11"/>
  <c r="F86" i="11"/>
  <c r="G14" i="11"/>
  <c r="F87" i="11"/>
  <c r="N26" i="11"/>
  <c r="H45" i="11"/>
  <c r="B69" i="11"/>
  <c r="G62" i="11"/>
  <c r="D104" i="11"/>
  <c r="O74" i="11"/>
  <c r="N38" i="11"/>
  <c r="G18" i="11"/>
  <c r="H86" i="11"/>
  <c r="F47" i="11"/>
  <c r="B21" i="11"/>
  <c r="M35" i="11"/>
  <c r="B25" i="11"/>
  <c r="G51" i="11"/>
  <c r="M39" i="11"/>
  <c r="M15" i="11"/>
  <c r="G17" i="11"/>
  <c r="B33" i="11"/>
  <c r="F77" i="11"/>
  <c r="N92" i="11"/>
  <c r="N17" i="11"/>
  <c r="F69" i="11"/>
  <c r="K9" i="11"/>
  <c r="L9" i="11" s="1"/>
  <c r="B55" i="11"/>
  <c r="F54" i="11"/>
  <c r="G88" i="11"/>
  <c r="G78" i="11"/>
  <c r="B47" i="11"/>
  <c r="F38" i="11"/>
  <c r="H22" i="11"/>
  <c r="H44" i="11"/>
  <c r="F33" i="11"/>
  <c r="H54" i="11"/>
  <c r="F42" i="11"/>
  <c r="H37" i="11"/>
  <c r="O18" i="11"/>
  <c r="B67" i="11"/>
  <c r="B59" i="11"/>
  <c r="G21" i="11"/>
  <c r="M37" i="11"/>
  <c r="G49" i="11"/>
  <c r="F17" i="11"/>
  <c r="B19" i="11"/>
  <c r="N19" i="11"/>
  <c r="F94" i="11"/>
  <c r="G56" i="11"/>
  <c r="B58" i="11"/>
  <c r="M8" i="11"/>
  <c r="B8" i="11"/>
  <c r="K13" i="11"/>
  <c r="L13" i="11" s="1"/>
  <c r="H67" i="11"/>
  <c r="B91" i="11"/>
  <c r="H56" i="11"/>
  <c r="F71" i="11"/>
  <c r="G79" i="11"/>
  <c r="D102" i="11"/>
  <c r="M56" i="11"/>
  <c r="F22" i="11"/>
  <c r="G70" i="11"/>
  <c r="G30" i="11"/>
  <c r="G63" i="11"/>
  <c r="B56" i="11"/>
  <c r="F6" i="11"/>
  <c r="N25" i="11"/>
  <c r="F70" i="11"/>
  <c r="K54" i="11"/>
  <c r="L54" i="11" s="1"/>
  <c r="F93" i="11"/>
  <c r="H13" i="11"/>
  <c r="F26" i="11"/>
  <c r="G38" i="11"/>
  <c r="H9" i="11"/>
  <c r="N34" i="11"/>
  <c r="B13" i="11"/>
  <c r="G11" i="11"/>
  <c r="B84" i="11"/>
  <c r="E99" i="11"/>
  <c r="D98" i="11"/>
  <c r="G36" i="11"/>
  <c r="M55" i="11"/>
  <c r="K96" i="11"/>
  <c r="L96" i="11" s="1"/>
  <c r="H94" i="11"/>
  <c r="O95" i="11"/>
  <c r="F84" i="11"/>
  <c r="G47" i="11"/>
  <c r="B79" i="11"/>
  <c r="G66" i="11"/>
  <c r="B76" i="11"/>
  <c r="H20" i="11"/>
  <c r="F29" i="11"/>
  <c r="G33" i="11"/>
  <c r="B49" i="11"/>
  <c r="H91" i="11"/>
  <c r="F40" i="11"/>
  <c r="K93" i="11"/>
  <c r="L93" i="11" s="1"/>
  <c r="G64" i="11"/>
  <c r="F68" i="11"/>
  <c r="G81" i="11"/>
  <c r="B17" i="11"/>
  <c r="G45" i="11"/>
  <c r="F9" i="11"/>
  <c r="B87" i="11"/>
  <c r="M14" i="11"/>
  <c r="H75" i="11"/>
  <c r="H74" i="11"/>
  <c r="B10" i="11"/>
  <c r="N95" i="11"/>
  <c r="H70" i="11"/>
  <c r="B75" i="11"/>
  <c r="B73" i="11"/>
  <c r="B37" i="11"/>
  <c r="N94" i="11"/>
  <c r="H31" i="11"/>
  <c r="H16" i="11"/>
  <c r="O73" i="11"/>
  <c r="F14" i="11"/>
  <c r="H25" i="11"/>
  <c r="M11" i="11"/>
  <c r="B81" i="11"/>
  <c r="B101" i="11"/>
  <c r="G71" i="11"/>
  <c r="G31" i="11"/>
  <c r="H49" i="11"/>
  <c r="G82" i="11"/>
  <c r="O14" i="11"/>
  <c r="B54" i="11"/>
  <c r="H12" i="11"/>
  <c r="F34" i="11"/>
  <c r="F44" i="11"/>
  <c r="E97" i="11"/>
  <c r="B57" i="11"/>
  <c r="G6" i="11"/>
  <c r="O75" i="11"/>
  <c r="N22" i="11"/>
  <c r="G48" i="11"/>
  <c r="H61" i="11"/>
  <c r="B94" i="11"/>
  <c r="H33" i="11"/>
  <c r="G77" i="11"/>
  <c r="K30" i="11"/>
  <c r="L30" i="11" s="1"/>
  <c r="F55" i="11"/>
  <c r="G60" i="11"/>
  <c r="G9" i="11"/>
  <c r="B30" i="11"/>
  <c r="H58" i="11"/>
  <c r="B45" i="11"/>
  <c r="N12" i="11"/>
  <c r="N42" i="11"/>
  <c r="E100" i="11"/>
  <c r="F74" i="11"/>
  <c r="B43" i="11"/>
  <c r="E107" i="11"/>
  <c r="B32" i="11"/>
  <c r="H57" i="11"/>
  <c r="B22" i="11"/>
  <c r="B34" i="11"/>
  <c r="F27" i="11"/>
  <c r="F28" i="11"/>
  <c r="B16" i="11"/>
  <c r="G84" i="11"/>
  <c r="B107" i="11"/>
  <c r="M38" i="11"/>
  <c r="G86" i="11"/>
  <c r="F37" i="11"/>
  <c r="F61" i="11"/>
  <c r="B46" i="11"/>
  <c r="K10" i="11"/>
  <c r="L10" i="11" s="1"/>
  <c r="M42" i="11"/>
  <c r="G89" i="11"/>
  <c r="F57" i="11"/>
  <c r="F39" i="11"/>
  <c r="H50" i="11"/>
  <c r="H39" i="11"/>
  <c r="F46" i="11"/>
  <c r="G75" i="11"/>
  <c r="K33" i="11"/>
  <c r="L33" i="11" s="1"/>
  <c r="K55" i="11"/>
  <c r="L55" i="11" s="1"/>
  <c r="F60" i="11"/>
  <c r="B64" i="11"/>
  <c r="H27" i="11"/>
  <c r="G12" i="11"/>
  <c r="H8" i="11"/>
  <c r="B38" i="11"/>
  <c r="B93" i="11"/>
  <c r="H34" i="11"/>
  <c r="G67" i="11"/>
  <c r="G72" i="11"/>
  <c r="G46" i="11"/>
  <c r="F35" i="11"/>
  <c r="F89" i="11"/>
  <c r="E102" i="11"/>
  <c r="K14" i="11"/>
  <c r="L14" i="11" s="1"/>
  <c r="N21" i="11"/>
  <c r="F45" i="11"/>
  <c r="H42" i="11"/>
  <c r="F92" i="11"/>
  <c r="F11" i="11"/>
  <c r="H64" i="11"/>
  <c r="H32" i="11"/>
  <c r="K32" i="11"/>
  <c r="L32" i="11" s="1"/>
  <c r="M53" i="11"/>
  <c r="G35" i="11"/>
  <c r="F15" i="11"/>
  <c r="H7" i="11"/>
  <c r="F21" i="11"/>
  <c r="G16" i="11"/>
  <c r="G76" i="11"/>
  <c r="H63" i="11"/>
  <c r="H93" i="11"/>
  <c r="E103" i="11"/>
  <c r="F75" i="11"/>
  <c r="B40" i="11"/>
  <c r="N8" i="11"/>
  <c r="B7" i="11"/>
  <c r="H80" i="11"/>
  <c r="N41" i="11"/>
  <c r="N74" i="11"/>
  <c r="B70" i="11"/>
  <c r="B29" i="11"/>
  <c r="G92" i="11"/>
  <c r="G59" i="11"/>
  <c r="E104" i="11"/>
  <c r="M74" i="11"/>
  <c r="M32" i="11"/>
  <c r="B35" i="11"/>
  <c r="M57" i="11"/>
  <c r="B66" i="11"/>
  <c r="H59" i="11"/>
  <c r="H88" i="11"/>
  <c r="H48" i="11"/>
  <c r="M95" i="11"/>
  <c r="B27" i="11"/>
  <c r="H24" i="11"/>
  <c r="M13" i="11"/>
  <c r="B14" i="11"/>
  <c r="O55" i="11"/>
  <c r="B86" i="11"/>
  <c r="M16" i="11"/>
  <c r="B42" i="11"/>
  <c r="F19" i="11"/>
  <c r="M92" i="11"/>
  <c r="F58" i="11"/>
  <c r="M94" i="11"/>
  <c r="F56" i="11"/>
  <c r="F80" i="11"/>
  <c r="K16" i="11"/>
  <c r="L16" i="11" s="1"/>
  <c r="B62" i="11"/>
  <c r="B48" i="11"/>
  <c r="G10" i="11"/>
  <c r="B89" i="11"/>
  <c r="E98" i="11"/>
  <c r="M54" i="11"/>
  <c r="F13" i="11"/>
  <c r="O6" i="11"/>
  <c r="F24" i="11"/>
  <c r="M75" i="11"/>
  <c r="H28" i="11"/>
  <c r="H82" i="11"/>
  <c r="G94" i="11"/>
  <c r="H43" i="11"/>
  <c r="H41" i="11"/>
  <c r="B72" i="11"/>
  <c r="G91" i="11"/>
  <c r="B77" i="11"/>
  <c r="B52" i="11"/>
  <c r="N55" i="11"/>
  <c r="G65" i="11"/>
  <c r="F78" i="11"/>
  <c r="M18" i="11"/>
  <c r="H66" i="11"/>
  <c r="O17" i="11"/>
  <c r="G40" i="11"/>
  <c r="K15" i="11"/>
  <c r="L15" i="11" s="1"/>
  <c r="H17" i="11"/>
  <c r="N73" i="11"/>
  <c r="F64" i="11"/>
  <c r="N33" i="11"/>
  <c r="H55" i="11"/>
  <c r="O54" i="11"/>
  <c r="D101" i="11"/>
  <c r="M9" i="11"/>
  <c r="H71" i="11"/>
  <c r="N14" i="11"/>
  <c r="H38" i="11"/>
  <c r="F90" i="11"/>
  <c r="H18" i="11"/>
  <c r="O93" i="11"/>
  <c r="F85" i="11"/>
  <c r="G80" i="11"/>
  <c r="F18" i="11"/>
  <c r="B97" i="11"/>
  <c r="F31" i="11"/>
  <c r="D99" i="11"/>
  <c r="H73" i="11"/>
  <c r="K8" i="11"/>
  <c r="L8" i="11" s="1"/>
  <c r="N16" i="11"/>
  <c r="B105" i="11"/>
  <c r="H68" i="11"/>
  <c r="G32" i="11"/>
  <c r="G53" i="11"/>
  <c r="M73" i="11"/>
  <c r="B68" i="11"/>
  <c r="G85" i="11"/>
  <c r="H78" i="11"/>
  <c r="H90" i="11"/>
  <c r="F43" i="11"/>
  <c r="F16" i="11"/>
  <c r="G83" i="11"/>
  <c r="O57" i="11"/>
  <c r="B103" i="11"/>
  <c r="G29" i="11"/>
  <c r="G50" i="11"/>
  <c r="B18" i="11"/>
  <c r="H83" i="11"/>
  <c r="N40" i="11"/>
  <c r="G74" i="11"/>
  <c r="H36" i="11"/>
  <c r="K73" i="11"/>
  <c r="L73" i="11" s="1"/>
  <c r="G90" i="11"/>
  <c r="N57" i="11"/>
  <c r="F76" i="11"/>
  <c r="B104" i="11"/>
  <c r="O15" i="11"/>
  <c r="F12" i="11"/>
  <c r="H60" i="11"/>
  <c r="F82" i="11"/>
  <c r="F73" i="11"/>
  <c r="N36" i="11"/>
  <c r="D97" i="11"/>
  <c r="F83" i="11"/>
  <c r="H14" i="11"/>
  <c r="B28" i="11"/>
  <c r="H51" i="11"/>
  <c r="G7" i="11"/>
  <c r="H62" i="11"/>
  <c r="K95" i="11"/>
  <c r="L95" i="11" s="1"/>
  <c r="B36" i="11"/>
  <c r="F50" i="11"/>
  <c r="G8" i="11"/>
  <c r="G13" i="11"/>
  <c r="F52" i="11"/>
  <c r="K29" i="11"/>
  <c r="L29" i="11" s="1"/>
  <c r="K34" i="11"/>
  <c r="L34" i="11" s="1"/>
  <c r="H21" i="11"/>
  <c r="N35" i="11"/>
  <c r="B11" i="11"/>
  <c r="N75" i="11"/>
  <c r="O11" i="11"/>
  <c r="K17" i="11"/>
  <c r="L17" i="11" s="1"/>
  <c r="M36" i="11"/>
  <c r="F41" i="11"/>
  <c r="B53" i="11"/>
  <c r="G55" i="11"/>
  <c r="G68" i="11"/>
  <c r="F8" i="11"/>
  <c r="M93" i="11"/>
  <c r="N98" i="11"/>
  <c r="O76" i="11"/>
  <c r="K76" i="11"/>
  <c r="L76" i="11" s="1"/>
  <c r="O100" i="11"/>
  <c r="O34" i="11"/>
  <c r="K97" i="11"/>
  <c r="L97" i="11" s="1"/>
  <c r="O99" i="11"/>
  <c r="O97" i="11"/>
  <c r="N97" i="11"/>
  <c r="M112" i="11"/>
  <c r="N76" i="11"/>
  <c r="O96" i="11"/>
  <c r="N99" i="11"/>
  <c r="O33" i="11"/>
  <c r="M97" i="11"/>
  <c r="K75" i="11"/>
  <c r="L75" i="11" s="1"/>
  <c r="M98" i="11"/>
  <c r="M76" i="11"/>
  <c r="O98" i="11"/>
  <c r="K78" i="11"/>
  <c r="L78" i="11" s="1"/>
  <c r="K102" i="11"/>
  <c r="L102" i="11" s="1"/>
  <c r="K162" i="11"/>
  <c r="L162" i="11" s="1"/>
  <c r="K125" i="11"/>
  <c r="L125" i="11" s="1"/>
  <c r="K18" i="11"/>
  <c r="L18" i="11" s="1"/>
  <c r="K149" i="11"/>
  <c r="L149" i="11" s="1"/>
  <c r="K63" i="11"/>
  <c r="L63" i="11" s="1"/>
  <c r="K77" i="11"/>
  <c r="L77" i="11" s="1"/>
  <c r="K103" i="11"/>
  <c r="L103" i="11" s="1"/>
  <c r="K158" i="11"/>
  <c r="L158" i="11" s="1"/>
  <c r="K37" i="11"/>
  <c r="L37" i="11" s="1"/>
  <c r="K36" i="11"/>
  <c r="L36" i="11" s="1"/>
  <c r="K148" i="11"/>
  <c r="L148" i="11" s="1"/>
  <c r="K57" i="11"/>
  <c r="L57" i="11" s="1"/>
  <c r="K164" i="11"/>
  <c r="L164" i="11" s="1"/>
  <c r="K43" i="11"/>
  <c r="L43" i="11" s="1"/>
  <c r="K101" i="11"/>
  <c r="L101" i="11" s="1"/>
  <c r="K147" i="11"/>
  <c r="L147" i="11" s="1"/>
  <c r="K145" i="11"/>
  <c r="L145" i="11" s="1"/>
  <c r="K86" i="11"/>
  <c r="L86" i="11" s="1"/>
  <c r="K142" i="11"/>
  <c r="L142" i="11" s="1"/>
  <c r="K126" i="11"/>
  <c r="L126" i="11" s="1"/>
  <c r="K166" i="11"/>
  <c r="L166" i="11" s="1"/>
  <c r="K19" i="11"/>
  <c r="L19" i="11" s="1"/>
  <c r="K124" i="11"/>
  <c r="L124" i="11" s="1"/>
  <c r="K127" i="11"/>
  <c r="L127" i="11" s="1"/>
  <c r="K150" i="11"/>
  <c r="L150" i="11" s="1"/>
  <c r="K64" i="11"/>
  <c r="L64" i="11" s="1"/>
  <c r="K129" i="11"/>
  <c r="L129" i="11" s="1"/>
  <c r="K59" i="11"/>
  <c r="L59" i="11" s="1"/>
  <c r="K35" i="11"/>
  <c r="L35" i="11" s="1"/>
  <c r="K159" i="11"/>
  <c r="L159" i="11" s="1"/>
  <c r="K100" i="11"/>
  <c r="L100" i="11" s="1"/>
  <c r="K39" i="11"/>
  <c r="L39" i="11" s="1"/>
  <c r="K40" i="11"/>
  <c r="L40" i="11" s="1"/>
  <c r="K80" i="11"/>
  <c r="L80" i="11" s="1"/>
  <c r="K58" i="11"/>
  <c r="L58" i="11" s="1"/>
  <c r="K123" i="11"/>
  <c r="L123" i="11" s="1"/>
  <c r="K22" i="11"/>
  <c r="L22" i="11" s="1"/>
  <c r="K83" i="11"/>
  <c r="L83" i="11" s="1"/>
  <c r="K169" i="11"/>
  <c r="L169" i="11" s="1"/>
  <c r="K60" i="11"/>
  <c r="L60" i="11" s="1"/>
  <c r="K82" i="11"/>
  <c r="L82" i="11" s="1"/>
  <c r="K105" i="11"/>
  <c r="L105" i="11" s="1"/>
  <c r="K106" i="11"/>
  <c r="L106" i="11" s="1"/>
  <c r="K161" i="11"/>
  <c r="L161" i="11" s="1"/>
  <c r="K20" i="11"/>
  <c r="L20" i="11" s="1"/>
  <c r="K160" i="11"/>
  <c r="L160" i="11" s="1"/>
  <c r="K61" i="11"/>
  <c r="L61" i="11" s="1"/>
  <c r="K143" i="11"/>
  <c r="L143" i="11" s="1"/>
  <c r="K151" i="11"/>
  <c r="L151" i="11" s="1"/>
  <c r="K107" i="11"/>
  <c r="L107" i="11" s="1"/>
  <c r="K168" i="11"/>
  <c r="L168" i="11" s="1"/>
  <c r="K42" i="11"/>
  <c r="L42" i="11" s="1"/>
  <c r="K81" i="11"/>
  <c r="L81" i="11" s="1"/>
  <c r="K38" i="11"/>
  <c r="L38" i="11" s="1"/>
  <c r="K65" i="11"/>
  <c r="L65" i="11" s="1"/>
  <c r="K21" i="11"/>
  <c r="L21" i="11" s="1"/>
  <c r="K146" i="11"/>
  <c r="L146" i="11" s="1"/>
  <c r="K84" i="11"/>
  <c r="L84" i="11" s="1"/>
  <c r="K170" i="11"/>
  <c r="L170" i="11" s="1"/>
  <c r="K104" i="11"/>
  <c r="L104" i="11" s="1"/>
  <c r="K128" i="11"/>
  <c r="L128" i="11" s="1"/>
  <c r="K172" i="11"/>
  <c r="L172" i="11" s="1"/>
  <c r="K108" i="11"/>
  <c r="L108" i="11" s="1"/>
  <c r="K163" i="11"/>
  <c r="L163" i="11" s="1"/>
  <c r="K79" i="11"/>
  <c r="L79" i="11" s="1"/>
  <c r="K98" i="11"/>
  <c r="L98" i="11" s="1"/>
  <c r="K121" i="11"/>
  <c r="L121" i="11" s="1"/>
  <c r="K156" i="11"/>
  <c r="L156" i="11" s="1"/>
  <c r="K157" i="11"/>
  <c r="L157" i="11" s="1"/>
  <c r="K167" i="11"/>
  <c r="L167" i="11" s="1"/>
  <c r="K41" i="11"/>
  <c r="L41" i="11" s="1"/>
  <c r="K122" i="11"/>
  <c r="L122" i="11" s="1"/>
  <c r="K99" i="11"/>
  <c r="L99" i="11" s="1"/>
  <c r="K165" i="11"/>
  <c r="L165" i="11" s="1"/>
  <c r="K62" i="11"/>
  <c r="L62" i="11" s="1"/>
  <c r="K171" i="11"/>
  <c r="L171" i="11" s="1"/>
  <c r="K144" i="11"/>
  <c r="L144" i="11" s="1"/>
  <c r="K85" i="11"/>
  <c r="L85" i="11" s="1"/>
  <c r="F100" i="11" l="1"/>
  <c r="D73" i="11"/>
  <c r="C73" i="11"/>
  <c r="E73" i="11"/>
  <c r="D25" i="11"/>
  <c r="C25" i="11"/>
  <c r="E25" i="11"/>
  <c r="E83" i="11"/>
  <c r="D83" i="11"/>
  <c r="C83" i="11"/>
  <c r="C40" i="11"/>
  <c r="E40" i="11"/>
  <c r="D40" i="11"/>
  <c r="E36" i="11"/>
  <c r="D36" i="11"/>
  <c r="C36" i="11"/>
  <c r="E18" i="11"/>
  <c r="C18" i="11"/>
  <c r="D18" i="11"/>
  <c r="E52" i="11"/>
  <c r="C52" i="11"/>
  <c r="D52" i="11"/>
  <c r="D89" i="11"/>
  <c r="C89" i="11"/>
  <c r="E89" i="11"/>
  <c r="E29" i="11"/>
  <c r="D29" i="11"/>
  <c r="C29" i="11"/>
  <c r="C16" i="11"/>
  <c r="E16" i="11"/>
  <c r="D16" i="11"/>
  <c r="E30" i="11"/>
  <c r="C30" i="11"/>
  <c r="D30" i="11"/>
  <c r="E58" i="11"/>
  <c r="C58" i="11"/>
  <c r="D58" i="11"/>
  <c r="E55" i="11"/>
  <c r="C55" i="11"/>
  <c r="D55" i="11"/>
  <c r="E21" i="11"/>
  <c r="C21" i="11"/>
  <c r="D21" i="11"/>
  <c r="D65" i="11"/>
  <c r="C65" i="11"/>
  <c r="E65" i="11"/>
  <c r="E82" i="11"/>
  <c r="C82" i="11"/>
  <c r="D82" i="11"/>
  <c r="E26" i="11"/>
  <c r="C26" i="11"/>
  <c r="D26" i="11"/>
  <c r="E15" i="11"/>
  <c r="C15" i="11"/>
  <c r="D15" i="11"/>
  <c r="E51" i="11"/>
  <c r="D51" i="11"/>
  <c r="C51" i="11"/>
  <c r="E23" i="11"/>
  <c r="C23" i="11"/>
  <c r="D23" i="11"/>
  <c r="C24" i="11"/>
  <c r="E24" i="11"/>
  <c r="D24" i="11"/>
  <c r="C88" i="11"/>
  <c r="E88" i="11"/>
  <c r="D88" i="11"/>
  <c r="E90" i="11"/>
  <c r="C90" i="11"/>
  <c r="D90" i="11"/>
  <c r="E53" i="11"/>
  <c r="C53" i="11"/>
  <c r="D53" i="11"/>
  <c r="E14" i="11"/>
  <c r="C14" i="11"/>
  <c r="D14" i="11"/>
  <c r="C32" i="11"/>
  <c r="E32" i="11"/>
  <c r="D32" i="11"/>
  <c r="E9" i="11"/>
  <c r="C9" i="11"/>
  <c r="D9" i="11"/>
  <c r="E77" i="11"/>
  <c r="C77" i="11"/>
  <c r="D77" i="11"/>
  <c r="E35" i="11"/>
  <c r="C35" i="11"/>
  <c r="D35" i="11"/>
  <c r="E70" i="11"/>
  <c r="D70" i="11"/>
  <c r="C70" i="11"/>
  <c r="E46" i="11"/>
  <c r="D46" i="11"/>
  <c r="C46" i="11"/>
  <c r="E43" i="11"/>
  <c r="C43" i="11"/>
  <c r="D43" i="11"/>
  <c r="D49" i="11"/>
  <c r="E49" i="11"/>
  <c r="C49" i="11"/>
  <c r="E84" i="11"/>
  <c r="D84" i="11"/>
  <c r="C84" i="11"/>
  <c r="E59" i="11"/>
  <c r="D59" i="11"/>
  <c r="C59" i="11"/>
  <c r="E69" i="11"/>
  <c r="C69" i="11"/>
  <c r="D69" i="11"/>
  <c r="E74" i="11"/>
  <c r="D74" i="11"/>
  <c r="C74" i="11"/>
  <c r="C80" i="11"/>
  <c r="E80" i="11"/>
  <c r="D80" i="11"/>
  <c r="D41" i="11"/>
  <c r="E41" i="11"/>
  <c r="C41" i="11"/>
  <c r="D8" i="11"/>
  <c r="C8" i="11"/>
  <c r="E8" i="11"/>
  <c r="E87" i="11"/>
  <c r="C87" i="11"/>
  <c r="D87" i="11"/>
  <c r="C56" i="11"/>
  <c r="D56" i="11"/>
  <c r="E56" i="11"/>
  <c r="C6" i="11"/>
  <c r="D6" i="11"/>
  <c r="E6" i="11"/>
  <c r="C48" i="11"/>
  <c r="E48" i="11"/>
  <c r="D48" i="11"/>
  <c r="E27" i="11"/>
  <c r="C27" i="11"/>
  <c r="D27" i="11"/>
  <c r="E54" i="11"/>
  <c r="D54" i="11"/>
  <c r="C54" i="11"/>
  <c r="D17" i="11"/>
  <c r="E17" i="11"/>
  <c r="C17" i="11"/>
  <c r="E67" i="11"/>
  <c r="D67" i="11"/>
  <c r="C67" i="11"/>
  <c r="E78" i="11"/>
  <c r="D78" i="11"/>
  <c r="C78" i="11"/>
  <c r="E44" i="11"/>
  <c r="D44" i="11"/>
  <c r="C44" i="11"/>
  <c r="E85" i="11"/>
  <c r="C85" i="11"/>
  <c r="D85" i="11"/>
  <c r="E20" i="11"/>
  <c r="D20" i="11"/>
  <c r="C20" i="11"/>
  <c r="E12" i="11"/>
  <c r="D12" i="11"/>
  <c r="C12" i="11"/>
  <c r="E93" i="11"/>
  <c r="D93" i="11"/>
  <c r="C93" i="11"/>
  <c r="E45" i="11"/>
  <c r="C45" i="11"/>
  <c r="D45" i="11"/>
  <c r="E39" i="11"/>
  <c r="C39" i="11"/>
  <c r="D39" i="11"/>
  <c r="D33" i="11"/>
  <c r="C33" i="11"/>
  <c r="E33" i="11"/>
  <c r="E62" i="11"/>
  <c r="C62" i="11"/>
  <c r="D62" i="11"/>
  <c r="E42" i="11"/>
  <c r="D42" i="11"/>
  <c r="C42" i="11"/>
  <c r="C64" i="11"/>
  <c r="D64" i="11"/>
  <c r="E64" i="11"/>
  <c r="E34" i="11"/>
  <c r="D34" i="11"/>
  <c r="C34" i="11"/>
  <c r="D81" i="11"/>
  <c r="E81" i="11"/>
  <c r="C81" i="11"/>
  <c r="C10" i="11"/>
  <c r="E10" i="11"/>
  <c r="D10" i="11"/>
  <c r="E13" i="11"/>
  <c r="C13" i="11"/>
  <c r="D13" i="11"/>
  <c r="E91" i="11"/>
  <c r="D91" i="11"/>
  <c r="C91" i="11"/>
  <c r="E50" i="11"/>
  <c r="D50" i="11"/>
  <c r="C50" i="11"/>
  <c r="E61" i="11"/>
  <c r="C61" i="11"/>
  <c r="D61" i="11"/>
  <c r="E11" i="11"/>
  <c r="C11" i="11"/>
  <c r="D11" i="11"/>
  <c r="E75" i="11"/>
  <c r="C75" i="11"/>
  <c r="D75" i="11"/>
  <c r="C72" i="11"/>
  <c r="D72" i="11"/>
  <c r="E72" i="11"/>
  <c r="E22" i="11"/>
  <c r="C22" i="11"/>
  <c r="D22" i="11"/>
  <c r="E37" i="11"/>
  <c r="D37" i="11"/>
  <c r="C37" i="11"/>
  <c r="E19" i="11"/>
  <c r="C19" i="11"/>
  <c r="D19" i="11"/>
  <c r="E47" i="11"/>
  <c r="C47" i="11"/>
  <c r="D47" i="11"/>
  <c r="E31" i="11"/>
  <c r="C31" i="11"/>
  <c r="D31" i="11"/>
  <c r="E63" i="11"/>
  <c r="D63" i="11"/>
  <c r="C63" i="11"/>
  <c r="E66" i="11"/>
  <c r="C66" i="11"/>
  <c r="D66" i="11"/>
  <c r="E38" i="11"/>
  <c r="C38" i="11"/>
  <c r="D38" i="11"/>
  <c r="E94" i="11"/>
  <c r="C94" i="11"/>
  <c r="D94" i="11"/>
  <c r="E79" i="11"/>
  <c r="D79" i="11"/>
  <c r="C79" i="11"/>
  <c r="E60" i="11"/>
  <c r="C60" i="11"/>
  <c r="D60" i="11"/>
  <c r="E28" i="11"/>
  <c r="C28" i="11"/>
  <c r="D28" i="11"/>
  <c r="E68" i="11"/>
  <c r="C68" i="11"/>
  <c r="D68" i="11"/>
  <c r="E86" i="11"/>
  <c r="C86" i="11"/>
  <c r="D86" i="11"/>
  <c r="C7" i="11"/>
  <c r="D7" i="11"/>
  <c r="E7" i="11"/>
  <c r="D57" i="11"/>
  <c r="C57" i="11"/>
  <c r="E57" i="11"/>
  <c r="E76" i="11"/>
  <c r="D76" i="11"/>
  <c r="C76" i="11"/>
  <c r="E71" i="11"/>
  <c r="D71" i="11"/>
  <c r="C71" i="11"/>
  <c r="E92" i="11"/>
  <c r="C92" i="11"/>
  <c r="D92" i="11"/>
  <c r="F104" i="11"/>
  <c r="C104" i="11"/>
  <c r="F101" i="11"/>
  <c r="C101" i="11"/>
  <c r="F105" i="11"/>
  <c r="C105" i="11"/>
  <c r="F102" i="11"/>
  <c r="C102" i="11"/>
  <c r="F106" i="11"/>
  <c r="C106" i="11"/>
  <c r="F107" i="11"/>
  <c r="C107" i="11"/>
  <c r="F103" i="11"/>
  <c r="C103" i="11"/>
  <c r="F98" i="11"/>
  <c r="C98" i="11"/>
  <c r="F99" i="11"/>
  <c r="C99" i="11"/>
  <c r="F97" i="11"/>
  <c r="C97" i="11"/>
  <c r="N82" i="11" l="1"/>
  <c r="N142" i="11"/>
  <c r="M103" i="11"/>
  <c r="N124" i="11"/>
  <c r="N147" i="11"/>
  <c r="M82" i="11"/>
  <c r="O19" i="11"/>
  <c r="O129" i="11"/>
  <c r="O41" i="11"/>
  <c r="N85" i="11"/>
  <c r="N123" i="11"/>
  <c r="M147" i="11"/>
  <c r="M84" i="11"/>
  <c r="O42" i="11"/>
  <c r="M129" i="11"/>
  <c r="O125" i="11"/>
  <c r="O104" i="11"/>
  <c r="M107" i="11"/>
  <c r="N143" i="11"/>
  <c r="M86" i="11"/>
  <c r="O81" i="11"/>
  <c r="M59" i="11"/>
  <c r="N121" i="11"/>
  <c r="M144" i="11"/>
  <c r="M122" i="11"/>
  <c r="M145" i="11"/>
  <c r="O60" i="11"/>
  <c r="N63" i="11"/>
  <c r="M58" i="11"/>
  <c r="M60" i="11"/>
  <c r="O101" i="11"/>
  <c r="O151" i="11"/>
  <c r="O77" i="11"/>
  <c r="N58" i="11"/>
  <c r="N106" i="11"/>
  <c r="O105" i="11"/>
  <c r="N129" i="11"/>
  <c r="M65" i="11"/>
  <c r="O58" i="11"/>
  <c r="M125" i="11"/>
  <c r="M146" i="11"/>
  <c r="N108" i="11"/>
  <c r="O78" i="11"/>
  <c r="O127" i="11"/>
  <c r="M81" i="11"/>
  <c r="O79" i="11"/>
  <c r="N148" i="11"/>
  <c r="O150" i="11"/>
  <c r="N77" i="11"/>
  <c r="O40" i="11"/>
  <c r="N103" i="11"/>
  <c r="M77" i="11"/>
  <c r="M106" i="11"/>
  <c r="O82" i="11"/>
  <c r="N144" i="11"/>
  <c r="O108" i="11"/>
  <c r="M104" i="11"/>
  <c r="O63" i="11"/>
  <c r="O61" i="11"/>
  <c r="N140" i="11"/>
  <c r="O144" i="11"/>
  <c r="N128" i="11"/>
  <c r="M143" i="11"/>
  <c r="M102" i="11"/>
  <c r="O84" i="11"/>
  <c r="O36" i="11"/>
  <c r="N122" i="11"/>
  <c r="O35" i="11"/>
  <c r="M85" i="11"/>
  <c r="O64" i="11"/>
  <c r="M62" i="11"/>
  <c r="N141" i="11"/>
  <c r="O20" i="11"/>
  <c r="M80" i="11"/>
  <c r="O102" i="11"/>
  <c r="O80" i="11"/>
  <c r="N127" i="11"/>
  <c r="N65" i="11"/>
  <c r="O140" i="11"/>
  <c r="O146" i="11"/>
  <c r="N107" i="11"/>
  <c r="N150" i="11"/>
  <c r="N86" i="11"/>
  <c r="N81" i="11"/>
  <c r="M149" i="11"/>
  <c r="O147" i="11"/>
  <c r="O141" i="11"/>
  <c r="O62" i="11"/>
  <c r="M99" i="11"/>
  <c r="N60" i="11"/>
  <c r="N84" i="11"/>
  <c r="O107" i="11"/>
  <c r="O145" i="11"/>
  <c r="O83" i="11"/>
  <c r="O128" i="11"/>
  <c r="M141" i="11"/>
  <c r="M83" i="11"/>
  <c r="M105" i="11"/>
  <c r="M78" i="11"/>
  <c r="N101" i="11"/>
  <c r="N62" i="11"/>
  <c r="O143" i="11"/>
  <c r="O39" i="11"/>
  <c r="M43" i="11"/>
  <c r="M44" i="11" s="1"/>
  <c r="O85" i="11"/>
  <c r="O43" i="11"/>
  <c r="M127" i="11"/>
  <c r="N125" i="11"/>
  <c r="M148" i="11"/>
  <c r="N146" i="11"/>
  <c r="M19" i="11"/>
  <c r="O106" i="11"/>
  <c r="N100" i="11"/>
  <c r="N80" i="11"/>
  <c r="O124" i="11"/>
  <c r="N59" i="11"/>
  <c r="O22" i="11"/>
  <c r="O38" i="11"/>
  <c r="O149" i="11"/>
  <c r="O37" i="11"/>
  <c r="M79" i="11"/>
  <c r="M63" i="11"/>
  <c r="N79" i="11"/>
  <c r="M128" i="11"/>
  <c r="M20" i="11"/>
  <c r="O59" i="11"/>
  <c r="N105" i="11"/>
  <c r="O65" i="11"/>
  <c r="O142" i="11"/>
  <c r="M151" i="11"/>
  <c r="M61" i="11"/>
  <c r="M123" i="11"/>
  <c r="M101" i="11"/>
  <c r="N151" i="11"/>
  <c r="M108" i="11"/>
  <c r="M21" i="11"/>
  <c r="N83" i="11"/>
  <c r="N145" i="11"/>
  <c r="N149" i="11"/>
  <c r="N78" i="11"/>
  <c r="M142" i="11"/>
  <c r="N126" i="11"/>
  <c r="N64" i="11"/>
  <c r="M100" i="11"/>
  <c r="N43" i="11"/>
  <c r="O86" i="11"/>
  <c r="N102" i="11"/>
  <c r="O126" i="11"/>
  <c r="M124" i="11"/>
  <c r="M126" i="11"/>
  <c r="M22" i="11"/>
  <c r="M64" i="11"/>
  <c r="O123" i="11"/>
  <c r="N104" i="11"/>
  <c r="M150" i="11"/>
  <c r="O148" i="11"/>
  <c r="O103" i="11"/>
  <c r="N61" i="11"/>
  <c r="O21" i="11"/>
  <c r="O87" i="11" l="1"/>
  <c r="M109" i="11"/>
  <c r="M152" i="11"/>
  <c r="M66" i="11"/>
  <c r="O130" i="11"/>
  <c r="M87" i="11"/>
  <c r="M130" i="11"/>
  <c r="O152" i="11"/>
  <c r="O44" i="11"/>
  <c r="O109" i="11"/>
  <c r="O66" i="11"/>
  <c r="M23" i="11"/>
  <c r="O23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Kinder, Tracy</author>
  </authors>
  <commentList>
    <comment ref="D159" authorId="0" shapeId="0" xr:uid="{CAE8C9B3-DFFD-4210-86D1-563E5B398B16}">
      <text>
        <r>
          <rPr>
            <b/>
            <sz val="9"/>
            <color indexed="81"/>
            <rFont val="Tahoma"/>
            <family val="2"/>
          </rPr>
          <t>Kinder, Tracy: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Tracy Kinder</author>
  </authors>
  <commentList>
    <comment ref="A4" authorId="0" shapeId="0" xr:uid="{E62496C9-089A-4F41-B7D2-8FB7A512F49C}">
      <text>
        <r>
          <rPr>
            <b/>
            <sz val="9"/>
            <color indexed="81"/>
            <rFont val="Tahoma"/>
            <family val="2"/>
          </rPr>
          <t>Tracy Kinder: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A6C2ED3-BAE7-4E6D-8A4E-CC381B9A7E47}" odcFile="C:\Users\tkinder\Desktop\Holds\Holds.iqy" keepAlive="1" name="Holds" type="5" refreshedVersion="6" minRefreshableVersion="3" saveData="1">
    <dbPr connection="Provider=Microsoft.Office.List.OLEDB.2.0;Data Source=&quot;&quot;;ApplicationName=Excel;Version=12.0.0.0" command="&lt;LIST&gt;&lt;VIEWGUID&gt;{42B6A735-84DD-4192-A877-7D784BA4039E}&lt;/VIEWGUID&gt;&lt;LISTNAME&gt;{0EEA1600-27F3-4FEE-8B0D-7C56DB78CF68}&lt;/LISTNAME&gt;&lt;LISTWEB&gt;https://jmsmucker.sharepoint.com/sites/Teams/T256/_vti_bin&lt;/LISTWEB&gt;&lt;LISTSUBWEB&gt;&lt;/LISTSUBWEB&gt;&lt;ROOTFOLDER&gt;/sites/Teams/T256/Lists/QA%20Holds&lt;/ROOTFOLDER&gt;&lt;/LIST&gt;" commandType="5"/>
  </connection>
  <connection id="2" xr16:uid="{90488A70-00DA-44E0-BEA8-B4B6045F002C}" keepAlive="1" name="Query - query" description="Connection to the 'query' query in the workbook." type="5" refreshedVersion="6" background="1">
    <dbPr connection="Provider=Microsoft.Mashup.OleDb.1;Data Source=$Workbook$;Location=query;Extended Properties=&quot;&quot;" command="SELECT * FROM [query]"/>
  </connection>
  <connection id="3" xr16:uid="{3219FB62-01E9-4040-BB5A-6E2998027666}" keepAlive="1" interval="60" name="Query - query (2)" description="Connection to the 'query (2)' query in the workbook." type="5" refreshedVersion="6" background="1" refreshOnLoad="1" saveData="1">
    <dbPr connection="Provider=Microsoft.Mashup.OleDb.1;Data Source=$Workbook$;Location=&quot;query (2)&quot;;Extended Properties=&quot;&quot;" command="SELECT * FROM [query (2)]"/>
  </connection>
  <connection id="4" xr16:uid="{D8703607-DE37-4C1C-9F68-1530948D92A5}" name="Query - query (3)" description="Connection to the 'query (3)' query in the workbook." type="100" refreshedVersion="6" minRefreshableVersion="5">
    <extLst>
      <ext xmlns:x15="http://schemas.microsoft.com/office/spreadsheetml/2010/11/main" uri="{DE250136-89BD-433C-8126-D09CA5730AF9}">
        <x15:connection id="99ae09fe-568f-4737-81f7-9cbee63fc7df">
          <x15:oledbPr connection="Provider=Microsoft.Mashup.OleDb.1;Data Source=$Workbook$;Location=&quot;query (3)&quot;;Extended Properties=&quot;&quot;">
            <x15:dbTables>
              <x15:dbTable name="query (3)"/>
            </x15:dbTables>
          </x15:oledbPr>
        </x15:connection>
      </ext>
    </extLst>
  </connection>
  <connection id="5" xr16:uid="{04BE6059-CAED-4361-9EFD-A20A70BD0CAB}" keepAlive="1" name="Query - Table_query" description="Connection to the 'Table_query' query in the workbook." type="5" refreshedVersion="6" background="1">
    <dbPr connection="Provider=Microsoft.Mashup.OleDb.1;Data Source=$Workbook$;Location=Table_query;Extended Properties=&quot;&quot;" command="SELECT * FROM [Table_query]"/>
  </connection>
  <connection id="6" xr16:uid="{BE808CF2-0AE7-4249-A94D-6F4716034133}" keepAlive="1" name="Query - Table_query (2)" description="Connection to the 'Table_query (2)' query in the workbook." type="5" refreshedVersion="6" background="1" saveData="1">
    <dbPr connection="Provider=Microsoft.Mashup.OleDb.1;Data Source=$Workbook$;Location=&quot;Table_query (2)&quot;;Extended Properties=&quot;&quot;" command="SELECT * FROM [Table_query (2)]"/>
  </connection>
  <connection id="7" xr16:uid="{7ABF93C2-7DF1-47E9-93DC-6EA2D9BBD67C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<sst xmlns="http://schemas.openxmlformats.org/spreadsheetml/2006/main" count="78550" uniqueCount="8724">
  <si>
    <t>Chep</t>
  </si>
  <si>
    <t>cases</t>
  </si>
  <si>
    <t>pallets</t>
  </si>
  <si>
    <t>Brown</t>
  </si>
  <si>
    <t>Heat Treated</t>
  </si>
  <si>
    <t>Line 2</t>
  </si>
  <si>
    <t>4 lb SMK</t>
  </si>
  <si>
    <t>12 oz. C&amp;B</t>
  </si>
  <si>
    <t>390 ML Can</t>
  </si>
  <si>
    <t>500 ML Can</t>
  </si>
  <si>
    <t>750 ML Can</t>
  </si>
  <si>
    <t>1 L Can</t>
  </si>
  <si>
    <t>310 ML Can</t>
  </si>
  <si>
    <t>375 ML Can</t>
  </si>
  <si>
    <t>Line 1</t>
  </si>
  <si>
    <t>20 ml DKN Canada</t>
  </si>
  <si>
    <t>1 oz DKN-Mex</t>
  </si>
  <si>
    <t>1 oz. SMK English</t>
  </si>
  <si>
    <t>1.5 oz Mid East</t>
  </si>
  <si>
    <t>1.5 oz DKN-Mex</t>
  </si>
  <si>
    <t>1 oz Mid East</t>
  </si>
  <si>
    <t>1 oz. SMK - Mex</t>
  </si>
  <si>
    <t>Line 3</t>
  </si>
  <si>
    <t>7.25 oz MS</t>
  </si>
  <si>
    <t>Line 5</t>
  </si>
  <si>
    <t>SM / GM 1/2 oz / 10 ml</t>
  </si>
  <si>
    <t>SM / GM  16 ml</t>
  </si>
  <si>
    <t>18 high</t>
  </si>
  <si>
    <t>42 high</t>
  </si>
  <si>
    <t>540 per load</t>
  </si>
  <si>
    <t>616 per load</t>
  </si>
  <si>
    <t>334ml Micro</t>
  </si>
  <si>
    <t>334 ml MS</t>
  </si>
  <si>
    <t>updated</t>
  </si>
  <si>
    <t>on hand</t>
  </si>
  <si>
    <t xml:space="preserve">SM 440G </t>
  </si>
  <si>
    <t>10 tin SMK/DK</t>
  </si>
  <si>
    <t>Week Count</t>
  </si>
  <si>
    <t>Total</t>
  </si>
  <si>
    <t>Heat</t>
  </si>
  <si>
    <t>150 G Brown/Gravy</t>
  </si>
  <si>
    <t>35 ml DKN- Canada</t>
  </si>
  <si>
    <t>8.45 F.O. F&amp;C 6pk</t>
  </si>
  <si>
    <t xml:space="preserve">250 ml F&amp;C Canada </t>
  </si>
  <si>
    <t>5 fl oz Mint 6 pk</t>
  </si>
  <si>
    <t>148 ml Mint Canada</t>
  </si>
  <si>
    <t>5 oz NUTS/6 oz ICT</t>
  </si>
  <si>
    <t>Rolling Week 2</t>
  </si>
  <si>
    <t>Rolling Week 3</t>
  </si>
  <si>
    <t>Rolling Week 4</t>
  </si>
  <si>
    <t>Last Update</t>
  </si>
  <si>
    <t>Week 2</t>
  </si>
  <si>
    <t>Week 3</t>
  </si>
  <si>
    <t>Week 1 Requirments</t>
  </si>
  <si>
    <t>Week 2 Requirments</t>
  </si>
  <si>
    <t>Week 3 Requirments</t>
  </si>
  <si>
    <t>Week 4 Requirments</t>
  </si>
  <si>
    <t>tower pallet</t>
  </si>
  <si>
    <t>CHEP</t>
  </si>
  <si>
    <t>ORDER MORE CHEP</t>
  </si>
  <si>
    <t>Order Brown Pallets</t>
  </si>
  <si>
    <t>3 week lead on brown pallets</t>
  </si>
  <si>
    <t>Upcoming Week</t>
  </si>
  <si>
    <t>308 min order</t>
  </si>
  <si>
    <t>Place CHEP orders on Mondays and Thursdays</t>
  </si>
  <si>
    <t>Square Jar</t>
  </si>
  <si>
    <t>6 pack</t>
  </si>
  <si>
    <t>12 pack</t>
  </si>
  <si>
    <t>SMK 12 oz Crock</t>
  </si>
  <si>
    <t>SMK 18 OZ Crock</t>
  </si>
  <si>
    <t>12 PACK</t>
  </si>
  <si>
    <t>6 PACK</t>
  </si>
  <si>
    <t>12 fl oz Fruit Syrup</t>
  </si>
  <si>
    <t xml:space="preserve">SMK  5 oz </t>
  </si>
  <si>
    <t>DKN 12 Pack</t>
  </si>
  <si>
    <t>Squat Jar</t>
  </si>
  <si>
    <t>12 oz. SF/ZS</t>
  </si>
  <si>
    <t>12 Pack</t>
  </si>
  <si>
    <t>12 oz SF/ZS</t>
  </si>
  <si>
    <t>C&amp;B 29 oz Mince</t>
  </si>
  <si>
    <t>27 oz NS Mince</t>
  </si>
  <si>
    <t>16 oz. Knotts</t>
  </si>
  <si>
    <t>11 oz Cider Apple Butter</t>
  </si>
  <si>
    <t>16 oz cider apple butter</t>
  </si>
  <si>
    <t>1 Litre DRP</t>
  </si>
  <si>
    <t>12-pack</t>
  </si>
  <si>
    <t>2/2.75 oz</t>
  </si>
  <si>
    <t>round</t>
  </si>
  <si>
    <t>9 oz C&amp;B Chut</t>
  </si>
  <si>
    <t>Domestic</t>
  </si>
  <si>
    <t>Canada</t>
  </si>
  <si>
    <t>Mango Chut/Chow/Bran</t>
  </si>
  <si>
    <t xml:space="preserve">Chut/Chow/Bran </t>
  </si>
  <si>
    <t>29oz C&amp;B  Mince</t>
  </si>
  <si>
    <t>Canadian</t>
  </si>
  <si>
    <t>12 oz SF/ZS Canada</t>
  </si>
  <si>
    <t>11.5 oz Mosaics</t>
  </si>
  <si>
    <t>12.75 oz Crock Can</t>
  </si>
  <si>
    <t>250 ml SMK Crock</t>
  </si>
  <si>
    <t>smk 32 oz crock jar</t>
  </si>
  <si>
    <t xml:space="preserve">smk 29 oz spiced </t>
  </si>
  <si>
    <t>apple butter</t>
  </si>
  <si>
    <t>FRUIT SYRUP</t>
  </si>
  <si>
    <t>In Facility</t>
  </si>
  <si>
    <t>Placed</t>
  </si>
  <si>
    <t>Order ETA</t>
  </si>
  <si>
    <t>CHEP avail</t>
  </si>
  <si>
    <t>W/Trailers</t>
  </si>
  <si>
    <t xml:space="preserve">B.O.W # </t>
  </si>
  <si>
    <t># of pallets used by E.O.W.</t>
  </si>
  <si>
    <t>Today</t>
  </si>
  <si>
    <t xml:space="preserve"> Equals</t>
  </si>
  <si>
    <t>Percentage &gt; 80</t>
  </si>
  <si>
    <t>Required Pallets</t>
  </si>
  <si>
    <t>Percentage &gt; 95</t>
  </si>
  <si>
    <t>SM 310 ML NSA BLUEBERRY</t>
  </si>
  <si>
    <t>SM 310 ML NSA STRAW</t>
  </si>
  <si>
    <t>SM 310 ML NSA RASP</t>
  </si>
  <si>
    <t>DK 2.75 OZ WLD MNE BLUBRY SYRP</t>
  </si>
  <si>
    <t>Tower Pallets</t>
  </si>
  <si>
    <t>Mark</t>
  </si>
  <si>
    <t>920-621-6551</t>
  </si>
  <si>
    <t xml:space="preserve"> </t>
  </si>
  <si>
    <t>CHOCOLATE SLURRY</t>
  </si>
  <si>
    <t>PECTIN JMS RAPID SET</t>
  </si>
  <si>
    <t>PECTIN JMS SLOW SET</t>
  </si>
  <si>
    <t>STRAW MED CA SC FRT CONC HFCS</t>
  </si>
  <si>
    <t>FRUIT SYRUP PINEAPPLE</t>
  </si>
  <si>
    <t>CHOCOLATE FUDGE TOPPING CHUNK</t>
  </si>
  <si>
    <t>GRAPE WHT JCON LO ACD KSHR DR</t>
  </si>
  <si>
    <t>PANODAN SD K-A LIQUID</t>
  </si>
  <si>
    <t>SALAD DRESSING 16429VEN</t>
  </si>
  <si>
    <t>TARTAR SAUCE  16430VEN</t>
  </si>
  <si>
    <t>POLYSORBATE 80 TWEEN 80K</t>
  </si>
  <si>
    <t>FLAV RED RASPBERRY NV 36-718</t>
  </si>
  <si>
    <t>GUM XANTHAN POWDER</t>
  </si>
  <si>
    <t>STRAW CAM SLCD 5+1 SUG ORG</t>
  </si>
  <si>
    <t>STRAW BRIGHT CA 1/2"  DCD SP</t>
  </si>
  <si>
    <t>STRAW MEDIUM CA SC SP</t>
  </si>
  <si>
    <t>STRAW BRT CA FRT CONC HFCS DG</t>
  </si>
  <si>
    <t>COCOA NAT PWDR 10-12% ORG</t>
  </si>
  <si>
    <t>FLAV BLACKBERRY 5616</t>
  </si>
  <si>
    <t>APRICOT SLCD IQF 30 LB BOX</t>
  </si>
  <si>
    <t>HONEY WHITE CLOVER TOTE</t>
  </si>
  <si>
    <t>BLUBRRY MI SP FOR SF</t>
  </si>
  <si>
    <t>CHOCOLATE LIQUOR  WAFER</t>
  </si>
  <si>
    <t>COCOA ALK PWD 50LB BAG GARNET</t>
  </si>
  <si>
    <t>FLAV MAPLE WONF 4559</t>
  </si>
  <si>
    <t>GUM XANTHAN POWDER 108-X</t>
  </si>
  <si>
    <t>PECTIN LA110 MALTO</t>
  </si>
  <si>
    <t>PMGRNT JCONC 65 BX ORG TRKY</t>
  </si>
  <si>
    <t>FLAV GARLIC CONC 1746</t>
  </si>
  <si>
    <t>MUSTARD OLD STYLE</t>
  </si>
  <si>
    <t>ORANGE OIL ORGANIC 27012</t>
  </si>
  <si>
    <t>GRP CNRD WA JCON ESS RTND 68BX</t>
  </si>
  <si>
    <t>STRAW MED CA 1/2 DCD 5+1 HFCS</t>
  </si>
  <si>
    <t>BLKBRY CHILE IQF BOX ORGANIC</t>
  </si>
  <si>
    <t>APRICOT CA SLCD EP SP ORGANIC</t>
  </si>
  <si>
    <t>STRAW CAM RL DCD 5+1 HFCS</t>
  </si>
  <si>
    <t>SUGAR GRANULATED SUPER SACK</t>
  </si>
  <si>
    <t>STRAW MED CA SC 5+1 SUC SYRP</t>
  </si>
  <si>
    <t>PEACH FAIRTIME SC BC SP</t>
  </si>
  <si>
    <t>STRAW MEDIUM CA 3/8 DCD SP</t>
  </si>
  <si>
    <t>STR MD CA SC FC SUC SYP NONGMO</t>
  </si>
  <si>
    <t>FLAV PEPPERMINT ORGANIC</t>
  </si>
  <si>
    <t>FLAV MARSHMELLOW ART F100575</t>
  </si>
  <si>
    <t>GRAHAM CRUNCH 10527</t>
  </si>
  <si>
    <t>STRAW VENT WFC SLCD HFCS</t>
  </si>
  <si>
    <t>STRAW CAM RL WFC SC HFCS</t>
  </si>
  <si>
    <t>COLOR BURGUNDY LIQUID ORGANIC</t>
  </si>
  <si>
    <t>INVERT/CORN SYRUP BLEND</t>
  </si>
  <si>
    <t>FLAV RED WINE 241 046 C</t>
  </si>
  <si>
    <t>EGG FRSH WHL TOTE FIBER</t>
  </si>
  <si>
    <t>PECTIN EXPLORER 65 CS</t>
  </si>
  <si>
    <t>SEAFOOD PREMIX 140-12-A</t>
  </si>
  <si>
    <t>PASSN FRT JCONC 50 BX ORGNC</t>
  </si>
  <si>
    <t>ORANGE AND LEMON PEEL</t>
  </si>
  <si>
    <t>STARCH MAXIMAIZE DJ</t>
  </si>
  <si>
    <t>SUGAR  DARK BROWN</t>
  </si>
  <si>
    <t>SEASONING MINCMEAT PIE</t>
  </si>
  <si>
    <t>PRECOOKED BEEF</t>
  </si>
  <si>
    <t>BRANDY FRENCH SALTED 232156</t>
  </si>
  <si>
    <t>SALTED WHITE RUM</t>
  </si>
  <si>
    <t>MOLASSES TCT 405400</t>
  </si>
  <si>
    <t>BITTERS</t>
  </si>
  <si>
    <t>APPLE  EVAP</t>
  </si>
  <si>
    <t>CUMIN GROUND</t>
  </si>
  <si>
    <t>ORANGE SEV CA PEEL WITH JUICE</t>
  </si>
  <si>
    <t>STRAW BRT CA SC SP</t>
  </si>
  <si>
    <t>FLAV TRIPLE BERRY NAT 456683</t>
  </si>
  <si>
    <t>LEMON CA SHREDDED ZESTE</t>
  </si>
  <si>
    <t>ORNG CA SHRD SHRT PORTION ZST</t>
  </si>
  <si>
    <t>ORANGE NAVEL CA PEEL ZESTE</t>
  </si>
  <si>
    <t>CARAMEL COMPOUND COATING LIQ</t>
  </si>
  <si>
    <t>STRAW BRT CA SC FRT CONC HFCS</t>
  </si>
  <si>
    <t>APL WA JCON 71BX FOR APL BTTR</t>
  </si>
  <si>
    <t>STRAW BRT CA 1/2" DCD FC HFCS</t>
  </si>
  <si>
    <t>GUM GELLAN HFB</t>
  </si>
  <si>
    <t>STRAW BGI SLICED WFC HFCS</t>
  </si>
  <si>
    <t>CUPCAKE COMPOUND COATING LIQ</t>
  </si>
  <si>
    <t>APL JCE ORG LO ACD TRKY</t>
  </si>
  <si>
    <t>BITS RAINBOW BLEND 04741</t>
  </si>
  <si>
    <t>ESS GRAPE JCONC 68BX ORG</t>
  </si>
  <si>
    <t>ORANGE VALENCIA CA PEEL</t>
  </si>
  <si>
    <t>APPLE JC CONC ORG NON GMO NZ</t>
  </si>
  <si>
    <t>ORNG NVL CA PEEL FINE SHREDDED</t>
  </si>
  <si>
    <t>BAY LEAF GROUND 14000017</t>
  </si>
  <si>
    <t>APL HI ACD CONC NON GMO ORG TR</t>
  </si>
  <si>
    <t>INVERT SYRUP MED ORGANIC</t>
  </si>
  <si>
    <t>PLUM PUREE FROZEN</t>
  </si>
  <si>
    <t>CHERRY DRK SWT DCD SP NEST</t>
  </si>
  <si>
    <t>BLKBRY MARION STRND SP CHILE</t>
  </si>
  <si>
    <t>CHERRY DRK SWT DCD NEST</t>
  </si>
  <si>
    <t>BOYSENBERRY WHOLE SP CHILE</t>
  </si>
  <si>
    <t>FLAV SPEARMINT EMULSION NAT</t>
  </si>
  <si>
    <t>STRW CAM REAL DCD 5+1 HFCS</t>
  </si>
  <si>
    <t>ONION JUICE CONC (75548500)</t>
  </si>
  <si>
    <t>CHILE GREEN PUREE</t>
  </si>
  <si>
    <t>PEPPER BELL GREEN PUREE</t>
  </si>
  <si>
    <t>PEPPER GRN JALAPENO PUREE</t>
  </si>
  <si>
    <t>COC ALK PWD 50LB BAG 11-D-385</t>
  </si>
  <si>
    <t>COLOR EMERALD GREEN SHADE B</t>
  </si>
  <si>
    <t>CINNAMON GROUND CASSIA</t>
  </si>
  <si>
    <t>STRAW MED CA 1/2" DCD FC HFCS</t>
  </si>
  <si>
    <t>BLUEBERRY MI  WHOLE SP</t>
  </si>
  <si>
    <t>ORANGE COMPOUND COATING LIQ</t>
  </si>
  <si>
    <t>FLAV BLUBRY NAT ZZ-509-373-4</t>
  </si>
  <si>
    <t>STRW BGI 2X SDL PUR HFCS</t>
  </si>
  <si>
    <t>FLAV ORNG OIL NAT REDD CLDPRSS</t>
  </si>
  <si>
    <t>STR CA PCON SDL FRZGRD 2X HFCS</t>
  </si>
  <si>
    <t>STRW CAM 2X SDL PUR HFCS</t>
  </si>
  <si>
    <t>STRW MONTEREY DCD 5+1 HFCS</t>
  </si>
  <si>
    <t>FLAV CCNT CRM NAT 9204</t>
  </si>
  <si>
    <t>COLOR ANNATTO ORGNC WS 14</t>
  </si>
  <si>
    <t>STRAW SLCD FRUC 5+1 FRZ</t>
  </si>
  <si>
    <t>FLAV BANANA NAT 9205</t>
  </si>
  <si>
    <t>GUAVA JC 65 BRIX PAIL</t>
  </si>
  <si>
    <t>FLAV BTRSCH LQD NAT WONF</t>
  </si>
  <si>
    <t>SALT SEA PURIFIED UNTREATED</t>
  </si>
  <si>
    <t>FLAVOR VAN N&amp;A TYPE LIQUID</t>
  </si>
  <si>
    <t>POLYGLYCEROL ESTER</t>
  </si>
  <si>
    <t>STRAW BRT CA 1" SC 5+1 SUC SYR</t>
  </si>
  <si>
    <t>CURRANT RED WA JCONC 60 BX</t>
  </si>
  <si>
    <t>STR SAN ANDREAS DCD WFC HFCS</t>
  </si>
  <si>
    <t>ORNG NVL CA SHRD PL W/ JCE</t>
  </si>
  <si>
    <t>RHUBARB 1/2" CUT IQF BOX</t>
  </si>
  <si>
    <t>ESS STRAWBERRY 2X SDLS GMO</t>
  </si>
  <si>
    <t>COCOA ALKALIZED POWDER 11-D-43</t>
  </si>
  <si>
    <t>BLCK CRNT PUREE SDL PAST</t>
  </si>
  <si>
    <t>FIGS KADOTA 1/4" DICED FRZ</t>
  </si>
  <si>
    <t>WORCESTERSHIRE NATURAL</t>
  </si>
  <si>
    <t>GRAPEFRUIT CA SHRD PEEL W JCE</t>
  </si>
  <si>
    <t>ORANGE BLOOD CA JCONC 60 BX</t>
  </si>
  <si>
    <t>ORANGE MANDARIN CA JCONC</t>
  </si>
  <si>
    <t>GUAVA PINK PUREE SS DRUM</t>
  </si>
  <si>
    <t>APL PCONC 20 BX UNDEPCT ORG</t>
  </si>
  <si>
    <t>SUG CANE GRAN SPR SCK</t>
  </si>
  <si>
    <t>EXP ANTIFOAM 1510-US</t>
  </si>
  <si>
    <t>SPICE CHUTNEY DRY NON GMO</t>
  </si>
  <si>
    <t>FLAV BLUBRY WONF NAT 714310</t>
  </si>
  <si>
    <t>FLAV CARAMEL ART F106302</t>
  </si>
  <si>
    <t>XANTHAN GUM</t>
  </si>
  <si>
    <t>ANTIFOAM GLYRN ESTER BSD J-305</t>
  </si>
  <si>
    <t>CLSUR MET 12OZ KB SYRUP</t>
  </si>
  <si>
    <t>FLAV BERRY NAT PTNTIATOR F1572</t>
  </si>
  <si>
    <t>FLAV BOYSENBERRY WONF NAT 8389</t>
  </si>
  <si>
    <t>ALLSPICE POWDER NON IRRADIATED</t>
  </si>
  <si>
    <t>PEPPER RED BELL IQF</t>
  </si>
  <si>
    <t>COLOR ORANGE CREME</t>
  </si>
  <si>
    <t>FLAV LEMON N &amp; A 502142T</t>
  </si>
  <si>
    <t>SPICE GROUND CLOVES</t>
  </si>
  <si>
    <t>CINNAMON GRND STEAM STERILIZED</t>
  </si>
  <si>
    <t>FLAV GRAPE NAT C212425</t>
  </si>
  <si>
    <t>VINEGAR BALSAMIC</t>
  </si>
  <si>
    <t>HONEY ELA US MEXICO</t>
  </si>
  <si>
    <t>PECTIN LC 810 NON GMO</t>
  </si>
  <si>
    <t>COLOR WHITE LIQUID</t>
  </si>
  <si>
    <t>SPICE HAM GLAZE POWDER NON GMO</t>
  </si>
  <si>
    <t>FLAV COFFEE N&amp;A F106682</t>
  </si>
  <si>
    <t>FLAVOR CARAMEL LIQUID N &amp; A</t>
  </si>
  <si>
    <t>NUTMG GRND STM STRLZ ST940963</t>
  </si>
  <si>
    <t>FLAV BLEND NATURAL</t>
  </si>
  <si>
    <t>GARAM MASALA BLN NON IRDTD ORG</t>
  </si>
  <si>
    <t>CORN STARCH PWDR NOVATION 2300</t>
  </si>
  <si>
    <t>TURMERIC GROUND DRIED</t>
  </si>
  <si>
    <t>FLAVOR APRCOT WONF NAT</t>
  </si>
  <si>
    <t>VINEGAR MALT NON GMO 5%</t>
  </si>
  <si>
    <t>GARLIC PUREE</t>
  </si>
  <si>
    <t>FLAVOR BLACKBERRY NATURAL</t>
  </si>
  <si>
    <t>FLAVOR ROOT BEER LIQUID ART</t>
  </si>
  <si>
    <t>FLAVOR CHERRY NATURAL</t>
  </si>
  <si>
    <t>RD PPR GRND STEAM STERILIZED</t>
  </si>
  <si>
    <t>SODIUM CITRATE NON GMO</t>
  </si>
  <si>
    <t>FLAVOR APPLE WONF NAT</t>
  </si>
  <si>
    <t>CLOVES WHOLE NON IRRADIATE</t>
  </si>
  <si>
    <t>GINGER GROUND NON IRRADIATED</t>
  </si>
  <si>
    <t>FLAVOR ORANGE CREME N &amp; A</t>
  </si>
  <si>
    <t>SPICE MINCEMEAT POWDER NON GMO</t>
  </si>
  <si>
    <t>COLOR RED LIQUID</t>
  </si>
  <si>
    <t>JAR 16OZ KB GLASS PG 125</t>
  </si>
  <si>
    <t>FLAV STRAW NAT DY09258</t>
  </si>
  <si>
    <t>FLAVOR CUPCAKE N&amp;A</t>
  </si>
  <si>
    <t>MUSTARD GROUND</t>
  </si>
  <si>
    <t>PECTIN LC 710 S3 NON GMO</t>
  </si>
  <si>
    <t>BLK PEPPER GRND NON IRRADIATED</t>
  </si>
  <si>
    <t>COLOR BROWN LIQUID</t>
  </si>
  <si>
    <t>GUM GUAR EDICOL</t>
  </si>
  <si>
    <t>ONION DICED IQF</t>
  </si>
  <si>
    <t>WHITE COMPOUND COATING LIQ</t>
  </si>
  <si>
    <t>PAPRIKA GROUND DRIED</t>
  </si>
  <si>
    <t>FLAVOR RASP WONF NAT</t>
  </si>
  <si>
    <t>STR BRT 1/2" SLCD 5+1 SUC</t>
  </si>
  <si>
    <t>STR SDL SP 2X</t>
  </si>
  <si>
    <t>PSN FRT CONC 32 BX ORG NON GMO</t>
  </si>
  <si>
    <t>DATE PIECES</t>
  </si>
  <si>
    <t>CHERRY RED TART MI HALVES IQF</t>
  </si>
  <si>
    <t>MANGO SLCD SP STEEL</t>
  </si>
  <si>
    <t>PEAR PUREE SS SP PAIL</t>
  </si>
  <si>
    <t>MANDARIN PUREE CONC PAIL US</t>
  </si>
  <si>
    <t>PEACH KAWEAH SC BC SP NEST</t>
  </si>
  <si>
    <t>CHERRY RD TRT MI PCONC 30 BX</t>
  </si>
  <si>
    <t>TAMARIND JCON 22 BRIX BOX MEX</t>
  </si>
  <si>
    <t>ORANGE PEEL DCD GLACE NATURAL</t>
  </si>
  <si>
    <t>RED RASP PCON SDL 42BX CAN USE</t>
  </si>
  <si>
    <t>CITRIC ACID NON-GMO BAG</t>
  </si>
  <si>
    <t>PECTIN EXPLORER 55 CS</t>
  </si>
  <si>
    <t>BLKBRY MARION OR STRND SP</t>
  </si>
  <si>
    <t>MANDARIN PUREE SP DRUM</t>
  </si>
  <si>
    <t>GUAVA JC 65 BRIX DR</t>
  </si>
  <si>
    <t>GRAPE CONCRD JC 50 BRX NDR US</t>
  </si>
  <si>
    <t>BLUEBERRY NW WHOLE SP</t>
  </si>
  <si>
    <t>APPLE PUREE CONC</t>
  </si>
  <si>
    <t>BLUEBERRY MILLED SP NDR</t>
  </si>
  <si>
    <t>PLUM PCONC 28 BX DEPECT</t>
  </si>
  <si>
    <t>CHERRY RT MI 1/4" DCD IQF</t>
  </si>
  <si>
    <t>SPRINKLES RAINBOW CAKE</t>
  </si>
  <si>
    <t>FLAVOR PEPPERMINT LIQUID N&amp;A</t>
  </si>
  <si>
    <t>FLAV SMORE LIQUID ARTIFICIAL</t>
  </si>
  <si>
    <t>HONEY ORANGE BLOSSOM TOTE</t>
  </si>
  <si>
    <t>RED RASPBERRY WA/BC SEEDS</t>
  </si>
  <si>
    <t>CHUNK CHOC FLAVORED NPH TPNG</t>
  </si>
  <si>
    <t>SLRY CHOCOLATE MINT JTG TOTE</t>
  </si>
  <si>
    <t>PCTN SLOW SET POWDER NON GMO</t>
  </si>
  <si>
    <t>OIL PALM SANS TRANS 39</t>
  </si>
  <si>
    <t>FLAV COCONUT LIQUID NAT</t>
  </si>
  <si>
    <t>FLAV RAINBOW SHERBET LIQ N&amp;A</t>
  </si>
  <si>
    <t>BITS FOG BLEND</t>
  </si>
  <si>
    <t>PECTIN POWDER YF 347</t>
  </si>
  <si>
    <t>FLAV LEMON LIQUID NAT WONF</t>
  </si>
  <si>
    <t>PCTN RAPID SET POWDER NON GMO</t>
  </si>
  <si>
    <t>GHERKINS DICED 1/2</t>
  </si>
  <si>
    <t>CARROTS DICED 1/2</t>
  </si>
  <si>
    <t>FLAV CHOC MINT LIQ N&amp;A</t>
  </si>
  <si>
    <t>PINK GRAPEFRUIT JCONC</t>
  </si>
  <si>
    <t>FLAV WHITE CAKE LIQ N&amp;A</t>
  </si>
  <si>
    <t>RUTABAGA DICED 1/2</t>
  </si>
  <si>
    <t>COL BLUE LAKE LIQ DISPRSN</t>
  </si>
  <si>
    <t>BLKBY MAR OR STRND SP GDV</t>
  </si>
  <si>
    <t>PNAPPLE CRSE CRSH IN JCE BOX</t>
  </si>
  <si>
    <t>BITS COOKIE CHOCOLATE</t>
  </si>
  <si>
    <t>ZUCCHINI DICED 1/2</t>
  </si>
  <si>
    <t>BOYSN PCN SDL 20BX PAL CAN USE</t>
  </si>
  <si>
    <t>CHRY RT MI PCH PIT 5+1 CANE</t>
  </si>
  <si>
    <t>CAULIFLOWER DICED 1/2</t>
  </si>
  <si>
    <t>STRAW WHL 4+1 SUG MEX NEST</t>
  </si>
  <si>
    <t>MPL SYR GRD A DRK COL RBST TST</t>
  </si>
  <si>
    <t>FLAV RASP LIQ NAT WONF</t>
  </si>
  <si>
    <t>STW CA FRZ GRD PUR STK 5+1 SUC</t>
  </si>
  <si>
    <t>APL BTR BASE APL CONC 3 HR</t>
  </si>
  <si>
    <t>BLKBY MAR PCON SDL 40BX PAIL</t>
  </si>
  <si>
    <t>SUG CANE GRAN NON GMO BAG</t>
  </si>
  <si>
    <t>APPLE GRNY SMITH NW 1/4 DCD SP</t>
  </si>
  <si>
    <t>ANTIFOAM KFO 7605 ORGANIC</t>
  </si>
  <si>
    <t>PECTIN SF 337 EX NON GMO</t>
  </si>
  <si>
    <t>STARCH CORN NAT ENDURA 0100</t>
  </si>
  <si>
    <t>STRAW WHL 4+1 SUG MEX 5.5-6.4</t>
  </si>
  <si>
    <t>OR NVL CA PL W/JC HFCS EXT THW</t>
  </si>
  <si>
    <t>LEMON PULP CELLS IN JUICE NDR</t>
  </si>
  <si>
    <t>STRAW WHOLE 4+1 SUCROSE SYRUP</t>
  </si>
  <si>
    <t>COCONUT FLAKES DESICCATED</t>
  </si>
  <si>
    <t>STARCH MODIFIED SOFT SET</t>
  </si>
  <si>
    <t>ANTIFOAM IPJ305 NON GMO</t>
  </si>
  <si>
    <t>FLAVOR CARAMEL NATURAL  WONF</t>
  </si>
  <si>
    <t>COLOR SUGAR CRML SYRUP</t>
  </si>
  <si>
    <t>FLAVOR MAPLE NATURAL TYPE</t>
  </si>
  <si>
    <t>SYRUP MAPLE GRD A DRK ROB TOTE</t>
  </si>
  <si>
    <t>VNGR DSTLLD 120 GRN BLK NONGMO</t>
  </si>
  <si>
    <t>SLRY UNFLVRD FOR FROST TOTE</t>
  </si>
  <si>
    <t>SLRY CHOCO FOR FROST TOTE</t>
  </si>
  <si>
    <t>ESS STRAW CONC  NONGMO</t>
  </si>
  <si>
    <t>VAN BEAN GROUND PWDR NAT</t>
  </si>
  <si>
    <t>PANEL VOID PLASTIC FILLER</t>
  </si>
  <si>
    <t>PALLET PLASTIC BARREL</t>
  </si>
  <si>
    <t>MANGO 3/8 DICED KENT SP NDR</t>
  </si>
  <si>
    <t>NAT FLV VANILLIN 399248</t>
  </si>
  <si>
    <t>BLKBY CLMBIA STAR THNLSS STRND</t>
  </si>
  <si>
    <t>SHORTENING SOY COTTONSEED</t>
  </si>
  <si>
    <t>PUMPKIN PUREE SS DRUM</t>
  </si>
  <si>
    <t>ANTIFOAM 3300 ORGANIC</t>
  </si>
  <si>
    <t>FLAV TOFFEE LIQ TYPE NAT</t>
  </si>
  <si>
    <t>JAR 8 OZ KB GLASS PG 122</t>
  </si>
  <si>
    <t>ORNG NVL CA SHRD PL W JCE NDR</t>
  </si>
  <si>
    <t>FLV MPL LIQ NAT &amp; ART SC666632</t>
  </si>
  <si>
    <t>MANGO SLCD SP NEST DRUM</t>
  </si>
  <si>
    <t>LBL WR 8 OZ KB GRP JLY</t>
  </si>
  <si>
    <t>LBL WR 8 OZ KB ORNG MARM</t>
  </si>
  <si>
    <t>CAP 58RTB 4/8 OZ KB NEW</t>
  </si>
  <si>
    <t>CLSUR BLK 58RTB 4-8OZ KB</t>
  </si>
  <si>
    <t>LBL WR 8 OZ KB STRAW PRES</t>
  </si>
  <si>
    <t>LBL FT 16OZ KB APRICOT PRES</t>
  </si>
  <si>
    <t>LBL BK 16OZ KB APRICOT PRES</t>
  </si>
  <si>
    <t>LBL FT 16OZ KB SDLS BLKBRY JAM</t>
  </si>
  <si>
    <t>LBL BK 16OZ KB SDLS BLKBRY JAM</t>
  </si>
  <si>
    <t>LBL FT 16 OZ  KB  BLKBRY PRES</t>
  </si>
  <si>
    <t>LBL FT 16OZ KB BLKBRY PRES</t>
  </si>
  <si>
    <t>LBL BK 16 OZ  KB  BLKBRY PRES</t>
  </si>
  <si>
    <t>LBL FT 16OZ KB SDLS BOYSEN JAM</t>
  </si>
  <si>
    <t>LBL BK 16OZ KB SDLS BOYSEN JAM</t>
  </si>
  <si>
    <t>LBL FT 16 OZ  KB  BOYSEN PRES</t>
  </si>
  <si>
    <t>LBL FT 16OZ KB BOYSEN PRES</t>
  </si>
  <si>
    <t>LBL BK 16 OZ  KB  BOYSEN PRES</t>
  </si>
  <si>
    <t>LBL FT 16OZ KB ORANGE MARM</t>
  </si>
  <si>
    <t>LBL BK 16OZ KB ORANGE MARM</t>
  </si>
  <si>
    <t>LBL FT 16OZ KB SDLS RASP JAM</t>
  </si>
  <si>
    <t>LBL BK 16OZ KB SDLS RASP JAM</t>
  </si>
  <si>
    <t>LBL FT 16OZ KB RED RASP PRES</t>
  </si>
  <si>
    <t>LBL BK 16OZ KB RED RASP PRES</t>
  </si>
  <si>
    <t>LBL FT 16OZ KB SDLS STRAW JAM</t>
  </si>
  <si>
    <t>LBL BK 16OZ KB SDLS STRAW JAM</t>
  </si>
  <si>
    <t>LBL FT 16 OZ  KB  STRAW PRES</t>
  </si>
  <si>
    <t>LBL FT 16OZ KB STRAW PRES</t>
  </si>
  <si>
    <t>LBL BK 16 OZ  KB  STRAW PRES</t>
  </si>
  <si>
    <t>LBL FT 14 OZ  KB LT BOYS PRES</t>
  </si>
  <si>
    <t>LBL FT 14OZ KB LT BOYSEN PRES</t>
  </si>
  <si>
    <t>LBL FT 14 OZ KB LT STRAW PRES</t>
  </si>
  <si>
    <t>LBL FT 14OZ KB LT STRAW PRES</t>
  </si>
  <si>
    <t>LBL BK 14 OZ KB LT BOYS PRES</t>
  </si>
  <si>
    <t>LBL BK 14 OZ  KB LT STRAW PRES</t>
  </si>
  <si>
    <t>GLASS JAR 10 OZ KB PREMIUM</t>
  </si>
  <si>
    <t>CAP 58RTB 10 OZ KB PREM JJP</t>
  </si>
  <si>
    <t>JAR 4OZ KB GIFT PACK (2005)</t>
  </si>
  <si>
    <t>LBL WR 8 OZ KB BLKBY PRES</t>
  </si>
  <si>
    <t>SUGAR POWDERED 12X</t>
  </si>
  <si>
    <t>STRW PUR CONC W SDS .060"</t>
  </si>
  <si>
    <t>24/6OZ SM CHOC FDG ICT</t>
  </si>
  <si>
    <t>EXP 24/8 OZ KB BOYSEN PRESERVE</t>
  </si>
  <si>
    <t>LEMON JUICE CONC 42BX</t>
  </si>
  <si>
    <t>ORNG OIL COLDPRESS CAL-VAL</t>
  </si>
  <si>
    <t>TRAY 8OZ KB BULK</t>
  </si>
  <si>
    <t>LBL 50 LB ATKINS RED RASP PAIL</t>
  </si>
  <si>
    <t>LBL BK 12 OZ SM GRP JAM</t>
  </si>
  <si>
    <t>LBL BK 12 OZ SM APL JLY</t>
  </si>
  <si>
    <t>LBL BK 12 OZ SM MINT APL JLY</t>
  </si>
  <si>
    <t>LBL BK 12 OZ SM APR PRES</t>
  </si>
  <si>
    <t>LBL BK 12 OZ SM SWT ORNG MARM</t>
  </si>
  <si>
    <t>LBL BK 12 OZ SM PCH PRES</t>
  </si>
  <si>
    <t>LBL BK 12 OZ SM PINE PRES</t>
  </si>
  <si>
    <t>LBL BK 12 OZ SM RED PLM JAM</t>
  </si>
  <si>
    <t>LBL BK 12 OZ SM GUAVA JLY</t>
  </si>
  <si>
    <t>LBL BK 12 OZ SM MXFRT JLY</t>
  </si>
  <si>
    <t>LBL BK 12 OZ SM BLUBRY PRES</t>
  </si>
  <si>
    <t>LBL BK 12 OZ SM BOYSN PRES</t>
  </si>
  <si>
    <t>LBL BK 12 OZ SM CHRY PRES</t>
  </si>
  <si>
    <t>LBL BK 12 OZ SM RR PRES</t>
  </si>
  <si>
    <t>LBL BK 12 OZ SM STRAW PRES</t>
  </si>
  <si>
    <t>LBL BK 12 OZ SM BLKBY JLY</t>
  </si>
  <si>
    <t>LBL BK 12 OZ SM CURR JLY</t>
  </si>
  <si>
    <t>LBL BK 12 OZ SM RR JLY</t>
  </si>
  <si>
    <t>LBL FT 12 OZ SM GRP JAM</t>
  </si>
  <si>
    <t>LBL FT 12 OZ SM APL JLY</t>
  </si>
  <si>
    <t>LBL FT 12 OZ SM GUAVA JLY</t>
  </si>
  <si>
    <t>LBL FT 12 OZ SM MXFRT JLY</t>
  </si>
  <si>
    <t>LBL FT 12 OZ SM RR PRES</t>
  </si>
  <si>
    <t>LBL FT 12 OZ SM STRAW PRES</t>
  </si>
  <si>
    <t>LBL WR 1 OZ DK APR PRES</t>
  </si>
  <si>
    <t>LBL WR 1 OZ DK GRP JAM</t>
  </si>
  <si>
    <t>LBL WR 1 OZ DK RED RASP PRES</t>
  </si>
  <si>
    <t>LBL WR 1 OZ DK ORNG MARM</t>
  </si>
  <si>
    <t>LBL WR 1 OZ DK STRAW PRES</t>
  </si>
  <si>
    <t>LBL WR 1 OZ DK BLKBY PRES</t>
  </si>
  <si>
    <t>LBL WR 1 OZ DK PNAP ORG MARM</t>
  </si>
  <si>
    <t>LBL WR 1 OZ DK GUAVA JAM</t>
  </si>
  <si>
    <t>LBL WR 1.5 OZ DK GRP JAM</t>
  </si>
  <si>
    <t>LBL WR 20 ML DK ORNG MARM</t>
  </si>
  <si>
    <t>LBL WR 20 ML DK BLKBY JAM</t>
  </si>
  <si>
    <t>LBL WR 20 ML RED RASP JAM</t>
  </si>
  <si>
    <t>LBL WR 20 ML DK STRAW JAM</t>
  </si>
  <si>
    <t>LBL WR 1OZ STRAW PRES RITZ</t>
  </si>
  <si>
    <t>LBL WR 2 FLOZ MPL SYR RITZ</t>
  </si>
  <si>
    <t>LBLWR 1OZ SDL RASPPRES RIT</t>
  </si>
  <si>
    <t>LBL WR 1OZ ORANGEMARM RITZ</t>
  </si>
  <si>
    <t>LBL WR 1OZ BLACKBERRY RITZ</t>
  </si>
  <si>
    <t>LBL WR 1.5 OZ DK RR PRES</t>
  </si>
  <si>
    <t>LBL WR 1.5 OZ DK ORNG MARM</t>
  </si>
  <si>
    <t>LBL WR 1.5 OZ DK STRAW PRES</t>
  </si>
  <si>
    <t>LBL WR 1.2 FO DK REAL MAYO</t>
  </si>
  <si>
    <t>LBL WR 1.4 OZ DK MSTD</t>
  </si>
  <si>
    <t>LBL WR 1.4 OZ DK KCH</t>
  </si>
  <si>
    <t>LBL WR 1.5 OZ DK BLKBY PRES</t>
  </si>
  <si>
    <t>LBL WR 35 ML DK KCH</t>
  </si>
  <si>
    <t>LBL WR 35 ML DK MSTD</t>
  </si>
  <si>
    <t>LBL WR 32 G DK HON</t>
  </si>
  <si>
    <t>LBL WR 35 ML DK MAYO</t>
  </si>
  <si>
    <t>LBL FT 11.25 OZ H&amp;D CORN RLSH</t>
  </si>
  <si>
    <t>LBL FT 11.5 OZ H&amp;D CHUTNEY</t>
  </si>
  <si>
    <t>LBL FT 11.5 OZ H&amp;D PPR &amp; ONION</t>
  </si>
  <si>
    <t>LBL FT 11.5 OZ H&amp;D PPR &amp;ON ZIN</t>
  </si>
  <si>
    <t>LBL FT 12.25 OZ H&amp;D CRAN RLSH</t>
  </si>
  <si>
    <t>LBL FT 11.4 OZ H&amp;D APL VIDALIA</t>
  </si>
  <si>
    <t>LBL BK H&amp;D CORN RELISH</t>
  </si>
  <si>
    <t>LBL BK H&amp;D APPLE VIDALIA RLSH</t>
  </si>
  <si>
    <t>LBL LID H&amp;D CORN RLSH</t>
  </si>
  <si>
    <t>LBL LID H&amp;D CHUTNEY</t>
  </si>
  <si>
    <t>LBL LID H&amp;D PPR &amp; ONION RELISH</t>
  </si>
  <si>
    <t>LBL LID H&amp;D PR&amp;ON W/ZIN RELISH</t>
  </si>
  <si>
    <t>LBL LID H&amp;D CRANBERRY RELISH</t>
  </si>
  <si>
    <t>LBL LID H&amp;D APPLE VIDALIA RLSH</t>
  </si>
  <si>
    <t>LBL BK 334ML SM HTFDG MCRO SQZ</t>
  </si>
  <si>
    <t>LBL BK 205G SM MGSHL CHOCOLATE</t>
  </si>
  <si>
    <t>LBL BK 175ML SM MGSHL TRTL CDN</t>
  </si>
  <si>
    <t>SHRINK SLEEVE 12 OZ C&amp;B SAUCE</t>
  </si>
  <si>
    <t>LBL H&amp;D $5.50 PRICE STICKER</t>
  </si>
  <si>
    <t>SHRINK BAND 83 LAY FLAT  CLEAR</t>
  </si>
  <si>
    <t>LBL WR 9 OZ RWK CRANBRY SCE</t>
  </si>
  <si>
    <t>LBL BK 12 FO DK WLD ME BLUBRY</t>
  </si>
  <si>
    <t>LBL FT 2FO DK WLD ME BLUBRY SY</t>
  </si>
  <si>
    <t>LBL FT 2.75OZ DK WLD ME BLUBRY</t>
  </si>
  <si>
    <t>LBL FT 2.75OZ DK WLD ME BLU SY</t>
  </si>
  <si>
    <t>LBL BK 12 FLOZ SM BLUBRY SYRUP</t>
  </si>
  <si>
    <t>LBL BK 12 FO SM BLKBY SYR</t>
  </si>
  <si>
    <t>LBL BK 12 FO SM BOYSN SYR</t>
  </si>
  <si>
    <t>LBL BK 12 FO SM RR SYR</t>
  </si>
  <si>
    <t>LBL BK 12 FL OZ SM STWBRY SYR</t>
  </si>
  <si>
    <t>LBL BK 12FLOZ SM STRAW SYR VT</t>
  </si>
  <si>
    <t>LBL WR 150ML C&amp;B GRAVY CDN</t>
  </si>
  <si>
    <t>LBL FT 8.45 FO C&amp;B FISH CHIP V</t>
  </si>
  <si>
    <t>CLOSURE 5 TIN METAL LID</t>
  </si>
  <si>
    <t>CAN END METAL 10 TIN</t>
  </si>
  <si>
    <t>LBL FT 12 OZ C&amp;B GUAVA JLY</t>
  </si>
  <si>
    <t>LBL BK 12 OZ C&amp;B GUAVA JLY</t>
  </si>
  <si>
    <t>GLASS JAR 12 OZ C &amp; B FRTSPRD</t>
  </si>
  <si>
    <t>CLSUR C&amp;B 24 MM BLACK MINT SCE</t>
  </si>
  <si>
    <t>CLSUR C&amp;B 24MM BLACK FISH</t>
  </si>
  <si>
    <t>CLSUR C&amp;B 24 MM BLACK GRAVY</t>
  </si>
  <si>
    <t>TRAY 12 OZ C&amp;B 6 CT PLAIN</t>
  </si>
  <si>
    <t>CS CRG RSC ECT26 B</t>
  </si>
  <si>
    <t>GLASS JAR 5 OZ C &amp; B SAUCE</t>
  </si>
  <si>
    <t>GLASS JAR 8.45FO C&amp;B FISH CHP</t>
  </si>
  <si>
    <t>CASE 5 OZ C&amp;B 6 CT PLAIN</t>
  </si>
  <si>
    <t>LBL WR SM 5 TN CARAMEL ICT</t>
  </si>
  <si>
    <t>LBL WR SM 5 TN STRAW ICT</t>
  </si>
  <si>
    <t>BASE CS CRG RSC ECT26 B</t>
  </si>
  <si>
    <t>CASE 250 ML C&amp;B 6 CT PLAIN</t>
  </si>
  <si>
    <t>TRAY 18 OZ ME LOGO &amp; PLANT</t>
  </si>
  <si>
    <t>CLSR MET 53MM SM ORGANIC GREEN</t>
  </si>
  <si>
    <t>LDSTK 1/2 OZ SM STRAW JAM</t>
  </si>
  <si>
    <t>LDSTK 1/2 OZ SM GRAPE JELLY</t>
  </si>
  <si>
    <t>LDSTK 1/2 OZ SM ORNGMARM</t>
  </si>
  <si>
    <t>LDSTK 1/2 OZ SM HONEY</t>
  </si>
  <si>
    <t>LDSTK 1/2 OZ SM STRAW JELLY</t>
  </si>
  <si>
    <t>LDSTK 1/2 OZ SM APPLE JELLY</t>
  </si>
  <si>
    <t>CASE C&amp;B SEAFD CLASSICS 6 PK</t>
  </si>
  <si>
    <t>LBL FT 7.2 OZ C&amp;B CREOLE SAUCE</t>
  </si>
  <si>
    <t>LBL FT 8 OZ C&amp;B LEMON DILL SCE</t>
  </si>
  <si>
    <t>LBL FT 7.50 OZ C&amp;B REMOULADE</t>
  </si>
  <si>
    <t>LBL FT 6.75 OZ C&amp;B SCAMPI</t>
  </si>
  <si>
    <t>LBL FT 7 OZ C&amp;B TARTER SAUCE</t>
  </si>
  <si>
    <t>LBL BK 8 OZ C&amp;B LEMON DILL</t>
  </si>
  <si>
    <t>CLSUR 48 MM C&amp;B BLACK SEAFOOD</t>
  </si>
  <si>
    <t>JAR C&amp;B CHUTNEY/SEAFOOD</t>
  </si>
  <si>
    <t>CLSUR MET 38 MM SM BLUE GNGHM</t>
  </si>
  <si>
    <t>CLSURE 70 MM H&amp;D BLACK</t>
  </si>
  <si>
    <t>LABEL FT 5 OZ SM GRAPE JELLY</t>
  </si>
  <si>
    <t>LABEL BK 5 OZ SM GRAPE JELLY</t>
  </si>
  <si>
    <t>LABEL FT 5 OZ SM ORANGE MARM</t>
  </si>
  <si>
    <t>LABEL BK 5 OZ SM ORANGE MARM</t>
  </si>
  <si>
    <t>LABEL FT 5 OZ SM STWBRY PRES</t>
  </si>
  <si>
    <t>LABEL BK 5 OZ SM STWBRY PRES</t>
  </si>
  <si>
    <t>LABEL 1 OZ SM APRICOT JAM</t>
  </si>
  <si>
    <t>LBL WR 1OZ SM APR PRES MEX</t>
  </si>
  <si>
    <t>EXP LBL WR 1OZ SM APR PRES MEX</t>
  </si>
  <si>
    <t>LABEL 1 OZ SM STRAWBERRY JAM</t>
  </si>
  <si>
    <t>LBL WR 1OZ SM STRW PRS MEX</t>
  </si>
  <si>
    <t>EXP LBL WR 1OZ SM STRW PRS MEX</t>
  </si>
  <si>
    <t>LABEL 1 OZ SM RED RASP JAM</t>
  </si>
  <si>
    <t>LBL WR 1OZ SM RSP PRES MEX</t>
  </si>
  <si>
    <t>LABEL 1 OZ SM ORANGE MARMALADE</t>
  </si>
  <si>
    <t>LBL WR 1OZ SM ORNG MRM MEX</t>
  </si>
  <si>
    <t>EXP LBL WR 1OZ SM ORNG MRM MEX</t>
  </si>
  <si>
    <t>LBL SMKR 1OZ SF GRAPE</t>
  </si>
  <si>
    <t>LBL SMKR 1OZ SF STRAWBERRY</t>
  </si>
  <si>
    <t>B LABL-12 OZ SINGAPORE BLUBRY</t>
  </si>
  <si>
    <t>LABEL TAB SM ENGLISH RED</t>
  </si>
  <si>
    <t>BK LABEL-12 OZ JAPAN OMARM</t>
  </si>
  <si>
    <t>LBL STICKER RED 1OZ SM MEX</t>
  </si>
  <si>
    <t>LBL STICKER ORANGE 1OZ SM MEX</t>
  </si>
  <si>
    <t>TAB SMKR SIMPLY FRUIT RED</t>
  </si>
  <si>
    <t>TAB SMKR SIMPLY FRUIT PURPLE</t>
  </si>
  <si>
    <t>BK LABEL-340G ARABIC GRAPE JLY</t>
  </si>
  <si>
    <t>FT LABEL-340G ARABIC APR JAM</t>
  </si>
  <si>
    <t>BK LABEL-340G ARABIC APR JAM</t>
  </si>
  <si>
    <t>F LABEL-340G ARABIC CHERRY JAM</t>
  </si>
  <si>
    <t>B LABEL-340G ARABIC CHERRY JAM</t>
  </si>
  <si>
    <t>FT LABEL-340G ARABIC OMARM</t>
  </si>
  <si>
    <t>BK LABEL-340G ARABIC OMARM</t>
  </si>
  <si>
    <t>FT LABEL-340G ARABIC PEACH JAM</t>
  </si>
  <si>
    <t>BK LABEL-340G ARABIC PEACH JAM</t>
  </si>
  <si>
    <t>LBL BK 510G SM STRAW ARABI</t>
  </si>
  <si>
    <t>LBL FT 10 OZ DK LMN CURD FOP</t>
  </si>
  <si>
    <t>LBL FT 10 OZ DK LMN CURD</t>
  </si>
  <si>
    <t>LABEL BK 10 OZ DK LEMON CURD</t>
  </si>
  <si>
    <t>LABEL FT 10 OZ DK BLKBRY PRES</t>
  </si>
  <si>
    <t>LBL FT 10 OZ DK BLKBRY PRS FOP</t>
  </si>
  <si>
    <t>LBL FT 10 OZ DK BLKBRY PRS</t>
  </si>
  <si>
    <t>LABEL BK 10 OZ DK BLKBRY PRES</t>
  </si>
  <si>
    <t>LBL FT 10OZ DK BLUBRY PRES FOP</t>
  </si>
  <si>
    <t>LBL FT 10OZ DK BLUBRY PRES</t>
  </si>
  <si>
    <t>LABEL BK 10 OZ DK BLUBRY PRES</t>
  </si>
  <si>
    <t>LABEL FT 10 OZ DK SDL BLKBRY</t>
  </si>
  <si>
    <t>LBL FT 10 OZ DK SDL BLKBRY FOP</t>
  </si>
  <si>
    <t>LBL FT 10 OZ DK SDL BLKBRY</t>
  </si>
  <si>
    <t>LABEL BK 10 OZ DK SDL BLKBRY</t>
  </si>
  <si>
    <t>LBL FT 10OZ DK SDL BLKRASP FOP</t>
  </si>
  <si>
    <t>LBL FT 10OZ DK SDL BLKRASP</t>
  </si>
  <si>
    <t>LABEL BK 10 OZ DK SDL BLK RASP</t>
  </si>
  <si>
    <t>LBL FT 10 OZ DK SDL BOYSEN FOP</t>
  </si>
  <si>
    <t>LBL FT 10 OZ DK SDL BOYSEN</t>
  </si>
  <si>
    <t>LABEL BK 10 OZ DK SDL BOYSEN</t>
  </si>
  <si>
    <t>LBL FT 10 OZ DK PEACH PRES FOP</t>
  </si>
  <si>
    <t>LBL FT 10 OZ DK PEACH PRES</t>
  </si>
  <si>
    <t>LABEL BK 10 OZ DK PEACH PRES</t>
  </si>
  <si>
    <t>LBL FT 10 OZ DK STRAW PRES</t>
  </si>
  <si>
    <t>LBL FT 10 OZ DK STRAW PRES FOP</t>
  </si>
  <si>
    <t>LBL BK 10 OZ DK STRAW PRES</t>
  </si>
  <si>
    <t>LBL FT 10 OZ DK RED RASP FOP</t>
  </si>
  <si>
    <t>LBL FT 10 OZ DK RED RASP</t>
  </si>
  <si>
    <t>LBL BK 10 OZ DK RED RASP PRES</t>
  </si>
  <si>
    <t>LBL FT 10 OZ DK SDL STRAW FOP</t>
  </si>
  <si>
    <t>LBL FT 10 OZ DK SDL STRAW</t>
  </si>
  <si>
    <t>LABEL BK 10 OZ DK SDL STRAW</t>
  </si>
  <si>
    <t>LABEL FT 10 OZ DK SDL RR PRES</t>
  </si>
  <si>
    <t>LBL FT 10 OZ DK SDL RR PRS FOP</t>
  </si>
  <si>
    <t>LBL FT 10 OZ DK SDL RR PRS</t>
  </si>
  <si>
    <t>LABEL BK 10 OZ DK SDL RR PRES</t>
  </si>
  <si>
    <t>LBL FT 10OZ DK APRCT PRES FOP</t>
  </si>
  <si>
    <t>LBL FT 10OZ DK APRCT PRES</t>
  </si>
  <si>
    <t>LABEL BK 10 OZ DK APRICOT PRES</t>
  </si>
  <si>
    <t>LABEL STICKR 7.25 OZ SHAKEWELL</t>
  </si>
  <si>
    <t>7.25OZ CNDN SHAKEWELL STICKERS</t>
  </si>
  <si>
    <t>FT LABEL-DKN WILD MAINE BLUEBE</t>
  </si>
  <si>
    <t>PHILIPPINE 340G APRICOT PRES-B</t>
  </si>
  <si>
    <t>PHILIPPINE 340G GRAPE JAM-BACK</t>
  </si>
  <si>
    <t>PHILIPPINE 340G ORANGE MARM-BA</t>
  </si>
  <si>
    <t>LBL FT 8.75 OZ DK PPR &amp; ON FOP</t>
  </si>
  <si>
    <t>LBL FT 8.75 OZ DK PPR &amp; ON</t>
  </si>
  <si>
    <t>LBL BK 8.75 OZ DK PEPPER&amp;ONION</t>
  </si>
  <si>
    <t>LBL FT 9.6 OZ DK CRAN RLSH FOP</t>
  </si>
  <si>
    <t>LBL FT 9.6 OZ DK CRAN RLSH</t>
  </si>
  <si>
    <t>LBL BK 9.6 OZ DK CRAN RELISH</t>
  </si>
  <si>
    <t>LBL FT 9 OZ DK APPLE BTR FOP</t>
  </si>
  <si>
    <t>LBL FT 9OZ DK APPLE BTR FOP VT</t>
  </si>
  <si>
    <t>LBL FT 9OZ DK APPLE BUTTER</t>
  </si>
  <si>
    <t>LABEL BK 9 OZ DK APPLE BUTTER</t>
  </si>
  <si>
    <t>LABEL FT 9 OZ DK PUMP BTR FOP</t>
  </si>
  <si>
    <t>EXP LABEL FT 9 OZ DK PUMP BTR</t>
  </si>
  <si>
    <t>LABEL BK 9 OZ DK PUMPKIN BTR</t>
  </si>
  <si>
    <t>LABEL FT 10 OZ CB GRAPE JAM</t>
  </si>
  <si>
    <t>LBL FT 9.5 OZ DK MLD PPR FOP</t>
  </si>
  <si>
    <t>LBL FT 9.5OZ DK MLD PPR FOP VT</t>
  </si>
  <si>
    <t>LBL FT 9.5OZ DK MLD PPR</t>
  </si>
  <si>
    <t>LABEL FT 9.5 OZ DK APL PEPPER</t>
  </si>
  <si>
    <t>LABEL BK 9.5 OZ DK APL PEPPER</t>
  </si>
  <si>
    <t>NECKBANK DKN BLACK</t>
  </si>
  <si>
    <t>LBL WR 10 OZ H&amp;D BLKBRY PRES</t>
  </si>
  <si>
    <t>LBL WR 10 OZ H&amp;D BLUBRY PRES</t>
  </si>
  <si>
    <t>LBL WR 10 OZ H&amp;D PEACH PRES</t>
  </si>
  <si>
    <t>LBL WR 10 OZ H&amp;D PLUM PRES</t>
  </si>
  <si>
    <t>LBL WR 10 OZ H&amp;D RED RASP PRES</t>
  </si>
  <si>
    <t>LBL WR 10OZ H&amp;D SDL BLKBY PRES</t>
  </si>
  <si>
    <t>LBL WR 10 OZ H&amp;D SDL RR PRES</t>
  </si>
  <si>
    <t>LBL WR 10 OZ H&amp;D MAR BRY PRES</t>
  </si>
  <si>
    <t>LBL BK 8 OZ DK SF STRAW</t>
  </si>
  <si>
    <t>LBL BK 8 OZ DK SF APRICOT</t>
  </si>
  <si>
    <t>LBL BK 8 OZ DK SF SDLS BLKBRY</t>
  </si>
  <si>
    <t>LBL BK 8 OZ DK SF CHERRY</t>
  </si>
  <si>
    <t>LBL BK 8 OZ DK SF RR</t>
  </si>
  <si>
    <t>LBL BK 9.5 OZ DK PF APRICOT</t>
  </si>
  <si>
    <t>LBL BK 9.5 OZ DK PF SDL BLKBRY</t>
  </si>
  <si>
    <t>LBL BK 9.5 OZ DK PF BLUBRY</t>
  </si>
  <si>
    <t>LBL BK 9.5 OZ DK PF SDL BOYSEN</t>
  </si>
  <si>
    <t>LBL BK 9.5 OZ DK PF ORNG MARM</t>
  </si>
  <si>
    <t>LBLBK 9.5 OZ DK PF REDRASP</t>
  </si>
  <si>
    <t>LBL BK 9.5 OZ DK PF STRAW</t>
  </si>
  <si>
    <t>LBL WR 28.25 OZ DK SWTNHOT</t>
  </si>
  <si>
    <t>LBL FT RWK 16OZ ORG APLBTR FOP</t>
  </si>
  <si>
    <t>LBL BK RWK 16 OZ ORG APL BTR</t>
  </si>
  <si>
    <t>LABEL BK 10 OZ DK LIME CURD</t>
  </si>
  <si>
    <t>LBL FT 10 OZ DK LIME CURD FOP</t>
  </si>
  <si>
    <t>LBL FT 10 OZ DK LIME CURD</t>
  </si>
  <si>
    <t>LABEL FT 12.25 OZ SM BTRSC TPG</t>
  </si>
  <si>
    <t>LABEL BK 12.25 OZ SM BTRSC TPG</t>
  </si>
  <si>
    <t>LBL FT 334ML SM HTFDG MCRO SQZ</t>
  </si>
  <si>
    <t>LBL FT 334ML SM CRML MICRO SQZ</t>
  </si>
  <si>
    <t>LBL BK 334ML SM CRML MICRO SQZ</t>
  </si>
  <si>
    <t>EXP LBL BK 334ML SM CRML MICRO</t>
  </si>
  <si>
    <t>BK LBL SM 334ML CRML MICO</t>
  </si>
  <si>
    <t>TRAY 28.25OZ DK SWT N HOT</t>
  </si>
  <si>
    <t>LABEL UPC MGSHL TRTL DEL CDN</t>
  </si>
  <si>
    <t>LBL BK 12OZ BLUEBRY PRES THAI</t>
  </si>
  <si>
    <t>LBL BK 12OZ GRAPE JAM THAI</t>
  </si>
  <si>
    <t>LBL BK 12OZ STRAW PRES THAI</t>
  </si>
  <si>
    <t>LBL BK 12OZ ORNGMARM THAI</t>
  </si>
  <si>
    <t>LBL WR 10 TN SM BLKBY PRES</t>
  </si>
  <si>
    <t>LBL 10 TN SM ORANGE MARMALADE</t>
  </si>
  <si>
    <t>LBL WR 10 TN SM SWT ORNG MARM</t>
  </si>
  <si>
    <t>LBL WR 10 TN SM PCH PRES</t>
  </si>
  <si>
    <t>LBL WR 10 TN SM PLUM PRES</t>
  </si>
  <si>
    <t>LBL WR 10 TN SM PLUM PRESERVES</t>
  </si>
  <si>
    <t>LBL WR 10 TN SM RED RASP PRES</t>
  </si>
  <si>
    <t>LBL WR 10 TN SM STWBRY PRES</t>
  </si>
  <si>
    <t>LBL WR 10 TN SM CURRANT JLY</t>
  </si>
  <si>
    <t>LBL WR 10 TN SM GRAPE JLY</t>
  </si>
  <si>
    <t>LBL WR 10 TN SM GRAPE JELLY</t>
  </si>
  <si>
    <t>LBL WR 10 TN SM MINT APL JLY</t>
  </si>
  <si>
    <t>LBL WR 10 TN SM STRAW JAM</t>
  </si>
  <si>
    <t>LBL 10 TN SM APRICOT PRESERVES</t>
  </si>
  <si>
    <t>LBL WR 10 TN SM APRICOT PRES</t>
  </si>
  <si>
    <t>TRAY H&amp;D LOGO RELISH</t>
  </si>
  <si>
    <t>LABEL BK 8.5 OZ DK KETCHUP</t>
  </si>
  <si>
    <t>LBL FT 8.5 OZ DK KETCHUP FOP</t>
  </si>
  <si>
    <t>LBL FT 10.25OZ SM LS GRAPE</t>
  </si>
  <si>
    <t>LBL FT 10.25OZ SM LS ORNG MARM</t>
  </si>
  <si>
    <t>LBL FT 10.25OZ SM LS STRAW</t>
  </si>
  <si>
    <t>LBL BK 10.25 OZ SM LS APRICOT</t>
  </si>
  <si>
    <t>LBL BK 10.25 OZ SM LS GRAPE</t>
  </si>
  <si>
    <t>LBL BK 10.25OZ SM LS ORNG MARM</t>
  </si>
  <si>
    <t>LBL BK 10.25 OZ SM LS RED RASP</t>
  </si>
  <si>
    <t>LBL BK 10.25 OZ SM LS STRAW</t>
  </si>
  <si>
    <t>PAPER LBL 1.3OZ SMK LS STRAWB</t>
  </si>
  <si>
    <t>LBL BK 340G C&amp;B SEAFD CKTL SCE</t>
  </si>
  <si>
    <t>LBL FT 29OZ CA R&amp;B MINCEMEAT</t>
  </si>
  <si>
    <t>EXP LBL WR 250 ML C&amp;B MANG CHT</t>
  </si>
  <si>
    <t>LBL FT 12OZ SM HOT CRML TPG</t>
  </si>
  <si>
    <t>LBL FT 12OZ SM PINEAPPLE TPG</t>
  </si>
  <si>
    <t>LABEL BK 12 OZ SM PNAPPL TPG</t>
  </si>
  <si>
    <t>LBL FT 12.25OZ SM MRSHMLW TPG</t>
  </si>
  <si>
    <t>LBL BK 12.25OZ SM MARSHMLW TPG</t>
  </si>
  <si>
    <t>LBL BK 12.25 OZ SM MRSHMLW TPG</t>
  </si>
  <si>
    <t>LBLBK 12.25 OZ SMMRSHMLWTPG VT</t>
  </si>
  <si>
    <t>EXP LBL BK 12.25 OZ SM MRSHMLW</t>
  </si>
  <si>
    <t>LBL FT 5OZ SM WALNUTS IN SYRUP</t>
  </si>
  <si>
    <t>LBL BK 5OZ SM WALNUTS IN SYRUP</t>
  </si>
  <si>
    <t>SPICE APPLE BUTTER MIXTURE</t>
  </si>
  <si>
    <t>PECTIN-LM LC 710</t>
  </si>
  <si>
    <t>FLAV-DULCE DE LECHE N&amp;A 512278</t>
  </si>
  <si>
    <t>CLSUR MATTE 43MM BLCK H&amp;D RLSH</t>
  </si>
  <si>
    <t>TRAY 10 OZ H&amp;D PRES LOGO</t>
  </si>
  <si>
    <t>BLUEBERRY WILD PRESERVE GRADE</t>
  </si>
  <si>
    <t>RED RASP WA/BC WHOLE SP</t>
  </si>
  <si>
    <t>RED RASP WA/BC SIEVED SP</t>
  </si>
  <si>
    <t>STRAW WHOLE 4+1 SUGAR MEXICO</t>
  </si>
  <si>
    <t>SCO 9.5OZ ORG BLKBY POM FS EA</t>
  </si>
  <si>
    <t>SCO 9.5OZ ORG SDL RASP FS EA</t>
  </si>
  <si>
    <t>SCO 9.5 OZ ORG APRICOT FS EA</t>
  </si>
  <si>
    <t>SCO 9.5OZ ORG STRAWBERRY FS EA</t>
  </si>
  <si>
    <t>SCO 9.5 OZ ORG MANGO FS EA</t>
  </si>
  <si>
    <t>SCO 15.5 OZ ORG CHOC SYRUP 6CT</t>
  </si>
  <si>
    <t>SCO 15.5OZ ORG MNT CHC SYR 6CT</t>
  </si>
  <si>
    <t>SCO 215ML OR STRAWBERRY FS 6CT</t>
  </si>
  <si>
    <t>SCO 215 ML ORG APRICOT FS 6CT</t>
  </si>
  <si>
    <t>SCO 215ML ORG CNCRD GRP FS 6CT</t>
  </si>
  <si>
    <t>SCO 15.5 OZ ORG MINT CHOC  SYR</t>
  </si>
  <si>
    <t>SCO 15.5 OZ ORG CHOC  SYRUP</t>
  </si>
  <si>
    <t>SCO 44 OZ ORG STRWBRY FS DRP</t>
  </si>
  <si>
    <t>HON GOLD CAN &amp; ARG BLND TOTE</t>
  </si>
  <si>
    <t>CLSUR MET 63 MM RTO CS2551</t>
  </si>
  <si>
    <t>CLSR MET 63MM CANADIANA CC2957</t>
  </si>
  <si>
    <t>CLSR MET 70MM SHRFF RTB CC3244</t>
  </si>
  <si>
    <t>CLSR MET 53MM GRN GNGHM CC2888</t>
  </si>
  <si>
    <t>CLSUR MET 58MM GRN GNGHM CC294</t>
  </si>
  <si>
    <t>CLSR MET 63MM GRN GNGHM CC2963</t>
  </si>
  <si>
    <t>VERRE-375 ML SHIRIFF BULK</t>
  </si>
  <si>
    <t>VERRE-500 ML DF BULK</t>
  </si>
  <si>
    <t>CLSUR MET 63 MM DF BLUE CC2958</t>
  </si>
  <si>
    <t>CLSUR MET 63 MM DF RED CC2959</t>
  </si>
  <si>
    <t>CLSUR MET 70MM DF GRN T CC2898</t>
  </si>
  <si>
    <t>CLSR MET 70 MM DF LT GRN M7257</t>
  </si>
  <si>
    <t>KK 14 OZ ORANGE MARMALADE</t>
  </si>
  <si>
    <t>KK 18 OZ ORANGE MARMALADE</t>
  </si>
  <si>
    <t>CAP63RXB 14/16/24/28OZ KB JJP</t>
  </si>
  <si>
    <t>LBL FT 8 OZ C&amp;B APPLE CHUTNEY</t>
  </si>
  <si>
    <t>LBL BK 8 OZ C&amp;B APPLE CHUTNEY</t>
  </si>
  <si>
    <t>LBL FT 8.5 OZ C&amp;B CRAN CHT</t>
  </si>
  <si>
    <t>LBL FT 9 OZ MAJOR GREY CHT</t>
  </si>
  <si>
    <t>LBL FT 9 OZ C&amp;B HOT MANG CHT</t>
  </si>
  <si>
    <t>LBL FT 7.75 OZ C&amp;B PEAR CURD</t>
  </si>
  <si>
    <t>LBL BK 7.75 OZ C&amp;B PEAR CURD</t>
  </si>
  <si>
    <t>LBL FT 7.75 OZ C&amp;B APRICOT CUR</t>
  </si>
  <si>
    <t>LBL BK 7.75 OZ C&amp;B APRICOT CUR</t>
  </si>
  <si>
    <t>LBL FT 20.5OZ C&amp;B RB MINCEMEAT</t>
  </si>
  <si>
    <t>LBL BK 20.5OZ C&amp;B RB MINCEMEAT</t>
  </si>
  <si>
    <t>LBL FT 20.5 OZ C&amp;B MINCEMEAT</t>
  </si>
  <si>
    <t>LBL BK 20.5 OZ C&amp;B MINCEMEAT</t>
  </si>
  <si>
    <t>LBL BK 11OZ SM CIDR APL BTR</t>
  </si>
  <si>
    <t>LBL BK 16.5 OZ SM CIDR APL BTR</t>
  </si>
  <si>
    <t>CLSUR MET 70MM DEEP SKRT SILVR</t>
  </si>
  <si>
    <t>LIQUID CARAMEL COLOR</t>
  </si>
  <si>
    <t>LBL FT 11.75OZ SM STRAW TPG</t>
  </si>
  <si>
    <t>LBL BK 11.75 OZ SM STWBRY TPG</t>
  </si>
  <si>
    <t>LBL BK 11.75OZ SM STWBRY TPG</t>
  </si>
  <si>
    <t>LBL FT 5OZ SM PECANS IN SYRUP</t>
  </si>
  <si>
    <t>LBL BK 5OZ SM PECANS IN SYRUP</t>
  </si>
  <si>
    <t>BOYSEN WHOLE PRES GRD CHILE</t>
  </si>
  <si>
    <t>BOYSENBERRY WHOLE IQF CHILE</t>
  </si>
  <si>
    <t>CHERRY RD TRT IQF PUNCH PITD</t>
  </si>
  <si>
    <t>CHRY RD TRT MI JCE GRD NON GMO</t>
  </si>
  <si>
    <t>STRW MEX SP WHOLE</t>
  </si>
  <si>
    <t>STRAW MED CA SC 5+1 HFCS</t>
  </si>
  <si>
    <t>CRANBERRY WHOLE SP BINS</t>
  </si>
  <si>
    <t>LEMON JUICE CONC 44 BX NON GMO</t>
  </si>
  <si>
    <t>MANGO 3/8 DICED IQF</t>
  </si>
  <si>
    <t>PEAR BART PUR SS</t>
  </si>
  <si>
    <t>PEAR BART 1/2 DCD IQF</t>
  </si>
  <si>
    <t>ORANGE NAVEL JCONC 60 BRIX</t>
  </si>
  <si>
    <t>ORANGE NAVEL JCONC 60 BX PAIL</t>
  </si>
  <si>
    <t>ORANGE NVL CA PEEL W/ JCONC</t>
  </si>
  <si>
    <t>ORNG NVL CA PL W/ JCONC HFCS</t>
  </si>
  <si>
    <t>ORNG NVL PL W/JC HFCS IMAZ</t>
  </si>
  <si>
    <t>ORNG NVL CA PL W/JCON SUC SYR</t>
  </si>
  <si>
    <t>PEACH FAYE SC BC SP</t>
  </si>
  <si>
    <t>BLUEBERRY NW PCONC SDLS 30 BX</t>
  </si>
  <si>
    <t>STRAW BGI SLCD 5+1 HFCS</t>
  </si>
  <si>
    <t>STRAW BRIGHT CA SC 5+1 HFCS</t>
  </si>
  <si>
    <t>STRAW-NW-SDL PUR-5+1 SUGAR</t>
  </si>
  <si>
    <t>STRAW CA PCONC 28.7 BX</t>
  </si>
  <si>
    <t>STRAWBERRY NW WHOLE SP</t>
  </si>
  <si>
    <t>STRAW NW WHL SP</t>
  </si>
  <si>
    <t>BLACK RASP NW JCONC 50 BX</t>
  </si>
  <si>
    <t>STRAW CA JCONC 42 BX</t>
  </si>
  <si>
    <t>APRICOT PCON 32 BX STEEL</t>
  </si>
  <si>
    <t>STRAW CA 1/2"  DCD 5+1 HFCS</t>
  </si>
  <si>
    <t>STRAW SS PUR NON GMO ORG</t>
  </si>
  <si>
    <t>PINEAPPLE THAI CC W/JCE ASPT</t>
  </si>
  <si>
    <t>STRAW VEN 1/2 SLC 5+1 SUG</t>
  </si>
  <si>
    <t>ELDBRY JCONC 65 BX PAIL 57#</t>
  </si>
  <si>
    <t>APRICOT PAT 1/2 SLC EP SP</t>
  </si>
  <si>
    <t>BLKBRY OR SILVAN STRND SP</t>
  </si>
  <si>
    <t>CRANBERRY JCON 50 BX ORG</t>
  </si>
  <si>
    <t>STRAW CAM SC SP</t>
  </si>
  <si>
    <t>APPLE NW GS SLC IQF</t>
  </si>
  <si>
    <t>APPLE 70 BX CONC CARB TRTD WA</t>
  </si>
  <si>
    <t>APPLE PUR SS</t>
  </si>
  <si>
    <t>APPLE JCONC MED ACID 71 BX</t>
  </si>
  <si>
    <t>APL NW PCON 33 BX LT COL PAIL</t>
  </si>
  <si>
    <t>AP CL HIACD CON70BX NONGMO ORG</t>
  </si>
  <si>
    <t>APPLE GRAN SMTH 1/2 DCD IQF</t>
  </si>
  <si>
    <t>APRCT PAT CA DCD 5+1 SUC SYR</t>
  </si>
  <si>
    <t>APRICOT PCON 32 BX PURC</t>
  </si>
  <si>
    <t>APR PUREE CON 32 BX ORG NONGMO</t>
  </si>
  <si>
    <t>APRICOT PUREE CONC-32 BRIX</t>
  </si>
  <si>
    <t>BLKBRY MAR OR STRND SP</t>
  </si>
  <si>
    <t>BLKBRY PUR SS ORGNC</t>
  </si>
  <si>
    <t>BLKBRY MAR PCONC SDLS 40 BX</t>
  </si>
  <si>
    <t>BLACKBERRY PCONC SDLS 40 BX</t>
  </si>
  <si>
    <t>BLACKBERRY JCONC 60 BX</t>
  </si>
  <si>
    <t>BANANA PUREE ASEPTIC US</t>
  </si>
  <si>
    <t>APL NW LIGHT COLOR PCONC 33 BX</t>
  </si>
  <si>
    <t>BLUBRY WLD WHLE SP</t>
  </si>
  <si>
    <t>BLUEBERRY NW WHOLE IQF SP</t>
  </si>
  <si>
    <t>BLUEBERRY NORTHWEST WHOLE SP</t>
  </si>
  <si>
    <t>BLUBRY NW PCONC SDLS 30 BX</t>
  </si>
  <si>
    <t>BLUEBERRY WILD PUREE SP</t>
  </si>
  <si>
    <t>BOYSEN WHLE SP</t>
  </si>
  <si>
    <t>BOYSEN OR STRND SP</t>
  </si>
  <si>
    <t>BOYSEN PCONC SDLS 20 BX</t>
  </si>
  <si>
    <t>BOYSENBERRY JCONC 60 BX</t>
  </si>
  <si>
    <t>BOYSENBERRY JCONC 60 BX PAIL</t>
  </si>
  <si>
    <t>BLK RASP NW PCONC SDLS 22.2 BX</t>
  </si>
  <si>
    <t>CHERRY-BLK SWT-EP-SP</t>
  </si>
  <si>
    <t>CHERRY RT MI PNCH PIT 5+1</t>
  </si>
  <si>
    <t>CHERRY BLK SWT MI EP SP</t>
  </si>
  <si>
    <t>CHERRY BING 1/2 SP</t>
  </si>
  <si>
    <t>CHERRY WA RT JCONC 60 BX PAIL</t>
  </si>
  <si>
    <t>CHRY RD TRT NW PCONC 30 BX</t>
  </si>
  <si>
    <t>CRANBERRY SLC</t>
  </si>
  <si>
    <t>CRANBRY JCONC 50 BX US</t>
  </si>
  <si>
    <t>CRANBRY PUR SS US OCEAN SPRAY</t>
  </si>
  <si>
    <t>CRANBERRY WHL SP</t>
  </si>
  <si>
    <t>RED CURRANT WA JCONC 60 BX</t>
  </si>
  <si>
    <t>SAB - CAM SLCD SP</t>
  </si>
  <si>
    <t>STRAW CA CAM SLCD SP NEST</t>
  </si>
  <si>
    <t>STRAW CA CAM WHLE 5+1 HFCS</t>
  </si>
  <si>
    <t>STRAW CA CAM SLCD 5+1 HFCS</t>
  </si>
  <si>
    <t>GRAPE WA CONCRD JCON 68 BX BLK</t>
  </si>
  <si>
    <t>GRP CONCRD WA JCONC 68 BX ORG</t>
  </si>
  <si>
    <t>GRAPE CONCRD WA PUR SS DJUCED</t>
  </si>
  <si>
    <t>GRP CNCRD WA JCON 68BX LO TART</t>
  </si>
  <si>
    <t>STRAW CA CAM SLCD 5+1 SUGAR</t>
  </si>
  <si>
    <t>GRP CNCRD WA JCONC 68BX NONGMO</t>
  </si>
  <si>
    <t>LEMON JCE SS PAST VITA #200</t>
  </si>
  <si>
    <t>MANGO PUR 1 X ORG</t>
  </si>
  <si>
    <t>MANGO JAM SLC W/SLT DR 340#</t>
  </si>
  <si>
    <t>MANGO JAM SLC W/SLT DR 400#</t>
  </si>
  <si>
    <t>ORNG JCON 65BX NON GMO ORG MEX</t>
  </si>
  <si>
    <t>PSN FRT JCON 50 BX DR 495# COL</t>
  </si>
  <si>
    <t>SM 5 OZ PECANS IN SYRUP TPG</t>
  </si>
  <si>
    <t>SM 5 OZ WALNUTS IN SYRUP TPG</t>
  </si>
  <si>
    <t>SH 375ML MARM 3 FRT OR/LE/GR</t>
  </si>
  <si>
    <t>SH 750ML MARM 3 FRT OR/LE/GR</t>
  </si>
  <si>
    <t>SM 6 OZ CHOCOLATE FUDGE TPG</t>
  </si>
  <si>
    <t>SH 375 ML SEVILLE ORNG MARM</t>
  </si>
  <si>
    <t>SM 16.5 OZ CIDR APPLE BUTTER</t>
  </si>
  <si>
    <t>5150000018A</t>
  </si>
  <si>
    <t>SM 16.5 OZ CIDER APPLE BUTTER</t>
  </si>
  <si>
    <t>SM 29 OZ SPICED APPLE BUTTER</t>
  </si>
  <si>
    <t>SM 12.25 OZ CARAMEL TOPPING</t>
  </si>
  <si>
    <t>SM 11.75 OZ STRAWBERRY TOPPING</t>
  </si>
  <si>
    <t>SH 375 ML PURE ORNG MARM</t>
  </si>
  <si>
    <t>SM 12 OZ APRICOT PRESERVES</t>
  </si>
  <si>
    <t>SM 12 OZ BLUEBERRY PRESERVES</t>
  </si>
  <si>
    <t>SM 12 OZ SWT ORANGE MARMALADE</t>
  </si>
  <si>
    <t>SM 12 OZ PEACH PRESERVES</t>
  </si>
  <si>
    <t>SM 12.25 OZ MARSHMALLOW TPG</t>
  </si>
  <si>
    <t>SM 12 OZ HOT CARAMEL TOPPING</t>
  </si>
  <si>
    <t>SM 10 OZ SUG FREE STRAW TPG</t>
  </si>
  <si>
    <t>SM 4 LB APRICOT PRESERVES</t>
  </si>
  <si>
    <t>SM 4 LB SWT ORANGE MARMALADE</t>
  </si>
  <si>
    <t>SM 4 LB STRAWBERRY PRESERVES</t>
  </si>
  <si>
    <t>SM 10 TN APRICOT PRESERVES</t>
  </si>
  <si>
    <t>SM 10 TN BLACKBERRY PRESERVES</t>
  </si>
  <si>
    <t>SM 10 TN SWT ORANGE MARMALADE</t>
  </si>
  <si>
    <t>SM 10 TN PLUM PRESERVES</t>
  </si>
  <si>
    <t>SM 10 TN RED RASPBERRY PRES</t>
  </si>
  <si>
    <t>SM 10 TN STRAWBERRY PRESERVES</t>
  </si>
  <si>
    <t>SM 4 LB APPLE JELLY</t>
  </si>
  <si>
    <t>SM 4 LB CHERRY JELLY</t>
  </si>
  <si>
    <t>SM 4 LB CURRANT JELLY</t>
  </si>
  <si>
    <t>SM 4 LB GRAPE JELLY</t>
  </si>
  <si>
    <t>SM 4 LB MINT APPLE JELLY</t>
  </si>
  <si>
    <t>SM 10 TN CURRANT JELLY</t>
  </si>
  <si>
    <t>SM 10 TN GRAPE JELLY</t>
  </si>
  <si>
    <t>SM 10 TN MINT APPLE JELLY</t>
  </si>
  <si>
    <t>SH 375 ML PURE PNAPL MARM</t>
  </si>
  <si>
    <t>SM 4 LB JELLY ASST 8</t>
  </si>
  <si>
    <t>SM 1/2 OZ HONEY PLASTIC</t>
  </si>
  <si>
    <t>SM 1/2 OZ GRAPE JELLY PLASTIC</t>
  </si>
  <si>
    <t>SM 1/2 OZ ORANGE MARM PLAS</t>
  </si>
  <si>
    <t>SM 10 TIN STRAWBERRY JAM</t>
  </si>
  <si>
    <t>SM 340 GR GOOBR GRAPE ASIAN</t>
  </si>
  <si>
    <t>SM 10 TN ORANGE MARM 3/PK</t>
  </si>
  <si>
    <t>SM 15.5 OZ HTFDG MICRO SQZ</t>
  </si>
  <si>
    <t>SM 15.5 OZ MILK CHOC MICRO SQZ</t>
  </si>
  <si>
    <t>SM 15.5 OZ BTRSCH MICRO SQZ</t>
  </si>
  <si>
    <t>SM 15.5 OZ DARK CHOC MICRO SQZ</t>
  </si>
  <si>
    <t>SM 12 OZ GUAVA JELLY</t>
  </si>
  <si>
    <t>SM 12 OZ MIXED FRUIT JELLY</t>
  </si>
  <si>
    <t>SM 1.4 OZ BKFAST SYRUP</t>
  </si>
  <si>
    <t>DK 1.2 FL OZ REAL MAYONNAISE</t>
  </si>
  <si>
    <t>5150002297E</t>
  </si>
  <si>
    <t>5150002297M</t>
  </si>
  <si>
    <t>DK 1.2 FO REAL MAYO MEX</t>
  </si>
  <si>
    <t>SM MAGIC SHELL 7.25 OZ CHOC</t>
  </si>
  <si>
    <t>5150002500M</t>
  </si>
  <si>
    <t>SM 7.25OZ MAGIC SHELL CHOC</t>
  </si>
  <si>
    <t>SM 7.25 OZ MAGIC SHELL CHOCFDG</t>
  </si>
  <si>
    <t>5150002501M</t>
  </si>
  <si>
    <t>SM 7.25 OZ MAGIC SHELL CHCFDG</t>
  </si>
  <si>
    <t>SM 334 ML HTFDG MICRO SQZ</t>
  </si>
  <si>
    <t>SM 334 ML CRML MICRO SQZ</t>
  </si>
  <si>
    <t>CB 1 OZ ORANGE MARMALADE PC</t>
  </si>
  <si>
    <t>SM 1 OZ ORCH FNST STRAW PRS PC</t>
  </si>
  <si>
    <t>SM 1 OZ ORCH FNST RASP CRAN PC</t>
  </si>
  <si>
    <t>SM 1 OZ ORCH FNST ORNG MARM PC</t>
  </si>
  <si>
    <t>SM 1 OZ ORCH FNST BLUEBERRY PC</t>
  </si>
  <si>
    <t>SM 1.1 OZ ORCH FNST HONEY PC</t>
  </si>
  <si>
    <t>SM 10.25 OZ KETCHUP</t>
  </si>
  <si>
    <t>SM 1OZ STRAWBERRY PRES MEX</t>
  </si>
  <si>
    <t>SM 1 OZ ORNG MARM MEX</t>
  </si>
  <si>
    <t>SM 1 OZ APRICOT PRES MEX</t>
  </si>
  <si>
    <t>SM 1OZ RED RASPBERRY PRES MEX</t>
  </si>
  <si>
    <t>SM 340 G BLUBRY PRES - SNGAPR</t>
  </si>
  <si>
    <t>340 G ORANGE MARM-SINGAPORE</t>
  </si>
  <si>
    <t>SM 7.25 OZ MG SHL FF VAN CKE</t>
  </si>
  <si>
    <t>SM 1 OZ APRICOT JAM</t>
  </si>
  <si>
    <t>SM 1OZ ORANGE MARMALADE</t>
  </si>
  <si>
    <t>SM 1 OZ RED RASPBERRY JAM</t>
  </si>
  <si>
    <t>SM 1OZ STRAWBERRY JAM</t>
  </si>
  <si>
    <t>SM 7.25 OZ MG SHL CHC MNT CKIE</t>
  </si>
  <si>
    <t>SM 10ML BLUEBERRY JAM PC</t>
  </si>
  <si>
    <t>5150003005E</t>
  </si>
  <si>
    <t>DK 8OZ SF SPLDA RR PRES MEX</t>
  </si>
  <si>
    <t>DK 9.5OZ PURELY FT BLKSWT CHRY</t>
  </si>
  <si>
    <t>DK 9.5 OZ PURELY FT APRICOT</t>
  </si>
  <si>
    <t>DK 9.5 OZ PURELY FT SDL BLKBRY</t>
  </si>
  <si>
    <t>DK 9.5 OZ PURELY FT BLUEBERRY</t>
  </si>
  <si>
    <t>DK 9.5 OZ PURELY FT SDL BOYSEN</t>
  </si>
  <si>
    <t>DK 9.5 OZ PURELY FT ORNG MARM</t>
  </si>
  <si>
    <t>DK 9.5 OZ PURELY FT RED RASP</t>
  </si>
  <si>
    <t>DK 8.5 OZ KETCHUP</t>
  </si>
  <si>
    <t>DK 8.75 OZ PEPPER &amp; ONION DISP</t>
  </si>
  <si>
    <t>DK 9.6 OZ CRANBRY RELISH DISP</t>
  </si>
  <si>
    <t>DK 9 OZ MIXED FRUIT BTR DISP</t>
  </si>
  <si>
    <t>24/10 OZ SDL RED RASP PRES</t>
  </si>
  <si>
    <t>24/10 SDL BLACKBRY PRES</t>
  </si>
  <si>
    <t>24/10 OZ BLACKBERRY PRESERVES</t>
  </si>
  <si>
    <t>DK 10 TN BLACKBERRY PRESERVES</t>
  </si>
  <si>
    <t>DK 10 TN FANCY STRAWBERRY PRES</t>
  </si>
  <si>
    <t>DK 10 TN RED RASPBERRY PRES</t>
  </si>
  <si>
    <t>DK 10 TN ORANGE MARMALADE</t>
  </si>
  <si>
    <t>DK 10 TN CONCORD GRAPE JELLY</t>
  </si>
  <si>
    <t>DK 10 TN BLK SWEET CHERRY PRES</t>
  </si>
  <si>
    <t>DK 32 G PURE HONEY</t>
  </si>
  <si>
    <t>DK 35 ML PURE MAPLE SYRUP</t>
  </si>
  <si>
    <t>DK 20 ML PURE BLACKBERRY JAM</t>
  </si>
  <si>
    <t>DK 20 ML PURE ORNG MARM</t>
  </si>
  <si>
    <t>DK 20 ML PURE RASP JAM</t>
  </si>
  <si>
    <t>DK 20 ML PURE STRAW JAM</t>
  </si>
  <si>
    <t>DK 35 ML TOMATO KETCHUP</t>
  </si>
  <si>
    <t>DK 35 ML PREPARED MUSTARD</t>
  </si>
  <si>
    <t>DK 35 ML MAYO</t>
  </si>
  <si>
    <t>DK 1.5 OZ GRAPE JAM</t>
  </si>
  <si>
    <t>DK 10 OZ CONCORD GRAPE JAM 24C</t>
  </si>
  <si>
    <t>DK 1 OZ BOYSENBERRY PRESERVES</t>
  </si>
  <si>
    <t>SH 375 ML EXTRA ORNG MARM</t>
  </si>
  <si>
    <t>DK 10 OZ TRAD PRES 4 FLAV DISP</t>
  </si>
  <si>
    <t>DK 9 OZ PUMPKIN BUTTER DISP</t>
  </si>
  <si>
    <t>DK 10 OZ LEMON LIME CURD DISP</t>
  </si>
  <si>
    <t>DK 1 OZ BRKFST SYRP GLASS</t>
  </si>
  <si>
    <t>DK 1 OZ PINEAPPLE ORANGE MARM</t>
  </si>
  <si>
    <t>DK 1 OZ GUAVA JAM</t>
  </si>
  <si>
    <t>DK 1 OZ APRICOT PRESERVES</t>
  </si>
  <si>
    <t>5150003880E</t>
  </si>
  <si>
    <t>5150003880M</t>
  </si>
  <si>
    <t>DK 1 OZ APRICOT PRESERVES MEX</t>
  </si>
  <si>
    <t>DK 1 OZ GRAPE JAM</t>
  </si>
  <si>
    <t>5150003883E</t>
  </si>
  <si>
    <t>DK 1OZ GRP JAM MEX</t>
  </si>
  <si>
    <t>5150003883M</t>
  </si>
  <si>
    <t>DK 1 OZ GRAPE JAM MEX</t>
  </si>
  <si>
    <t>DK 1.1 OZ PURE HONEY</t>
  </si>
  <si>
    <t>DK 1 OZ RED RASPBERRY PRES</t>
  </si>
  <si>
    <t>5150003887E</t>
  </si>
  <si>
    <t>5150003887M</t>
  </si>
  <si>
    <t>DK 1 OZ RED RASPBERRY PRES MEX</t>
  </si>
  <si>
    <t>DK 1 OZ ORANGE MARMALADE</t>
  </si>
  <si>
    <t>5150003888E</t>
  </si>
  <si>
    <t>5150003888M</t>
  </si>
  <si>
    <t>DK 1 OZ ORANGE MARMALADE MEX</t>
  </si>
  <si>
    <t>DK 1 OZ STRAWBERRY PRESERVES</t>
  </si>
  <si>
    <t>5150003889M</t>
  </si>
  <si>
    <t>DK 1 OZ STRAWBERRY PRES MEX</t>
  </si>
  <si>
    <t>DK 1 OZ BLACKBERRY PRESERVES</t>
  </si>
  <si>
    <t>5150003890E</t>
  </si>
  <si>
    <t>5150003890M</t>
  </si>
  <si>
    <t>DK 1 OZ BLACKBERRY PRES MEX</t>
  </si>
  <si>
    <t>DK 1 OZ SDLS BLACKBERRY PRES</t>
  </si>
  <si>
    <t>DK 36CT 2TRAD/1CURD COMBO DISP</t>
  </si>
  <si>
    <t>DK 1.6 OZ MAPLE SYRUP GLASS</t>
  </si>
  <si>
    <t>5150003907E</t>
  </si>
  <si>
    <t>DK 1.6 OZ MAPLE SYRUP  GLASS</t>
  </si>
  <si>
    <t>5150003907M</t>
  </si>
  <si>
    <t>DK 1.6 OZ MAPLE SYRUP MEX</t>
  </si>
  <si>
    <t>DK 1.5 OZ RED RASPBERRY PRES</t>
  </si>
  <si>
    <t>DK 1.75 OZ PURE  HONEY</t>
  </si>
  <si>
    <t>DK 1.5 OZ ORANGE MARMALADE</t>
  </si>
  <si>
    <t>DK 1.5 OZ STRAWBERRY PRESERVES</t>
  </si>
  <si>
    <t>DK 1.5 OZ BLACKBERRY PRESERVES</t>
  </si>
  <si>
    <t>DK 1.4 OZ MUSTARD</t>
  </si>
  <si>
    <t>5150003915E</t>
  </si>
  <si>
    <t>5150003915M</t>
  </si>
  <si>
    <t>DK 1.4 OZ MUSTARD MEX</t>
  </si>
  <si>
    <t>DK 1.4 OZ KETCHUP</t>
  </si>
  <si>
    <t>5150003916E</t>
  </si>
  <si>
    <t>5150003916M</t>
  </si>
  <si>
    <t>DK 1.4 OZ KETCHUP MEX</t>
  </si>
  <si>
    <t>DK 45G MAPLE SYRUP SPN INTL</t>
  </si>
  <si>
    <t>DK 40G MUSTARD SPN INTL</t>
  </si>
  <si>
    <t>DK 40G KETCHUP SPN INTL</t>
  </si>
  <si>
    <t>DK 9.5 OZ PURELY FT 3 FLV DISP</t>
  </si>
  <si>
    <t>DK 10 OZ TRAD PRES 3 FLAV DISP</t>
  </si>
  <si>
    <t>DK 10 OZ LEMON CURD DISP</t>
  </si>
  <si>
    <t>DK 28G APRICOT PRESERVES SP IN</t>
  </si>
  <si>
    <t>DK 28G ORANGE MARMALADE SPN IN</t>
  </si>
  <si>
    <t>DK 28G BLACKBERRY PRES SPN INT</t>
  </si>
  <si>
    <t>DK 28G STRAWBERRY PRES SPN INT</t>
  </si>
  <si>
    <t>SM 12.75OZ SPLDA RRAS  PRES-EA</t>
  </si>
  <si>
    <t>SM 310 ML NSA APRICOT</t>
  </si>
  <si>
    <t>SM 310 ML NSA ORANGE</t>
  </si>
  <si>
    <t>SM 12.75OZ SF SPLDA BLKBRY-EA</t>
  </si>
  <si>
    <t>SM 6 OZ CHOC FUDGE TPG 24 CT</t>
  </si>
  <si>
    <t>SM 250 ML MINT JELLY</t>
  </si>
  <si>
    <t>SM 250 ML PURE APPLE JELLY</t>
  </si>
  <si>
    <t>SM 7.25 OZ MAGIC SHELL CARAMEL</t>
  </si>
  <si>
    <t>GM 16 ML ORANGE MARM</t>
  </si>
  <si>
    <t>GM 10 ML ORANGE MARM</t>
  </si>
  <si>
    <t>GM 10 ML LT RASP FR SPREAD</t>
  </si>
  <si>
    <t>GM 10 ML LT ORANGE MARM</t>
  </si>
  <si>
    <t>GM 10 ML APPLE SPREAD</t>
  </si>
  <si>
    <t>GM 10 ML GRAPE SPREAD</t>
  </si>
  <si>
    <t>5 OZ GRAPE JELLY INTL</t>
  </si>
  <si>
    <t>SM 5 OZ ORANGE MARM INTL</t>
  </si>
  <si>
    <t>5 OZ STRAW PRES INTL</t>
  </si>
  <si>
    <t>SM 310 ML NSA WILDBERRY</t>
  </si>
  <si>
    <t>340 G ORANGE MARM-HK</t>
  </si>
  <si>
    <t>340 G APRICOT PRES-HK</t>
  </si>
  <si>
    <t>340 G PEACH PRES-HK</t>
  </si>
  <si>
    <t>SM 340 G BLUEBERRY PRES-HK</t>
  </si>
  <si>
    <t>SM 1L PURE RASPBERRY JAM</t>
  </si>
  <si>
    <t>SM 1L PURE STRAWBERRY JAM</t>
  </si>
  <si>
    <t>SM 1L PURE RASP JAM CL TRAY</t>
  </si>
  <si>
    <t>SM DF 1L STRAWBERRY FRT SPRD</t>
  </si>
  <si>
    <t>SM 390 ML DF RASPBERRY SPRD</t>
  </si>
  <si>
    <t>SM 390 ML DF APRICOT SPRD</t>
  </si>
  <si>
    <t>SM 205 G MGSH CHOCOLATE</t>
  </si>
  <si>
    <t>340 G APRICOT JAM-ARABIC</t>
  </si>
  <si>
    <t>SM 340 G ORANGE MARM - ARABIC</t>
  </si>
  <si>
    <t>SM 340 G PEACH JAM - ARABIC</t>
  </si>
  <si>
    <t>SM 12 OZ BLUBRY PRES THAILAND</t>
  </si>
  <si>
    <t>SM 12 OZ ORANGE MARM THAILAND</t>
  </si>
  <si>
    <t>340 G APRICOT PRES PHILLIP</t>
  </si>
  <si>
    <t>340G ORANGE MARM  PHILIP</t>
  </si>
  <si>
    <t>SM 12 FL OZ BLACKBERRY SYRUP</t>
  </si>
  <si>
    <t>SM 12 FL OZ BLUEBERRY SYRUP</t>
  </si>
  <si>
    <t>SM 12 FL OZ BOYSENBERRY SYRUP</t>
  </si>
  <si>
    <t>SM 12 FL OZ RED RASPBERRY SYR</t>
  </si>
  <si>
    <t>SM 12 FL OZ STRAWBERRY SYRUP</t>
  </si>
  <si>
    <t>SM 390ML FIELDBERRY</t>
  </si>
  <si>
    <t>SM 390ML SUMMER FRUIT</t>
  </si>
  <si>
    <t>SM 390ML WILDBERRY</t>
  </si>
  <si>
    <t>CB 1 OZ STRAWBERRY BALSAMIC PC</t>
  </si>
  <si>
    <t>CB 1 OZ SPICED PEAR PC</t>
  </si>
  <si>
    <t>CB 1 OZ TRIPLE BERRY PC</t>
  </si>
  <si>
    <t>CB 1 OZ CONCORD GRAPE PC</t>
  </si>
  <si>
    <t>CB 1.1OZ ORNG BLOSSOM HONEY PC</t>
  </si>
  <si>
    <t>CB 1 OZ COASTAL STRAWBERRY PC</t>
  </si>
  <si>
    <t>SM 12 FL OZ TRIPLE BERRY SYRUP</t>
  </si>
  <si>
    <t>SM 12 FL OZ SF BLUEBERRY SYRUP</t>
  </si>
  <si>
    <t>SM 12 FL OZ PURE MAPLE SYRUP</t>
  </si>
  <si>
    <t>SM 11.5 OZ SLTD CRML SMPL DLT</t>
  </si>
  <si>
    <t>SM 11.5 OZ HOT FUDGE SMPL DLT</t>
  </si>
  <si>
    <t>SM 11.5 OZ DARK CHOC SMPL DLT</t>
  </si>
  <si>
    <t>SM 11.5 OZ CHOC COCNUT SMP DLT</t>
  </si>
  <si>
    <t>SM 7.25 OZ MG SHL CHOC PRETZEL</t>
  </si>
  <si>
    <t>SM 7.25 OZ MGSHL RAINBOW SHRBT</t>
  </si>
  <si>
    <t>DK 10 OZ ORANGE MARM MEXICO</t>
  </si>
  <si>
    <t>DK 10 OZ APRICOT PRES MEXICO</t>
  </si>
  <si>
    <t>DK 10 OZ RED RASP PRES MEXICO</t>
  </si>
  <si>
    <t>DK 10 OZ BLUEBERRY PRES MEXICO</t>
  </si>
  <si>
    <t>SM 12 OZ ORCH FNST STRAW PRES</t>
  </si>
  <si>
    <t>SM 12 OZ ORCH FNST BLUBRY PRES</t>
  </si>
  <si>
    <t>SM 12 OZ ORCH FNST TRPL BRY PR</t>
  </si>
  <si>
    <t>SM 12 OZ ORCH FNST CHERRY PRES</t>
  </si>
  <si>
    <t>SM 12OZ ORCH FNST PEACH APR</t>
  </si>
  <si>
    <t>SM 310 ML NSA ORCHARD BERRY</t>
  </si>
  <si>
    <t>SM 15.5 OZ HTFDG MCR SQZ 6 CT</t>
  </si>
  <si>
    <t>SM 15.5 OZ MLKCHOC MCR SQZ 6CT</t>
  </si>
  <si>
    <t>SM 15.5 OZ BTRSCH MCR SQZ 6 CT</t>
  </si>
  <si>
    <t>SM 15.5 OZ DK CHOC MCR SQZ 6CT</t>
  </si>
  <si>
    <t>SM 15.5OZ HOT CRML MCR SQZ 6CT</t>
  </si>
  <si>
    <t>SM 7.25OZ MGSHL CHCFDG TPG 8CT</t>
  </si>
  <si>
    <t>SM 7.25 OZ MGSHL CHOC TPG 8 CT</t>
  </si>
  <si>
    <t>SM 7.25 OZ MGSHL CRML TPG 8CT</t>
  </si>
  <si>
    <t>SM 7.25 OZ MGSHL CHOC PRZL 8CT</t>
  </si>
  <si>
    <t>SM 7.25OZ MGSHL CHC MNT CK 8CT</t>
  </si>
  <si>
    <t>SM 7.25OZ MGSHL FF VAN CK 8CT</t>
  </si>
  <si>
    <t>C&amp;B 250ML PICALLILI</t>
  </si>
  <si>
    <t>C&amp;B 250 ML MANGO CHUTNEY</t>
  </si>
  <si>
    <t>C&amp;B 250 ML FISH N CHIP VINEGAR</t>
  </si>
  <si>
    <t>C&amp;B 250ML BRANSTON RELISH CDN</t>
  </si>
  <si>
    <t>C&amp;B 150 G GRAVY BROWNING</t>
  </si>
  <si>
    <t>C&amp;B 675 ML MINCE MEAT R&amp;B</t>
  </si>
  <si>
    <t>C&amp;B 12 OZ ORANGE MARMALADE</t>
  </si>
  <si>
    <t>5150028601C</t>
  </si>
  <si>
    <t>C&amp;B 12OZ ORANGE MARMALADE</t>
  </si>
  <si>
    <t>C&amp;B 12 OZ MINT APPLE JELLY</t>
  </si>
  <si>
    <t>5150028602C</t>
  </si>
  <si>
    <t>C&amp;B 12OZ MINT APPLE JELLY</t>
  </si>
  <si>
    <t>C&amp;B 12 OZ RED CURRANT JELLY</t>
  </si>
  <si>
    <t>5150028604C</t>
  </si>
  <si>
    <t>C&amp;B 12OZ RED CURRANT JELLY</t>
  </si>
  <si>
    <t>C&amp;B 9 OZ MAJOR GREY CHUTNEY</t>
  </si>
  <si>
    <t>5150028620C</t>
  </si>
  <si>
    <t>C&amp;B 9OZ MAJOR GREY CHUTNEY</t>
  </si>
  <si>
    <t>C&amp;B 9 OZ HOT MANGO CHUTNEY</t>
  </si>
  <si>
    <t>5150028621C</t>
  </si>
  <si>
    <t>C&amp;B 9OZ HOT MANGO CHUTNEY</t>
  </si>
  <si>
    <t>C&amp;B 8.5 OZ CRANBERRY CHUTNEY</t>
  </si>
  <si>
    <t>C&amp;B 8 OZ CRML ONION W PPR CHT</t>
  </si>
  <si>
    <t>5150028628C</t>
  </si>
  <si>
    <t>C&amp;B 8OZ CRML ONION W PPR CHT</t>
  </si>
  <si>
    <t>C&amp;B 10 OZ HAM GLAZE</t>
  </si>
  <si>
    <t>C&amp;B 12 OZ MINT APPLE JLY DISP</t>
  </si>
  <si>
    <t>C&amp;B 8.45FO FSH&amp;CHPS VINGR 6-PK</t>
  </si>
  <si>
    <t>C&amp;B 5 FL OZ MINT SAUCE 6-PK</t>
  </si>
  <si>
    <t>C&amp;B 3.5 OZ NON-PARIEL CAPERS</t>
  </si>
  <si>
    <t>C&amp;B 3 OZ COCKTAIL ONIONS</t>
  </si>
  <si>
    <t>C&amp;B 10 OZ HAM GLAZE DISPLAY</t>
  </si>
  <si>
    <t>C&amp;B 12 OZ SHRIMP SAUCE DISPLAY</t>
  </si>
  <si>
    <t>C&amp;B 12 OZ SEAFOOD SCE DISPLAY</t>
  </si>
  <si>
    <t>C&amp;B 12 OZ SEAFD &amp; SHRIMP DISP</t>
  </si>
  <si>
    <t>C&amp;B 12 OZ SEAFOOD SCE 12 CT</t>
  </si>
  <si>
    <t>C&amp;B 12 OZ SHRIMP SCE 12 CT</t>
  </si>
  <si>
    <t>C&amp;B 48CT MG/CRAN/HM CHTNY DISP</t>
  </si>
  <si>
    <t>C&amp;B 9.34OZ CHOW CHOW PICC 6-PK</t>
  </si>
  <si>
    <t>C&amp;B 10.9OZ BRSN PCKL RLSH 6-PK</t>
  </si>
  <si>
    <t>SM 16 ML GRAPE JELLY</t>
  </si>
  <si>
    <t>SM 10 ML PURE RASP</t>
  </si>
  <si>
    <t>SM 16 ML PURE RASP JAM</t>
  </si>
  <si>
    <t>SM 10 ML PURE ORANGE MARM</t>
  </si>
  <si>
    <t>SM 16 ML PURE ORANGE MARM</t>
  </si>
  <si>
    <t>SM 10 ML GRAPE JELLY</t>
  </si>
  <si>
    <t>SM 10 ML NSA ORANGE SPRD</t>
  </si>
  <si>
    <t>SM 10 ML NSA STRAW SPRD</t>
  </si>
  <si>
    <t>SM 10ML NSA ORCHARD BERRY</t>
  </si>
  <si>
    <t>SM 11.5 OZ HOT FDG TOFE SMPDLT</t>
  </si>
  <si>
    <t>C&amp;B 12 OZ SEAFOOD SAUCE 6CT</t>
  </si>
  <si>
    <t>C&amp;B 12 OZ ZESTY SHRIMP SCE 6CT</t>
  </si>
  <si>
    <t>SM 440G APR LS SPN INTL</t>
  </si>
  <si>
    <t>SM 440G ORG MAM LS SPN INTL</t>
  </si>
  <si>
    <t>SM MOS 11.3OZ CHRY/BLUBRY FS</t>
  </si>
  <si>
    <t>12 OZ APRICOT PRES ASIA</t>
  </si>
  <si>
    <t>SM 12 OZ BLUBRY PRES - ASIA</t>
  </si>
  <si>
    <t>DK 28.25 OZ SWTNHOT PR&amp;ON RLSH</t>
  </si>
  <si>
    <t>PEACH PCONC 32 BX DRUM 450#</t>
  </si>
  <si>
    <t>PEACH FAYE PUREE 9 BX SS US</t>
  </si>
  <si>
    <t>PNAPPL JCONC 60 BX LO RATIO</t>
  </si>
  <si>
    <t>PNAPPL CC W/ JCE ASEP DEL MNT</t>
  </si>
  <si>
    <t>PLUM SANTA ROSA PUR SP SS</t>
  </si>
  <si>
    <t>PLUM ITALIAN OR EP SP</t>
  </si>
  <si>
    <t>STRAW CA SLCD SP</t>
  </si>
  <si>
    <t>PEACH SLCD IQF WAWONA</t>
  </si>
  <si>
    <t>STRAW BRIGHT CA 3/8 DCD SP</t>
  </si>
  <si>
    <t>STRAW PCONC SDLS 16 BX</t>
  </si>
  <si>
    <t>PUMPKIN-PUREE SS DRUM</t>
  </si>
  <si>
    <t>PUMPKIN PUREE SS US CANNED</t>
  </si>
  <si>
    <t>RED RASP NW PCONC SDLS 42 BX</t>
  </si>
  <si>
    <t>RAISIN THOM SDLS</t>
  </si>
  <si>
    <t>RED RASP WA/BC STRND SP</t>
  </si>
  <si>
    <t>RED RASP PUR SS ORGNC</t>
  </si>
  <si>
    <t>RED RASP WHLE SP ORGNC</t>
  </si>
  <si>
    <t>RED RASP JCONC 60 BX</t>
  </si>
  <si>
    <t>STRAW NW SLCD 5+1 SUGAR</t>
  </si>
  <si>
    <t>STRAW CAM DCD 5+1 HFCS</t>
  </si>
  <si>
    <t>STRAW MED CA WHOLE 5+1 HFCS</t>
  </si>
  <si>
    <t>STRAW CA CAM PUR SDLS 5+1 HFCS</t>
  </si>
  <si>
    <t>TOMATO DICED WITH JUICE US</t>
  </si>
  <si>
    <t>HONEY EXTRA LIGHT AMBER</t>
  </si>
  <si>
    <t>WALNUTS 3/16 DCD</t>
  </si>
  <si>
    <t>PECAN LARGE FANCY HALVES</t>
  </si>
  <si>
    <t>WALNUTS HALVES/PIECES LIGHT</t>
  </si>
  <si>
    <t>BULK GLASS 750ML TALL CYLINDER</t>
  </si>
  <si>
    <t>BULK GLASS 1 L</t>
  </si>
  <si>
    <t>STRAW CA CAM SC WFC HFCS</t>
  </si>
  <si>
    <t>RR WA/BC SVD SP LOW MICRO</t>
  </si>
  <si>
    <t>STRAW CA CAM SC 5+1 HFCS</t>
  </si>
  <si>
    <t>SAB VEN 4.69+1 SUC WFC</t>
  </si>
  <si>
    <t>STRAW CAM SLCD WFC HFCS</t>
  </si>
  <si>
    <t>STRAW CA VENT SC 5+1 HFCS</t>
  </si>
  <si>
    <t>STRAW-VENTANA-SC-WFC</t>
  </si>
  <si>
    <t>STRAW BGI PUREE PAST 5+1 HFCS</t>
  </si>
  <si>
    <t>STRAW CA PCONC SDLS 16BX</t>
  </si>
  <si>
    <t>NS 27OZ REG RTU MINCEMEAT</t>
  </si>
  <si>
    <t>5272912342W</t>
  </si>
  <si>
    <t>NS 27 OZ REG MNCMT GRN TRAY</t>
  </si>
  <si>
    <t>NS 27 OZ R&amp;B MINCEMEAT</t>
  </si>
  <si>
    <t>SUGAR ORGANIC</t>
  </si>
  <si>
    <t>SUGAR MEDIUM BROWN</t>
  </si>
  <si>
    <t>SUGAR GRANULATED LBS</t>
  </si>
  <si>
    <t>MALTITOL SYRUP 75% DRUM</t>
  </si>
  <si>
    <t>CORN SYRUP IX HIGH MALTOSE</t>
  </si>
  <si>
    <t>ACESULFAME POTASSIUM PWDR</t>
  </si>
  <si>
    <t>CRN SYR HF LIQ BULK 71 BX</t>
  </si>
  <si>
    <t>ASPARTAME GRANULAR #60</t>
  </si>
  <si>
    <t>CRN SYR HIGH FRUCT LIQ 80 BX</t>
  </si>
  <si>
    <t>DEXTROSE</t>
  </si>
  <si>
    <t>GRAPE WHITE LO ACD WGJC KSHR</t>
  </si>
  <si>
    <t>GRP WHTJCONC 68 BX ORG ARG</t>
  </si>
  <si>
    <t>PEPPER RED DCD AD CHINA 1/8</t>
  </si>
  <si>
    <t>PEPPER GREEN DCD AD CHINA 1/8</t>
  </si>
  <si>
    <t>SPICE GARAM MASALA</t>
  </si>
  <si>
    <t>CARDAMOM GROUND 14000020</t>
  </si>
  <si>
    <t>PECTIN LC 950</t>
  </si>
  <si>
    <t>CARAMEL FUDGE PIECES-D0442</t>
  </si>
  <si>
    <t>PECAN MIDGET CHOICE DRY ROAST</t>
  </si>
  <si>
    <t>COLOR RED CABBAGE 2002G</t>
  </si>
  <si>
    <t>ZINFANDEL-RED WINE</t>
  </si>
  <si>
    <t>PECTIN LC 810</t>
  </si>
  <si>
    <t>PECTIN L 415</t>
  </si>
  <si>
    <t>CHARDONNAY WINE</t>
  </si>
  <si>
    <t>FLAV RASP ORG FL 90 07</t>
  </si>
  <si>
    <t>VANILLA SEED GROUND #092</t>
  </si>
  <si>
    <t>FENNEL IQF 1/2" DCD 923</t>
  </si>
  <si>
    <t>MELOSKIM 5297</t>
  </si>
  <si>
    <t>ONION STRIPS SAUTEED US</t>
  </si>
  <si>
    <t>PECTIN FB 220</t>
  </si>
  <si>
    <t>SUCRALOSE 25%</t>
  </si>
  <si>
    <t>SPICE FLAV RELISH NAT</t>
  </si>
  <si>
    <t>SUET</t>
  </si>
  <si>
    <t>CURRANTS ZANTE RAISINS US</t>
  </si>
  <si>
    <t>CINNAMON GROUND ORGANIC</t>
  </si>
  <si>
    <t>STARCH KOLGARD 7413</t>
  </si>
  <si>
    <t>HORSERADISH PURE FRESH GROUND</t>
  </si>
  <si>
    <t>STARCH REZISTA 682</t>
  </si>
  <si>
    <t>GINGER PUREE FROZEN</t>
  </si>
  <si>
    <t>FLAV-CARAMEL ART NV16523</t>
  </si>
  <si>
    <t>FLAV-BLUEBERRY WONF DY08096</t>
  </si>
  <si>
    <t>POLYDEXTROSE CORN</t>
  </si>
  <si>
    <t>FLAV RASPBERRY WONF SN041163</t>
  </si>
  <si>
    <t>HAZELNUTS DRY ROAST 30614</t>
  </si>
  <si>
    <t>FLAV-PEACH WONF 11003959</t>
  </si>
  <si>
    <t>LIME OIL 1X R544</t>
  </si>
  <si>
    <t>FLAV STRAWBERRY LIQ WONF</t>
  </si>
  <si>
    <t>GUM-LOCUST BEAN 246 NON GMO</t>
  </si>
  <si>
    <t>FLAV APRICOT WONF 418296</t>
  </si>
  <si>
    <t>MILK WHOLE POWDER</t>
  </si>
  <si>
    <t>FLAV-BLACKBERRY WONF C11346</t>
  </si>
  <si>
    <t>COLOR CARAMEL 105 ACD PRF</t>
  </si>
  <si>
    <t>FLAV CHOCOLATE NAT SN041610</t>
  </si>
  <si>
    <t>ACID SORBIC</t>
  </si>
  <si>
    <t>SALT TOP FLO EVAP BAG</t>
  </si>
  <si>
    <t>SODIUM HEXAMETAPHOSPHATE</t>
  </si>
  <si>
    <t>SODIUM BENZOATE POWDER GRAN</t>
  </si>
  <si>
    <t>TOM PASTE HOT BRK ASEPTIC-DRUM</t>
  </si>
  <si>
    <t>BUTTER BUDS OZ 32X #38162</t>
  </si>
  <si>
    <t>OLEO CAPSICUM F45330</t>
  </si>
  <si>
    <t>COLOR BLUE #1 FD&amp;C GRANULAR</t>
  </si>
  <si>
    <t>VINEGAR CIDER 50 GRAIN</t>
  </si>
  <si>
    <t>VINEGAR DISTILLED 120 GRAIN</t>
  </si>
  <si>
    <t>SHORTENING FLAKES</t>
  </si>
  <si>
    <t>CALCIUM CHLORIDE</t>
  </si>
  <si>
    <t>COLOR-YELLOW BLEND #6</t>
  </si>
  <si>
    <t>COLOR BLUE 2 LAKE</t>
  </si>
  <si>
    <t>COLOR CARAMEL AP 100</t>
  </si>
  <si>
    <t>COLOR MINTA GREEN</t>
  </si>
  <si>
    <t>COLOR HOT CARAMEL SOL</t>
  </si>
  <si>
    <t>COLOR YELLOW POWDER FD&amp;C</t>
  </si>
  <si>
    <t>COLOR YELLOW FD&amp;C 6</t>
  </si>
  <si>
    <t>COL ORNG MARM SOL 60%#5+40%#6</t>
  </si>
  <si>
    <t>ALLSPICE</t>
  </si>
  <si>
    <t>SPICE CHUTNEY C&amp;B F 31336</t>
  </si>
  <si>
    <t>CINN CLOVES W DEXTROSE 493-85F</t>
  </si>
  <si>
    <t>CINNAMON GROUND</t>
  </si>
  <si>
    <t>MOLASSES LOT H DRUM 405308</t>
  </si>
  <si>
    <t>COLOR RED 40 DUSTMASTER</t>
  </si>
  <si>
    <t>COLOR RED RASPBERRY POWDER</t>
  </si>
  <si>
    <t>CLOVES-GROUND</t>
  </si>
  <si>
    <t>CLOVES-WHOLE</t>
  </si>
  <si>
    <t>GINGER</t>
  </si>
  <si>
    <t>TURMERIC</t>
  </si>
  <si>
    <t>SEASONING MINCEMEAT</t>
  </si>
  <si>
    <t>NUTMEG GROUND</t>
  </si>
  <si>
    <t>ACID CITRIC</t>
  </si>
  <si>
    <t>OIL-COCONUT PART HYDRATED</t>
  </si>
  <si>
    <t>ACID MALIC</t>
  </si>
  <si>
    <t>COCOA NATURAL POWDER 10-12%</t>
  </si>
  <si>
    <t>COCOA ALKALIZED PWDR D-11-A BG</t>
  </si>
  <si>
    <t>COCOA NATURAL POWDER 11-N-003</t>
  </si>
  <si>
    <t>COCOA ALK POWDER 11-D-038</t>
  </si>
  <si>
    <t>MAPLE SYRUP GRADE A</t>
  </si>
  <si>
    <t>LIME JCONC 59 DEG</t>
  </si>
  <si>
    <t>MALTODEXTRIN 15DE</t>
  </si>
  <si>
    <t>COLOR MEGA GRAPE RED KOSHER</t>
  </si>
  <si>
    <t>MILK NON FAT DRY LOW HEAT</t>
  </si>
  <si>
    <t>MILK DRY NON FAT HIGH HEAT</t>
  </si>
  <si>
    <t>STARCH-REZISTA</t>
  </si>
  <si>
    <t>STARCH MIRA CLEER 340</t>
  </si>
  <si>
    <t>STARCH MIRA CLEER 187</t>
  </si>
  <si>
    <t>HONEY-WHITE CLOVER</t>
  </si>
  <si>
    <t>STARCH REZISTA HV</t>
  </si>
  <si>
    <t>DISODIUM PHOSPHATE BUFFER</t>
  </si>
  <si>
    <t>LECITHIN-THERMOLEC 57</t>
  </si>
  <si>
    <t>GUM XANTHAN 10040281</t>
  </si>
  <si>
    <t>TOM PASTE  HOT BRK ASEPTIC-BIN</t>
  </si>
  <si>
    <t>MUSTARD DRY 44-5</t>
  </si>
  <si>
    <t>SODIUM ALGINATE DP 1780</t>
  </si>
  <si>
    <t>MAYONNAISE 692470</t>
  </si>
  <si>
    <t>CELLULOSE AVICEL RC-591F</t>
  </si>
  <si>
    <t>SORBITOL SYRUP 70% DRUM</t>
  </si>
  <si>
    <t>STABILIZER-MYVEROL/DIMODAN-K</t>
  </si>
  <si>
    <t>COLOR CARAMEL LIQUID SD400</t>
  </si>
  <si>
    <t>FLAV CHERRY LIQUID NATURAL</t>
  </si>
  <si>
    <t>FLAV ORANGE CONC NAT 711560</t>
  </si>
  <si>
    <t>FLAV BUTTERSCOTCH NAT 256584</t>
  </si>
  <si>
    <t>COLOR-RED HAM GLAZE</t>
  </si>
  <si>
    <t>COLOR RED 40 FD&amp;C POWDER</t>
  </si>
  <si>
    <t>GUM XANTHAN KELTROL F</t>
  </si>
  <si>
    <t>ACID-LACTIC NATURAL 88% FCC</t>
  </si>
  <si>
    <t>WINE PORT KOSHER</t>
  </si>
  <si>
    <t>DILL WEED IRRADIATED</t>
  </si>
  <si>
    <t>MUSTARD SEED BROWN/SOAKED</t>
  </si>
  <si>
    <t>PAPRIKA FANCY 110 ASTA</t>
  </si>
  <si>
    <t>GARLIC CRUSHED</t>
  </si>
  <si>
    <t>FLAV-VANILLA ART 87672</t>
  </si>
  <si>
    <t>PEPPERMINT OIL NAT</t>
  </si>
  <si>
    <t>CINNAMON SPICE BLEND</t>
  </si>
  <si>
    <t>SODIUM CITRATE GRANULAR FINE</t>
  </si>
  <si>
    <t>SPEARMINT OIL NAT</t>
  </si>
  <si>
    <t>FLAV PAPAYA WONF 2049</t>
  </si>
  <si>
    <t>FLAV-STRAWBERRY WONF PD78759</t>
  </si>
  <si>
    <t>POTASSIUM SORBATE GRANULAR</t>
  </si>
  <si>
    <t>POPPYSEEDS-WHOLE</t>
  </si>
  <si>
    <t>PEPPER JALAPENO 3/8DCD BRINE</t>
  </si>
  <si>
    <t>OREGANO WHOLE</t>
  </si>
  <si>
    <t>BASIL WHOLE</t>
  </si>
  <si>
    <t>POLYSORBATE 80</t>
  </si>
  <si>
    <t>KETCHUP SPICING COMPOUND #0213</t>
  </si>
  <si>
    <t>CARRAGEENAN CSM-2</t>
  </si>
  <si>
    <t>FLAV-ETHYL VANILLIN</t>
  </si>
  <si>
    <t>COLOR TITANIUM DIOXIDE LIQUID</t>
  </si>
  <si>
    <t>FLAV VANILLIN ART</t>
  </si>
  <si>
    <t>FLAV VANILLA WONF D9418</t>
  </si>
  <si>
    <t>CORN WHOLE KERNAL FROZEN US</t>
  </si>
  <si>
    <t>GARLIC MINCED DEHYDRATED</t>
  </si>
  <si>
    <t>ONION POWDER 910X</t>
  </si>
  <si>
    <t>GARLIC POWDER 520X</t>
  </si>
  <si>
    <t>CELERY SEED WHOLE</t>
  </si>
  <si>
    <t>PEPPER BLK GROUND HOCK 34 MESH</t>
  </si>
  <si>
    <t>CURRY-POWDER</t>
  </si>
  <si>
    <t>RED PEPPER GROUND</t>
  </si>
  <si>
    <t>ONION DEHYDRATED DCD 1/4 US</t>
  </si>
  <si>
    <t>EXTRACT VANILLA PURE ORG 2X</t>
  </si>
  <si>
    <t>PPR RED DEHYD BELL CHINA 1/4</t>
  </si>
  <si>
    <t>PEPPER JALAPENO 3/8DCD LOW SOD</t>
  </si>
  <si>
    <t>EGG-WHOLE DRIED</t>
  </si>
  <si>
    <t>FLAV-STRAWBERRY WONF 137086</t>
  </si>
  <si>
    <t>LECITHIN SOLEC C</t>
  </si>
  <si>
    <t>HORSERADISH FRESH GROUND</t>
  </si>
  <si>
    <t>FLAVOR RED RASPBERRY WONF</t>
  </si>
  <si>
    <t>FLAV BLACKBERRY WONF 3990</t>
  </si>
  <si>
    <t>FLAV BLUEBERRY NAT 5392</t>
  </si>
  <si>
    <t>FLAV BOYSENBERRY WONF</t>
  </si>
  <si>
    <t>FLAV STRAWBERRY WONF 4799</t>
  </si>
  <si>
    <t>WATER-SOFT</t>
  </si>
  <si>
    <t>WATER</t>
  </si>
  <si>
    <t>WATER-PROCEDURE</t>
  </si>
  <si>
    <t>FLAV MINT BLEND</t>
  </si>
  <si>
    <t>COLOR YELLOW BLEND #5</t>
  </si>
  <si>
    <t>COLOR GREEN BLEND</t>
  </si>
  <si>
    <t>PECTIN LM 101 AS</t>
  </si>
  <si>
    <t>PECTIN LM LA410</t>
  </si>
  <si>
    <t>PECTIN LA 110</t>
  </si>
  <si>
    <t>PECTIN LM 104 AS</t>
  </si>
  <si>
    <t>PECTIN LM 12 CG</t>
  </si>
  <si>
    <t>PECTIN XSS 100</t>
  </si>
  <si>
    <t>PECTIN HM SLOW SET DUPONT</t>
  </si>
  <si>
    <t>PECTIN HM RS</t>
  </si>
  <si>
    <t>PECTIN LM 5206 CS</t>
  </si>
  <si>
    <t>GINGER PUREE 277V</t>
  </si>
  <si>
    <t>GARLIC PUREE FIRE ROASTED</t>
  </si>
  <si>
    <t>COCONUT CREAMED BLOCK</t>
  </si>
  <si>
    <t>PLASTIC BOTL 7.25 OZ MGSHL BRN</t>
  </si>
  <si>
    <t>BOTL PLAS 7.25OZ MGSHL BRN</t>
  </si>
  <si>
    <t>BOTL PLAS 7.25OZ MGSHL LBRN</t>
  </si>
  <si>
    <t>BOTL PLS 7.25OZ SM MGSHL LTBRN</t>
  </si>
  <si>
    <t>GLASS JAR C&amp;B SHRIMP</t>
  </si>
  <si>
    <t>GLASS-12 OZ H&amp;D LOGO ROUND</t>
  </si>
  <si>
    <t>GLASS-2.75 OZ BULK PALLET</t>
  </si>
  <si>
    <t>ONION-GRILL VIDALIA DCD 40180</t>
  </si>
  <si>
    <t>GLASS BOTL 12 FL OZ SYRUP</t>
  </si>
  <si>
    <t>SUGAR EXTENDER NATURAL</t>
  </si>
  <si>
    <t>FLAV BLUE TYPE NAT QL80959</t>
  </si>
  <si>
    <t>GLASS JAR 1.5 OZ 38MM</t>
  </si>
  <si>
    <t>GLASS JAR 1 OZ 38MM</t>
  </si>
  <si>
    <t>GLASS JAR 29 OZ BULK</t>
  </si>
  <si>
    <t>GLASS JAR 10 OZ DK FACETED</t>
  </si>
  <si>
    <t>PLASTIC-105 OZ BRUEGERS</t>
  </si>
  <si>
    <t>GLASS JAR 20.5 OZ MINCEMEAT</t>
  </si>
  <si>
    <t>GLASS C&amp;B CHOW CHOW BRANSTON</t>
  </si>
  <si>
    <t>GLASS JAR LEONE 287 CTRY GARD</t>
  </si>
  <si>
    <t>GLASS JAR 4 LB</t>
  </si>
  <si>
    <t>GLASS JAR 5 OZ CROCK</t>
  </si>
  <si>
    <t>GLASS JAR 6 OZ TOPPING</t>
  </si>
  <si>
    <t>GLASS JAR 12 OZ CROCK</t>
  </si>
  <si>
    <t>GLASS JAR 12.75OZ CROCK SUG FR</t>
  </si>
  <si>
    <t>GLASS JAR 18 OZ MARY ELLEN</t>
  </si>
  <si>
    <t>GLASS JAR 18 OZ CROCK</t>
  </si>
  <si>
    <t>GLASS JAR 32 OZ MARY ELLEN</t>
  </si>
  <si>
    <t>GLASS JAR 32 OZ CROCK</t>
  </si>
  <si>
    <t>SHORTNG-LO TRAN-SOY/COTTON RBD</t>
  </si>
  <si>
    <t>CLSUR PLAS 28 MM MGSHL BROWN</t>
  </si>
  <si>
    <t>CLSUR PLAS 28MM CRM MGSHL</t>
  </si>
  <si>
    <t>CLSUR MET 48 MM 6OZ TPG LT BRN</t>
  </si>
  <si>
    <t>CLSUR MET 48 MM 6OZ TPG</t>
  </si>
  <si>
    <t>CLSUR MET 48MM 6 OZ WHITE/GOLD</t>
  </si>
  <si>
    <t>EXP CLSUR MET 48MM 6 OZ WHITE/</t>
  </si>
  <si>
    <t>CLSUR MET 48MM 6OZ WHITE/GOLD</t>
  </si>
  <si>
    <t>CLSUR MET 48MM 6OZ P&amp;J DK PRPL</t>
  </si>
  <si>
    <t>CLSUR MET 48MM 6OZ P&amp;J TPG RED</t>
  </si>
  <si>
    <t>CLSUR MET 48MM 6OZ SM ORNG</t>
  </si>
  <si>
    <t>CLOSURE MET 53 MM ORANGE GING</t>
  </si>
  <si>
    <t>CLOSURE MET 53 MM RED GINGHM</t>
  </si>
  <si>
    <t>CLOSURE MET 53 MM</t>
  </si>
  <si>
    <t>CLOSURE MET 53 MM DK PRPL GING</t>
  </si>
  <si>
    <t>CLSUR MET 53MM APLBTR BRN GING</t>
  </si>
  <si>
    <t>CLOSURE MET 53 MM GOLD GINGHM</t>
  </si>
  <si>
    <t>CLSUR MET 38 MM C&amp;B MTB BLCK</t>
  </si>
  <si>
    <t>CLSUR MET 48 MM C&amp;B RTB BLCK</t>
  </si>
  <si>
    <t>CLOSURE MET 53 MM  DK BROWN</t>
  </si>
  <si>
    <t>CLOSURE MET 53 MM TPG LT BROWN</t>
  </si>
  <si>
    <t>CLOSURE MET 53 MM LT BROWN</t>
  </si>
  <si>
    <t>CLOSURE MET 53 MM TPG YELLOW</t>
  </si>
  <si>
    <t>CAP-58MM-ORG FRUIT SPREADS-RWK</t>
  </si>
  <si>
    <t>CLSUR MET 63 MM DK PURPLE GING</t>
  </si>
  <si>
    <t>CLOSURE MET 63 MM BROWN GINGHM</t>
  </si>
  <si>
    <t>PC UNIVERSAL WRAP</t>
  </si>
  <si>
    <t>FLAV LEMON 5X 4932</t>
  </si>
  <si>
    <t>HONEY-CANADIAN</t>
  </si>
  <si>
    <t>CLSUR MET 70MM ME 18OZ LT PRPL</t>
  </si>
  <si>
    <t>CLSUR MET 70 MM ME 18 OZ RED</t>
  </si>
  <si>
    <t>CLSUR METAL 70 MM RWK ORGANIC</t>
  </si>
  <si>
    <t>GLYCERINE KOSHER DRUM</t>
  </si>
  <si>
    <t>FLAV VANILLA WONF 8310</t>
  </si>
  <si>
    <t>OIL SUNFLOWER MID OLEIC RBWD</t>
  </si>
  <si>
    <t>CLOSURE MET 38 MM RED GINGHM</t>
  </si>
  <si>
    <t>CLSUR MET 38 MM ORANGE GING</t>
  </si>
  <si>
    <t>CAP-38MM-DK PURPLE GINGHAM</t>
  </si>
  <si>
    <t>CLSUR MET 38 MM GOLD RTP</t>
  </si>
  <si>
    <t>CLSUR MET 38MM DK BLCK/CREAM</t>
  </si>
  <si>
    <t>CAP-43 RTO-GOLD-ACID RESIST</t>
  </si>
  <si>
    <t>CAP-43 RTO-DKN-ACID RESIST</t>
  </si>
  <si>
    <t>CLSUR 48 MM RTO GOLD</t>
  </si>
  <si>
    <t>CLSUR METAL 58 RTB GOLD BUTTON</t>
  </si>
  <si>
    <t>CLSUR 63 MM RTO GOLD C&amp;B</t>
  </si>
  <si>
    <t>CLSUR 70 MM RTB GOLD C&amp;B</t>
  </si>
  <si>
    <t>CAP-82 RTS-GOLD</t>
  </si>
  <si>
    <t>1.5 OZ 38 MM XR CAP</t>
  </si>
  <si>
    <t>CLSUR MET 58 MM RTB C&amp;B BLACK</t>
  </si>
  <si>
    <t>FLAV ENHANCE FRUIT LIQ NAT</t>
  </si>
  <si>
    <t>CLOSURE MET 4 LB 82 MM JJP</t>
  </si>
  <si>
    <t>CASE C&amp;B CHOW BRANSTON 6PK</t>
  </si>
  <si>
    <t>FLAV STRAWBERRY LIQUID WONF</t>
  </si>
  <si>
    <t>SLIP SHEET SMOOTH 48X40</t>
  </si>
  <si>
    <t>DVDR 12 PK SQR JAR H&amp;D WHSE</t>
  </si>
  <si>
    <t>DVDR 12 PK LOGO JAR H&amp;D WHSE</t>
  </si>
  <si>
    <t>CASE C&amp;B CHOW BRANSTON 12PK</t>
  </si>
  <si>
    <t>TRAY 6 PACK 5 TN</t>
  </si>
  <si>
    <t>SPEARMINT LEAVES</t>
  </si>
  <si>
    <t>MALT VINEGAR 5%</t>
  </si>
  <si>
    <t>38MM RTO GREY POUPON-REST</t>
  </si>
  <si>
    <t>CAP-38MM YELLOW/WHITE GGHM LS</t>
  </si>
  <si>
    <t>TRAY-SMUCKR FRUIT SYRUP</t>
  </si>
  <si>
    <t>4 LB 6 PACK WRAP - NEW</t>
  </si>
  <si>
    <t>TRAY 12 PACK NUTS &amp; SYRUP-NEW</t>
  </si>
  <si>
    <t>TRAY-24 PK 6 OZ ICT NEW</t>
  </si>
  <si>
    <t>TRAY-6PK FRUIT SYRUP</t>
  </si>
  <si>
    <t>TRAY C&amp;B CHUTNEY 6 CT</t>
  </si>
  <si>
    <t>TRAY C&amp;B SEAFOOD SHRIMP 12 CT</t>
  </si>
  <si>
    <t>CUPS-3/4 OZ HASSIA-PLASTIC</t>
  </si>
  <si>
    <t>12 PK CROCK TRAY</t>
  </si>
  <si>
    <t>HASSIA-CUP-14MM 1/2 OZ 32 OD</t>
  </si>
  <si>
    <t>MASTER-1 OZ SMUCKER</t>
  </si>
  <si>
    <t>TRAY - 5 OZ 12 PK</t>
  </si>
  <si>
    <t>MASTER-NO. 10 TN DK 6PK WRAP</t>
  </si>
  <si>
    <t>MASTER-NO 10 TN SM 6PK WRAP</t>
  </si>
  <si>
    <t>PAD-1 OZ DICKINSON</t>
  </si>
  <si>
    <t>NEW 4# RSC</t>
  </si>
  <si>
    <t>DIVIDER-24 PK DICKINSON</t>
  </si>
  <si>
    <t>NEW 4# PARTITION</t>
  </si>
  <si>
    <t>BANDS-BLACKB-RS</t>
  </si>
  <si>
    <t>BANDS-STRAWB-RS</t>
  </si>
  <si>
    <t>BANDS-BLUEB- RS</t>
  </si>
  <si>
    <t>BANDS-BOYSENB-RS</t>
  </si>
  <si>
    <t>BANDS-RASPB-RS</t>
  </si>
  <si>
    <t>MASTER-2.75 OZ RITZ</t>
  </si>
  <si>
    <t>MASTER CASE 24 CT DICKINSON</t>
  </si>
  <si>
    <t>LBL 5 X 2 PRINT AND APPLY</t>
  </si>
  <si>
    <t>PAD 72 PACK DICKINSON</t>
  </si>
  <si>
    <t>#5 TINS-6/CS</t>
  </si>
  <si>
    <t>#10 TINS-SMK/DKN-6/CS</t>
  </si>
  <si>
    <t>#10 TIN PLAS LIDS SMK/DKN</t>
  </si>
  <si>
    <t>SHIPPER-3/#10 TIN RSC-P&amp;J</t>
  </si>
  <si>
    <t>SHIPPER-#10 TIN UNPRINTED-SMK-</t>
  </si>
  <si>
    <t>SHRINK FILM 19.5 IN .0020</t>
  </si>
  <si>
    <t>BANDS-58 MM CLEAR PREFORM</t>
  </si>
  <si>
    <t>SHRINK FILM 10 IN .0020</t>
  </si>
  <si>
    <t>SHRINK FILM 15 IN .0020</t>
  </si>
  <si>
    <t>SHRINK FILM 12 IN .0020</t>
  </si>
  <si>
    <t>14.5 IN SHRINK FILM</t>
  </si>
  <si>
    <t>SHRINK FILM 17 IN .0020</t>
  </si>
  <si>
    <t>SHRINK FILM 21 IN .0020</t>
  </si>
  <si>
    <t>LBL 16 OZ SQZ ICT CAP-US/UK</t>
  </si>
  <si>
    <t>LABELS-SQZ ICT CAP-CANADA</t>
  </si>
  <si>
    <t>LABEL DK TABS SAFETY</t>
  </si>
  <si>
    <t>EXP LBL STICK 1OZ DK MEX</t>
  </si>
  <si>
    <t>LABEL TABS SAFETY GOLD</t>
  </si>
  <si>
    <t>TRAY-1/2OZ 3/8OZ PC-NEW 2X</t>
  </si>
  <si>
    <t>LBL BK 8OZ DK SPLD STRW PRS MX</t>
  </si>
  <si>
    <t>LBL BK 12OZ C&amp;B ZST SHRIMP SCE</t>
  </si>
  <si>
    <t>CLSUR MET 58 MM DK CRM BLK</t>
  </si>
  <si>
    <t>TRAY 29OZ C&amp;B MINCEMEAT</t>
  </si>
  <si>
    <t>LBL FT 12 FLOZ SM TRPL BRY SYR</t>
  </si>
  <si>
    <t>TRAY 11.5 OZ P&amp;O RELISH</t>
  </si>
  <si>
    <t>EXP LBL FT 11.75OZ BCHRY TPG</t>
  </si>
  <si>
    <t>LBL BK SM 12FO SF BLUBRY SYRUP</t>
  </si>
  <si>
    <t>LBL BK 11.75OZ BLACK CHRY ICT</t>
  </si>
  <si>
    <t>CLSUR MET 38 MTP WHITE SYRUP</t>
  </si>
  <si>
    <t>LBL FT 12FLOZ SM SF BLUBRY SYR</t>
  </si>
  <si>
    <t>LBL FT 10OZ KB BING CHERRY</t>
  </si>
  <si>
    <t>LBL FT 10OZ KB BLUEBERRY PRES</t>
  </si>
  <si>
    <t>LBL FT 10OZ KB RED CURRANT JLY</t>
  </si>
  <si>
    <t>LBL BK 7.25OZ SM MGSHL CUPCAKE</t>
  </si>
  <si>
    <t>LBL BK 10OZ KB MINT APPLE JELL</t>
  </si>
  <si>
    <t>LBL BK 10 OZ KB BING CHERRY</t>
  </si>
  <si>
    <t>CLSURE PLAS 28MM MGSHL CREAM</t>
  </si>
  <si>
    <t>LBL BK 10OZ KB BLUEBERRY PRES</t>
  </si>
  <si>
    <t>LBL BK SM 12FO TRIPLE BRY SYR</t>
  </si>
  <si>
    <t>LBL BK 10OZ KB JALAPENO JELLY</t>
  </si>
  <si>
    <t>CLSR MET 63MM SM ORCHFST BRGDY</t>
  </si>
  <si>
    <t>BOTL PLAS 7.25OZ MGSHL CRM</t>
  </si>
  <si>
    <t>BTL PLAS 7.25OZ SM MG SHL CRM</t>
  </si>
  <si>
    <t>LBL FT 10OZ KB JALAPENO JELLY</t>
  </si>
  <si>
    <t>LBL BK 12OZ SM HOT CARAMEL ICT</t>
  </si>
  <si>
    <t>LBL FT 12OZ SM ORCH FNST APL C</t>
  </si>
  <si>
    <t>LBL FT 12OZ SM ORC FNS CIN APL</t>
  </si>
  <si>
    <t>LBL FT 7.25OZ SM MGSHL CUPCAKE</t>
  </si>
  <si>
    <t>LBL BK 12OZ SM ORCH FNS APL CI</t>
  </si>
  <si>
    <t>LBL FT 12OZ SM ORCH FNS PCH AP</t>
  </si>
  <si>
    <t>LBL BK 10OZ KB BOYSEN PRES</t>
  </si>
  <si>
    <t>TRAY 10 OZ KB JJP</t>
  </si>
  <si>
    <t>LBL FT 10OZ KB APL CINN JELLY</t>
  </si>
  <si>
    <t>CLSUR PLAS 33 MM SQZ TPG BRN</t>
  </si>
  <si>
    <t>CLSUR PLAS 33MM SQZ TPG DK TAN</t>
  </si>
  <si>
    <t>LBL FT 10OZ KB BOYSENBERRY</t>
  </si>
  <si>
    <t>LBL BK 10OZ KB APL CINN JELLY</t>
  </si>
  <si>
    <t>FILM SHRINK BLUE</t>
  </si>
  <si>
    <t>CLSUR 63MM SM ORCH FNST ORANGE</t>
  </si>
  <si>
    <t>LBL BK 10OZ SM SF STRAW TPG</t>
  </si>
  <si>
    <t>LBL BK 10OZ SM SF STRAW TPG VT</t>
  </si>
  <si>
    <t>EXP LBL BK 10OZ SM SF STRAW TP</t>
  </si>
  <si>
    <t>LBL BK 10OZ KB CALIF PLUM JAM</t>
  </si>
  <si>
    <t>LBL FT 10OZ KB KADOTA FIG PRES</t>
  </si>
  <si>
    <t>LBL FT 10OZ KB CALIF PLUM JAM</t>
  </si>
  <si>
    <t>LBL BK 12OZ SM ORCH FNS PCH AP</t>
  </si>
  <si>
    <t>LBL BK 10OZ KB KADOTA FIG PRES</t>
  </si>
  <si>
    <t>SHRNK BND BRWN 12FO MAPLE SYR</t>
  </si>
  <si>
    <t>LBL BK 10OZ SDLS BLKBRY JAM</t>
  </si>
  <si>
    <t>LBL BK 10OZ KB BLACKBERRY PRES</t>
  </si>
  <si>
    <t>LBL FT 7.25OZ SM MGSHL ORG CRM</t>
  </si>
  <si>
    <t>LBL FT 10OZ KB MINT APPLE JELL</t>
  </si>
  <si>
    <t>LBL FT 10OZ KB SDLS BLKBRY JAM</t>
  </si>
  <si>
    <t>LBL BK 10OZ KB SDLS BOYSEN JAM</t>
  </si>
  <si>
    <t>LBL BK 7.25OZ SM MGSHL ORNG CR</t>
  </si>
  <si>
    <t>LBL FT 10OZ SDLS BOYSEN JAM</t>
  </si>
  <si>
    <t>LBL BK 10OZ KB STRAWBERRY PRES</t>
  </si>
  <si>
    <t>LBL FT 10OZ KB STRAWBERRY PRES</t>
  </si>
  <si>
    <t>LBL BK 12FO SM PURE MAPLE SYR</t>
  </si>
  <si>
    <t>LBL WR 1.3 OZ SM SF STRW SPLDA</t>
  </si>
  <si>
    <t>TRAY 16 AND 14 OZ KB PRES</t>
  </si>
  <si>
    <t>LBL FT 12FO SM PURE MAPLE SYRP</t>
  </si>
  <si>
    <t>LBL FT 10OZ KB BLACKBERRY PRES</t>
  </si>
  <si>
    <t>LBL BK 10OZ KB RED CURRANT JLY</t>
  </si>
  <si>
    <t>LBL FT 10OZ DK RR PRES MEX</t>
  </si>
  <si>
    <t>CLSUR 53MM ORNG GINGHAM CC2891</t>
  </si>
  <si>
    <t>PAD SLIPSHT 1 &amp; 1.5 OZ FDSVS</t>
  </si>
  <si>
    <t>LBL WR SM 1OZ BLACK CHRY TPG</t>
  </si>
  <si>
    <t>LBL BK 12 OZ SM ORG STRAW FS</t>
  </si>
  <si>
    <t>LBL BK 12OZ SM ORG APR</t>
  </si>
  <si>
    <t>LBL BK 12 OZ SM ORG RR PRES</t>
  </si>
  <si>
    <t>TRAY 12OZ SM ORCH FNST PRES</t>
  </si>
  <si>
    <t>LBL BK 12 OZ SM ORG GRAPE JLY</t>
  </si>
  <si>
    <t>GLASS JAR 12OZ FACETED</t>
  </si>
  <si>
    <t>CSE 1 OZ PORTION CONTROL CB</t>
  </si>
  <si>
    <t>CLSUR MET 63MM DEEP SKRT RED</t>
  </si>
  <si>
    <t>LBL FT C B 340GR SEAFD SCE CDN</t>
  </si>
  <si>
    <t>LBL FT 12OZ C&amp;B SEAFD CKTL FOP</t>
  </si>
  <si>
    <t>LBL FT 12OZ C&amp;B SEAFD CKTL</t>
  </si>
  <si>
    <t>CLSUR MET 58 MM RTB WHT BLK</t>
  </si>
  <si>
    <t>CLSUR MET 53 MM BLUE TPG</t>
  </si>
  <si>
    <t>LBL WR 1.0 OZ CB TRIPLE BERRY</t>
  </si>
  <si>
    <t>LBL FT 27OZ NS PLAIN MNCMT</t>
  </si>
  <si>
    <t>LBL FT 27OZ NS PLAIN MNCMT FOP</t>
  </si>
  <si>
    <t>LBL FT 27OZ NS R &amp; B MNCMT FOP</t>
  </si>
  <si>
    <t>LBL BK 12OZ SM ORG ORNG MARM</t>
  </si>
  <si>
    <t>TRAY 27 OZ NS MNCMT</t>
  </si>
  <si>
    <t>LBL BK 12OZ SM ORG BLKBY</t>
  </si>
  <si>
    <t>LBL BK 27 OZ NS PLAIN MNCMT</t>
  </si>
  <si>
    <t>LBL BK 27 OZ NS PLAIN MNCMT VT</t>
  </si>
  <si>
    <t>GLASS JAR 27 OZ RIPON</t>
  </si>
  <si>
    <t>CLSUR MET 38MM 1OZ CB JJP</t>
  </si>
  <si>
    <t>LBL WR 5 FO C&amp;B MINT SCE</t>
  </si>
  <si>
    <t>CLSUR MET 70MM DWB GOLD</t>
  </si>
  <si>
    <t>LBL BK 27OZ NS RUM BRNDY MNCMT</t>
  </si>
  <si>
    <t>LBL BK 27OZ NS RMBNDY MNCMT VT</t>
  </si>
  <si>
    <t>CLSUR MET 63MM DEEP SKRT PURPL</t>
  </si>
  <si>
    <t>LBL WR 1.0OZ CB TART RED CHRY</t>
  </si>
  <si>
    <t>LBL BK 12OZ ORCH FNST TRP BRY</t>
  </si>
  <si>
    <t>CASE 1.5OZ DK MASTER CASE</t>
  </si>
  <si>
    <t>LBL BK 12OZ ORCH FNST BLUBRY</t>
  </si>
  <si>
    <t>LBL BK 12OZ ORCH FNST STRAW</t>
  </si>
  <si>
    <t>LBL FT 10 OZ SM SF STRAW TPG</t>
  </si>
  <si>
    <t>LBL FT 12OZ ORCH FNST BLUBRY</t>
  </si>
  <si>
    <t>LBL FT 12OZ ORCH FNST TRP BRY</t>
  </si>
  <si>
    <t>LBL BK 12OZ ORCH FNST CHRY PRE</t>
  </si>
  <si>
    <t>LBL WR 1.0OZ CB STRAW BALSAMIC</t>
  </si>
  <si>
    <t>LBL WR 10OZ H&amp;D BLK SWT CHRY</t>
  </si>
  <si>
    <t>CASE 1.4OZ DIJON ORG MUSTARD</t>
  </si>
  <si>
    <t>LBL WR 4 OZ KB BLKBY</t>
  </si>
  <si>
    <t>LBL WR 8 OZ KB RR</t>
  </si>
  <si>
    <t>LBL WR 9OZ RWK ORG BLUBRY SPD</t>
  </si>
  <si>
    <t>LBL FT 12OZ ORCH FNST STRAW</t>
  </si>
  <si>
    <t>LBL WR 1.0OZ CB SPCD PEAR PC</t>
  </si>
  <si>
    <t>LBL FT 12OZ ORCH FNST CHRY PRE</t>
  </si>
  <si>
    <t>LBL WR 8 OZ KB APL CINN</t>
  </si>
  <si>
    <t>LBL WR 8 OZ KB RR PRES SIGN</t>
  </si>
  <si>
    <t>LBL WR 8 OZ KB STRAW PRES SIGN</t>
  </si>
  <si>
    <t>LBL FT 12 FO KB BOYSN SYR</t>
  </si>
  <si>
    <t>LBL FT 10OZ DK BNG CHRY PRS MX</t>
  </si>
  <si>
    <t>LBL WR 8 OZ KB BLKBY PRES SIGN</t>
  </si>
  <si>
    <t>TRAY 1L BROWN KRAFT NON PRNTED</t>
  </si>
  <si>
    <t>LBL WR 4 OZ KB STRAW PRES</t>
  </si>
  <si>
    <t>CLSUR 58 MM COOPER CAP H&amp;D</t>
  </si>
  <si>
    <t>LBL WR 4 OZ KB APL CINN JLY</t>
  </si>
  <si>
    <t>LBL BK 10OZ DK BLUBRY PRES MEX</t>
  </si>
  <si>
    <t>LBL WR 4 OZ KB ORNG MARM</t>
  </si>
  <si>
    <t>LBL BK 10OZ DK STRW PRES MEX</t>
  </si>
  <si>
    <t>LBL WR 4 OZ KB GRP JLY</t>
  </si>
  <si>
    <t>CLSUR 38 MM H&amp;D COPPER</t>
  </si>
  <si>
    <t>LBL FT 8OZ DK SPLD STRW PRS MX</t>
  </si>
  <si>
    <t>CASE 1 OZ DK MASTER CASE</t>
  </si>
  <si>
    <t>CORR CASE BABY MOSAICS</t>
  </si>
  <si>
    <t>LBL BK 10OZ DK ORNG MARM MEX</t>
  </si>
  <si>
    <t>LIDSTOCK 1/2 OZ DK PURE HONEY</t>
  </si>
  <si>
    <t>LABEL WR 1.1 OZ DK PURE HONEY</t>
  </si>
  <si>
    <t>LBL WRP BABY MOSAICS 1OZ</t>
  </si>
  <si>
    <t>SEC TAB BABY MOSAICS</t>
  </si>
  <si>
    <t>LBL WR 1.75 OZ DK PURE HNY</t>
  </si>
  <si>
    <t>LBL WR 1.1 OZ  PURE HNY RITZ</t>
  </si>
  <si>
    <t>LBL FT 10OZ DK STRW PRES MEX</t>
  </si>
  <si>
    <t>TRAY 4 OZ KBF JJP</t>
  </si>
  <si>
    <t>LBL WR 1 OZ DK BFAST SYR</t>
  </si>
  <si>
    <t>LBL WR 8OZ KB BLKSWT CHRY SIGN</t>
  </si>
  <si>
    <t>PAD 4 OZ KBF JJP</t>
  </si>
  <si>
    <t>LBL BK 6 OZ SM CRML TPG</t>
  </si>
  <si>
    <t>CASE 7.25 OZ SM MGSHL CDN</t>
  </si>
  <si>
    <t>CASE 7.25 OZ SM MGSHL CHOC CDN</t>
  </si>
  <si>
    <t>EXP CASE 205G SM MGSHL CHOC CD</t>
  </si>
  <si>
    <t>LBL WR 250 ML C&amp;B HOT MANG CHT</t>
  </si>
  <si>
    <t>LBL WR 1.6 OZ DK MPL SYR</t>
  </si>
  <si>
    <t>LBL WR 1.6 OZ DK MAPLE SYRUP</t>
  </si>
  <si>
    <t>LBL BK 15.5OZ SCO RASPBRY SYR</t>
  </si>
  <si>
    <t>LBL BK 657ML C&amp;B RUM BRNDY MNC</t>
  </si>
  <si>
    <t>LBL BK 10 OZ DK CB GRAPE JAM</t>
  </si>
  <si>
    <t>LBL FT 15.5OZ SCO MINT CHOC SY</t>
  </si>
  <si>
    <t>CLSUR MET 18 OZ KK ORNG MARM</t>
  </si>
  <si>
    <t>CASE 7.25 OZ SM MGSHL</t>
  </si>
  <si>
    <t>CSE 7.25 OZ SM MAGIC SHELL</t>
  </si>
  <si>
    <t>LBL FT 15.5OZ SCO RASPBRY SYR</t>
  </si>
  <si>
    <t>LBL FT 7.25OZ SM MGSHL SMORES</t>
  </si>
  <si>
    <t>LBL FT 6 OZ SM STRAW TPG</t>
  </si>
  <si>
    <t>LBL WR 1 OZ KB BLKBY</t>
  </si>
  <si>
    <t>LBL WR 1 OZ KB BOYSN</t>
  </si>
  <si>
    <t>LBL WR 1.1 OZ KB HONEY</t>
  </si>
  <si>
    <t>LBL WR 1 OZ KB GRP</t>
  </si>
  <si>
    <t>LBL WR 1 OZ KB RR</t>
  </si>
  <si>
    <t>EXP LBL WR 1.6 OZ KB MPL SYR</t>
  </si>
  <si>
    <t>LBL WR 1.6 OZ KB MPL SYR</t>
  </si>
  <si>
    <t>CASE 1.6 OZ KB GLASS PC</t>
  </si>
  <si>
    <t>LBL BK 15.5OZ SCO MINTCHOC SYR</t>
  </si>
  <si>
    <t>LBL BK 15.5OZ SCO MINT CHOC SY</t>
  </si>
  <si>
    <t>EXP LBL WR 1 OZ KB ORNG MARM</t>
  </si>
  <si>
    <t>LABEL KB TABS SAFETY</t>
  </si>
  <si>
    <t>LBL WR 1 OZ KB STRAW</t>
  </si>
  <si>
    <t>CASE 1 OZ KB GLASS PC</t>
  </si>
  <si>
    <t>LBLBK 16OZ SCO ORG DK CRNCY PB</t>
  </si>
  <si>
    <t>LBL WR 8OZ KB BLUBRY PRES SIGN</t>
  </si>
  <si>
    <t>LBL BK 6 OZ SM STRAW TPG</t>
  </si>
  <si>
    <t>LBL BK 16OZ SCO ORG LT CRMY PB</t>
  </si>
  <si>
    <t>LBL WR 8 OZ KB BOYSN PRES SIGN</t>
  </si>
  <si>
    <t>LBL FT 6 OZ SM CHCFDG TPG</t>
  </si>
  <si>
    <t>LBL FT 9.5OZ DK ORG BLKBY</t>
  </si>
  <si>
    <t>CLSUR MET 14 OZ KK ORNG MARM</t>
  </si>
  <si>
    <t>LBL FT 9.5 OZ DK ORG RR</t>
  </si>
  <si>
    <t>LBL BK 9.5 OZ DK ORG BLUBRY</t>
  </si>
  <si>
    <t>LBLBK 16OZ SCO ORG LT CRNCY PB</t>
  </si>
  <si>
    <t>LBL BK 6 OZ SM CHCFDG TPG</t>
  </si>
  <si>
    <t>LBL FT 15.5 OZ SCO CHOC SYR</t>
  </si>
  <si>
    <t>LBL FT 15.5 OZ SCO CHOC SYRUP</t>
  </si>
  <si>
    <t>LBLBK 16OZ SCO ORG DRK CRMY PB</t>
  </si>
  <si>
    <t>LBL BK 7.25OZ SM SMORES MGSHL</t>
  </si>
  <si>
    <t>LBL BK 15.5 OZ SCO CHOC SYR</t>
  </si>
  <si>
    <t>LBL BK 15.5 OZ SCO CHOC SYRUP</t>
  </si>
  <si>
    <t>LBL FT 6 OZ SM CRML TPG</t>
  </si>
  <si>
    <t>CLSUR MET 63MM DEEP SKRT BLUE</t>
  </si>
  <si>
    <t>LBL WR 1.4OZ MAILLE MSTD</t>
  </si>
  <si>
    <t>CLSUR MET 63MM 29OZ C&amp;B MNCMT</t>
  </si>
  <si>
    <t>LBL BK 9.5 OZ DK ORG RR</t>
  </si>
  <si>
    <t>LBL WR 1.4 OZ MAILLE DIJON</t>
  </si>
  <si>
    <t>CLSUR MET 63MM DEEP DARK RED</t>
  </si>
  <si>
    <t>LBL FT 9.5 OZ DK ORG STRAW</t>
  </si>
  <si>
    <t>LBL FT 9.5 OZ DK ORG BLUBRY</t>
  </si>
  <si>
    <t>LBL BK 17.50 OZ GT DOPIAZA SCE</t>
  </si>
  <si>
    <t>LBL FT 10OZ DK ORNG MARM MEX</t>
  </si>
  <si>
    <t>TRAY 17.5 OZ GT SIMMER SCE</t>
  </si>
  <si>
    <t>LBL FT 8OZ DK SPLD RR PRES MEX</t>
  </si>
  <si>
    <t>CLSUR 70MM C&amp;B BLACK</t>
  </si>
  <si>
    <t>LBL FT 12OZ C&amp;B ZST SHRIMP FOP</t>
  </si>
  <si>
    <t>LBL FT 12OZ C&amp;B ZST SHRIMP</t>
  </si>
  <si>
    <t>LBL FT 17.50 OZ GT DOPIAZA SCE</t>
  </si>
  <si>
    <t>LBL BK 9.5 OZ DK ORG STRAW</t>
  </si>
  <si>
    <t>CASE 1.5OZ SM MASTER CASE</t>
  </si>
  <si>
    <t>LBL BK 9.5OZ DK ORG BLKBY</t>
  </si>
  <si>
    <t>LBL BK 10OZ DK BNG CHRY PR MEX</t>
  </si>
  <si>
    <t>LBL BK 8OZ DK SPLD APR PRS MEX</t>
  </si>
  <si>
    <t>GLASS JAR 14 OZ KK MARM</t>
  </si>
  <si>
    <t>GLASS JAR 18 OZ KK MARM</t>
  </si>
  <si>
    <t>LBL WR 10 TN DK BLKBRY PRES</t>
  </si>
  <si>
    <t>LBL WR 10 TN DK RED RASP PRES</t>
  </si>
  <si>
    <t>LBL WR 10 TN DK STWBRY FANCY</t>
  </si>
  <si>
    <t>LBL WR 10TN DK FNCY STRAW PRES</t>
  </si>
  <si>
    <t>LBL WR 10 TN DK ORANGE MARM</t>
  </si>
  <si>
    <t>LBL BK 7.75 OZ C&amp;B PCH ZND CHT</t>
  </si>
  <si>
    <t>LBL WR 1 OZ SUG FR HTFDG TPG</t>
  </si>
  <si>
    <t>LBL WR 10 TN DK CHRY PRES</t>
  </si>
  <si>
    <t>LBLWR 10TN DK BLK SWT CHRY PRS</t>
  </si>
  <si>
    <t>LBL WR 10 TN DK CNRD GRP</t>
  </si>
  <si>
    <t>TRAY 14 OZ KK ORNG MARM</t>
  </si>
  <si>
    <t>TRAY 18 OZ KK ORNG MARM</t>
  </si>
  <si>
    <t>CLSUR 82MM GRN GINGHAM CC292</t>
  </si>
  <si>
    <t>LBLWR 10.9OZ C&amp;B PCKL RLSH FOP</t>
  </si>
  <si>
    <t>CASE 1 OZ FDSVS SM LOGO</t>
  </si>
  <si>
    <t>LBL FT 10OZ DK BLUBRY PRES MEX</t>
  </si>
  <si>
    <t>LBL LID TAB 1 OZ SM SF HTFDG</t>
  </si>
  <si>
    <t>LBL BK 11.5 OZ PR&amp;ON ZIN RLSH</t>
  </si>
  <si>
    <t>CLSUR MET 82 MM RED CC2914</t>
  </si>
  <si>
    <t>LBL FT 8OZ DK SPLD APR PRS MEX</t>
  </si>
  <si>
    <t>LBL FT 10OZ DK APR PRES MEX</t>
  </si>
  <si>
    <t>LBL WR 250ML C&amp;B BRN PCKL RLSH</t>
  </si>
  <si>
    <t>LBL FT 12OZ SM ORG ORNG MARM</t>
  </si>
  <si>
    <t>LBL FT 12OZ SM ORG APR</t>
  </si>
  <si>
    <t>LBL FT 12OZ SM ORG BLKBRY PRES</t>
  </si>
  <si>
    <t>LBL FT 10OZ DK BCHRY PRES FOP</t>
  </si>
  <si>
    <t>LBL FT 10OZ DK BCHRY PRES</t>
  </si>
  <si>
    <t>LBL FT 9.5OZ DK PF BCHRY FOP</t>
  </si>
  <si>
    <t>LBL FT 9.5OZ DK PF BCHRY PRES</t>
  </si>
  <si>
    <t>LBL BK 10OZ DK BLK SWT CHRY PR</t>
  </si>
  <si>
    <t>LBL BK 9.5OZ DK PF BLK SWT CHR</t>
  </si>
  <si>
    <t>LBL BK 7.25OZ SM MG SHL CHOC</t>
  </si>
  <si>
    <t>LBL BK 7.25OZ SM MG SHL CHC VT</t>
  </si>
  <si>
    <t>LBL FT 9.5 OZ DK HOT PPR FOP</t>
  </si>
  <si>
    <t>LBL FT 9.5OZ DK HOT PPR FOP VT</t>
  </si>
  <si>
    <t>LBL FT 9.5OZ DK HOT PPR</t>
  </si>
  <si>
    <t>LBL WR 8 OZ KB APR PIN PRES</t>
  </si>
  <si>
    <t>LBL BK 12 FO KB BOYSN SYR</t>
  </si>
  <si>
    <t>LBL FT 18 OZ ME STRAWBERRY JAM</t>
  </si>
  <si>
    <t>LBL BK 18 OZ ME STRAWBERRY JAM</t>
  </si>
  <si>
    <t>LBL FT 18 OZ ME SDLS BLKBY JAM</t>
  </si>
  <si>
    <t>LBL BK 18 OZ ME SDL BLKBRY JAM</t>
  </si>
  <si>
    <t>LBL BK 11.5OZ  H&amp;D PR&amp;ON</t>
  </si>
  <si>
    <t>LBL BK 6 OZ SM BTRSC TPG</t>
  </si>
  <si>
    <t>LBL BK 11.5 OZ H&amp;D CHUTNEY</t>
  </si>
  <si>
    <t>LBL FT 6 OZ SM BTRSC TPG</t>
  </si>
  <si>
    <t>LBL BK 8.0 OZ C&amp;B PINE PPR CHT</t>
  </si>
  <si>
    <t>LBL BK 8.25 OZ C&amp;B TOMATO CHT</t>
  </si>
  <si>
    <t>LBL BK 8.0 OZ C&amp;B CRML ONION</t>
  </si>
  <si>
    <t>EXP LBL BK 8 OZ C&amp;B CRML ONION</t>
  </si>
  <si>
    <t>LBL FT 8.00 OZ C&amp;B PINE PPR</t>
  </si>
  <si>
    <t>LBL FT 8.25OZ C&amp;B CRML ONION</t>
  </si>
  <si>
    <t>LBL FT 8.25 OZ C&amp;B TNGY TOM</t>
  </si>
  <si>
    <t>LBL BK 12.25OZ H&amp;D CRAN RELISH</t>
  </si>
  <si>
    <t>TRAY 8-10OZ DICKINSON GENERIC</t>
  </si>
  <si>
    <t>EXP LBL FT 11OZ SM CDR APL BTR</t>
  </si>
  <si>
    <t>LBL FT 12 OZ SM PINEAPPLE TPG</t>
  </si>
  <si>
    <t>LBL FT 12.25OZ SM MARSHMLW TPG</t>
  </si>
  <si>
    <t>LBL FT 16.5OZ SM CIDR APLE BTR</t>
  </si>
  <si>
    <t>LBL FT 5 OZ SM PECANS IN SYRUP</t>
  </si>
  <si>
    <t>EXP LBL FT 12OZ SM GUAVA JLY</t>
  </si>
  <si>
    <t>LBL FT 29 OZ SM SPICED APL BTR</t>
  </si>
  <si>
    <t>LBL FT 12 FLOZ SM BLKBRY SYRUP</t>
  </si>
  <si>
    <t>LBL FT 12OZ SM HOT CARAMEL TPG</t>
  </si>
  <si>
    <t>LBL FT 12 FLOZ SM BLUBRY SYRUP</t>
  </si>
  <si>
    <t>LBL FT 11.75OZ SM STRAWBRY TPG</t>
  </si>
  <si>
    <t>LBL FT 12 FLOZ SM BOYSEN SYRUP</t>
  </si>
  <si>
    <t>LBL BK 29 OZ SM SPICED APL BTR</t>
  </si>
  <si>
    <t>LBL FT 12 FLOZ STRAW SYRUP</t>
  </si>
  <si>
    <t>LBL FT 12 FLOZ SM RED RASP SYR</t>
  </si>
  <si>
    <t>LBL FT 7.25OZ SM MG SHL CHOC</t>
  </si>
  <si>
    <t>LBL BK 10OZ DK RR PRES MEX</t>
  </si>
  <si>
    <t>LBL BK 10OZ HKONG SM SF APR</t>
  </si>
  <si>
    <t>LBL BK 12OZ HKONG SM APR PRES</t>
  </si>
  <si>
    <t>LBL BK 12OZ HKONG SM BLUBRY</t>
  </si>
  <si>
    <t>LBL BK 12OZ HKONG SM CNCRD GRP</t>
  </si>
  <si>
    <t>LBL BK 12OZ HKONG SM ORNG MARM</t>
  </si>
  <si>
    <t>LBL BK 12OZ HKONG SM PCH PRES</t>
  </si>
  <si>
    <t>LBL BK 12OZ HKONG SM STRAW PRS</t>
  </si>
  <si>
    <t>LBL FT 12 OZ  H&amp;D SWT RED PPR</t>
  </si>
  <si>
    <t>CLSUR MET 38 MM GOLD RTP&amp; RG5</t>
  </si>
  <si>
    <t>LBL LID STKLR 12OZ H&amp;D SWT RED</t>
  </si>
  <si>
    <t>LBL FT 390 ML SM FIELDBERRY</t>
  </si>
  <si>
    <t>LBL BK 390 ML SM FIELDBERRY</t>
  </si>
  <si>
    <t>LBL BK 12OZ H&amp;D SWT RED PPR</t>
  </si>
  <si>
    <t>LBL FT 390 ML SM SUMMER FRUIT</t>
  </si>
  <si>
    <t>LBL BK 390 ML SM SUMMER FRUIT</t>
  </si>
  <si>
    <t>LBL FT 390 ML SM WILDBRY</t>
  </si>
  <si>
    <t>LBL BK 390 ML SM WILDBRY</t>
  </si>
  <si>
    <t>LBL BK 10OZ DK APR PRES MEX</t>
  </si>
  <si>
    <t>LBL FT 290ML C&amp;B SEAFD CKT SCE</t>
  </si>
  <si>
    <t>CSE 15.5 FO SCO ICT SYR-PLAIN</t>
  </si>
  <si>
    <t>CSE 15.5 OZ SCO ICT SYR-PLAIN</t>
  </si>
  <si>
    <t>LBL FT 8OZ DK SPLD CHRY PRS MX</t>
  </si>
  <si>
    <t>LBL BK 340 GR SM ORNG MARM SGP</t>
  </si>
  <si>
    <t>EXP LBL BK 9.5 OZ DK MILD PPR</t>
  </si>
  <si>
    <t>LBL BK 9.5OZ DK MILD PEPPER VT</t>
  </si>
  <si>
    <t>LBL BK 340G SM BLUBRY PRES SGP</t>
  </si>
  <si>
    <t>LBL WR 340G SM STRAW PRES SGP</t>
  </si>
  <si>
    <t>LBL WR 8 OZ KB BOYSN PRES</t>
  </si>
  <si>
    <t>EXP LBL BK 9.5 OZ DK HOT PPR S</t>
  </si>
  <si>
    <t>LABEL BK 9.5 OZ DK HOT PPR VT</t>
  </si>
  <si>
    <t>LBL BK 12 OZ SM CHRY PRES VT</t>
  </si>
  <si>
    <t>LBL BK 18 OZ SM CHRY PRES VT</t>
  </si>
  <si>
    <t>LBL BK 18 OZ SM PNAPPL PRES VT</t>
  </si>
  <si>
    <t>LBL BK 18 OZ SM RED PLM JAM VT</t>
  </si>
  <si>
    <t>LBL BK 18 OZ SM STRAW JLY VT</t>
  </si>
  <si>
    <t>LABEL BK 9 OZ DKNSN APL BTR VT</t>
  </si>
  <si>
    <t>LBL BK 9.5OZ SCO ORG MANGO FS</t>
  </si>
  <si>
    <t>LBLFT 9.5OZ SC ORG CNCD GP FOP</t>
  </si>
  <si>
    <t>LBL FT 9.5OZ SCO ORG CNCRD GRP</t>
  </si>
  <si>
    <t>LBL BK 9.5OZ SCO ORG CNCRD GRP</t>
  </si>
  <si>
    <t>LBL BK 7.25OZ SM MG SHL CHCFDG</t>
  </si>
  <si>
    <t>LBL BK 7.25OZ SM MG SHL CF VT</t>
  </si>
  <si>
    <t>CLSR MET 63MM SM ORCH FNST PNK</t>
  </si>
  <si>
    <t>LBL FT 12 OZ SM BOYSEN PRES</t>
  </si>
  <si>
    <t>LBL FT 12 OZ RED PLUM JAM</t>
  </si>
  <si>
    <t>LBL FT 12OZ SM BLACKBERRY JLY</t>
  </si>
  <si>
    <t>LBL FT 12OZ SM ORC FNS RR CRAN</t>
  </si>
  <si>
    <t>LBL FT 12 OZ SM RED RASP JELLY</t>
  </si>
  <si>
    <t>LBL BK 12OZ SM ORC FNS RR CRAN</t>
  </si>
  <si>
    <t>LBL FT 12OZ SM MINT APPLE JLY</t>
  </si>
  <si>
    <t>LBL FT 9.5 OZ SCO APRCT FS FOP</t>
  </si>
  <si>
    <t>LBLFT 9.5OZ SCO ORG APRICOT FS</t>
  </si>
  <si>
    <t>LBL FT 9.5 OZ SCO APRICOT FS</t>
  </si>
  <si>
    <t>LBL BK 9.5 OZ DK CCNT CURD</t>
  </si>
  <si>
    <t>CLSUR 9.5OZ SCO FRT SPREAD</t>
  </si>
  <si>
    <t>LBL BK 9.5OZ SCO SDL RR FS</t>
  </si>
  <si>
    <t>LBL BK 9.5OZ SCO ORG SDL RR FS</t>
  </si>
  <si>
    <t>LBL BK 9.5OZ SCO STRAW CRAN FS</t>
  </si>
  <si>
    <t>LBL BK 12OZ C&amp;B SEAFD CKTL SCE</t>
  </si>
  <si>
    <t>LBL FT 9.5 OZ DK BAN CURD FOP</t>
  </si>
  <si>
    <t>LBL WR 32 GR DK PURE HNY</t>
  </si>
  <si>
    <t>LBLFT 9.5OZ SC BLKBY PMGNT FOP</t>
  </si>
  <si>
    <t>LBL FT 9.5OZ SCO BLKBY PMGRNT</t>
  </si>
  <si>
    <t>LBL BK 9.5 OZ DK BANANA CURD</t>
  </si>
  <si>
    <t>LBL BK 7.5OZ C&amp;B RMLDE SCE</t>
  </si>
  <si>
    <t>LBL BK 9.5 OZ SCO APRCT FS</t>
  </si>
  <si>
    <t>LBLBK 9.5OZ SCO ORG APRICOT FS</t>
  </si>
  <si>
    <t>EXP LBL BK 9.5OZ SCO APRCT FS</t>
  </si>
  <si>
    <t>TRAY 9.5 OZ SCO FRT SPREADS</t>
  </si>
  <si>
    <t>LBLFT 9.5 OZ SCO STWBRY FS FOP</t>
  </si>
  <si>
    <t>LBL FT 9.5 OZ SCO ORG STRAW FS</t>
  </si>
  <si>
    <t>LBL BK 9.5 OZ DK VAN CURD</t>
  </si>
  <si>
    <t>LBL BK 9.5OZ SCO BLKBY PMGRNT</t>
  </si>
  <si>
    <t>LBL FT 9.5 OZ DK CCNT CURD FOP</t>
  </si>
  <si>
    <t>LBL FT 9.5 OZ DK CCNT CURD</t>
  </si>
  <si>
    <t>LBL FT 9.5OZ SCO STRAW CRAN FS</t>
  </si>
  <si>
    <t>LBLFT 9.5OZ SCO RED RSP FS FOP</t>
  </si>
  <si>
    <t>LBL FT 9.5OZ SCO ORG SDL RR FS</t>
  </si>
  <si>
    <t>LBL FT 9.5 OZ DK VAN CURD FOP</t>
  </si>
  <si>
    <t>LBL BK 9.5 OZ SCO STWBRY FS</t>
  </si>
  <si>
    <t>LBL BK 9.5 OZ SCO ORG STRAW FS</t>
  </si>
  <si>
    <t>TRAY C&amp;B SEAFOOD SHRIMP 6 CT</t>
  </si>
  <si>
    <t>CASE 1 OZ RITZ MASTER CASE</t>
  </si>
  <si>
    <t>LBL BK 8OZ DK SPLD RR PRES MEX</t>
  </si>
  <si>
    <t>CLSUR MET 82 MM DF BLUE CC2923</t>
  </si>
  <si>
    <t>LBL FT 7.25OZ SM MGSHL CHOCFDG</t>
  </si>
  <si>
    <t>LBL FT 7.25OZ SM MG SHL CRML</t>
  </si>
  <si>
    <t>TRAY 27 OZ NS MNCMT GREEN</t>
  </si>
  <si>
    <t>PLASTIC BOTTLE 16 OZ MICRO SQZ</t>
  </si>
  <si>
    <t>TOTE 2500LB PB/CHOC AND PB ICT</t>
  </si>
  <si>
    <t>LBL FT 11.75OZ SM BLUBRY TPG</t>
  </si>
  <si>
    <t>LBL BK 18OZ SM PEACH MANGO VT</t>
  </si>
  <si>
    <t>CSE 15.5OZ SM HT FDG MICRO SQZ</t>
  </si>
  <si>
    <t>LBL BK 15.5OZ SM HTCML MCR SQZ</t>
  </si>
  <si>
    <t>LBL BK 15.5OZ SM HTCML MS VT</t>
  </si>
  <si>
    <t>EXP LBL BK 15.5OZ SM HTCML MCR</t>
  </si>
  <si>
    <t>LBL BK 15.5OZ SM HTCML MCR</t>
  </si>
  <si>
    <t>LBL FT 15.5OZ SM HTFDG MCR SQZ</t>
  </si>
  <si>
    <t>LBL FT 15.5OZSM HTFDG MCR</t>
  </si>
  <si>
    <t>LBL BK 15.5OZ SM HTFDG MCR SQZ</t>
  </si>
  <si>
    <t>LBL BK 15.5OZ SM HTFDG MS VT</t>
  </si>
  <si>
    <t>LBL BK 15.5 OZ SM HTFDG MC</t>
  </si>
  <si>
    <t>LBL FT 15.5OZ HTCML MCRO SQZ</t>
  </si>
  <si>
    <t>LBL FT 15.5OZ HTCML MICRO</t>
  </si>
  <si>
    <t>LBL BK 7.25OZ SM MG SHL CRML</t>
  </si>
  <si>
    <t>LBL BK 7.25OZ SM MGSHL CRML VT</t>
  </si>
  <si>
    <t>LBL FT 12 OZ SM BLND MARM</t>
  </si>
  <si>
    <t>EXP LBL FT 6 OZ SM CRML TPG</t>
  </si>
  <si>
    <t>LBL FT 6OZ SM CARAMEL TPG</t>
  </si>
  <si>
    <t>LBL BK 11.75OZ SM BLUBRY TPG</t>
  </si>
  <si>
    <t>LBL BK 12 OZ SM BLND MARM</t>
  </si>
  <si>
    <t>EXP LBL FT 6 OZ SM CHCFDG TPG</t>
  </si>
  <si>
    <t>LBL FT 6OZ SM CHOC FDG TPG</t>
  </si>
  <si>
    <t>CASE 375 ML DBL FRT LOGO</t>
  </si>
  <si>
    <t>EXP LBL BK 6 OZ SM CHCFDG TPG</t>
  </si>
  <si>
    <t>CLSUR MET 63 MM SM YELLOW</t>
  </si>
  <si>
    <t>EXP LBL BK 6 OZ SM CRML TPG</t>
  </si>
  <si>
    <t>LBL WR 375ML DF SMPL BL WLDBRY</t>
  </si>
  <si>
    <t>TRAY CRCK 18 OZ SM APPLE BTR</t>
  </si>
  <si>
    <t>TRAY CROCK 18 OZ SM</t>
  </si>
  <si>
    <t>LBL WR 35 ML DK MPL SYR</t>
  </si>
  <si>
    <t>LBL BK 32OZ SM STRAW JAM VT</t>
  </si>
  <si>
    <t>LBL WR 375ML DF SMP BL 4FRT FS</t>
  </si>
  <si>
    <t>TRAY CRCK 32 OZ SM APPLE BTR</t>
  </si>
  <si>
    <t>LBL WR 375 ML DF STRAW RHUB</t>
  </si>
  <si>
    <t>LBLFT 9.5OZ SCO ORG MNG FS FOP</t>
  </si>
  <si>
    <t>LBL FT 9.5OZ SCO ORG MANGO FS</t>
  </si>
  <si>
    <t>EXP LBL WR 1OZ DK APR PRES MEX</t>
  </si>
  <si>
    <t>LBL WR 1OZ DK APR PRES MEX</t>
  </si>
  <si>
    <t>LBL WR 1OZ DK RR PRES MEX</t>
  </si>
  <si>
    <t>LBL WR 1OZ DK STRW PRS MEX</t>
  </si>
  <si>
    <t>LBL WR 1.2 FO DK MAYO MEX</t>
  </si>
  <si>
    <t>LBL WR 1 OZ DK GRP JAM MEX</t>
  </si>
  <si>
    <t>LBL WR 1OZ DK OR MARM MEX</t>
  </si>
  <si>
    <t>EXP LBL WR 1OZ DK OR MARM MEX</t>
  </si>
  <si>
    <t>LBL WR 1OZ DK BLKBY PR MEX</t>
  </si>
  <si>
    <t>LBL WR 1.6OZ DK MP SYR MEX</t>
  </si>
  <si>
    <t>LBL WR 1.4 OZ DK KETCHUP MEX</t>
  </si>
  <si>
    <t>LBL WR 1.4OZ DK KETCHUP MEX</t>
  </si>
  <si>
    <t>LBL WR 1.4 OZ DK MUSTARD MEX</t>
  </si>
  <si>
    <t>LBL WR 1.4OZ DK MUSTARD MEX</t>
  </si>
  <si>
    <t>LBL BK 6.75OZ C&amp;B SCAMPI SCE</t>
  </si>
  <si>
    <t>CONTAINERS-5 GAL PAIL W/HANDLE</t>
  </si>
  <si>
    <t>LID - TEARING 5-GAL PLASTIC PA</t>
  </si>
  <si>
    <t>NESTABLE DRUMS - PLASTIC</t>
  </si>
  <si>
    <t>DRUM LIDS - NESTABLE PLASTIC</t>
  </si>
  <si>
    <t>LOCK BANDS - NESTABLE DRUMS</t>
  </si>
  <si>
    <t>LBL BK 250ML C&amp;B FSH&amp;CHP CDN</t>
  </si>
  <si>
    <t>LBL BK 7 OZ C&amp;B TARTAR SCE</t>
  </si>
  <si>
    <t>LBL  WR 148ML C&amp;B MINT SCE CDN</t>
  </si>
  <si>
    <t>LBL WR 250ML C&amp;B PICALILI CHOW</t>
  </si>
  <si>
    <t>CLSR MET 63MM DEEP SKRT LT BRN</t>
  </si>
  <si>
    <t>CLSR MET 63MM DEEP SD ORANGE</t>
  </si>
  <si>
    <t>LBL FT 11.5OZ SM SLT CRM SM DL</t>
  </si>
  <si>
    <t>EXP LBL FT 11.5OZ SM SLT CRM S</t>
  </si>
  <si>
    <t>LBL BK 11.5OZ SM SLT CRM SM DL</t>
  </si>
  <si>
    <t>LBL BK 11.5OZ SMSLTCRMSM DL VT</t>
  </si>
  <si>
    <t>EXP LBL BK 11.5OZ SM SLT CRM S</t>
  </si>
  <si>
    <t>TRAY 11.5OZ SM SIMPLE DELIGHT</t>
  </si>
  <si>
    <t>CLSR MET 63MM DEEP SKRT PURPLE</t>
  </si>
  <si>
    <t>LBL FT 11.5OZ SM DK CHOC SM DL</t>
  </si>
  <si>
    <t>LBL BK 11.5OZ SM DK CHOC SM DL</t>
  </si>
  <si>
    <t>LBL BK 11.5OZ SM KCHOCSM DL VT</t>
  </si>
  <si>
    <t>EXP LBL BK 11.5OZ SM DK CHOC S</t>
  </si>
  <si>
    <t>LBL FT 18OZ SM BLK RSP BLK JAM</t>
  </si>
  <si>
    <t>LBL FT 12OZ SM BLK RSP BLK JAM</t>
  </si>
  <si>
    <t>LBL BK 12OZ SM BLK RSP BLK JAM</t>
  </si>
  <si>
    <t>LBL BK 18OZ SM BLK RSP BLK JAM</t>
  </si>
  <si>
    <t>LBL FT 250ML C&amp;B FSH&amp;CHP CDN</t>
  </si>
  <si>
    <t>LBL BK 8OZ DK SPLD CHRY PRS MX</t>
  </si>
  <si>
    <t>LBL BK 5OZ SM WALNUT N SYRP VT</t>
  </si>
  <si>
    <t>LBL FT 15.5OZ SM MCHOC MCR SQZ</t>
  </si>
  <si>
    <t>LBL BK 15.5OZ SM MCHOC MCR SQZ</t>
  </si>
  <si>
    <t>LBLBK 15.5OZ SMMCHOC MCRSQZ VT</t>
  </si>
  <si>
    <t>LBL FT 15.5OZ SM BTRSC MCR SQZ</t>
  </si>
  <si>
    <t>LBL BK 15.5OZ SM BTRSC MCR SQZ</t>
  </si>
  <si>
    <t>LBL BK 15.5OZ SM BTRSC MS VT</t>
  </si>
  <si>
    <t>LBL BK 5OZ SM PECAN IN SYRP VT</t>
  </si>
  <si>
    <t>LBL FT 7.25OZ MGSHL PINK LEMON</t>
  </si>
  <si>
    <t>LBL BK 7.25OZ MGSHL PINK LEMON</t>
  </si>
  <si>
    <t>LBL FT 7.25OZ MGSHL ROOTBEER</t>
  </si>
  <si>
    <t>LBL BK 7.25OZ MGSHL ROOTBEER</t>
  </si>
  <si>
    <t>LBL BK 7.2 OZ C&amp;B CREOLE SCE</t>
  </si>
  <si>
    <t>LBL FT 10.25 OZ SM LS APRICOT</t>
  </si>
  <si>
    <t>LBL FT 10.25OZ SM LS GRAPE JLY</t>
  </si>
  <si>
    <t>LBL FT 10.25OZ SM LS RASP PRES</t>
  </si>
  <si>
    <t>LBL FT 10.25OZ SM LS STRAW PRS</t>
  </si>
  <si>
    <t>LBL 9.34 OZ C&amp;B CHOW CHOW FOP</t>
  </si>
  <si>
    <t>LBL WR 9.34OZ C&amp;B CHOW CHOW</t>
  </si>
  <si>
    <t>DF 375ML SMPL BLNDS WLDBRY FS</t>
  </si>
  <si>
    <t>DF 375ML FIELDBERRY NSA SPREAD</t>
  </si>
  <si>
    <t>DF 375ML STRAW NSA</t>
  </si>
  <si>
    <t>DF 375ML RASPBERRY NSA</t>
  </si>
  <si>
    <t>DF 375ML APRICOT SPRD NSA</t>
  </si>
  <si>
    <t>DF 375ML BLUBRY SPRD NSA</t>
  </si>
  <si>
    <t>DF 375ML ORNG SPREAD NSA</t>
  </si>
  <si>
    <t>DF 500 ML CHERRY FRT SPREAD</t>
  </si>
  <si>
    <t>DF 500 ML FIELDBERRY FRT SPRD</t>
  </si>
  <si>
    <t>DF 54CS 1L LIGHT STRAWBRY DRP</t>
  </si>
  <si>
    <t>DF 54CS 1L LIGHT RASPBERRY DRP</t>
  </si>
  <si>
    <t>DF 500 ML STRAW FRT SPREAD</t>
  </si>
  <si>
    <t>DF 500 ML RASP FRT SPREAD</t>
  </si>
  <si>
    <t>DF 500ML LT STRAW FRT SPREAD</t>
  </si>
  <si>
    <t>DF 500ML LT RASP FRT SPREAD</t>
  </si>
  <si>
    <t>DF 500 ML MARMALADE LIGHT</t>
  </si>
  <si>
    <t>DF 500 ML LT GARDEN FRTSPRD</t>
  </si>
  <si>
    <t>DF 500ML LT BOYSN STRW FRT SPD</t>
  </si>
  <si>
    <t>DF 500 ML LIGHT BLUE FRT SPRD</t>
  </si>
  <si>
    <t>DF 1L LIGHT RASPBERRY FRT SPRD</t>
  </si>
  <si>
    <t>DF 1L LT RASP FRT SPRD CL TRAY</t>
  </si>
  <si>
    <t>DF 500ML LT APRICOT FRT SPREAD</t>
  </si>
  <si>
    <t>OKA 500 ML APPLE JELLY</t>
  </si>
  <si>
    <t>GS 500ML HMSTD STRAW FRT SPR</t>
  </si>
  <si>
    <t>GS 500ML HMSTYL RASP FRT SPRD</t>
  </si>
  <si>
    <t>LBL FT 29 OZ C&amp;B MINCEMEAT FOP</t>
  </si>
  <si>
    <t>LBL FT 29OZ C&amp;B MINCEMEAT</t>
  </si>
  <si>
    <t>LBL BK 29 OZ C&amp;B MINCEMEAT FOP</t>
  </si>
  <si>
    <t>LBL BK 29OZ C&amp;B MINCEMEAT</t>
  </si>
  <si>
    <t>LBL FT 29 OZ C&amp;B R&amp;B MNCMT FOP</t>
  </si>
  <si>
    <t>LBL FT 29OZ C&amp;B R&amp;B MINCEMEAT</t>
  </si>
  <si>
    <t>LBL BK 29 OZ C&amp;B R&amp;B MNCMT FOP</t>
  </si>
  <si>
    <t>LBL BK 29OZ C&amp;B R&amp;B MINCEMEAT</t>
  </si>
  <si>
    <t>LBL FT 15.5OZ DK CHOC MCRO SQZ</t>
  </si>
  <si>
    <t>LBL FT 15.5OZ DK CHOC MICR</t>
  </si>
  <si>
    <t>LBL BK 15.5OZ DK CHOC MCRO SQZ</t>
  </si>
  <si>
    <t>LBL BK 15.5OZ DK CHOC MS VT</t>
  </si>
  <si>
    <t>LBL BK 15.5OZ DK CHOC MICR</t>
  </si>
  <si>
    <t>LBL FT 205G SM MGSHL CHOCOLATE</t>
  </si>
  <si>
    <t>LBL FT 205GR SM MGSHL TRPL DEL</t>
  </si>
  <si>
    <t>OIL PEANUT  RBD 571705</t>
  </si>
  <si>
    <t>LBL WR 1 LT DF LT RASP FS</t>
  </si>
  <si>
    <t>LBL WR 1L SM DF STRAW FRT SPRD</t>
  </si>
  <si>
    <t>EXP LBL WR 1 LT DF LT STRAW F</t>
  </si>
  <si>
    <t>EXP LBL WR 1L SM DF STRAW FRT</t>
  </si>
  <si>
    <t>LBL WR 1 LT DF LT STRAW FS</t>
  </si>
  <si>
    <t>LBL WR 1L SM PURE STRAW JAM</t>
  </si>
  <si>
    <t>LBL WR 1 LT SM PURE RR JAM</t>
  </si>
  <si>
    <t>LBL WR 500 ML OKA APL JLY</t>
  </si>
  <si>
    <t>LBL WR 500 ML DF LT STRAW FS</t>
  </si>
  <si>
    <t>LBL WR 500 ML DF STRAW FS</t>
  </si>
  <si>
    <t>LBL 500ML DBL FRT 4L  MARM LT</t>
  </si>
  <si>
    <t>LBL WR 500 ML DF LT RASP FS</t>
  </si>
  <si>
    <t>LBL WR 500 ML DF RASP FS</t>
  </si>
  <si>
    <t>LBL WR 500 ML DF LT BLUBRY FS</t>
  </si>
  <si>
    <t>LBL WR 500ML DF LT BOYSN STRAW</t>
  </si>
  <si>
    <t>LBL WR 500ML DF LT GARDEN FS</t>
  </si>
  <si>
    <t>LBL WR 500 ML DF LT APR FS</t>
  </si>
  <si>
    <t>LBL WR 750ML SH MARM OR-LM-GRP</t>
  </si>
  <si>
    <t>LBL WR 375ML SH MARM OR-LM-GRP</t>
  </si>
  <si>
    <t>LBL WR 375ML SH PURE PINE MARM</t>
  </si>
  <si>
    <t>LBL WR 375 ML SH SEV ORNG MARM</t>
  </si>
  <si>
    <t>LBL WR 375ML SH PURE ORNG MARM</t>
  </si>
  <si>
    <t>LBL WR 500ML GS HMSTD STRAW FS</t>
  </si>
  <si>
    <t>LBL WR 500ML GS HMSTYL RASP FS</t>
  </si>
  <si>
    <t>LBL FT 250 ML SM PURE APL JLY</t>
  </si>
  <si>
    <t>LBL BK 250 ML SM PURE APL JLY</t>
  </si>
  <si>
    <t>LBL WR 375ML SH EX ORNG MARM</t>
  </si>
  <si>
    <t>LBL FT 390 ML DF STRAW FS</t>
  </si>
  <si>
    <t>LBL BK 390 ML DF STRAW FS</t>
  </si>
  <si>
    <t>EXP LBL FT 390 ML DF RASP FS</t>
  </si>
  <si>
    <t>LBL FT 390 ML DF RASP FS</t>
  </si>
  <si>
    <t>LBL BK 390 ML DF RASP FS</t>
  </si>
  <si>
    <t>LBL FT 390 ML DF BLUBRY FS</t>
  </si>
  <si>
    <t>LBL FT 390 LM DF BLUBRY FS</t>
  </si>
  <si>
    <t>LBL BK 390 ML DF BLUBRY FS</t>
  </si>
  <si>
    <t>LBL FT 390 ML DF APRCT FS</t>
  </si>
  <si>
    <t>LBL BK 390 ML DF APRCT FS</t>
  </si>
  <si>
    <t>LBL FT 310 ML SM NSA APRCT FS</t>
  </si>
  <si>
    <t>LBL BK 310 ML SM NSA APRCT FS</t>
  </si>
  <si>
    <t>LBL FT 310 ML SM NSA ORNG</t>
  </si>
  <si>
    <t>LBL BK 310 ML SM NSA ORNG</t>
  </si>
  <si>
    <t>LBL FT 310 ML SM NSA RASP FS</t>
  </si>
  <si>
    <t>LBL BK 310 ML SM NSA RASP FS</t>
  </si>
  <si>
    <t>LBL BK 310 ML SM NSA STRAW FS</t>
  </si>
  <si>
    <t>LBL FT 310 ML SM NSA STRAW FS</t>
  </si>
  <si>
    <t>LBL FT 310ML SM NSA BLUBRY</t>
  </si>
  <si>
    <t>LBL BK 310ML SM NSA BLUBRY</t>
  </si>
  <si>
    <t>LBL 500 ML DF CHRY FS</t>
  </si>
  <si>
    <t>LBL WR 500 ML DF WLDBRY FS</t>
  </si>
  <si>
    <t>LBL WR 500 ML DF FLDBRRY FS</t>
  </si>
  <si>
    <t>LBL FT 250 ML SM MINT JELLY</t>
  </si>
  <si>
    <t>LBL BK 250 ML SM MINT JLY</t>
  </si>
  <si>
    <t>LBL FT 310ML SM NSA WLDBRY</t>
  </si>
  <si>
    <t>LBL BK 310ML SM NSA WLDBRY</t>
  </si>
  <si>
    <t>LBL WR 375ML DF NSA WLDBRY SPD</t>
  </si>
  <si>
    <t>WR 375 ML DF FIELDBERRY SPREAD</t>
  </si>
  <si>
    <t>LBL WR 375ML DF NSA STRAW SPD</t>
  </si>
  <si>
    <t>LBL WR 375 ML DF NSA RASP</t>
  </si>
  <si>
    <t>LBL WR 375 ML DF NSA APRCT SPD</t>
  </si>
  <si>
    <t>LBL WR 375 ML DF NSA BLUBRY</t>
  </si>
  <si>
    <t>LBL WR 375 ML DF NSA ORNG SPRD</t>
  </si>
  <si>
    <t>HONEY LIGHT AMBER TOTE</t>
  </si>
  <si>
    <t>LBL FT 11.5OZ SM HT TFE FDG SD</t>
  </si>
  <si>
    <t>EXP LBL FT 11.5OZ SM HT TFE FD</t>
  </si>
  <si>
    <t>KB 10 TN BOYSENBERRY PRESERVES</t>
  </si>
  <si>
    <t>KB 16 OZ APRICOT PRES</t>
  </si>
  <si>
    <t>KB 16 OZ BOYSENBERRY PRES</t>
  </si>
  <si>
    <t>KB 16 OZ ORANGE MARMALADE</t>
  </si>
  <si>
    <t>KB 16 OZ RED RASPBERRY PRES</t>
  </si>
  <si>
    <t>KB 16 OZ SDLS STWBRY JAM</t>
  </si>
  <si>
    <t>KB 16 OZ SDLS BLKBRY JAM</t>
  </si>
  <si>
    <t>KB 16 OZ SDLS BOYSEN JAM</t>
  </si>
  <si>
    <t>KB 16 OZ SDLS RASPBERRY JAM</t>
  </si>
  <si>
    <t>KB 16 OZ STRAWBERRY PRES</t>
  </si>
  <si>
    <t>KB 16 OZ BLACKBERRY PRES</t>
  </si>
  <si>
    <t>KB 1 OZ BOYSENBERRY PC-GLASS</t>
  </si>
  <si>
    <t>KB 1 OZ CONCORD GRAPE PC-GLASS</t>
  </si>
  <si>
    <t>KB 1 OZ ORANGE MARM PC-GLASS</t>
  </si>
  <si>
    <t>KB 1OZ RED RASPBERRY PC-GLASS</t>
  </si>
  <si>
    <t>KB 1 OZ BLACKBERRY PC-GLASS</t>
  </si>
  <si>
    <t>KB 1.1 OZ HONEY PC-GLASS</t>
  </si>
  <si>
    <t>KB 1.6 OZ MAPLE SYRUP PC-GLASS</t>
  </si>
  <si>
    <t>CLOSURE PLAS RED 24FO HJ SYRUP</t>
  </si>
  <si>
    <t>BOTTLE PLAS 24 FL OZ HJ SYRUP</t>
  </si>
  <si>
    <t>LBL FT 12 OZ SM APR PRES</t>
  </si>
  <si>
    <t>LBL FT 12 OZ SM BLUBRY PRES</t>
  </si>
  <si>
    <t>LBL FT 12 OZ SM CHRY PRES</t>
  </si>
  <si>
    <t>LBL FT 12 OZ SM ORNG MARM</t>
  </si>
  <si>
    <t>LBL FT 12 OZ SM PCH PRES</t>
  </si>
  <si>
    <t>LBL FT 12 OZ SM PINE PRES</t>
  </si>
  <si>
    <t>LBL FT 12 OZ SM CURR JLY</t>
  </si>
  <si>
    <t>LBL BK 32OZ SM GRAPE JELLY VT</t>
  </si>
  <si>
    <t>LBL BK 32 OZ SM GRAPE JAM VT</t>
  </si>
  <si>
    <t>EXP LBL FT 12.25OZ CHOC MOCHA</t>
  </si>
  <si>
    <t>JAR 1 OZ SM OF PC GLASS</t>
  </si>
  <si>
    <t>LBL 1 OZ SM OF STRAWBERRY PRES</t>
  </si>
  <si>
    <t>LBL 1 OZ SM OF RASP CRAN</t>
  </si>
  <si>
    <t>LBL 1 OZ SM OF ORANGE MARM</t>
  </si>
  <si>
    <t>LBL 1 OZ SM OF BLUEBERRY</t>
  </si>
  <si>
    <t>LBL 1.1 OZ SM OF HONEY</t>
  </si>
  <si>
    <t>CSE 1 OZ SM ORCH FNST</t>
  </si>
  <si>
    <t>EXP LBL 1 OZ C&amp;B BLUBRY LMN</t>
  </si>
  <si>
    <t>EXP LBL BK 12.25 OZ SM CHOC MO</t>
  </si>
  <si>
    <t>CAP 38MM PINK CAP 1 OZ SM OF</t>
  </si>
  <si>
    <t>CAP 38MM ORANGE MARM 1OZ SM OF</t>
  </si>
  <si>
    <t>CAP 38MM BLUE CAP 1OZ SM OF</t>
  </si>
  <si>
    <t>EXP LBL FT 12.25OZ SM CRML MAC</t>
  </si>
  <si>
    <t>TABS SAFETY RED OF STRAW</t>
  </si>
  <si>
    <t>TABS SAFETY PINK OF RASP CRAN</t>
  </si>
  <si>
    <t>TABS SAFETY YELLOW OF ORG MARM</t>
  </si>
  <si>
    <t>TABS SAFETY BLUE OF BLUEBRY</t>
  </si>
  <si>
    <t>TABS SAFETY TBD OF HONEY</t>
  </si>
  <si>
    <t>EXP LBL 1 OZ C&amp;B PINEAPPLE PAS</t>
  </si>
  <si>
    <t>EXP LBL BK 12.25OZ SM CRML MAC</t>
  </si>
  <si>
    <t>LBL WR 33 OZ SCO STWBRY FS</t>
  </si>
  <si>
    <t>LBL WR 44 OZ SCO STWBRY FS</t>
  </si>
  <si>
    <t>82 RSB (BUTTON) PLAIN GOLD</t>
  </si>
  <si>
    <t>EXP TRAY 33 OZ SCO STWBRY SPD</t>
  </si>
  <si>
    <t>TRAY 44 OZ SCO STWBRY SPD</t>
  </si>
  <si>
    <t>LBL WR 1.0 OZ CB COASTL STRBRY</t>
  </si>
  <si>
    <t>SALT EVAPORATED BULK</t>
  </si>
  <si>
    <t>CLOSURE MET 53 MM  LT BLUE ICT</t>
  </si>
  <si>
    <t>LBL FT 7.25OZ MGSH CKE BATTER</t>
  </si>
  <si>
    <t>TRAY 750 ML SH GM MARMALADE</t>
  </si>
  <si>
    <t>LBL BK 7.25OZ MGSH CKE BATTER</t>
  </si>
  <si>
    <t>LBL BK 7.25OZ MGSH CKE BTTR VT</t>
  </si>
  <si>
    <t>LBL FT 7.25OZ MGSH MNT CHOC CC</t>
  </si>
  <si>
    <t>LBL BK 7.25OZ MGSH MNT CHOC CC</t>
  </si>
  <si>
    <t>LBL BK 7.25OZ MGSH MNT CHCC VT</t>
  </si>
  <si>
    <t>BTL PLAS 7.25OZ SM MG SHL WHT</t>
  </si>
  <si>
    <t>BTL 15.5 OZ MICRO SQZ DRK BRWN</t>
  </si>
  <si>
    <t>BTL 15.5 OZ MICRO SQZ LGT BRWN</t>
  </si>
  <si>
    <t>LBL BK 27OZ NS REG MINCEMEAT</t>
  </si>
  <si>
    <t>LBL FT 27OZ NS REG MINCEMEAT</t>
  </si>
  <si>
    <t>LBL BK 27OZ NS R&amp;B MINCEMEAT</t>
  </si>
  <si>
    <t>LBL FT 27OZ NS R&amp;B MINCEMEAT</t>
  </si>
  <si>
    <t>LBL FT 270G SCO ORG STRAW FS</t>
  </si>
  <si>
    <t>LBL BK 270G SCO ORG STRAW FS</t>
  </si>
  <si>
    <t>LBL FT 270G SCO ORG APRICOT FS</t>
  </si>
  <si>
    <t>LBL BK 270G SCO ORG APRICOT FS</t>
  </si>
  <si>
    <t>LBL FT 270G SCO OR CNRD GRP FS</t>
  </si>
  <si>
    <t>LBL BK 270G SCO OR CNRD GRP FS</t>
  </si>
  <si>
    <t>CSE 15.5 OZ SCO ICT SYRUP</t>
  </si>
  <si>
    <t>LBL WR 1 OZ DK ORANGE MARM</t>
  </si>
  <si>
    <t>EXP NCKBND 12FO DK WM BLUBR SY</t>
  </si>
  <si>
    <t>TRAY 9.5 OZ SCO FRUIT SPRD 6CT</t>
  </si>
  <si>
    <t>LBL 10 OZ RWK CRANBERRY SCE</t>
  </si>
  <si>
    <t>LBL 10 OZ RWK CRANBERRY SAUCE</t>
  </si>
  <si>
    <t>LBL WR 1 OZ DK BOYSEN PRE</t>
  </si>
  <si>
    <t>LABEL CB TABS SAFETY</t>
  </si>
  <si>
    <t>EXP LBL WR 1 OZ DK GLS SDLS BL</t>
  </si>
  <si>
    <t>LBL BK 10 OZ C&amp;B HAM GLZ</t>
  </si>
  <si>
    <t>LBL BK 9 OZ MAJOR GREY CHT</t>
  </si>
  <si>
    <t>LBL BK 9 OZ C&amp;B HOT MNG CHT</t>
  </si>
  <si>
    <t>LBL WR 1.0OZ CB GRAPE PC</t>
  </si>
  <si>
    <t>LBL BK 12 OZ C&amp;B ORNG MARM</t>
  </si>
  <si>
    <t>EXP CSE 8.25 LB KB BOYSEN PRES</t>
  </si>
  <si>
    <t>LBL BK 8.5 OZ C&amp;B CRANBRY CHT</t>
  </si>
  <si>
    <t>LBL BK 12 OZ C&amp;B CURR RED</t>
  </si>
  <si>
    <t>LBL BK 340G C&amp;B SEAFD SCE</t>
  </si>
  <si>
    <t>LBL WR 8.25 LB KB BOYSEN PRES</t>
  </si>
  <si>
    <t>LBL WR 10 TN KB BOYSEN PRES</t>
  </si>
  <si>
    <t>LBL BK 8.45 FO C&amp;B FISH CHIP</t>
  </si>
  <si>
    <t>LBL FT 10OZ C&amp;B HAM GLZ</t>
  </si>
  <si>
    <t>LBL FT 12 OZ C&amp;B MINT APL FOP</t>
  </si>
  <si>
    <t>LBLFT 8OZ DK SF STRAW PRES FOP</t>
  </si>
  <si>
    <t>LBLFT 8OZ DK SF STRAW PRES</t>
  </si>
  <si>
    <t>LBL FT 8 OZ DK SF APR PRES FOP</t>
  </si>
  <si>
    <t>LBL BK 12 OZ C&amp;B MINT APL FOP</t>
  </si>
  <si>
    <t>LBL BK 12 OZ C&amp;B MINT APL</t>
  </si>
  <si>
    <t>LBL FT 8OZ DK SF SDL BLKBY FOP</t>
  </si>
  <si>
    <t>LBL FT 8OZ DK SF SDL BLKBY</t>
  </si>
  <si>
    <t>RWK 9 OZ CRANBERRY SAUCE</t>
  </si>
  <si>
    <t>RWK 10 OZ CRANBERRY SAUCE</t>
  </si>
  <si>
    <t>RWK 25.4 FL OZ SPRK ORG APPLE</t>
  </si>
  <si>
    <t>RWK 25.4 FL OZ SPRKLG ORG PEAR</t>
  </si>
  <si>
    <t>RWK 25.4 FL OZ SPRKLG CRANBRY</t>
  </si>
  <si>
    <t>LBL FT 8OZ DK SF CHRY PRES FOP</t>
  </si>
  <si>
    <t>LBL FT 8OZ DK SF CHRY PRES</t>
  </si>
  <si>
    <t>LBL FT 8 OZ DK SF RR PRES FOP</t>
  </si>
  <si>
    <t>LBL FT 9.5OZ DK PF APRICOT FOP</t>
  </si>
  <si>
    <t>LBL FT 9.5OZ DK PF APRICOT</t>
  </si>
  <si>
    <t>TRAY 10 OZ DK PRES 12 COUNT</t>
  </si>
  <si>
    <t>LBL FT 9.5OZ DK PF SDL BLK FOP</t>
  </si>
  <si>
    <t>LBL FT 9.5OZ DK PF SDL BLK</t>
  </si>
  <si>
    <t>LBL FT 9.5 OZ DK PF BLUBRY FOP</t>
  </si>
  <si>
    <t>LBL FT 9.5 OZ DK PF BLUBRY</t>
  </si>
  <si>
    <t>LBL FT 9.5OZ DK PF SD BYSN FOP</t>
  </si>
  <si>
    <t>LBL FT 9.5OZ DK PF ORG MRM FOP</t>
  </si>
  <si>
    <t>LBL FT 9.5OZ DK PF ORG MRM</t>
  </si>
  <si>
    <t>LBL FT 9.5 OZ DK PF STRAW FOP</t>
  </si>
  <si>
    <t>LBL FT 9.5 OZ DK PF STRAW</t>
  </si>
  <si>
    <t>LBL FT 9.5OZ DK PF RED RSP FOP</t>
  </si>
  <si>
    <t>LBL FT 9.5OZ DK PF RED RSP</t>
  </si>
  <si>
    <t>LBL WR 1.1 OZ CB HONEY PC</t>
  </si>
  <si>
    <t>LBL FT 12 OZ C&amp;B ORNG MARM FOP</t>
  </si>
  <si>
    <t>LBL FT 12 OZ C&amp;B GUAVA JLY FOP</t>
  </si>
  <si>
    <t>LBL FT 12 OZ C&amp;B CURR RED FOP</t>
  </si>
  <si>
    <t>LBL FT 24 FO HJ ORGL PNCK SYR</t>
  </si>
  <si>
    <t>LBL BK 24 FO HJ ORGL PNCK SYR</t>
  </si>
  <si>
    <t>CLSR MET 63MM DEEP SKIRT BROWN</t>
  </si>
  <si>
    <t>LBL BK 11.5OZ SM CH CNT SMP DL</t>
  </si>
  <si>
    <t>LBL BK 11.5OZ SMCHCNT SMPDL VT</t>
  </si>
  <si>
    <t>EXP LBL BK 11.5OZ SM CH CNT SM</t>
  </si>
  <si>
    <t>LBL FT 11.5OZ SM HTFDG SMP DLT</t>
  </si>
  <si>
    <t>LBL BK 11.5OZ SM HTFDG SMP DLT</t>
  </si>
  <si>
    <t>LBLBK 11.5OZ SMHTFDGSMP DLT VT</t>
  </si>
  <si>
    <t>EXP LBL BK 11.5OZ SM HTFDG SMP</t>
  </si>
  <si>
    <t>LBL FT 7.25OZ MGSHL RNBW SHRBT</t>
  </si>
  <si>
    <t>LBL BK 7.25OZ MGSHL RNBW SHRBT</t>
  </si>
  <si>
    <t>CLSR MET 63MM DEEP SKIRT BLUE</t>
  </si>
  <si>
    <t>LBL FT 7.25OZ MGSH CHC PRTZ IN</t>
  </si>
  <si>
    <t>LBL FT 11.5OZ SM CH CNT SMP DL</t>
  </si>
  <si>
    <t>EXP LBL FT 11.5OZ SM CH CNT SM</t>
  </si>
  <si>
    <t>LBL BK 7.25OZ MGSH CHC PRTZ</t>
  </si>
  <si>
    <t>LBL BK 7.25OZ MGSH CHC PRTZ VT</t>
  </si>
  <si>
    <t>CLOSURE 9.5OZ SCO FRUIT SPREAD</t>
  </si>
  <si>
    <t>CASE 24 FO HJ SYRUP 6 CT RIPON</t>
  </si>
  <si>
    <t>CLSUR MET 48MM 6OZ DK BRN</t>
  </si>
  <si>
    <t>CLSUR MET 48 MM 6OZ LT BRN</t>
  </si>
  <si>
    <t>LBL BK 9.5OZ DK PF SDL BLK</t>
  </si>
  <si>
    <t>CLSR MET 63MM DEEP SD BRT ORNG</t>
  </si>
  <si>
    <t>LBL FT 10 OZ DK GRAPE JAM</t>
  </si>
  <si>
    <t>EXP LBL FT 10 OZ DK GRAPE JAM</t>
  </si>
  <si>
    <t>LBL BK 10 OZ DK GRAPE JAM</t>
  </si>
  <si>
    <t>EXP LBL FT 390 ML SM ORCH BRRY</t>
  </si>
  <si>
    <t>CASE 10 ML PC - RIPON</t>
  </si>
  <si>
    <t>EXP LBL BK 390 ML SM ORCH BRRY</t>
  </si>
  <si>
    <t>LBL FT 310 ML SM ORCH BRRY SPD</t>
  </si>
  <si>
    <t>LBL WR 1.0OZ CB ORG MARM</t>
  </si>
  <si>
    <t>LBL BK 310 ML SM ORCH BRRY SPD</t>
  </si>
  <si>
    <t>CSE 7.25 OZ SM MGSHL 8 COUNT</t>
  </si>
  <si>
    <t>TOTE/LINR SET CAPS CHOC SLURRY</t>
  </si>
  <si>
    <t>LBL BK 12 OZ SM PCH PRES VT</t>
  </si>
  <si>
    <t>LBL BK 12 OZ SMBLBRY PRE VT</t>
  </si>
  <si>
    <t>LBL FT 440G SM APR LS SPN</t>
  </si>
  <si>
    <t>LBL BK 440G SM APR LS PR S</t>
  </si>
  <si>
    <t>LBL FT 440G SM ORNG MARM LS</t>
  </si>
  <si>
    <t>LBL BK 440G SM ORNG MARM LS</t>
  </si>
  <si>
    <t>FILM SHRINK 8IN .0020</t>
  </si>
  <si>
    <t>LBL FT 12OZ SM ORG STRAW PRES</t>
  </si>
  <si>
    <t>LBL FT 12OZ SM ORG GRP JELLY</t>
  </si>
  <si>
    <t>LBL FT 12OZ SM ORG RR PRES</t>
  </si>
  <si>
    <t>LIDSTK 10 ML GM APL JLY</t>
  </si>
  <si>
    <t>LIDSTK 10ML SM NSA STRAW SPRD</t>
  </si>
  <si>
    <t>LIDSTK 10 ML GM LT RASP FS</t>
  </si>
  <si>
    <t>LIDSTK 10 ML GM ORNG MARM</t>
  </si>
  <si>
    <t>LIDSTK 10 ML SM GRP JLY</t>
  </si>
  <si>
    <t>EXP TRAY 375 ML DF SHRT CYL JJ</t>
  </si>
  <si>
    <t>EXP TRAY 500ML DBL FRT LOGO</t>
  </si>
  <si>
    <t>EXP TRAY 500ML GENERIC JJP</t>
  </si>
  <si>
    <t>LIDSTK 10 ML GM LT ORNG MARM</t>
  </si>
  <si>
    <t>LBL WR 1L SM SP RECIPE STRAW</t>
  </si>
  <si>
    <t>EXP TRAY 1 L DBL FRT LOGO JJP</t>
  </si>
  <si>
    <t>TRAY 1 L DBL FRT LOGO JJP</t>
  </si>
  <si>
    <t>LIDSTK 10ML SM BLUEBERRY SPRD</t>
  </si>
  <si>
    <t>LIDSTK 10 ML SM PURE RASP</t>
  </si>
  <si>
    <t>EXP TRAY 750 ML DF LOGO CDN</t>
  </si>
  <si>
    <t>LIDSTK 10 ML GM GRP JLY</t>
  </si>
  <si>
    <t>LIDSTK 10ML SM NSA ORNG SPRD</t>
  </si>
  <si>
    <t>LIDSTK 10ML SM NSA ORCHBRY SPD</t>
  </si>
  <si>
    <t>LIDSTK 10 ML SM PURE ORNG MARM</t>
  </si>
  <si>
    <t>EXP TRAY 1 L SM LOGO JJP CDN</t>
  </si>
  <si>
    <t>EXP TRAY 310 ML SMCKR NSA CDN</t>
  </si>
  <si>
    <t>EXP TRAY 390 ML SMCKR LOGO JJP</t>
  </si>
  <si>
    <t>EXP TRAY  250 ML JJP CROCK CND</t>
  </si>
  <si>
    <t>12/11.5OZ HD P&amp;O 918398</t>
  </si>
  <si>
    <t>LBL WR 4 LB SM APRICOT PRES</t>
  </si>
  <si>
    <t>LBL WR 4 LB SM ORANGE MARM</t>
  </si>
  <si>
    <t>LBL WR 4 LB SM STRAWBERRY PRES</t>
  </si>
  <si>
    <t>LBL WR 4 LB SM CURRANT JELLY</t>
  </si>
  <si>
    <t>LBL WR 4 LB SM GRAPE JELLY</t>
  </si>
  <si>
    <t>LBL WR 4 LB SM MINT APPLE JLY</t>
  </si>
  <si>
    <t>LABEL SM 4 LB MINT APPLE JELLY</t>
  </si>
  <si>
    <t>LBL WR 4 LB SM CHERRY JELLY</t>
  </si>
  <si>
    <t>LBL WR 4 LB SM APPLE JELLY</t>
  </si>
  <si>
    <t>LDSTK 1OZ DK PLS BRK SYRUP</t>
  </si>
  <si>
    <t>LBL WR 2 FLOZ RITZ MAPLE SYRUP</t>
  </si>
  <si>
    <t>LBL FT 7.75 OZ C&amp;B PCH ZND CHT</t>
  </si>
  <si>
    <t>CASE 21 G GR CRML SWT SPRD</t>
  </si>
  <si>
    <t>LIDSTK 21 G GR CRML SWT SPRD</t>
  </si>
  <si>
    <t>CASE GENERIC 1/2OZ SM PC</t>
  </si>
  <si>
    <t>LBL BK 334 ML SM HT FDG MI</t>
  </si>
  <si>
    <t>LBL FT 10.25OZ SM KETCHUP</t>
  </si>
  <si>
    <t>LBL BK 10.25OZ SM KETCHUP</t>
  </si>
  <si>
    <t>EXP LBL BK 10.25OZ SM KETCHUP</t>
  </si>
  <si>
    <t>CASE 16 ML SM FRUIT PC</t>
  </si>
  <si>
    <t>LBL WR 35ML DK MAPLE SYRUP</t>
  </si>
  <si>
    <t>EXP CORNER BOARD 50" HEIGHT</t>
  </si>
  <si>
    <t>BOTL PLAS 7.25OZ SM MG SHL BRN</t>
  </si>
  <si>
    <t>CSE 7.25 OZ SM MAGIC SHELL GEN</t>
  </si>
  <si>
    <t>BOTL PLAS 7.25OZ SM MGSHL CRM</t>
  </si>
  <si>
    <t>CLSUR PLAS 28MM SM MS CREAM</t>
  </si>
  <si>
    <t>BOTL PLS 7.25OZ SM MS LTBRN</t>
  </si>
  <si>
    <t>CLSUR PLAS 28MM MS LGT BRWN</t>
  </si>
  <si>
    <t>CSE 15.5OZ SM MICRO SQZ 6 CCT</t>
  </si>
  <si>
    <t>#10 TINS- SMK/DKN-6/CS</t>
  </si>
  <si>
    <t>CLSR MET 53MM RED ACID RES</t>
  </si>
  <si>
    <t>ESS BLKBRY MAR PCONC 40 BX</t>
  </si>
  <si>
    <t>ESS BLACKBERRY PCONC NON GMO</t>
  </si>
  <si>
    <t>ESS BLACKBERRY JCONC</t>
  </si>
  <si>
    <t>ESS BLUBRY PCONC 30 BX</t>
  </si>
  <si>
    <t>ESS BOYSEN PCONC 20 BX</t>
  </si>
  <si>
    <t>ESS BLACK RASP PCONC 22.2 BX</t>
  </si>
  <si>
    <t>ESS CHERRY RD TRT JCONC 60 BX</t>
  </si>
  <si>
    <t>LBL BK 11.5OZ SM HT TFE FDG SD</t>
  </si>
  <si>
    <t>ESS CURRANT RED JCONC 60 BX</t>
  </si>
  <si>
    <t>ESS GRP CONCRD JCON68BX NONGMO</t>
  </si>
  <si>
    <t>ESS STRAWBERRY PCONC 4X</t>
  </si>
  <si>
    <t>ESS RED RASP PCON 42BX NON GMO</t>
  </si>
  <si>
    <t>ESS RED RASP 60 BX CON NON GMO</t>
  </si>
  <si>
    <t>CLOS MET 63MM GREEN GING MEX</t>
  </si>
  <si>
    <t>LABELS SQZ ICT CAP CANADA</t>
  </si>
  <si>
    <t>CLOSURE SM MOSAICS</t>
  </si>
  <si>
    <t>EXP LBL BK SM MOSAICS STRW/BLK</t>
  </si>
  <si>
    <t>EXP LBL FT SM MOSAICS STRW/BLK</t>
  </si>
  <si>
    <t>EXP RRP TRAY SM MOSAICS STRW/B</t>
  </si>
  <si>
    <t>EXP LBL BK SM MOSAICS PEACH/RA</t>
  </si>
  <si>
    <t>EXP LBL FT SM MOSAICS PCH/RSPB</t>
  </si>
  <si>
    <t>EXP RRP TRAY SM MOSAICS PCH/RA</t>
  </si>
  <si>
    <t>EXP LBL BK SM MOSAICS STRW/MAN</t>
  </si>
  <si>
    <t>EXP LBL FT SM MOSAICS STRW/MAN</t>
  </si>
  <si>
    <t>EXP RRP TRAY SM MOSAICS STRW/M</t>
  </si>
  <si>
    <t>EXP LBL BK SM MOSAICS CHRY/BLU</t>
  </si>
  <si>
    <t>EXP LBL FT SM MOSAICS CHRY/BLB</t>
  </si>
  <si>
    <t>EXP RRP TRAY SM MOSAICS CHRY/B</t>
  </si>
  <si>
    <t>EXP GLASS JAR SM MOSAICS</t>
  </si>
  <si>
    <t>ESS APPLE JCONC 71 BRIX</t>
  </si>
  <si>
    <t>LBL 5.5OZ DG FRPLS CHKN</t>
  </si>
  <si>
    <t>LBL 5.5OZ DG FRPLS TNA</t>
  </si>
  <si>
    <t>LBL 5.5 OZ DG FRPL CHKN SMN</t>
  </si>
  <si>
    <t>RITZ22523</t>
  </si>
  <si>
    <t>RITZ CARLTON 1.1 OZ PURE HONEY</t>
  </si>
  <si>
    <t>RITZ22531</t>
  </si>
  <si>
    <t>RITZ 2 FLOZ MAPLE SYRUP</t>
  </si>
  <si>
    <t>RITZ22537</t>
  </si>
  <si>
    <t>1 OZ SDL BLACKBRY SPDABLE FRT</t>
  </si>
  <si>
    <t>W300029</t>
  </si>
  <si>
    <t>C&amp;B MINT SAUCE</t>
  </si>
  <si>
    <t>W300030</t>
  </si>
  <si>
    <t>C&amp;B FISH &amp; CHIP VINEGAR</t>
  </si>
  <si>
    <t>W300031</t>
  </si>
  <si>
    <t>C&amp;B BROWNING GRAVY</t>
  </si>
  <si>
    <t>W300120</t>
  </si>
  <si>
    <t>SM APPLE JELLY C</t>
  </si>
  <si>
    <t>W300135</t>
  </si>
  <si>
    <t>SM APRICOT LOWSUG PRESERVES A</t>
  </si>
  <si>
    <t>W300136</t>
  </si>
  <si>
    <t>SM APRICOT PRESERVES A</t>
  </si>
  <si>
    <t>W300148</t>
  </si>
  <si>
    <t>DK STRAW PRES SUGAR FREE E</t>
  </si>
  <si>
    <t>W300149</t>
  </si>
  <si>
    <t>DK APRICOT PRES SUGAR FREE C</t>
  </si>
  <si>
    <t>W300151</t>
  </si>
  <si>
    <t>DK BLACKBERRY SDL SUGAR FREE B</t>
  </si>
  <si>
    <t>W300156</t>
  </si>
  <si>
    <t>DK CHERRY PRES SUGAR FREE A</t>
  </si>
  <si>
    <t>W300158</t>
  </si>
  <si>
    <t>DK RED RASP PRES SUGAR FREE B</t>
  </si>
  <si>
    <t>W300189</t>
  </si>
  <si>
    <t>STRAWBERRY SUG FREE TOPPING A</t>
  </si>
  <si>
    <t>W300216</t>
  </si>
  <si>
    <t>SM BLUEBERRY PRESERVES</t>
  </si>
  <si>
    <t>W300240</t>
  </si>
  <si>
    <t>SM BUTTERSCOTCH TOPPING A</t>
  </si>
  <si>
    <t>W300250</t>
  </si>
  <si>
    <t>SM CARAMEL TOPPING A</t>
  </si>
  <si>
    <t>W300251</t>
  </si>
  <si>
    <t>SM CARAMEL SQZ TPG CND</t>
  </si>
  <si>
    <t>W300253</t>
  </si>
  <si>
    <t>SM HOT CARAMEL TOPPING A</t>
  </si>
  <si>
    <t>W300270</t>
  </si>
  <si>
    <t>SM CHOCOLATE FUDGE TOPPING A</t>
  </si>
  <si>
    <t>W300279</t>
  </si>
  <si>
    <t>SM HOT FUDGE SQUEEZE TOPPING B</t>
  </si>
  <si>
    <t>W300289</t>
  </si>
  <si>
    <t>SCO CHOCOLATE SYRUP</t>
  </si>
  <si>
    <t>W300310</t>
  </si>
  <si>
    <t>SM CURRANT JELLY A</t>
  </si>
  <si>
    <t>W300384</t>
  </si>
  <si>
    <t>SM STRAWBERRY ORCHARD FINEST</t>
  </si>
  <si>
    <t>W300386</t>
  </si>
  <si>
    <t>KK ORANGE MARMALADE 14 OZ A</t>
  </si>
  <si>
    <t>W300424</t>
  </si>
  <si>
    <t>SM GRAPE JELLY PC PLAS C</t>
  </si>
  <si>
    <t>W300430</t>
  </si>
  <si>
    <t>SM GUAVA JELLY A</t>
  </si>
  <si>
    <t>W300435</t>
  </si>
  <si>
    <t>SM TRIPLE BERRY ORCHARD FINEST</t>
  </si>
  <si>
    <t>W300462</t>
  </si>
  <si>
    <t>NS MINCEMEAT PIE FILLING</t>
  </si>
  <si>
    <t>W300463</t>
  </si>
  <si>
    <t>NS MINCEMEAT PIE FILLING B&amp;R</t>
  </si>
  <si>
    <t>W300470</t>
  </si>
  <si>
    <t>BLUEBRY PRES ORCHARD FINEST A</t>
  </si>
  <si>
    <t>W300491</t>
  </si>
  <si>
    <t>SYRUP TRIPLE BERRY A</t>
  </si>
  <si>
    <t>W300523</t>
  </si>
  <si>
    <t>EXP SM CHERRY ORCHARD FINEST</t>
  </si>
  <si>
    <t>W300580</t>
  </si>
  <si>
    <t>SM MIXED FRUIT JELLY A</t>
  </si>
  <si>
    <t>W300638</t>
  </si>
  <si>
    <t>EXP PEACH APRCT PRES ORCHARD F</t>
  </si>
  <si>
    <t>W300643</t>
  </si>
  <si>
    <t>MINT SAUCE 150ML CANADA</t>
  </si>
  <si>
    <t>W300649</t>
  </si>
  <si>
    <t>C&amp;B PINEAPPLE PEPPER CHTNY</t>
  </si>
  <si>
    <t>W300650</t>
  </si>
  <si>
    <t>KBF BOYSENBERRY PRESERVES #10</t>
  </si>
  <si>
    <t>W300652</t>
  </si>
  <si>
    <t>SM ORANGE MARMALADE A</t>
  </si>
  <si>
    <t>W300655</t>
  </si>
  <si>
    <t>SCO CHOC MINT SYRUP</t>
  </si>
  <si>
    <t>W300660</t>
  </si>
  <si>
    <t>SM ORANGE MARMALADE B</t>
  </si>
  <si>
    <t>W300664</t>
  </si>
  <si>
    <t>SM ORANGE MARM PC PLAS A</t>
  </si>
  <si>
    <t>W300665</t>
  </si>
  <si>
    <t>SM ORANGE LOWSUG A</t>
  </si>
  <si>
    <t>W300688</t>
  </si>
  <si>
    <t>SM BLUBRY SF FRT SYR SPLENDA</t>
  </si>
  <si>
    <t>W300689</t>
  </si>
  <si>
    <t>CB CARAMELIZED ONION CHUTNEY</t>
  </si>
  <si>
    <t>W300696</t>
  </si>
  <si>
    <t>SM PEACH PRESERVES A</t>
  </si>
  <si>
    <t>W300711</t>
  </si>
  <si>
    <t>DK COCONUT CURD</t>
  </si>
  <si>
    <t>W300729</t>
  </si>
  <si>
    <t>SCO BLKBRY PMGRNT ORG SPD</t>
  </si>
  <si>
    <t>W300732</t>
  </si>
  <si>
    <t>DK VANILLA CURD</t>
  </si>
  <si>
    <t>W300736</t>
  </si>
  <si>
    <t>SCO RED RASP SPRD SDL</t>
  </si>
  <si>
    <t>W300742</t>
  </si>
  <si>
    <t>DF LT/REG STRAW  SPREAD</t>
  </si>
  <si>
    <t>W300758</t>
  </si>
  <si>
    <t>SCO APRICOT ORGANIC SPREAD</t>
  </si>
  <si>
    <t>W300763</t>
  </si>
  <si>
    <t>DK BANANA CURD B</t>
  </si>
  <si>
    <t>W300774</t>
  </si>
  <si>
    <t>SCO STRAWBERRY SPREAD</t>
  </si>
  <si>
    <t>W300804</t>
  </si>
  <si>
    <t>SLURRY CHOCOLATE FOR JTG</t>
  </si>
  <si>
    <t>W300812</t>
  </si>
  <si>
    <t>SM HOT CARAMEL SQUEEZE TOPPING</t>
  </si>
  <si>
    <t>W300832</t>
  </si>
  <si>
    <t>SM STRAWBERRY TOPPING A</t>
  </si>
  <si>
    <t>W300834</t>
  </si>
  <si>
    <t>SM STRAWBERRY JAM PC PLAS A</t>
  </si>
  <si>
    <t>W300841</t>
  </si>
  <si>
    <t>DF STRAW FRT SPREAD</t>
  </si>
  <si>
    <t>W300846</t>
  </si>
  <si>
    <t>SH 3 FRUIT MARM</t>
  </si>
  <si>
    <t>W300850</t>
  </si>
  <si>
    <t>DF LT BOYSEN STRAW SPRD</t>
  </si>
  <si>
    <t>W300868</t>
  </si>
  <si>
    <t>SH SEVILLE ORANGE MARM</t>
  </si>
  <si>
    <t>W300870</t>
  </si>
  <si>
    <t>GS HMSTD STRAW SPRD</t>
  </si>
  <si>
    <t>W300876</t>
  </si>
  <si>
    <t>SH PURE ORANGE MARM</t>
  </si>
  <si>
    <t>W300887</t>
  </si>
  <si>
    <t>SM PURE STRAW JAM</t>
  </si>
  <si>
    <t>W300892</t>
  </si>
  <si>
    <t>SM NSA STRAW</t>
  </si>
  <si>
    <t>W300897</t>
  </si>
  <si>
    <t>C&amp;B STRAWBERRY GL PC</t>
  </si>
  <si>
    <t>W300905</t>
  </si>
  <si>
    <t>SM SUMMER FRT SMPL BLND</t>
  </si>
  <si>
    <t>W300908</t>
  </si>
  <si>
    <t>DF NSA STRAW</t>
  </si>
  <si>
    <t>W300912</t>
  </si>
  <si>
    <t>SCO GRAPE CONCORD SPREAD</t>
  </si>
  <si>
    <t>W300913</t>
  </si>
  <si>
    <t>SM NSA STRAW  PC PLAS</t>
  </si>
  <si>
    <t>W300916</t>
  </si>
  <si>
    <t>GM LT ORANGE MARM PC PLAS</t>
  </si>
  <si>
    <t>W300919</t>
  </si>
  <si>
    <t>DF LT/REG RASP SPREAD</t>
  </si>
  <si>
    <t>W300920</t>
  </si>
  <si>
    <t>C&amp;B TRIPLE BERRY GL PC</t>
  </si>
  <si>
    <t>W300927</t>
  </si>
  <si>
    <t>DF RASP FRT SPRD</t>
  </si>
  <si>
    <t>W300930</t>
  </si>
  <si>
    <t>SM FIELDBERRY SMPL BLND</t>
  </si>
  <si>
    <t>W300933</t>
  </si>
  <si>
    <t>SM BLUBRY JAM PC PLAS</t>
  </si>
  <si>
    <t>W300939</t>
  </si>
  <si>
    <t>GM LT RASP SPRD PC PLAS</t>
  </si>
  <si>
    <t>W300942</t>
  </si>
  <si>
    <t>GS HOMESTYLE RASP SPRD</t>
  </si>
  <si>
    <t>W300947</t>
  </si>
  <si>
    <t>SM PURE RASP JAM</t>
  </si>
  <si>
    <t>W300951</t>
  </si>
  <si>
    <t>SM NSA RASPBERRY</t>
  </si>
  <si>
    <t>W300955</t>
  </si>
  <si>
    <t>SM PURE RASP PC PLAS</t>
  </si>
  <si>
    <t>W300960</t>
  </si>
  <si>
    <t>SM PURE ORANGE MARM PC PLAS</t>
  </si>
  <si>
    <t>W300967</t>
  </si>
  <si>
    <t>DF NSA RASP</t>
  </si>
  <si>
    <t>W300970</t>
  </si>
  <si>
    <t>SH PINEAPPLE MARM</t>
  </si>
  <si>
    <t>W300973</t>
  </si>
  <si>
    <t>DF 4 FRT MARM LIGHT</t>
  </si>
  <si>
    <t>W300974</t>
  </si>
  <si>
    <t>SCO MANGO SPREAD</t>
  </si>
  <si>
    <t>W300984</t>
  </si>
  <si>
    <t>SM HONEY PC PLAS A</t>
  </si>
  <si>
    <t>W301259</t>
  </si>
  <si>
    <t>SM BUTTERSCOTCH MICROWAVE SQZ</t>
  </si>
  <si>
    <t>W301502</t>
  </si>
  <si>
    <t>SM NSA ORANGE MARM</t>
  </si>
  <si>
    <t>W301506</t>
  </si>
  <si>
    <t>SH EXTRA ORANGE MARM</t>
  </si>
  <si>
    <t>W301511</t>
  </si>
  <si>
    <t>GM ORANGE MARM PC PLAS</t>
  </si>
  <si>
    <t>W301522</t>
  </si>
  <si>
    <t>DF NSA ORANGE MARM</t>
  </si>
  <si>
    <t>W301527</t>
  </si>
  <si>
    <t>SM NSA ORANGE MARM PC PLAS</t>
  </si>
  <si>
    <t>W301528</t>
  </si>
  <si>
    <t>C&amp;B GRAPE GL PC</t>
  </si>
  <si>
    <t>W301533</t>
  </si>
  <si>
    <t>DF FIELDBERRY SPRD</t>
  </si>
  <si>
    <t>W301539</t>
  </si>
  <si>
    <t>DF NSA BLUEBERRY</t>
  </si>
  <si>
    <t>W301544</t>
  </si>
  <si>
    <t>SM NSA WILDBERRY PC PLAS</t>
  </si>
  <si>
    <t>W301554</t>
  </si>
  <si>
    <t>SM NSA BLUEBERRY</t>
  </si>
  <si>
    <t>W301559</t>
  </si>
  <si>
    <t>SM NSA ORCHARD BERRY</t>
  </si>
  <si>
    <t>W301570</t>
  </si>
  <si>
    <t>DF LT/REG BLUEBERRY SPRD</t>
  </si>
  <si>
    <t>W301575</t>
  </si>
  <si>
    <t>DF LT GARDEN SPRD</t>
  </si>
  <si>
    <t>W301580</t>
  </si>
  <si>
    <t>DF LT APRICOT SPRD</t>
  </si>
  <si>
    <t>W301586</t>
  </si>
  <si>
    <t>OKA APPLE JELLY</t>
  </si>
  <si>
    <t>W301591</t>
  </si>
  <si>
    <t>GM APPLE JELLY PC PLAS</t>
  </si>
  <si>
    <t>W301596</t>
  </si>
  <si>
    <t>GM GRAPE JELLY PC PLAS</t>
  </si>
  <si>
    <t>W301623</t>
  </si>
  <si>
    <t>C&amp;B STRAW BALSAM GL PC</t>
  </si>
  <si>
    <t>W301691</t>
  </si>
  <si>
    <t>C&amp;B SPICED PEAR GL PC</t>
  </si>
  <si>
    <t>W301737</t>
  </si>
  <si>
    <t>SM GRAPE JELLY PC PLAS</t>
  </si>
  <si>
    <t>W301743</t>
  </si>
  <si>
    <t>SM MINT JELLY</t>
  </si>
  <si>
    <t>W301771</t>
  </si>
  <si>
    <t>SM NSA APRICOT</t>
  </si>
  <si>
    <t>W301780</t>
  </si>
  <si>
    <t>SM WILDBERRY SMPL BLND</t>
  </si>
  <si>
    <t>W301798</t>
  </si>
  <si>
    <t>SM PURE APPLE JELLY</t>
  </si>
  <si>
    <t>W301822</t>
  </si>
  <si>
    <t>DF CHERRY SPRD</t>
  </si>
  <si>
    <t>W301832</t>
  </si>
  <si>
    <t>SM MLK CHOCO MICROWAVE SQEEZE</t>
  </si>
  <si>
    <t>W301834</t>
  </si>
  <si>
    <t>DF NSA WILDBERRY</t>
  </si>
  <si>
    <t>W301839</t>
  </si>
  <si>
    <t>DF NSA APRICOT SPRD</t>
  </si>
  <si>
    <t>W301955</t>
  </si>
  <si>
    <t>SM CARAMEL MAGIC SHELL</t>
  </si>
  <si>
    <t>W302336</t>
  </si>
  <si>
    <t>DK SDL MAR BLKBRY PRES PC GLS</t>
  </si>
  <si>
    <t>W302551</t>
  </si>
  <si>
    <t>SLURRY CHOC MINT FOR JTG</t>
  </si>
  <si>
    <t>W302592</t>
  </si>
  <si>
    <t>SM SMPL DLGHT CHOC COCNUT ICT</t>
  </si>
  <si>
    <t>W302684</t>
  </si>
  <si>
    <t>OF NORTHWOOD BLUEBRY PRS GL PC</t>
  </si>
  <si>
    <t>W302721</t>
  </si>
  <si>
    <t>SM SIMPLE DELIGHT HOT FUDGE</t>
  </si>
  <si>
    <t>W302767</t>
  </si>
  <si>
    <t>OF PCFIC GRV ORGMARMMDLY GL PC</t>
  </si>
  <si>
    <t>W302790</t>
  </si>
  <si>
    <t>SM DARK CHOC SIMPLE DELIGHT</t>
  </si>
  <si>
    <t>W302808</t>
  </si>
  <si>
    <t>CARAMEL GRENACHE FILLING</t>
  </si>
  <si>
    <t>W302821</t>
  </si>
  <si>
    <t>OF LAKESIDE RASP CRAN GL PC</t>
  </si>
  <si>
    <t>W302829</t>
  </si>
  <si>
    <t>SM CHOCO PRETZEL MAG SHELL</t>
  </si>
  <si>
    <t>W302888</t>
  </si>
  <si>
    <t>SM DARK CHOC MICROWAVE SQZ ICT</t>
  </si>
  <si>
    <t>W302941</t>
  </si>
  <si>
    <t>SM RAINBOW SHERBET MAGIC SHELL</t>
  </si>
  <si>
    <t>W302948</t>
  </si>
  <si>
    <t>OF PACIFIC MTN STRAW GL PC</t>
  </si>
  <si>
    <t>W302964</t>
  </si>
  <si>
    <t>SM SALTED CARAMEL SMPL DLGHT</t>
  </si>
  <si>
    <t>W302973</t>
  </si>
  <si>
    <t>C&amp;B ORANGE BLOSSOM HONEY GL PC</t>
  </si>
  <si>
    <t>W303002</t>
  </si>
  <si>
    <t>C&amp;B PICKLE RELISH BRANSTON</t>
  </si>
  <si>
    <t>W303003</t>
  </si>
  <si>
    <t>C&amp;B CHOW CHOW PICCALILI</t>
  </si>
  <si>
    <t>W303009</t>
  </si>
  <si>
    <t>C&amp;B MANGO CHUTNEY CDN A</t>
  </si>
  <si>
    <t>W303028</t>
  </si>
  <si>
    <t>SM STR MNG MF SPRD</t>
  </si>
  <si>
    <t>W303051</t>
  </si>
  <si>
    <t>SM RSP PCH F SPRD</t>
  </si>
  <si>
    <t>W303072</t>
  </si>
  <si>
    <t>SM CHRY BLUBRY MF SPRD</t>
  </si>
  <si>
    <t>W303100</t>
  </si>
  <si>
    <t>DK APPLE BUTTER</t>
  </si>
  <si>
    <t>W303117</t>
  </si>
  <si>
    <t>SM APPLE JELLY D</t>
  </si>
  <si>
    <t>W303119</t>
  </si>
  <si>
    <t>C&amp;B APPLE MINT JELLY</t>
  </si>
  <si>
    <t>W303121</t>
  </si>
  <si>
    <t>SM APPLE MINT JELLY B</t>
  </si>
  <si>
    <t>W303133</t>
  </si>
  <si>
    <t>DK APRICOT PRESERVES B</t>
  </si>
  <si>
    <t>W303135</t>
  </si>
  <si>
    <t>SM APRICOT JAM D</t>
  </si>
  <si>
    <t>W303137</t>
  </si>
  <si>
    <t>SM APRICOT PRESERVES C</t>
  </si>
  <si>
    <t>W303146</t>
  </si>
  <si>
    <t>DK PURELY FRUIT APRICOT A</t>
  </si>
  <si>
    <t>W303156</t>
  </si>
  <si>
    <t>DK APRICOT PRESERVES C</t>
  </si>
  <si>
    <t>W303166</t>
  </si>
  <si>
    <t>DK MAR BLKBRY PRES SDL</t>
  </si>
  <si>
    <t>W303167</t>
  </si>
  <si>
    <t>DK BLACKBERRY PRESERVES B</t>
  </si>
  <si>
    <t>W303174</t>
  </si>
  <si>
    <t>SM BLACKBERRY PRESERVES B</t>
  </si>
  <si>
    <t>W303177</t>
  </si>
  <si>
    <t>DK BLACKBERRY PRESERVES C</t>
  </si>
  <si>
    <t>W303179</t>
  </si>
  <si>
    <t>DK BLACKBERRY PRESERVES D</t>
  </si>
  <si>
    <t>W303183</t>
  </si>
  <si>
    <t>DK PURELY FRUIT BLKBRY SDL A</t>
  </si>
  <si>
    <t>W303188</t>
  </si>
  <si>
    <t>SM BLACKBERRY SYRUP A</t>
  </si>
  <si>
    <t>W303195</t>
  </si>
  <si>
    <t>DK BLACK RASP PRES SDL A</t>
  </si>
  <si>
    <t>W303204</t>
  </si>
  <si>
    <t>DK PURELY FRUIT BLUEBERRY A</t>
  </si>
  <si>
    <t>W303207</t>
  </si>
  <si>
    <t>DK BLUEBERRY PRESERVES A</t>
  </si>
  <si>
    <t>W303216</t>
  </si>
  <si>
    <t>SM BLUEBERRY SYRUP A</t>
  </si>
  <si>
    <t>W303218</t>
  </si>
  <si>
    <t>DK BLUEBERRY WLD ME SYRUP B</t>
  </si>
  <si>
    <t>W303220</t>
  </si>
  <si>
    <t>DK BLUEBERRY WLD ME SYRUP A</t>
  </si>
  <si>
    <t>W303224</t>
  </si>
  <si>
    <t>DK PURELY FT BOYSEN A</t>
  </si>
  <si>
    <t>W303227</t>
  </si>
  <si>
    <t>DK BOYSENBERRY SDLS PRES A</t>
  </si>
  <si>
    <t>W303238</t>
  </si>
  <si>
    <t>SM BOYSENBERRY SYRUP A</t>
  </si>
  <si>
    <t>W303246</t>
  </si>
  <si>
    <t>SM CHERRY JELLY A</t>
  </si>
  <si>
    <t>W303256</t>
  </si>
  <si>
    <t>DK PURELY FRUIT BING CHERRY</t>
  </si>
  <si>
    <t>W303283</t>
  </si>
  <si>
    <t>C&amp;B CRANBERRY CHUTNEY</t>
  </si>
  <si>
    <t>W303292</t>
  </si>
  <si>
    <t>C&amp;B CURRANT JELLY A</t>
  </si>
  <si>
    <t>W303299</t>
  </si>
  <si>
    <t>SM CHOC FUDGE MG SHELL TPG A</t>
  </si>
  <si>
    <t>W303300</t>
  </si>
  <si>
    <t>DK LIME CURD A</t>
  </si>
  <si>
    <t>W303303</t>
  </si>
  <si>
    <t>DK BLACK SWEET CHERRY PRES</t>
  </si>
  <si>
    <t>W303304</t>
  </si>
  <si>
    <t>DK BLK SWT CHERRY PRES</t>
  </si>
  <si>
    <t>W303308</t>
  </si>
  <si>
    <t>RWK CRANBERRY SAUCE A</t>
  </si>
  <si>
    <t>W303318</t>
  </si>
  <si>
    <t>DK CTY CRANBERRY RELISH A</t>
  </si>
  <si>
    <t>W303368</t>
  </si>
  <si>
    <t>C&amp;B R&amp;B MINCEMEAT CDN</t>
  </si>
  <si>
    <t>W303397</t>
  </si>
  <si>
    <t>SM CHOCOLATE MAGIC SHELL TPG A</t>
  </si>
  <si>
    <t>W303438</t>
  </si>
  <si>
    <t>DK GRAPE CONCORD JAM A</t>
  </si>
  <si>
    <t>W303442</t>
  </si>
  <si>
    <t>DK GRAPE JAM B</t>
  </si>
  <si>
    <t>W303446</t>
  </si>
  <si>
    <t>SM GRAPE JELLY D</t>
  </si>
  <si>
    <t>W303447</t>
  </si>
  <si>
    <t>SM GRAPE JELLY E</t>
  </si>
  <si>
    <t>W303448</t>
  </si>
  <si>
    <t>DK GRAPE CONCORD JELLY E</t>
  </si>
  <si>
    <t>W303463</t>
  </si>
  <si>
    <t>DK GUAVA JAM B</t>
  </si>
  <si>
    <t>W303467</t>
  </si>
  <si>
    <t>DK WHITE CLVR/ALFLF HONEY A</t>
  </si>
  <si>
    <t>W303469</t>
  </si>
  <si>
    <t>DK PEPPER SPREAD HOT A</t>
  </si>
  <si>
    <t>W303472</t>
  </si>
  <si>
    <t>DK WHITE CLOVER HONEY CDN A</t>
  </si>
  <si>
    <t>W303486</t>
  </si>
  <si>
    <t>DK LEMON CURD A</t>
  </si>
  <si>
    <t>W303490</t>
  </si>
  <si>
    <t>C&amp;B PLAIN MINCEMEAT</t>
  </si>
  <si>
    <t>W303491</t>
  </si>
  <si>
    <t>C&amp;B MINCEMEAT RUM &amp; BRANDY</t>
  </si>
  <si>
    <t>W303492</t>
  </si>
  <si>
    <t>D&amp;K REAL MAYONNAISE C</t>
  </si>
  <si>
    <t>W303496</t>
  </si>
  <si>
    <t>C&amp;B ORNG MARM GLASS PC</t>
  </si>
  <si>
    <t>W303519</t>
  </si>
  <si>
    <t>DK MUSTARD</t>
  </si>
  <si>
    <t>W303523</t>
  </si>
  <si>
    <t>SM STRAWBERRY JAM E</t>
  </si>
  <si>
    <t>W303540</t>
  </si>
  <si>
    <t>SM APPLE BUTTER SPICED</t>
  </si>
  <si>
    <t>W303564</t>
  </si>
  <si>
    <t>SM APPLE BUTTER CIDER</t>
  </si>
  <si>
    <t>W303569</t>
  </si>
  <si>
    <t>SM MARSHMALLOW TOPPING B</t>
  </si>
  <si>
    <t>W303570</t>
  </si>
  <si>
    <t>DK PEPPER SPREAD MILD A</t>
  </si>
  <si>
    <t>W303595</t>
  </si>
  <si>
    <t>DK BLKBY JAM CANADA GLASS PC</t>
  </si>
  <si>
    <t>W303606</t>
  </si>
  <si>
    <t>SM MINT CKIE CRNH MGC SHL</t>
  </si>
  <si>
    <t>W303642</t>
  </si>
  <si>
    <t>SM FUNFETTI MAGIC SHELL</t>
  </si>
  <si>
    <t>W303669</t>
  </si>
  <si>
    <t>DK ORANGE MARMALADE A</t>
  </si>
  <si>
    <t>W303670</t>
  </si>
  <si>
    <t>DK ORANGE MARMALADE C</t>
  </si>
  <si>
    <t>W303671</t>
  </si>
  <si>
    <t>SM ORANGE MARM C</t>
  </si>
  <si>
    <t>W303673</t>
  </si>
  <si>
    <t>DK ORANGE MARMALADE B</t>
  </si>
  <si>
    <t>W303674</t>
  </si>
  <si>
    <t>C&amp;B ORANGE MARM RED LABEL A</t>
  </si>
  <si>
    <t>W303675</t>
  </si>
  <si>
    <t>DK PURELY FT ORANGE MARM A</t>
  </si>
  <si>
    <t>W303677</t>
  </si>
  <si>
    <t>SCO 44 OZ STRAW FRUIT SPRD</t>
  </si>
  <si>
    <t>W303679</t>
  </si>
  <si>
    <t>SM ORANGE SWEET MARMALADE A</t>
  </si>
  <si>
    <t>W303681</t>
  </si>
  <si>
    <t>SM ORANGE MARMALADE D</t>
  </si>
  <si>
    <t>W303693</t>
  </si>
  <si>
    <t>DK PEACH PRESERVES A</t>
  </si>
  <si>
    <t>W303711</t>
  </si>
  <si>
    <t>DK PEPPER &amp; ONION RELISH</t>
  </si>
  <si>
    <t>W303713</t>
  </si>
  <si>
    <t>DK PINEAPPLE ORANGE MARM A</t>
  </si>
  <si>
    <t>W303719</t>
  </si>
  <si>
    <t>DK ORNG MARM CANADA GLASS PC</t>
  </si>
  <si>
    <t>W303738</t>
  </si>
  <si>
    <t>SM PLUM PRESERVES B</t>
  </si>
  <si>
    <t>W303745</t>
  </si>
  <si>
    <t>DK PUMPKIN BUTTER A</t>
  </si>
  <si>
    <t>W303764</t>
  </si>
  <si>
    <t>SM RED RASPBERRY PRESERVES D</t>
  </si>
  <si>
    <t>W303768</t>
  </si>
  <si>
    <t>SM RED RASPBERRY SYRUP A</t>
  </si>
  <si>
    <t>W303773</t>
  </si>
  <si>
    <t>DK PURELY FRUIT RED RASP A</t>
  </si>
  <si>
    <t>W303778</t>
  </si>
  <si>
    <t>DK RED RASPBERRY PRESERVES C</t>
  </si>
  <si>
    <t>W303780</t>
  </si>
  <si>
    <t>SM RED RASPBERRY JAM A</t>
  </si>
  <si>
    <t>W303785</t>
  </si>
  <si>
    <t>DK RED RASP PRES SDL A</t>
  </si>
  <si>
    <t>W303789</t>
  </si>
  <si>
    <t>DK RED RASPBERRY PRESERVES A</t>
  </si>
  <si>
    <t>W303796</t>
  </si>
  <si>
    <t>C&amp;B MANGO CHUTNEY</t>
  </si>
  <si>
    <t>W303798</t>
  </si>
  <si>
    <t>C&amp;B HOT MANGO CHUTNEY</t>
  </si>
  <si>
    <t>W303801</t>
  </si>
  <si>
    <t>C&amp;B HAM GLAZE</t>
  </si>
  <si>
    <t>W303802</t>
  </si>
  <si>
    <t>C&amp;B SHRIMP SAUCE</t>
  </si>
  <si>
    <t>W303803</t>
  </si>
  <si>
    <t>DK RASP JAM CANADA GLASS PC</t>
  </si>
  <si>
    <t>W303808</t>
  </si>
  <si>
    <t>C&amp;B SEAFOOD COCKTAIL SAUCE</t>
  </si>
  <si>
    <t>W303815</t>
  </si>
  <si>
    <t>DK STRAWBERRY FANCY PRES B</t>
  </si>
  <si>
    <t>W303816</t>
  </si>
  <si>
    <t>SM STRAWBERRY JAM A</t>
  </si>
  <si>
    <t>W303817</t>
  </si>
  <si>
    <t>SM STRAWBERRY PRESERVES B</t>
  </si>
  <si>
    <t>W303822</t>
  </si>
  <si>
    <t>SM STRAWBERRY JAM D</t>
  </si>
  <si>
    <t>W303823</t>
  </si>
  <si>
    <t>DK STRAWBERRY PRESERVES A</t>
  </si>
  <si>
    <t>W303839</t>
  </si>
  <si>
    <t>DK STRAWBERRY PRES SDL A</t>
  </si>
  <si>
    <t>W303841</t>
  </si>
  <si>
    <t>DK STRAWBERRY PRESERVES B</t>
  </si>
  <si>
    <t>W303846</t>
  </si>
  <si>
    <t>DK KETCHUP</t>
  </si>
  <si>
    <t>W303848</t>
  </si>
  <si>
    <t>SM STRAWBERRY SYRUP B</t>
  </si>
  <si>
    <t>W303850</t>
  </si>
  <si>
    <t>DK PURE MAPLE SYRUP A</t>
  </si>
  <si>
    <t>W303858</t>
  </si>
  <si>
    <t>DK PURELY FT STRAWBERRY A</t>
  </si>
  <si>
    <t>W303867</t>
  </si>
  <si>
    <t>SM PECANS IN SYRUP TOPNG</t>
  </si>
  <si>
    <t>W303868</t>
  </si>
  <si>
    <t>SM WALNUTS IN SYRUP TPG A</t>
  </si>
  <si>
    <t>W303899</t>
  </si>
  <si>
    <t>DK BREAKFAST SYRUP A</t>
  </si>
  <si>
    <t>W303912</t>
  </si>
  <si>
    <t>MJR SLRY SMPL DLGHT HTFDG ICT</t>
  </si>
  <si>
    <t>W303915</t>
  </si>
  <si>
    <t>DK KETCHUP B</t>
  </si>
  <si>
    <t>W303967</t>
  </si>
  <si>
    <t>DK STRAW JAM CANADA GLASS PC</t>
  </si>
  <si>
    <t>W303977</t>
  </si>
  <si>
    <t>SLRY UNFLAVORED FOR FROST</t>
  </si>
  <si>
    <t>W304111</t>
  </si>
  <si>
    <t>SLRY CHOCO FOR FROST</t>
  </si>
  <si>
    <t>W304651</t>
  </si>
  <si>
    <t>SM HOT TOFFEE FDG SMPL DELIGHT</t>
  </si>
  <si>
    <t>W305028</t>
  </si>
  <si>
    <t>SM APR PNAPL MF SPRD</t>
  </si>
  <si>
    <t>W305057</t>
  </si>
  <si>
    <t>SM STR BLKBRY MF SPRD</t>
  </si>
  <si>
    <t>W305064</t>
  </si>
  <si>
    <t>SM ORNG CRNBRY MF SPRD</t>
  </si>
  <si>
    <t>W305079</t>
  </si>
  <si>
    <t>SM HT FDG MICRO ICT</t>
  </si>
  <si>
    <t>W305081</t>
  </si>
  <si>
    <t>SM HT CRML MICRO SQZ ICT</t>
  </si>
  <si>
    <t>W305083</t>
  </si>
  <si>
    <t>SM DRK CHOC MICRO SQZ ICT</t>
  </si>
  <si>
    <t>W305128</t>
  </si>
  <si>
    <t>SM ORCHRD FNEST RASP SPRD</t>
  </si>
  <si>
    <t>W306325</t>
  </si>
  <si>
    <t>KBF BLACKBERRY SDL JAM</t>
  </si>
  <si>
    <t>W306326</t>
  </si>
  <si>
    <t>KBF BOYSENBERRYSEEDLESSJAM</t>
  </si>
  <si>
    <t>W306327</t>
  </si>
  <si>
    <t>KBF RED RASP SDL JAM</t>
  </si>
  <si>
    <t>W306328</t>
  </si>
  <si>
    <t>KBF STRAWBERRY SDL JAM</t>
  </si>
  <si>
    <t>W306329</t>
  </si>
  <si>
    <t>KBF ORANGE MARMALADE</t>
  </si>
  <si>
    <t>W306330</t>
  </si>
  <si>
    <t>KBF APRICOT PRESERVES</t>
  </si>
  <si>
    <t>W306331</t>
  </si>
  <si>
    <t>KBF BLACKBERRY PRESERVES</t>
  </si>
  <si>
    <t>W306332</t>
  </si>
  <si>
    <t>KBF BOYSENBERRY PRESERVES</t>
  </si>
  <si>
    <t>W306333</t>
  </si>
  <si>
    <t>KBF RED RASPBERRYPRESERVES</t>
  </si>
  <si>
    <t>W306334</t>
  </si>
  <si>
    <t>KBF STRAWBERRY PRESERVES</t>
  </si>
  <si>
    <t>W306589</t>
  </si>
  <si>
    <t>DKN BOYSENBERRY GL PC</t>
  </si>
  <si>
    <t># Cases</t>
  </si>
  <si>
    <t>FG#</t>
  </si>
  <si>
    <t>Description</t>
  </si>
  <si>
    <t>CS/PAL</t>
  </si>
  <si>
    <t xml:space="preserve">Maximum Pallets </t>
  </si>
  <si>
    <t>Full IC #</t>
  </si>
  <si>
    <t>Weight</t>
  </si>
  <si>
    <t>Begin Tag #</t>
  </si>
  <si>
    <t>End Tag #</t>
  </si>
  <si>
    <t>Partial Tag</t>
  </si>
  <si>
    <t>Quantity</t>
  </si>
  <si>
    <t>SCO MCR</t>
  </si>
  <si>
    <t>Held Cases</t>
  </si>
  <si>
    <t>Pallet #</t>
  </si>
  <si>
    <t>Plan Cases</t>
  </si>
  <si>
    <t>Total Pallets</t>
  </si>
  <si>
    <t>CASES</t>
  </si>
  <si>
    <t>Count IF max</t>
  </si>
  <si>
    <t>11.5 oz Simple Delights</t>
  </si>
  <si>
    <t>205G</t>
  </si>
  <si>
    <t>Available</t>
  </si>
  <si>
    <t>ETA</t>
  </si>
  <si>
    <t>Equals</t>
  </si>
  <si>
    <t>SM MOS 11.3OZ STRAW BLKBRY</t>
  </si>
  <si>
    <t>SM MOS 11.3 OZ STRAW MANGO</t>
  </si>
  <si>
    <t>C&amp;B 290ML SEAFD COCKTAIL SAUCE 12-PK</t>
  </si>
  <si>
    <t>8-10 oz DKN only</t>
  </si>
  <si>
    <t>8-10 oz. SCO / DKN</t>
  </si>
  <si>
    <t>DK 9 OZ COUNTRY APPLE BUTTER-6PK</t>
  </si>
  <si>
    <t>DK 9 OZ COUNTRY PUMPKIN BUTTER-6PK</t>
  </si>
  <si>
    <t>DK 8.75 OZ PEPPER &amp; ONION RLSH-6PK</t>
  </si>
  <si>
    <t>DK 9.6 OZ CNTRY CRANBERRY RLSH-6PK</t>
  </si>
  <si>
    <t>DK 9.5 OZ PURELY FT STRAWBERRY-6PK</t>
  </si>
  <si>
    <t>DK 9.5 OZ MILD PEPPER SPREAD-6PK</t>
  </si>
  <si>
    <t>DK 9.5 OZ HOT PEPPER SPREAD-6PK</t>
  </si>
  <si>
    <t>DK 10 OZ LIME CURD-6PK</t>
  </si>
  <si>
    <t>DK 9.5 OZ COCONUT CURD-6PK</t>
  </si>
  <si>
    <t>DK 10 OZ LEMON CURD-6PK</t>
  </si>
  <si>
    <t>DK 10 OZ SDL BLACK RASP PRES-6PK</t>
  </si>
  <si>
    <t>DK 10 OZ SDL RED RASP PRES-6PK</t>
  </si>
  <si>
    <t>DK 10 OZ SDL BLACKBERRY PRES-6PK</t>
  </si>
  <si>
    <t>DK 10 OZ APRICOT PRESERVES-6PK</t>
  </si>
  <si>
    <t>DK 10 OZ PEACH PRESERVES-6PK</t>
  </si>
  <si>
    <t>DK 10 OZ SDL BOYSENBERRY PRES-6PK</t>
  </si>
  <si>
    <t>DK 10 OZ SDL STRAWBERRY PRES-6PK</t>
  </si>
  <si>
    <t>DK 10 OZ RED RASPBERRY PRES-6PK</t>
  </si>
  <si>
    <t>DK 10 OZ BLUEBERRY PRESERVES-6PK</t>
  </si>
  <si>
    <t>DF 1L LIGHT STRAWBERRY FRT SPD-CANADA</t>
  </si>
  <si>
    <t>12 FLOZ DK WILD MAINE BLUEB SYRUP-12PK</t>
  </si>
  <si>
    <t>WILD MAINE</t>
  </si>
  <si>
    <t>NS 27 OZ REG RTU MINCEMEAT-12pk</t>
  </si>
  <si>
    <t>C&amp;B 29 OZ MINCEMEAT R&amp;B-12PK_CANADA</t>
  </si>
  <si>
    <t>C&amp;B 29 OZ MINCEMEAT PLAIN-12PK_CANADA</t>
  </si>
  <si>
    <t>SM 11 OZ CIDR APPLE BUTTER-12PK</t>
  </si>
  <si>
    <t>BROWN</t>
  </si>
  <si>
    <t>MICRO</t>
  </si>
  <si>
    <t>MICRO?</t>
  </si>
  <si>
    <t>Pallets</t>
  </si>
  <si>
    <t>BOL</t>
  </si>
  <si>
    <t>Cases</t>
  </si>
  <si>
    <t>load 3</t>
  </si>
  <si>
    <t>load 4</t>
  </si>
  <si>
    <t>Status</t>
  </si>
  <si>
    <t>STATUS</t>
  </si>
  <si>
    <t>PROD REPORT MATCH TAGS?</t>
  </si>
  <si>
    <t>KEY 1</t>
  </si>
  <si>
    <t>FG order</t>
  </si>
  <si>
    <t>C&amp;B 148 ML MINT SAUCE-12PK</t>
  </si>
  <si>
    <t>NO</t>
  </si>
  <si>
    <t>Key</t>
  </si>
  <si>
    <t>Load 5</t>
  </si>
  <si>
    <t>+</t>
  </si>
  <si>
    <t xml:space="preserve">  </t>
  </si>
  <si>
    <t># of Loads</t>
  </si>
  <si>
    <t>Date Code</t>
  </si>
  <si>
    <t>Sulfites</t>
  </si>
  <si>
    <t>Css/PLT</t>
  </si>
  <si>
    <t>Full Pallet Cnt</t>
  </si>
  <si>
    <t>Partial Cse Cnt</t>
  </si>
  <si>
    <t># Max Cases</t>
  </si>
  <si>
    <t>Date of Shipment</t>
  </si>
  <si>
    <t>LTL?</t>
  </si>
  <si>
    <t>Carrier?</t>
  </si>
  <si>
    <t>RM/INT/FG</t>
  </si>
  <si>
    <t>PPS Complete?</t>
  </si>
  <si>
    <t>HazMat?</t>
  </si>
  <si>
    <t>yes</t>
  </si>
  <si>
    <t>Old Dominion</t>
  </si>
  <si>
    <t>ea</t>
  </si>
  <si>
    <t>U of M</t>
  </si>
  <si>
    <t>Gross</t>
  </si>
  <si>
    <t>GENERIC  DESCRIPTION FOR ITEMS SENT</t>
  </si>
  <si>
    <t>Food_Stuff</t>
  </si>
  <si>
    <t>FOOD_STUFF</t>
  </si>
  <si>
    <t>Eggs</t>
  </si>
  <si>
    <t>Mustard</t>
  </si>
  <si>
    <t>Allergen</t>
  </si>
  <si>
    <t>Fish</t>
  </si>
  <si>
    <t>Gluten</t>
  </si>
  <si>
    <t>Sulfates</t>
  </si>
  <si>
    <t>Allergen?</t>
  </si>
  <si>
    <t>A</t>
  </si>
  <si>
    <t>Acidified</t>
  </si>
  <si>
    <t>B</t>
  </si>
  <si>
    <t>C</t>
  </si>
  <si>
    <t>D</t>
  </si>
  <si>
    <t>E</t>
  </si>
  <si>
    <t>F</t>
  </si>
  <si>
    <t>J</t>
  </si>
  <si>
    <t>K</t>
  </si>
  <si>
    <t>L</t>
  </si>
  <si>
    <t>N</t>
  </si>
  <si>
    <t>O</t>
  </si>
  <si>
    <t>P</t>
  </si>
  <si>
    <t>Q</t>
  </si>
  <si>
    <t>C&amp;B SEAFOOD SAUCE</t>
  </si>
  <si>
    <t>Gluten Oat</t>
  </si>
  <si>
    <t>FLAV MAPLE LIQ TYPE NAT &amp; ART SN 660709</t>
  </si>
  <si>
    <t>EXP WRCSTER NAT 51600-00055</t>
  </si>
  <si>
    <t>UOM</t>
  </si>
  <si>
    <t>LB</t>
  </si>
  <si>
    <t>Micro</t>
  </si>
  <si>
    <t>Gluten Barley</t>
  </si>
  <si>
    <t xml:space="preserve">Soy </t>
  </si>
  <si>
    <t>Milk</t>
  </si>
  <si>
    <t>Sesame</t>
  </si>
  <si>
    <t>Tree Nuts</t>
  </si>
  <si>
    <t>Soy</t>
  </si>
  <si>
    <t>Soy Lecithin</t>
  </si>
  <si>
    <t>COLOR BROWN LIQUID OD-018 (Brown Lake Disperion)</t>
  </si>
  <si>
    <t>Location</t>
  </si>
  <si>
    <t>Gluten Wheat</t>
  </si>
  <si>
    <t>LECITHIN SOLEC CS-Refined Soy Lecithin</t>
  </si>
  <si>
    <t>PRETZEL BITS 1/8" SCREENED(MGSHL Choc Pretzel)</t>
  </si>
  <si>
    <t>FLAVOR PRETZEL LIQUID N&amp;A(MGSHL Choc Pretzel)</t>
  </si>
  <si>
    <t>Sesame Seeds</t>
  </si>
  <si>
    <t>GR CARAMEL FILLING DRUM(Grenache)</t>
  </si>
  <si>
    <t>Freezer</t>
  </si>
  <si>
    <t>Case</t>
  </si>
  <si>
    <t>CHO FDG COMPOUND COATING LIQ(MGSHL Fudge Base-10620)</t>
  </si>
  <si>
    <t>CHOC COMPOUND COATING LIQ(MGSHL Choc Base-10627)</t>
  </si>
  <si>
    <t>BUTTER GRADE AA(Kosher 8018)</t>
  </si>
  <si>
    <t>HAZMAT ?</t>
  </si>
  <si>
    <t>MUSTARD STONEGROUND JMS</t>
  </si>
  <si>
    <t>STARCH MIRA THIK 606</t>
  </si>
  <si>
    <t>FLAV CARAMEL PWDR NAT(867033P)</t>
  </si>
  <si>
    <t>FLAV CARAMELTYPE LIQ NAT(101718)</t>
  </si>
  <si>
    <t>Case Weight</t>
  </si>
  <si>
    <t>Pallet Type?</t>
  </si>
  <si>
    <t>DKN 35 ML</t>
  </si>
  <si>
    <t>Pallet Weight</t>
  </si>
  <si>
    <t>CS/PLT</t>
  </si>
  <si>
    <t>CSC/PLT</t>
  </si>
  <si>
    <t>Item</t>
  </si>
  <si>
    <t>DK 10 OZ BLK SWEET CHERRY PRES-6PK</t>
  </si>
  <si>
    <t>DK 10 OZ STRAWBERRY PRESERVES-6PK</t>
  </si>
  <si>
    <t>DK 10 OZ BLACKBERRY PRESERVES-6PK</t>
  </si>
  <si>
    <t xml:space="preserve">1 oz./1.1oz DKN </t>
  </si>
  <si>
    <t>1 oz/1.1 oz C&amp;B</t>
  </si>
  <si>
    <t>SM 15.5oz MCR 6 PK</t>
  </si>
  <si>
    <t>Week 5</t>
  </si>
  <si>
    <t>HT</t>
  </si>
  <si>
    <t>NS 27 0Z R&amp;B MINCEMEAT-12PK</t>
  </si>
  <si>
    <t>SCO SQR 9.5OZ ORG BLKBYPMGR FS 6CT</t>
  </si>
  <si>
    <t>SCO SQR 9.5OZ ORG SDL RASP FS 6 CT</t>
  </si>
  <si>
    <t>SCO SQR 9.5 OZ ORG APRICOT FS 6 CT</t>
  </si>
  <si>
    <t>SCO SQR 9.5 OZ ORG STRAW FS 6 CT</t>
  </si>
  <si>
    <t>SCO SQR 9.5 OZ ORG MANGO FS 6 CT</t>
  </si>
  <si>
    <t>SCO SQR 9.5OZ ORG CNCRD GRP FS 6CT</t>
  </si>
  <si>
    <t>DK SQR 8 OZ SF SPLDA STRAW PRES-6PK</t>
  </si>
  <si>
    <t>DK SQR 8 OZ SF SPLDA APRICOT PRES-6PK</t>
  </si>
  <si>
    <t>DK SQR 8OZ SPLDA SDL BLKBY PRES-6PK</t>
  </si>
  <si>
    <t>DK SQR 8 OZ SPLDA CHERRY PRES-6PK</t>
  </si>
  <si>
    <t>DK SQR 12/10 OZ SDL RED RASP PRES</t>
  </si>
  <si>
    <t>DK SQR 12/10 OZ SDL BLACKBRY PRES</t>
  </si>
  <si>
    <t>DK SQR 12/10 OZ STRAWBERRY PRES</t>
  </si>
  <si>
    <t>DK 32G REAL MAYONNAISE SPN INT-CANADA</t>
  </si>
  <si>
    <t>DK SQR 10 OZ GRAPE JAM-12PK</t>
  </si>
  <si>
    <t xml:space="preserve">Alex </t>
  </si>
  <si>
    <t>Yes</t>
  </si>
  <si>
    <t>Status Code?</t>
  </si>
  <si>
    <t>PPS CONTACT Notified of IC#?</t>
  </si>
  <si>
    <t>Amount UOM</t>
  </si>
  <si>
    <t>TOTAL</t>
  </si>
  <si>
    <t>NUMBER SENT</t>
  </si>
  <si>
    <t>276#</t>
  </si>
  <si>
    <t>Holds</t>
  </si>
  <si>
    <t>Expected Receipts</t>
  </si>
  <si>
    <t>IC#</t>
  </si>
  <si>
    <t>KEY1</t>
  </si>
  <si>
    <t>Remainder Box</t>
  </si>
  <si>
    <t>QTY</t>
  </si>
  <si>
    <t>J.M. SMUCKER - RIPON TELEPHONE DIRECTORY</t>
  </si>
  <si>
    <t>Name</t>
  </si>
  <si>
    <t>Extension</t>
  </si>
  <si>
    <t>Abraham, Todd</t>
  </si>
  <si>
    <t>Alderton, Joe</t>
  </si>
  <si>
    <t>Apple Room</t>
  </si>
  <si>
    <t>Line 2 Case Packer Area</t>
  </si>
  <si>
    <t>Beck, Fawn</t>
  </si>
  <si>
    <t>Line 2 Depal Area</t>
  </si>
  <si>
    <t>Blueberry Room</t>
  </si>
  <si>
    <t>Line 2 Filler Area</t>
  </si>
  <si>
    <t>Brown, Thor</t>
  </si>
  <si>
    <t>Line 2 Forklift Area</t>
  </si>
  <si>
    <t>Bush, Trudi</t>
  </si>
  <si>
    <t>Line 2 Inex Area</t>
  </si>
  <si>
    <t>Cooke, Kara / Clinic</t>
  </si>
  <si>
    <t>Line 2 Labeler Area</t>
  </si>
  <si>
    <t>Cookroom</t>
  </si>
  <si>
    <t>Line 2 Tunnel Exit Area</t>
  </si>
  <si>
    <t>Copy Room, Old</t>
  </si>
  <si>
    <t>Line 2 Tunnel Infeed Area</t>
  </si>
  <si>
    <t>Coshway, Matt</t>
  </si>
  <si>
    <t>Maintenance Shop</t>
  </si>
  <si>
    <t>Employee Breakroom</t>
  </si>
  <si>
    <t>Main Office Entrance</t>
  </si>
  <si>
    <t>Frommherz, Sarah</t>
  </si>
  <si>
    <t>Mango Room</t>
  </si>
  <si>
    <t>Gabrielski, Tom</t>
  </si>
  <si>
    <t>Garlow, Roger</t>
  </si>
  <si>
    <t>Navarre, Robert</t>
  </si>
  <si>
    <t>Godson, Danielle</t>
  </si>
  <si>
    <t>Ott, Kevin</t>
  </si>
  <si>
    <t>Goluba, Jim</t>
  </si>
  <si>
    <t>Chemical Room (Old Picking Room)</t>
  </si>
  <si>
    <t>Golz, James</t>
  </si>
  <si>
    <t>Product Development Lab</t>
  </si>
  <si>
    <t>Pump House</t>
  </si>
  <si>
    <t>Grape Room</t>
  </si>
  <si>
    <t>QC Lab</t>
  </si>
  <si>
    <t>Gross, Jesse</t>
  </si>
  <si>
    <t>Ross, Sandy</t>
  </si>
  <si>
    <t>Harmsen, Jason</t>
  </si>
  <si>
    <t>Sabel, Denise</t>
  </si>
  <si>
    <t>Jaeger, Teresa</t>
  </si>
  <si>
    <t>Schiller, Shelby</t>
  </si>
  <si>
    <t>Jones, Jack (QC Intern)</t>
  </si>
  <si>
    <t>Shipping Conference Room</t>
  </si>
  <si>
    <t>Jorgensen, Laura</t>
  </si>
  <si>
    <t>Shipping Desk in Warehouse</t>
  </si>
  <si>
    <t>Keyes, Jim</t>
  </si>
  <si>
    <t>Shipping Office</t>
  </si>
  <si>
    <t>Kinder, Tracy</t>
  </si>
  <si>
    <t>Strawberry Room</t>
  </si>
  <si>
    <t>Klopatek, John (Engineering Intern)</t>
  </si>
  <si>
    <t>Tank Farm</t>
  </si>
  <si>
    <t>Koehn, Aaron</t>
  </si>
  <si>
    <t>Team Leaders</t>
  </si>
  <si>
    <t>Koehn, Celina</t>
  </si>
  <si>
    <t>Kowalski, Glen</t>
  </si>
  <si>
    <t>Vis, Brenda</t>
  </si>
  <si>
    <t>Krentz, Kathy</t>
  </si>
  <si>
    <t>Walk On Ceiling</t>
  </si>
  <si>
    <t>Kumbier, Marge</t>
  </si>
  <si>
    <t>Wittchow, Ron</t>
  </si>
  <si>
    <t>Line 1 Depal</t>
  </si>
  <si>
    <t>Line 1 Filler</t>
  </si>
  <si>
    <t>To pick up Emergency line:</t>
  </si>
  <si>
    <t>Line 1 Labeler</t>
  </si>
  <si>
    <t>Dial 43 from any of these extensions</t>
  </si>
  <si>
    <t>Plant Emergency Phone 745-6285</t>
  </si>
  <si>
    <t>Paging - Dial 222</t>
  </si>
  <si>
    <t>Code Blue - Medical Emergency</t>
  </si>
  <si>
    <t>Code Red - Fire Emergency</t>
  </si>
  <si>
    <t>Code Black - Weather Emergency</t>
  </si>
  <si>
    <t>If there is an emergency, speak</t>
  </si>
  <si>
    <t>clearly, calmly, &amp; loudly into the</t>
  </si>
  <si>
    <t>Fax Machines</t>
  </si>
  <si>
    <t>phone.  Be sure to identify the area</t>
  </si>
  <si>
    <t>Fax - Reception</t>
  </si>
  <si>
    <t>920-745-6150</t>
  </si>
  <si>
    <t>the emergency is in.</t>
  </si>
  <si>
    <t>Fax - Old Office</t>
  </si>
  <si>
    <t>920-745-6250</t>
  </si>
  <si>
    <t>For example:</t>
  </si>
  <si>
    <t>Fax - Shipping</t>
  </si>
  <si>
    <t>920-745-6255</t>
  </si>
  <si>
    <t xml:space="preserve">"Code Blue by Line 2 Brenton, </t>
  </si>
  <si>
    <t>Code Blue by Line 2 Brenton"</t>
  </si>
  <si>
    <t>HELP DESK: 330-684-3911</t>
  </si>
  <si>
    <t>Be sure to repeat message twice</t>
  </si>
  <si>
    <t>To Page: Dial 222</t>
  </si>
  <si>
    <t>Medical Emergency - Dial 9-911</t>
  </si>
  <si>
    <t>Ripon Medical Center ER - 920-745-3440</t>
  </si>
  <si>
    <t>P.O.C.</t>
  </si>
  <si>
    <t>Job Title</t>
  </si>
  <si>
    <t>Number</t>
  </si>
  <si>
    <t>Ext/Alt Number/FAX/After Hours/Email</t>
  </si>
  <si>
    <t>Address</t>
  </si>
  <si>
    <t>City</t>
  </si>
  <si>
    <t>State</t>
  </si>
  <si>
    <t>Zip</t>
  </si>
  <si>
    <t>The J.M. Smucker Company</t>
  </si>
  <si>
    <t>Jessica Ulupinar-Butzer</t>
  </si>
  <si>
    <t>Analyst, Inventory Planning</t>
  </si>
  <si>
    <t>(330)684-7495</t>
  </si>
  <si>
    <t>Orrville</t>
  </si>
  <si>
    <t>Ohio</t>
  </si>
  <si>
    <t>Ardagh Glass</t>
  </si>
  <si>
    <t>Debbie Peirce</t>
  </si>
  <si>
    <t>Customer Account Coordinator</t>
  </si>
  <si>
    <t>(317)558-5731</t>
  </si>
  <si>
    <t>(765)730-9413</t>
  </si>
  <si>
    <t>Great Northern Packaging</t>
  </si>
  <si>
    <t>Paula Heller</t>
  </si>
  <si>
    <t>(920)831-2214</t>
  </si>
  <si>
    <t>(800)236-3671</t>
  </si>
  <si>
    <t>Amcor Rigid Plastics North America</t>
  </si>
  <si>
    <t>Jan Dircks</t>
  </si>
  <si>
    <t>(630)406-3515</t>
  </si>
  <si>
    <t>Silgan Closures</t>
  </si>
  <si>
    <t>Bliss Burchett</t>
  </si>
  <si>
    <t>(630)241-6921</t>
  </si>
  <si>
    <t>Cargill Cocoa and Chocolate</t>
  </si>
  <si>
    <t>Andrea Phillips</t>
  </si>
  <si>
    <t>(414)358-5842</t>
  </si>
  <si>
    <t>Ripon Thrift</t>
  </si>
  <si>
    <t>Amy P</t>
  </si>
  <si>
    <t>(920)299-0959</t>
  </si>
  <si>
    <t>Tom Gabrielski</t>
  </si>
  <si>
    <t>(920)229-5299</t>
  </si>
  <si>
    <t>(920)745-6220</t>
  </si>
  <si>
    <t>1050 Staton St</t>
  </si>
  <si>
    <t>Ripon</t>
  </si>
  <si>
    <t>WI</t>
  </si>
  <si>
    <t>Food Bank of America</t>
  </si>
  <si>
    <t>(920)685-6626</t>
  </si>
  <si>
    <t>Omro</t>
  </si>
  <si>
    <t>(414)931-7400</t>
  </si>
  <si>
    <t>(414)831-6321</t>
  </si>
  <si>
    <t>Milwaukee</t>
  </si>
  <si>
    <t>Baycom</t>
  </si>
  <si>
    <t>Ryan</t>
  </si>
  <si>
    <t>Managing Radios?</t>
  </si>
  <si>
    <t>(920)639-3064</t>
  </si>
  <si>
    <t>(920)544-4274</t>
  </si>
  <si>
    <t>No longer a valid number</t>
  </si>
  <si>
    <t>Rabbi Horowitz</t>
  </si>
  <si>
    <t>(414)873-2015</t>
  </si>
  <si>
    <t>(908)463-4261</t>
  </si>
  <si>
    <t>Traded Treasures</t>
  </si>
  <si>
    <t>Amy</t>
  </si>
  <si>
    <t>(920)748-5756</t>
  </si>
  <si>
    <t>Rabbi Fried</t>
  </si>
  <si>
    <t>(414)721-8724</t>
  </si>
  <si>
    <t>Advance Disposal</t>
  </si>
  <si>
    <t xml:space="preserve">Liann or Beth </t>
  </si>
  <si>
    <t>(920)685-0771</t>
  </si>
  <si>
    <t>(920)685-6666 call center</t>
  </si>
  <si>
    <t>(800)243-7872</t>
  </si>
  <si>
    <t>(920)338-0420</t>
  </si>
  <si>
    <t xml:space="preserve">Depere </t>
  </si>
  <si>
    <t>WilKil</t>
  </si>
  <si>
    <t>Dan</t>
  </si>
  <si>
    <t>(920)450-4966</t>
  </si>
  <si>
    <t>Empty Nestable Drums</t>
  </si>
  <si>
    <t>Karla Crain</t>
  </si>
  <si>
    <t>karlacrain@us.yusen-logistics.com</t>
  </si>
  <si>
    <t xml:space="preserve">Peggy Doolin </t>
  </si>
  <si>
    <t>Peggy.Doolin@us.yusen-logistics.com</t>
  </si>
  <si>
    <t>Tower Pallet Company</t>
  </si>
  <si>
    <t>(920)336-3495</t>
  </si>
  <si>
    <t>Depere</t>
  </si>
  <si>
    <t>Faith</t>
  </si>
  <si>
    <t>(330)936-4668</t>
  </si>
  <si>
    <t>FVTS</t>
  </si>
  <si>
    <t>John</t>
  </si>
  <si>
    <t>(920)233-3224</t>
  </si>
  <si>
    <t>Jim Galuba</t>
  </si>
  <si>
    <t>(920)229-0729</t>
  </si>
  <si>
    <t>Roger Garlow</t>
  </si>
  <si>
    <t>(920)229-6352</t>
  </si>
  <si>
    <t xml:space="preserve">OHL </t>
  </si>
  <si>
    <t>Gerard</t>
  </si>
  <si>
    <t>(920)251-2864</t>
  </si>
  <si>
    <t>Central Barrel</t>
  </si>
  <si>
    <t>Driver cell:  (920) 252-0675</t>
  </si>
  <si>
    <t>(920)235-2730</t>
  </si>
  <si>
    <t>(920)235-8733 fax</t>
  </si>
  <si>
    <t>Check in well trailer is near full</t>
  </si>
  <si>
    <t>Ripon Food Bank</t>
  </si>
  <si>
    <t>Carolyn</t>
  </si>
  <si>
    <t>(920)299-6287</t>
  </si>
  <si>
    <t>Hahn Transport</t>
  </si>
  <si>
    <t>Dave</t>
  </si>
  <si>
    <t>(920)960-2929</t>
  </si>
  <si>
    <t>DK Trucking</t>
  </si>
  <si>
    <t>(920)361-1666</t>
  </si>
  <si>
    <t>Wisconsin Trucking Company</t>
  </si>
  <si>
    <t>Randy</t>
  </si>
  <si>
    <t>(920)857-8747</t>
  </si>
  <si>
    <t>Destroy Drums</t>
  </si>
  <si>
    <t>Nick Manzke</t>
  </si>
  <si>
    <t>(920)988-9222</t>
  </si>
  <si>
    <t>NMANZKE@ULWR-INC.COM</t>
  </si>
  <si>
    <t>NICKM.ULWR@YAHOO.COM</t>
  </si>
  <si>
    <t>Tomato Paste Bins- Email BOL</t>
  </si>
  <si>
    <t>Recycle America Trailer Exchange</t>
  </si>
  <si>
    <t>Sue</t>
  </si>
  <si>
    <t>(920)215-7007</t>
  </si>
  <si>
    <t>Back to Back</t>
  </si>
  <si>
    <t>Andre</t>
  </si>
  <si>
    <t>(414)342-8300</t>
  </si>
  <si>
    <t>Geodis</t>
  </si>
  <si>
    <t>Ruth</t>
  </si>
  <si>
    <t>(920)907-9245</t>
  </si>
  <si>
    <t>Steve</t>
  </si>
  <si>
    <t>(920)251-2767</t>
  </si>
  <si>
    <t>Sandy Ross</t>
  </si>
  <si>
    <t>(920)229-5311</t>
  </si>
  <si>
    <t>Paper Transport</t>
  </si>
  <si>
    <t>(800)317-3650</t>
  </si>
  <si>
    <t>City of Ripon (Water)</t>
  </si>
  <si>
    <t>Chris</t>
  </si>
  <si>
    <t>(920)748-4912</t>
  </si>
  <si>
    <t>FCC</t>
  </si>
  <si>
    <t>Shane</t>
  </si>
  <si>
    <t>(800)228-9842</t>
  </si>
  <si>
    <t>Building Inspector for City</t>
  </si>
  <si>
    <t>Susan K Leahy</t>
  </si>
  <si>
    <t>(920)210-6351</t>
  </si>
  <si>
    <t xml:space="preserve">Poly One </t>
  </si>
  <si>
    <t>Plant Manager</t>
  </si>
  <si>
    <t xml:space="preserve">Nick    </t>
  </si>
  <si>
    <t>(920)748-7285</t>
  </si>
  <si>
    <t>Mark Lepen</t>
  </si>
  <si>
    <t>(920)748-1162</t>
  </si>
  <si>
    <t>Midwest Food Bank</t>
  </si>
  <si>
    <t>William</t>
  </si>
  <si>
    <t>(903)530-2951</t>
  </si>
  <si>
    <t>Modern Overhead Door</t>
  </si>
  <si>
    <t>(920)748-5000</t>
  </si>
  <si>
    <t>Old Dominicon</t>
  </si>
  <si>
    <t>(920)727-0846</t>
  </si>
  <si>
    <t>BK Builders</t>
  </si>
  <si>
    <t>Billy K</t>
  </si>
  <si>
    <t>(920)979-4050</t>
  </si>
  <si>
    <t>Ruby's (Food Pantry)</t>
  </si>
  <si>
    <t>Al</t>
  </si>
  <si>
    <t>(651)674-2537</t>
  </si>
  <si>
    <t>(651)842-9330</t>
  </si>
  <si>
    <t>Gary Lakin</t>
  </si>
  <si>
    <t>(920)907-9243</t>
  </si>
  <si>
    <t>(920)251-2546</t>
  </si>
  <si>
    <t>Mark Riske</t>
  </si>
  <si>
    <t>(608)206-2228</t>
  </si>
  <si>
    <t>Steve Halfman</t>
  </si>
  <si>
    <t>Linda Willis</t>
  </si>
  <si>
    <t>(920)907-9228</t>
  </si>
  <si>
    <t>Dawn Kobs</t>
  </si>
  <si>
    <t>(920)907-9275</t>
  </si>
  <si>
    <t>Gerard Kohlman</t>
  </si>
  <si>
    <t>DSC-Logistics #4 Shipping Office</t>
  </si>
  <si>
    <t>(708)235-4500</t>
  </si>
  <si>
    <t>University Park</t>
  </si>
  <si>
    <t>Kate Bacci</t>
  </si>
  <si>
    <t>Order Specialist</t>
  </si>
  <si>
    <t>(303)684-7976</t>
  </si>
  <si>
    <t>Fleischmans Vinegar</t>
  </si>
  <si>
    <t>Carolyn Sullivan</t>
  </si>
  <si>
    <t>(773)847-5696</t>
  </si>
  <si>
    <t>(815)641-1556 cell (after hours)</t>
  </si>
  <si>
    <t>Oakley Transport  for Fleischmans Vinegar</t>
  </si>
  <si>
    <t>(773)840-0178</t>
  </si>
  <si>
    <t>Clasen</t>
  </si>
  <si>
    <t>Kerry Florin</t>
  </si>
  <si>
    <t>(608)234-4080</t>
  </si>
  <si>
    <t>(608)209-2031 Brian Lodding (after hours)</t>
  </si>
  <si>
    <t>Cargill sunflower oil</t>
  </si>
  <si>
    <t>Maggie Erbele</t>
  </si>
  <si>
    <t>(701)282-1644</t>
  </si>
  <si>
    <t>(701)282-1644 Shipping Desk</t>
  </si>
  <si>
    <t>Johsrud Transport for Cargill sunflower oil</t>
  </si>
  <si>
    <t>(515)236-8265</t>
  </si>
  <si>
    <t>Tate &amp; Lyle Sweetner</t>
  </si>
  <si>
    <t xml:space="preserve">Leslie Powell </t>
  </si>
  <si>
    <t>(800)323-4946</t>
  </si>
  <si>
    <t>(217)972-2230 Shipping Desk</t>
  </si>
  <si>
    <t>Aptar Closures</t>
  </si>
  <si>
    <t>Brittany Brown</t>
  </si>
  <si>
    <t>(262)363-0253</t>
  </si>
  <si>
    <t>Piramal Glass</t>
  </si>
  <si>
    <t>Marybeth Lennon</t>
  </si>
  <si>
    <t>(856)974-6412</t>
  </si>
  <si>
    <t>(732)427-5680 Becky Montgomery (after hours)</t>
  </si>
  <si>
    <t>Crown, Cork &amp; Seal-Caps</t>
  </si>
  <si>
    <t>Jodie Wolf</t>
  </si>
  <si>
    <t>(866)956-3049</t>
  </si>
  <si>
    <t>(724)626-0120 Customer service (after hours)</t>
  </si>
  <si>
    <t>Tracy Kinder</t>
  </si>
  <si>
    <t>(920)745-6224</t>
  </si>
  <si>
    <t xml:space="preserve">(920)745-6255 Shipping Fax </t>
  </si>
  <si>
    <t>1050 Staton Street</t>
  </si>
  <si>
    <t>Wi</t>
  </si>
  <si>
    <t>Smucker Sales &amp; Distribution Company</t>
  </si>
  <si>
    <t>Cheryl Wegrzynowicz</t>
  </si>
  <si>
    <t>Senior Analyst, Warehouse System Services</t>
  </si>
  <si>
    <t>(507)416-1724</t>
  </si>
  <si>
    <t>X51724</t>
  </si>
  <si>
    <t>Bloomsburg</t>
  </si>
  <si>
    <t>DC</t>
  </si>
  <si>
    <t>Stacey Renolds</t>
  </si>
  <si>
    <t>Coordinator, Warehouse Operations</t>
  </si>
  <si>
    <t>(330)684-3145</t>
  </si>
  <si>
    <t>Stephanie Geiser</t>
  </si>
  <si>
    <t>Senior Analyst, Production, &amp; Inventory</t>
  </si>
  <si>
    <t>(330)684-7377</t>
  </si>
  <si>
    <t xml:space="preserve">Jerrit Logistics </t>
  </si>
  <si>
    <t>Matt Lundsford</t>
  </si>
  <si>
    <t xml:space="preserve">assistant logistics coordinator </t>
  </si>
  <si>
    <t>P: 330.682.0099 ext. 2870</t>
  </si>
  <si>
    <t>Load 1</t>
  </si>
  <si>
    <t>Load 2</t>
  </si>
  <si>
    <t>UNKNOWN</t>
  </si>
  <si>
    <t>0</t>
  </si>
  <si>
    <t>Contacts</t>
  </si>
  <si>
    <t>IMI at Zero</t>
  </si>
  <si>
    <t>HOLD?</t>
  </si>
  <si>
    <t>Load 6</t>
  </si>
  <si>
    <t>How Many on Hold?</t>
  </si>
  <si>
    <t>Date Code for Hold?</t>
  </si>
  <si>
    <t>Micro?</t>
  </si>
  <si>
    <t>Discrepancy Associated with Hold</t>
  </si>
  <si>
    <t>Not Acidified Product</t>
  </si>
  <si>
    <t>Not Applicable</t>
  </si>
  <si>
    <t>Unkown</t>
  </si>
  <si>
    <t>Not Appicable</t>
  </si>
  <si>
    <t>Not a Designated Item to Send on Maturity</t>
  </si>
  <si>
    <t>Not a Designated Item</t>
  </si>
  <si>
    <t>Modern Rentals/Snow and Sand</t>
  </si>
  <si>
    <t>920-858-3414</t>
  </si>
  <si>
    <t>Modern Rentals</t>
  </si>
  <si>
    <t>frosty or Craig</t>
  </si>
  <si>
    <t>Fetch Logistics</t>
  </si>
  <si>
    <t>13 totes 12 of 9335 lot code and one of 9318</t>
  </si>
  <si>
    <t>No</t>
  </si>
  <si>
    <t>Account</t>
  </si>
  <si>
    <t>01.01.010.000.0000.522792</t>
  </si>
  <si>
    <t>132#</t>
  </si>
  <si>
    <t>1327#</t>
  </si>
  <si>
    <t>863#</t>
  </si>
  <si>
    <t>80#</t>
  </si>
  <si>
    <t>Sami Keefe 3306845628</t>
  </si>
  <si>
    <t>Joe Diehl 3306843711</t>
  </si>
  <si>
    <t>adecco Nurse Triage Line</t>
  </si>
  <si>
    <t>Adecco Code Blue</t>
  </si>
  <si>
    <t>855-293-4222</t>
  </si>
  <si>
    <t>REF # 2397015</t>
  </si>
  <si>
    <t>No, shipped by</t>
  </si>
  <si>
    <t>corporate</t>
  </si>
  <si>
    <t>MICRO ?</t>
  </si>
  <si>
    <t xml:space="preserve">SM MOS 11.3OZ CHRY/BLUBRY FS </t>
  </si>
  <si>
    <t>RIPON PLANT</t>
  </si>
  <si>
    <t>CYCLE COUNT FORM</t>
  </si>
  <si>
    <t>DATE : __________________</t>
  </si>
  <si>
    <t>FOR OFFICE USE ONLY</t>
  </si>
  <si>
    <t>ITEM NUMBER</t>
  </si>
  <si>
    <t>DESCRIPTION</t>
  </si>
  <si>
    <t>UOM (lbs, cse, ea, etc)</t>
  </si>
  <si>
    <t>Expires</t>
  </si>
  <si>
    <t>Initials</t>
  </si>
  <si>
    <t>NOTES:</t>
  </si>
  <si>
    <t>COMMENTS:</t>
  </si>
  <si>
    <t>Complete a separate line for each</t>
  </si>
  <si>
    <t xml:space="preserve"> packaging type.</t>
  </si>
  <si>
    <t>5 @ 1 KG</t>
  </si>
  <si>
    <t>B Rack</t>
  </si>
  <si>
    <t>trk</t>
  </si>
  <si>
    <t>G</t>
  </si>
  <si>
    <t>FLZ</t>
  </si>
  <si>
    <t>OZ</t>
  </si>
  <si>
    <t>ML</t>
  </si>
  <si>
    <t>N WALL</t>
  </si>
  <si>
    <t>ROW 11</t>
  </si>
  <si>
    <t>C RACK</t>
  </si>
  <si>
    <t>FREEZER</t>
  </si>
  <si>
    <t>THAW</t>
  </si>
  <si>
    <t>THAW EAST RACK</t>
  </si>
  <si>
    <t>THAW WEST RACK</t>
  </si>
  <si>
    <t>2 @ 462#</t>
  </si>
  <si>
    <t>Physical Count (FULL)</t>
  </si>
  <si>
    <t>Physical count (PARTIAL)</t>
  </si>
  <si>
    <t xml:space="preserve">TOTAL </t>
  </si>
  <si>
    <t>1 @ 15#</t>
  </si>
  <si>
    <t>3 @ 604#</t>
  </si>
  <si>
    <t>1 @ 100#</t>
  </si>
  <si>
    <t>1 @ 25#</t>
  </si>
  <si>
    <t>6 @ 50#</t>
  </si>
  <si>
    <t>1 @ 18.5#</t>
  </si>
  <si>
    <t>49 @ 50#</t>
  </si>
  <si>
    <t>2 @ 36#</t>
  </si>
  <si>
    <t>1 @ 209#</t>
  </si>
  <si>
    <t>3 @ 546#</t>
  </si>
  <si>
    <t>10 @ 50#</t>
  </si>
  <si>
    <t>26 @ 420#</t>
  </si>
  <si>
    <t>1 @ 480#</t>
  </si>
  <si>
    <t>1 @ 55#</t>
  </si>
  <si>
    <t>1 @ 5#</t>
  </si>
  <si>
    <t>Today is:</t>
  </si>
  <si>
    <t>mustard</t>
  </si>
  <si>
    <t xml:space="preserve">SM MOS 11.3OZ PCH/RASP FS </t>
  </si>
  <si>
    <t>877-535-5948</t>
  </si>
  <si>
    <t>Item No</t>
  </si>
  <si>
    <t>Inv Class</t>
  </si>
  <si>
    <t>Thaw Days</t>
  </si>
  <si>
    <t>DR</t>
  </si>
  <si>
    <t>BOYSN PCONC SDL 20 BX CAN USE</t>
  </si>
  <si>
    <t>BLUBRY WLD PRES GRADE NDR</t>
  </si>
  <si>
    <t>007-W301580-5031997-002-1</t>
  </si>
  <si>
    <t>Starting
UOM</t>
  </si>
  <si>
    <t>Convert
To</t>
  </si>
  <si>
    <t>Lookup</t>
  </si>
  <si>
    <t>Multiplier</t>
  </si>
  <si>
    <t>GAL</t>
  </si>
  <si>
    <t>KG</t>
  </si>
  <si>
    <t>TOT</t>
  </si>
  <si>
    <t>*Estimated Qty per Tote</t>
  </si>
  <si>
    <t>Item Description</t>
  </si>
  <si>
    <t>SHRED GRAPEFRUIT PEEL</t>
  </si>
  <si>
    <t>GRAPEFRUIT JUICE NFC</t>
  </si>
  <si>
    <t>10549-VOID</t>
  </si>
  <si>
    <t>NDR Weight</t>
  </si>
  <si>
    <t>Essence</t>
  </si>
  <si>
    <t>Organic?</t>
  </si>
  <si>
    <t>Organic</t>
  </si>
  <si>
    <t>Essence?</t>
  </si>
  <si>
    <t>SM 390 ML DF BLUEBERRY SPRD, 12 PK</t>
  </si>
  <si>
    <t>SM 390 ML DF STRAWBERRY SPRD, 12PK</t>
  </si>
  <si>
    <t>SM 390 ML DF RASPBERRY SPRD, 12 PK</t>
  </si>
  <si>
    <t>SM 390 ML DF APRICOT SPR, 12 PK</t>
  </si>
  <si>
    <t>Unknown</t>
  </si>
  <si>
    <t>C&amp;B 250 ML MANGO CHUTNEY, 12 PK</t>
  </si>
  <si>
    <t>The J. M. Smucker Company</t>
  </si>
  <si>
    <t>15INGRED</t>
  </si>
  <si>
    <t>PUR0020D - Oracle Purchasing Expected Receipts</t>
  </si>
  <si>
    <t xml:space="preserve">Sheet: Expected Receipts                                                                    </t>
  </si>
  <si>
    <t>Inventory Org Code:007</t>
  </si>
  <si>
    <t>Location:RIP-WHSE</t>
  </si>
  <si>
    <t>Inventory Org:007 - 007 : JMS RIPON WI</t>
  </si>
  <si>
    <t>Expected Date</t>
  </si>
  <si>
    <t>Item#</t>
  </si>
  <si>
    <t>DLX Item</t>
  </si>
  <si>
    <t>ASN Shipment Num</t>
  </si>
  <si>
    <t>PO - Release#</t>
  </si>
  <si>
    <t>PO Line#</t>
  </si>
  <si>
    <t>Ship Line#</t>
  </si>
  <si>
    <t>Quantity Ordered</t>
  </si>
  <si>
    <t>Quantity Shipped</t>
  </si>
  <si>
    <t>Quantity Due</t>
  </si>
  <si>
    <t>Supplier Name</t>
  </si>
  <si>
    <t xml:space="preserve">Supplier Site </t>
  </si>
  <si>
    <t>Delivery Time</t>
  </si>
  <si>
    <t>Rail Car</t>
  </si>
  <si>
    <t>Inspection Required</t>
  </si>
  <si>
    <t>FOB Disp</t>
  </si>
  <si>
    <t>Note To Receiver</t>
  </si>
  <si>
    <t>10SWTNR</t>
  </si>
  <si>
    <t>APPROVED</t>
  </si>
  <si>
    <t>Delivery Point</t>
  </si>
  <si>
    <t>Shipping Point</t>
  </si>
  <si>
    <t>20GLASS</t>
  </si>
  <si>
    <t>M</t>
  </si>
  <si>
    <t>ARDAGH GLASS INC</t>
  </si>
  <si>
    <t>IN MUNCIE DM</t>
  </si>
  <si>
    <t>25CLOSRE</t>
  </si>
  <si>
    <t>SILGAN WHITE CAP AMERICAS LLC</t>
  </si>
  <si>
    <t>IL DOWNERS GROV</t>
  </si>
  <si>
    <t>NONE</t>
  </si>
  <si>
    <t>32CORRUG</t>
  </si>
  <si>
    <t>GREAT NORTHERN CORPORATION</t>
  </si>
  <si>
    <t>WI APPLETON</t>
  </si>
  <si>
    <t>French, Jeromy</t>
  </si>
  <si>
    <t>DK 10 OZ STRAWBERRY PRESERVES</t>
  </si>
  <si>
    <t>SCO 9.5 OZ ORG APRICOT FS 6 CT</t>
  </si>
  <si>
    <t>SCO 9.5OZ ORG SDL RASP FS 6 CT</t>
  </si>
  <si>
    <t>SCO 9.5 OZ ORG MANGO FS 6 CT</t>
  </si>
  <si>
    <t>SCO 9.5OZ ORG CNCRD GRP FS 6CT</t>
  </si>
  <si>
    <t>DK 10 OZ SDL RED RASP PRES</t>
  </si>
  <si>
    <t>C&amp;B 148 ML MINT SAUCE</t>
  </si>
  <si>
    <t>DK 8 OZ SPLDA CHERRY PRES</t>
  </si>
  <si>
    <t>DK 10 OZ BLUEBERRY PRESERVES</t>
  </si>
  <si>
    <t>DK 12/10 OZ STRAWBERRY PRES</t>
  </si>
  <si>
    <t>C&amp;B 290ML SEAFD COCKTAIL SAUCE</t>
  </si>
  <si>
    <t>HOLD</t>
  </si>
  <si>
    <t>ESS</t>
  </si>
  <si>
    <t>J.M. Smucker Company</t>
  </si>
  <si>
    <t>Whse</t>
  </si>
  <si>
    <t>void</t>
  </si>
  <si>
    <t>Enter Location</t>
  </si>
  <si>
    <t xml:space="preserve">Enter Full NDR </t>
  </si>
  <si>
    <t>Pulled total NDR #</t>
  </si>
  <si>
    <t>DK 10 OZ SDL BLACK RASP PRES</t>
  </si>
  <si>
    <t>DK 10 OZ SDL BLACKBERRY PRES</t>
  </si>
  <si>
    <t>DK 10 OZ LEMON CURD</t>
  </si>
  <si>
    <t>007-W300919-5031856-001</t>
  </si>
  <si>
    <t>007-W303778-5054473-001</t>
  </si>
  <si>
    <t>007-W303823-5061276-002</t>
  </si>
  <si>
    <t>007-W300951-5032083-002</t>
  </si>
  <si>
    <t>DK28G/DK 32 Gram</t>
  </si>
  <si>
    <t>DKN 45 ML</t>
  </si>
  <si>
    <t>DKN 40 gram int</t>
  </si>
  <si>
    <t xml:space="preserve">DKN 1.4/1.5 oz </t>
  </si>
  <si>
    <t>DKN 1.2 Oz Mayo</t>
  </si>
  <si>
    <t>SM 10 oz TPG</t>
  </si>
  <si>
    <t>RM/FG/INT/WIP</t>
  </si>
  <si>
    <t>Hold #</t>
  </si>
  <si>
    <t>WIP Item Code</t>
  </si>
  <si>
    <t>Hold Date</t>
  </si>
  <si>
    <t>Size/UOM</t>
  </si>
  <si>
    <t>Production Date/Date of Manufacture</t>
  </si>
  <si>
    <t>Pack/UOM</t>
  </si>
  <si>
    <t>Lot Code</t>
  </si>
  <si>
    <t>Production Line</t>
  </si>
  <si>
    <t>Defect Category</t>
  </si>
  <si>
    <t>Defect Description</t>
  </si>
  <si>
    <t>Production Location/Co-Packer/Warehouse Location</t>
  </si>
  <si>
    <t>Pallet/Location Numbers</t>
  </si>
  <si>
    <t>QI/QA/NA</t>
  </si>
  <si>
    <t>QI Classification</t>
  </si>
  <si>
    <t>QI Sub-Classification</t>
  </si>
  <si>
    <t>Path</t>
  </si>
  <si>
    <t>Item Type</t>
  </si>
  <si>
    <t>Closed</t>
  </si>
  <si>
    <t>FG</t>
  </si>
  <si>
    <t>FG5150014115</t>
  </si>
  <si>
    <t>H19-007-137</t>
  </si>
  <si>
    <t>12 OZ.</t>
  </si>
  <si>
    <t>8217</t>
  </si>
  <si>
    <t>637</t>
  </si>
  <si>
    <t>21</t>
  </si>
  <si>
    <t>Other</t>
  </si>
  <si>
    <t>no pectin</t>
  </si>
  <si>
    <t>007-Plant-Ripon</t>
  </si>
  <si>
    <t>QI</t>
  </si>
  <si>
    <t>In-Process Inappropriate Release</t>
  </si>
  <si>
    <t>sites/Teams/T256/Lists/QA Holds</t>
  </si>
  <si>
    <t>WIP</t>
  </si>
  <si>
    <t>FGW301580</t>
  </si>
  <si>
    <t>H19-007-138</t>
  </si>
  <si>
    <t>SMK DF Apricot SPRD</t>
  </si>
  <si>
    <t>Pounds</t>
  </si>
  <si>
    <t>8218</t>
  </si>
  <si>
    <t>2867</t>
  </si>
  <si>
    <t>Quality</t>
  </si>
  <si>
    <t>Blueberry seeds</t>
  </si>
  <si>
    <t>Contamination</t>
  </si>
  <si>
    <t>FG5150003907</t>
  </si>
  <si>
    <t>H19-007-139</t>
  </si>
  <si>
    <t>1.6 OZ</t>
  </si>
  <si>
    <t>68</t>
  </si>
  <si>
    <t>1</t>
  </si>
  <si>
    <t xml:space="preserve">Broken Glass </t>
  </si>
  <si>
    <t>NA</t>
  </si>
  <si>
    <t>FG5150000766</t>
  </si>
  <si>
    <t>H19-007-140</t>
  </si>
  <si>
    <t>1/2 OZ. PL</t>
  </si>
  <si>
    <t>188</t>
  </si>
  <si>
    <t>5</t>
  </si>
  <si>
    <t>FG5150002297</t>
  </si>
  <si>
    <t>H19-007-141</t>
  </si>
  <si>
    <t>1.25 OZ.</t>
  </si>
  <si>
    <t>1904</t>
  </si>
  <si>
    <t>FG5150040132</t>
  </si>
  <si>
    <t>H19-007-142</t>
  </si>
  <si>
    <t>8225</t>
  </si>
  <si>
    <t>53</t>
  </si>
  <si>
    <t>Packaging</t>
  </si>
  <si>
    <t>FG5150003883</t>
  </si>
  <si>
    <t>H19-007-143</t>
  </si>
  <si>
    <t>1 OZ.</t>
  </si>
  <si>
    <t>722</t>
  </si>
  <si>
    <t>QA</t>
  </si>
  <si>
    <t>Open</t>
  </si>
  <si>
    <t>RM</t>
  </si>
  <si>
    <t>RM80339002</t>
  </si>
  <si>
    <t>H19-007-144</t>
  </si>
  <si>
    <t>Lidstock SMK Pure Raspberry</t>
  </si>
  <si>
    <t>8226</t>
  </si>
  <si>
    <t>335</t>
  </si>
  <si>
    <t>51</t>
  </si>
  <si>
    <t>Lidstock Quality</t>
  </si>
  <si>
    <t>RM11986</t>
  </si>
  <si>
    <t>H19-007-145</t>
  </si>
  <si>
    <t>12</t>
  </si>
  <si>
    <t>11</t>
  </si>
  <si>
    <t>FG5150000009</t>
  </si>
  <si>
    <t>H19-007-146</t>
  </si>
  <si>
    <t>5 OZ.</t>
  </si>
  <si>
    <t>8231</t>
  </si>
  <si>
    <t>7472</t>
  </si>
  <si>
    <t>Allergen testing for fish</t>
  </si>
  <si>
    <t>INT</t>
  </si>
  <si>
    <t>FG100804</t>
  </si>
  <si>
    <t>H19-007-147</t>
  </si>
  <si>
    <t>2500 LB.</t>
  </si>
  <si>
    <t>Pallet</t>
  </si>
  <si>
    <t>114,373#</t>
  </si>
  <si>
    <t>41</t>
  </si>
  <si>
    <t>FG5150024358</t>
  </si>
  <si>
    <t>H19-007-148</t>
  </si>
  <si>
    <t>7.25 OZ.</t>
  </si>
  <si>
    <t>8233</t>
  </si>
  <si>
    <t>16865</t>
  </si>
  <si>
    <t>31</t>
  </si>
  <si>
    <t>FG5150005685</t>
  </si>
  <si>
    <t>H19-007-149</t>
  </si>
  <si>
    <t>2603</t>
  </si>
  <si>
    <t>RM56375</t>
  </si>
  <si>
    <t>H19-007-150</t>
  </si>
  <si>
    <t>Drum</t>
  </si>
  <si>
    <t>3</t>
  </si>
  <si>
    <t>H19-007-151</t>
  </si>
  <si>
    <t>17553</t>
  </si>
  <si>
    <t>RM61246001</t>
  </si>
  <si>
    <t>H19-007-152</t>
  </si>
  <si>
    <t>33 Brown Microwave Caps</t>
  </si>
  <si>
    <t>33mm</t>
  </si>
  <si>
    <t>130</t>
  </si>
  <si>
    <t>RM61246002</t>
  </si>
  <si>
    <t>H19-007-153</t>
  </si>
  <si>
    <t>CLOSURE PLASTIC 33 MILLIMETER SQUEEZE TOPPING DARK TAN</t>
  </si>
  <si>
    <t>37</t>
  </si>
  <si>
    <t>H19-007-154</t>
  </si>
  <si>
    <t>16254</t>
  </si>
  <si>
    <t>FG5150024357</t>
  </si>
  <si>
    <t>H19-007-155</t>
  </si>
  <si>
    <t>5533</t>
  </si>
  <si>
    <t>H19-007-156</t>
  </si>
  <si>
    <t>7823</t>
  </si>
  <si>
    <t>FG3619210525</t>
  </si>
  <si>
    <t>H19-007-157</t>
  </si>
  <si>
    <t>9.5 0Z SCO ORG STRAW FS 6 CT</t>
  </si>
  <si>
    <t>9.5 OZ</t>
  </si>
  <si>
    <t>8235</t>
  </si>
  <si>
    <t>163</t>
  </si>
  <si>
    <t>BAD PAINT ON CAPS</t>
  </si>
  <si>
    <t>Supplier</t>
  </si>
  <si>
    <t>RM75615001</t>
  </si>
  <si>
    <t>H19-007-158</t>
  </si>
  <si>
    <t>Unit</t>
  </si>
  <si>
    <t>47</t>
  </si>
  <si>
    <t>H19-007-159</t>
  </si>
  <si>
    <t>14362</t>
  </si>
  <si>
    <t>FG5150024351</t>
  </si>
  <si>
    <t>H19-007-160</t>
  </si>
  <si>
    <t>16 OZ.</t>
  </si>
  <si>
    <t>5484</t>
  </si>
  <si>
    <t>H19-007-161</t>
  </si>
  <si>
    <t>2356</t>
  </si>
  <si>
    <t>FG3619212006</t>
  </si>
  <si>
    <t>H19-007-162</t>
  </si>
  <si>
    <t>15 1/2 OZ.</t>
  </si>
  <si>
    <t>3242</t>
  </si>
  <si>
    <t>FG6984806304</t>
  </si>
  <si>
    <t>H19-007-163</t>
  </si>
  <si>
    <t>24 OZ.</t>
  </si>
  <si>
    <t>504</t>
  </si>
  <si>
    <t>Finished Product Inappropriate Release</t>
  </si>
  <si>
    <t>FG6984806270</t>
  </si>
  <si>
    <t>H19-007-164</t>
  </si>
  <si>
    <t>8239</t>
  </si>
  <si>
    <t>1483</t>
  </si>
  <si>
    <t>low berry count/ floating fruit</t>
  </si>
  <si>
    <t>FG5150024353</t>
  </si>
  <si>
    <t>H19-007-165</t>
  </si>
  <si>
    <t>823</t>
  </si>
  <si>
    <t>Microbiological Contamination</t>
  </si>
  <si>
    <t>FG5150024355</t>
  </si>
  <si>
    <t>H19-007-166</t>
  </si>
  <si>
    <t>8240</t>
  </si>
  <si>
    <t>3598</t>
  </si>
  <si>
    <t>micro testing</t>
  </si>
  <si>
    <t>FG6984806361</t>
  </si>
  <si>
    <t>H19-007-167</t>
  </si>
  <si>
    <t>DF 500 ML LT RASPBERRY FRT SPREAD - 24oz</t>
  </si>
  <si>
    <t>500 mL</t>
  </si>
  <si>
    <t>8204</t>
  </si>
  <si>
    <t>3019</t>
  </si>
  <si>
    <t>FGW300812</t>
  </si>
  <si>
    <t>H19-007-168</t>
  </si>
  <si>
    <t>SMK Hot Caramel MCR SQZ</t>
  </si>
  <si>
    <t>H19-007-169</t>
  </si>
  <si>
    <t>1630</t>
  </si>
  <si>
    <t>FG5150005190</t>
  </si>
  <si>
    <t>H19-007-170</t>
  </si>
  <si>
    <t>2520</t>
  </si>
  <si>
    <t>FG5150002574</t>
  </si>
  <si>
    <t>H19-007-171</t>
  </si>
  <si>
    <t>OTHER</t>
  </si>
  <si>
    <t>1364</t>
  </si>
  <si>
    <t>H19-007-172</t>
  </si>
  <si>
    <t>10687</t>
  </si>
  <si>
    <t>H19-007-173</t>
  </si>
  <si>
    <t>14,529</t>
  </si>
  <si>
    <t>FG5150004473</t>
  </si>
  <si>
    <t>H19-007-174</t>
  </si>
  <si>
    <t>8241</t>
  </si>
  <si>
    <t>2222</t>
  </si>
  <si>
    <t>Seeds in Product</t>
  </si>
  <si>
    <t>FG5150000001</t>
  </si>
  <si>
    <t>H19-007-175</t>
  </si>
  <si>
    <t>SM 11 OZ CIDR APPLE BUTTER</t>
  </si>
  <si>
    <t>1332</t>
  </si>
  <si>
    <t>FG5150000086</t>
  </si>
  <si>
    <t>H19-007-176</t>
  </si>
  <si>
    <t>3855</t>
  </si>
  <si>
    <t>Seeds in product</t>
  </si>
  <si>
    <t>RM72763001</t>
  </si>
  <si>
    <t>H19-007-177</t>
  </si>
  <si>
    <t>Hot Fudge Brown ICT Bottle</t>
  </si>
  <si>
    <t>15.5oz</t>
  </si>
  <si>
    <t>4-6-18</t>
  </si>
  <si>
    <t>7 Totes</t>
  </si>
  <si>
    <t>Bottles are different sizes</t>
  </si>
  <si>
    <t>RM36651001</t>
  </si>
  <si>
    <t>H19-007-178</t>
  </si>
  <si>
    <t xml:space="preserve">70 SHIRRIFF CAP - 1050 PCS. </t>
  </si>
  <si>
    <t>70</t>
  </si>
  <si>
    <t>8247</t>
  </si>
  <si>
    <t>10</t>
  </si>
  <si>
    <t xml:space="preserve">Baad Caps / Ink process </t>
  </si>
  <si>
    <t>RM54015</t>
  </si>
  <si>
    <t>H19-007-179</t>
  </si>
  <si>
    <t>23818ACZAA</t>
  </si>
  <si>
    <t>4.5</t>
  </si>
  <si>
    <t>H19-007-180</t>
  </si>
  <si>
    <t>8248</t>
  </si>
  <si>
    <t>28</t>
  </si>
  <si>
    <t>Fat Bottles</t>
  </si>
  <si>
    <t>FG5150000120</t>
  </si>
  <si>
    <t>H19-007-181</t>
  </si>
  <si>
    <t>8249</t>
  </si>
  <si>
    <t>7@176 + 1 @ 177 =1409cs</t>
  </si>
  <si>
    <t>NO LABELS</t>
  </si>
  <si>
    <t>FG5150010860</t>
  </si>
  <si>
    <t>H19-007-182</t>
  </si>
  <si>
    <t>5150010860</t>
  </si>
  <si>
    <t>8250</t>
  </si>
  <si>
    <t>572 cs</t>
  </si>
  <si>
    <t>FG5150028650</t>
  </si>
  <si>
    <t>H19-007-183</t>
  </si>
  <si>
    <t>Low Mint Leaves</t>
  </si>
  <si>
    <t>H19-007-012</t>
  </si>
  <si>
    <t>8127</t>
  </si>
  <si>
    <t>591 cs</t>
  </si>
  <si>
    <t>Questionable Berries/count</t>
  </si>
  <si>
    <t>FG14271</t>
  </si>
  <si>
    <t>H19-007-184</t>
  </si>
  <si>
    <t>8253</t>
  </si>
  <si>
    <t>9</t>
  </si>
  <si>
    <t>RM51734</t>
  </si>
  <si>
    <t>H19-007-185</t>
  </si>
  <si>
    <t>lb</t>
  </si>
  <si>
    <t>8254</t>
  </si>
  <si>
    <t>6157</t>
  </si>
  <si>
    <t>Allergen/Chemical Contamination</t>
  </si>
  <si>
    <t>allergen contamination</t>
  </si>
  <si>
    <t>FG5150008215</t>
  </si>
  <si>
    <t>H19-007-186</t>
  </si>
  <si>
    <t>CONCORD GRAPE C&amp;B</t>
  </si>
  <si>
    <t xml:space="preserve">1 OZ </t>
  </si>
  <si>
    <t>288</t>
  </si>
  <si>
    <t>POSSIBLE CONTAMINATION</t>
  </si>
  <si>
    <t>FG5150008216</t>
  </si>
  <si>
    <t>H19-007-187</t>
  </si>
  <si>
    <t>ORANGE BLOSSOM HONEY C&amp;B</t>
  </si>
  <si>
    <t>1.1 OZ</t>
  </si>
  <si>
    <t>1731</t>
  </si>
  <si>
    <t>FG5150003884</t>
  </si>
  <si>
    <t>H19-007-188</t>
  </si>
  <si>
    <t>578</t>
  </si>
  <si>
    <t>H19-007-189</t>
  </si>
  <si>
    <t>2217</t>
  </si>
  <si>
    <t>FG5150020472</t>
  </si>
  <si>
    <t>H19-007-190</t>
  </si>
  <si>
    <t>NS 27 OZ REG RTU MINCEMEAT</t>
  </si>
  <si>
    <t>27 OZ.</t>
  </si>
  <si>
    <t>8255</t>
  </si>
  <si>
    <t>101</t>
  </si>
  <si>
    <t>2</t>
  </si>
  <si>
    <t>R&amp;D</t>
  </si>
  <si>
    <t>new spices</t>
  </si>
  <si>
    <t>H19-007-191</t>
  </si>
  <si>
    <t>8256</t>
  </si>
  <si>
    <t>184</t>
  </si>
  <si>
    <t>No Codes on jars</t>
  </si>
  <si>
    <t>FG5150028684</t>
  </si>
  <si>
    <t>H19-007-192</t>
  </si>
  <si>
    <t>C&amp;B 29 OZ MINCEMEAT PLAIN</t>
  </si>
  <si>
    <t>29 OZ.</t>
  </si>
  <si>
    <t>8259</t>
  </si>
  <si>
    <t>1782</t>
  </si>
  <si>
    <t>missing / bad codes</t>
  </si>
  <si>
    <t>H19-007-193</t>
  </si>
  <si>
    <t>1032</t>
  </si>
  <si>
    <t>H19-007-194</t>
  </si>
  <si>
    <t>1560</t>
  </si>
  <si>
    <t>RMW303397</t>
  </si>
  <si>
    <t>H19-007-195</t>
  </si>
  <si>
    <t>1 @ 441.5#</t>
  </si>
  <si>
    <t>Micro Hold</t>
  </si>
  <si>
    <t>H19-007-196</t>
  </si>
  <si>
    <t>18,366</t>
  </si>
  <si>
    <t>FG5150003924</t>
  </si>
  <si>
    <t>H19-007-197</t>
  </si>
  <si>
    <t xml:space="preserve">Mayo SPN INTL </t>
  </si>
  <si>
    <t>32 G</t>
  </si>
  <si>
    <t>1776</t>
  </si>
  <si>
    <t>H19-007-198</t>
  </si>
  <si>
    <t>8262</t>
  </si>
  <si>
    <t>19</t>
  </si>
  <si>
    <t>Thermal Processing</t>
  </si>
  <si>
    <t>Low Temp at startup</t>
  </si>
  <si>
    <t>FG5150004802</t>
  </si>
  <si>
    <t>H19-007-199</t>
  </si>
  <si>
    <t>543</t>
  </si>
  <si>
    <t>H19-007-200</t>
  </si>
  <si>
    <t>14636</t>
  </si>
  <si>
    <t>H19-007-201</t>
  </si>
  <si>
    <t>15611</t>
  </si>
  <si>
    <t>H19-007-202</t>
  </si>
  <si>
    <t>RM804890002</t>
  </si>
  <si>
    <t>H19-007-203</t>
  </si>
  <si>
    <t xml:space="preserve">SMK Pure Orange Marmalade Lidstock </t>
  </si>
  <si>
    <t>10ML</t>
  </si>
  <si>
    <t>RM31189004</t>
  </si>
  <si>
    <t>H19-007-204</t>
  </si>
  <si>
    <t xml:space="preserve">Smuckers Orange Marmalade lidstock </t>
  </si>
  <si>
    <t xml:space="preserve">1/2oz </t>
  </si>
  <si>
    <t>32</t>
  </si>
  <si>
    <t>FG5150003326</t>
  </si>
  <si>
    <t>H19-007-205</t>
  </si>
  <si>
    <t>12 FLOZ DK WILD MAINE BLUEB SY</t>
  </si>
  <si>
    <t>8275</t>
  </si>
  <si>
    <t>693</t>
  </si>
  <si>
    <t>Foreign Material</t>
  </si>
  <si>
    <t>Possible contamination</t>
  </si>
  <si>
    <t>FG6984804937</t>
  </si>
  <si>
    <t>H19-007-206</t>
  </si>
  <si>
    <t>18 OZ.</t>
  </si>
  <si>
    <t>8277</t>
  </si>
  <si>
    <t>75</t>
  </si>
  <si>
    <t>H19-007-207</t>
  </si>
  <si>
    <t>560</t>
  </si>
  <si>
    <t>FGW303467</t>
  </si>
  <si>
    <t>H19-007-208</t>
  </si>
  <si>
    <t>DK Pure Honey</t>
  </si>
  <si>
    <t>3041</t>
  </si>
  <si>
    <t>FG5150003367</t>
  </si>
  <si>
    <t>H19-007-209</t>
  </si>
  <si>
    <t>10 OZ.</t>
  </si>
  <si>
    <t>8281</t>
  </si>
  <si>
    <t>1440 cs</t>
  </si>
  <si>
    <t>Soft Set</t>
  </si>
  <si>
    <t>FG3619212007</t>
  </si>
  <si>
    <t>H19-007-210</t>
  </si>
  <si>
    <t>532</t>
  </si>
  <si>
    <t xml:space="preserve">Micro </t>
  </si>
  <si>
    <t>FG5150002575</t>
  </si>
  <si>
    <t>H19-007-211</t>
  </si>
  <si>
    <t>SM 334 ML MICRO SQZ CARAMEL-EA</t>
  </si>
  <si>
    <t>132</t>
  </si>
  <si>
    <t>H19-007-212</t>
  </si>
  <si>
    <t>958</t>
  </si>
  <si>
    <t>H19-007-213</t>
  </si>
  <si>
    <t>906</t>
  </si>
  <si>
    <t>H19-007-214</t>
  </si>
  <si>
    <t>792</t>
  </si>
  <si>
    <t>H19-007-215</t>
  </si>
  <si>
    <t>12248</t>
  </si>
  <si>
    <t>H19-007-216</t>
  </si>
  <si>
    <t>15350</t>
  </si>
  <si>
    <t>H19-007-217</t>
  </si>
  <si>
    <t>15647</t>
  </si>
  <si>
    <t>FG5150024354</t>
  </si>
  <si>
    <t>H19-007-219</t>
  </si>
  <si>
    <t>423</t>
  </si>
  <si>
    <t>FG5150028647</t>
  </si>
  <si>
    <t>H19-007-220</t>
  </si>
  <si>
    <t>10oz</t>
  </si>
  <si>
    <t>8285</t>
  </si>
  <si>
    <t>94</t>
  </si>
  <si>
    <t>Deformed  glass</t>
  </si>
  <si>
    <t>H19-007-221</t>
  </si>
  <si>
    <t>6466</t>
  </si>
  <si>
    <t>FG5150003503</t>
  </si>
  <si>
    <t>H19-007-222</t>
  </si>
  <si>
    <t>10 TIN</t>
  </si>
  <si>
    <t>8292</t>
  </si>
  <si>
    <t>Ran out of Dickison boxes</t>
  </si>
  <si>
    <t>FG5150005177</t>
  </si>
  <si>
    <t>H19-007-223</t>
  </si>
  <si>
    <t>1295</t>
  </si>
  <si>
    <t>possible contamination/low air pressure lowrator</t>
  </si>
  <si>
    <t>FG5150002780</t>
  </si>
  <si>
    <t>H19-007-224</t>
  </si>
  <si>
    <t>SM Strawberry Pres</t>
  </si>
  <si>
    <t>1 oz</t>
  </si>
  <si>
    <t>136</t>
  </si>
  <si>
    <t>FG3619210524</t>
  </si>
  <si>
    <t>H19-007-225</t>
  </si>
  <si>
    <t>432</t>
  </si>
  <si>
    <t xml:space="preserve"> Regulatory Labeling Issues</t>
  </si>
  <si>
    <t>FG5150008214</t>
  </si>
  <si>
    <t>H19-007-226</t>
  </si>
  <si>
    <t>8299</t>
  </si>
  <si>
    <t>FG5150004015</t>
  </si>
  <si>
    <t>H19-007-227</t>
  </si>
  <si>
    <t>12.7 OZ.</t>
  </si>
  <si>
    <t>1617</t>
  </si>
  <si>
    <t>TEST FOR ALLERGEN</t>
  </si>
  <si>
    <t>H19-007-228</t>
  </si>
  <si>
    <t>833</t>
  </si>
  <si>
    <t>RMW301955</t>
  </si>
  <si>
    <t>H19-007-229</t>
  </si>
  <si>
    <t>H19-007-230</t>
  </si>
  <si>
    <t>H19-007-232</t>
  </si>
  <si>
    <t>FG5150003923</t>
  </si>
  <si>
    <t>H19-007-233</t>
  </si>
  <si>
    <t>8304</t>
  </si>
  <si>
    <t>85</t>
  </si>
  <si>
    <t>Glass contamination</t>
  </si>
  <si>
    <t>H19-007-234</t>
  </si>
  <si>
    <t>RMW303299</t>
  </si>
  <si>
    <t>H19-007-236</t>
  </si>
  <si>
    <t>H19-007-237</t>
  </si>
  <si>
    <t>8306</t>
  </si>
  <si>
    <t>Ran out labels</t>
  </si>
  <si>
    <t>FG5150024312</t>
  </si>
  <si>
    <t>H19-007-238</t>
  </si>
  <si>
    <t>8307</t>
  </si>
  <si>
    <t>122</t>
  </si>
  <si>
    <t>unlabeled-ran out</t>
  </si>
  <si>
    <t>H19-007-239</t>
  </si>
  <si>
    <t>8309</t>
  </si>
  <si>
    <t>2894</t>
  </si>
  <si>
    <t>H19-007-240</t>
  </si>
  <si>
    <t>14946</t>
  </si>
  <si>
    <t xml:space="preserve">micro </t>
  </si>
  <si>
    <t>FG5150003877</t>
  </si>
  <si>
    <t>H19-007-013</t>
  </si>
  <si>
    <t>660</t>
  </si>
  <si>
    <t>H19-007-241</t>
  </si>
  <si>
    <t>17766</t>
  </si>
  <si>
    <t>H19-007-242</t>
  </si>
  <si>
    <t>15005</t>
  </si>
  <si>
    <t>H19-007-243</t>
  </si>
  <si>
    <t>3102</t>
  </si>
  <si>
    <t>H19-007-244</t>
  </si>
  <si>
    <t>8875</t>
  </si>
  <si>
    <t>FG5150024359</t>
  </si>
  <si>
    <t>H19-007-245</t>
  </si>
  <si>
    <t>7918</t>
  </si>
  <si>
    <t>FG6984806668</t>
  </si>
  <si>
    <t>H19-007-246</t>
  </si>
  <si>
    <t>W301573</t>
  </si>
  <si>
    <t>8311</t>
  </si>
  <si>
    <t>2605</t>
  </si>
  <si>
    <t>Screen was left in</t>
  </si>
  <si>
    <t>FG6984805852</t>
  </si>
  <si>
    <t>H19-007-247</t>
  </si>
  <si>
    <t>941</t>
  </si>
  <si>
    <t>Cherry pits in product</t>
  </si>
  <si>
    <t>H19-007-248</t>
  </si>
  <si>
    <t>3909</t>
  </si>
  <si>
    <t>H19-007-249</t>
  </si>
  <si>
    <t>4</t>
  </si>
  <si>
    <t>H19-007-250</t>
  </si>
  <si>
    <t>H19-007-218</t>
  </si>
  <si>
    <t>8313</t>
  </si>
  <si>
    <t>285</t>
  </si>
  <si>
    <t>Test Batches</t>
  </si>
  <si>
    <t>RM54136</t>
  </si>
  <si>
    <t>H19-007-231</t>
  </si>
  <si>
    <t>6</t>
  </si>
  <si>
    <t>H19-007-251</t>
  </si>
  <si>
    <t>Glass found in filler</t>
  </si>
  <si>
    <t>FG5150003892</t>
  </si>
  <si>
    <t>H19-007-235</t>
  </si>
  <si>
    <t>DK 1 oz Sdls Blackberry Pres</t>
  </si>
  <si>
    <t>8316</t>
  </si>
  <si>
    <t>466</t>
  </si>
  <si>
    <t>FG5150003501</t>
  </si>
  <si>
    <t>H19-007-252</t>
  </si>
  <si>
    <t>8319</t>
  </si>
  <si>
    <t>61</t>
  </si>
  <si>
    <t>Test batches</t>
  </si>
  <si>
    <t>FG5150003969</t>
  </si>
  <si>
    <t>H19-007-253</t>
  </si>
  <si>
    <t>9.5 oz Purely Fruit Blkbry/Apricot/Strwbry Display</t>
  </si>
  <si>
    <t>9.5 oz</t>
  </si>
  <si>
    <t>7354</t>
  </si>
  <si>
    <t>84</t>
  </si>
  <si>
    <t>H19-007-014</t>
  </si>
  <si>
    <t>FG5150000315</t>
  </si>
  <si>
    <t>H19-007-254</t>
  </si>
  <si>
    <t>1499</t>
  </si>
  <si>
    <t>TrackSense probe left in pasteurizer</t>
  </si>
  <si>
    <t>FG5150028740</t>
  </si>
  <si>
    <t>H19-007-255</t>
  </si>
  <si>
    <t>8325</t>
  </si>
  <si>
    <t>2634</t>
  </si>
  <si>
    <t>dark and thin</t>
  </si>
  <si>
    <t>FG5150000298</t>
  </si>
  <si>
    <t>H19-007-256</t>
  </si>
  <si>
    <t>4 LB.</t>
  </si>
  <si>
    <t>8324</t>
  </si>
  <si>
    <t>721</t>
  </si>
  <si>
    <t>No Inex checks preformed</t>
  </si>
  <si>
    <t>FG5150000328</t>
  </si>
  <si>
    <t>H19-007-257</t>
  </si>
  <si>
    <t>441</t>
  </si>
  <si>
    <t xml:space="preserve">No Inex checks </t>
  </si>
  <si>
    <t>FG5150000302</t>
  </si>
  <si>
    <t>H19-007-258</t>
  </si>
  <si>
    <t>840</t>
  </si>
  <si>
    <t>FG5150003889</t>
  </si>
  <si>
    <t>H19-007-015</t>
  </si>
  <si>
    <t>8134</t>
  </si>
  <si>
    <t>40</t>
  </si>
  <si>
    <t>Glass breakage at filler discharge/capper track transfer</t>
  </si>
  <si>
    <t>FG5150005683</t>
  </si>
  <si>
    <t>H19-007-259</t>
  </si>
  <si>
    <t>SMK Boysenberry Syrup</t>
  </si>
  <si>
    <t>12 fl oz</t>
  </si>
  <si>
    <t>8331</t>
  </si>
  <si>
    <t>992</t>
  </si>
  <si>
    <t>Bad Neckbands</t>
  </si>
  <si>
    <t>FG5150005682</t>
  </si>
  <si>
    <t>H19-007-260</t>
  </si>
  <si>
    <t>9100</t>
  </si>
  <si>
    <t>FG5150003916</t>
  </si>
  <si>
    <t>H19-007-261</t>
  </si>
  <si>
    <t>1.4 OZ.</t>
  </si>
  <si>
    <t>8332</t>
  </si>
  <si>
    <t>1-1</t>
  </si>
  <si>
    <t>glass contamination</t>
  </si>
  <si>
    <t>FG3619210523</t>
  </si>
  <si>
    <t>H19-007-262</t>
  </si>
  <si>
    <t>577</t>
  </si>
  <si>
    <t>2-1</t>
  </si>
  <si>
    <t>dents on caps</t>
  </si>
  <si>
    <t>H19-007-263</t>
  </si>
  <si>
    <t>8333</t>
  </si>
  <si>
    <t>16</t>
  </si>
  <si>
    <t>UNLEGIABLE CAPS</t>
  </si>
  <si>
    <t>H19-007-264</t>
  </si>
  <si>
    <t>1296</t>
  </si>
  <si>
    <t>micro</t>
  </si>
  <si>
    <t>H19-007-265</t>
  </si>
  <si>
    <t>20</t>
  </si>
  <si>
    <t>Possible metal shavings from broken roller bearing in filler</t>
  </si>
  <si>
    <t>H19-007-266</t>
  </si>
  <si>
    <t>955</t>
  </si>
  <si>
    <t>H19-007-267</t>
  </si>
  <si>
    <t>H19-007-268</t>
  </si>
  <si>
    <t>2670</t>
  </si>
  <si>
    <t>H19-007-269</t>
  </si>
  <si>
    <t>1620</t>
  </si>
  <si>
    <t>H19-007-270</t>
  </si>
  <si>
    <t>9024</t>
  </si>
  <si>
    <t>FG3619212028</t>
  </si>
  <si>
    <t>H19-007-271</t>
  </si>
  <si>
    <t>23</t>
  </si>
  <si>
    <t>FG5150003084</t>
  </si>
  <si>
    <t>H19-007-272</t>
  </si>
  <si>
    <t>DK 10 OZ LIME CURD</t>
  </si>
  <si>
    <t>8335</t>
  </si>
  <si>
    <t>713</t>
  </si>
  <si>
    <t>possible glass contamination</t>
  </si>
  <si>
    <t>FG3619210526</t>
  </si>
  <si>
    <t>H19-007-273</t>
  </si>
  <si>
    <t>2689</t>
  </si>
  <si>
    <t>Dented and Misprinted caps</t>
  </si>
  <si>
    <t>FG3619210527</t>
  </si>
  <si>
    <t>H19-007-274</t>
  </si>
  <si>
    <t>1794</t>
  </si>
  <si>
    <t>Dented and misprinted caps</t>
  </si>
  <si>
    <t>H19-007-275</t>
  </si>
  <si>
    <t>18128</t>
  </si>
  <si>
    <t>H19-007-276</t>
  </si>
  <si>
    <t>15447</t>
  </si>
  <si>
    <t>RM89115001</t>
  </si>
  <si>
    <t>H19-007-277</t>
  </si>
  <si>
    <t>Magic Shell Brown Bottles</t>
  </si>
  <si>
    <t>7.25</t>
  </si>
  <si>
    <t>Each</t>
  </si>
  <si>
    <t>2400</t>
  </si>
  <si>
    <t xml:space="preserve">Short Bottles </t>
  </si>
  <si>
    <t>H19-007-278</t>
  </si>
  <si>
    <t>8341</t>
  </si>
  <si>
    <t>7712</t>
  </si>
  <si>
    <t>H19-007-279</t>
  </si>
  <si>
    <t>5763</t>
  </si>
  <si>
    <t>H19-007-280</t>
  </si>
  <si>
    <t>9831</t>
  </si>
  <si>
    <t>H19-007-281</t>
  </si>
  <si>
    <t>H19-007-282</t>
  </si>
  <si>
    <t>5550</t>
  </si>
  <si>
    <t>FG7092000770</t>
  </si>
  <si>
    <t>H19-007-283</t>
  </si>
  <si>
    <t>8343</t>
  </si>
  <si>
    <t>396</t>
  </si>
  <si>
    <t>Possible glass contamination</t>
  </si>
  <si>
    <t>FG7092000772</t>
  </si>
  <si>
    <t>H19-007-284</t>
  </si>
  <si>
    <t>16 OZ</t>
  </si>
  <si>
    <t>42</t>
  </si>
  <si>
    <t>TEST LABELS</t>
  </si>
  <si>
    <t>H19-007-285</t>
  </si>
  <si>
    <t>16218</t>
  </si>
  <si>
    <t>H19-007-286</t>
  </si>
  <si>
    <t>16187</t>
  </si>
  <si>
    <t>FG6984806110</t>
  </si>
  <si>
    <t>H19-007-287</t>
  </si>
  <si>
    <t>1 LITER</t>
  </si>
  <si>
    <t>235</t>
  </si>
  <si>
    <t>wrong box coding</t>
  </si>
  <si>
    <t>H19-007-288</t>
  </si>
  <si>
    <t>8345</t>
  </si>
  <si>
    <t>13</t>
  </si>
  <si>
    <t>micro testing for addback</t>
  </si>
  <si>
    <t>H19-007-289</t>
  </si>
  <si>
    <t>10948</t>
  </si>
  <si>
    <t>H19-007-290</t>
  </si>
  <si>
    <t>213</t>
  </si>
  <si>
    <t>RMW305081</t>
  </si>
  <si>
    <t>H19-007-291</t>
  </si>
  <si>
    <t>SMK Hot Caramel  ICT</t>
  </si>
  <si>
    <t>H19-007-292</t>
  </si>
  <si>
    <t>750</t>
  </si>
  <si>
    <t>H19-007-293</t>
  </si>
  <si>
    <t>355</t>
  </si>
  <si>
    <t>RMW305083</t>
  </si>
  <si>
    <t>H19-007-294</t>
  </si>
  <si>
    <t>SMK Dark Chocolate ICT Microwave</t>
  </si>
  <si>
    <t>H19-007-295</t>
  </si>
  <si>
    <t>H19-007-016</t>
  </si>
  <si>
    <t>12,000</t>
  </si>
  <si>
    <t>FG5150028620</t>
  </si>
  <si>
    <t>H19-007-296</t>
  </si>
  <si>
    <t>9 OZ.</t>
  </si>
  <si>
    <t>12-18-18</t>
  </si>
  <si>
    <t>8321</t>
  </si>
  <si>
    <t>fish testing sent out</t>
  </si>
  <si>
    <t>FG5150055224</t>
  </si>
  <si>
    <t>H19-007-297</t>
  </si>
  <si>
    <t>R&amp;D Testing New Packaging-Wrap</t>
  </si>
  <si>
    <t>FGW303796</t>
  </si>
  <si>
    <t>H19-007-298</t>
  </si>
  <si>
    <t>C&amp;B Major Grey Chutney</t>
  </si>
  <si>
    <t>8353</t>
  </si>
  <si>
    <t>9294</t>
  </si>
  <si>
    <t>allergen testing from H19-007-296</t>
  </si>
  <si>
    <t>RM79695001</t>
  </si>
  <si>
    <t>H19-007-299</t>
  </si>
  <si>
    <t xml:space="preserve">8 inch Shrink Film </t>
  </si>
  <si>
    <t>8 inch</t>
  </si>
  <si>
    <t>J1571568</t>
  </si>
  <si>
    <t>CORE IS BAD, WILL NOT FIT SPINDLE</t>
  </si>
  <si>
    <t>FGW303798</t>
  </si>
  <si>
    <t>H19-007-300</t>
  </si>
  <si>
    <t>C&amp;B Hot Mango Chutney</t>
  </si>
  <si>
    <t>2806</t>
  </si>
  <si>
    <t>Lack of character and dark</t>
  </si>
  <si>
    <t>H19-007-301</t>
  </si>
  <si>
    <t>1891</t>
  </si>
  <si>
    <t>lack of character</t>
  </si>
  <si>
    <t>RM53007</t>
  </si>
  <si>
    <t>H19-007-302</t>
  </si>
  <si>
    <t>Medium Brown Sugar</t>
  </si>
  <si>
    <t>50 lbs</t>
  </si>
  <si>
    <t>58304</t>
  </si>
  <si>
    <t>Bag found open</t>
  </si>
  <si>
    <t>H19-007-017</t>
  </si>
  <si>
    <t>8137</t>
  </si>
  <si>
    <t>1691 cs</t>
  </si>
  <si>
    <t>FGW300523</t>
  </si>
  <si>
    <t>H19-007-303</t>
  </si>
  <si>
    <t>SM OF Cherry Preserves</t>
  </si>
  <si>
    <t>9002</t>
  </si>
  <si>
    <t>1745</t>
  </si>
  <si>
    <t>low brix</t>
  </si>
  <si>
    <t>H19-007-304</t>
  </si>
  <si>
    <t>9004</t>
  </si>
  <si>
    <t>348</t>
  </si>
  <si>
    <t>FG5150003979</t>
  </si>
  <si>
    <t>H19-007-305</t>
  </si>
  <si>
    <t>2.75 OZ.</t>
  </si>
  <si>
    <t>27</t>
  </si>
  <si>
    <t>FG5150000329</t>
  </si>
  <si>
    <t>H19-007-018</t>
  </si>
  <si>
    <t>Mint Apple Jelly</t>
  </si>
  <si>
    <t>4LB</t>
  </si>
  <si>
    <t>8140</t>
  </si>
  <si>
    <t>Allergen testing</t>
  </si>
  <si>
    <t>FG5150005179</t>
  </si>
  <si>
    <t>H19-007-306</t>
  </si>
  <si>
    <t>9008</t>
  </si>
  <si>
    <t>499</t>
  </si>
  <si>
    <t>wrong cap code</t>
  </si>
  <si>
    <t>H19-007-307</t>
  </si>
  <si>
    <t>168</t>
  </si>
  <si>
    <t>H19-007-308</t>
  </si>
  <si>
    <t>15</t>
  </si>
  <si>
    <t>H19-007-309</t>
  </si>
  <si>
    <t>780</t>
  </si>
  <si>
    <t>H19-007-310</t>
  </si>
  <si>
    <t>H19-007-311</t>
  </si>
  <si>
    <t>2332</t>
  </si>
  <si>
    <t>H19-007-312</t>
  </si>
  <si>
    <t>263</t>
  </si>
  <si>
    <t>FG5150003355</t>
  </si>
  <si>
    <t>H19-007-313</t>
  </si>
  <si>
    <t>10 OZ</t>
  </si>
  <si>
    <t>9014</t>
  </si>
  <si>
    <t>1031</t>
  </si>
  <si>
    <t>WRONG LABELS</t>
  </si>
  <si>
    <t>RM13026</t>
  </si>
  <si>
    <t>H19-007-314</t>
  </si>
  <si>
    <t>01/05/2019</t>
  </si>
  <si>
    <t>Sampling</t>
  </si>
  <si>
    <t>Heavy metal testing</t>
  </si>
  <si>
    <t>RM13056</t>
  </si>
  <si>
    <t>H19-007-315</t>
  </si>
  <si>
    <t>RM54495</t>
  </si>
  <si>
    <t>H19-007-316</t>
  </si>
  <si>
    <t>01/04/2019</t>
  </si>
  <si>
    <t>RM13014</t>
  </si>
  <si>
    <t>H19-007-317</t>
  </si>
  <si>
    <t>1/10/2019</t>
  </si>
  <si>
    <t>RM13076</t>
  </si>
  <si>
    <t>H19-007-318</t>
  </si>
  <si>
    <t>RM13088</t>
  </si>
  <si>
    <t>H19-007-319</t>
  </si>
  <si>
    <t>01/10/2019</t>
  </si>
  <si>
    <t>H19-007-320</t>
  </si>
  <si>
    <t>926</t>
  </si>
  <si>
    <t>H19-007-321</t>
  </si>
  <si>
    <t>8190</t>
  </si>
  <si>
    <t>H19-007-322</t>
  </si>
  <si>
    <t>1859</t>
  </si>
  <si>
    <t>H19-007-323</t>
  </si>
  <si>
    <t>H19-007-324</t>
  </si>
  <si>
    <t>2330</t>
  </si>
  <si>
    <t>RM586396</t>
  </si>
  <si>
    <t>H19-007-325</t>
  </si>
  <si>
    <t>10inch shrink film</t>
  </si>
  <si>
    <t>10inch</t>
  </si>
  <si>
    <t>100</t>
  </si>
  <si>
    <t>BAD CORE</t>
  </si>
  <si>
    <t>H19-007-326</t>
  </si>
  <si>
    <t>RM57544</t>
  </si>
  <si>
    <t>H19-007-327</t>
  </si>
  <si>
    <t>192.4</t>
  </si>
  <si>
    <t>spots throughout roll</t>
  </si>
  <si>
    <t>H19-007-328</t>
  </si>
  <si>
    <t>9017</t>
  </si>
  <si>
    <t>2809</t>
  </si>
  <si>
    <t>H19-007-329</t>
  </si>
  <si>
    <t>3370</t>
  </si>
  <si>
    <t>H19-007-330</t>
  </si>
  <si>
    <t>552</t>
  </si>
  <si>
    <t>RM55498</t>
  </si>
  <si>
    <t>H19-007-331</t>
  </si>
  <si>
    <t>H19-007-332</t>
  </si>
  <si>
    <t>13146</t>
  </si>
  <si>
    <t>H19-007-333</t>
  </si>
  <si>
    <t>16446</t>
  </si>
  <si>
    <t>H19-007-334</t>
  </si>
  <si>
    <t>19152</t>
  </si>
  <si>
    <t>FG5150024806</t>
  </si>
  <si>
    <t>H19-007-019</t>
  </si>
  <si>
    <t>4.5 OZ</t>
  </si>
  <si>
    <t>8141</t>
  </si>
  <si>
    <t>1036</t>
  </si>
  <si>
    <t>H19-007-335</t>
  </si>
  <si>
    <t>9025</t>
  </si>
  <si>
    <t>1951</t>
  </si>
  <si>
    <t>H19-007-336</t>
  </si>
  <si>
    <t>2624</t>
  </si>
  <si>
    <t>H19-007-337</t>
  </si>
  <si>
    <t>W300887-5047831-001</t>
  </si>
  <si>
    <t>216</t>
  </si>
  <si>
    <t>FLOATING FRUIT/LOW BERRIES</t>
  </si>
  <si>
    <t>FG6984806932</t>
  </si>
  <si>
    <t>H19-007-338</t>
  </si>
  <si>
    <t>DF LIGHT STRAWBERRY FRUIT SPREAD</t>
  </si>
  <si>
    <t>1 L</t>
  </si>
  <si>
    <t>H19-007-339</t>
  </si>
  <si>
    <t>H19-007-340</t>
  </si>
  <si>
    <t>10998</t>
  </si>
  <si>
    <t>H19-007-341</t>
  </si>
  <si>
    <t>1034</t>
  </si>
  <si>
    <t>H19-007-342</t>
  </si>
  <si>
    <t>H19-007-343</t>
  </si>
  <si>
    <t>H19-007-344</t>
  </si>
  <si>
    <t>1085</t>
  </si>
  <si>
    <t>H19-007-345</t>
  </si>
  <si>
    <t>H19-007-346</t>
  </si>
  <si>
    <t>1128</t>
  </si>
  <si>
    <t>H19-007-347</t>
  </si>
  <si>
    <t>16423</t>
  </si>
  <si>
    <t>H19-007-348</t>
  </si>
  <si>
    <t>9030</t>
  </si>
  <si>
    <t>19458</t>
  </si>
  <si>
    <t>H19-007-349</t>
  </si>
  <si>
    <t>364</t>
  </si>
  <si>
    <t>Missing cotter pin - possible contamination</t>
  </si>
  <si>
    <t>H19-007-350</t>
  </si>
  <si>
    <t>9031</t>
  </si>
  <si>
    <t>19176</t>
  </si>
  <si>
    <t>FG5150002708</t>
  </si>
  <si>
    <t>H19-007-351</t>
  </si>
  <si>
    <t>Low Brix</t>
  </si>
  <si>
    <t>H19-007-352</t>
  </si>
  <si>
    <t>7086</t>
  </si>
  <si>
    <t>H19-007-353</t>
  </si>
  <si>
    <t>H19-007-354</t>
  </si>
  <si>
    <t>2397</t>
  </si>
  <si>
    <t>H19-007-355</t>
  </si>
  <si>
    <t>4936</t>
  </si>
  <si>
    <t>H19-007-356</t>
  </si>
  <si>
    <t>9.5oz</t>
  </si>
  <si>
    <t>9034</t>
  </si>
  <si>
    <t>1456</t>
  </si>
  <si>
    <t xml:space="preserve"> ALLERGEN TESTING- FISH&amp;GLUTEN/ Bad Caps</t>
  </si>
  <si>
    <t>H19-007-357</t>
  </si>
  <si>
    <t>1600</t>
  </si>
  <si>
    <t>10/22/18</t>
  </si>
  <si>
    <t>bad caps-scratches bad paint</t>
  </si>
  <si>
    <t>H19-007-358</t>
  </si>
  <si>
    <t>2256</t>
  </si>
  <si>
    <t>H19-007-359</t>
  </si>
  <si>
    <t>H19-007-360</t>
  </si>
  <si>
    <t>90248571</t>
  </si>
  <si>
    <t>H19-007-361</t>
  </si>
  <si>
    <t>5580</t>
  </si>
  <si>
    <t>H19-007-362</t>
  </si>
  <si>
    <t>9036</t>
  </si>
  <si>
    <t>17191</t>
  </si>
  <si>
    <t>H19-007-363</t>
  </si>
  <si>
    <t>4770</t>
  </si>
  <si>
    <t>H19-007-364</t>
  </si>
  <si>
    <t>9037</t>
  </si>
  <si>
    <t>437</t>
  </si>
  <si>
    <t>allergen validation</t>
  </si>
  <si>
    <t>H19-007-365</t>
  </si>
  <si>
    <t>pounds</t>
  </si>
  <si>
    <t>408</t>
  </si>
  <si>
    <t>H19-007-366</t>
  </si>
  <si>
    <t>14100</t>
  </si>
  <si>
    <t>H19-007-367</t>
  </si>
  <si>
    <t>21092</t>
  </si>
  <si>
    <t>FG5150003356</t>
  </si>
  <si>
    <t>H19-007-368</t>
  </si>
  <si>
    <t>9035</t>
  </si>
  <si>
    <t>360</t>
  </si>
  <si>
    <t>thin consistency</t>
  </si>
  <si>
    <t>H19-007-369</t>
  </si>
  <si>
    <t>9039</t>
  </si>
  <si>
    <t>7300</t>
  </si>
  <si>
    <t>H19-007-020</t>
  </si>
  <si>
    <t>6464</t>
  </si>
  <si>
    <t>FG5150040126</t>
  </si>
  <si>
    <t>H19-007-370</t>
  </si>
  <si>
    <t>16 ML SMK Pure Raspberry Jam</t>
  </si>
  <si>
    <t>16 ML</t>
  </si>
  <si>
    <t>9042</t>
  </si>
  <si>
    <t>180</t>
  </si>
  <si>
    <t xml:space="preserve">Possible contamination from cup stock dust </t>
  </si>
  <si>
    <t>H19-007-371</t>
  </si>
  <si>
    <t>2882</t>
  </si>
  <si>
    <t>Allergen testing-fish</t>
  </si>
  <si>
    <t>H19-007-021</t>
  </si>
  <si>
    <t xml:space="preserve">3 drums oil, 2 drums caramel </t>
  </si>
  <si>
    <t>RM57414</t>
  </si>
  <si>
    <t>H19-007-372</t>
  </si>
  <si>
    <t>3/4 OZ (16 ML) CUSP STOCK</t>
  </si>
  <si>
    <t>3/4 OZ (16ML)</t>
  </si>
  <si>
    <t>9016</t>
  </si>
  <si>
    <t>700</t>
  </si>
  <si>
    <t>Debris from cup stock accumulating on line prior to sealing station - high potential for contamination</t>
  </si>
  <si>
    <t>FG5150024362</t>
  </si>
  <si>
    <t>H19-007-022</t>
  </si>
  <si>
    <t>2368</t>
  </si>
  <si>
    <t>FG14193</t>
  </si>
  <si>
    <t>H19-007-373</t>
  </si>
  <si>
    <t>9049</t>
  </si>
  <si>
    <t>52500</t>
  </si>
  <si>
    <t>H19-007-374</t>
  </si>
  <si>
    <t>H19-007-375</t>
  </si>
  <si>
    <t>9044</t>
  </si>
  <si>
    <t>55</t>
  </si>
  <si>
    <t>unlabeled product</t>
  </si>
  <si>
    <t>H19-007-376</t>
  </si>
  <si>
    <t>112</t>
  </si>
  <si>
    <t>Inconsistency in lug status</t>
  </si>
  <si>
    <t>RM58661</t>
  </si>
  <si>
    <t>H19-007-377</t>
  </si>
  <si>
    <t>15" Shrink Film</t>
  </si>
  <si>
    <t>15"</t>
  </si>
  <si>
    <t>187</t>
  </si>
  <si>
    <t>H19-007-023</t>
  </si>
  <si>
    <t>5176 cs</t>
  </si>
  <si>
    <t>MICRO (CLASEN'S)</t>
  </si>
  <si>
    <t>H19-007-378</t>
  </si>
  <si>
    <t>595</t>
  </si>
  <si>
    <t>FG5150002297E</t>
  </si>
  <si>
    <t>H19-007-379</t>
  </si>
  <si>
    <t>714</t>
  </si>
  <si>
    <t>H19-007-380</t>
  </si>
  <si>
    <t>H19-007-381</t>
  </si>
  <si>
    <t>H19-007-024</t>
  </si>
  <si>
    <t>8144</t>
  </si>
  <si>
    <t>3023</t>
  </si>
  <si>
    <t>RM56415</t>
  </si>
  <si>
    <t>H19-007-382</t>
  </si>
  <si>
    <t>Closure - 43 RTO-DKN-Acid resistant</t>
  </si>
  <si>
    <t>Crushed lugs in caps prior to use</t>
  </si>
  <si>
    <t>FG5150024801</t>
  </si>
  <si>
    <t>H19-007-383</t>
  </si>
  <si>
    <t>9057</t>
  </si>
  <si>
    <t>1312</t>
  </si>
  <si>
    <t>yearly validation</t>
  </si>
  <si>
    <t>FG5150024808</t>
  </si>
  <si>
    <t>H19-007-384</t>
  </si>
  <si>
    <t>1050</t>
  </si>
  <si>
    <t>H19-007-025</t>
  </si>
  <si>
    <t>950</t>
  </si>
  <si>
    <t>RM31032001</t>
  </si>
  <si>
    <t>H19-007-385</t>
  </si>
  <si>
    <t>MINT GLASS</t>
  </si>
  <si>
    <t>5 OZ</t>
  </si>
  <si>
    <t>4900</t>
  </si>
  <si>
    <t xml:space="preserve">defect </t>
  </si>
  <si>
    <t>FG5150004809</t>
  </si>
  <si>
    <t>H19-007-386</t>
  </si>
  <si>
    <t>9060</t>
  </si>
  <si>
    <t>H19-007-387</t>
  </si>
  <si>
    <t>127</t>
  </si>
  <si>
    <t>RMW303642</t>
  </si>
  <si>
    <t>H19-007-026</t>
  </si>
  <si>
    <t>407</t>
  </si>
  <si>
    <t>FG5150004016</t>
  </si>
  <si>
    <t>H19-007-027</t>
  </si>
  <si>
    <t>250</t>
  </si>
  <si>
    <t>Too Dark</t>
  </si>
  <si>
    <t>FGW301502</t>
  </si>
  <si>
    <t>H19-007-028</t>
  </si>
  <si>
    <t>7 no acid or pectin=3204#s &amp; 24 fully made=9306#</t>
  </si>
  <si>
    <t>H19-007-388</t>
  </si>
  <si>
    <t>22000</t>
  </si>
  <si>
    <t>FG5150000008</t>
  </si>
  <si>
    <t>H19-007-389</t>
  </si>
  <si>
    <t>9066</t>
  </si>
  <si>
    <t>789</t>
  </si>
  <si>
    <t>possible contamination</t>
  </si>
  <si>
    <t>H19-007-390</t>
  </si>
  <si>
    <t>9064</t>
  </si>
  <si>
    <t>5290</t>
  </si>
  <si>
    <t>H19-007-029</t>
  </si>
  <si>
    <t>8145</t>
  </si>
  <si>
    <t>637 cs</t>
  </si>
  <si>
    <t>FGW300664</t>
  </si>
  <si>
    <t>H19-007-391</t>
  </si>
  <si>
    <t>SM Orange Marmalade</t>
  </si>
  <si>
    <t>sanitation miss</t>
  </si>
  <si>
    <t>H19-007-392</t>
  </si>
  <si>
    <t>H19-007-393</t>
  </si>
  <si>
    <t>RM80075002</t>
  </si>
  <si>
    <t>H19-007-394</t>
  </si>
  <si>
    <t xml:space="preserve">Smuckers NSA Strawberry lidstock </t>
  </si>
  <si>
    <t xml:space="preserve">1/2 oz </t>
  </si>
  <si>
    <t>0002032301</t>
  </si>
  <si>
    <t>107</t>
  </si>
  <si>
    <t xml:space="preserve">Bad print </t>
  </si>
  <si>
    <t>FG5150003357</t>
  </si>
  <si>
    <t>H19-007-395</t>
  </si>
  <si>
    <t>9072</t>
  </si>
  <si>
    <t>209</t>
  </si>
  <si>
    <t>unlabeled</t>
  </si>
  <si>
    <t>H19-007-030</t>
  </si>
  <si>
    <t>8148</t>
  </si>
  <si>
    <t>line 3</t>
  </si>
  <si>
    <t>H19-007-396</t>
  </si>
  <si>
    <t>67</t>
  </si>
  <si>
    <t xml:space="preserve">Product not up to lug </t>
  </si>
  <si>
    <t>H19-007-397</t>
  </si>
  <si>
    <t>9073</t>
  </si>
  <si>
    <t>270</t>
  </si>
  <si>
    <t>No jar codes</t>
  </si>
  <si>
    <t>H19-007-031</t>
  </si>
  <si>
    <t>4261</t>
  </si>
  <si>
    <t>RM11412</t>
  </si>
  <si>
    <t>H19-007-398</t>
  </si>
  <si>
    <t>2824305</t>
  </si>
  <si>
    <t>4500</t>
  </si>
  <si>
    <t>Micro Testing</t>
  </si>
  <si>
    <t>FG3619212077</t>
  </si>
  <si>
    <t>H19-007-399</t>
  </si>
  <si>
    <t>3104</t>
  </si>
  <si>
    <t>H19-007-400</t>
  </si>
  <si>
    <t>4917</t>
  </si>
  <si>
    <t>H19-007-401</t>
  </si>
  <si>
    <t>11581</t>
  </si>
  <si>
    <t>H19-007-402</t>
  </si>
  <si>
    <t>9077</t>
  </si>
  <si>
    <t>252</t>
  </si>
  <si>
    <t>H19-007-403</t>
  </si>
  <si>
    <t>733</t>
  </si>
  <si>
    <t>H19-007-404</t>
  </si>
  <si>
    <t>2112</t>
  </si>
  <si>
    <t>H19-007-405</t>
  </si>
  <si>
    <t>H19-007-406</t>
  </si>
  <si>
    <t>18900</t>
  </si>
  <si>
    <t>H19-007-407</t>
  </si>
  <si>
    <t>16170</t>
  </si>
  <si>
    <t>H19-007-408</t>
  </si>
  <si>
    <t>756</t>
  </si>
  <si>
    <t>H19-007-409</t>
  </si>
  <si>
    <t>3830</t>
  </si>
  <si>
    <t>H19-007-410</t>
  </si>
  <si>
    <t>64093</t>
  </si>
  <si>
    <t>H19-007-411</t>
  </si>
  <si>
    <t>H19-007-412</t>
  </si>
  <si>
    <t>3387</t>
  </si>
  <si>
    <t>H19-007-413</t>
  </si>
  <si>
    <t>6260</t>
  </si>
  <si>
    <t>H19-007-414</t>
  </si>
  <si>
    <t>H19-007-415</t>
  </si>
  <si>
    <t>10716</t>
  </si>
  <si>
    <t>H19-007-416</t>
  </si>
  <si>
    <t>17275</t>
  </si>
  <si>
    <t>H19-007-417</t>
  </si>
  <si>
    <t>H19-007-418</t>
  </si>
  <si>
    <t>19411</t>
  </si>
  <si>
    <t>RM89646001</t>
  </si>
  <si>
    <t>H19-007-419</t>
  </si>
  <si>
    <t>10 tin lid</t>
  </si>
  <si>
    <t>9093</t>
  </si>
  <si>
    <t>lids stuck together</t>
  </si>
  <si>
    <t>H19-007-420</t>
  </si>
  <si>
    <t>6904</t>
  </si>
  <si>
    <t>H19-007-421</t>
  </si>
  <si>
    <t>14669</t>
  </si>
  <si>
    <t>H19-007-422</t>
  </si>
  <si>
    <t>9371</t>
  </si>
  <si>
    <t>FG5150078357</t>
  </si>
  <si>
    <t>H19-007-423</t>
  </si>
  <si>
    <t>EXP SM MOS 11.3 OZ CHRY/BLBR FS</t>
  </si>
  <si>
    <t>11.3 OZ</t>
  </si>
  <si>
    <t>9094</t>
  </si>
  <si>
    <t>866</t>
  </si>
  <si>
    <t>WRONG BOXES/FLOATING FRUIT</t>
  </si>
  <si>
    <t>RM9066875</t>
  </si>
  <si>
    <t>H19-007-424</t>
  </si>
  <si>
    <t>8 oz glass</t>
  </si>
  <si>
    <t>8 oz</t>
  </si>
  <si>
    <t>9095</t>
  </si>
  <si>
    <t>12600</t>
  </si>
  <si>
    <t>spiked glass</t>
  </si>
  <si>
    <t>H19-007-425</t>
  </si>
  <si>
    <t>9102</t>
  </si>
  <si>
    <t>H19-007-426</t>
  </si>
  <si>
    <t>9104</t>
  </si>
  <si>
    <t>ALLERGEN VALIDATION</t>
  </si>
  <si>
    <t>H19-007-032</t>
  </si>
  <si>
    <t>H19-007-033</t>
  </si>
  <si>
    <t>8149</t>
  </si>
  <si>
    <t>7018</t>
  </si>
  <si>
    <t>H19-007-034</t>
  </si>
  <si>
    <t>6898</t>
  </si>
  <si>
    <t>FG5150078354</t>
  </si>
  <si>
    <t>H19-007-427</t>
  </si>
  <si>
    <t>EXP SM MOS STRAW MANGO</t>
  </si>
  <si>
    <t>2707</t>
  </si>
  <si>
    <t>GLASS DEFECT</t>
  </si>
  <si>
    <t>H19-007-428</t>
  </si>
  <si>
    <t>5274</t>
  </si>
  <si>
    <t>FG5150078356</t>
  </si>
  <si>
    <t>H19-007-429</t>
  </si>
  <si>
    <t>EXP SM MOS PCH RASP</t>
  </si>
  <si>
    <t>4239</t>
  </si>
  <si>
    <t>H19-007-035</t>
  </si>
  <si>
    <t>380</t>
  </si>
  <si>
    <t>Micro testing</t>
  </si>
  <si>
    <t>H19-007-430</t>
  </si>
  <si>
    <t>3500</t>
  </si>
  <si>
    <t>capping issues</t>
  </si>
  <si>
    <t>H19-007-036</t>
  </si>
  <si>
    <t>426.5 pounds</t>
  </si>
  <si>
    <t>MICRO TESTING</t>
  </si>
  <si>
    <t>H19-007-431</t>
  </si>
  <si>
    <t>135</t>
  </si>
  <si>
    <t>Broken glass in filler</t>
  </si>
  <si>
    <t>FG5150003922</t>
  </si>
  <si>
    <t>H19-007-432</t>
  </si>
  <si>
    <t>40G</t>
  </si>
  <si>
    <t>57</t>
  </si>
  <si>
    <t>H19-007-433</t>
  </si>
  <si>
    <t>line 1</t>
  </si>
  <si>
    <t>Contamination from mold</t>
  </si>
  <si>
    <t>H19-007-434</t>
  </si>
  <si>
    <t>9106</t>
  </si>
  <si>
    <t>Bad core- Suppplier defect</t>
  </si>
  <si>
    <t>H19-007-037</t>
  </si>
  <si>
    <t>2893</t>
  </si>
  <si>
    <t>H19-007-038</t>
  </si>
  <si>
    <t>8151</t>
  </si>
  <si>
    <t>3948</t>
  </si>
  <si>
    <t>H19-007-435</t>
  </si>
  <si>
    <t>9108</t>
  </si>
  <si>
    <t>989</t>
  </si>
  <si>
    <t>ran out of neckbands</t>
  </si>
  <si>
    <t>RM54248</t>
  </si>
  <si>
    <t>H19-007-436</t>
  </si>
  <si>
    <t>cookroom</t>
  </si>
  <si>
    <t>Pest Activity</t>
  </si>
  <si>
    <t>bees</t>
  </si>
  <si>
    <t>H19-007-437</t>
  </si>
  <si>
    <t>9111</t>
  </si>
  <si>
    <t>886</t>
  </si>
  <si>
    <t>H19-007-039</t>
  </si>
  <si>
    <t>5663</t>
  </si>
  <si>
    <t>RM10607</t>
  </si>
  <si>
    <t>H19-007-438</t>
  </si>
  <si>
    <t>Drums and totes</t>
  </si>
  <si>
    <t>Left over Eggs due to lack of Lemon flavoring after run</t>
  </si>
  <si>
    <t>RM61004001</t>
  </si>
  <si>
    <t>H19-007-439</t>
  </si>
  <si>
    <t>58 MM DK CRM BLK</t>
  </si>
  <si>
    <t>flawed</t>
  </si>
  <si>
    <t>H19-007-440</t>
  </si>
  <si>
    <t>w303785</t>
  </si>
  <si>
    <t>9113</t>
  </si>
  <si>
    <t xml:space="preserve">soft consistency </t>
  </si>
  <si>
    <t>H19-007-441</t>
  </si>
  <si>
    <t>Bloating bottles</t>
  </si>
  <si>
    <t>H19-007-442</t>
  </si>
  <si>
    <t>321</t>
  </si>
  <si>
    <t>inconsistant lug</t>
  </si>
  <si>
    <t>RM91768001</t>
  </si>
  <si>
    <t>H19-007-443</t>
  </si>
  <si>
    <t>Smk Mosaic glass</t>
  </si>
  <si>
    <t>11.3oz</t>
  </si>
  <si>
    <t>9118</t>
  </si>
  <si>
    <t>56</t>
  </si>
  <si>
    <t>possible glass defect</t>
  </si>
  <si>
    <t>H19-007-444</t>
  </si>
  <si>
    <t>9119</t>
  </si>
  <si>
    <t>6055</t>
  </si>
  <si>
    <t>possible fused glass</t>
  </si>
  <si>
    <t>H19-007-445</t>
  </si>
  <si>
    <t>possible allergen contamination</t>
  </si>
  <si>
    <t>H19-007-446</t>
  </si>
  <si>
    <t>5112</t>
  </si>
  <si>
    <t>RM56381</t>
  </si>
  <si>
    <t>H20-007-001</t>
  </si>
  <si>
    <t xml:space="preserve">Orange Smucker cap </t>
  </si>
  <si>
    <t xml:space="preserve">1oz </t>
  </si>
  <si>
    <t>86818332005235</t>
  </si>
  <si>
    <t xml:space="preserve">Supplier Defect </t>
  </si>
  <si>
    <t>H20-007-002</t>
  </si>
  <si>
    <t>w303850</t>
  </si>
  <si>
    <t xml:space="preserve">Broken glass </t>
  </si>
  <si>
    <t>H20-007-003</t>
  </si>
  <si>
    <t>1086</t>
  </si>
  <si>
    <t>H20-007-004</t>
  </si>
  <si>
    <t>2836506</t>
  </si>
  <si>
    <t>H19-007-040</t>
  </si>
  <si>
    <t>11098</t>
  </si>
  <si>
    <t>H20-007-005</t>
  </si>
  <si>
    <t>Bad Board on Pallet</t>
  </si>
  <si>
    <t>H20-007-006</t>
  </si>
  <si>
    <t>FG5150004014</t>
  </si>
  <si>
    <t>H20-007-007</t>
  </si>
  <si>
    <t>Ran out of labels</t>
  </si>
  <si>
    <t>FG5150004017</t>
  </si>
  <si>
    <t>H20-007-008</t>
  </si>
  <si>
    <t>SM NSA Raspberry</t>
  </si>
  <si>
    <t>9127</t>
  </si>
  <si>
    <t>181</t>
  </si>
  <si>
    <t>H20-007-009</t>
  </si>
  <si>
    <t>633</t>
  </si>
  <si>
    <t>H20-007-010</t>
  </si>
  <si>
    <t>1800</t>
  </si>
  <si>
    <t>H20-007-011</t>
  </si>
  <si>
    <t>13536</t>
  </si>
  <si>
    <t>H20-007-012</t>
  </si>
  <si>
    <t>8-30-18</t>
  </si>
  <si>
    <t>125</t>
  </si>
  <si>
    <t>Bad Core</t>
  </si>
  <si>
    <t>H20-007-013</t>
  </si>
  <si>
    <t>104</t>
  </si>
  <si>
    <t>not up to lug</t>
  </si>
  <si>
    <t>H20-007-014</t>
  </si>
  <si>
    <t xml:space="preserve">1 oz </t>
  </si>
  <si>
    <t>040000519178,519198,519060</t>
  </si>
  <si>
    <t xml:space="preserve">Mold on glasses </t>
  </si>
  <si>
    <t>H20-007-015</t>
  </si>
  <si>
    <t>H20-007-016</t>
  </si>
  <si>
    <t>9128</t>
  </si>
  <si>
    <t>258</t>
  </si>
  <si>
    <t xml:space="preserve">Possible glass contamination </t>
  </si>
  <si>
    <t>H20-007-017</t>
  </si>
  <si>
    <t>92</t>
  </si>
  <si>
    <t xml:space="preserve">Glass Breakage </t>
  </si>
  <si>
    <t>H20-007-018</t>
  </si>
  <si>
    <t>283</t>
  </si>
  <si>
    <t xml:space="preserve">Bad Lugs </t>
  </si>
  <si>
    <t>H20-007-019</t>
  </si>
  <si>
    <t>7228</t>
  </si>
  <si>
    <t>H20-007-020</t>
  </si>
  <si>
    <t>H20-007-021</t>
  </si>
  <si>
    <t>5640</t>
  </si>
  <si>
    <t>H20-007-022</t>
  </si>
  <si>
    <t>7577</t>
  </si>
  <si>
    <t>RM55532</t>
  </si>
  <si>
    <t>H19-007-041</t>
  </si>
  <si>
    <t>10 oz DICKINSON SQUARE JAR</t>
  </si>
  <si>
    <t>SPIKED GLASS FOUND</t>
  </si>
  <si>
    <t>H20-007-023</t>
  </si>
  <si>
    <t>10825</t>
  </si>
  <si>
    <t>H20-007-024</t>
  </si>
  <si>
    <t>H19-007-042</t>
  </si>
  <si>
    <t>8152</t>
  </si>
  <si>
    <t>4722</t>
  </si>
  <si>
    <t>H20-007-025</t>
  </si>
  <si>
    <t>15861</t>
  </si>
  <si>
    <t>H20-007-026</t>
  </si>
  <si>
    <t xml:space="preserve">MICRO </t>
  </si>
  <si>
    <t>FG6984806957</t>
  </si>
  <si>
    <t>H20-007-027</t>
  </si>
  <si>
    <t>9133</t>
  </si>
  <si>
    <t>1302</t>
  </si>
  <si>
    <t>FG6984823879</t>
  </si>
  <si>
    <t>H20-007-028</t>
  </si>
  <si>
    <t>9129</t>
  </si>
  <si>
    <t>1109</t>
  </si>
  <si>
    <t>H20-007-029</t>
  </si>
  <si>
    <t>H20-007-030</t>
  </si>
  <si>
    <t>18464</t>
  </si>
  <si>
    <t>H20-007-031</t>
  </si>
  <si>
    <t>34259</t>
  </si>
  <si>
    <t>H20-007-032</t>
  </si>
  <si>
    <t>9135</t>
  </si>
  <si>
    <t>22850</t>
  </si>
  <si>
    <t>H20-007-033</t>
  </si>
  <si>
    <t>37146</t>
  </si>
  <si>
    <t>H20-007-034</t>
  </si>
  <si>
    <t>9661</t>
  </si>
  <si>
    <t>H20-007-035</t>
  </si>
  <si>
    <t>H20-007-036</t>
  </si>
  <si>
    <t>9306</t>
  </si>
  <si>
    <t>H20-007-037</t>
  </si>
  <si>
    <t>30022</t>
  </si>
  <si>
    <t>H20-007-038</t>
  </si>
  <si>
    <t>2820</t>
  </si>
  <si>
    <t>H20-007-039</t>
  </si>
  <si>
    <t>2008</t>
  </si>
  <si>
    <t>H20-007-040</t>
  </si>
  <si>
    <t>5000</t>
  </si>
  <si>
    <t>H20-007-041</t>
  </si>
  <si>
    <t>1764</t>
  </si>
  <si>
    <t>H20-007-042</t>
  </si>
  <si>
    <t>items to be discussed with glass company</t>
  </si>
  <si>
    <t>H20-007-043</t>
  </si>
  <si>
    <t>9136</t>
  </si>
  <si>
    <t>2570</t>
  </si>
  <si>
    <t>line 4</t>
  </si>
  <si>
    <t>repackage</t>
  </si>
  <si>
    <t>RM56562</t>
  </si>
  <si>
    <t>H20-007-044</t>
  </si>
  <si>
    <t>BULK JY GLASS</t>
  </si>
  <si>
    <t>4#</t>
  </si>
  <si>
    <t xml:space="preserve">Foreign objects on pallet </t>
  </si>
  <si>
    <t>H20-007-045</t>
  </si>
  <si>
    <t>9401</t>
  </si>
  <si>
    <t>H20-007-046</t>
  </si>
  <si>
    <t>2772</t>
  </si>
  <si>
    <t>H19-007-043</t>
  </si>
  <si>
    <t>622</t>
  </si>
  <si>
    <t xml:space="preserve">Spike Jar </t>
  </si>
  <si>
    <t>H20-007-047</t>
  </si>
  <si>
    <t>14841</t>
  </si>
  <si>
    <t>H20-007-048</t>
  </si>
  <si>
    <t>14167</t>
  </si>
  <si>
    <t>H20-007-049</t>
  </si>
  <si>
    <t>4174</t>
  </si>
  <si>
    <t>H19-007-044</t>
  </si>
  <si>
    <t>819</t>
  </si>
  <si>
    <t>Spike Jar</t>
  </si>
  <si>
    <t>FG5150003116</t>
  </si>
  <si>
    <t>H19-007-045</t>
  </si>
  <si>
    <t>20656</t>
  </si>
  <si>
    <t>FGW300742</t>
  </si>
  <si>
    <t>H20-007-050</t>
  </si>
  <si>
    <t>SM/DF LT Strawberry Spread</t>
  </si>
  <si>
    <t>9143</t>
  </si>
  <si>
    <t>46</t>
  </si>
  <si>
    <t>Wrong ingredient added</t>
  </si>
  <si>
    <t>H20-007-051</t>
  </si>
  <si>
    <t>14</t>
  </si>
  <si>
    <t xml:space="preserve">Wrong ingredient added </t>
  </si>
  <si>
    <t>RM10125</t>
  </si>
  <si>
    <t>H20-007-052</t>
  </si>
  <si>
    <t>PINEAPPLE SYRUP</t>
  </si>
  <si>
    <t>Tote</t>
  </si>
  <si>
    <t>9153</t>
  </si>
  <si>
    <t>Outdated fruit syrup</t>
  </si>
  <si>
    <t>H20-007-053</t>
  </si>
  <si>
    <t>H20-007-054</t>
  </si>
  <si>
    <t>9151</t>
  </si>
  <si>
    <t>435</t>
  </si>
  <si>
    <t>H20-007-055</t>
  </si>
  <si>
    <t>1387</t>
  </si>
  <si>
    <t>H19-007-046</t>
  </si>
  <si>
    <t>120</t>
  </si>
  <si>
    <t>contamination</t>
  </si>
  <si>
    <t>FG5150028601</t>
  </si>
  <si>
    <t>H20-007-056</t>
  </si>
  <si>
    <t>6811</t>
  </si>
  <si>
    <t>fish allergen testing</t>
  </si>
  <si>
    <t>H19-007-047</t>
  </si>
  <si>
    <t>8155</t>
  </si>
  <si>
    <t>616</t>
  </si>
  <si>
    <t>metal detector issues</t>
  </si>
  <si>
    <t>RM10284</t>
  </si>
  <si>
    <t>H20-007-057</t>
  </si>
  <si>
    <t>Blackberry Flavor</t>
  </si>
  <si>
    <t>L00189070</t>
  </si>
  <si>
    <t xml:space="preserve">expired </t>
  </si>
  <si>
    <t>H20-007-058</t>
  </si>
  <si>
    <t>5001</t>
  </si>
  <si>
    <t>RM11535</t>
  </si>
  <si>
    <t>H20-007-059</t>
  </si>
  <si>
    <t>cane sugar</t>
  </si>
  <si>
    <t>2000lbs</t>
  </si>
  <si>
    <t>9157</t>
  </si>
  <si>
    <t>Wil-Kil Pheromone trap on product</t>
  </si>
  <si>
    <t>RM54055</t>
  </si>
  <si>
    <t>H20-007-060</t>
  </si>
  <si>
    <t>Apple Cider Vinegar</t>
  </si>
  <si>
    <t>Wil- Kil Pheromone Trap on product</t>
  </si>
  <si>
    <t>FG5150003995</t>
  </si>
  <si>
    <t>H20-007-061</t>
  </si>
  <si>
    <t xml:space="preserve"> DKN STRAWBERRY PRESERVES SPN INT</t>
  </si>
  <si>
    <t>28 G</t>
  </si>
  <si>
    <t>562</t>
  </si>
  <si>
    <t>Allergen validation</t>
  </si>
  <si>
    <t>FG5150003004</t>
  </si>
  <si>
    <t>H20-007-062</t>
  </si>
  <si>
    <t>8 OZ.</t>
  </si>
  <si>
    <t>9155</t>
  </si>
  <si>
    <t>569</t>
  </si>
  <si>
    <t>high next day pH for an acidified product</t>
  </si>
  <si>
    <t>FG5150003365</t>
  </si>
  <si>
    <t>H20-007-063</t>
  </si>
  <si>
    <t>W303207-5047467-001</t>
  </si>
  <si>
    <t>9156</t>
  </si>
  <si>
    <t>1588</t>
  </si>
  <si>
    <t>MISSING INGREDIENT</t>
  </si>
  <si>
    <t>H20-007-064</t>
  </si>
  <si>
    <t>9161</t>
  </si>
  <si>
    <t>Starch balls</t>
  </si>
  <si>
    <t>RM37412</t>
  </si>
  <si>
    <t>H20-007-065</t>
  </si>
  <si>
    <t>375 ML SHIRIFF</t>
  </si>
  <si>
    <t>2019-02-06</t>
  </si>
  <si>
    <t>Dirty jars</t>
  </si>
  <si>
    <t>FG5150024803</t>
  </si>
  <si>
    <t>H20-007-066</t>
  </si>
  <si>
    <t>9162</t>
  </si>
  <si>
    <t>1313</t>
  </si>
  <si>
    <t>FG5150002782</t>
  </si>
  <si>
    <t>H20-007-067</t>
  </si>
  <si>
    <t>9160</t>
  </si>
  <si>
    <t>707</t>
  </si>
  <si>
    <t>darker color</t>
  </si>
  <si>
    <t>FG5150003992</t>
  </si>
  <si>
    <t>H20-007-068</t>
  </si>
  <si>
    <t>DKN APRICOT PRESERVES SP IN</t>
  </si>
  <si>
    <t>H20-007-069</t>
  </si>
  <si>
    <t>H20-007-070</t>
  </si>
  <si>
    <t>282</t>
  </si>
  <si>
    <t>H20-007-071</t>
  </si>
  <si>
    <t>12267</t>
  </si>
  <si>
    <t>H20-007-072</t>
  </si>
  <si>
    <t>9169</t>
  </si>
  <si>
    <t>7236</t>
  </si>
  <si>
    <t>H20-007-073</t>
  </si>
  <si>
    <t>5076</t>
  </si>
  <si>
    <t>H20-007-074</t>
  </si>
  <si>
    <t>nicro testing</t>
  </si>
  <si>
    <t>H20-007-075</t>
  </si>
  <si>
    <t>16638</t>
  </si>
  <si>
    <t>H20-007-076</t>
  </si>
  <si>
    <t>21244</t>
  </si>
  <si>
    <t>H20-007-077</t>
  </si>
  <si>
    <t>9172</t>
  </si>
  <si>
    <t>6087</t>
  </si>
  <si>
    <t>H20-007-078</t>
  </si>
  <si>
    <t>5774</t>
  </si>
  <si>
    <t>H20-007-079</t>
  </si>
  <si>
    <t>H20-007-080</t>
  </si>
  <si>
    <t>15228</t>
  </si>
  <si>
    <t>H20-007-081</t>
  </si>
  <si>
    <t>18756</t>
  </si>
  <si>
    <t>H20-007-082</t>
  </si>
  <si>
    <t>17484</t>
  </si>
  <si>
    <t>H20-007-083</t>
  </si>
  <si>
    <t>9177</t>
  </si>
  <si>
    <t>194</t>
  </si>
  <si>
    <t>BROKEN GLASS</t>
  </si>
  <si>
    <t>H20-007-084</t>
  </si>
  <si>
    <t>H20-007-085</t>
  </si>
  <si>
    <t>2700</t>
  </si>
  <si>
    <t>H20-007-086</t>
  </si>
  <si>
    <t>9911501,9912102,9913301</t>
  </si>
  <si>
    <t>7</t>
  </si>
  <si>
    <t>H20-007-087</t>
  </si>
  <si>
    <t>6310</t>
  </si>
  <si>
    <t>H20-007-088</t>
  </si>
  <si>
    <t>Glass Defect- Bad threading</t>
  </si>
  <si>
    <t>H20-007-089</t>
  </si>
  <si>
    <t>9192</t>
  </si>
  <si>
    <t>274</t>
  </si>
  <si>
    <t>allergen verification</t>
  </si>
  <si>
    <t>H20-007-090</t>
  </si>
  <si>
    <t>H20-007-091</t>
  </si>
  <si>
    <t>2025</t>
  </si>
  <si>
    <t>H20-007-092</t>
  </si>
  <si>
    <t>720</t>
  </si>
  <si>
    <t>H20-007-093</t>
  </si>
  <si>
    <t>943</t>
  </si>
  <si>
    <t>FG5150003887</t>
  </si>
  <si>
    <t>H20-007-094</t>
  </si>
  <si>
    <t>Red Raspberry Preserves</t>
  </si>
  <si>
    <t>1 oz.</t>
  </si>
  <si>
    <t>9184</t>
  </si>
  <si>
    <t>Glass Breakage</t>
  </si>
  <si>
    <t>FG5150024805</t>
  </si>
  <si>
    <t>H20-007-095</t>
  </si>
  <si>
    <t>11 OZ.</t>
  </si>
  <si>
    <t>558</t>
  </si>
  <si>
    <t>air pressure not recorded</t>
  </si>
  <si>
    <t>FG5150028741</t>
  </si>
  <si>
    <t>H20-007-096</t>
  </si>
  <si>
    <t>651</t>
  </si>
  <si>
    <t xml:space="preserve">air pressure not recorded </t>
  </si>
  <si>
    <t>H20-007-097</t>
  </si>
  <si>
    <t>14112</t>
  </si>
  <si>
    <t>H20-007-098</t>
  </si>
  <si>
    <t>8946</t>
  </si>
  <si>
    <t>H20-007-099</t>
  </si>
  <si>
    <t>13562</t>
  </si>
  <si>
    <t>H20-007-100</t>
  </si>
  <si>
    <t>13657</t>
  </si>
  <si>
    <t>H20-007-101</t>
  </si>
  <si>
    <t>1907</t>
  </si>
  <si>
    <t>H20-007-102</t>
  </si>
  <si>
    <t>9189</t>
  </si>
  <si>
    <t>1260</t>
  </si>
  <si>
    <t>supplier defect</t>
  </si>
  <si>
    <t>RM72803001</t>
  </si>
  <si>
    <t>H20-007-103</t>
  </si>
  <si>
    <t xml:space="preserve">MICRO SQZ LGT BRWN BTL </t>
  </si>
  <si>
    <t>15.5 OZ</t>
  </si>
  <si>
    <t>6/25/2019</t>
  </si>
  <si>
    <t>H20-007-104</t>
  </si>
  <si>
    <t>2885</t>
  </si>
  <si>
    <t>H20-007-105</t>
  </si>
  <si>
    <t>defect</t>
  </si>
  <si>
    <t>H20-007-106</t>
  </si>
  <si>
    <t>Broken pallets</t>
  </si>
  <si>
    <t>H20-007-107</t>
  </si>
  <si>
    <t>9190</t>
  </si>
  <si>
    <t>922.5</t>
  </si>
  <si>
    <t>micro testing for draw off</t>
  </si>
  <si>
    <t>RM56394</t>
  </si>
  <si>
    <t>H20-007-108</t>
  </si>
  <si>
    <t>18</t>
  </si>
  <si>
    <t>Sticking in cap track</t>
  </si>
  <si>
    <t>FG5150078353</t>
  </si>
  <si>
    <t>H20-007-109</t>
  </si>
  <si>
    <t>EXP SM MOS STRAW/BLACK</t>
  </si>
  <si>
    <t>12414</t>
  </si>
  <si>
    <t>Soft Consistency</t>
  </si>
  <si>
    <t>H20-007-110</t>
  </si>
  <si>
    <t>H20-007-111</t>
  </si>
  <si>
    <t>9196</t>
  </si>
  <si>
    <t>1471</t>
  </si>
  <si>
    <t>thin product</t>
  </si>
  <si>
    <t>H19-007-048</t>
  </si>
  <si>
    <t>8156</t>
  </si>
  <si>
    <t>901</t>
  </si>
  <si>
    <t>H19-007-049</t>
  </si>
  <si>
    <t>8157</t>
  </si>
  <si>
    <t>342 cs</t>
  </si>
  <si>
    <t xml:space="preserve">Freying of cup stock </t>
  </si>
  <si>
    <t>H20-007-112</t>
  </si>
  <si>
    <t>Illegible box case codes</t>
  </si>
  <si>
    <t>H19-007-050</t>
  </si>
  <si>
    <t>Defective material/ freying</t>
  </si>
  <si>
    <t>H20-007-113</t>
  </si>
  <si>
    <t>Ilelgible case codes</t>
  </si>
  <si>
    <t>H19-007-051</t>
  </si>
  <si>
    <t>3 drums (964#)</t>
  </si>
  <si>
    <t>H19-007-052</t>
  </si>
  <si>
    <t>8164</t>
  </si>
  <si>
    <t>7378</t>
  </si>
  <si>
    <t>H19-007-053</t>
  </si>
  <si>
    <t>4328</t>
  </si>
  <si>
    <t>RM55061</t>
  </si>
  <si>
    <t>H20-007-114</t>
  </si>
  <si>
    <t>Glass Jar</t>
  </si>
  <si>
    <t>2.75oz</t>
  </si>
  <si>
    <t>H20-007-115</t>
  </si>
  <si>
    <t xml:space="preserve">Mold found on glass </t>
  </si>
  <si>
    <t>H20-007-116</t>
  </si>
  <si>
    <t>Mold on pallets of glass</t>
  </si>
  <si>
    <t>H19-007-054</t>
  </si>
  <si>
    <t>8158</t>
  </si>
  <si>
    <t>12,214</t>
  </si>
  <si>
    <t>H20-007-117</t>
  </si>
  <si>
    <t>6750</t>
  </si>
  <si>
    <t>2902001,2908203,2908204</t>
  </si>
  <si>
    <t>H20-007-118</t>
  </si>
  <si>
    <t>82</t>
  </si>
  <si>
    <t>Unlabeled</t>
  </si>
  <si>
    <t>FG5150003131</t>
  </si>
  <si>
    <t>H20-007-119</t>
  </si>
  <si>
    <t>DK Pepper &amp; Onion Relish</t>
  </si>
  <si>
    <t>8.75 oz 6 pk</t>
  </si>
  <si>
    <t>9205</t>
  </si>
  <si>
    <t>245</t>
  </si>
  <si>
    <t>Unwrapped cases</t>
  </si>
  <si>
    <t>FG5150002657</t>
  </si>
  <si>
    <t>H20-007-120</t>
  </si>
  <si>
    <t>237</t>
  </si>
  <si>
    <t>H20-007-121</t>
  </si>
  <si>
    <t>H20-007-122</t>
  </si>
  <si>
    <t>5314</t>
  </si>
  <si>
    <t>H20-007-123</t>
  </si>
  <si>
    <t>5153</t>
  </si>
  <si>
    <t>H20-007-124</t>
  </si>
  <si>
    <t>1980</t>
  </si>
  <si>
    <t>H20-007-125</t>
  </si>
  <si>
    <t>564</t>
  </si>
  <si>
    <t>H20-007-126</t>
  </si>
  <si>
    <t>20868</t>
  </si>
  <si>
    <t>H20-007-127</t>
  </si>
  <si>
    <t xml:space="preserve">Oil push from Caramel to Chocolate </t>
  </si>
  <si>
    <t>H19-007-055</t>
  </si>
  <si>
    <t>5503</t>
  </si>
  <si>
    <t>H20-007-128</t>
  </si>
  <si>
    <t>9203</t>
  </si>
  <si>
    <t>FG5150003850</t>
  </si>
  <si>
    <t>H20-007-129</t>
  </si>
  <si>
    <t>9198</t>
  </si>
  <si>
    <t>H20-007-130</t>
  </si>
  <si>
    <t>14664</t>
  </si>
  <si>
    <t>RM37424</t>
  </si>
  <si>
    <t>H20-007-131</t>
  </si>
  <si>
    <t>glass</t>
  </si>
  <si>
    <t>500 ml</t>
  </si>
  <si>
    <t>thin side walls</t>
  </si>
  <si>
    <t>H20-007-132</t>
  </si>
  <si>
    <t>9216</t>
  </si>
  <si>
    <t>71818</t>
  </si>
  <si>
    <t>H19-007-056</t>
  </si>
  <si>
    <t>micro process</t>
  </si>
  <si>
    <t>H20-007-133</t>
  </si>
  <si>
    <t>17963</t>
  </si>
  <si>
    <t>H20-007-134</t>
  </si>
  <si>
    <t>4704</t>
  </si>
  <si>
    <t>H20-007-135</t>
  </si>
  <si>
    <t>5555</t>
  </si>
  <si>
    <t xml:space="preserve">Bad Seals </t>
  </si>
  <si>
    <t>H20-007-136</t>
  </si>
  <si>
    <t>9213</t>
  </si>
  <si>
    <t>704</t>
  </si>
  <si>
    <t>New test boxes</t>
  </si>
  <si>
    <t>H19-007-057</t>
  </si>
  <si>
    <t>846</t>
  </si>
  <si>
    <t>Consistency/Viscosity</t>
  </si>
  <si>
    <t>H20-007-137</t>
  </si>
  <si>
    <t>534</t>
  </si>
  <si>
    <t>H19-007-058</t>
  </si>
  <si>
    <t>3 barrels</t>
  </si>
  <si>
    <t>H19-007-059</t>
  </si>
  <si>
    <t>8159</t>
  </si>
  <si>
    <t>8297</t>
  </si>
  <si>
    <t>H19-007-060</t>
  </si>
  <si>
    <t>8160</t>
  </si>
  <si>
    <t>6855</t>
  </si>
  <si>
    <t>FG5150078275</t>
  </si>
  <si>
    <t>H20-007-138</t>
  </si>
  <si>
    <t>Smucker 440g Apricot Low Sugar Spanish International</t>
  </si>
  <si>
    <t>440g</t>
  </si>
  <si>
    <t>9 220 007 21 0730</t>
  </si>
  <si>
    <t>150</t>
  </si>
  <si>
    <t>Wrong code on the Jars</t>
  </si>
  <si>
    <t>Product made it past the stage/check in which it should have been caught</t>
  </si>
  <si>
    <t>H19-007-061</t>
  </si>
  <si>
    <t>H19-007-062</t>
  </si>
  <si>
    <t>2 (753#)</t>
  </si>
  <si>
    <t>FG5150000273</t>
  </si>
  <si>
    <t>H20-007-139</t>
  </si>
  <si>
    <t>SMK SF Strawb Tpg-10oz</t>
  </si>
  <si>
    <t>9230</t>
  </si>
  <si>
    <t>1299</t>
  </si>
  <si>
    <t>Allergen Test-Ran Fish Prior</t>
  </si>
  <si>
    <t>H19-007-063</t>
  </si>
  <si>
    <t>1 (325#)</t>
  </si>
  <si>
    <t>H20-007-140</t>
  </si>
  <si>
    <t>3200</t>
  </si>
  <si>
    <t>Damaged Bottom / Leaking</t>
  </si>
  <si>
    <t>H19-007-064</t>
  </si>
  <si>
    <t>8162</t>
  </si>
  <si>
    <t>3887</t>
  </si>
  <si>
    <t xml:space="preserve"> Micro</t>
  </si>
  <si>
    <t>H19-007-065</t>
  </si>
  <si>
    <t>4503</t>
  </si>
  <si>
    <t>RM62911002</t>
  </si>
  <si>
    <t>H20-007-141</t>
  </si>
  <si>
    <t>1000</t>
  </si>
  <si>
    <t>H19-007-066</t>
  </si>
  <si>
    <t>991</t>
  </si>
  <si>
    <t>FG5150028602</t>
  </si>
  <si>
    <t>H20-007-142</t>
  </si>
  <si>
    <t>9232</t>
  </si>
  <si>
    <t>1080</t>
  </si>
  <si>
    <t>No pectin put in batch 2</t>
  </si>
  <si>
    <t>H19-007-067</t>
  </si>
  <si>
    <t>8161</t>
  </si>
  <si>
    <t>358</t>
  </si>
  <si>
    <t>SUPPLIER DEFECT</t>
  </si>
  <si>
    <t>FGW303523</t>
  </si>
  <si>
    <t>H19-007-068</t>
  </si>
  <si>
    <t>5150004809</t>
  </si>
  <si>
    <t>11  (5568#)</t>
  </si>
  <si>
    <t xml:space="preserve">NONE </t>
  </si>
  <si>
    <t>H20-007-143</t>
  </si>
  <si>
    <t>8691049002716</t>
  </si>
  <si>
    <t xml:space="preserve">plastsol is to heavy </t>
  </si>
  <si>
    <t>FGW303671</t>
  </si>
  <si>
    <t>H19-007-069</t>
  </si>
  <si>
    <t>5150004804</t>
  </si>
  <si>
    <t>5 OZ ORANGE MARM INTL</t>
  </si>
  <si>
    <t>11 (3250#)</t>
  </si>
  <si>
    <t>RM55602</t>
  </si>
  <si>
    <t>H19-007-070</t>
  </si>
  <si>
    <t>5 OZ CROCK GLASS JAR</t>
  </si>
  <si>
    <t>51169</t>
  </si>
  <si>
    <t>SPIKED JAR FOUND IN PRODUCTION DATES</t>
  </si>
  <si>
    <t>H19-007-071</t>
  </si>
  <si>
    <t>242</t>
  </si>
  <si>
    <t>low fill temp</t>
  </si>
  <si>
    <t>H20-007-144</t>
  </si>
  <si>
    <t>9238</t>
  </si>
  <si>
    <t>New trays</t>
  </si>
  <si>
    <t>H20-007-145</t>
  </si>
  <si>
    <t>9237</t>
  </si>
  <si>
    <t>2936</t>
  </si>
  <si>
    <t>H20-007-146</t>
  </si>
  <si>
    <t>3076</t>
  </si>
  <si>
    <t>plastic from eye</t>
  </si>
  <si>
    <t>H20-007-147</t>
  </si>
  <si>
    <t>9241</t>
  </si>
  <si>
    <t>911</t>
  </si>
  <si>
    <t>H20-007-148</t>
  </si>
  <si>
    <t>9245</t>
  </si>
  <si>
    <t>2538</t>
  </si>
  <si>
    <t>H20-007-149</t>
  </si>
  <si>
    <t>9246</t>
  </si>
  <si>
    <t>5400</t>
  </si>
  <si>
    <t>micro hold</t>
  </si>
  <si>
    <t>H20-007-150</t>
  </si>
  <si>
    <t>5358</t>
  </si>
  <si>
    <t>H20-007-151</t>
  </si>
  <si>
    <t>9247</t>
  </si>
  <si>
    <t>21996</t>
  </si>
  <si>
    <t>H20-007-152</t>
  </si>
  <si>
    <t>9248</t>
  </si>
  <si>
    <t>20586</t>
  </si>
  <si>
    <t>H20-007-153</t>
  </si>
  <si>
    <t>9249</t>
  </si>
  <si>
    <t>4100</t>
  </si>
  <si>
    <t>H20-007-154</t>
  </si>
  <si>
    <t>H20-007-155</t>
  </si>
  <si>
    <t>testing new trays</t>
  </si>
  <si>
    <t>FG5150024352</t>
  </si>
  <si>
    <t>H19-007-072</t>
  </si>
  <si>
    <t>8 162</t>
  </si>
  <si>
    <t>1520</t>
  </si>
  <si>
    <t>FG7092000768</t>
  </si>
  <si>
    <t>H20-007-156</t>
  </si>
  <si>
    <t>ran out of labels</t>
  </si>
  <si>
    <t>FG7092000778</t>
  </si>
  <si>
    <t>H20-007-157</t>
  </si>
  <si>
    <t>271</t>
  </si>
  <si>
    <t>bad cap codes</t>
  </si>
  <si>
    <t>H19-007-073</t>
  </si>
  <si>
    <t>3780</t>
  </si>
  <si>
    <t>H20-007-158</t>
  </si>
  <si>
    <t>Oil Flush flavor change</t>
  </si>
  <si>
    <t>H19-007-074</t>
  </si>
  <si>
    <t>8163</t>
  </si>
  <si>
    <t>16090</t>
  </si>
  <si>
    <t>H20-007-159</t>
  </si>
  <si>
    <t>w303207-5047467-001</t>
  </si>
  <si>
    <t xml:space="preserve">fruit character </t>
  </si>
  <si>
    <t>H20-007-160</t>
  </si>
  <si>
    <t>1156</t>
  </si>
  <si>
    <t>H20-007-161</t>
  </si>
  <si>
    <t>H20-007-162</t>
  </si>
  <si>
    <t>H20-007-163</t>
  </si>
  <si>
    <t>12126</t>
  </si>
  <si>
    <t>H20-007-164</t>
  </si>
  <si>
    <t>18894</t>
  </si>
  <si>
    <t>H20-007-165</t>
  </si>
  <si>
    <t>9234</t>
  </si>
  <si>
    <t>wrong labels</t>
  </si>
  <si>
    <t>RM89126001</t>
  </si>
  <si>
    <t>H20-007-166</t>
  </si>
  <si>
    <t xml:space="preserve">Brown Magic Shell Caps </t>
  </si>
  <si>
    <t>unknown</t>
  </si>
  <si>
    <t>H20-007-167</t>
  </si>
  <si>
    <t>14382</t>
  </si>
  <si>
    <t>H20-007-168</t>
  </si>
  <si>
    <t>3054</t>
  </si>
  <si>
    <t>H20-007-169</t>
  </si>
  <si>
    <t>799</t>
  </si>
  <si>
    <t>H20-007-170</t>
  </si>
  <si>
    <t>803</t>
  </si>
  <si>
    <t>H20-007-171</t>
  </si>
  <si>
    <t>1008</t>
  </si>
  <si>
    <t>H20-007-172</t>
  </si>
  <si>
    <t>9253</t>
  </si>
  <si>
    <t>420</t>
  </si>
  <si>
    <t>thin consitency</t>
  </si>
  <si>
    <t>H20-007-173</t>
  </si>
  <si>
    <t>9255</t>
  </si>
  <si>
    <t>199</t>
  </si>
  <si>
    <t>power went out, past. was down</t>
  </si>
  <si>
    <t>H20-007-174</t>
  </si>
  <si>
    <t>14616</t>
  </si>
  <si>
    <t>FG6984805853</t>
  </si>
  <si>
    <t>H19-007-075</t>
  </si>
  <si>
    <t>1930</t>
  </si>
  <si>
    <t>Not enough ingredients</t>
  </si>
  <si>
    <t>H20-007-175</t>
  </si>
  <si>
    <t>3758</t>
  </si>
  <si>
    <t>H20-007-176</t>
  </si>
  <si>
    <t>9258</t>
  </si>
  <si>
    <t>1270</t>
  </si>
  <si>
    <t xml:space="preserve">allergen testing for milk and micro </t>
  </si>
  <si>
    <t>H20-007-177</t>
  </si>
  <si>
    <t>12172</t>
  </si>
  <si>
    <t>H20-007-178</t>
  </si>
  <si>
    <t>9259</t>
  </si>
  <si>
    <t>14364</t>
  </si>
  <si>
    <t>FGW300289</t>
  </si>
  <si>
    <t>H20-007-179</t>
  </si>
  <si>
    <t>SCO Chocolate Syrup</t>
  </si>
  <si>
    <t>Low temp</t>
  </si>
  <si>
    <t>H20-007-180</t>
  </si>
  <si>
    <t>9262</t>
  </si>
  <si>
    <t>837</t>
  </si>
  <si>
    <t>metal detector failure</t>
  </si>
  <si>
    <t>H20-007-181</t>
  </si>
  <si>
    <t>9 263/9 264</t>
  </si>
  <si>
    <t>2078</t>
  </si>
  <si>
    <t>Flagging Front and Back Labels</t>
  </si>
  <si>
    <t>FG5150008066</t>
  </si>
  <si>
    <t>H20-007-182</t>
  </si>
  <si>
    <t>Smk .5oz Lemon Honey</t>
  </si>
  <si>
    <t>.5oz</t>
  </si>
  <si>
    <t>9266</t>
  </si>
  <si>
    <t xml:space="preserve">1334 </t>
  </si>
  <si>
    <t>FG5150008065</t>
  </si>
  <si>
    <t>H20-007-183</t>
  </si>
  <si>
    <t>Smk .5oz Strawberry Honey</t>
  </si>
  <si>
    <t>1418</t>
  </si>
  <si>
    <t>RM10122</t>
  </si>
  <si>
    <t>H20-007-184</t>
  </si>
  <si>
    <t>STRAWBERRY MEDIUM CALIFORNIA STRIP CUT FRUIT CONCENTRATE HIGH FRUCTOSE CORN SYRUP</t>
  </si>
  <si>
    <t>452</t>
  </si>
  <si>
    <t>6-27-18</t>
  </si>
  <si>
    <t>226</t>
  </si>
  <si>
    <t>bloated bag in barrel</t>
  </si>
  <si>
    <t>H20-007-185</t>
  </si>
  <si>
    <t>126</t>
  </si>
  <si>
    <t>Glass breakage</t>
  </si>
  <si>
    <t>FG5150004804</t>
  </si>
  <si>
    <t>H20-007-186</t>
  </si>
  <si>
    <t>Orange Marm INTL</t>
  </si>
  <si>
    <t>9274</t>
  </si>
  <si>
    <t>1089</t>
  </si>
  <si>
    <t>Flagging,Crooked and Missing Labels</t>
  </si>
  <si>
    <t>H19-007-076</t>
  </si>
  <si>
    <t>1397</t>
  </si>
  <si>
    <t>Thin product</t>
  </si>
  <si>
    <t>H20-007-187</t>
  </si>
  <si>
    <t>1394</t>
  </si>
  <si>
    <t>H20-007-188</t>
  </si>
  <si>
    <t>1017</t>
  </si>
  <si>
    <t>deformed lug stops</t>
  </si>
  <si>
    <t>H20-007-189</t>
  </si>
  <si>
    <t>6/29/2019</t>
  </si>
  <si>
    <t>deformed caps</t>
  </si>
  <si>
    <t>H20-007-190</t>
  </si>
  <si>
    <t>9281</t>
  </si>
  <si>
    <t>752</t>
  </si>
  <si>
    <t>low fill weight average</t>
  </si>
  <si>
    <t>H20-007-191</t>
  </si>
  <si>
    <t>9279 &amp; 9280 &amp;9281</t>
  </si>
  <si>
    <t>4559</t>
  </si>
  <si>
    <t>possilbe glass contamination</t>
  </si>
  <si>
    <t>H20-007-192</t>
  </si>
  <si>
    <t>9282</t>
  </si>
  <si>
    <t>445</t>
  </si>
  <si>
    <t>H20-007-193</t>
  </si>
  <si>
    <t>544</t>
  </si>
  <si>
    <t>H20-007-194</t>
  </si>
  <si>
    <t>2562</t>
  </si>
  <si>
    <t>H20-007-195</t>
  </si>
  <si>
    <t>allergen test</t>
  </si>
  <si>
    <t>H20-007-196</t>
  </si>
  <si>
    <t>H20-007-197</t>
  </si>
  <si>
    <t>H20-007-198</t>
  </si>
  <si>
    <t>11844</t>
  </si>
  <si>
    <t>H20-007-199</t>
  </si>
  <si>
    <t>7486</t>
  </si>
  <si>
    <t>H20-007-200</t>
  </si>
  <si>
    <t>9284</t>
  </si>
  <si>
    <t>H20-007-201</t>
  </si>
  <si>
    <t>W301559-5068527-001</t>
  </si>
  <si>
    <t>9285</t>
  </si>
  <si>
    <t>light in color- not big enough draw possibly</t>
  </si>
  <si>
    <t>H20-007-202</t>
  </si>
  <si>
    <t>H20-007-203</t>
  </si>
  <si>
    <t>5922</t>
  </si>
  <si>
    <t>H20-007-204</t>
  </si>
  <si>
    <t>H20-007-205</t>
  </si>
  <si>
    <t>H20-007-206</t>
  </si>
  <si>
    <t>6803</t>
  </si>
  <si>
    <t>RM56465</t>
  </si>
  <si>
    <t>H20-007-207</t>
  </si>
  <si>
    <t>9/11/19</t>
  </si>
  <si>
    <t>cap flaws</t>
  </si>
  <si>
    <t>H20-007-208</t>
  </si>
  <si>
    <t>9291</t>
  </si>
  <si>
    <t>64</t>
  </si>
  <si>
    <t>bad caps, miscoloring</t>
  </si>
  <si>
    <t>H20-007-209</t>
  </si>
  <si>
    <t>9293</t>
  </si>
  <si>
    <t>3160</t>
  </si>
  <si>
    <t>H20-007-210</t>
  </si>
  <si>
    <t>19800</t>
  </si>
  <si>
    <t>H20-007-211</t>
  </si>
  <si>
    <t>H20-007-212</t>
  </si>
  <si>
    <t>return from warehousing/damage</t>
  </si>
  <si>
    <t>H20-007-213</t>
  </si>
  <si>
    <t>20304</t>
  </si>
  <si>
    <t>H20-007-214</t>
  </si>
  <si>
    <t>21150</t>
  </si>
  <si>
    <t>H20-007-215</t>
  </si>
  <si>
    <t>17235</t>
  </si>
  <si>
    <t>H20-007-216</t>
  </si>
  <si>
    <t>4800</t>
  </si>
  <si>
    <t>missing tags</t>
  </si>
  <si>
    <t>FG5150000012</t>
  </si>
  <si>
    <t>H20-007-217</t>
  </si>
  <si>
    <t>36 OZ.</t>
  </si>
  <si>
    <t>allergen test-1st thing ran after fish</t>
  </si>
  <si>
    <t>H20-007-218</t>
  </si>
  <si>
    <t>4098</t>
  </si>
  <si>
    <t>H20-007-219</t>
  </si>
  <si>
    <t>9301</t>
  </si>
  <si>
    <t>3576</t>
  </si>
  <si>
    <t>H20-007-220</t>
  </si>
  <si>
    <t>7056</t>
  </si>
  <si>
    <t>H19-007-077</t>
  </si>
  <si>
    <t>8171</t>
  </si>
  <si>
    <t>There was broken glass at the filler</t>
  </si>
  <si>
    <t>H19-007-078</t>
  </si>
  <si>
    <t xml:space="preserve">possible contamination </t>
  </si>
  <si>
    <t>H20-007-221</t>
  </si>
  <si>
    <t>9302</t>
  </si>
  <si>
    <t>17892</t>
  </si>
  <si>
    <t>H20-007-222</t>
  </si>
  <si>
    <t>7560</t>
  </si>
  <si>
    <t>H20-007-223</t>
  </si>
  <si>
    <t>261.5</t>
  </si>
  <si>
    <t xml:space="preserve">bad core </t>
  </si>
  <si>
    <t>H20-007-224</t>
  </si>
  <si>
    <t>1442</t>
  </si>
  <si>
    <t>H19-007-079</t>
  </si>
  <si>
    <t>99</t>
  </si>
  <si>
    <t>Low Fill Weights</t>
  </si>
  <si>
    <t>H20-007-225</t>
  </si>
  <si>
    <t>w300841-5047873-001</t>
  </si>
  <si>
    <t>9304</t>
  </si>
  <si>
    <t>low berry count</t>
  </si>
  <si>
    <t>H20-007-226</t>
  </si>
  <si>
    <t>9305</t>
  </si>
  <si>
    <t>floating fruit</t>
  </si>
  <si>
    <t>FG6984806783</t>
  </si>
  <si>
    <t>H20-007-227</t>
  </si>
  <si>
    <t>DF Lt BLUEB FS</t>
  </si>
  <si>
    <t>500 ML</t>
  </si>
  <si>
    <t>9303</t>
  </si>
  <si>
    <t>UNREPORTED FORKLIFT DAMAGE</t>
  </si>
  <si>
    <t>H20-007-228</t>
  </si>
  <si>
    <t>sort for bad labels</t>
  </si>
  <si>
    <t>H20-007-229</t>
  </si>
  <si>
    <t>9318</t>
  </si>
  <si>
    <t>RM80383002</t>
  </si>
  <si>
    <t>H20-007-230</t>
  </si>
  <si>
    <t>GM GRAPE LIDSTOCK</t>
  </si>
  <si>
    <t>LIDSTK 10 ML GM GRAPE JELLY</t>
  </si>
  <si>
    <t>0002263461</t>
  </si>
  <si>
    <t>655</t>
  </si>
  <si>
    <t>Ink sticky causing rolls not to unroll</t>
  </si>
  <si>
    <t>H20-007-231</t>
  </si>
  <si>
    <t>139</t>
  </si>
  <si>
    <t>Core to small</t>
  </si>
  <si>
    <t>H20-007-232</t>
  </si>
  <si>
    <t>9315, 9316</t>
  </si>
  <si>
    <t>3633</t>
  </si>
  <si>
    <t>RM55497</t>
  </si>
  <si>
    <t>H20-007-233</t>
  </si>
  <si>
    <t>150720</t>
  </si>
  <si>
    <t>H20-007-234</t>
  </si>
  <si>
    <t>1528</t>
  </si>
  <si>
    <t>H19-007-080</t>
  </si>
  <si>
    <t>8173</t>
  </si>
  <si>
    <t>Potential Glass contamination</t>
  </si>
  <si>
    <t>FG5150003915</t>
  </si>
  <si>
    <t>H20-007-235</t>
  </si>
  <si>
    <t>329</t>
  </si>
  <si>
    <t>wrong label</t>
  </si>
  <si>
    <t>H20-007-236</t>
  </si>
  <si>
    <t>9317</t>
  </si>
  <si>
    <t>119</t>
  </si>
  <si>
    <t>leaking</t>
  </si>
  <si>
    <t>FG5150003562</t>
  </si>
  <si>
    <t>H20-007-237</t>
  </si>
  <si>
    <t>9328</t>
  </si>
  <si>
    <t>allergen testing</t>
  </si>
  <si>
    <t>H20-007-238</t>
  </si>
  <si>
    <t>4022</t>
  </si>
  <si>
    <t>H20-007-239</t>
  </si>
  <si>
    <t>9322, 92323</t>
  </si>
  <si>
    <t>1301</t>
  </si>
  <si>
    <t>FG5150028649</t>
  </si>
  <si>
    <t>H20-007-240</t>
  </si>
  <si>
    <t>8 1/2 OZ.</t>
  </si>
  <si>
    <t>9323</t>
  </si>
  <si>
    <t>2365</t>
  </si>
  <si>
    <t>Sort product for mother of vinegar</t>
  </si>
  <si>
    <t>FG7092000728</t>
  </si>
  <si>
    <t>H20-007-241</t>
  </si>
  <si>
    <t>007-W306332-5071577-001</t>
  </si>
  <si>
    <t>1314</t>
  </si>
  <si>
    <t>H20-007-242</t>
  </si>
  <si>
    <t>9324</t>
  </si>
  <si>
    <t>1838</t>
  </si>
  <si>
    <t>wrong amount of ingredient used</t>
  </si>
  <si>
    <t>FG5150024800</t>
  </si>
  <si>
    <t>H20-007-243</t>
  </si>
  <si>
    <t>9325</t>
  </si>
  <si>
    <t>308</t>
  </si>
  <si>
    <t>Thin Consistency</t>
  </si>
  <si>
    <t>H20-007-244</t>
  </si>
  <si>
    <t>9335</t>
  </si>
  <si>
    <t>H20-007-245</t>
  </si>
  <si>
    <t>9931901</t>
  </si>
  <si>
    <t>14000</t>
  </si>
  <si>
    <t>H20-007-246</t>
  </si>
  <si>
    <t>2923501</t>
  </si>
  <si>
    <t>22500</t>
  </si>
  <si>
    <t>H20-007-247</t>
  </si>
  <si>
    <t>H20-007-248</t>
  </si>
  <si>
    <t>13682</t>
  </si>
  <si>
    <t>H20-007-249</t>
  </si>
  <si>
    <t>H20-007-250</t>
  </si>
  <si>
    <t>5160</t>
  </si>
  <si>
    <t>H20-007-251</t>
  </si>
  <si>
    <t>9222</t>
  </si>
  <si>
    <t>H20-007-252</t>
  </si>
  <si>
    <t>9339</t>
  </si>
  <si>
    <t>1749</t>
  </si>
  <si>
    <t>H20-007-253</t>
  </si>
  <si>
    <t>1521</t>
  </si>
  <si>
    <t>H20-007-254</t>
  </si>
  <si>
    <t>500</t>
  </si>
  <si>
    <t>Thin consistency</t>
  </si>
  <si>
    <t>H20-007-255</t>
  </si>
  <si>
    <t>3146</t>
  </si>
  <si>
    <t>H20-007-256</t>
  </si>
  <si>
    <t>691</t>
  </si>
  <si>
    <t>Needs to go out for Micro testing</t>
  </si>
  <si>
    <t>H20-007-257</t>
  </si>
  <si>
    <t>9342</t>
  </si>
  <si>
    <t>H20-007-258</t>
  </si>
  <si>
    <t>9343</t>
  </si>
  <si>
    <t>3266</t>
  </si>
  <si>
    <t>H20-007-259</t>
  </si>
  <si>
    <t>9344</t>
  </si>
  <si>
    <t>H20-007-260</t>
  </si>
  <si>
    <t>9345</t>
  </si>
  <si>
    <t>1879</t>
  </si>
  <si>
    <t>H20-007-261</t>
  </si>
  <si>
    <t>1046343</t>
  </si>
  <si>
    <t>Missing Seals</t>
  </si>
  <si>
    <t>H20-007-262</t>
  </si>
  <si>
    <t>15026</t>
  </si>
  <si>
    <t>H20-007-263</t>
  </si>
  <si>
    <t>6184</t>
  </si>
  <si>
    <t>FG5150005122</t>
  </si>
  <si>
    <t>H20-007-264</t>
  </si>
  <si>
    <t>48 OZ.</t>
  </si>
  <si>
    <t>66</t>
  </si>
  <si>
    <t>H19-007-001</t>
  </si>
  <si>
    <t>8121</t>
  </si>
  <si>
    <t>H20-007-265</t>
  </si>
  <si>
    <t>344</t>
  </si>
  <si>
    <t>H20-007-266</t>
  </si>
  <si>
    <t>936</t>
  </si>
  <si>
    <t>H20-007-267</t>
  </si>
  <si>
    <t>15107</t>
  </si>
  <si>
    <t>H20-007-268</t>
  </si>
  <si>
    <t>H20-007-269</t>
  </si>
  <si>
    <t>FG5150028705</t>
  </si>
  <si>
    <t>H20-007-270</t>
  </si>
  <si>
    <t>9346</t>
  </si>
  <si>
    <t>1284</t>
  </si>
  <si>
    <t>miscolored caps</t>
  </si>
  <si>
    <t>H20-007-271</t>
  </si>
  <si>
    <t>9349</t>
  </si>
  <si>
    <t>3926</t>
  </si>
  <si>
    <t>H20-007-272</t>
  </si>
  <si>
    <t>1410</t>
  </si>
  <si>
    <t>H20-007-273</t>
  </si>
  <si>
    <t>12677</t>
  </si>
  <si>
    <t>H20-007-274</t>
  </si>
  <si>
    <t>H20-007-275</t>
  </si>
  <si>
    <t>9 345 007 13:</t>
  </si>
  <si>
    <t>H20-007-276</t>
  </si>
  <si>
    <t xml:space="preserve">9 345 007 21 </t>
  </si>
  <si>
    <t>Thin consistency- Bostwick= 8.0</t>
  </si>
  <si>
    <t>FG5150003888</t>
  </si>
  <si>
    <t>H20-007-277</t>
  </si>
  <si>
    <t>9329</t>
  </si>
  <si>
    <t>60</t>
  </si>
  <si>
    <t>Glass Contamination</t>
  </si>
  <si>
    <t>H20-007-278</t>
  </si>
  <si>
    <t>9350/351</t>
  </si>
  <si>
    <t>6700</t>
  </si>
  <si>
    <t>H20-007-279</t>
  </si>
  <si>
    <t>303229-5023956-002</t>
  </si>
  <si>
    <t>9350</t>
  </si>
  <si>
    <t>H20-007-280</t>
  </si>
  <si>
    <t>9351</t>
  </si>
  <si>
    <t>1319</t>
  </si>
  <si>
    <t>FISH ALLERGEN TESTING and micro testing</t>
  </si>
  <si>
    <t>H20-007-281</t>
  </si>
  <si>
    <t>698</t>
  </si>
  <si>
    <t>H20-007-282</t>
  </si>
  <si>
    <t>9352</t>
  </si>
  <si>
    <t>6549</t>
  </si>
  <si>
    <t>H20-007-283</t>
  </si>
  <si>
    <t>FG micro testing</t>
  </si>
  <si>
    <t>H20-007-284</t>
  </si>
  <si>
    <t>5380</t>
  </si>
  <si>
    <t>H20-007-285</t>
  </si>
  <si>
    <t>9353</t>
  </si>
  <si>
    <t>16290</t>
  </si>
  <si>
    <t>H19-007-002</t>
  </si>
  <si>
    <t>14,900 cs</t>
  </si>
  <si>
    <t>FG5150028704</t>
  </si>
  <si>
    <t>H19-007-081</t>
  </si>
  <si>
    <t>8178</t>
  </si>
  <si>
    <t>2,355</t>
  </si>
  <si>
    <t>Metal Detector Check Failure</t>
  </si>
  <si>
    <t>Metal Detector</t>
  </si>
  <si>
    <t>H20-007-286</t>
  </si>
  <si>
    <t>test labels</t>
  </si>
  <si>
    <t>H20-007-287</t>
  </si>
  <si>
    <t>RM 89162001</t>
  </si>
  <si>
    <t>7.25 oz.</t>
  </si>
  <si>
    <t>Missing Lot Info</t>
  </si>
  <si>
    <t>H19-007-082</t>
  </si>
  <si>
    <t xml:space="preserve">191 </t>
  </si>
  <si>
    <t>Security, Scratched Caps</t>
  </si>
  <si>
    <t>Security</t>
  </si>
  <si>
    <t>H20-007-288</t>
  </si>
  <si>
    <t>0002</t>
  </si>
  <si>
    <t>272</t>
  </si>
  <si>
    <t>skipping codes</t>
  </si>
  <si>
    <t>H20-007-289</t>
  </si>
  <si>
    <t>0005, 0006, 0007</t>
  </si>
  <si>
    <t>testing- micro and IEH</t>
  </si>
  <si>
    <t>H20-007-290</t>
  </si>
  <si>
    <t>0003</t>
  </si>
  <si>
    <t>409</t>
  </si>
  <si>
    <t>Metal Dectector non-functional</t>
  </si>
  <si>
    <t>H20-007-291</t>
  </si>
  <si>
    <t>0006</t>
  </si>
  <si>
    <t>test trays</t>
  </si>
  <si>
    <t>H20-007-292</t>
  </si>
  <si>
    <t>640</t>
  </si>
  <si>
    <t>scuffed and missing cap codes</t>
  </si>
  <si>
    <t>H20-007-293</t>
  </si>
  <si>
    <t>816</t>
  </si>
  <si>
    <t>Jar code expiration not in Spanish</t>
  </si>
  <si>
    <t>H19-007-003</t>
  </si>
  <si>
    <t>8122</t>
  </si>
  <si>
    <t>11,934</t>
  </si>
  <si>
    <t>micro samples</t>
  </si>
  <si>
    <t>H20-007-294</t>
  </si>
  <si>
    <t>0008</t>
  </si>
  <si>
    <t>wait on clarification from glass supplier</t>
  </si>
  <si>
    <t>H20-007-295</t>
  </si>
  <si>
    <t>each</t>
  </si>
  <si>
    <t>1006696</t>
  </si>
  <si>
    <t>35640</t>
  </si>
  <si>
    <t>Supplier tag labeled "fail"</t>
  </si>
  <si>
    <t>H20-007-296</t>
  </si>
  <si>
    <t>0010</t>
  </si>
  <si>
    <t>no caps</t>
  </si>
  <si>
    <t>H20-007-297</t>
  </si>
  <si>
    <t>3239</t>
  </si>
  <si>
    <t>Potential Floating Fruit</t>
  </si>
  <si>
    <t>H20-007-298</t>
  </si>
  <si>
    <t>0011</t>
  </si>
  <si>
    <t>102</t>
  </si>
  <si>
    <t>H19-007-004</t>
  </si>
  <si>
    <t>8123</t>
  </si>
  <si>
    <t>14979 cs @ 282</t>
  </si>
  <si>
    <t>H20-007-299</t>
  </si>
  <si>
    <t>0013</t>
  </si>
  <si>
    <t>H20-007-300</t>
  </si>
  <si>
    <t>0016 0017</t>
  </si>
  <si>
    <t>748</t>
  </si>
  <si>
    <t>H19-007-083</t>
  </si>
  <si>
    <t>8179</t>
  </si>
  <si>
    <t>H19-007-084</t>
  </si>
  <si>
    <t>8182</t>
  </si>
  <si>
    <t>3  (1,182#)</t>
  </si>
  <si>
    <t>H19-007-085</t>
  </si>
  <si>
    <t>8183</t>
  </si>
  <si>
    <t>13,692</t>
  </si>
  <si>
    <t>H20-007-301</t>
  </si>
  <si>
    <t>2927701</t>
  </si>
  <si>
    <t>2250</t>
  </si>
  <si>
    <t>FG5150000338</t>
  </si>
  <si>
    <t>H20-007-302</t>
  </si>
  <si>
    <t>0014</t>
  </si>
  <si>
    <t>H20-007-303</t>
  </si>
  <si>
    <t>430080</t>
  </si>
  <si>
    <t>Glass issues</t>
  </si>
  <si>
    <t>H20-007-304</t>
  </si>
  <si>
    <t>44</t>
  </si>
  <si>
    <t>H20-007-305</t>
  </si>
  <si>
    <t>0020</t>
  </si>
  <si>
    <t>2258</t>
  </si>
  <si>
    <t>Allegren Testing</t>
  </si>
  <si>
    <t>H19-007-086</t>
  </si>
  <si>
    <t>11,250</t>
  </si>
  <si>
    <t>H20-007-306</t>
  </si>
  <si>
    <t>0021</t>
  </si>
  <si>
    <t>1081</t>
  </si>
  <si>
    <t xml:space="preserve">annual allergen testing </t>
  </si>
  <si>
    <t>H20-007-307</t>
  </si>
  <si>
    <t>allergen testing gluten</t>
  </si>
  <si>
    <t>H20-007-308</t>
  </si>
  <si>
    <t>0022</t>
  </si>
  <si>
    <t>375</t>
  </si>
  <si>
    <t>MISSING OR BAD CAP CODE</t>
  </si>
  <si>
    <t>H20-007-309</t>
  </si>
  <si>
    <t>384</t>
  </si>
  <si>
    <t>H20-007-310</t>
  </si>
  <si>
    <t>240</t>
  </si>
  <si>
    <t>H19-007-005</t>
  </si>
  <si>
    <t>8124</t>
  </si>
  <si>
    <t>10,908</t>
  </si>
  <si>
    <t>H19-007-087</t>
  </si>
  <si>
    <t>9,950</t>
  </si>
  <si>
    <t>FGW303003</t>
  </si>
  <si>
    <t>H20-007-311</t>
  </si>
  <si>
    <t>C&amp;B Picallili Chow Chow</t>
  </si>
  <si>
    <t>4624</t>
  </si>
  <si>
    <t>Thin Product</t>
  </si>
  <si>
    <t>H20-007-312</t>
  </si>
  <si>
    <t>7200</t>
  </si>
  <si>
    <t>FG5150035224</t>
  </si>
  <si>
    <t>H20-007-313</t>
  </si>
  <si>
    <t>W303808-5067752-001</t>
  </si>
  <si>
    <t>0024</t>
  </si>
  <si>
    <t>MUSTARD TESTING</t>
  </si>
  <si>
    <t>H19-007-088</t>
  </si>
  <si>
    <t>1 (330#)</t>
  </si>
  <si>
    <t>RM56062</t>
  </si>
  <si>
    <t>H20-007-314</t>
  </si>
  <si>
    <t>COC 5180251</t>
  </si>
  <si>
    <t>257213</t>
  </si>
  <si>
    <t>color bad after tunnel</t>
  </si>
  <si>
    <t>H20-007-315</t>
  </si>
  <si>
    <t>609</t>
  </si>
  <si>
    <t>bad caps and no labels</t>
  </si>
  <si>
    <t>H20-007-316</t>
  </si>
  <si>
    <t>0026</t>
  </si>
  <si>
    <t>580</t>
  </si>
  <si>
    <t>H20-007-317</t>
  </si>
  <si>
    <t>4275</t>
  </si>
  <si>
    <t>Miscolored caps</t>
  </si>
  <si>
    <t>H20-007-318</t>
  </si>
  <si>
    <t>0027</t>
  </si>
  <si>
    <t>95</t>
  </si>
  <si>
    <t>H20-007-319</t>
  </si>
  <si>
    <t>0030</t>
  </si>
  <si>
    <t>18319</t>
  </si>
  <si>
    <t>allergen fish testing</t>
  </si>
  <si>
    <t>H20-007-320</t>
  </si>
  <si>
    <t>0029</t>
  </si>
  <si>
    <t>236</t>
  </si>
  <si>
    <t>glass breakage found</t>
  </si>
  <si>
    <t>H20-007-321</t>
  </si>
  <si>
    <t>w301533-5068509-001</t>
  </si>
  <si>
    <t>26</t>
  </si>
  <si>
    <t>low weight</t>
  </si>
  <si>
    <t>H20-007-322</t>
  </si>
  <si>
    <t>0028</t>
  </si>
  <si>
    <t>H20-007-323</t>
  </si>
  <si>
    <t>0033</t>
  </si>
  <si>
    <t>976</t>
  </si>
  <si>
    <t>H20-007-324</t>
  </si>
  <si>
    <t>0034</t>
  </si>
  <si>
    <t>18091</t>
  </si>
  <si>
    <t>H20-007-325</t>
  </si>
  <si>
    <t>0031</t>
  </si>
  <si>
    <t>141</t>
  </si>
  <si>
    <t>Wrong Box RM</t>
  </si>
  <si>
    <t>FG5150024360</t>
  </si>
  <si>
    <t>H19-007-006</t>
  </si>
  <si>
    <t>8125</t>
  </si>
  <si>
    <t>1708</t>
  </si>
  <si>
    <t>H20-007-326</t>
  </si>
  <si>
    <t>H20-007-327</t>
  </si>
  <si>
    <t>325</t>
  </si>
  <si>
    <t>Thin viscosity</t>
  </si>
  <si>
    <t>H20-007-328</t>
  </si>
  <si>
    <t>0035</t>
  </si>
  <si>
    <t>15510</t>
  </si>
  <si>
    <t>mirco testing</t>
  </si>
  <si>
    <t>H20-007-329</t>
  </si>
  <si>
    <t>H20-007-330</t>
  </si>
  <si>
    <t>0036</t>
  </si>
  <si>
    <t>12253</t>
  </si>
  <si>
    <t>H20-007-331</t>
  </si>
  <si>
    <t>H20-007-332</t>
  </si>
  <si>
    <t>6486</t>
  </si>
  <si>
    <t>H20-007-333</t>
  </si>
  <si>
    <t>19219</t>
  </si>
  <si>
    <t>H19-007-089</t>
  </si>
  <si>
    <t>8184</t>
  </si>
  <si>
    <t>7933</t>
  </si>
  <si>
    <t>H20-007-334</t>
  </si>
  <si>
    <t>6099</t>
  </si>
  <si>
    <t>H20-007-335</t>
  </si>
  <si>
    <t>H20-007-336</t>
  </si>
  <si>
    <t>H20-007-337</t>
  </si>
  <si>
    <t>H20-007-338</t>
  </si>
  <si>
    <t>H19-007-090</t>
  </si>
  <si>
    <t>281</t>
  </si>
  <si>
    <t>sort for bad seals</t>
  </si>
  <si>
    <t>H19-007-007</t>
  </si>
  <si>
    <t>5767</t>
  </si>
  <si>
    <t>H19-007-091</t>
  </si>
  <si>
    <t>8185</t>
  </si>
  <si>
    <t>5743</t>
  </si>
  <si>
    <t>H19-007-092</t>
  </si>
  <si>
    <t>8186</t>
  </si>
  <si>
    <t>15,888</t>
  </si>
  <si>
    <t>H19-007-093</t>
  </si>
  <si>
    <t>8187</t>
  </si>
  <si>
    <t>7480</t>
  </si>
  <si>
    <t>H19-007-094</t>
  </si>
  <si>
    <t>8189</t>
  </si>
  <si>
    <t>3868</t>
  </si>
  <si>
    <t>H19-007-095</t>
  </si>
  <si>
    <t>7898</t>
  </si>
  <si>
    <t>H19-007-096</t>
  </si>
  <si>
    <t>6903</t>
  </si>
  <si>
    <t>H19-007-097</t>
  </si>
  <si>
    <t>2274</t>
  </si>
  <si>
    <t>H19-007-098</t>
  </si>
  <si>
    <t>8192</t>
  </si>
  <si>
    <t>5315</t>
  </si>
  <si>
    <t>H19-007-099</t>
  </si>
  <si>
    <t>H19-007-100</t>
  </si>
  <si>
    <t>8191</t>
  </si>
  <si>
    <t>18,444</t>
  </si>
  <si>
    <t>H19-007-101</t>
  </si>
  <si>
    <t>6  (1800 pcs. per box)</t>
  </si>
  <si>
    <t>Wrong caps were dumped into hopper and mixed with MS caps</t>
  </si>
  <si>
    <t>H19-007-008</t>
  </si>
  <si>
    <t>H19-007-102</t>
  </si>
  <si>
    <t>8193</t>
  </si>
  <si>
    <t>729</t>
  </si>
  <si>
    <t>H19-007-009</t>
  </si>
  <si>
    <t>H19-007-010</t>
  </si>
  <si>
    <t>H19-007-103</t>
  </si>
  <si>
    <t>3460</t>
  </si>
  <si>
    <t>H19-007-104</t>
  </si>
  <si>
    <t>H19-007-105</t>
  </si>
  <si>
    <t>1056</t>
  </si>
  <si>
    <t>H19-007-106</t>
  </si>
  <si>
    <t>8194</t>
  </si>
  <si>
    <t>12,218</t>
  </si>
  <si>
    <t>FG1330000242</t>
  </si>
  <si>
    <t>H19-007-107</t>
  </si>
  <si>
    <t>Test</t>
  </si>
  <si>
    <t>MW 7 OZ WLDBRY MUF 12 CT</t>
  </si>
  <si>
    <t>7 OZ.</t>
  </si>
  <si>
    <t>H19-007-011</t>
  </si>
  <si>
    <t>w305421</t>
  </si>
  <si>
    <t>1200</t>
  </si>
  <si>
    <t>43</t>
  </si>
  <si>
    <t>Consistency</t>
  </si>
  <si>
    <t>H19-007-108</t>
  </si>
  <si>
    <t>8195</t>
  </si>
  <si>
    <t>3528</t>
  </si>
  <si>
    <t>H19-007-109</t>
  </si>
  <si>
    <t>1022</t>
  </si>
  <si>
    <t>H19-007-110</t>
  </si>
  <si>
    <t>8197</t>
  </si>
  <si>
    <t>154</t>
  </si>
  <si>
    <t>Floor Drops/ Leakers</t>
  </si>
  <si>
    <t>H19-007-111</t>
  </si>
  <si>
    <t>w301798-5038533-001</t>
  </si>
  <si>
    <t>3015</t>
  </si>
  <si>
    <t>Seeds in Jelly</t>
  </si>
  <si>
    <t>H19-007-112</t>
  </si>
  <si>
    <t>172</t>
  </si>
  <si>
    <t>low fill temp and bubbles</t>
  </si>
  <si>
    <t>H19-007-113</t>
  </si>
  <si>
    <t>8198</t>
  </si>
  <si>
    <t>3698</t>
  </si>
  <si>
    <t>H19-007-114</t>
  </si>
  <si>
    <t>743</t>
  </si>
  <si>
    <t>Product consistany is thin</t>
  </si>
  <si>
    <t>H19-007-115</t>
  </si>
  <si>
    <t>H19-007-116</t>
  </si>
  <si>
    <t>8199</t>
  </si>
  <si>
    <t>1572</t>
  </si>
  <si>
    <t>H19-007-117</t>
  </si>
  <si>
    <t>1988</t>
  </si>
  <si>
    <t>FG3619212026</t>
  </si>
  <si>
    <t>H19-007-118</t>
  </si>
  <si>
    <t>21170</t>
  </si>
  <si>
    <t>RM53003</t>
  </si>
  <si>
    <t>H19-007-119</t>
  </si>
  <si>
    <t>3577</t>
  </si>
  <si>
    <t>H19-007-120</t>
  </si>
  <si>
    <t>Super Sack</t>
  </si>
  <si>
    <t>EL 170709</t>
  </si>
  <si>
    <t>no tie off to open</t>
  </si>
  <si>
    <t>H19-007-121</t>
  </si>
  <si>
    <t>H19-007-122</t>
  </si>
  <si>
    <t>8</t>
  </si>
  <si>
    <t>Thin bottles</t>
  </si>
  <si>
    <t>RM51605</t>
  </si>
  <si>
    <t>H19-007-123</t>
  </si>
  <si>
    <t>Raisins</t>
  </si>
  <si>
    <t>206  @ 30# (6180#)</t>
  </si>
  <si>
    <t>H19-007-124</t>
  </si>
  <si>
    <t>3  (974#)</t>
  </si>
  <si>
    <t>H19-007-125</t>
  </si>
  <si>
    <t>H19-007-126</t>
  </si>
  <si>
    <t>3619</t>
  </si>
  <si>
    <t>H19-007-127</t>
  </si>
  <si>
    <t>H19-007-128</t>
  </si>
  <si>
    <t>6380</t>
  </si>
  <si>
    <t>H19-007-129</t>
  </si>
  <si>
    <t>8212</t>
  </si>
  <si>
    <t>18731</t>
  </si>
  <si>
    <t>H19-007-130</t>
  </si>
  <si>
    <t>134</t>
  </si>
  <si>
    <t>H19-007-131</t>
  </si>
  <si>
    <t>8213</t>
  </si>
  <si>
    <t>11,414</t>
  </si>
  <si>
    <t>H19-007-132</t>
  </si>
  <si>
    <t>7828</t>
  </si>
  <si>
    <t>H19-007-133</t>
  </si>
  <si>
    <t>18157</t>
  </si>
  <si>
    <t>H19-007-134</t>
  </si>
  <si>
    <t>H19-007-135</t>
  </si>
  <si>
    <t>5030</t>
  </si>
  <si>
    <t>H19-007-136</t>
  </si>
  <si>
    <t>Non-GMO Sugar</t>
  </si>
  <si>
    <t>2290</t>
  </si>
  <si>
    <t>​106715-106717, 3 pallets in row 218</t>
  </si>
  <si>
    <t>​Pallet # 65232</t>
  </si>
  <si>
    <t>​Pallet # 7799 @ 132 cases
Pallet # 7800 @ 56 cases</t>
  </si>
  <si>
    <t xml:space="preserve">​Pallet #65253-65268
16 full pallets
</t>
  </si>
  <si>
    <t>​65299-65304</t>
  </si>
  <si>
    <t xml:space="preserve">​7 rolls
</t>
  </si>
  <si>
    <t xml:space="preserve">​FREEZER
</t>
  </si>
  <si>
    <t>​108190-108217</t>
  </si>
  <si>
    <t>​1655-1655 Date Code 8231
1656-1687 Date Code 8232
1688--1699 Date Code 8233</t>
  </si>
  <si>
    <t>​27744-27803</t>
  </si>
  <si>
    <t>​tag numbers 54635-54652 row 221</t>
  </si>
  <si>
    <t xml:space="preserve">​28143-28205
</t>
  </si>
  <si>
    <t xml:space="preserve">​33 boxes of lot 0016463370
75 boxes of lot 0016527450
22 boxes of lot 0017082460
</t>
  </si>
  <si>
    <t xml:space="preserve">​​37 boxes of lot 0016093100
</t>
  </si>
  <si>
    <t>​27804-27861</t>
  </si>
  <si>
    <t>​31939-31958</t>
  </si>
  <si>
    <t>​31959-321986</t>
  </si>
  <si>
    <t>​108299 Hold row</t>
  </si>
  <si>
    <t>​PUT IN HOLD ROW</t>
  </si>
  <si>
    <t>​27862-27912</t>
  </si>
  <si>
    <t>​18493-18514</t>
  </si>
  <si>
    <t>​31987-31995</t>
  </si>
  <si>
    <t>18341-18354</t>
  </si>
  <si>
    <t>​108370-108375  (6 pallets @ 84 cs)</t>
  </si>
  <si>
    <t>​108455-108470 &amp; 108471-108476 row 213 &amp; 212/second shift paperwork
108477-108490 row 212/third shift paper work
8-30-01-  Later evaluation led to pallets 108431-38 and 108472-81 either remaining on hold or being placed on this hold.</t>
  </si>
  <si>
    <t>​18355-18358</t>
  </si>
  <si>
    <t>​18359-18373</t>
  </si>
  <si>
    <t>​108532-108566 @ 84 cs
108567 @ 79 cs</t>
  </si>
  <si>
    <t>pallet #​18374 is the test (no labels)
18386-18391 </t>
  </si>
  <si>
    <t>​18516-18530</t>
  </si>
  <si>
    <t>​18375-18385</t>
  </si>
  <si>
    <t>​18392-18434</t>
  </si>
  <si>
    <t>​18435 -18492</t>
  </si>
  <si>
    <t xml:space="preserve">​Pallet # 108633-108645
12 full pallets at 176cs, 1 partial at 110cs
Row # 222
</t>
  </si>
  <si>
    <t xml:space="preserve">​Pallet # 108646-108653
7 full pallets @ 176cs, 1 partial pallet @ 100cs
Row # 222
</t>
  </si>
  <si>
    <t xml:space="preserve">​Pallet # 108654-
21 full pallets @ 176cs, 1 partial pallet @ 159cs
Row #222 has 11 pallets, Row #226 has   pallets
</t>
  </si>
  <si>
    <t>​7 totes of bottles. 2400 bottles in a tote</t>
  </si>
  <si>
    <t>​Hold Area</t>
  </si>
  <si>
    <t xml:space="preserve">​​​4 Pallets=196 bags of Salt @ 50#
Part pallet of 21 bags @ 50#
Rack D
</t>
  </si>
  <si>
    <t>​28 totes from Hazelwood  which would be total of 33,600 bottles</t>
  </si>
  <si>
    <t xml:space="preserve">​pallet 109194-109201
</t>
  </si>
  <si>
    <t xml:space="preserve">​Pallet tag #65517
</t>
  </si>
  <si>
    <t>​Hold row 110
Pallet tags 101441-101444, 101461, 101462, 101467, 101472</t>
  </si>
  <si>
    <t>​9 Totes</t>
  </si>
  <si>
    <t>​4 pallets of 15 drums. Drums 1-9 light colored, was barrelled off 2nd shift. Drums 10-15 darker in color barrelled off on 3rd.</t>
  </si>
  <si>
    <t>​65537-65539</t>
  </si>
  <si>
    <t>​65540-65552</t>
  </si>
  <si>
    <t>​65553-65557</t>
  </si>
  <si>
    <t>​65558-65574</t>
  </si>
  <si>
    <t xml:space="preserve">Pallet 109471 @ 70 cases
Pallet 109472 @ 70 cases
Pallet 109473 @ 44 cases
</t>
  </si>
  <si>
    <t>​109726 - 109752</t>
  </si>
  <si>
    <t>​3 drums @1,032 lbs</t>
  </si>
  <si>
    <t>​18701-18707</t>
  </si>
  <si>
    <t>​27913-27978</t>
  </si>
  <si>
    <t>​65666-65681</t>
  </si>
  <si>
    <t xml:space="preserve">​Pallet # 65630
</t>
  </si>
  <si>
    <t>​31996-32047</t>
  </si>
  <si>
    <t>​32048-32103</t>
  </si>
  <si>
    <t xml:space="preserve">Full Pallets 0769-0775   90cs
Partial Pallet 0776    63cs
Row 226
</t>
  </si>
  <si>
    <t>​65774-65778</t>
  </si>
  <si>
    <t>​6 DRUMS @3041 lbs</t>
  </si>
  <si>
    <t xml:space="preserve">​1056-1059 row 213
</t>
  </si>
  <si>
    <t>​18708-18709</t>
  </si>
  <si>
    <t>​18710</t>
  </si>
  <si>
    <t xml:space="preserve">   ​18750-18757 
</t>
  </si>
  <si>
    <t xml:space="preserve">​18711-18717
</t>
  </si>
  <si>
    <t>​18744-18749</t>
  </si>
  <si>
    <t>​18758-18806</t>
  </si>
  <si>
    <t>​18807-18867</t>
  </si>
  <si>
    <t>​18868-18930</t>
  </si>
  <si>
    <t>​18931-18932</t>
  </si>
  <si>
    <t>​18718-18743</t>
  </si>
  <si>
    <t>​pallet tag number 2013</t>
  </si>
  <si>
    <t xml:space="preserve">​Received back from Geodis​
</t>
  </si>
  <si>
    <t>​Row 211- Pallet tags 3061-3073 AND Pallet 3074 which is also part of HOLD H19-007-237 ran out labels- NOT LABELED
LOT CODE 8306 ran on 11/2/18</t>
  </si>
  <si>
    <t>​66289-66295</t>
  </si>
  <si>
    <t>Row 211 Pallet tag 3074 ALSO PART OF HOLD H19-007-227 FOR ALLERGEN TESTING</t>
  </si>
  <si>
    <t>​32105-32115</t>
  </si>
  <si>
    <t>​32116-32168</t>
  </si>
  <si>
    <t>​64071-64075</t>
  </si>
  <si>
    <t>​32169-32231</t>
  </si>
  <si>
    <t>​32232-32285</t>
  </si>
  <si>
    <t>​27979-27989</t>
  </si>
  <si>
    <t>​27990-28021</t>
  </si>
  <si>
    <t>​10147-10174</t>
  </si>
  <si>
    <t xml:space="preserve">​3507- 3537
IN ROW 226
1ST SHIFT PAPERW WORK 252 CASES
2ND SHIFT PAPER WORK 2353 CASES
</t>
  </si>
  <si>
    <t xml:space="preserve">​3377 - 3388
</t>
  </si>
  <si>
    <t>​10175-10288</t>
  </si>
  <si>
    <t>​66310</t>
  </si>
  <si>
    <t xml:space="preserve">​66319, 66320, 66321, 66322
</t>
  </si>
  <si>
    <t>​4016 @42 cases
4017 @19 cases
both pallets in row 121</t>
  </si>
  <si>
    <t>​There are 3 pallets, 2 @ 30 and 1 @ 24</t>
  </si>
  <si>
    <t xml:space="preserve">​​NO. 4098-4133
</t>
  </si>
  <si>
    <t xml:space="preserve">​
</t>
  </si>
  <si>
    <t>​4302-4313</t>
  </si>
  <si>
    <t>​4294-4301  row 222</t>
  </si>
  <si>
    <t>​Hold area</t>
  </si>
  <si>
    <t>​55468-55474</t>
  </si>
  <si>
    <t>​55475-55540</t>
  </si>
  <si>
    <t xml:space="preserve">​pallet No. 66761
</t>
  </si>
  <si>
    <t xml:space="preserve">​4404 and 4420
Pallet 4420 is what was segregated and then ran through so it is all bad caps
</t>
  </si>
  <si>
    <t>​1 pallet in hold area</t>
  </si>
  <si>
    <t>​66783-66794</t>
  </si>
  <si>
    <t>​66783</t>
  </si>
  <si>
    <t xml:space="preserve">​3 barrels
</t>
  </si>
  <si>
    <t xml:space="preserve">​28022-28036
</t>
  </si>
  <si>
    <t>​28037-28045</t>
  </si>
  <si>
    <t>​28046-28077</t>
  </si>
  <si>
    <t>​pallet tag # 4526 is in the Hold row</t>
  </si>
  <si>
    <t>​4562 &amp; 4563</t>
  </si>
  <si>
    <t>​pallet tags 4390-4396</t>
  </si>
  <si>
    <t>​pallet tags 4399-4403</t>
  </si>
  <si>
    <t xml:space="preserve">​28078-28142
</t>
  </si>
  <si>
    <t xml:space="preserve">​28206-28261
</t>
  </si>
  <si>
    <t>​1 tote
11/12/18
MATERIAL NUMBER: 20017103
LOT NUMBER: HZ83164970</t>
  </si>
  <si>
    <t>​Pallet tags 28262-28289 in rows 116 and 127</t>
  </si>
  <si>
    <t xml:space="preserve">​28290-28310
</t>
  </si>
  <si>
    <t xml:space="preserve">​32286-32305
</t>
  </si>
  <si>
    <t xml:space="preserve">​32306-32363
</t>
  </si>
  <si>
    <t xml:space="preserve">​32364-32421
</t>
  </si>
  <si>
    <t>​3 pallets with 4 drums, 1 pallet with 1 drum for a total of 13 drums</t>
  </si>
  <si>
    <t>​32422-32460</t>
  </si>
  <si>
    <t>​PALLET TAGS 18934-18936 ROW 113</t>
  </si>
  <si>
    <t>​Micro testing - Lot# 038812022 (8900#@)
                            Lot# 039812012 (3100#)
                                             6 pallets</t>
  </si>
  <si>
    <t>pallet tags 6024-6037 stopped and recleaned
pallet tags 6038-6053</t>
  </si>
  <si>
    <t xml:space="preserve">​Pallet# 5920, Row 109
</t>
  </si>
  <si>
    <t xml:space="preserve">​4 Drums- 1891 Pounds​
</t>
  </si>
  <si>
    <t>​on cart in PD lab</t>
  </si>
  <si>
    <t>​Pallet# 64196-64211</t>
  </si>
  <si>
    <t>​4 drums on one pallet</t>
  </si>
  <si>
    <t>Pallet # ​66964</t>
  </si>
  <si>
    <t>​102130-102155</t>
  </si>
  <si>
    <t xml:space="preserve">​pallet NO. 6650-6654
</t>
  </si>
  <si>
    <t>​67048; 67047</t>
  </si>
  <si>
    <t>​67074</t>
  </si>
  <si>
    <t>​18940-18943</t>
  </si>
  <si>
    <t>​18944</t>
  </si>
  <si>
    <t>​18945-18954</t>
  </si>
  <si>
    <t>​18955</t>
  </si>
  <si>
    <t xml:space="preserve">PALLET NO. 7217, 7218 AND 7219
</t>
  </si>
  <si>
    <t xml:space="preserve">​Product was sent in for heavy metal testing
</t>
  </si>
  <si>
    <t>​18956-18959</t>
  </si>
  <si>
    <t>​18960-18991</t>
  </si>
  <si>
    <t>​18993-19007</t>
  </si>
  <si>
    <t>​19026-19039</t>
  </si>
  <si>
    <t>​19040-19042</t>
  </si>
  <si>
    <t>​19043-19095</t>
  </si>
  <si>
    <t>​19096-19161</t>
  </si>
  <si>
    <t>​19162-19238</t>
  </si>
  <si>
    <t>​64229-64234</t>
  </si>
  <si>
    <t>​19239-19246</t>
  </si>
  <si>
    <t>​19247-19257</t>
  </si>
  <si>
    <t>​10185-10195</t>
  </si>
  <si>
    <t>​10196-10323</t>
  </si>
  <si>
    <t>​3 drums @ 1034 lbs</t>
  </si>
  <si>
    <t>​4 drums total 1085 lbs</t>
  </si>
  <si>
    <t>​32461-23464</t>
  </si>
  <si>
    <t>​32465-32523</t>
  </si>
  <si>
    <t>​325424-32591</t>
  </si>
  <si>
    <t>​32486; 32487</t>
  </si>
  <si>
    <t>​32592-32660</t>
  </si>
  <si>
    <t>​LOT CODE 9032 SHIFTS 1
PALLET TAGS 32661-32685 ROWS 117,113</t>
  </si>
  <si>
    <t>​28346-28358</t>
  </si>
  <si>
    <t>​hold row</t>
  </si>
  <si>
    <t>​28409-28416</t>
  </si>
  <si>
    <t>​28378-28408</t>
  </si>
  <si>
    <t>​28417-28477</t>
  </si>
  <si>
    <t>​28478-28494</t>
  </si>
  <si>
    <t>​32686-32735</t>
  </si>
  <si>
    <t>​pallet tags 32735-32809
rows 116,126,127,118</t>
  </si>
  <si>
    <t xml:space="preserve">​tag 8122
</t>
  </si>
  <si>
    <t>​pallet tags 32810-23835
rows 112,215,218</t>
  </si>
  <si>
    <t>​10201-10223</t>
  </si>
  <si>
    <t>​9125; 9126</t>
  </si>
  <si>
    <t xml:space="preserve">​8547-8571 row 218
tag# 8569 was voided
</t>
  </si>
  <si>
    <t>​5 drums total</t>
  </si>
  <si>
    <t>​17948-17956</t>
  </si>
  <si>
    <t>​8776</t>
  </si>
  <si>
    <t>​67440</t>
  </si>
  <si>
    <t>​10224-10242</t>
  </si>
  <si>
    <t xml:space="preserve">​Pallet #10243-10253 
</t>
  </si>
  <si>
    <t xml:space="preserve">​
</t>
  </si>
  <si>
    <t>​102502-15 cases 8144
102503&amp;102504-235 cases 8145(after midnight gap)
250 cases Row 107</t>
  </si>
  <si>
    <t>​7 barrels on 2 pallets in cooler in addback section with no acid or pectin added yet, 24 barrels on 6 pallets in cooler in addback section by above barrels</t>
  </si>
  <si>
    <t>​17957-17959</t>
  </si>
  <si>
    <t>​67796</t>
  </si>
  <si>
    <t>​3 Drums</t>
  </si>
  <si>
    <t>​67923</t>
  </si>
  <si>
    <t>​31529 - 31544</t>
  </si>
  <si>
    <t>​19258-19271</t>
  </si>
  <si>
    <t>​19272-19317</t>
  </si>
  <si>
    <t xml:space="preserve">​pallet #19285
</t>
  </si>
  <si>
    <t>​19502-19517</t>
  </si>
  <si>
    <t xml:space="preserve">​Row 115
Tag#'s 10324-10335
</t>
  </si>
  <si>
    <t xml:space="preserve">​10336-10358
rows 115,116,117
</t>
  </si>
  <si>
    <t xml:space="preserve">​28495-28532
rows 117 &amp; 118
</t>
  </si>
  <si>
    <t xml:space="preserve">​pallets 28533-28594
row 119, 120, 121, 123, 125, 126
</t>
  </si>
  <si>
    <t xml:space="preserve">​pallets 28595-28633
rows 126,127,128
</t>
  </si>
  <si>
    <t xml:space="preserve">​11740-11744
</t>
  </si>
  <si>
    <t xml:space="preserve">​3 pallet 15/mar/2019
9066875
</t>
  </si>
  <si>
    <t>​27288-27313</t>
  </si>
  <si>
    <t>​31566-31590</t>
  </si>
  <si>
    <t>11714-11722​</t>
  </si>
  <si>
    <t>​11723-11744</t>
  </si>
  <si>
    <t>​11745-11758</t>
  </si>
  <si>
    <t>​1 DRUM @ 426.5 pounds</t>
  </si>
  <si>
    <t>​68161-68162</t>
  </si>
  <si>
    <t>​68168</t>
  </si>
  <si>
    <t xml:space="preserve">​warehouse hold area 
</t>
  </si>
  <si>
    <t>​27314-27330</t>
  </si>
  <si>
    <t>​27331-27344</t>
  </si>
  <si>
    <t xml:space="preserve">​56320-56326
</t>
  </si>
  <si>
    <t xml:space="preserve">​Row 212. Pallets 12633-12635​
</t>
  </si>
  <si>
    <t>​27345-27365</t>
  </si>
  <si>
    <t xml:space="preserve">​​Cooler 
</t>
  </si>
  <si>
    <t>​pallet tag 12748</t>
  </si>
  <si>
    <t xml:space="preserve">​32834, 32835
</t>
  </si>
  <si>
    <t>​68470, 68471, 68472</t>
  </si>
  <si>
    <t xml:space="preserve">​56 pallets
</t>
  </si>
  <si>
    <t>​13164-13167 1280 cases 3rd shift
13168-13182 4775 cases 1st shift</t>
  </si>
  <si>
    <t>​13183-13198 5112 cases</t>
  </si>
  <si>
    <t>​68633</t>
  </si>
  <si>
    <t>​31591-31631</t>
  </si>
  <si>
    <t>​Row 107</t>
  </si>
  <si>
    <t xml:space="preserve">​181 cases
</t>
  </si>
  <si>
    <t xml:space="preserve">​28689-28698
Row 118
</t>
  </si>
  <si>
    <t>​WO# 07994817600019
PO 22293-75
roll # 19</t>
  </si>
  <si>
    <t>​ pallet 68707</t>
  </si>
  <si>
    <t>​0589, 0588, 0590</t>
  </si>
  <si>
    <t>​68728, 68729, 68730</t>
  </si>
  <si>
    <t>​68731,</t>
  </si>
  <si>
    <t>​68732, 68733, 68734</t>
  </si>
  <si>
    <t xml:space="preserve">​28747-29772 pallet #'s
rows 225, 116,117
</t>
  </si>
  <si>
    <t xml:space="preserve">​pallet#'s10359-10378
rows 114 &amp; 115
</t>
  </si>
  <si>
    <t>​227-003863-7
   12-7-2017   12-08-17 * see comment Mold# 9A934</t>
  </si>
  <si>
    <t>​27367-27383</t>
  </si>
  <si>
    <t xml:space="preserve">​13990-14003
</t>
  </si>
  <si>
    <t xml:space="preserve">33085-33119
Rows 113 &amp; 114​
</t>
  </si>
  <si>
    <t xml:space="preserve">​29773-29805
rows 115,116,117
</t>
  </si>
  <si>
    <t xml:space="preserve">​pallets 29806-29876
rows 117, 121, 118, 119, 120
</t>
  </si>
  <si>
    <t xml:space="preserve">​pallet #'s 29877-29886
row 123
</t>
  </si>
  <si>
    <t xml:space="preserve">​pallet #'s 19518-19521
row 127
</t>
  </si>
  <si>
    <t xml:space="preserve">​19522-19542
rows124, 125, 126, 127
</t>
  </si>
  <si>
    <t xml:space="preserve">​19543-19549
row 124
</t>
  </si>
  <si>
    <t xml:space="preserve">​tote #10 bung not in right spot
</t>
  </si>
  <si>
    <t xml:space="preserve">​​pallet #'s 19550-19587
rows 118,120,121,123,124
</t>
  </si>
  <si>
    <t xml:space="preserve">​Pallets19588-19598
rows 116,117
</t>
  </si>
  <si>
    <t xml:space="preserve">Pallet #​102787-102788
Row #222
</t>
  </si>
  <si>
    <t xml:space="preserve">​19599-19657 pallets
112, 113, 114, 115, 116, 119 rows
</t>
  </si>
  <si>
    <t xml:space="preserve">​pallet 19658-19713
rows 116, 117, 118,119, 120, 121, 122,
</t>
  </si>
  <si>
    <t xml:space="preserve">​Pallet #102789-102791
Row #222
</t>
  </si>
  <si>
    <t xml:space="preserve">​Pallet # 102792-102849.
Row #223-224
</t>
  </si>
  <si>
    <t>​15,879# of product was barreled off</t>
  </si>
  <si>
    <t xml:space="preserve">​14665 - 14677
12 @ 51 cs + 1 @ 48=660cs
</t>
  </si>
  <si>
    <t>​pallet is broke can't get it to run in depal</t>
  </si>
  <si>
    <t>​64271-64272</t>
  </si>
  <si>
    <t xml:space="preserve">​Pallets  #15092-15117
</t>
  </si>
  <si>
    <t>​7172-7175</t>
  </si>
  <si>
    <t>​One Blue container put back in the cooler with a hold tag as well as destroy tags.</t>
  </si>
  <si>
    <t xml:space="preserve">​15413-15432
</t>
  </si>
  <si>
    <t xml:space="preserve">​68958-68961
</t>
  </si>
  <si>
    <t>​
15277- 360 cases
15278- 209 cases</t>
  </si>
  <si>
    <t>​15362-15366 ROW 113
1080 CASES 3RD
508 CASES 1ST</t>
  </si>
  <si>
    <t xml:space="preserve">​15540 and 15541 Hold row
</t>
  </si>
  <si>
    <t xml:space="preserve">​Tag # 559-900001-9
about 4760 jars
hold row
</t>
  </si>
  <si>
    <t>​pallet tag# 69068-69078</t>
  </si>
  <si>
    <t>​69015-69020,
1st shift- 544 cases
2nd shift- 163 cases</t>
  </si>
  <si>
    <t>​69021-136 cases</t>
  </si>
  <si>
    <t xml:space="preserve">​10406- pallet #
</t>
  </si>
  <si>
    <t>​tags 10451-10476 rows 114 and 113</t>
  </si>
  <si>
    <t xml:space="preserve">​33120-33137
rows 113 , 114
</t>
  </si>
  <si>
    <t xml:space="preserve">​tags 33138-33196
rows113,114,118,121
</t>
  </si>
  <si>
    <t xml:space="preserve">​tags 33197-33272
rows 119,120,121,122,123,124
</t>
  </si>
  <si>
    <t>​33273-33294, rows 119,115,113,125</t>
  </si>
  <si>
    <t xml:space="preserve">​Pallets 33295-33315
Row 116, 114
</t>
  </si>
  <si>
    <t xml:space="preserve">​29887-29940
rows 112,113,116,118
</t>
  </si>
  <si>
    <t xml:space="preserve">​29941-30007
rows117,118,119,120,121
</t>
  </si>
  <si>
    <t xml:space="preserve">​pallets 30008-30069
rows 114,115,117,123,124
</t>
  </si>
  <si>
    <t xml:space="preserve">​row 107        pallets  16680-16683
</t>
  </si>
  <si>
    <t xml:space="preserve">​30070 + 30071
30087-30122
row 124,126 &amp; 113
</t>
  </si>
  <si>
    <t xml:space="preserve">​tag# 30072-30086
row 125
</t>
  </si>
  <si>
    <t xml:space="preserve">​30123-30145
rows 112,113
</t>
  </si>
  <si>
    <t xml:space="preserve">​ROW 103
12 FULL @ 4725
1@4095 AND 1@1900
</t>
  </si>
  <si>
    <t xml:space="preserve">​​tag #'s 69182-69183
</t>
  </si>
  <si>
    <t xml:space="preserve">​19730-19736
row 117
</t>
  </si>
  <si>
    <t xml:space="preserve">​19737-19744
Row 117,118
</t>
  </si>
  <si>
    <t xml:space="preserve">​19745-19747
Row 118
</t>
  </si>
  <si>
    <t>​19803-19809 rows 111&amp;112</t>
  </si>
  <si>
    <t>Pallet tag# ​69175 84 cases</t>
  </si>
  <si>
    <t>​69176-69179</t>
  </si>
  <si>
    <t>​69180-69181</t>
  </si>
  <si>
    <t>​pallet tags 19900-19955
rows 117, 126, 123, 121, 122, 115</t>
  </si>
  <si>
    <t>​19810-19845 rows, 112,117, 118, 116, 121
35 pallets @252
1 pallet     @126= TOTAL 8946</t>
  </si>
  <si>
    <t>​pallet tag number 19846-19899
rows-121, 122, 115, 114, 113, 117</t>
  </si>
  <si>
    <t xml:space="preserve">​19748-19802
Row 111,113,115,116,118,120,121
</t>
  </si>
  <si>
    <t>​19956-19963</t>
  </si>
  <si>
    <t>​19761-19765 @ 252 cases =1260</t>
  </si>
  <si>
    <t>​TOTES 6/25/2019
# 69, 70, 71, 74, 76, 77, 81</t>
  </si>
  <si>
    <t>​19964-19975
rows 221 &amp; 113</t>
  </si>
  <si>
    <t>​ drums are located in A rack</t>
  </si>
  <si>
    <t>​18 cases on hold due to sticking in cap track</t>
  </si>
  <si>
    <t xml:space="preserve">​17357-17395
Row 320
</t>
  </si>
  <si>
    <t xml:space="preserve">​69276-69281
</t>
  </si>
  <si>
    <t xml:space="preserve">​17391@190           17394@320
17392@318            17395@323
17393@320
</t>
  </si>
  <si>
    <t>​103030-103032 pallet tags in hold row</t>
  </si>
  <si>
    <t>​7219-7221</t>
  </si>
  <si>
    <t xml:space="preserve">​19748-19802
Released 19755,56,58,59, 19760,68.69 19770,71,73,75,77
</t>
  </si>
  <si>
    <t>​Roll</t>
  </si>
  <si>
    <t>​18083-18112</t>
  </si>
  <si>
    <t>​27384-27399</t>
  </si>
  <si>
    <t>​69348, 69347</t>
  </si>
  <si>
    <t xml:space="preserve">​1 pallet and 1 part pallet @4 layers​
</t>
  </si>
  <si>
    <t>​31632-31675</t>
  </si>
  <si>
    <t>​Pallet Number 69389</t>
  </si>
  <si>
    <t xml:space="preserve">​18260
</t>
  </si>
  <si>
    <t xml:space="preserve">​
</t>
  </si>
  <si>
    <t xml:space="preserve">​30233-30251
row 114,122,112
</t>
  </si>
  <si>
    <t xml:space="preserve">​10478-10496
</t>
  </si>
  <si>
    <t xml:space="preserve">​30146-30156
</t>
  </si>
  <si>
    <t xml:space="preserve">​30157-30158
</t>
  </si>
  <si>
    <t>Pallet Numbers 30159-30232
Rows ​114,115,117,118,119</t>
  </si>
  <si>
    <t>​27400-27419
19 @282 cs. 1@ 145 cs.</t>
  </si>
  <si>
    <t xml:space="preserve">​18089
</t>
  </si>
  <si>
    <t xml:space="preserve">​17955
</t>
  </si>
  <si>
    <t xml:space="preserve">​33316-33367 pallet #'s
rows112,113,116,126
</t>
  </si>
  <si>
    <t xml:space="preserve">​29 totes
</t>
  </si>
  <si>
    <t xml:space="preserve">​33368-33431
rows 126,127,128,123,121
</t>
  </si>
  <si>
    <t xml:space="preserve">​33432-33448
</t>
  </si>
  <si>
    <t>​Pallet #s 33390, 33391, 33392, 33393
Location Hold Area Row 104</t>
  </si>
  <si>
    <t>​18928-18931 in hold rows.</t>
  </si>
  <si>
    <t>​Pallets: 31668,31669,31670 in Row 120</t>
  </si>
  <si>
    <t xml:space="preserve">69570
69571
69573
69574
</t>
  </si>
  <si>
    <t>​3 barrels</t>
  </si>
  <si>
    <t xml:space="preserve">​Pallet #10254-10283
</t>
  </si>
  <si>
    <t xml:space="preserve">​31671 - 31695
</t>
  </si>
  <si>
    <t>​19374- 35 cs.
19375- 115 cs.</t>
  </si>
  <si>
    <t xml:space="preserve">​Unkown - See Scott Forsberg- warehouse
</t>
  </si>
  <si>
    <t xml:space="preserve">​​​20044-20051
</t>
  </si>
  <si>
    <t>​1 tote in the hold area</t>
  </si>
  <si>
    <t>​17960-17975</t>
  </si>
  <si>
    <t>​17976-17993</t>
  </si>
  <si>
    <t>​17994-17997</t>
  </si>
  <si>
    <t xml:space="preserve">​Pallet numbers 20119,20120, 20121, 20122
</t>
  </si>
  <si>
    <t>​1 pallet tag 103360 with 358 cases</t>
  </si>
  <si>
    <t>​Drums are located in the cooler</t>
  </si>
  <si>
    <t>​hold rows</t>
  </si>
  <si>
    <t>​Located in cooler.  Was barreled off in the cook room</t>
  </si>
  <si>
    <t>​5 1/2 pallets</t>
  </si>
  <si>
    <t>​17961</t>
  </si>
  <si>
    <t xml:space="preserve">​​​20919-20928-Row 211
</t>
  </si>
  <si>
    <t xml:space="preserve">​20529-20538
</t>
  </si>
  <si>
    <t xml:space="preserve">​70081-70088
</t>
  </si>
  <si>
    <t xml:space="preserve">​​​10497-10505
row 124
</t>
  </si>
  <si>
    <t xml:space="preserve">​10506-10525
rows 118 &amp; 124
</t>
  </si>
  <si>
    <t xml:space="preserve">​33449-33467
rows 116.117
</t>
  </si>
  <si>
    <t xml:space="preserve">​​row ​114,116,120,121,123,125
</t>
  </si>
  <si>
    <t xml:space="preserve">​​​rows 125,126,127,128
tags 33546-33618
</t>
  </si>
  <si>
    <t xml:space="preserve">​33619-33633
</t>
  </si>
  <si>
    <t xml:space="preserve">​​21006-21110
row 210
</t>
  </si>
  <si>
    <t xml:space="preserve">​17998-18003, ROW 124
</t>
  </si>
  <si>
    <t xml:space="preserve">​18004-18018
</t>
  </si>
  <si>
    <t>​Pallet #1 = 366#
Pallet #2= 339#
Pallet #3= 330#</t>
  </si>
  <si>
    <t xml:space="preserve">​18019-18082
</t>
  </si>
  <si>
    <t>​21152</t>
  </si>
  <si>
    <t>​30252-30256</t>
  </si>
  <si>
    <t>​pallet tags 30257-30275 rows 113 &amp; 115</t>
  </si>
  <si>
    <t xml:space="preserve">​​​​30276-30318
rows 115,116.215
</t>
  </si>
  <si>
    <t xml:space="preserve">​​​​pallet#'s 30319-30385
rows 116,117,119,122,125,126
</t>
  </si>
  <si>
    <t>​put in hold rows</t>
  </si>
  <si>
    <t xml:space="preserve">​​​pallet #'s 30386-30400 (15)
                  28751-28786(36)
rows 126,127,128,129
</t>
  </si>
  <si>
    <t xml:space="preserve">​​​pallets 28787-28803
row 123,124
</t>
  </si>
  <si>
    <t xml:space="preserve">​19977-19982
row 115
</t>
  </si>
  <si>
    <t xml:space="preserve">​19983-19989
row117
</t>
  </si>
  <si>
    <t xml:space="preserve">​​​​19990-19993
row 131
</t>
  </si>
  <si>
    <t>21478-21482
​</t>
  </si>
  <si>
    <t>​21696-21700 in hold row</t>
  </si>
  <si>
    <t xml:space="preserve">​​​​19994-20051
row 131,132,133,125,119,116,136
</t>
  </si>
  <si>
    <t xml:space="preserve">​20052-20066
row 134,135
</t>
  </si>
  <si>
    <t xml:space="preserve">​​200067-20072
row 117
</t>
  </si>
  <si>
    <t xml:space="preserve">​pallet #'s 20130-20178
rows 131,132,128,127,
</t>
  </si>
  <si>
    <t xml:space="preserve">​​​20073-20129
rows119,125,122,226,224
</t>
  </si>
  <si>
    <t xml:space="preserve">​1530#
</t>
  </si>
  <si>
    <t xml:space="preserve">​8 pallets in hold row
</t>
  </si>
  <si>
    <t xml:space="preserve">​​​10184-10192
</t>
  </si>
  <si>
    <t xml:space="preserve">​​​10193-10202
</t>
  </si>
  <si>
    <t>​Pallet number 70279
Row  hold row</t>
  </si>
  <si>
    <t xml:space="preserve">​23053-23056
3@341cs &amp; 1@66cs
</t>
  </si>
  <si>
    <t>​103612-103628</t>
  </si>
  <si>
    <t>​70492-70503</t>
  </si>
  <si>
    <t xml:space="preserve">   ​pallets 23257-232773
on hold for fish allergen testing(1st thing ran after seafood)
Defect description is wrong
</t>
  </si>
  <si>
    <t xml:space="preserve">​​​2nd pallet is date coded 7/2/2019
</t>
  </si>
  <si>
    <t xml:space="preserve">​23432-23444
</t>
  </si>
  <si>
    <t>​70504-70560</t>
  </si>
  <si>
    <t xml:space="preserve">​1 @ 275cs
1 @ 170cs
</t>
  </si>
  <si>
    <t>​70561-70564</t>
  </si>
  <si>
    <t xml:space="preserve">​​23579-23597
ROW 211
</t>
  </si>
  <si>
    <t xml:space="preserve">​​​10535-10576
rows126,130,128,132
</t>
  </si>
  <si>
    <t xml:space="preserve">​10577-10603 rows 132,133,134
</t>
  </si>
  <si>
    <t xml:space="preserve">​70625-70631
</t>
  </si>
  <si>
    <t>​pallet tag 23790</t>
  </si>
  <si>
    <t xml:space="preserve">​​​tags 28825-28887
rows 116,117,119,120
</t>
  </si>
  <si>
    <t xml:space="preserve">​​​28888-28949
row 116,113,112,126,127
</t>
  </si>
  <si>
    <t xml:space="preserve">​pallet tags 28950-28774
rows 127, 128, 133
</t>
  </si>
  <si>
    <t xml:space="preserve">​1 pallet, 64 cs.
</t>
  </si>
  <si>
    <t xml:space="preserve">​28975-28992
row136,137
</t>
  </si>
  <si>
    <t xml:space="preserve">​33634-33704
rows 132, 124,119,120,116
</t>
  </si>
  <si>
    <t xml:space="preserve">​4 drums-draw from choc to choc fdg
</t>
  </si>
  <si>
    <t xml:space="preserve">​​​33705-33776
rows 116,114,117,113,126,112
</t>
  </si>
  <si>
    <t xml:space="preserve">​​​33777-33851
rows112,111,127,128,130
</t>
  </si>
  <si>
    <t xml:space="preserve">​​​33852-33913
rows130,133,134,132,136
</t>
  </si>
  <si>
    <t xml:space="preserve">​24869-24884
</t>
  </si>
  <si>
    <t xml:space="preserve">​20179-20186-3rd 10/27-2016cs
20187-20195-1st 10/28-2082 cs
row 113,114
</t>
  </si>
  <si>
    <t xml:space="preserve">​tag numbers- 20196-20210
rows 116 &amp;117
</t>
  </si>
  <si>
    <t xml:space="preserve">​​20211-20238
rows 117,112,120
</t>
  </si>
  <si>
    <t>​64493</t>
  </si>
  <si>
    <t>​Pallet tag 104255 23 cases in hold row.</t>
  </si>
  <si>
    <t xml:space="preserve">​​20239-20309
rows 111,126,127,128,114,113,
</t>
  </si>
  <si>
    <t>​tag #'s 20310-20339
rows 133,134,136,228</t>
  </si>
  <si>
    <t>​tag #s 20340-20350
rows 227</t>
  </si>
  <si>
    <t>​Pallet #104260-104261</t>
  </si>
  <si>
    <t xml:space="preserve">​25484-25486
</t>
  </si>
  <si>
    <t xml:space="preserve">​25234-PALLET #
</t>
  </si>
  <si>
    <t xml:space="preserve">​70675
</t>
  </si>
  <si>
    <t xml:space="preserve">​Hold area
</t>
  </si>
  <si>
    <t xml:space="preserve">​70902-70934
</t>
  </si>
  <si>
    <t xml:space="preserve">
</t>
  </si>
  <si>
    <t xml:space="preserve">​71028-71030
</t>
  </si>
  <si>
    <t>70976 ​</t>
  </si>
  <si>
    <t>​71128</t>
  </si>
  <si>
    <t xml:space="preserve">   ​ 71061-71071
</t>
  </si>
  <si>
    <t xml:space="preserve">​71072-71082
</t>
  </si>
  <si>
    <t>​26927-26942, row 220</t>
  </si>
  <si>
    <t xml:space="preserve">​71112, 71113​
</t>
  </si>
  <si>
    <t>​10 pallets lot code 2923501</t>
  </si>
  <si>
    <t>​tags - 10604-10653
rows- 130, 131, 132, 116</t>
  </si>
  <si>
    <t>tags- ​28993-29021
rows- 116, 120, 136</t>
  </si>
  <si>
    <t>​tags- 29022-29054
rows- 114, 113, 129</t>
  </si>
  <si>
    <t xml:space="preserve">​​​10604-10610
</t>
  </si>
  <si>
    <t xml:space="preserve">​PALLET TAG NUMBERS 27687-27689
Hold row
</t>
  </si>
  <si>
    <t>​pallet tag # 29145-29155
row 121</t>
  </si>
  <si>
    <t>​1 pallet @ 32 boxes
1 pallet @ 29 boxes
1 pallet @ 24 boxes</t>
  </si>
  <si>
    <t>​29076-29087 1st shift 12/9 3266
29055-29075 3rd shift 12/8 5922
29050-29054 2nd shift 12/7 1326
29034-29049 1st shift 12/7 4512</t>
  </si>
  <si>
    <t xml:space="preserve">​Hold row
</t>
  </si>
  <si>
    <t xml:space="preserve">​tag numbers 10654-10664
</t>
  </si>
  <si>
    <t>​tags 10665-10676</t>
  </si>
  <si>
    <t xml:space="preserve">​lab # 38013
</t>
  </si>
  <si>
    <t xml:space="preserve">​​​​pallet tags 28178 - 28188
</t>
  </si>
  <si>
    <t>​pallet tag #'s 29156-29160
row 122</t>
  </si>
  <si>
    <t>​pallet tag # 29161-29205
rows 122, 124, 125, 126</t>
  </si>
  <si>
    <t>Tag 28503​</t>
  </si>
  <si>
    <t xml:space="preserve">​Pallet Tag#71137
</t>
  </si>
  <si>
    <t>​33914-33938
rows 127, 130</t>
  </si>
  <si>
    <t>​drum # 1
143.5 pounds</t>
  </si>
  <si>
    <t xml:space="preserve">​Pallet Tag #: 20351 - 20359
</t>
  </si>
  <si>
    <t>​pallet tags 20360-20362
row 116</t>
  </si>
  <si>
    <t>​pallet tags 20363-20388
rows 116 &amp; 14</t>
  </si>
  <si>
    <t xml:space="preserve">​pallet tags 20389-20391
row 132
</t>
  </si>
  <si>
    <t>pallet tags ​20392-20413
rows112, 128, 133</t>
  </si>
  <si>
    <t xml:space="preserve">​20414 - 20478
rows 133, 136, 137, 118, 121, 123, 138
</t>
  </si>
  <si>
    <t xml:space="preserve">​Row 221
Pallets: 104815-104833​
</t>
  </si>
  <si>
    <t xml:space="preserve">​Unknown - missing information
</t>
  </si>
  <si>
    <t xml:space="preserve">​Row 221
Pallets: 104834,104835
</t>
  </si>
  <si>
    <t xml:space="preserve">​71317, 71318
</t>
  </si>
  <si>
    <t xml:space="preserve">​Tags # 71347 @ 136, 71348 @ 136, 71349 @ 137
</t>
  </si>
  <si>
    <t xml:space="preserve">​​​​​​Pallet tag #29090 - 29091
</t>
  </si>
  <si>
    <t xml:space="preserve">​Tags 71336-71341
</t>
  </si>
  <si>
    <t>​27152 - 27194</t>
  </si>
  <si>
    <t xml:space="preserve">​73460
</t>
  </si>
  <si>
    <t xml:space="preserve">​1 full pallet @ 19008 pcs, 1 part pallet @ 16632
</t>
  </si>
  <si>
    <t xml:space="preserve">
</t>
  </si>
  <si>
    <t xml:space="preserve">​29070 - 29080
</t>
  </si>
  <si>
    <t xml:space="preserve">​Pallet tag 29410
</t>
  </si>
  <si>
    <t xml:space="preserve">​29426 and 29427
</t>
  </si>
  <si>
    <t xml:space="preserve">​64729-647314
</t>
  </si>
  <si>
    <t>​1-3</t>
  </si>
  <si>
    <t>​27420-27468</t>
  </si>
  <si>
    <t xml:space="preserve">​Pallet Tag #29573
</t>
  </si>
  <si>
    <t xml:space="preserve">​29443
</t>
  </si>
  <si>
    <t>​pallet tags 74574-74585
Production
3rd shift 0020 &amp; 1st shift 0021</t>
  </si>
  <si>
    <t>​5 Pallets</t>
  </si>
  <si>
    <t>​30053-30055</t>
  </si>
  <si>
    <t xml:space="preserve">​Pallet tag 29910 - 29912
</t>
  </si>
  <si>
    <t xml:space="preserve">​pallet tags 30009-30010
</t>
  </si>
  <si>
    <t>​27249-27287</t>
  </si>
  <si>
    <t>​1 Drum</t>
  </si>
  <si>
    <t xml:space="preserve">​​​hold row
</t>
  </si>
  <si>
    <t xml:space="preserve">​hold row tag #s 30298 - 30302
</t>
  </si>
  <si>
    <t xml:space="preserve">Pallet Tag# ​74674
</t>
  </si>
  <si>
    <t xml:space="preserve">​Pallet tags 30866, 30867, and 30890.
</t>
  </si>
  <si>
    <t xml:space="preserve">​Pallet Tag # 30882
</t>
  </si>
  <si>
    <t xml:space="preserve">​​​30548 - 30552
</t>
  </si>
  <si>
    <t>​tags- 29208-29211 row 137</t>
  </si>
  <si>
    <t xml:space="preserve">​pallet tags 29212-29275
rows 137, 138, 136, 161, 128
pallet tag 29237 is also part of H20-007-327 in hold row case count 325
</t>
  </si>
  <si>
    <t xml:space="preserve">​pallet # 44811
</t>
  </si>
  <si>
    <t xml:space="preserve">pallets ​17941-17947
</t>
  </si>
  <si>
    <t xml:space="preserve">​Tag #29237
</t>
  </si>
  <si>
    <t xml:space="preserve">​pallet tag # 29276-29330
rows- 128, 127, 126, 125, 124
</t>
  </si>
  <si>
    <t>​29331-29374
rows 124, 123, 121</t>
  </si>
  <si>
    <t>​pallet tag # 33939-33961
rows 115, 126</t>
  </si>
  <si>
    <t>​pallet tags 33962-34030
rows 136, 137, 126, 127, 125, 131
lot code 0337
shifts 1,2,3</t>
  </si>
  <si>
    <t xml:space="preserve">Full Pallets # 27469-27495
Partial Pallet #27496
Located in Rows #213-214
</t>
  </si>
  <si>
    <t>​pallet tags 34031-34052
rows 131, 130
lot code 0038
shifts 1</t>
  </si>
  <si>
    <t>​27420</t>
  </si>
  <si>
    <t xml:space="preserve">​Pallet #31545-31565
​Row #122-123
</t>
  </si>
  <si>
    <t>​27497-27510
31696-31702</t>
  </si>
  <si>
    <t>​31703-31759</t>
  </si>
  <si>
    <t xml:space="preserve">Full Pallets # 31760-31785 @ 282cs
Partial Pallet # 31786 @ 148cs
Rows # 216-217
</t>
  </si>
  <si>
    <t>​31787-31800</t>
  </si>
  <si>
    <t>​31801-31827 full pallets of 282 cs
31828 - 284 cs</t>
  </si>
  <si>
    <t>​27511-27534</t>
  </si>
  <si>
    <t>​Pallet tags- 54456-54471 Row 212</t>
  </si>
  <si>
    <t>​18113-18134</t>
  </si>
  <si>
    <t>​18135-18142</t>
  </si>
  <si>
    <t>​27535-27601</t>
  </si>
  <si>
    <t>​3 boxes</t>
  </si>
  <si>
    <t>​18146-18159</t>
  </si>
  <si>
    <t>​18160-18164</t>
  </si>
  <si>
    <t>​18165-18172</t>
  </si>
  <si>
    <t>​18173-18200/ 18301-18321</t>
  </si>
  <si>
    <t>​18322-18335</t>
  </si>
  <si>
    <t>​18336-18340</t>
  </si>
  <si>
    <t xml:space="preserve">​#64853
</t>
  </si>
  <si>
    <t xml:space="preserve">​2 pallets of 4 drums each in cooler row 18
</t>
  </si>
  <si>
    <t>​pallet tag # 105500 in row 108   -  172 cases</t>
  </si>
  <si>
    <t>​64859-64863</t>
  </si>
  <si>
    <t>​64864</t>
  </si>
  <si>
    <t xml:space="preserve">​4 Pallets @ 360cs    105587-105590
1Pallet @ 132cs       105591
​Row 212
</t>
  </si>
  <si>
    <t xml:space="preserve">​5 Pallets @ 360       105592 - 105596
​1 Pallet @ 188          105597
Row 212
</t>
  </si>
  <si>
    <t>​13 barrels on 4 pallets in hold rows</t>
  </si>
  <si>
    <t>​Hold Row</t>
  </si>
  <si>
    <t>​64947</t>
  </si>
  <si>
    <t>​7 boxes from 4/14/2018 @ 1200
`1 box from 4/13/2018  Part box approx. 800 pcs</t>
  </si>
  <si>
    <t>​3 drums</t>
  </si>
  <si>
    <t>​This is oil from push from Caramel to
chocolate.  TO BE USED IN CARAMEL ONLY</t>
  </si>
  <si>
    <t>​10134-10146</t>
  </si>
  <si>
    <t>​27602-27612</t>
  </si>
  <si>
    <t>​27613-27635</t>
  </si>
  <si>
    <t>​27636-27702</t>
  </si>
  <si>
    <t>​pallet tag 10380 row 123</t>
  </si>
  <si>
    <t xml:space="preserve">​27703-27743
</t>
  </si>
  <si>
    <t>​31829-31856</t>
  </si>
  <si>
    <t>​31857-31921</t>
  </si>
  <si>
    <t xml:space="preserve">​Pallet #31922-31938
Row #225-226
</t>
  </si>
  <si>
    <t>Todays Julian:</t>
  </si>
  <si>
    <t>45LABEL</t>
  </si>
  <si>
    <t>007-W300742-5047831-001-1</t>
  </si>
  <si>
    <t>007-W301570-5068489-001-1</t>
  </si>
  <si>
    <t>007-W300919-5031856-001-2</t>
  </si>
  <si>
    <t>RAISIN THOMPSON SDLS</t>
  </si>
  <si>
    <t>330-684-3911</t>
  </si>
  <si>
    <t>Help Desk</t>
  </si>
  <si>
    <t>Automation/Computer</t>
  </si>
  <si>
    <t>Cases Actually Shipped</t>
  </si>
  <si>
    <t>Holds Released To Ship</t>
  </si>
  <si>
    <t>3713</t>
  </si>
  <si>
    <t>5009</t>
  </si>
  <si>
    <t>7325</t>
  </si>
  <si>
    <t>1534</t>
  </si>
  <si>
    <t>1819</t>
  </si>
  <si>
    <t>H20-007-339</t>
  </si>
  <si>
    <t>0042</t>
  </si>
  <si>
    <t>17388</t>
  </si>
  <si>
    <t>H20-007-340</t>
  </si>
  <si>
    <t>14811</t>
  </si>
  <si>
    <t>RM62231004</t>
  </si>
  <si>
    <t>H20-007-341</t>
  </si>
  <si>
    <t>LABEL WRAP 1.0 OZ C&amp;B TRIPLE BERRY</t>
  </si>
  <si>
    <t>1 OZ</t>
  </si>
  <si>
    <t>68600</t>
  </si>
  <si>
    <t>LABELS ARE STICKING TOGETHER IN THE BUNDLES</t>
  </si>
  <si>
    <t>H20-007-342</t>
  </si>
  <si>
    <t>0043</t>
  </si>
  <si>
    <t>5917</t>
  </si>
  <si>
    <t>FG5150001180</t>
  </si>
  <si>
    <t>H20-007-343</t>
  </si>
  <si>
    <t>48</t>
  </si>
  <si>
    <t>No labels  (ran out)</t>
  </si>
  <si>
    <t>H20-007-344</t>
  </si>
  <si>
    <t>0044</t>
  </si>
  <si>
    <t>294</t>
  </si>
  <si>
    <t>low weights</t>
  </si>
  <si>
    <t>FG5150003535</t>
  </si>
  <si>
    <t>H20-007-345</t>
  </si>
  <si>
    <t xml:space="preserve">10 TIN </t>
  </si>
  <si>
    <t>soft set for hourly samples, needs evaluation</t>
  </si>
  <si>
    <t>RM53990</t>
  </si>
  <si>
    <t>H20-007-346</t>
  </si>
  <si>
    <t>Chocolate Flavor</t>
  </si>
  <si>
    <t>0010145348</t>
  </si>
  <si>
    <t>Exceeded Shelf Life</t>
  </si>
  <si>
    <t>RM56613</t>
  </si>
  <si>
    <t>H20-007-347</t>
  </si>
  <si>
    <t>Strawberry Flavor WONF</t>
  </si>
  <si>
    <t>0010413582</t>
  </si>
  <si>
    <t>Expiration Date Exceeded</t>
  </si>
  <si>
    <t>RM54638</t>
  </si>
  <si>
    <t>H20-007-348</t>
  </si>
  <si>
    <t>CA00335279</t>
  </si>
  <si>
    <t>30</t>
  </si>
  <si>
    <t>Exceeded Expiration Date</t>
  </si>
  <si>
    <t>RM10554</t>
  </si>
  <si>
    <t>H20-007-349</t>
  </si>
  <si>
    <t>Organic Peppermint Flavor</t>
  </si>
  <si>
    <t>18-0644-O</t>
  </si>
  <si>
    <t>RM13515</t>
  </si>
  <si>
    <t>H20-007-350</t>
  </si>
  <si>
    <t>Flavor Maple Natural Type</t>
  </si>
  <si>
    <t>8470806</t>
  </si>
  <si>
    <t>RM11349</t>
  </si>
  <si>
    <t>H20-007-351</t>
  </si>
  <si>
    <t>Vanilla flavor N&amp;A</t>
  </si>
  <si>
    <t>EH0022552</t>
  </si>
  <si>
    <t>RM11728</t>
  </si>
  <si>
    <t>H20-007-352</t>
  </si>
  <si>
    <t>Flavor Blend Nat.</t>
  </si>
  <si>
    <t>00036827</t>
  </si>
  <si>
    <t>RM53804</t>
  </si>
  <si>
    <t>H20-007-353</t>
  </si>
  <si>
    <t>Lime Oil</t>
  </si>
  <si>
    <t>L00231582</t>
  </si>
  <si>
    <t>RM11267</t>
  </si>
  <si>
    <t>H20-007-354</t>
  </si>
  <si>
    <t>201902150041</t>
  </si>
  <si>
    <t>H20-007-355</t>
  </si>
  <si>
    <t>0048</t>
  </si>
  <si>
    <t>RM11658</t>
  </si>
  <si>
    <t>H20-007-356</t>
  </si>
  <si>
    <t>VINEGAR BALSAMIC 6% (60 GRAIN)</t>
  </si>
  <si>
    <t>B-00324306</t>
  </si>
  <si>
    <t>Shelf Life Expiration</t>
  </si>
  <si>
    <t>RM55609</t>
  </si>
  <si>
    <t>H20-007-357</t>
  </si>
  <si>
    <t>12.75 oz.</t>
  </si>
  <si>
    <t>4980</t>
  </si>
  <si>
    <t>Supplier Damage</t>
  </si>
  <si>
    <t>​pallet tags 20479-20498
rows 115, 121</t>
  </si>
  <si>
    <t>​pallet tags 20499-20527
rows 124, 125, 126</t>
  </si>
  <si>
    <t>​pallet tags 20528-20539
rows 127, 123</t>
  </si>
  <si>
    <t>​pallet tags 20540-20553
rows 136, 131</t>
  </si>
  <si>
    <t>​pallet tags 20554-20621
rows 136, 137, 215, 216, 217, 219</t>
  </si>
  <si>
    <t>​pallet tags 20622-20681
rows 116, 219, 121, 123, 124, 125</t>
  </si>
  <si>
    <t xml:space="preserve">​Logistics Area
</t>
  </si>
  <si>
    <t>​pallet tags 20682-20705
rows 125, 126, 117, 115</t>
  </si>
  <si>
    <t>​31491-31496
row 227</t>
  </si>
  <si>
    <t>Order No</t>
  </si>
  <si>
    <t>Req S/Date</t>
  </si>
  <si>
    <t>Mod ?</t>
  </si>
  <si>
    <t>OHL-FOND DU LAC 583</t>
  </si>
  <si>
    <t>Y</t>
  </si>
  <si>
    <t>HAHN</t>
  </si>
  <si>
    <t>6240</t>
  </si>
  <si>
    <t>35</t>
  </si>
  <si>
    <t>347</t>
  </si>
  <si>
    <t>FG5150000027</t>
  </si>
  <si>
    <t>H20-007-358</t>
  </si>
  <si>
    <t>20049</t>
  </si>
  <si>
    <t>480</t>
  </si>
  <si>
    <t xml:space="preserve">​Pallet tags 74852 - 74854
</t>
  </si>
  <si>
    <t xml:space="preserve">​Pallet Tag 32008 - 32011
</t>
  </si>
  <si>
    <t>WHS003</t>
  </si>
  <si>
    <t>Orders Shipped by Warehouse (Detail)</t>
  </si>
  <si>
    <t>Actual S/Date</t>
  </si>
  <si>
    <t>Date Diff</t>
  </si>
  <si>
    <t>PO No</t>
  </si>
  <si>
    <t>Cust No</t>
  </si>
  <si>
    <t>ST</t>
  </si>
  <si>
    <t>Type</t>
  </si>
  <si>
    <t>Entry Date</t>
  </si>
  <si>
    <t>Req D/Date</t>
  </si>
  <si>
    <t xml:space="preserve">SCAC </t>
  </si>
  <si>
    <t>Item Number</t>
  </si>
  <si>
    <t>Load No</t>
  </si>
  <si>
    <t>Chep Pallet ID</t>
  </si>
  <si>
    <t>Qty Ship</t>
  </si>
  <si>
    <t>OXNARD PLANT &amp; COLD STORAGE</t>
  </si>
  <si>
    <t>OXNARD</t>
  </si>
  <si>
    <t>CA</t>
  </si>
  <si>
    <t>Qty Shipped: 1,612</t>
  </si>
  <si>
    <t>Order Weight: 17,248</t>
  </si>
  <si>
    <t>FOND DU LAC</t>
  </si>
  <si>
    <t>Qty Shipped: 6,552</t>
  </si>
  <si>
    <t>Order Weight: 42,588</t>
  </si>
  <si>
    <t>Qty Shipped: 3,848</t>
  </si>
  <si>
    <t>Order Weight: 38,480</t>
  </si>
  <si>
    <t>Qty Shipped: 2,809</t>
  </si>
  <si>
    <t>Order Weight: 38,483</t>
  </si>
  <si>
    <t>Qty Shipped: 798</t>
  </si>
  <si>
    <t>Order Weight: 42,853</t>
  </si>
  <si>
    <t>Qty Shipped: 2,508</t>
  </si>
  <si>
    <t>Order Weight: 36,193</t>
  </si>
  <si>
    <t>Qty Shipped: 745</t>
  </si>
  <si>
    <t>Order Weight: 40,599</t>
  </si>
  <si>
    <t>Qty Shipped: 719</t>
  </si>
  <si>
    <t>Order Weight: 38,610</t>
  </si>
  <si>
    <t>Qty Shipped: 709</t>
  </si>
  <si>
    <t>Order Weight: 37,317</t>
  </si>
  <si>
    <t>Qty Shipped: 689</t>
  </si>
  <si>
    <t>Order Weight: 32,674</t>
  </si>
  <si>
    <t>Qty Shipped: 16</t>
  </si>
  <si>
    <t>Order Weight: 0</t>
  </si>
  <si>
    <t>Qty Shipped: 6,080</t>
  </si>
  <si>
    <t>Order Weight: 41,952</t>
  </si>
  <si>
    <t>Qty Shipped: 1,764</t>
  </si>
  <si>
    <t>Order Weight: 41,454</t>
  </si>
  <si>
    <t>Qty Shipped: 2,366</t>
  </si>
  <si>
    <t>Order Weight: 37,226</t>
  </si>
  <si>
    <t>Qty Shipped: 2,818</t>
  </si>
  <si>
    <t>Order Weight: 38,607</t>
  </si>
  <si>
    <t>Qty Shipped: 3,488</t>
  </si>
  <si>
    <t>Order Weight: 24,067</t>
  </si>
  <si>
    <t>Qty Shipped: 4,415</t>
  </si>
  <si>
    <t>Order Weight: 42,787</t>
  </si>
  <si>
    <t>Qty Shipped: 7,109</t>
  </si>
  <si>
    <t>Qty Shipped: 3,786</t>
  </si>
  <si>
    <t>Order Weight: 35,569</t>
  </si>
  <si>
    <t>Qty Shipped: 1,681</t>
  </si>
  <si>
    <t>Order Weight: 17,524</t>
  </si>
  <si>
    <t>Order Weight: 42,512</t>
  </si>
  <si>
    <t>Qty Shipped: 1,680</t>
  </si>
  <si>
    <t>Order Weight: 42,000</t>
  </si>
  <si>
    <t>Qty Shipped: 1,773</t>
  </si>
  <si>
    <t>Order Weight: 41,666</t>
  </si>
  <si>
    <t>Qty Shipped: 1,848</t>
  </si>
  <si>
    <t>Order Weight: 43,058</t>
  </si>
  <si>
    <t>Qty Shipped: 1,991</t>
  </si>
  <si>
    <t>Order Weight: 27,766</t>
  </si>
  <si>
    <t>Qty Shipped: 1,984</t>
  </si>
  <si>
    <t>Order Weight: 27,181</t>
  </si>
  <si>
    <t>Qty Shipped: 2,312</t>
  </si>
  <si>
    <t>Order Weight: 31,674</t>
  </si>
  <si>
    <t>Qty Shipped: 336</t>
  </si>
  <si>
    <t>Order Weight: 24,756</t>
  </si>
  <si>
    <t>Qty Shipped: 1,551</t>
  </si>
  <si>
    <t>Order Weight: 37,019</t>
  </si>
  <si>
    <t>Qty Shipped: 39,225</t>
  </si>
  <si>
    <t>Qty Shipped: 39,488</t>
  </si>
  <si>
    <t>Qty Shipped: 3,128</t>
  </si>
  <si>
    <t>Order Weight: 42,854</t>
  </si>
  <si>
    <t>Qty Shipped: 2,280</t>
  </si>
  <si>
    <t>Order Weight: 43,092</t>
  </si>
  <si>
    <t>Qty Shipped: 2,572</t>
  </si>
  <si>
    <t>Order Weight: 38,485</t>
  </si>
  <si>
    <t>Qty Shipped: 2,810</t>
  </si>
  <si>
    <t>Order Weight: 40,116</t>
  </si>
  <si>
    <t>Qty Shipped: 2,319</t>
  </si>
  <si>
    <t>Order Weight: 39,948</t>
  </si>
  <si>
    <t>Qty Shipped: 3,396</t>
  </si>
  <si>
    <t>Order Weight: 41,761</t>
  </si>
  <si>
    <t>Qty Shipped: 1,956</t>
  </si>
  <si>
    <t>Order Weight: 18,624</t>
  </si>
  <si>
    <t>Qty Shipped: 1,280</t>
  </si>
  <si>
    <t>Order Weight: 8,832</t>
  </si>
  <si>
    <t>Qty Shipped: 608</t>
  </si>
  <si>
    <t>Order Weight: 11,758</t>
  </si>
  <si>
    <t>Qty Shipped: 710</t>
  </si>
  <si>
    <t>Order Weight: 4,899</t>
  </si>
  <si>
    <t>Qty Shipped: 3,972</t>
  </si>
  <si>
    <t>Order Weight: 39,720</t>
  </si>
  <si>
    <t>Qty Shipped: 1,526</t>
  </si>
  <si>
    <t>Order Weight: 21,211</t>
  </si>
  <si>
    <t>Qty Shipped: 5,575</t>
  </si>
  <si>
    <t>Order Weight: 41,847</t>
  </si>
  <si>
    <t>Qty Shipped: 3,529</t>
  </si>
  <si>
    <t>Order Weight: 35,290</t>
  </si>
  <si>
    <t>Qty Shipped: 4,475</t>
  </si>
  <si>
    <t>Order Weight: 35,484</t>
  </si>
  <si>
    <t>Qty Shipped: 2,935</t>
  </si>
  <si>
    <t>Order Weight: 35,383</t>
  </si>
  <si>
    <t>THE J.M. SMUCKER CO.</t>
  </si>
  <si>
    <t>ORRVILLE</t>
  </si>
  <si>
    <t>OH</t>
  </si>
  <si>
    <t>Qty Shipped: 320</t>
  </si>
  <si>
    <t>Order Weight: 2,208</t>
  </si>
  <si>
    <t>Qty Shipped: 1,896</t>
  </si>
  <si>
    <t>Order Weight: 21,876</t>
  </si>
  <si>
    <t>Qty Shipped: 4,554</t>
  </si>
  <si>
    <t>Order Weight: 34,912</t>
  </si>
  <si>
    <t>Qty Shipped: 5,413</t>
  </si>
  <si>
    <t>Order Weight: 38,137</t>
  </si>
  <si>
    <t>Qty Shipped: 1,520</t>
  </si>
  <si>
    <t>Order Weight: 42,408</t>
  </si>
  <si>
    <t>Qty Shipped: 5,670</t>
  </si>
  <si>
    <t>Order Weight: 41,958</t>
  </si>
  <si>
    <t>Qty Shipped: 3,146</t>
  </si>
  <si>
    <t>Order Weight: 32,054</t>
  </si>
  <si>
    <t>Qty Shipped: 5,463</t>
  </si>
  <si>
    <t>Order Weight: 38,484</t>
  </si>
  <si>
    <t>Qty Shipped: 5,247</t>
  </si>
  <si>
    <t>Order Weight: 38,072</t>
  </si>
  <si>
    <t>Qty Shipped: 5,275</t>
  </si>
  <si>
    <t>Order Weight: 38,367</t>
  </si>
  <si>
    <t>Qty Shipped: 696</t>
  </si>
  <si>
    <t>Order Weight: 16,356</t>
  </si>
  <si>
    <t>Qty Shipped: 2,380</t>
  </si>
  <si>
    <t>Order Weight: 42,126</t>
  </si>
  <si>
    <t>Qty Shipped: 3,258</t>
  </si>
  <si>
    <t>Order Weight: 31,606</t>
  </si>
  <si>
    <t>Qty Shipped: 3,729</t>
  </si>
  <si>
    <t>Order Weight: 42,271</t>
  </si>
  <si>
    <t>Qty Shipped: 2,493</t>
  </si>
  <si>
    <t>Order Weight: 42,841</t>
  </si>
  <si>
    <t>GEODIS</t>
  </si>
  <si>
    <t>Qty Shipped: 3,728</t>
  </si>
  <si>
    <t>Order Weight: 3,989</t>
  </si>
  <si>
    <t>Qty Shipped: 1,505</t>
  </si>
  <si>
    <t>Order Weight: 42,120</t>
  </si>
  <si>
    <t>Qty Shipped: 1,320</t>
  </si>
  <si>
    <t>Order Weight: 42,504</t>
  </si>
  <si>
    <t>Qty Shipped: 2,108</t>
  </si>
  <si>
    <t>Order Weight: 36,252</t>
  </si>
  <si>
    <t>Qty Shipped: 2,656</t>
  </si>
  <si>
    <t>Order Weight: 41,652</t>
  </si>
  <si>
    <t>Qty Shipped: 1,740</t>
  </si>
  <si>
    <t>Order Weight: 39,649</t>
  </si>
  <si>
    <t>Qty Shipped: 1,501</t>
  </si>
  <si>
    <t>Order Weight: 30,667</t>
  </si>
  <si>
    <t>Qty Shipped: 1,155</t>
  </si>
  <si>
    <t>Order Weight: 37,191</t>
  </si>
  <si>
    <t>Qty Shipped: 2,559</t>
  </si>
  <si>
    <t>Order Weight: 40,688</t>
  </si>
  <si>
    <t>Qty Shipped: 1,260</t>
  </si>
  <si>
    <t>Order Weight: 40,572</t>
  </si>
  <si>
    <t>Qty Shipped: 3,592</t>
  </si>
  <si>
    <t>Order Weight: 38,180</t>
  </si>
  <si>
    <t>Qty Shipped: 1,832</t>
  </si>
  <si>
    <t>Order Weight: 38,182</t>
  </si>
  <si>
    <t>Qty Shipped: 1,036</t>
  </si>
  <si>
    <t>Order Weight: 37,212</t>
  </si>
  <si>
    <t>Qty Shipped: 1,174</t>
  </si>
  <si>
    <t>Order Weight: 1,277</t>
  </si>
  <si>
    <t>Qty Shipped: 2,357</t>
  </si>
  <si>
    <t>Order Weight: 36,198</t>
  </si>
  <si>
    <t>Qty Shipped: 883</t>
  </si>
  <si>
    <t>Order Weight: 26,220</t>
  </si>
  <si>
    <t>Qty Shipped: 797</t>
  </si>
  <si>
    <t>Order Weight: 42,799</t>
  </si>
  <si>
    <t>Qty Shipped: 2,231</t>
  </si>
  <si>
    <t>Order Weight: 40,381</t>
  </si>
  <si>
    <t>Order Weight: 41,496</t>
  </si>
  <si>
    <t>Qty Shipped: 1,895</t>
  </si>
  <si>
    <t>Order Weight: 17,948</t>
  </si>
  <si>
    <t>Qty Shipped: 1,948</t>
  </si>
  <si>
    <t>Order Weight: 18,592</t>
  </si>
  <si>
    <t>Qty Shipped: 2,211</t>
  </si>
  <si>
    <t>Order Weight: 40,240</t>
  </si>
  <si>
    <t>Qty Shipped: 1,321</t>
  </si>
  <si>
    <t>Order Weight: 23,718</t>
  </si>
  <si>
    <t>Qty Shipped: 2,988</t>
  </si>
  <si>
    <t>Order Weight: 39,236</t>
  </si>
  <si>
    <t>Qty Shipped: 1,749</t>
  </si>
  <si>
    <t>Order Weight: 31,832</t>
  </si>
  <si>
    <t>Qty Shipped: 2,121</t>
  </si>
  <si>
    <t>Order Weight: 38,602</t>
  </si>
  <si>
    <t>Qty Shipped: 1,060</t>
  </si>
  <si>
    <t>Order Weight: 6,996</t>
  </si>
  <si>
    <t>Order Weight: 22,080</t>
  </si>
  <si>
    <t>Qty Shipped: 2,811</t>
  </si>
  <si>
    <t>Order Weight: 41,603</t>
  </si>
  <si>
    <t>Qty Shipped: 2,830</t>
  </si>
  <si>
    <t>Order Weight: 41,884</t>
  </si>
  <si>
    <t>Qty Shipped: 2,898</t>
  </si>
  <si>
    <t>Order Weight: 42,890</t>
  </si>
  <si>
    <t>Qty Shipped: 3,486</t>
  </si>
  <si>
    <t>Order Weight: 22,200</t>
  </si>
  <si>
    <t>Qty Shipped: 2,619</t>
  </si>
  <si>
    <t>Order Weight: 38,761</t>
  </si>
  <si>
    <t>Qty Shipped: 2,377</t>
  </si>
  <si>
    <t>Order Weight: 35,180</t>
  </si>
  <si>
    <t>Qty Shipped: 2,013</t>
  </si>
  <si>
    <t>Order Weight: 30,195</t>
  </si>
  <si>
    <t>Qty Shipped: 6,480</t>
  </si>
  <si>
    <t>Order Weight: 42,768</t>
  </si>
  <si>
    <t>Qty Shipped: 5,200</t>
  </si>
  <si>
    <t>Order Weight: 37,960</t>
  </si>
  <si>
    <t>Qty Shipped: 5,162</t>
  </si>
  <si>
    <t>Order Weight: 37,683</t>
  </si>
  <si>
    <t>Qty Shipped: 2,772</t>
  </si>
  <si>
    <t>Order Weight: 41,580</t>
  </si>
  <si>
    <t>Qty Shipped: 2,438</t>
  </si>
  <si>
    <t>Order Weight: 19,249</t>
  </si>
  <si>
    <t>Qty Shipped: 4,147</t>
  </si>
  <si>
    <t>Order Weight: 40,464</t>
  </si>
  <si>
    <t>Qty Shipped: 1,523</t>
  </si>
  <si>
    <t>Order Weight: 22,236</t>
  </si>
  <si>
    <t>Qty Shipped: 2,519</t>
  </si>
  <si>
    <t>Order Weight: 36,873</t>
  </si>
  <si>
    <t>Qty Shipped: 3,237</t>
  </si>
  <si>
    <t>Order Weight: 29,537</t>
  </si>
  <si>
    <t>Qty Shipped: 1,052</t>
  </si>
  <si>
    <t>Order Weight: 13,263</t>
  </si>
  <si>
    <t>Qty Shipped: 1,138</t>
  </si>
  <si>
    <t>Order Weight: 40,947</t>
  </si>
  <si>
    <t>Qty Shipped: 1,621</t>
  </si>
  <si>
    <t>Order Weight: 17,284</t>
  </si>
  <si>
    <t>Qty Shipped: 2,992</t>
  </si>
  <si>
    <t>Order Weight: 42,486</t>
  </si>
  <si>
    <t>Qty Shipped: 918</t>
  </si>
  <si>
    <t>Order Weight: 42,503</t>
  </si>
  <si>
    <t>Qty Shipped: 19</t>
  </si>
  <si>
    <t>Order Weight: 43,605</t>
  </si>
  <si>
    <t>Qty Shipped: 2,407</t>
  </si>
  <si>
    <t>Order Weight: 38,491</t>
  </si>
  <si>
    <t>Qty Shipped: 1,902</t>
  </si>
  <si>
    <t>Order Weight: 41,979</t>
  </si>
  <si>
    <t>Qty Shipped: 820</t>
  </si>
  <si>
    <t>Order Weight: 37,966</t>
  </si>
  <si>
    <t>Qty Shipped: 177</t>
  </si>
  <si>
    <t>Order Weight: 32,164</t>
  </si>
  <si>
    <t>Qty Shipped: 947</t>
  </si>
  <si>
    <t>Order Weight: 13,826</t>
  </si>
  <si>
    <t>Qty Shipped: 1,000</t>
  </si>
  <si>
    <t>Order Weight: 13,777</t>
  </si>
  <si>
    <t>Qty Shipped: 1,897</t>
  </si>
  <si>
    <t>Order Weight: 17,956</t>
  </si>
  <si>
    <t>Qty Shipped: 3,268</t>
  </si>
  <si>
    <t>Order Weight: 35,906</t>
  </si>
  <si>
    <t>Qty Shipped: 2,325</t>
  </si>
  <si>
    <t>Order Weight: 42,843</t>
  </si>
  <si>
    <t>Qty Shipped: 1,753</t>
  </si>
  <si>
    <t>Order Weight: 42,222</t>
  </si>
  <si>
    <t>Qty Shipped: 2,801</t>
  </si>
  <si>
    <t>Order Weight: 38,376</t>
  </si>
  <si>
    <t>Qty Shipped: 2,379</t>
  </si>
  <si>
    <t>Order Weight: 39,429</t>
  </si>
  <si>
    <t>Qty Shipped: 1,682</t>
  </si>
  <si>
    <t>Order Weight: 42,050</t>
  </si>
  <si>
    <t>Qty Shipped: 1,569</t>
  </si>
  <si>
    <t>Order Weight: 33,377</t>
  </si>
  <si>
    <t>Qty Shipped: 1,202</t>
  </si>
  <si>
    <t>Order Weight: 30,050</t>
  </si>
  <si>
    <t>Qty Shipped: 1,704</t>
  </si>
  <si>
    <t>Order Weight: 42,600</t>
  </si>
  <si>
    <t>Qty Shipped: 1,188</t>
  </si>
  <si>
    <t>Order Weight: 41,818</t>
  </si>
  <si>
    <t>Qty Shipped: 5,544</t>
  </si>
  <si>
    <t>Order Weight: 42,134</t>
  </si>
  <si>
    <t>Qty Shipped: 5,386</t>
  </si>
  <si>
    <t>Order Weight: 40,934</t>
  </si>
  <si>
    <t>Qty Shipped: 657</t>
  </si>
  <si>
    <t>Order Weight: 9,001</t>
  </si>
  <si>
    <t>Qty Shipped: 2,944</t>
  </si>
  <si>
    <t>Order Weight: 37,261</t>
  </si>
  <si>
    <t>Qty Shipped: 7,144</t>
  </si>
  <si>
    <t>Order Weight: 30,719</t>
  </si>
  <si>
    <t>Qty Shipped: 7,332</t>
  </si>
  <si>
    <t>Order Weight: 31,528</t>
  </si>
  <si>
    <t>Qty Shipped: 3,234</t>
  </si>
  <si>
    <t>Order Weight: 27,104</t>
  </si>
  <si>
    <t>Qty Shipped: 5,585</t>
  </si>
  <si>
    <t>Order Weight: 36,303</t>
  </si>
  <si>
    <t>Qty Shipped: 6,171</t>
  </si>
  <si>
    <t>Order Weight: 40,112</t>
  </si>
  <si>
    <t>Qty Shipped: 5,490</t>
  </si>
  <si>
    <t>Order Weight: 36,096</t>
  </si>
  <si>
    <t>Qty Shipped: 6,100</t>
  </si>
  <si>
    <t>Order Weight: 40,870</t>
  </si>
  <si>
    <t>Qty Shipped: 4,526</t>
  </si>
  <si>
    <t>Order Weight: 30,095</t>
  </si>
  <si>
    <t>Qty Shipped: 3,819</t>
  </si>
  <si>
    <t>Order Weight: 23,871</t>
  </si>
  <si>
    <t>Qty Shipped: 1,567</t>
  </si>
  <si>
    <t>Order Weight: 16,269</t>
  </si>
  <si>
    <t>Qty Shipped: 5,703</t>
  </si>
  <si>
    <t>Order Weight: 38,498</t>
  </si>
  <si>
    <t>Qty Shipped: 3,274</t>
  </si>
  <si>
    <t>Order Weight: 32,740</t>
  </si>
  <si>
    <t>Qty Shipped: 7,374</t>
  </si>
  <si>
    <t>Order Weight: 31,708</t>
  </si>
  <si>
    <t>Qty Shipped: 6,710</t>
  </si>
  <si>
    <t>Order Weight: 31,013</t>
  </si>
  <si>
    <t>Qty Shipped: 5,932</t>
  </si>
  <si>
    <t>Order Weight: 42,117</t>
  </si>
  <si>
    <t>Qty Shipped: 3,649</t>
  </si>
  <si>
    <t>Order Weight: 33,634</t>
  </si>
  <si>
    <t>Qty Shipped: 6,050</t>
  </si>
  <si>
    <t>Order Weight: 42,955</t>
  </si>
  <si>
    <t>Qty Shipped: 2,960</t>
  </si>
  <si>
    <t>Order Weight: 29,600</t>
  </si>
  <si>
    <t>Qty Shipped: 4,990</t>
  </si>
  <si>
    <t>Order Weight: 34,626</t>
  </si>
  <si>
    <t>Qty Shipped: 3,100</t>
  </si>
  <si>
    <t>Order Weight: 36,078</t>
  </si>
  <si>
    <t>Qty Shipped: 3,013</t>
  </si>
  <si>
    <t>Order Weight: 43,177</t>
  </si>
  <si>
    <t>Qty Shipped: 6,099</t>
  </si>
  <si>
    <t>Order Weight: 26,226</t>
  </si>
  <si>
    <t>Qty Shipped: 1,008</t>
  </si>
  <si>
    <t>Order Weight: 7,661</t>
  </si>
  <si>
    <t>Qty Shipped: 806</t>
  </si>
  <si>
    <t>Order Weight: 6,126</t>
  </si>
  <si>
    <t>Order Weight: 41,933</t>
  </si>
  <si>
    <t>Qty Shipped: 6,072</t>
  </si>
  <si>
    <t>Order Weight: 41,897</t>
  </si>
  <si>
    <t>Qty Shipped: 2,373</t>
  </si>
  <si>
    <t>Order Weight: 42,002</t>
  </si>
  <si>
    <t>Qty Shipped: 1,747</t>
  </si>
  <si>
    <t>Order Weight: 30,922</t>
  </si>
  <si>
    <t>Qty Shipped: 5,782</t>
  </si>
  <si>
    <t>Order Weight: 37,005</t>
  </si>
  <si>
    <t>Qty Shipped: 3,047</t>
  </si>
  <si>
    <t>Order Weight: 39,644</t>
  </si>
  <si>
    <t>Qty Shipped: 4,734</t>
  </si>
  <si>
    <t>Order Weight: 42,789</t>
  </si>
  <si>
    <t>Qty Shipped: 1,393</t>
  </si>
  <si>
    <t>Order Weight: 14,644</t>
  </si>
  <si>
    <t>Qty Shipped: 3,168</t>
  </si>
  <si>
    <t>Qty Shipped: 6,297</t>
  </si>
  <si>
    <t>Order Weight: 43,449</t>
  </si>
  <si>
    <t>Qty Shipped: 4,920</t>
  </si>
  <si>
    <t>Order Weight: 33,948</t>
  </si>
  <si>
    <t>Qty Shipped: 4,169</t>
  </si>
  <si>
    <t>Order Weight: 40,772</t>
  </si>
  <si>
    <t>Qty Shipped: 3,715</t>
  </si>
  <si>
    <t>Order Weight: 36,331</t>
  </si>
  <si>
    <t>Qty Shipped: 6,048</t>
  </si>
  <si>
    <t>Order Weight: 39,312</t>
  </si>
  <si>
    <t>Qty Shipped: 1,636</t>
  </si>
  <si>
    <t>Order Weight: 36,377</t>
  </si>
  <si>
    <t>Qty Shipped: 4,272</t>
  </si>
  <si>
    <t>Order Weight: 37,728</t>
  </si>
  <si>
    <t>Qty Shipped: 794</t>
  </si>
  <si>
    <t>Order Weight: 42,638</t>
  </si>
  <si>
    <t>Qty Shipped: 644</t>
  </si>
  <si>
    <t>Order Weight: 34,583</t>
  </si>
  <si>
    <t>Qty Shipped: 748</t>
  </si>
  <si>
    <t>Order Weight: 39,046</t>
  </si>
  <si>
    <t>Qty Shipped: 443</t>
  </si>
  <si>
    <t>Order Weight: 23,125</t>
  </si>
  <si>
    <t>Qty Shipped: 714</t>
  </si>
  <si>
    <t>Order Weight: 38,342</t>
  </si>
  <si>
    <t>Qty Shipped: 607</t>
  </si>
  <si>
    <t>Order Weight: 32,063</t>
  </si>
  <si>
    <t>Qty Shipped: 2,912</t>
  </si>
  <si>
    <t>Order Weight: 20,093</t>
  </si>
  <si>
    <t>Order Weight: 42,536</t>
  </si>
  <si>
    <t>Qty Shipped: 1,287</t>
  </si>
  <si>
    <t>Order Weight: 41,441</t>
  </si>
  <si>
    <t>Qty Shipped: 2,714</t>
  </si>
  <si>
    <t>Order Weight: 40,699</t>
  </si>
  <si>
    <t>Qty Shipped: 1,351</t>
  </si>
  <si>
    <t>Order Weight: 43,502</t>
  </si>
  <si>
    <t>Qty Shipped: 6,130</t>
  </si>
  <si>
    <t>Order Weight: 39,845</t>
  </si>
  <si>
    <t>Qty Shipped: 5,912</t>
  </si>
  <si>
    <t>Order Weight: 38,428</t>
  </si>
  <si>
    <t>Qty Shipped: 5,917</t>
  </si>
  <si>
    <t>Order Weight: 38,461</t>
  </si>
  <si>
    <t>Qty Shipped: 2</t>
  </si>
  <si>
    <t>Order Weight: 70</t>
  </si>
  <si>
    <t>Qty Shipped: 1,297</t>
  </si>
  <si>
    <t>Order Weight: 41,763</t>
  </si>
  <si>
    <t>Qty Shipped: 1,323</t>
  </si>
  <si>
    <t>Order Weight: 42,601</t>
  </si>
  <si>
    <t>Qty Shipped: 2,065</t>
  </si>
  <si>
    <t>Order Weight: 39,024</t>
  </si>
  <si>
    <t>Order Weight: 42,042</t>
  </si>
  <si>
    <t>Qty Shipped: 2,337</t>
  </si>
  <si>
    <t>Order Weight: 35,920</t>
  </si>
  <si>
    <t>Qty Shipped: 1,596</t>
  </si>
  <si>
    <t>Order Weight: 41,336</t>
  </si>
  <si>
    <t>Qty Shipped: 1,535</t>
  </si>
  <si>
    <t>Order Weight: 36,073</t>
  </si>
  <si>
    <t>Qty Shipped: 1,457</t>
  </si>
  <si>
    <t>Order Weight: 36,425</t>
  </si>
  <si>
    <t>Order Weight: 40,990</t>
  </si>
  <si>
    <t>Qty Shipped: 2,191</t>
  </si>
  <si>
    <t>Order Weight: 32,924</t>
  </si>
  <si>
    <t>Qty Shipped: 2,524</t>
  </si>
  <si>
    <t>Order Weight: 42,160</t>
  </si>
  <si>
    <t>Qty Shipped: 2,557</t>
  </si>
  <si>
    <t>Order Weight: 42,702</t>
  </si>
  <si>
    <t>Qty Shipped: 3,560</t>
  </si>
  <si>
    <t>Order Weight: 28,884</t>
  </si>
  <si>
    <t>Qty Shipped: 1,632</t>
  </si>
  <si>
    <t>Order Weight: 17,328</t>
  </si>
  <si>
    <t>Order Weight: 18,043</t>
  </si>
  <si>
    <t>Kosher</t>
  </si>
  <si>
    <t>Kosher Pareve</t>
  </si>
  <si>
    <t>Kosher Dairy</t>
  </si>
  <si>
    <t>Kosher Pareve, Kosher Passover</t>
  </si>
  <si>
    <t>Kosher Fish</t>
  </si>
  <si>
    <t>COCOA NATURAL POWDER H-11-NP</t>
  </si>
  <si>
    <t>Expiration</t>
  </si>
  <si>
    <t>8 M Dry,  10 M Refrig, 24 M Frozen</t>
  </si>
  <si>
    <t>3 Year</t>
  </si>
  <si>
    <t>3 Year Frozen</t>
  </si>
  <si>
    <t>2 Year Frozen</t>
  </si>
  <si>
    <t>18 Month Frozen</t>
  </si>
  <si>
    <t>2 Year, Dry, Sanitary</t>
  </si>
  <si>
    <t>2 Year Frozen, Dry</t>
  </si>
  <si>
    <t>36 Month, Ambient, Dry</t>
  </si>
  <si>
    <t>2 Year Ambient, Dry, Sanitary</t>
  </si>
  <si>
    <t>6 Month, Cool, Dry</t>
  </si>
  <si>
    <t>2 Year, Ambient, Dry, Sanitary</t>
  </si>
  <si>
    <t>Non GMO</t>
  </si>
  <si>
    <t>6 Month Cool, Dry; 12 Month Frozen</t>
  </si>
  <si>
    <t>Dry, Refrigerated 14 Days</t>
  </si>
  <si>
    <t>3 Years, Ambient, Dry</t>
  </si>
  <si>
    <t>2 Years, Chilled</t>
  </si>
  <si>
    <t>24 Month, Ambient, Dry</t>
  </si>
  <si>
    <t>6 Month, Dry, Ambient</t>
  </si>
  <si>
    <t>6 Month, Frozen</t>
  </si>
  <si>
    <t>2 Year, Ambient, Dry</t>
  </si>
  <si>
    <t>6 Month, Ambient, Dry</t>
  </si>
  <si>
    <t>3 Years, Cool, Dry</t>
  </si>
  <si>
    <t>6 Month, Dry, Sanitary</t>
  </si>
  <si>
    <t>1 Year, Ambient; 18 Month Refrig</t>
  </si>
  <si>
    <t>2 Year, Frozen, Refrigerated</t>
  </si>
  <si>
    <t>6 Month, Dry Ambient</t>
  </si>
  <si>
    <t>3 Year, Dry, Frozen</t>
  </si>
  <si>
    <t>Non-GMO</t>
  </si>
  <si>
    <t>90 Days, Dry, Ambient</t>
  </si>
  <si>
    <t>12 Month, Ambient, Dry</t>
  </si>
  <si>
    <t>Flavor</t>
  </si>
  <si>
    <t>Color</t>
  </si>
  <si>
    <t>Concentrate</t>
  </si>
  <si>
    <t>Begin Tag #2</t>
  </si>
  <si>
    <t>End Tag #3</t>
  </si>
  <si>
    <t>Date Code4</t>
  </si>
  <si>
    <t>Begin Tag #5</t>
  </si>
  <si>
    <t>End Tag #6</t>
  </si>
  <si>
    <t>Date Code7</t>
  </si>
  <si>
    <t>Begin Tag #8</t>
  </si>
  <si>
    <t>End Tag #9</t>
  </si>
  <si>
    <t>Date Code10</t>
  </si>
  <si>
    <t>Begin Tag #11</t>
  </si>
  <si>
    <t>End Tag #12</t>
  </si>
  <si>
    <t>Date Code13</t>
  </si>
  <si>
    <t>Begin Tag #14</t>
  </si>
  <si>
    <t>End Tag #15</t>
  </si>
  <si>
    <t>Date Code16</t>
  </si>
  <si>
    <t>Begin Tag #17</t>
  </si>
  <si>
    <t>End Tag #18</t>
  </si>
  <si>
    <t>Date Code19</t>
  </si>
  <si>
    <t>Begin Tag #20</t>
  </si>
  <si>
    <t>End Tag #21</t>
  </si>
  <si>
    <t>Date Code22</t>
  </si>
  <si>
    <t>Date Code23</t>
  </si>
  <si>
    <t>Partial Tag24</t>
  </si>
  <si>
    <t>Quantity25</t>
  </si>
  <si>
    <t>Date Code26</t>
  </si>
  <si>
    <t>Partial Tag27</t>
  </si>
  <si>
    <t>Quantity28</t>
  </si>
  <si>
    <t>Date Code29</t>
  </si>
  <si>
    <t>Partial Tag30</t>
  </si>
  <si>
    <t>Quantity31</t>
  </si>
  <si>
    <t>Date Code32</t>
  </si>
  <si>
    <t>Partial Tag33</t>
  </si>
  <si>
    <t>Quantity34</t>
  </si>
  <si>
    <t>Date Code35</t>
  </si>
  <si>
    <t>Column36</t>
  </si>
  <si>
    <t>12 Months</t>
  </si>
  <si>
    <t>24 Months, Cool, Dry</t>
  </si>
  <si>
    <t>12  Months, Cool, Dry</t>
  </si>
  <si>
    <t>2 Years, Frozen</t>
  </si>
  <si>
    <t>2 Years Frozen</t>
  </si>
  <si>
    <t>24 Months, Ambient,Dry</t>
  </si>
  <si>
    <t>12 Month, Cool, Dry</t>
  </si>
  <si>
    <t>2 Year Ambient, Dry</t>
  </si>
  <si>
    <t>24 Months, Ambient, Dry</t>
  </si>
  <si>
    <t>1 Year, Ambient, Dry</t>
  </si>
  <si>
    <t>6 Months, Ambient, Dry</t>
  </si>
  <si>
    <t>12 Months, Ambient, Dry</t>
  </si>
  <si>
    <t>2 Years, Frozen, Unopened</t>
  </si>
  <si>
    <t>1 Year, Frozen, Unopened</t>
  </si>
  <si>
    <t>9 Months, Refrigerated, Sanitary</t>
  </si>
  <si>
    <t>12 Months, Cool, Dry</t>
  </si>
  <si>
    <t>Gluten Free Non-GMO</t>
  </si>
  <si>
    <t>24 Months, Ambient, Away from Strong Odors</t>
  </si>
  <si>
    <t>4 Months, Ambient, Dry</t>
  </si>
  <si>
    <t>2 Yeards, Ambient, Dry</t>
  </si>
  <si>
    <t>6 Months,Ambient, Dry</t>
  </si>
  <si>
    <t>12 Months, Cool, Dry Place</t>
  </si>
  <si>
    <t>1 Year, Ambient, Away from Strong Odors</t>
  </si>
  <si>
    <t>2 Years, Ambient, Dry</t>
  </si>
  <si>
    <t>18 Months, Frozen</t>
  </si>
  <si>
    <t>1 Month Sanitary Conditions</t>
  </si>
  <si>
    <t>3 Year, Frozen</t>
  </si>
  <si>
    <t>Pareve Dairy</t>
  </si>
  <si>
    <t>18 Months, Dry, Frozen</t>
  </si>
  <si>
    <t>12 Months, Chilled, Dry</t>
  </si>
  <si>
    <t>3 Years, Frozen</t>
  </si>
  <si>
    <t>2 Years, Cool</t>
  </si>
  <si>
    <t xml:space="preserve">Kosher Pareve </t>
  </si>
  <si>
    <t>2 Years, Refrigerated</t>
  </si>
  <si>
    <t>5 Months, Ambient, Dry</t>
  </si>
  <si>
    <t>18 Months, Ambient, Dry</t>
  </si>
  <si>
    <t>36 Months, Ambient, Dry</t>
  </si>
  <si>
    <t>6 Month, Refrigerated</t>
  </si>
  <si>
    <t>21 Months, Refrigerated</t>
  </si>
  <si>
    <t>12 Months, Sanitary conditions</t>
  </si>
  <si>
    <t>2 Years, Ambient, Sanitary conditions</t>
  </si>
  <si>
    <t>6 Months, Refrigerated</t>
  </si>
  <si>
    <t>3 Year, Refrigerated</t>
  </si>
  <si>
    <t>2 Years, Ambient, Frozen</t>
  </si>
  <si>
    <t>1 Year, Frozen</t>
  </si>
  <si>
    <t>12 Months, Cool, Unopened</t>
  </si>
  <si>
    <t>Non-GMO, Organic</t>
  </si>
  <si>
    <t>12 Months, Cool, Dark</t>
  </si>
  <si>
    <t>Organic, Non-GMO</t>
  </si>
  <si>
    <t xml:space="preserve"> 12 Months, Dry, Away from Strong Odors, Unopened</t>
  </si>
  <si>
    <t>1 Year, Ambient, Sanitary Conditions</t>
  </si>
  <si>
    <t>12 Months, Dry, Not exposed to direct sunlight</t>
  </si>
  <si>
    <t>12 Months, Frozen</t>
  </si>
  <si>
    <t>1 Year, Refrigerated</t>
  </si>
  <si>
    <t>2 Years, Dry Refrigerated, 14 Months, Ambient, Dry</t>
  </si>
  <si>
    <t>2 Years, Dry, Frozen</t>
  </si>
  <si>
    <t>24 Months, Frozen</t>
  </si>
  <si>
    <t>6 Months, Cool, Dry</t>
  </si>
  <si>
    <t>24 Months, Refrigerated</t>
  </si>
  <si>
    <t>12 Months, Refrigerated</t>
  </si>
  <si>
    <t>3 Months, Ambient; 6 Months Refrigerated; 12 Months, Dry Frozen</t>
  </si>
  <si>
    <t>24 Months, Ambient, Unopened</t>
  </si>
  <si>
    <t>2 Years, Dry, Sanitary</t>
  </si>
  <si>
    <t>18 Months, Dry, Unopened</t>
  </si>
  <si>
    <t>2 Years, Dry, Unopened</t>
  </si>
  <si>
    <t>6 Months, Sanitary Conditions</t>
  </si>
  <si>
    <t>5 Years, Dry, Cool</t>
  </si>
  <si>
    <t>6 Months, Chilled, Cool</t>
  </si>
  <si>
    <t>36 Months, Cool, Dry</t>
  </si>
  <si>
    <t>5 Years, Ambient, Away from Strong Odors</t>
  </si>
  <si>
    <t>1 Year, Ambient, Cool</t>
  </si>
  <si>
    <t>6 Months, Dry, Frozen</t>
  </si>
  <si>
    <t>1 Year, Cool, Dry</t>
  </si>
  <si>
    <t>2 Years, Cool, Dry</t>
  </si>
  <si>
    <t>6 Months, Dry, Refrigerated</t>
  </si>
  <si>
    <t>12 Months, Dry, Ambient</t>
  </si>
  <si>
    <t>6 Months, Dry, Ambient</t>
  </si>
  <si>
    <t>9 Months, Cool, Dry</t>
  </si>
  <si>
    <t>1 Month, Dry, Sanitary</t>
  </si>
  <si>
    <t xml:space="preserve">6 Months, Dry, Refrigerated; 12 Months, Frozen </t>
  </si>
  <si>
    <t>6 Years, Ambient, Unopened</t>
  </si>
  <si>
    <t>6 Months, Ambient</t>
  </si>
  <si>
    <t>5 Years, Ambient, Dry</t>
  </si>
  <si>
    <t>6 Years, Ambient, Dry, Unopened</t>
  </si>
  <si>
    <t>12 Months, Ambient, Cool</t>
  </si>
  <si>
    <t>2 Years, Away from Strong Odors</t>
  </si>
  <si>
    <t>6 Months, Frozen;42 Days, Ambient, Dry</t>
  </si>
  <si>
    <t>Full Weight</t>
  </si>
  <si>
    <t>FLAVOR NAT STRAWBERRY WONF</t>
  </si>
  <si>
    <t>Kosher Symbols?</t>
  </si>
  <si>
    <t>Prodika Shelf Life</t>
  </si>
  <si>
    <t>Manufacturer Expiration ON LABEL</t>
  </si>
  <si>
    <t>Manfacturer Date ON LABEL</t>
  </si>
  <si>
    <t>NOT ON LABEL</t>
  </si>
  <si>
    <t>Week 1</t>
  </si>
  <si>
    <t>SM .5 OZ LEMON HONEY AFH</t>
  </si>
  <si>
    <t>SM .5OZ STRAW HONEY AFH</t>
  </si>
  <si>
    <t>Stephanie G</t>
  </si>
  <si>
    <t>214 Carrier Delivery Arrival</t>
  </si>
  <si>
    <t>870 Unload Start</t>
  </si>
  <si>
    <t>870 Unload Finish</t>
  </si>
  <si>
    <t>214 Carrier Delivery Departure</t>
  </si>
  <si>
    <t>EDI 944 Receipt Received by JMS</t>
  </si>
  <si>
    <t>Departed Source</t>
  </si>
  <si>
    <t>Arrived at Dest</t>
  </si>
  <si>
    <t>Unloading Started</t>
  </si>
  <si>
    <t>Special Instruction</t>
  </si>
  <si>
    <t>Note to Receiver</t>
  </si>
  <si>
    <t>Handled By</t>
  </si>
  <si>
    <t>Arrived at Destination</t>
  </si>
  <si>
    <t>Ship Zero Deg/Floor Load DrumsSend Rail Dunnage to plant per Tracy</t>
  </si>
  <si>
    <t>Date Inventoried</t>
  </si>
  <si>
    <t>GEODIS FOND DU LAC 291</t>
  </si>
  <si>
    <t>19008</t>
  </si>
  <si>
    <t>287</t>
  </si>
  <si>
    <t>H20-007-359</t>
  </si>
  <si>
    <t>152000</t>
  </si>
  <si>
    <t>Property Damage</t>
  </si>
  <si>
    <t>FGW303486</t>
  </si>
  <si>
    <t>H20-007-360</t>
  </si>
  <si>
    <t>DK Lemon Curd</t>
  </si>
  <si>
    <t>0056</t>
  </si>
  <si>
    <t>8536</t>
  </si>
  <si>
    <t>Dark product</t>
  </si>
  <si>
    <t>H20-007-361</t>
  </si>
  <si>
    <t>3869</t>
  </si>
  <si>
    <t>H20-007-362</t>
  </si>
  <si>
    <t xml:space="preserve">38mm </t>
  </si>
  <si>
    <t>15200</t>
  </si>
  <si>
    <t>water damage</t>
  </si>
  <si>
    <t>H20-007-363</t>
  </si>
  <si>
    <t>0058</t>
  </si>
  <si>
    <t>115</t>
  </si>
  <si>
    <t>H20-007-364</t>
  </si>
  <si>
    <t>0061</t>
  </si>
  <si>
    <t>2059</t>
  </si>
  <si>
    <t>H20-007-365</t>
  </si>
  <si>
    <t>0063</t>
  </si>
  <si>
    <t>1241</t>
  </si>
  <si>
    <t>H20-007-366</t>
  </si>
  <si>
    <t>soft set</t>
  </si>
  <si>
    <t>​18 drums for destroy of dark product</t>
  </si>
  <si>
    <t xml:space="preserve">​32716 - 32726​
</t>
  </si>
  <si>
    <t xml:space="preserve">​​​
</t>
  </si>
  <si>
    <t>​tags 32931-32948
row 211</t>
  </si>
  <si>
    <t>​33173-33177
row 219</t>
  </si>
  <si>
    <t>Freezer 2 full + 495 + 181</t>
  </si>
  <si>
    <t>NeedShipDate</t>
  </si>
  <si>
    <t>AvailToShipDate</t>
  </si>
  <si>
    <t>680</t>
  </si>
  <si>
    <t>H20-007-367</t>
  </si>
  <si>
    <t>0065</t>
  </si>
  <si>
    <t>1863</t>
  </si>
  <si>
    <t>FG5150005125</t>
  </si>
  <si>
    <t>H20-007-368</t>
  </si>
  <si>
    <t xml:space="preserve"> Smuckers Pure Strawberry Jam</t>
  </si>
  <si>
    <t>0069</t>
  </si>
  <si>
    <t>157</t>
  </si>
  <si>
    <t xml:space="preserve">​Pallet tags- 31506-31512
row 227
</t>
  </si>
  <si>
    <t xml:space="preserve">​Tags 71685-71701
</t>
  </si>
  <si>
    <t>??? Order ???</t>
  </si>
  <si>
    <t>69 for Thursday</t>
  </si>
  <si>
    <t>H20-007-369</t>
  </si>
  <si>
    <t>0070</t>
  </si>
  <si>
    <t>missing puree</t>
  </si>
  <si>
    <t xml:space="preserve">​pallet tags 33560-33572
row 215
</t>
  </si>
  <si>
    <t>Justin Cover</t>
  </si>
  <si>
    <t>330-</t>
  </si>
  <si>
    <t xml:space="preserve">Friday </t>
  </si>
  <si>
    <t>17</t>
  </si>
  <si>
    <t>6956</t>
  </si>
  <si>
    <t>H20-007-370</t>
  </si>
  <si>
    <t>0075</t>
  </si>
  <si>
    <t>H20-007-371</t>
  </si>
  <si>
    <t>0076</t>
  </si>
  <si>
    <t>H20-007-372</t>
  </si>
  <si>
    <t>15 loads</t>
  </si>
  <si>
    <t>East Wall</t>
  </si>
  <si>
    <t>South Wall</t>
  </si>
  <si>
    <t>11_18_19</t>
  </si>
  <si>
    <t>Mixed RM?</t>
  </si>
  <si>
    <t>WIP #?</t>
  </si>
  <si>
    <t>N/A</t>
  </si>
  <si>
    <t>UNK</t>
  </si>
  <si>
    <t>PUR0006D - RM Staging Report</t>
  </si>
  <si>
    <t>Thaw Report</t>
  </si>
  <si>
    <t>Thaw Date</t>
  </si>
  <si>
    <t>Thaw Day</t>
  </si>
  <si>
    <t>Item Desc</t>
  </si>
  <si>
    <t>Pack Requirements</t>
  </si>
  <si>
    <t>Pack Uom</t>
  </si>
  <si>
    <t>Prim Requirements</t>
  </si>
  <si>
    <t>Prim Uom</t>
  </si>
  <si>
    <t xml:space="preserve">Pack Item </t>
  </si>
  <si>
    <t>Pack Item Desc</t>
  </si>
  <si>
    <t>Pack Item Qty</t>
  </si>
  <si>
    <t>Pack Item Batches</t>
  </si>
  <si>
    <t>Prod Line</t>
  </si>
  <si>
    <t>Scheduled Date</t>
  </si>
  <si>
    <t>Scheduled Day</t>
  </si>
  <si>
    <t>Shift Code</t>
  </si>
  <si>
    <t>Seq</t>
  </si>
  <si>
    <t>Formula</t>
  </si>
  <si>
    <t xml:space="preserve">TUESDAY  </t>
  </si>
  <si>
    <t>06FRUIT</t>
  </si>
  <si>
    <t>NDR</t>
  </si>
  <si>
    <t>021-007</t>
  </si>
  <si>
    <t xml:space="preserve">MONDAY   </t>
  </si>
  <si>
    <t xml:space="preserve">SUNDAY   </t>
  </si>
  <si>
    <t>BOX</t>
  </si>
  <si>
    <t>WEDNESDAY</t>
  </si>
  <si>
    <t xml:space="preserve">SCO 9.5 OZ ORG </t>
  </si>
  <si>
    <t>007-W300758-5028364-002-1</t>
  </si>
  <si>
    <t xml:space="preserve">FRIDAY   </t>
  </si>
  <si>
    <t>011-007</t>
  </si>
  <si>
    <t>PAL</t>
  </si>
  <si>
    <t xml:space="preserve">Total Pack Reqs: 4.50 </t>
  </si>
  <si>
    <t xml:space="preserve">THURSDAY </t>
  </si>
  <si>
    <t>007-W303002-5053331-002-1</t>
  </si>
  <si>
    <t xml:space="preserve">Total Pack Reqs: 0.00 </t>
  </si>
  <si>
    <t>007-W300974-5028379-003-1</t>
  </si>
  <si>
    <t xml:space="preserve">SATURDAY </t>
  </si>
  <si>
    <t xml:space="preserve">Total Pack Reqs: 0.21 </t>
  </si>
  <si>
    <t xml:space="preserve">Total Prim Reqs: 90.42 </t>
  </si>
  <si>
    <t xml:space="preserve">Total Pack Reqs: 239.97 </t>
  </si>
  <si>
    <t xml:space="preserve">Total Prim Reqs: 7,199.12 </t>
  </si>
  <si>
    <t>BAG</t>
  </si>
  <si>
    <t>SM 7.25 OZ MGSH</t>
  </si>
  <si>
    <t>007-W301955-5026383-002-2</t>
  </si>
  <si>
    <t>12972</t>
  </si>
  <si>
    <t>H20-007-373</t>
  </si>
  <si>
    <t>2/12/20</t>
  </si>
  <si>
    <t>H20-007-374</t>
  </si>
  <si>
    <t>H20-007-375</t>
  </si>
  <si>
    <t>0077</t>
  </si>
  <si>
    <t>mixed strawberry and raspberry</t>
  </si>
  <si>
    <t>H20-007-376</t>
  </si>
  <si>
    <t>0078</t>
  </si>
  <si>
    <t>H20-007-377</t>
  </si>
  <si>
    <t>RM54502</t>
  </si>
  <si>
    <t>H20-007-378</t>
  </si>
  <si>
    <t>Carrageenan Genuvisco Type Scm-2 Powder</t>
  </si>
  <si>
    <t>SK74218</t>
  </si>
  <si>
    <t xml:space="preserve">molded </t>
  </si>
  <si>
    <t xml:space="preserve">​Pallet tags- 29384-29429
rows- 126, 127, 128, 129, (maybe 118?)
</t>
  </si>
  <si>
    <t xml:space="preserve">​In Row 333
</t>
  </si>
  <si>
    <t>CARGILL INC</t>
  </si>
  <si>
    <t>87500</t>
  </si>
  <si>
    <t>16744</t>
  </si>
  <si>
    <t>8670</t>
  </si>
  <si>
    <t>H20-007-379</t>
  </si>
  <si>
    <t>5150024357</t>
  </si>
  <si>
    <t>​pallet tags 29430-29489
rows 118, 110, 111, 114</t>
  </si>
  <si>
    <t xml:space="preserve">​pallet tags 29490-29520
rows 118, 126, 127
</t>
  </si>
  <si>
    <t>15 Months , Ambient, Dry, Sanitary Conditions</t>
  </si>
  <si>
    <t>90 Days, Ambient, Dry</t>
  </si>
  <si>
    <t>3 Years, Dry, Refrigerated, Sainitary conditions</t>
  </si>
  <si>
    <t>12 Months, Ambient, Dry, Sanitary</t>
  </si>
  <si>
    <t>6 Months, Ambient, Dry, Unopened</t>
  </si>
  <si>
    <t>72 Months Ambient, Dry, Unopened</t>
  </si>
  <si>
    <t>Fedex</t>
  </si>
  <si>
    <t>1Smuckers1</t>
  </si>
  <si>
    <t>7896</t>
  </si>
  <si>
    <t>H20-007-380</t>
  </si>
  <si>
    <t>0080</t>
  </si>
  <si>
    <t>​pallet tags 34053-34080
rows 128, 125</t>
  </si>
  <si>
    <t>12 Months, Ambient Dry</t>
  </si>
  <si>
    <t>1 Year, Cool, Dry, Sanitary, Unopened</t>
  </si>
  <si>
    <t>Salt</t>
  </si>
  <si>
    <t>12 Months, Ambient, Dry, Sanitary, Unopened</t>
  </si>
  <si>
    <t>2 Years, Ambient, Dry, Sanitary, Unopened</t>
  </si>
  <si>
    <t>5 Years, Ambient, Dry, Sanitary conditions, upopened</t>
  </si>
  <si>
    <t>30 Months, Ambient, Dry, Sanitary conditions, Unopened</t>
  </si>
  <si>
    <t>24 Months, Ambient, Dry, Not exposed to Sunlight, Unopened</t>
  </si>
  <si>
    <t>18 Months, Ambient, Dry, Sanitary Conditions, Unopened</t>
  </si>
  <si>
    <t>DK 9.5OZ PURELY</t>
  </si>
  <si>
    <t>007-W303256-5028611-001-2</t>
  </si>
  <si>
    <t xml:space="preserve">Total Prim Reqs: 4,442.44 </t>
  </si>
  <si>
    <t>007-W300774-5028369-003-1</t>
  </si>
  <si>
    <t xml:space="preserve">Total Pack Reqs: 22.00 </t>
  </si>
  <si>
    <t xml:space="preserve">Total Prim Reqs: 8,447.81 </t>
  </si>
  <si>
    <t>DK 8 OZ SF SPLD</t>
  </si>
  <si>
    <t>007-W300148-5028470-001-1</t>
  </si>
  <si>
    <t xml:space="preserve">Total Prim Reqs: 1,530.76 </t>
  </si>
  <si>
    <t>PMGRNT JCON NON GMO ORG</t>
  </si>
  <si>
    <t>SCO 9.5OZ ORG B</t>
  </si>
  <si>
    <t>007-W300729-5048679-002-1</t>
  </si>
  <si>
    <t xml:space="preserve">Total Pack Reqs: 35.15 </t>
  </si>
  <si>
    <t xml:space="preserve">Total Prim Reqs: 385.81 </t>
  </si>
  <si>
    <t>GRP CND WA JCON ESS RTN NONGMO</t>
  </si>
  <si>
    <t>SCO 9.5OZ ORG C</t>
  </si>
  <si>
    <t>007-W300912-5068171-003-1</t>
  </si>
  <si>
    <t xml:space="preserve">Total Pack Reqs: 3.50 </t>
  </si>
  <si>
    <t xml:space="preserve">Total Prim Reqs: 1,907.40 </t>
  </si>
  <si>
    <t xml:space="preserve">Total Pack Reqs: 12.38 </t>
  </si>
  <si>
    <t xml:space="preserve">Total Prim Reqs: 4,210.48 </t>
  </si>
  <si>
    <t xml:space="preserve">Total Prim Reqs: 138.60 </t>
  </si>
  <si>
    <t>007-W303674-5045276-002-1</t>
  </si>
  <si>
    <t>DK 10 OZ SDL ST</t>
  </si>
  <si>
    <t>007-W303839-5028686-001-3</t>
  </si>
  <si>
    <t xml:space="preserve">Total Pack Reqs: 30.39 </t>
  </si>
  <si>
    <t xml:space="preserve">Total Prim Reqs: 287.96 </t>
  </si>
  <si>
    <t>TAMARIND JCON 20 BRIX BOX MEX</t>
  </si>
  <si>
    <t xml:space="preserve">C&amp;B 9 OZ MAJOR </t>
  </si>
  <si>
    <t>007-W303796-5028081-003-1</t>
  </si>
  <si>
    <t>C&amp;B 9 OZ HOT MA</t>
  </si>
  <si>
    <t>007-W303798-5028071-003-1</t>
  </si>
  <si>
    <t xml:space="preserve">Total Pack Reqs: 1.30 </t>
  </si>
  <si>
    <t xml:space="preserve">Total Prim Reqs: 53.46 </t>
  </si>
  <si>
    <t>007-W306326-5073470-001-1</t>
  </si>
  <si>
    <t>SCO 9.5OZ ORG S</t>
  </si>
  <si>
    <t>007-W300736-5028351-002-1</t>
  </si>
  <si>
    <t xml:space="preserve">Total Prim Reqs: 58.00 </t>
  </si>
  <si>
    <t xml:space="preserve">Total Pack Reqs: 66.00 </t>
  </si>
  <si>
    <t xml:space="preserve">Total Prim Reqs: 22,440.66 </t>
  </si>
  <si>
    <t xml:space="preserve">Total Prim Reqs: 14,079.68 </t>
  </si>
  <si>
    <t>DK 10 OZ APRICO</t>
  </si>
  <si>
    <t>007-W303156-5028499-001-3</t>
  </si>
  <si>
    <t xml:space="preserve">Total Pack Reqs: 9.00 </t>
  </si>
  <si>
    <t xml:space="preserve">Total Pack Reqs: 179.99 </t>
  </si>
  <si>
    <t xml:space="preserve">Total Prim Reqs: 5,399.78 </t>
  </si>
  <si>
    <t>DK 12/10 OZ SDL</t>
  </si>
  <si>
    <t>007-W303166-5045397-003-2</t>
  </si>
  <si>
    <t xml:space="preserve">Total Pack Reqs: 1.96 </t>
  </si>
  <si>
    <t xml:space="preserve">Total Prim Reqs: 880.41 </t>
  </si>
  <si>
    <t>DK 10 OZ BLK SW</t>
  </si>
  <si>
    <t>007-W303303-5028601-001-3</t>
  </si>
  <si>
    <t xml:space="preserve">Total Pack Reqs: 16.56 </t>
  </si>
  <si>
    <t xml:space="preserve">Total Prim Reqs: 5,879.87 </t>
  </si>
  <si>
    <t>DK 10 OZ SDL RE</t>
  </si>
  <si>
    <t>007-W303785-5039916-002-2</t>
  </si>
  <si>
    <t xml:space="preserve">Total Pack Reqs: 22.44 </t>
  </si>
  <si>
    <t xml:space="preserve">Total Prim Reqs: 673.22 </t>
  </si>
  <si>
    <t xml:space="preserve">Total Pack Reqs: 350.02 </t>
  </si>
  <si>
    <t xml:space="preserve">Total Prim Reqs: 9,800.67 </t>
  </si>
  <si>
    <t>C&amp;B 12 OZ ZESTY</t>
  </si>
  <si>
    <t>007-W303802-5067761-001-1</t>
  </si>
  <si>
    <t xml:space="preserve">Total Pack Reqs: 92.00 </t>
  </si>
  <si>
    <t xml:space="preserve">Total Prim Reqs: 25,115.92 </t>
  </si>
  <si>
    <t xml:space="preserve">Total Pack Reqs: 6.23 </t>
  </si>
  <si>
    <t xml:space="preserve">Total Prim Reqs: 311.38 </t>
  </si>
  <si>
    <t xml:space="preserve">Total Pack Reqs: 0.13 </t>
  </si>
  <si>
    <t xml:space="preserve">Total Prim Reqs: 74.10 </t>
  </si>
  <si>
    <t>C&amp;B 12 OZ SEAFO</t>
  </si>
  <si>
    <t>007-W303808-5067752-001-1</t>
  </si>
  <si>
    <t>1518.5</t>
  </si>
  <si>
    <t>20839</t>
  </si>
  <si>
    <t>6547</t>
  </si>
  <si>
    <t>​​pallet tags 29375-29383
row 126</t>
  </si>
  <si>
    <t>​pallet tags 34081-34154
rows 124, 123, 115, 116, 117, 121</t>
  </si>
  <si>
    <t xml:space="preserve">​pallet tags 34155-34178
rows 121, 120
</t>
  </si>
  <si>
    <t>Ship Zero Deg/Floor Load DrumsREFER TRL #1 DELV 3/23/20</t>
  </si>
  <si>
    <t>Ship Zero Deg/Floor Load DrumsREFER TRL #2 DELV 3/24/20</t>
  </si>
  <si>
    <t>Ship Zero Deg/Floor Load DrumsREFER TRL #3 DELV 3/25/20</t>
  </si>
  <si>
    <t>Ship Zero Deg/Floor Load DrumsREFER TRL #4 DELV 3/26/20</t>
  </si>
  <si>
    <t>Ship Zero Deg/Floor Load DrumsREFER TRL #5 DELV 3/26/20</t>
  </si>
  <si>
    <t>Ship Zero Deg/Floor Load DrumsREFER TRL #6 DELV 3/27/20</t>
  </si>
  <si>
    <t>Ship Zero Deg/Floor Load DrumsREFER TRL #7 DELV 3/27/20</t>
  </si>
  <si>
    <t>Ship Zero Deg/Floor Load DrumsDELV 3/27/20</t>
  </si>
  <si>
    <t>Qty Shipped: 1,313</t>
  </si>
  <si>
    <t>Order Weight: 17,988</t>
  </si>
  <si>
    <t>Order Weight: 41,026</t>
  </si>
  <si>
    <t>Qty Shipped: 1,614</t>
  </si>
  <si>
    <t>Order Weight: 41,199</t>
  </si>
  <si>
    <t>Qty Shipped: 3,048</t>
  </si>
  <si>
    <t>Order Weight: 42,866</t>
  </si>
  <si>
    <t>Qty Shipped: 2,421</t>
  </si>
  <si>
    <t>Order Weight: 39,089</t>
  </si>
  <si>
    <t>Order Weight: 42,096</t>
  </si>
  <si>
    <t>Qty Shipped: 1,196</t>
  </si>
  <si>
    <t>Order Weight: 16,983</t>
  </si>
  <si>
    <t>Qty Shipped: 2,820</t>
  </si>
  <si>
    <t>Order Weight: 41,736</t>
  </si>
  <si>
    <t>Qty Shipped: 2,663</t>
  </si>
  <si>
    <t>Order Weight: 39,794</t>
  </si>
  <si>
    <t>Qty Shipped: 2,717</t>
  </si>
  <si>
    <t>Order Weight: 40,407</t>
  </si>
  <si>
    <t>Qty Shipped: 1,928</t>
  </si>
  <si>
    <t>Order Weight: 18,512</t>
  </si>
  <si>
    <t>Qty Shipped: 4,284</t>
  </si>
  <si>
    <t>Order Weight: 42,487</t>
  </si>
  <si>
    <t>Qty Shipped: 5,176</t>
  </si>
  <si>
    <t>Order Weight: 42,894</t>
  </si>
  <si>
    <t>Qty Shipped: 2,321</t>
  </si>
  <si>
    <t>Order Weight: 27,357</t>
  </si>
  <si>
    <t>Qty Shipped: 2,759</t>
  </si>
  <si>
    <t>Order Weight: 40,833</t>
  </si>
  <si>
    <t>Qty Shipped: 1,880</t>
  </si>
  <si>
    <t>Order Weight: 12,972</t>
  </si>
  <si>
    <t>Qty Shipped: 3,501</t>
  </si>
  <si>
    <t>Order Weight: 42,182</t>
  </si>
  <si>
    <t>Qty Shipped: 5,878</t>
  </si>
  <si>
    <t>Order Weight: 42,332</t>
  </si>
  <si>
    <t>Qty Shipped: 6,492</t>
  </si>
  <si>
    <t>Order Weight: 42,511</t>
  </si>
  <si>
    <t>Qty Shipped: 6,227</t>
  </si>
  <si>
    <t>Order Weight: 40,476</t>
  </si>
  <si>
    <t>Qty Shipped: 6,479</t>
  </si>
  <si>
    <t>Order Weight: 43,409</t>
  </si>
  <si>
    <t>Qty Shipped: 3,214</t>
  </si>
  <si>
    <t>Order Weight: 44,032</t>
  </si>
  <si>
    <t>Qty Shipped: 5,141</t>
  </si>
  <si>
    <t>Order Weight: 37,529</t>
  </si>
  <si>
    <t>Qty Shipped: 5,547</t>
  </si>
  <si>
    <t>Order Weight: 37,717</t>
  </si>
  <si>
    <t>Qty Shipped: 5,966</t>
  </si>
  <si>
    <t>Order Weight: 39,726</t>
  </si>
  <si>
    <t>Qty Shipped: 5,138</t>
  </si>
  <si>
    <t>Order Weight: 39,613</t>
  </si>
  <si>
    <t>Order Weight: 43,416</t>
  </si>
  <si>
    <t>Order Weight: 29,442</t>
  </si>
  <si>
    <t>Qty Shipped: 3,813</t>
  </si>
  <si>
    <t>Order Weight: 39,441</t>
  </si>
  <si>
    <t>Qty Shipped: 3,378</t>
  </si>
  <si>
    <t>Order Weight: 41,285</t>
  </si>
  <si>
    <t>Qty Shipped: 2,798</t>
  </si>
  <si>
    <t>Order Weight: 38,333</t>
  </si>
  <si>
    <t>Qty Shipped: 6,275</t>
  </si>
  <si>
    <t>Order Weight: 40,459</t>
  </si>
  <si>
    <t>Qty Shipped: 4,074</t>
  </si>
  <si>
    <t>Order Weight: 29,740</t>
  </si>
  <si>
    <t>Qty Shipped: 3,358</t>
  </si>
  <si>
    <t>Order Weight: 41,649</t>
  </si>
  <si>
    <t>Qty Shipped: 5,941</t>
  </si>
  <si>
    <t>Order Weight: 41,605</t>
  </si>
  <si>
    <t>Qty Shipped: 5,580</t>
  </si>
  <si>
    <t>Order Weight: 41,194</t>
  </si>
  <si>
    <t>Qty Shipped: 1,942</t>
  </si>
  <si>
    <t>Order Weight: 18,568</t>
  </si>
  <si>
    <t>Qty Shipped: 1,688</t>
  </si>
  <si>
    <t>Order Weight: 25,320</t>
  </si>
  <si>
    <t>Qty Shipped: 2,884</t>
  </si>
  <si>
    <t>Order Weight: 32,284</t>
  </si>
  <si>
    <t>Qty Shipped: 2,390</t>
  </si>
  <si>
    <t>Order Weight: 40,127</t>
  </si>
  <si>
    <t>Qty Shipped: 2,547</t>
  </si>
  <si>
    <t>Order Weight: 43,714</t>
  </si>
  <si>
    <t>Qty Shipped: 2,827</t>
  </si>
  <si>
    <t>Order Weight: 41,840</t>
  </si>
  <si>
    <t>Qty Shipped: 2,481</t>
  </si>
  <si>
    <t>Order Weight: 43,914</t>
  </si>
  <si>
    <t>Qty Shipped: 2,105</t>
  </si>
  <si>
    <t>Order Weight: 25,221</t>
  </si>
  <si>
    <t>Qty Shipped: 2,786</t>
  </si>
  <si>
    <t>Order Weight: 41,233</t>
  </si>
  <si>
    <t>Qty Shipped: 2,142</t>
  </si>
  <si>
    <t>Order Weight: 37,913</t>
  </si>
  <si>
    <t>Qty Shipped: 2,230</t>
  </si>
  <si>
    <t>Order Weight: 30,977</t>
  </si>
  <si>
    <t>Qty Shipped: 2,768</t>
  </si>
  <si>
    <t>Order Weight: 37,922</t>
  </si>
  <si>
    <t>Qty Shipped: 730</t>
  </si>
  <si>
    <t>Order Weight: 10,658</t>
  </si>
  <si>
    <t>Qty Shipped: 313</t>
  </si>
  <si>
    <t>Order Weight: 313</t>
  </si>
  <si>
    <t>Qty Shipped: 21,664</t>
  </si>
  <si>
    <t>Order Weight: 7,597</t>
  </si>
  <si>
    <t>Qty Shipped: 52,347</t>
  </si>
  <si>
    <t>Order Weight: 1,047</t>
  </si>
  <si>
    <t>Qty Shipped: 5,147</t>
  </si>
  <si>
    <t>Order Weight: 34,727</t>
  </si>
  <si>
    <t>Qty Shipped: 4,191</t>
  </si>
  <si>
    <t>Order Weight: 27,983</t>
  </si>
  <si>
    <t>Qty Shipped: 2,651</t>
  </si>
  <si>
    <t>Order Weight: 42,151</t>
  </si>
  <si>
    <t>Qty Shipped: 7,000</t>
  </si>
  <si>
    <t>Order Weight: 39,900</t>
  </si>
  <si>
    <t>Qty Shipped: 6,988</t>
  </si>
  <si>
    <t>Order Weight: 39,832</t>
  </si>
  <si>
    <t>Qty Shipped: 3,286</t>
  </si>
  <si>
    <t>Order Weight: 34,666</t>
  </si>
  <si>
    <t>Qty Shipped: 3,345</t>
  </si>
  <si>
    <t>Order Weight: 41,551</t>
  </si>
  <si>
    <t>Qty Shipped: 2,369</t>
  </si>
  <si>
    <t>Order Weight: 40,380</t>
  </si>
  <si>
    <t>Qty Shipped: 3,494</t>
  </si>
  <si>
    <t>Order Weight: 37,036</t>
  </si>
  <si>
    <t>Qty Shipped: 8,760</t>
  </si>
  <si>
    <t>Order Weight: 8,760</t>
  </si>
  <si>
    <t>Qty Shipped: 4,661</t>
  </si>
  <si>
    <t>Order Weight: 40,867</t>
  </si>
  <si>
    <t>Qty Shipped: 3,151</t>
  </si>
  <si>
    <t>Order Weight: 39,136</t>
  </si>
  <si>
    <t>Qty Shipped: 2,816</t>
  </si>
  <si>
    <t>Order Weight: 41,677</t>
  </si>
  <si>
    <t>Order Weight: 39,877</t>
  </si>
  <si>
    <t>Qty Shipped: 5,082</t>
  </si>
  <si>
    <t>Order Weight: 61,195</t>
  </si>
  <si>
    <t>Qty Shipped: 4,374</t>
  </si>
  <si>
    <t>Order Weight: 39,647</t>
  </si>
  <si>
    <t>Qty Shipped: 2,298</t>
  </si>
  <si>
    <t>Order Weight: 24,637</t>
  </si>
  <si>
    <t>Qty Shipped: 1,940</t>
  </si>
  <si>
    <t>Order Weight: 18,560</t>
  </si>
  <si>
    <t>Qty Shipped: 1,244</t>
  </si>
  <si>
    <t>Order Weight: 38,472</t>
  </si>
  <si>
    <t>Qty Shipped: 1,690</t>
  </si>
  <si>
    <t>Order Weight: 40,124</t>
  </si>
  <si>
    <t>Qty Shipped: 3,121</t>
  </si>
  <si>
    <t>Order Weight: 33,083</t>
  </si>
  <si>
    <t>Qty Shipped: 2,525</t>
  </si>
  <si>
    <t>Order Weight: 30,526</t>
  </si>
  <si>
    <t>Qty Shipped: 2,311</t>
  </si>
  <si>
    <t>Order Weight: 41,829</t>
  </si>
  <si>
    <t>Qty Shipped: 2,288</t>
  </si>
  <si>
    <t>Order Weight: 41,413</t>
  </si>
  <si>
    <t>Qty Shipped: 828</t>
  </si>
  <si>
    <t>Order Weight: 38,719</t>
  </si>
  <si>
    <t>Qty Shipped: 2,234</t>
  </si>
  <si>
    <t>Order Weight: 41,636</t>
  </si>
  <si>
    <t>Qty Shipped: 1,685</t>
  </si>
  <si>
    <t>Order Weight: 41,140</t>
  </si>
  <si>
    <t>Qty Shipped: 2,304</t>
  </si>
  <si>
    <t>Order Weight: 41,702</t>
  </si>
  <si>
    <t>Qty Shipped: 1,664</t>
  </si>
  <si>
    <t>Order Weight: 30,243</t>
  </si>
  <si>
    <t>Order Weight: 42,180</t>
  </si>
  <si>
    <t>Qty Shipped: 2,177</t>
  </si>
  <si>
    <t>Order Weight: 39,889</t>
  </si>
  <si>
    <t>Qty Shipped: 2,291</t>
  </si>
  <si>
    <t>Order Weight: 41,696</t>
  </si>
  <si>
    <t>Qty Shipped: 1,390</t>
  </si>
  <si>
    <t>Qty Shipped: 2,466</t>
  </si>
  <si>
    <t>Order Weight: 38,809</t>
  </si>
  <si>
    <t>Qty Shipped: 814</t>
  </si>
  <si>
    <t>Order Weight: 43,712</t>
  </si>
  <si>
    <t>Qty Shipped: 1,352</t>
  </si>
  <si>
    <t>Order Weight: 16,640</t>
  </si>
  <si>
    <t>Qty Shipped: 3,030</t>
  </si>
  <si>
    <t>Order Weight: 41,511</t>
  </si>
  <si>
    <t>Order Weight: 43,222</t>
  </si>
  <si>
    <t>Qty Shipped: 756</t>
  </si>
  <si>
    <t>Order Weight: 40,597</t>
  </si>
  <si>
    <t>Qty Shipped: 822</t>
  </si>
  <si>
    <t>Order Weight: 42,908</t>
  </si>
  <si>
    <t>Qty Shipped: 1,631</t>
  </si>
  <si>
    <t>Order Weight: 37,262</t>
  </si>
  <si>
    <t>Qty Shipped: 787</t>
  </si>
  <si>
    <t>Order Weight: 42,262</t>
  </si>
  <si>
    <t>Qty Shipped: 799</t>
  </si>
  <si>
    <t>Order Weight: 42,906</t>
  </si>
  <si>
    <t>Order Weight: 37,332</t>
  </si>
  <si>
    <t>12 Months, Ambient, Unopened</t>
  </si>
  <si>
    <t>3 Years, Ambient, Dry, Sanitrary Conditions, Unopened</t>
  </si>
  <si>
    <t>9 Months, Ambient, Sanitary Conditions, Unopened</t>
  </si>
  <si>
    <t>5 Years, Away from Strong Odors, Cool, Dry, Sanitary Conditions, Unopened</t>
  </si>
  <si>
    <t>10 Months, Ambient, Dry, Sanitary Conditions, Unopened</t>
  </si>
  <si>
    <t>12 Months, Cool, Dry, Unopened</t>
  </si>
  <si>
    <t>Gluten Free, Gluten-Free &amp; Non-GMO</t>
  </si>
  <si>
    <t>2 Years, Ambient, Dry, Sanitary Conditions, Unopened</t>
  </si>
  <si>
    <t>18 Months, Cool, Dark, Dry, Not Exposed to Sunlight</t>
  </si>
  <si>
    <t>30 Days, Refrigerated</t>
  </si>
  <si>
    <t>10 Months, Ambient, Dry, Sanitary</t>
  </si>
  <si>
    <t>H20-007-381</t>
  </si>
  <si>
    <t>Bad Seals</t>
  </si>
  <si>
    <t xml:space="preserve">​29392 and 29393
</t>
  </si>
  <si>
    <t>PRIOR INVENTORY</t>
  </si>
  <si>
    <t>79</t>
  </si>
  <si>
    <t>49</t>
  </si>
  <si>
    <t>33</t>
  </si>
  <si>
    <t>GIC0500D</t>
  </si>
  <si>
    <t>Sheet: Combined Inventory Transactions</t>
  </si>
  <si>
    <t>Date: 26-MAR-20 02.54.53 PM      Page: 1 of 1</t>
  </si>
  <si>
    <t>For Item Num: 5150055224 , Inventory Org: 007 , From Date: 01-OCT-2019, To Date: 24-MAR-2020</t>
  </si>
  <si>
    <t>Inventory Org:007</t>
  </si>
  <si>
    <t>Item Number:5150055224</t>
  </si>
  <si>
    <t>Description:C&amp;B 12 OZ SEAFOOD SAUCE 6CT</t>
  </si>
  <si>
    <t>Subinventory</t>
  </si>
  <si>
    <t>Tran Code</t>
  </si>
  <si>
    <t>Tran Date</t>
  </si>
  <si>
    <t>Source</t>
  </si>
  <si>
    <t>Line Type</t>
  </si>
  <si>
    <t>To/From</t>
  </si>
  <si>
    <t>GEMMS</t>
  </si>
  <si>
    <t>007E</t>
  </si>
  <si>
    <t>J02084</t>
  </si>
  <si>
    <t>HJ0120</t>
  </si>
  <si>
    <t>IBAL</t>
  </si>
  <si>
    <t>LTFR</t>
  </si>
  <si>
    <t>J06031</t>
  </si>
  <si>
    <t>007M</t>
  </si>
  <si>
    <t>PROD</t>
  </si>
  <si>
    <t xml:space="preserve">Crystal </t>
  </si>
  <si>
    <t>COCOA ALKALIZED PWDR D-11-VB</t>
  </si>
  <si>
    <t>Week 4</t>
  </si>
  <si>
    <t>10.9 oz</t>
  </si>
  <si>
    <t>SCO 15.5 oz MCR 6 PK</t>
  </si>
  <si>
    <t>slurry on 4/28/20</t>
  </si>
  <si>
    <t>51980#</t>
  </si>
  <si>
    <t>21 batchs</t>
  </si>
  <si>
    <t>6 Months, Ambient, Dry, Sanitary Conditions, Unopened</t>
  </si>
  <si>
    <t>1 Year, Sanitary Conditions</t>
  </si>
  <si>
    <t>3 Years, Ambient, Dry, Sanitary Conditions, Unopened</t>
  </si>
  <si>
    <t>22</t>
  </si>
  <si>
    <t>H20-007-382</t>
  </si>
  <si>
    <t>Expired FG</t>
  </si>
  <si>
    <t>9 Months, Ambient, Dry, Sanitary Conditions, Unopened</t>
  </si>
  <si>
    <t>30 Days, Ambient, Dry, Sanitary Conditions, Unopened, Ventilated</t>
  </si>
  <si>
    <t>H20-007-383</t>
  </si>
  <si>
    <t>546</t>
  </si>
  <si>
    <t>Missing COO</t>
  </si>
  <si>
    <t>H20-007-384</t>
  </si>
  <si>
    <t>0090</t>
  </si>
  <si>
    <t>No Labels</t>
  </si>
  <si>
    <t>H20-007-385</t>
  </si>
  <si>
    <t>476</t>
  </si>
  <si>
    <t xml:space="preserve">​71913, 71914, 71915, 71916
</t>
  </si>
  <si>
    <t xml:space="preserve">​Hold row
</t>
  </si>
  <si>
    <t>​34315-34320 Hold Row</t>
  </si>
  <si>
    <t>43/31/20</t>
  </si>
  <si>
    <t>12 Months, Ambient, Dry, Sanitary Conditions, Unopened</t>
  </si>
  <si>
    <t>1 Year, Ambient, Not exposed to sunlight</t>
  </si>
  <si>
    <t>18 Days, Ambient, Away from Strong Odor, Dry, Not exposed to Sunlight, Sanitary Conditions</t>
  </si>
  <si>
    <t>12 Months, Cool, Dry Sanitary Conditions, Unopened</t>
  </si>
  <si>
    <t>2 Years, Frozen, Refrigerated</t>
  </si>
  <si>
    <t>Ess</t>
  </si>
  <si>
    <t>SM 10 OZ SUG FR</t>
  </si>
  <si>
    <t>007-W300189-5044621-002-1</t>
  </si>
  <si>
    <t xml:space="preserve">Total Prim Reqs: 3,059.84 </t>
  </si>
  <si>
    <t>SM 390 ML DF ST</t>
  </si>
  <si>
    <t>DF 54CS 1L LIGH</t>
  </si>
  <si>
    <t>SM 390 ML DF BL</t>
  </si>
  <si>
    <t>SM 390 ML DF RA</t>
  </si>
  <si>
    <t>SM 390 ML DF AP</t>
  </si>
  <si>
    <t>SM 440G ORG MAM</t>
  </si>
  <si>
    <t>007-W300665-5062794-004-1</t>
  </si>
  <si>
    <t xml:space="preserve">Total Prim Reqs: 3,601.43 </t>
  </si>
  <si>
    <t xml:space="preserve">SM 440G APR LS </t>
  </si>
  <si>
    <t>007-W300135-5062835-004-1</t>
  </si>
  <si>
    <t xml:space="preserve">Total Pack Reqs: 33.00 </t>
  </si>
  <si>
    <t xml:space="preserve">Total Prim Reqs: 11,219.01 </t>
  </si>
  <si>
    <t>08NUT</t>
  </si>
  <si>
    <t xml:space="preserve">SM 5 OZ PECANS </t>
  </si>
  <si>
    <t>007-W303867-5054479-001-2</t>
  </si>
  <si>
    <t xml:space="preserve">Total Pack Reqs: 86.00 </t>
  </si>
  <si>
    <t xml:space="preserve">Total Prim Reqs: 2,580.13 </t>
  </si>
  <si>
    <t xml:space="preserve">Total Prim Reqs: 65,294.40 </t>
  </si>
  <si>
    <t xml:space="preserve">Total Pack Reqs: 109.99 </t>
  </si>
  <si>
    <t xml:space="preserve">Total Prim Reqs: 37,399.88 </t>
  </si>
  <si>
    <t>43/31/21</t>
  </si>
  <si>
    <t>43/31/22</t>
  </si>
  <si>
    <t>43/31/23</t>
  </si>
  <si>
    <t>H20-007-386</t>
  </si>
  <si>
    <t>0091</t>
  </si>
  <si>
    <t>822</t>
  </si>
  <si>
    <t xml:space="preserve">allergen testing egg </t>
  </si>
  <si>
    <t>H20-007-387</t>
  </si>
  <si>
    <t>FG6984806288</t>
  </si>
  <si>
    <t>H20-007-388</t>
  </si>
  <si>
    <t>DF 500ML RASP FRT SPREAD</t>
  </si>
  <si>
    <t>0092</t>
  </si>
  <si>
    <t>392</t>
  </si>
  <si>
    <t>​pallet tags 71939-71943</t>
  </si>
  <si>
    <t>​pallet tags 34580-34584 moved to hold row</t>
  </si>
  <si>
    <t xml:space="preserve">Total Pack Reqs: 504.02 </t>
  </si>
  <si>
    <t xml:space="preserve">Total Prim Reqs: 181,431.08 </t>
  </si>
  <si>
    <t xml:space="preserve">Total Pack Reqs: 29.99 </t>
  </si>
  <si>
    <t xml:space="preserve">Total Prim Reqs: 11,516.99 </t>
  </si>
  <si>
    <t>cbdc@ntd.net</t>
  </si>
  <si>
    <t>KBF BOYSENBERRY</t>
  </si>
  <si>
    <t xml:space="preserve">Total Prim Reqs: 2,033.35 </t>
  </si>
  <si>
    <t>C&amp;B PICKLE RELI</t>
  </si>
  <si>
    <t>floor</t>
  </si>
  <si>
    <t>H20-007-389</t>
  </si>
  <si>
    <t>Bad Label Codes</t>
  </si>
  <si>
    <t>H20-007-390</t>
  </si>
  <si>
    <t>007-W303002-5053331-002</t>
  </si>
  <si>
    <t>0094</t>
  </si>
  <si>
    <t>86</t>
  </si>
  <si>
    <t>LINE 1</t>
  </si>
  <si>
    <t>JAR WASHER TEMP NOT IN SPEC</t>
  </si>
  <si>
    <t>H20-007-391</t>
  </si>
  <si>
    <t>0096</t>
  </si>
  <si>
    <t>1061</t>
  </si>
  <si>
    <t>H20-007-392</t>
  </si>
  <si>
    <t>H20-007-393</t>
  </si>
  <si>
    <t>0097</t>
  </si>
  <si>
    <t>H20-007-394</t>
  </si>
  <si>
    <t>​#34610</t>
  </si>
  <si>
    <t>​HOLD ROW</t>
  </si>
  <si>
    <t>Date: 06-APR-20   01.08.02 PM                                                                                                              Page 1 of 1</t>
  </si>
  <si>
    <t>Inventory Org: 007,   From Date: 18-MAR-2020,   To Date: 20-APR-2020,   Use Shared: Y</t>
  </si>
  <si>
    <t xml:space="preserve">Total Pack Reqs: 92.44 </t>
  </si>
  <si>
    <t xml:space="preserve">Total Prim Reqs: 2,773.24 </t>
  </si>
  <si>
    <t>SCO APRICOT ORG</t>
  </si>
  <si>
    <t>C&amp;B ORANGE MARM</t>
  </si>
  <si>
    <t xml:space="preserve">Total Pack Reqs: 20.00 </t>
  </si>
  <si>
    <t xml:space="preserve">Total Prim Reqs: 6,999.89 </t>
  </si>
  <si>
    <t xml:space="preserve">Total Prim Reqs: 0.07 </t>
  </si>
  <si>
    <t xml:space="preserve">Total Prim Reqs: 0.72 </t>
  </si>
  <si>
    <t>SCO MANGO SPREA</t>
  </si>
  <si>
    <t xml:space="preserve">Total Prim Reqs: 0.33 </t>
  </si>
  <si>
    <t>SM 12 FL OZ BOY</t>
  </si>
  <si>
    <t>007-W303238-5074151-001-1</t>
  </si>
  <si>
    <t xml:space="preserve">Total Pack Reqs: 7.49 </t>
  </si>
  <si>
    <t xml:space="preserve">Total Prim Reqs: 2,883.85 </t>
  </si>
  <si>
    <t xml:space="preserve">Total Prim Reqs: 0.11 </t>
  </si>
  <si>
    <t xml:space="preserve">Total Pack Reqs: 35.99 </t>
  </si>
  <si>
    <t xml:space="preserve">Total Prim Reqs: 8,637.90 </t>
  </si>
  <si>
    <t xml:space="preserve">Total Pack Reqs: 175.02 </t>
  </si>
  <si>
    <t xml:space="preserve">Total Prim Reqs: 62,128.24 </t>
  </si>
  <si>
    <t xml:space="preserve">Total Pack Reqs: 13.60 </t>
  </si>
  <si>
    <t xml:space="preserve">Total Prim Reqs: 679.84 </t>
  </si>
  <si>
    <t>SM 12 FL OZ BLU</t>
  </si>
  <si>
    <t>007-W303216-5039778-001-3</t>
  </si>
  <si>
    <t xml:space="preserve">Total Pack Reqs: 16.00 </t>
  </si>
  <si>
    <t xml:space="preserve">Total Prim Reqs: 6,960.13 </t>
  </si>
  <si>
    <t>SM 12 FL OZ STR</t>
  </si>
  <si>
    <t>007-W303848-5057472-002-1</t>
  </si>
  <si>
    <t xml:space="preserve">Total Pack Reqs: 2.03 </t>
  </si>
  <si>
    <t xml:space="preserve">Total Prim Reqs: 984.56 </t>
  </si>
  <si>
    <t>SM 12 FL OZ RED</t>
  </si>
  <si>
    <t>007-W303768-5039794-001-3</t>
  </si>
  <si>
    <t xml:space="preserve">Total Prim Reqs: 1,575.22 </t>
  </si>
  <si>
    <t>SM 5 OZ WALNUTS</t>
  </si>
  <si>
    <t>007-W303868-5054499-001-2</t>
  </si>
  <si>
    <t xml:space="preserve">Total Pack Reqs: 526.99 </t>
  </si>
  <si>
    <t xml:space="preserve">Total Prim Reqs: 13,174.65 </t>
  </si>
  <si>
    <t xml:space="preserve">Total Pack Reqs: 8.98 </t>
  </si>
  <si>
    <t xml:space="preserve">Total Prim Reqs: 3,456.15 </t>
  </si>
  <si>
    <t>SM CARAMEL MAGI</t>
  </si>
  <si>
    <t>007-W303817-5058023-002-1</t>
  </si>
  <si>
    <t>007-W305079-5071703-001-1</t>
  </si>
  <si>
    <t>SM 15.5 OZ HTFD</t>
  </si>
  <si>
    <t>007-W303177-5063690-002-1</t>
  </si>
  <si>
    <t xml:space="preserve">Total Pack Reqs: 29.98 </t>
  </si>
  <si>
    <t xml:space="preserve">Total Prim Reqs: 10,644.16 </t>
  </si>
  <si>
    <t>SCO 15.5 OZ ORG</t>
  </si>
  <si>
    <t>007-W300289-5057335-001-1</t>
  </si>
  <si>
    <t>007-W303679-5043901-001-2</t>
  </si>
  <si>
    <t>007-W303137-5043835-002-1</t>
  </si>
  <si>
    <t>007-W303304-5043876-001-2</t>
  </si>
  <si>
    <t>RED RASP WA/BC STRND SP NONGMO</t>
  </si>
  <si>
    <t>007-W303764-5043905-001-2</t>
  </si>
  <si>
    <t>007-W303778-5054473-001-2</t>
  </si>
  <si>
    <t>Warehouse: 7,     FROM Ship Date: 01-JAN-2020,     TO Date: 08-APR-2020</t>
  </si>
  <si>
    <t xml:space="preserve">08-APR-20                11.36.41 AM  </t>
  </si>
  <si>
    <t>Qty Shipped: 3,842</t>
  </si>
  <si>
    <t>Order Weight: 38,420</t>
  </si>
  <si>
    <t>Qty Shipped: 1,318</t>
  </si>
  <si>
    <t>Order Weight: 42,440</t>
  </si>
  <si>
    <t>Qty Shipped: 1,156</t>
  </si>
  <si>
    <t>Order Weight: 37,223</t>
  </si>
  <si>
    <t>Qty Shipped: 3,028</t>
  </si>
  <si>
    <t>Order Weight: 30,280</t>
  </si>
  <si>
    <t>Qty Shipped: 3,761</t>
  </si>
  <si>
    <t>Order Weight: 37,610</t>
  </si>
  <si>
    <t>Qty Shipped: 1,968</t>
  </si>
  <si>
    <t>Order Weight: 43,656</t>
  </si>
  <si>
    <t>Qty Shipped: 7,156</t>
  </si>
  <si>
    <t>Order Weight: 30,771</t>
  </si>
  <si>
    <t>Qty Shipped: 6,221</t>
  </si>
  <si>
    <t>Order Weight: 26,750</t>
  </si>
  <si>
    <t>Order Weight: 42,236</t>
  </si>
  <si>
    <t>Qty Shipped: 7,303</t>
  </si>
  <si>
    <t>Order Weight: 31,403</t>
  </si>
  <si>
    <t>Qty Shipped: 2,996</t>
  </si>
  <si>
    <t>Order Weight: 40,616</t>
  </si>
  <si>
    <t>Qty Shipped: 1,564</t>
  </si>
  <si>
    <t>Order Weight: 36,169</t>
  </si>
  <si>
    <t>Qty Shipped: 2,052</t>
  </si>
  <si>
    <t>Order Weight: 36,504</t>
  </si>
  <si>
    <t>Qty Shipped: 1,304</t>
  </si>
  <si>
    <t>Order Weight: 41,989</t>
  </si>
  <si>
    <t>Qty Shipped: 3,444</t>
  </si>
  <si>
    <t>Order Weight: 39,768</t>
  </si>
  <si>
    <t>Qty Shipped: 4,440</t>
  </si>
  <si>
    <t>Order Weight: 19,092</t>
  </si>
  <si>
    <t>Qty Shipped: 2,345</t>
  </si>
  <si>
    <t>Order Weight: 39,281</t>
  </si>
  <si>
    <t>Qty Shipped: 1,878</t>
  </si>
  <si>
    <t>Order Weight: 44,133</t>
  </si>
  <si>
    <t>Order Weight: 39,504</t>
  </si>
  <si>
    <t>Qty Shipped: 1,254</t>
  </si>
  <si>
    <t>Order Weight: 44,141</t>
  </si>
  <si>
    <t>Qty Shipped: 1,752</t>
  </si>
  <si>
    <t>Order Weight: 43,980</t>
  </si>
  <si>
    <t>Qty Shipped: 1,344</t>
  </si>
  <si>
    <t>Order Weight: 32,390</t>
  </si>
  <si>
    <t>Qty Shipped: 1,755</t>
  </si>
  <si>
    <t>Order Weight: 41,243</t>
  </si>
  <si>
    <t>Qty Shipped: 1,424</t>
  </si>
  <si>
    <t>Order Weight: 35,222</t>
  </si>
  <si>
    <t>Qty Shipped: 1,915</t>
  </si>
  <si>
    <t>Order Weight: 40,392</t>
  </si>
  <si>
    <t>Qty Shipped: 3,225</t>
  </si>
  <si>
    <t>Order Weight: 34,758</t>
  </si>
  <si>
    <t>Qty Shipped: 3,466</t>
  </si>
  <si>
    <t>Order Weight: 38,128</t>
  </si>
  <si>
    <t>Qty Shipped: 1,308</t>
  </si>
  <si>
    <t>Order Weight: 32,700</t>
  </si>
  <si>
    <t>Qty Shipped: 2,392</t>
  </si>
  <si>
    <t>Order Weight: 42,338</t>
  </si>
  <si>
    <t>Qty Shipped: 1,918</t>
  </si>
  <si>
    <t>Order Weight: 28,248</t>
  </si>
  <si>
    <t>Qty Shipped: 7,404</t>
  </si>
  <si>
    <t>Order Weight: 39,686</t>
  </si>
  <si>
    <t>Qty Shipped: 1,910</t>
  </si>
  <si>
    <t>Order Weight: 18,008</t>
  </si>
  <si>
    <t>Qty Shipped: 5,664</t>
  </si>
  <si>
    <t>Order Weight: 41,914</t>
  </si>
  <si>
    <t>Qty Shipped: 2,950</t>
  </si>
  <si>
    <t>Order Weight: 37,730</t>
  </si>
  <si>
    <t>Qty Shipped: 1,388</t>
  </si>
  <si>
    <t>Order Weight: 36,479</t>
  </si>
  <si>
    <t>Qty Shipped: 2,393</t>
  </si>
  <si>
    <t>Order Weight: 42,356</t>
  </si>
  <si>
    <t>Count Distinct: 467</t>
  </si>
  <si>
    <t>Grand Total Qty Shipped: 1,514,396</t>
  </si>
  <si>
    <t>Grand Total Weight: 16,825,016</t>
  </si>
  <si>
    <t>11744</t>
  </si>
  <si>
    <t>1336</t>
  </si>
  <si>
    <t>H20-007-395</t>
  </si>
  <si>
    <t>0098</t>
  </si>
  <si>
    <t>H20-007-396</t>
  </si>
  <si>
    <t>4320</t>
  </si>
  <si>
    <t>H20-007-397</t>
  </si>
  <si>
    <t>0099</t>
  </si>
  <si>
    <t>H20-007-398</t>
  </si>
  <si>
    <t>0000031952</t>
  </si>
  <si>
    <t>8000</t>
  </si>
  <si>
    <t xml:space="preserve">​pallet tags 10677-10719
rows 116, 118, 120
</t>
  </si>
  <si>
    <t>​pallet tags 29521-29544
rows 121, 122</t>
  </si>
  <si>
    <t>​34745-34760
rows 226, 227</t>
  </si>
  <si>
    <t>​4 pallets</t>
  </si>
  <si>
    <t>FGW303764</t>
  </si>
  <si>
    <t>SM Red Raspberry Preserves</t>
  </si>
  <si>
    <t>6664</t>
  </si>
  <si>
    <t>17065</t>
  </si>
  <si>
    <t>H20-007-399</t>
  </si>
  <si>
    <t>0100</t>
  </si>
  <si>
    <t>FG5150055225</t>
  </si>
  <si>
    <t>H20-007-400</t>
  </si>
  <si>
    <t>BAD CAPS</t>
  </si>
  <si>
    <t>H20-007-401</t>
  </si>
  <si>
    <t>​Pallet tags 29545-29605
rows 123, 124, 125, 126, 128</t>
  </si>
  <si>
    <t>SM 1L PURE STRA</t>
  </si>
  <si>
    <t>007-W300887-5057942-001-2</t>
  </si>
  <si>
    <t xml:space="preserve">DF 375ML STRAW </t>
  </si>
  <si>
    <t>007-W300908-5032063-001-2</t>
  </si>
  <si>
    <t>DF 500 ML FIELD</t>
  </si>
  <si>
    <t>007-W301533-5068509-001-1</t>
  </si>
  <si>
    <t xml:space="preserve">Total Pack Reqs: 112.01 </t>
  </si>
  <si>
    <t xml:space="preserve">Total Prim Reqs: 3,360.34 </t>
  </si>
  <si>
    <t>SH 375ML MARM 3</t>
  </si>
  <si>
    <t>007-W300846-5068342-001-1</t>
  </si>
  <si>
    <t xml:space="preserve">SH 375 ML PURE </t>
  </si>
  <si>
    <t>007-W300876-5070590-001-1</t>
  </si>
  <si>
    <t xml:space="preserve">Total Pack Reqs: 13.48 </t>
  </si>
  <si>
    <t xml:space="preserve">Total Prim Reqs: 4,719.46 </t>
  </si>
  <si>
    <t xml:space="preserve">Total Pack Reqs: 154.97 </t>
  </si>
  <si>
    <t xml:space="preserve">Total Prim Reqs: 5,113.94 </t>
  </si>
  <si>
    <t>SLURRY  CHOCOLA</t>
  </si>
  <si>
    <t>004-007</t>
  </si>
  <si>
    <t>007-W300804-5031235-001-1</t>
  </si>
  <si>
    <t xml:space="preserve">Total Pack Reqs: 1.56 </t>
  </si>
  <si>
    <t xml:space="preserve">Total Prim Reqs: 700.07 </t>
  </si>
  <si>
    <t xml:space="preserve">Total Prim Reqs: 291.51 </t>
  </si>
  <si>
    <t>DF 500 ML LT GA</t>
  </si>
  <si>
    <t>007-W301575-5047898-001-1</t>
  </si>
  <si>
    <t xml:space="preserve">Total Pack Reqs: 18.00 </t>
  </si>
  <si>
    <t xml:space="preserve">Total Prim Reqs: 7,020.66 </t>
  </si>
  <si>
    <t>DF 500 ML STRAW</t>
  </si>
  <si>
    <t>007-W300841-5047873-001-1</t>
  </si>
  <si>
    <t>DF 500ML LT STR</t>
  </si>
  <si>
    <t>DF 500 ML LIGHT</t>
  </si>
  <si>
    <t xml:space="preserve">DF 500 ML RASP </t>
  </si>
  <si>
    <t>007-W300927-5031872-001-2</t>
  </si>
  <si>
    <t>DF 500ML LT RAS</t>
  </si>
  <si>
    <t>DK 20 ML PURE R</t>
  </si>
  <si>
    <t>007-W303803-5032185-002-2</t>
  </si>
  <si>
    <t>DF 375ML RASPBE</t>
  </si>
  <si>
    <t>007-W300967-5032042-001-2</t>
  </si>
  <si>
    <t>SH 375 ML EXTRA</t>
  </si>
  <si>
    <t>007-W301506-5068435-001-1</t>
  </si>
  <si>
    <t xml:space="preserve">DK 1 OZ ORANGE </t>
  </si>
  <si>
    <t>007-W303669-5068829-001-1</t>
  </si>
  <si>
    <t>DF 375ML ORNG S</t>
  </si>
  <si>
    <t>007-W301522-5032103-001-2</t>
  </si>
  <si>
    <t>STRAW CA PCONC 28.7 BX NON GMO</t>
  </si>
  <si>
    <t>DK 1 OZ SDLS BL</t>
  </si>
  <si>
    <t>007-W302336-5037098-001-3</t>
  </si>
  <si>
    <t xml:space="preserve">Total Pack Reqs: 17.97 </t>
  </si>
  <si>
    <t xml:space="preserve">Total Prim Reqs: 6,379.24 </t>
  </si>
  <si>
    <t>DK 1 OZ GRAPE J</t>
  </si>
  <si>
    <t>007-W303442-5031456-005-1</t>
  </si>
  <si>
    <t xml:space="preserve">Total Prim Reqs: 6,660.24 </t>
  </si>
  <si>
    <t>DK 1 OZ RED RAS</t>
  </si>
  <si>
    <t>007-W303789-5031438-001-3</t>
  </si>
  <si>
    <t>Hold -400</t>
  </si>
  <si>
    <t>Produced</t>
  </si>
  <si>
    <t>15970</t>
  </si>
  <si>
    <t>H20-007-402</t>
  </si>
  <si>
    <t>allergen testing fish</t>
  </si>
  <si>
    <t>H20-007-403</t>
  </si>
  <si>
    <t>0101</t>
  </si>
  <si>
    <t>H20-007-404</t>
  </si>
  <si>
    <t>2935001</t>
  </si>
  <si>
    <t>​pallet tags 29606-29662
rows 128, 129, 113, 226</t>
  </si>
  <si>
    <t xml:space="preserve">​35056, 35057, 35058, 35059, 35060
</t>
  </si>
  <si>
    <t>Allergy Testing</t>
  </si>
  <si>
    <t>On Hold</t>
  </si>
  <si>
    <t>Total Tags</t>
  </si>
  <si>
    <t>GEM</t>
  </si>
  <si>
    <t>19677</t>
  </si>
  <si>
    <t>871</t>
  </si>
  <si>
    <t>333450</t>
  </si>
  <si>
    <t>​pallet tags 29663-29733
rows 226, 115, 116, 117, 118</t>
  </si>
  <si>
    <t>NJ DAYTON</t>
  </si>
  <si>
    <t>18092-993</t>
  </si>
  <si>
    <t>INSPECT</t>
  </si>
  <si>
    <t>33CONTNR</t>
  </si>
  <si>
    <t>EA</t>
  </si>
  <si>
    <t>MULTI COLOR CORPORATION</t>
  </si>
  <si>
    <t>WI GREEN BAY</t>
  </si>
  <si>
    <t>Date: 13-APR-20 12.30.12 PM      Page: 1 of 1</t>
  </si>
  <si>
    <t>For Item Num: 5150055224 , Inventory Org: 007 , From Date: 01-OCT-2019, To Date: 13-APR-2020</t>
  </si>
  <si>
    <t>DNAT</t>
  </si>
  <si>
    <t>Total: 201</t>
  </si>
  <si>
    <t>Tag Count</t>
  </si>
  <si>
    <t>IMI/JDA Avail To Ship</t>
  </si>
  <si>
    <t>Reported Production in Oracle</t>
  </si>
  <si>
    <t>Reported Production Sheet Count</t>
  </si>
  <si>
    <t>Cases Shipped</t>
  </si>
  <si>
    <t>Cases on Hold</t>
  </si>
  <si>
    <t>Avail To Ship Cycle Count</t>
  </si>
  <si>
    <t>Date: 14-APR-20 09.11.33 AM      Page: 1 of 1</t>
  </si>
  <si>
    <t>For Item Num: 5150024358 , Inventory Org: 007 , From Date: 01-MAR-2020, To Date: 16-APR-2020</t>
  </si>
  <si>
    <t>Item Number:5150024358</t>
  </si>
  <si>
    <t>Description:SM 7.25 OZ MGSHL CHOC TPG 8 CT</t>
  </si>
  <si>
    <t>DEST</t>
  </si>
  <si>
    <t>J01051</t>
  </si>
  <si>
    <t>Total: 21,973</t>
  </si>
  <si>
    <t>Inventory Org Code: 007,  Number of Days Out: 14</t>
  </si>
  <si>
    <t>TATE AND LYLE INGREDIENTS AMERICAS INC</t>
  </si>
  <si>
    <t>IL DECATUR US</t>
  </si>
  <si>
    <t>183213-608</t>
  </si>
  <si>
    <t>255699-404</t>
  </si>
  <si>
    <t>16OIL</t>
  </si>
  <si>
    <t>807324-1</t>
  </si>
  <si>
    <t>VA RICHMOND</t>
  </si>
  <si>
    <t>18092-996</t>
  </si>
  <si>
    <t>CROWN CORK AND SEAL CO USA INC</t>
  </si>
  <si>
    <t>PA CONNELLSVILL</t>
  </si>
  <si>
    <t>183213-609</t>
  </si>
  <si>
    <t>69010-436</t>
  </si>
  <si>
    <t>PIRAMAL GLASS USA INC</t>
  </si>
  <si>
    <t>18092-995</t>
  </si>
  <si>
    <t>30PC</t>
  </si>
  <si>
    <t>85843-2153</t>
  </si>
  <si>
    <t>BEMIS COMPANY INC</t>
  </si>
  <si>
    <t>WI NEENAH</t>
  </si>
  <si>
    <t>783147-1</t>
  </si>
  <si>
    <t>LODERS CROKLAAN</t>
  </si>
  <si>
    <t>IL CHANNAHON</t>
  </si>
  <si>
    <t>19637-1183</t>
  </si>
  <si>
    <t>DANISCO USA INC</t>
  </si>
  <si>
    <t>KS NEW CENTURY</t>
  </si>
  <si>
    <t>H20-007-405</t>
  </si>
  <si>
    <t>0105</t>
  </si>
  <si>
    <t>H20-007-406</t>
  </si>
  <si>
    <t>H20-007-407</t>
  </si>
  <si>
    <t>allergen testing fish and tree nut</t>
  </si>
  <si>
    <t>Warehouse: 7,     FROM Ship Date: 01-MAR-2020,     TO Date: 14-APR-2020</t>
  </si>
  <si>
    <t xml:space="preserve">14-APR-20                11.41.31 AM  </t>
  </si>
  <si>
    <t>Qty Shipped: 2,283</t>
  </si>
  <si>
    <t>Order Weight: 36,133</t>
  </si>
  <si>
    <t>Qty Shipped: 1,652</t>
  </si>
  <si>
    <t>Order Weight: 39,864</t>
  </si>
  <si>
    <t>Qty Shipped: 4,312</t>
  </si>
  <si>
    <t>Order Weight: 42,692</t>
  </si>
  <si>
    <t>Qty Shipped: 5,861</t>
  </si>
  <si>
    <t>Order Weight: 43,885</t>
  </si>
  <si>
    <t>Qty Shipped: 1,563</t>
  </si>
  <si>
    <t>Order Weight: 16,620</t>
  </si>
  <si>
    <t>Qty Shipped: 6,853</t>
  </si>
  <si>
    <t>Order Weight: 44,545</t>
  </si>
  <si>
    <t>Qty Shipped: 6,542</t>
  </si>
  <si>
    <t>Order Weight: 42,523</t>
  </si>
  <si>
    <t>Qty Shipped: 6,178</t>
  </si>
  <si>
    <t>Order Weight: 29,967</t>
  </si>
  <si>
    <t>Order Weight: 20,455</t>
  </si>
  <si>
    <t>Qty Shipped: 5,975</t>
  </si>
  <si>
    <t>Order Weight: 39,091</t>
  </si>
  <si>
    <t>Qty Shipped: 7,186</t>
  </si>
  <si>
    <t>Order Weight: 30,900</t>
  </si>
  <si>
    <t>Qty Shipped: 5,109</t>
  </si>
  <si>
    <t>Order Weight: 37,296</t>
  </si>
  <si>
    <t>Qty Shipped: 7,228</t>
  </si>
  <si>
    <t>Order Weight: 31,080</t>
  </si>
  <si>
    <t>Qty Shipped: 5,288</t>
  </si>
  <si>
    <t>Order Weight: 36,910</t>
  </si>
  <si>
    <t>Qty Shipped: 7,195</t>
  </si>
  <si>
    <t>Order Weight: 30,939</t>
  </si>
  <si>
    <t>Qty Shipped: 1,284</t>
  </si>
  <si>
    <t>Order Weight: 5,881</t>
  </si>
  <si>
    <t>Qty Shipped: 7,280</t>
  </si>
  <si>
    <t>Qty Shipped: 6,243</t>
  </si>
  <si>
    <t>Order Weight: 40,335</t>
  </si>
  <si>
    <t>Qty Shipped: 5,953</t>
  </si>
  <si>
    <t>Order Weight: 43,497</t>
  </si>
  <si>
    <t>Count Distinct: 193</t>
  </si>
  <si>
    <t>Grand Total Qty Shipped: 724,089</t>
  </si>
  <si>
    <t>Grand Total Weight: 7,162,828</t>
  </si>
  <si>
    <t>GIC0501D</t>
  </si>
  <si>
    <t>Sheet: Stock Status by Inventory Type - By Inventory Org</t>
  </si>
  <si>
    <t>Date: 14-APR-20 11.48.08 AM      Page: 1 of 1</t>
  </si>
  <si>
    <t>For Inventory Org: 007</t>
  </si>
  <si>
    <t>Snapshot as of:14-Apr-20 05:15:11</t>
  </si>
  <si>
    <t>Inventory Type:FG</t>
  </si>
  <si>
    <t>Inventory Org</t>
  </si>
  <si>
    <t>P/S</t>
  </si>
  <si>
    <t>System</t>
  </si>
  <si>
    <t>Lot</t>
  </si>
  <si>
    <t>Locator</t>
  </si>
  <si>
    <t>Primary On-Hand</t>
  </si>
  <si>
    <t>UOM1</t>
  </si>
  <si>
    <t>Secondary On-Hand</t>
  </si>
  <si>
    <t>UOM2</t>
  </si>
  <si>
    <t>Lot Status</t>
  </si>
  <si>
    <t>UOM1 per UOM2</t>
  </si>
  <si>
    <t>UOM2 per UOM1</t>
  </si>
  <si>
    <t>60FRTSPD</t>
  </si>
  <si>
    <t>CSE</t>
  </si>
  <si>
    <t>GOOD</t>
  </si>
  <si>
    <t>60TOPPNG</t>
  </si>
  <si>
    <t>JAR</t>
  </si>
  <si>
    <t>OPM</t>
  </si>
  <si>
    <t>60PORTN</t>
  </si>
  <si>
    <t>60SYRUP</t>
  </si>
  <si>
    <t>H20-007-368_NO_LABELS</t>
  </si>
  <si>
    <t>BTL</t>
  </si>
  <si>
    <t>60MISC</t>
  </si>
  <si>
    <t>PLT</t>
  </si>
  <si>
    <t>On HOLD</t>
  </si>
  <si>
    <t>Shipped  after 3_23_20</t>
  </si>
  <si>
    <t>Produced after 3_23_20</t>
  </si>
  <si>
    <t>3/23/20 Plant Physical Count</t>
  </si>
  <si>
    <t>1 was taken for store</t>
  </si>
  <si>
    <t>318186-58</t>
  </si>
  <si>
    <t>BERKSHIRE DAIRY AND FOOD PRODUCTS</t>
  </si>
  <si>
    <t>PA WYOMISSING</t>
  </si>
  <si>
    <t>23308-704</t>
  </si>
  <si>
    <t>18092-997</t>
  </si>
  <si>
    <t>2074</t>
  </si>
  <si>
    <t>14263</t>
  </si>
  <si>
    <t>4620</t>
  </si>
  <si>
    <t>1723</t>
  </si>
  <si>
    <t>H20-007-408</t>
  </si>
  <si>
    <t>0107</t>
  </si>
  <si>
    <t>​pallet tags- 29734-29374 &amp; 32751-32784
rows 129, 128, 127, 126</t>
  </si>
  <si>
    <t>​pallet tags 32785-32801
rows 126, 125</t>
  </si>
  <si>
    <t>​35105-35114
row 212</t>
  </si>
  <si>
    <t>HJ010602/HJ0216</t>
  </si>
  <si>
    <t>ESS T for 168 cases</t>
  </si>
  <si>
    <t>Date</t>
  </si>
  <si>
    <t>Make floating calculator for Julian Date and Calendar Date</t>
  </si>
  <si>
    <t>Date of Entry</t>
  </si>
  <si>
    <t>UN1197</t>
  </si>
  <si>
    <t>pails</t>
  </si>
  <si>
    <t>Rcd'v 4/15/20</t>
  </si>
  <si>
    <t>Cooler Rack -Batch CA 00521471</t>
  </si>
  <si>
    <t>6 cases-107</t>
  </si>
  <si>
    <t>Weight of NDR/BX/PL</t>
  </si>
  <si>
    <t xml:space="preserve">Organic? </t>
  </si>
  <si>
    <t>Shelf Life</t>
  </si>
  <si>
    <t>Expected #</t>
  </si>
  <si>
    <t># of NDR/BX/PL</t>
  </si>
  <si>
    <t>Day of the Week</t>
  </si>
  <si>
    <t>Tags Required</t>
  </si>
  <si>
    <t>3 Year?</t>
  </si>
  <si>
    <t>11100</t>
  </si>
  <si>
    <t>13974</t>
  </si>
  <si>
    <t>17202</t>
  </si>
  <si>
    <t>FG5150078276</t>
  </si>
  <si>
    <t>H20-007-409</t>
  </si>
  <si>
    <t>440G</t>
  </si>
  <si>
    <t>768</t>
  </si>
  <si>
    <t>Wrong expiration on the case</t>
  </si>
  <si>
    <t>H20-007-410</t>
  </si>
  <si>
    <t>19242</t>
  </si>
  <si>
    <t>H20-007-411</t>
  </si>
  <si>
    <t>0106</t>
  </si>
  <si>
    <t>2566</t>
  </si>
  <si>
    <t>no labels</t>
  </si>
  <si>
    <t>RM70437004</t>
  </si>
  <si>
    <t>H20-007-412</t>
  </si>
  <si>
    <t>LBL FT 390ml SMK DF RASP</t>
  </si>
  <si>
    <t>49800</t>
  </si>
  <si>
    <t>Cut Wrong</t>
  </si>
  <si>
    <t>H20-007-413</t>
  </si>
  <si>
    <t>0108</t>
  </si>
  <si>
    <t>5733</t>
  </si>
  <si>
    <t>H20-007-414</t>
  </si>
  <si>
    <t>203</t>
  </si>
  <si>
    <t>Possible Contamination</t>
  </si>
  <si>
    <t>H20-007-415</t>
  </si>
  <si>
    <t>0110</t>
  </si>
  <si>
    <t>4914</t>
  </si>
  <si>
    <t>H20-007-416</t>
  </si>
  <si>
    <t>0111</t>
  </si>
  <si>
    <t>H20-007-417</t>
  </si>
  <si>
    <t xml:space="preserve">​pallet tags 34179-34229
rows 125, 124, 123 with notes made load went on trailer?
</t>
  </si>
  <si>
    <t xml:space="preserve">​pallet tags 34230-32490
rows 123, 122, 121, 120, 119
</t>
  </si>
  <si>
    <t xml:space="preserve">​Pallet Tags 35115-35120.  tag 35120 needs to be sorted.   
</t>
  </si>
  <si>
    <t xml:space="preserve">​pallet tags 34291-34359
rows- 119, 118, 117, 116, 115, 114
</t>
  </si>
  <si>
    <t xml:space="preserve">​Pallet tag #35300 - #35321
</t>
  </si>
  <si>
    <t xml:space="preserve">​Hold Area
</t>
  </si>
  <si>
    <t xml:space="preserve">​pallet tags 34360-34380
rows 114, 113, HOLD ROW for pallet tag 34379- also part of H20-007-414
</t>
  </si>
  <si>
    <t>​34379</t>
  </si>
  <si>
    <t xml:space="preserve">​pallet tags 34381-34398
rows 114, 116
</t>
  </si>
  <si>
    <t>SM MOS 11.3OZ S</t>
  </si>
  <si>
    <t>007-W305057-5057866-001-1</t>
  </si>
  <si>
    <t xml:space="preserve">SM MOS 11.3 OZ </t>
  </si>
  <si>
    <t>007-W303028-5067671-001-1</t>
  </si>
  <si>
    <t xml:space="preserve">Total Pack Reqs: 27.17 </t>
  </si>
  <si>
    <t xml:space="preserve">Total Prim Reqs: 9,239.69 </t>
  </si>
  <si>
    <t xml:space="preserve">Total Pack Reqs: 15.00 </t>
  </si>
  <si>
    <t xml:space="preserve">Total Pack Reqs: 19.67 </t>
  </si>
  <si>
    <t xml:space="preserve">Total Prim Reqs: 7,278.83 </t>
  </si>
  <si>
    <t>Hold</t>
  </si>
  <si>
    <t>Tags</t>
  </si>
  <si>
    <t>Lab Result Number</t>
  </si>
  <si>
    <t>Approved by</t>
  </si>
  <si>
    <t>JMF</t>
  </si>
  <si>
    <t>29606-29662</t>
  </si>
  <si>
    <t>29663-29733</t>
  </si>
  <si>
    <t>tags 34457 @ 23:58 and 34461 @ 00:14</t>
  </si>
  <si>
    <t>171485-226</t>
  </si>
  <si>
    <t>FORT DEARBORN COMPANY</t>
  </si>
  <si>
    <t>LEAM TOLEDO 2</t>
  </si>
  <si>
    <t>546210-21</t>
  </si>
  <si>
    <t>BUTTERNUT MOUNTAIN FARM</t>
  </si>
  <si>
    <t>VT MORRISVILLE</t>
  </si>
  <si>
    <t>23308-706</t>
  </si>
  <si>
    <t>23308-707</t>
  </si>
  <si>
    <t>32CRDBRD</t>
  </si>
  <si>
    <t>TRAY 11.3 OZ SM MOSAICS RRP</t>
  </si>
  <si>
    <t>183213-610</t>
  </si>
  <si>
    <t>67163-116</t>
  </si>
  <si>
    <t>INLAND LABEL AND MARKETING SERVICE LLC</t>
  </si>
  <si>
    <t>WI LA CROSSE</t>
  </si>
  <si>
    <t>DUSS STONEGROUND MUSTARD</t>
  </si>
  <si>
    <t>610558-15</t>
  </si>
  <si>
    <t>WOEBER MUSTARD COMPANY</t>
  </si>
  <si>
    <t>SPRINGFIELD</t>
  </si>
  <si>
    <t>297357-14</t>
  </si>
  <si>
    <t>VAN DRUNEN FARMS</t>
  </si>
  <si>
    <t>IL MOMENCE</t>
  </si>
  <si>
    <t>278761-79</t>
  </si>
  <si>
    <t>RIPON PICKLE CO INC</t>
  </si>
  <si>
    <t>RIPON</t>
  </si>
  <si>
    <t>18092-998</t>
  </si>
  <si>
    <t>771083-12</t>
  </si>
  <si>
    <t>36762-77</t>
  </si>
  <si>
    <t>VENTURA FOODS LLC</t>
  </si>
  <si>
    <t>CA BREA</t>
  </si>
  <si>
    <t>69010-435</t>
  </si>
  <si>
    <t>264726-120</t>
  </si>
  <si>
    <t>MICHAEL FOODS INC</t>
  </si>
  <si>
    <t>MN BLOOMINGTON</t>
  </si>
  <si>
    <t>188235-697</t>
  </si>
  <si>
    <t>GIVAUDAN FLAVORS CORPORATION</t>
  </si>
  <si>
    <t>OH CINCINNAT US</t>
  </si>
  <si>
    <t>777869-3</t>
  </si>
  <si>
    <t>UNIVAR SOLUTIONS USA INC</t>
  </si>
  <si>
    <t>IL BEDFORD PARK</t>
  </si>
  <si>
    <t>5 OZ STRAW PRES</t>
  </si>
  <si>
    <t>007-W303523-5033065-001-3</t>
  </si>
  <si>
    <t>DK 9.5 OZ PUREL</t>
  </si>
  <si>
    <t>007-W303858-5068335-001-1</t>
  </si>
  <si>
    <t xml:space="preserve">Total Prim Reqs: 5,100.27 </t>
  </si>
  <si>
    <t>SM 310 ML NSA S</t>
  </si>
  <si>
    <t>007-W300892-5032088-001-2</t>
  </si>
  <si>
    <t xml:space="preserve">Total Pack Reqs: 440.98 </t>
  </si>
  <si>
    <t xml:space="preserve">Total Prim Reqs: 149,943.12 </t>
  </si>
  <si>
    <t>SM 11.5 OZ DARK</t>
  </si>
  <si>
    <t>007-W302790-5030677-002-2</t>
  </si>
  <si>
    <t xml:space="preserve">Total Prim Reqs: 503.99 </t>
  </si>
  <si>
    <t>SM 10 ML NSA ST</t>
  </si>
  <si>
    <t>005-007</t>
  </si>
  <si>
    <t>007-W300913-5038115-002-1</t>
  </si>
  <si>
    <t xml:space="preserve">Total Pack Reqs: 14.00 </t>
  </si>
  <si>
    <t xml:space="preserve">Total Prim Reqs: 4,761.40 </t>
  </si>
  <si>
    <t>DK 12/10 OZ STR</t>
  </si>
  <si>
    <t>007-W303841-5061389-002-1</t>
  </si>
  <si>
    <t>DK 10 OZ STRAWB</t>
  </si>
  <si>
    <t xml:space="preserve">Total Pack Reqs: 61.99 </t>
  </si>
  <si>
    <t xml:space="preserve">Total Prim Reqs: 28,023.14 </t>
  </si>
  <si>
    <t>GM 10 ML ORANGE</t>
  </si>
  <si>
    <t>007-W301511-5068496-001-1</t>
  </si>
  <si>
    <t>GM 10 ML LT ORA</t>
  </si>
  <si>
    <t>007-W300916-5069709-001-1</t>
  </si>
  <si>
    <t>SM 10 ML PURE O</t>
  </si>
  <si>
    <t>007-W300960-5068386-001-1</t>
  </si>
  <si>
    <t>SM 10 ML NSA OR</t>
  </si>
  <si>
    <t>007-W301527-5069705-001-1</t>
  </si>
  <si>
    <t xml:space="preserve">Total Pack Reqs: 78.01 </t>
  </si>
  <si>
    <t xml:space="preserve">Total Prim Reqs: 2,574.27 </t>
  </si>
  <si>
    <t>SM 310 ML NSA O</t>
  </si>
  <si>
    <t>007-W301559-5068527-001-1</t>
  </si>
  <si>
    <t xml:space="preserve">Total Pack Reqs: 13.20 </t>
  </si>
  <si>
    <t xml:space="preserve">Total Prim Reqs: 3,168.20 </t>
  </si>
  <si>
    <t>SM HT FDG MICRO</t>
  </si>
  <si>
    <t>SM MOS 11.3OZ C</t>
  </si>
  <si>
    <t>007-W303072-5067049-002-1</t>
  </si>
  <si>
    <t xml:space="preserve">Total Prim Reqs: 3,299.73 </t>
  </si>
  <si>
    <t>DK 10 OZ SDL BO</t>
  </si>
  <si>
    <t>007-W303227-5073831-001-1</t>
  </si>
  <si>
    <t>SM 10ML BLUEBER</t>
  </si>
  <si>
    <t>007-W300933-5037081-004-2</t>
  </si>
  <si>
    <t xml:space="preserve">Total Pack Reqs: 3.99 </t>
  </si>
  <si>
    <t xml:space="preserve">Total Prim Reqs: 1,238.25 </t>
  </si>
  <si>
    <t>DK 9 OZ COUNTRY</t>
  </si>
  <si>
    <t>007-W303100-5028402-002-2</t>
  </si>
  <si>
    <t xml:space="preserve">Total Pack Reqs: 48.01 </t>
  </si>
  <si>
    <t xml:space="preserve">Total Prim Reqs: 17,762.60 </t>
  </si>
  <si>
    <t xml:space="preserve">Total Pack Reqs: 39.00 </t>
  </si>
  <si>
    <t xml:space="preserve">Total Prim Reqs: 13,844.76 </t>
  </si>
  <si>
    <t xml:space="preserve">Total Pack Reqs: 8.00 </t>
  </si>
  <si>
    <t xml:space="preserve">Total Prim Reqs: 3,071.80 </t>
  </si>
  <si>
    <t>007-W303745-5028444-002-1</t>
  </si>
  <si>
    <t xml:space="preserve">Total Prim Reqs: 8,937.08 </t>
  </si>
  <si>
    <t xml:space="preserve">SCO 15.5OZ ORG </t>
  </si>
  <si>
    <t>007-W300655-5057374-002-1</t>
  </si>
  <si>
    <t>SM 310 ML NSA B</t>
  </si>
  <si>
    <t>007-W301554-5068518-001-1</t>
  </si>
  <si>
    <t xml:space="preserve">Total Pack Reqs: 236.02 </t>
  </si>
  <si>
    <t xml:space="preserve">Total Prim Reqs: 56,640.58 </t>
  </si>
  <si>
    <t xml:space="preserve">Total Pack Reqs: 226.00 </t>
  </si>
  <si>
    <t xml:space="preserve">Total Prim Reqs: 80,225.62 </t>
  </si>
  <si>
    <t>SM 310 ML NSA R</t>
  </si>
  <si>
    <t>007-W300951-5032083-002-1</t>
  </si>
  <si>
    <t>GM 10 ML LT RAS</t>
  </si>
  <si>
    <t>007-W300939-5072969-001-1</t>
  </si>
  <si>
    <t>SM 10 ML PURE R</t>
  </si>
  <si>
    <t>007-W300955-5036801-003-2</t>
  </si>
  <si>
    <t xml:space="preserve">Total Pack Reqs: 338.50 </t>
  </si>
  <si>
    <t xml:space="preserve">Total Prim Reqs: 120,163.67 </t>
  </si>
  <si>
    <t xml:space="preserve">DK 10 OZ LEMON </t>
  </si>
  <si>
    <t xml:space="preserve">Total Pack Reqs: 53.25 </t>
  </si>
  <si>
    <t>007-W301502-5068439-002-1</t>
  </si>
  <si>
    <t xml:space="preserve">Total Pack Reqs: 128.40 </t>
  </si>
  <si>
    <t xml:space="preserve">Total Prim Reqs: 4,108.65 </t>
  </si>
  <si>
    <t xml:space="preserve">Total Pack Reqs: 70.99 </t>
  </si>
  <si>
    <t xml:space="preserve">Total Prim Reqs: 24,280.06 </t>
  </si>
  <si>
    <t xml:space="preserve">SM 5 OZ ORANGE </t>
  </si>
  <si>
    <t>007-W303671-5030417-002-2</t>
  </si>
  <si>
    <t>SM MOS 11.3OZ P</t>
  </si>
  <si>
    <t>007-W303051-5066356-002-1</t>
  </si>
  <si>
    <t>007-W303051-5066356-001-1</t>
  </si>
  <si>
    <t xml:space="preserve">Total Pack Reqs: 39.99 </t>
  </si>
  <si>
    <t xml:space="preserve">Total Prim Reqs: 13,598.24 </t>
  </si>
  <si>
    <t>SM 310 ML NSA A</t>
  </si>
  <si>
    <t>007-W301771-5032078-001-2</t>
  </si>
  <si>
    <t xml:space="preserve">Total Pack Reqs: 24.00 </t>
  </si>
  <si>
    <t xml:space="preserve">Total Prim Reqs: 9,216.61 </t>
  </si>
  <si>
    <t>DK 10 OZ SDL BL</t>
  </si>
  <si>
    <t xml:space="preserve">Total Pack Reqs: 11.47 </t>
  </si>
  <si>
    <t xml:space="preserve">Total Prim Reqs: 5,160.17 </t>
  </si>
  <si>
    <t xml:space="preserve">DK 2.75 OZ WLD </t>
  </si>
  <si>
    <t>007-W303218-5064108-001-1</t>
  </si>
  <si>
    <t xml:space="preserve">Total Pack Reqs: 499.88 </t>
  </si>
  <si>
    <t xml:space="preserve">Total Prim Reqs: 14,996.43 </t>
  </si>
  <si>
    <t>BLUBRY NW WHL SP NON GMO</t>
  </si>
  <si>
    <t>DK 10 OZ BLUEBE</t>
  </si>
  <si>
    <t>007-W303207-5028628-001-3</t>
  </si>
  <si>
    <t xml:space="preserve">Total Pack Reqs: 6.50 </t>
  </si>
  <si>
    <t xml:space="preserve">Total Prim Reqs: 2,014.57 </t>
  </si>
  <si>
    <t>007-W303195-5028476-002-2</t>
  </si>
  <si>
    <t xml:space="preserve">Total Pack Reqs: 6.00 </t>
  </si>
  <si>
    <t xml:space="preserve">Total Prim Reqs: 2,370.47 </t>
  </si>
  <si>
    <t xml:space="preserve">Total Pack Reqs: 48.00 </t>
  </si>
  <si>
    <t xml:space="preserve">Total Prim Reqs: 960.06 </t>
  </si>
  <si>
    <t>5 OZ GRAPE JELL</t>
  </si>
  <si>
    <t>007-W303446-5030239-002-2</t>
  </si>
  <si>
    <t xml:space="preserve">SM 10 ML GRAPE </t>
  </si>
  <si>
    <t>007-W301737-5037597-003-2</t>
  </si>
  <si>
    <t xml:space="preserve">Total Pack Reqs: 79.04 </t>
  </si>
  <si>
    <t xml:space="preserve">Total Prim Reqs: 28,056.62 </t>
  </si>
  <si>
    <t>DK 8.75 OZ PEPP</t>
  </si>
  <si>
    <t>007-W303711-5028434-001-2</t>
  </si>
  <si>
    <t xml:space="preserve">Total Prim Reqs: 4,840.52 </t>
  </si>
  <si>
    <t xml:space="preserve">Total Pack Reqs: 441.11 </t>
  </si>
  <si>
    <t xml:space="preserve">Total Prim Reqs: 245,746.21 </t>
  </si>
  <si>
    <t>DK 1.4 OZ KETCH</t>
  </si>
  <si>
    <t>007-W303846-5067759-001-1</t>
  </si>
  <si>
    <t xml:space="preserve">DK 40G KETCHUP </t>
  </si>
  <si>
    <t xml:space="preserve">Total Prim Reqs: 8,535.73 </t>
  </si>
  <si>
    <t>DK 10 OZ LIME C</t>
  </si>
  <si>
    <t xml:space="preserve">Total Prim Reqs: 7,297.14 </t>
  </si>
  <si>
    <t>DK 1.2 FL OZ RE</t>
  </si>
  <si>
    <t>007-W303492-5022599-001-1</t>
  </si>
  <si>
    <t>DK 32G REAL MAY</t>
  </si>
  <si>
    <t xml:space="preserve">Total Pack Reqs: 30.01 </t>
  </si>
  <si>
    <t xml:space="preserve">Total Prim Reqs: 12,603.00 </t>
  </si>
  <si>
    <t>DK 9.5 OZ HOT P</t>
  </si>
  <si>
    <t>007-W303469-5041346-001-3</t>
  </si>
  <si>
    <t xml:space="preserve">Total Pack Reqs: 4.89 </t>
  </si>
  <si>
    <t xml:space="preserve">Total Prim Reqs: 207.94 </t>
  </si>
  <si>
    <t xml:space="preserve">Total Pack Reqs: 17.00 </t>
  </si>
  <si>
    <t xml:space="preserve">Total Prim Reqs: 5,779.91 </t>
  </si>
  <si>
    <t>12614</t>
  </si>
  <si>
    <t>3180</t>
  </si>
  <si>
    <t>H20-007-418</t>
  </si>
  <si>
    <t>20107</t>
  </si>
  <si>
    <t>72</t>
  </si>
  <si>
    <t>Seal Broke</t>
  </si>
  <si>
    <t>H20-007-419</t>
  </si>
  <si>
    <t>0112</t>
  </si>
  <si>
    <t>H20-007-420</t>
  </si>
  <si>
    <t>H20-007-421</t>
  </si>
  <si>
    <t>0113</t>
  </si>
  <si>
    <t>​Pallet tags 34399-34443
rows 116, 117, 118</t>
  </si>
  <si>
    <t>​Pallet tags 32803-32814
row 119</t>
  </si>
  <si>
    <t xml:space="preserve">​Pallet Tags #35322 - 35394
</t>
  </si>
  <si>
    <t>​</t>
  </si>
  <si>
    <t>STRAIGHT BILL OF LADING - SHORT FORM</t>
  </si>
  <si>
    <t>ORIGINAL - NOT NEGOTIABLE</t>
  </si>
  <si>
    <t>SHIPPERS NO.</t>
  </si>
  <si>
    <t>TRK042120-1</t>
  </si>
  <si>
    <t>CARRIER:</t>
  </si>
  <si>
    <t>TRAILER #:</t>
  </si>
  <si>
    <t>RECEIVED, subject to the classifications and tarriffs in effect on the date of the issue of this Bill of Lading</t>
  </si>
  <si>
    <t>AT RIPON, WI</t>
  </si>
  <si>
    <t>DATE:</t>
  </si>
  <si>
    <t>FROM JMS SPECIALTY FOODS, INC.</t>
  </si>
  <si>
    <t>Consigned to:</t>
  </si>
  <si>
    <t>234 Kohlman Road</t>
  </si>
  <si>
    <t>Fond du Lac, WI  54937</t>
  </si>
  <si>
    <t>Description of Articles</t>
  </si>
  <si>
    <t>Collect</t>
  </si>
  <si>
    <t>X</t>
  </si>
  <si>
    <t>Prepaid</t>
  </si>
  <si>
    <t>JMS SPECIALTY FOODS, INC.      Shipper, per Agent</t>
  </si>
  <si>
    <t>Post Office Box 345, Ripon, WI  54971</t>
  </si>
  <si>
    <t>255699-407</t>
  </si>
  <si>
    <t>COLOR BROWN LIQUID OD-018</t>
  </si>
  <si>
    <t>237657-111</t>
  </si>
  <si>
    <t>CHR HANSEN INC</t>
  </si>
  <si>
    <t>WI NEW BERLIN</t>
  </si>
  <si>
    <t>786028-11</t>
  </si>
  <si>
    <t>OLAM AMERICAS INC</t>
  </si>
  <si>
    <t>NJ GLASSBORO</t>
  </si>
  <si>
    <t>188250-113</t>
  </si>
  <si>
    <t>SYNERGY FLAVORS INC</t>
  </si>
  <si>
    <t>CHICAGO</t>
  </si>
  <si>
    <t>172708-152</t>
  </si>
  <si>
    <t>In Process</t>
  </si>
  <si>
    <t>These need to be cleared to 0</t>
  </si>
  <si>
    <t>Descr</t>
  </si>
  <si>
    <t>Qty</t>
  </si>
  <si>
    <t>UnitsPerPallet</t>
  </si>
  <si>
    <t>DOS</t>
  </si>
  <si>
    <t>Wgt</t>
  </si>
  <si>
    <t>QTY (Pallets)</t>
  </si>
  <si>
    <t>QTY (Pounds)</t>
  </si>
  <si>
    <t>Comments</t>
  </si>
  <si>
    <t>Producing Loc</t>
  </si>
  <si>
    <t>Dest</t>
  </si>
  <si>
    <t>JMS_BRAND_DESC</t>
  </si>
  <si>
    <t>SuppOrderQty</t>
  </si>
  <si>
    <t>SchedShipDate</t>
  </si>
  <si>
    <t>Ship on Maturity</t>
  </si>
  <si>
    <t>SANTA CRUZ ORGANIC</t>
  </si>
  <si>
    <t>CROSSE   BLACKWELL</t>
  </si>
  <si>
    <t>SMUCKER</t>
  </si>
  <si>
    <t>DOUBLE FRUIT</t>
  </si>
  <si>
    <t>SHIRRIFF</t>
  </si>
  <si>
    <t>DICKINSON</t>
  </si>
  <si>
    <t>SM MOS 11.3OZ PCH RASP</t>
  </si>
  <si>
    <t>KNOTTS BERRY FARM</t>
  </si>
  <si>
    <t>GOOD MORNING</t>
  </si>
  <si>
    <t>SCO 9.5 OZ ORG STRAW FS 6 CT</t>
  </si>
  <si>
    <t>DK 9.5 OZ PURELY FT STRAWBERRY</t>
  </si>
  <si>
    <t>SCO 9.5OZ ORG BLKBYPMGR FS 6CT</t>
  </si>
  <si>
    <t>DK 10 OZ SDL BOYSENBERRY PRES</t>
  </si>
  <si>
    <t>SM 390 ML DF BLUEBERRY SPRD</t>
  </si>
  <si>
    <t>DK 10 OZ APRICOT PRESERVES</t>
  </si>
  <si>
    <t>SM 390 ML DF STRAWBERRY SPRD</t>
  </si>
  <si>
    <t>DK 8.75 OZ PEPPER &amp; ONION RLSH</t>
  </si>
  <si>
    <t>DK 10 OZ BLK SWEET CHERRY PRES</t>
  </si>
  <si>
    <t>DTO</t>
  </si>
  <si>
    <t>DK 9.5 OZ HOT PEPPER SPREAD</t>
  </si>
  <si>
    <t>DK 9 OZ COUNTRY APPLE BUTTER</t>
  </si>
  <si>
    <t>DK 9 OZ COUNTRY PUMPKIN BUTTER</t>
  </si>
  <si>
    <t>DK 32G REAL MAYONNAISE SPN INT</t>
  </si>
  <si>
    <t>Print: 04/22/2020</t>
  </si>
  <si>
    <t>Date of</t>
  </si>
  <si>
    <t>Donate</t>
  </si>
  <si>
    <t>105</t>
  </si>
  <si>
    <t>29734-29750 and 32751-32784</t>
  </si>
  <si>
    <t>32785-32801</t>
  </si>
  <si>
    <t>34179-34229</t>
  </si>
  <si>
    <t xml:space="preserve"> If this shipment is to be delivered to the consignee without </t>
  </si>
  <si>
    <t xml:space="preserve">Subject to Section 7 of conditions of applicable bill of lading. </t>
  </si>
  <si>
    <t>recourse on the consignor, the consignor shall sign the following</t>
  </si>
  <si>
    <t xml:space="preserve"> statement.</t>
  </si>
  <si>
    <t xml:space="preserve">The Carrier shall not make delivery of this shipment without </t>
  </si>
  <si>
    <t>payment off freight and all other lawful charges.</t>
  </si>
  <si>
    <t>NET Weight</t>
  </si>
  <si>
    <t>QUANITY</t>
  </si>
  <si>
    <t xml:space="preserve">TOTAL GROSS WEIGHT:  </t>
  </si>
  <si>
    <t>OHL-291</t>
  </si>
  <si>
    <t xml:space="preserve">*If the shipment moves between two ports by a carrier by water, the law requires that the bill of lading shall state whether it is carrier's or shipper's with NOTE - Where the rate is dependent on value, </t>
  </si>
  <si>
    <t xml:space="preserve">shippers are required tostate specifically in writing the agreed to declared is hereby specifically state by the shipper to be not exceeding                                             The fiber boxes used for this shipment conform </t>
  </si>
  <si>
    <t xml:space="preserve">to the specifications set forth in the box maker's certificate thereon, and all other requirements of Uniform Freight Classifications     Shipper's imprint in lieu of stamp; not a part of bill of lading approved by </t>
  </si>
  <si>
    <t>the Interstate Commerce Commission.</t>
  </si>
  <si>
    <t>Consignee:</t>
  </si>
  <si>
    <t>Carrier:  _____________________________________________________________________</t>
  </si>
  <si>
    <t>Shipper, per Agent</t>
  </si>
  <si>
    <t>DATE</t>
  </si>
  <si>
    <t>STRAW LIGHT DRP</t>
  </si>
  <si>
    <t>REASON</t>
  </si>
  <si>
    <t>SEAL CONTAMINATION</t>
  </si>
  <si>
    <t>SHIPPERS</t>
  </si>
  <si>
    <t>30259732 (14pallets-35324-35337), 30261142 (5 pallets-35322-35323 &amp; 35351-35353), and 30261143 (4 pallets-35347-35350)</t>
  </si>
  <si>
    <t>20550-561</t>
  </si>
  <si>
    <t>LABEL FT 9 OZ DK PUMP BTR</t>
  </si>
  <si>
    <t>18957-633</t>
  </si>
  <si>
    <t>GENERAL PRESS</t>
  </si>
  <si>
    <t>PA NATRONA HTS</t>
  </si>
  <si>
    <t>171485-228</t>
  </si>
  <si>
    <t>812078-1</t>
  </si>
  <si>
    <t>GLOBAL ORGANICS LTD</t>
  </si>
  <si>
    <t>MA ARLINGTON</t>
  </si>
  <si>
    <t>FOB</t>
  </si>
  <si>
    <t>146774-46</t>
  </si>
  <si>
    <t>AMERICAN INTERNATIONAL CHEMICAL</t>
  </si>
  <si>
    <t>MA FRAMINGHAM</t>
  </si>
  <si>
    <t>18092-999</t>
  </si>
  <si>
    <t>20PLAS</t>
  </si>
  <si>
    <t>277625-81</t>
  </si>
  <si>
    <t>GK PACKAGING INC</t>
  </si>
  <si>
    <t>PLAIN CITY</t>
  </si>
  <si>
    <t>FCA</t>
  </si>
  <si>
    <t>172708-153</t>
  </si>
  <si>
    <t>14093-245</t>
  </si>
  <si>
    <t>APTAR MUKWONAGO</t>
  </si>
  <si>
    <t>WI MUKWONAGO</t>
  </si>
  <si>
    <t>31SUPPLY</t>
  </si>
  <si>
    <t>11054-83</t>
  </si>
  <si>
    <t>AMERICAN FUJI SEAL</t>
  </si>
  <si>
    <t>BARDSTOWN</t>
  </si>
  <si>
    <t>18957-632</t>
  </si>
  <si>
    <t>171485-227</t>
  </si>
  <si>
    <t>SM STRAWBERRY P</t>
  </si>
  <si>
    <t xml:space="preserve">Total Prim Reqs: 2,310.36 </t>
  </si>
  <si>
    <t xml:space="preserve">Total Pack Reqs: 344.53 </t>
  </si>
  <si>
    <t xml:space="preserve">Total Prim Reqs: 124,021.68 </t>
  </si>
  <si>
    <t xml:space="preserve">Total Prim Reqs: 38.97 </t>
  </si>
  <si>
    <t>007-W303486-5027956-004-1</t>
  </si>
  <si>
    <t xml:space="preserve">Total Prim Reqs: 2,662.37 </t>
  </si>
  <si>
    <t>SM ORANGE SWEET</t>
  </si>
  <si>
    <t>SM APRICOT PRES</t>
  </si>
  <si>
    <t xml:space="preserve">Total Pack Reqs: 2.50 </t>
  </si>
  <si>
    <t xml:space="preserve">Total Prim Reqs: 1,125.08 </t>
  </si>
  <si>
    <t>007-W303300-5061142-002-1</t>
  </si>
  <si>
    <t xml:space="preserve">Total Prim Reqs: 124.98 </t>
  </si>
  <si>
    <t>3259</t>
  </si>
  <si>
    <t>1213</t>
  </si>
  <si>
    <t>H20-007-422</t>
  </si>
  <si>
    <t>0114</t>
  </si>
  <si>
    <t xml:space="preserve">​pallet tags 20706-20718
rows 120, 121
</t>
  </si>
  <si>
    <t xml:space="preserve">​Pallet tags 20720-20729
row 122
</t>
  </si>
  <si>
    <t>Released 4/24/2020</t>
  </si>
  <si>
    <t>24-APR-20   10.10.41 AM                                                                Page: 1 of 1</t>
  </si>
  <si>
    <t>781593-3</t>
  </si>
  <si>
    <t>18092-1000</t>
  </si>
  <si>
    <t>Date: 24-APR-20   10.12.54 AM                                                                                                              Page 1 of 1</t>
  </si>
  <si>
    <t>Inventory Org: 007,   From Date: 01-APR-2020,   To Date: 15-MAY-2020,   Use Shared: Y</t>
  </si>
  <si>
    <t xml:space="preserve">Total Pack Reqs: 121.94 </t>
  </si>
  <si>
    <t xml:space="preserve">Total Prim Reqs: 55,127.31 </t>
  </si>
  <si>
    <t xml:space="preserve">Total Prim Reqs: 7,773.46 </t>
  </si>
  <si>
    <t>DK BLACKBERRY P</t>
  </si>
  <si>
    <t>05FRUIT</t>
  </si>
  <si>
    <t xml:space="preserve">Total Pack Reqs: 72.02 </t>
  </si>
  <si>
    <t xml:space="preserve">Total Prim Reqs: 28,806.37 </t>
  </si>
  <si>
    <t xml:space="preserve">Total Pack Reqs: 77.98 </t>
  </si>
  <si>
    <t xml:space="preserve">Total Prim Reqs: 26,516.22 </t>
  </si>
  <si>
    <t xml:space="preserve">Total Prim Reqs: 6,526.58 </t>
  </si>
  <si>
    <t>DK BLK SWT CHER</t>
  </si>
  <si>
    <t xml:space="preserve">Total Pack Reqs: 5.34 </t>
  </si>
  <si>
    <t xml:space="preserve">Total Prim Reqs: 2,908.76 </t>
  </si>
  <si>
    <t>SM RED RASPBERR</t>
  </si>
  <si>
    <t>DK RED RASPBERR</t>
  </si>
  <si>
    <t xml:space="preserve">Total Pack Reqs: 59.47 </t>
  </si>
  <si>
    <t xml:space="preserve">Total Prim Reqs: 2,973.46 </t>
  </si>
  <si>
    <t>Organic Supplier</t>
  </si>
  <si>
    <t>Pacific Coast</t>
  </si>
  <si>
    <t>Cycle Count</t>
  </si>
  <si>
    <t>DATE :</t>
  </si>
  <si>
    <t>System Quantity</t>
  </si>
  <si>
    <t>Row 8 and Freezer</t>
  </si>
  <si>
    <t>61 boxes + 9 drums @ 360 + 1 @ 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</si>
</sst>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_);\(0\)"/>
    <numFmt numFmtId="165" formatCode="m/d/yy;@"/>
    <numFmt numFmtId="166" formatCode="0.0"/>
    <numFmt numFmtId="167" formatCode="0.0_);\(0.0\)"/>
    <numFmt numFmtId="168" formatCode="0_);[Red]\(0\)"/>
    <numFmt numFmtId="169" formatCode="d"/>
    <numFmt numFmtId="170" formatCode="mm/dd/yy;@"/>
    <numFmt numFmtId="171" formatCode="ddd\ mm/dd"/>
  </numFmts>
  <fonts count="83" x14ac:knownFonts="1"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Calibri"/>
      <family val="2"/>
      <scheme val="minor"/>
    </font>
    <font>
      <b/>
      <sz val="12"/>
      <name val="Arial"/>
      <family val="2"/>
    </font>
    <font>
      <sz val="8"/>
      <name val="Arial"/>
      <family val="2"/>
    </font>
    <font>
      <u val="double"/>
      <sz val="11"/>
      <color theme="1"/>
      <name val="Calibri"/>
      <family val="2"/>
      <scheme val="minor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Arial"/>
      <family val="2"/>
    </font>
    <font>
      <b/>
      <sz val="8"/>
      <name val="Arial"/>
      <family val="2"/>
    </font>
    <font>
      <sz val="11"/>
      <color theme="0" tint="-4.9989318521683403E-2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name val="Arial Black"/>
      <family val="2"/>
    </font>
    <font>
      <b/>
      <sz val="11"/>
      <name val="Arial Black"/>
      <family val="2"/>
    </font>
    <font>
      <sz val="10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9"/>
      <name val="Arial Black"/>
      <family val="2"/>
    </font>
    <font>
      <sz val="9"/>
      <color theme="1"/>
      <name val="Calibri"/>
      <family val="2"/>
      <scheme val="minor"/>
    </font>
    <font>
      <b/>
      <sz val="12"/>
      <color theme="1"/>
      <name val="Arial Black"/>
      <family val="2"/>
    </font>
    <font>
      <sz val="12"/>
      <color theme="1"/>
      <name val="Arial Black"/>
      <family val="2"/>
    </font>
    <font>
      <b/>
      <sz val="12"/>
      <color theme="1"/>
      <name val="Calibri"/>
      <family val="2"/>
      <scheme val="minor"/>
    </font>
    <font>
      <vertAlign val="subscript"/>
      <sz val="12"/>
      <color theme="1"/>
      <name val="Arial Black"/>
      <family val="2"/>
    </font>
    <font>
      <b/>
      <vertAlign val="subscript"/>
      <sz val="12"/>
      <color theme="1"/>
      <name val="Arial Black"/>
      <family val="2"/>
    </font>
    <font>
      <sz val="11"/>
      <color rgb="FFFF0000"/>
      <name val="Calibri"/>
      <family val="2"/>
      <scheme val="minor"/>
    </font>
    <font>
      <b/>
      <sz val="11"/>
      <color theme="1"/>
      <name val="Arial Black"/>
      <family val="2"/>
    </font>
    <font>
      <sz val="11"/>
      <color theme="1"/>
      <name val="Arial Black"/>
      <family val="2"/>
    </font>
    <font>
      <sz val="9"/>
      <color rgb="FFFF0000"/>
      <name val="Arial"/>
      <family val="2"/>
    </font>
    <font>
      <sz val="8"/>
      <color theme="1"/>
      <name val="Arial Black"/>
      <family val="2"/>
    </font>
    <font>
      <b/>
      <sz val="10"/>
      <color theme="1"/>
      <name val="Arial Black"/>
      <family val="2"/>
    </font>
    <font>
      <sz val="10"/>
      <color theme="1"/>
      <name val="Arial Black"/>
      <family val="2"/>
    </font>
    <font>
      <b/>
      <u val="double"/>
      <sz val="10"/>
      <color theme="1"/>
      <name val="Arial Black"/>
      <family val="2"/>
    </font>
    <font>
      <b/>
      <sz val="14"/>
      <color theme="1"/>
      <name val="Arial Black"/>
      <family val="2"/>
    </font>
    <font>
      <b/>
      <sz val="12"/>
      <name val="Arial Black"/>
      <family val="2"/>
    </font>
    <font>
      <b/>
      <u val="double"/>
      <sz val="12"/>
      <name val="Arial Black"/>
      <family val="2"/>
    </font>
    <font>
      <sz val="11"/>
      <color theme="1" tint="0.34998626667073579"/>
      <name val="Calibri"/>
      <family val="2"/>
      <scheme val="minor"/>
    </font>
    <font>
      <sz val="9"/>
      <color theme="1"/>
      <name val="Arial Black"/>
      <family val="2"/>
    </font>
    <font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6"/>
      <name val="Tahoma"/>
      <family val="2"/>
    </font>
    <font>
      <sz val="11"/>
      <name val="Tahoma"/>
      <family val="2"/>
    </font>
    <font>
      <b/>
      <sz val="11"/>
      <name val="Tahoma"/>
      <family val="2"/>
    </font>
    <font>
      <b/>
      <sz val="11"/>
      <color rgb="FFC00000"/>
      <name val="Tahoma"/>
      <family val="2"/>
    </font>
    <font>
      <b/>
      <sz val="14"/>
      <color indexed="10"/>
      <name val="Tahoma"/>
      <family val="2"/>
    </font>
    <font>
      <b/>
      <sz val="14"/>
      <name val="Tahoma"/>
      <family val="2"/>
    </font>
    <font>
      <sz val="9"/>
      <name val="Tahoma"/>
      <family val="2"/>
    </font>
    <font>
      <sz val="9"/>
      <color rgb="FFFF0000"/>
      <name val="Arial Black"/>
      <family val="2"/>
    </font>
    <font>
      <b/>
      <vertAlign val="subscript"/>
      <sz val="20"/>
      <color theme="1"/>
      <name val="Arial Black"/>
      <family val="2"/>
    </font>
    <font>
      <i/>
      <sz val="9"/>
      <color theme="1"/>
      <name val="Calibri"/>
      <family val="2"/>
      <scheme val="minor"/>
    </font>
    <font>
      <i/>
      <sz val="9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i/>
      <sz val="9"/>
      <color theme="1"/>
      <name val="Arial"/>
      <family val="2"/>
    </font>
    <font>
      <b/>
      <sz val="18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b/>
      <vertAlign val="superscript"/>
      <sz val="12"/>
      <color theme="1"/>
      <name val="Arial Black"/>
      <family val="2"/>
    </font>
    <font>
      <vertAlign val="superscript"/>
      <sz val="11"/>
      <color theme="1"/>
      <name val="Arial Black"/>
      <family val="2"/>
    </font>
    <font>
      <sz val="9"/>
      <color theme="7" tint="-0.249977111117893"/>
      <name val="Arial Black"/>
      <family val="2"/>
    </font>
    <font>
      <sz val="14"/>
      <color theme="1"/>
      <name val="Arial Nova"/>
      <family val="2"/>
    </font>
    <font>
      <sz val="12"/>
      <name val="Arial Black"/>
      <family val="2"/>
    </font>
    <font>
      <b/>
      <sz val="8"/>
      <color theme="1"/>
      <name val="Calibri"/>
      <family val="2"/>
      <scheme val="minor"/>
    </font>
    <font>
      <b/>
      <i/>
      <sz val="11"/>
      <color rgb="FF201F1E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rgb="FF33CC33"/>
      <name val="Calibri"/>
      <family val="2"/>
      <scheme val="minor"/>
    </font>
    <font>
      <sz val="8"/>
      <color rgb="FF000000"/>
      <name val="Tahoma"/>
      <family val="2"/>
    </font>
    <font>
      <sz val="8"/>
      <color rgb="FF000000"/>
      <name val="Tahoma"/>
      <family val="2"/>
    </font>
    <font>
      <b/>
      <sz val="8"/>
      <name val="Arial Black"/>
      <family val="2"/>
    </font>
    <font>
      <sz val="8"/>
      <name val="Arial Black"/>
      <family val="2"/>
    </font>
    <font>
      <u val="double"/>
      <sz val="8"/>
      <color theme="1"/>
      <name val="Arial Black"/>
      <family val="2"/>
    </font>
    <font>
      <u/>
      <sz val="11"/>
      <color theme="10"/>
      <name val="Calibri"/>
      <family val="2"/>
      <scheme val="minor"/>
    </font>
    <font>
      <sz val="10"/>
      <name val="Arial Black"/>
      <family val="2"/>
    </font>
    <font>
      <sz val="10"/>
      <color rgb="FFFF0000"/>
      <name val="Arial Black"/>
      <family val="2"/>
    </font>
    <font>
      <b/>
      <sz val="18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 val="double"/>
      <sz val="12"/>
      <name val="Arial Black"/>
      <family val="2"/>
    </font>
    <font>
      <sz val="14"/>
      <color theme="1"/>
      <name val="Arial Black"/>
      <family val="2"/>
    </font>
    <font>
      <sz val="14"/>
      <name val="Arial Black"/>
      <family val="2"/>
    </font>
  </fonts>
  <fills count="4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CC3399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rgb="FF33CC3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C99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2" tint="-0.499984740745262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rgb="FF0070C0"/>
      </left>
      <right style="thick">
        <color rgb="FF0070C0"/>
      </right>
      <top/>
      <bottom style="thick">
        <color rgb="FF0070C0"/>
      </bottom>
      <diagonal/>
    </border>
    <border>
      <left/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rgb="FF7030A0"/>
      </left>
      <right style="thick">
        <color rgb="FF7030A0"/>
      </right>
      <top style="thick">
        <color rgb="FF7030A0"/>
      </top>
      <bottom style="thick">
        <color rgb="FF7030A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 style="thick">
        <color rgb="FF7030A0"/>
      </left>
      <right style="thick">
        <color rgb="FF7030A0"/>
      </right>
      <top/>
      <bottom style="thick">
        <color rgb="FF7030A0"/>
      </bottom>
      <diagonal/>
    </border>
    <border>
      <left style="thick">
        <color rgb="FF0070C0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ck">
        <color rgb="FF7030A0"/>
      </right>
      <top/>
      <bottom style="thick">
        <color rgb="FF7030A0"/>
      </bottom>
      <diagonal/>
    </border>
    <border>
      <left style="thick">
        <color rgb="FFFF0000"/>
      </left>
      <right style="thick">
        <color rgb="FFFF0000"/>
      </right>
      <top/>
      <bottom style="thick">
        <color rgb="FFFF0000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rgb="FF0070C0"/>
      </left>
      <right style="thick">
        <color rgb="FF0070C0"/>
      </right>
      <top/>
      <bottom/>
      <diagonal/>
    </border>
    <border>
      <left style="thick">
        <color rgb="FF0070C0"/>
      </left>
      <right style="thick">
        <color rgb="FF0070C0"/>
      </right>
      <top style="thick">
        <color rgb="FF0070C0"/>
      </top>
      <bottom/>
      <diagonal/>
    </border>
    <border>
      <left style="medium">
        <color indexed="64"/>
      </left>
      <right style="thick">
        <color rgb="FF0070C0"/>
      </right>
      <top style="medium">
        <color indexed="64"/>
      </top>
      <bottom style="thick">
        <color rgb="FF0070C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</borders>
  <cellStyleXfs count="5">
    <xf numFmtId="0" fontId="0" fillId="0" borderId="0"/>
    <xf numFmtId="0" fontId="6" fillId="0" borderId="0"/>
    <xf numFmtId="169" fontId="39" fillId="0" borderId="0">
      <alignment horizontal="left" indent="1"/>
    </xf>
    <xf numFmtId="0" fontId="2" fillId="17" borderId="0" applyNumberFormat="0" applyFont="0" applyBorder="0" applyAlignment="0">
      <alignment horizontal="left" vertical="center" indent="1"/>
    </xf>
    <xf numFmtId="0" fontId="74" fillId="0" borderId="0" applyNumberFormat="0" applyFill="0" applyBorder="0" applyAlignment="0" applyProtection="0"/>
  </cellStyleXfs>
  <cellXfs count="1088">
    <xf numFmtId="0" fontId="0" fillId="0" borderId="0" xfId="0"/>
    <xf numFmtId="0" fontId="2" fillId="0" borderId="0" xfId="0" applyFont="1"/>
    <xf numFmtId="0" fontId="0" fillId="0" borderId="0" xfId="0" applyFill="1"/>
    <xf numFmtId="0" fontId="6" fillId="2" borderId="2" xfId="0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 applyProtection="1">
      <alignment horizontal="center" vertical="center"/>
      <protection locked="0"/>
    </xf>
    <xf numFmtId="0" fontId="6" fillId="4" borderId="2" xfId="0" applyFont="1" applyFill="1" applyBorder="1" applyAlignment="1" applyProtection="1">
      <alignment horizontal="center" vertical="center"/>
      <protection locked="0"/>
    </xf>
    <xf numFmtId="0" fontId="6" fillId="6" borderId="2" xfId="0" applyFont="1" applyFill="1" applyBorder="1" applyAlignment="1" applyProtection="1">
      <alignment horizontal="center" vertical="center"/>
      <protection locked="0"/>
    </xf>
    <xf numFmtId="3" fontId="6" fillId="3" borderId="2" xfId="0" applyNumberFormat="1" applyFont="1" applyFill="1" applyBorder="1" applyAlignment="1" applyProtection="1">
      <alignment horizontal="center" vertical="center"/>
      <protection locked="0"/>
    </xf>
    <xf numFmtId="3" fontId="6" fillId="4" borderId="2" xfId="0" applyNumberFormat="1" applyFont="1" applyFill="1" applyBorder="1" applyAlignment="1" applyProtection="1">
      <alignment horizontal="center" vertical="center"/>
      <protection locked="0"/>
    </xf>
    <xf numFmtId="0" fontId="1" fillId="2" borderId="16" xfId="0" quotePrefix="1" applyFont="1" applyFill="1" applyBorder="1" applyAlignment="1" applyProtection="1">
      <alignment horizontal="center"/>
      <protection locked="0"/>
    </xf>
    <xf numFmtId="0" fontId="1" fillId="3" borderId="16" xfId="0" quotePrefix="1" applyFont="1" applyFill="1" applyBorder="1" applyAlignment="1" applyProtection="1">
      <alignment horizontal="center"/>
      <protection locked="0"/>
    </xf>
    <xf numFmtId="0" fontId="1" fillId="4" borderId="16" xfId="0" quotePrefix="1" applyFont="1" applyFill="1" applyBorder="1" applyAlignment="1" applyProtection="1">
      <alignment horizontal="center"/>
      <protection locked="0"/>
    </xf>
    <xf numFmtId="0" fontId="1" fillId="2" borderId="16" xfId="0" applyFont="1" applyFill="1" applyBorder="1" applyAlignment="1" applyProtection="1">
      <alignment horizontal="center"/>
      <protection locked="0"/>
    </xf>
    <xf numFmtId="0" fontId="1" fillId="3" borderId="2" xfId="0" applyFont="1" applyFill="1" applyBorder="1" applyAlignment="1" applyProtection="1">
      <alignment horizontal="center"/>
      <protection locked="0"/>
    </xf>
    <xf numFmtId="0" fontId="1" fillId="4" borderId="2" xfId="0" applyFont="1" applyFill="1" applyBorder="1" applyAlignment="1" applyProtection="1">
      <alignment horizontal="center"/>
      <protection locked="0"/>
    </xf>
    <xf numFmtId="0" fontId="1" fillId="6" borderId="17" xfId="0" applyFont="1" applyFill="1" applyBorder="1" applyAlignment="1" applyProtection="1">
      <alignment horizontal="center"/>
      <protection locked="0"/>
    </xf>
    <xf numFmtId="0" fontId="1" fillId="3" borderId="2" xfId="0" quotePrefix="1" applyFont="1" applyFill="1" applyBorder="1" applyAlignment="1" applyProtection="1">
      <alignment horizontal="center"/>
      <protection locked="0"/>
    </xf>
    <xf numFmtId="0" fontId="1" fillId="4" borderId="2" xfId="0" quotePrefix="1" applyFont="1" applyFill="1" applyBorder="1" applyAlignment="1" applyProtection="1">
      <alignment horizontal="center"/>
      <protection locked="0"/>
    </xf>
    <xf numFmtId="0" fontId="1" fillId="6" borderId="17" xfId="0" quotePrefix="1" applyFont="1" applyFill="1" applyBorder="1" applyAlignment="1" applyProtection="1">
      <alignment horizontal="center"/>
      <protection locked="0"/>
    </xf>
    <xf numFmtId="0" fontId="1" fillId="3" borderId="16" xfId="0" applyFont="1" applyFill="1" applyBorder="1" applyAlignment="1" applyProtection="1">
      <alignment horizontal="center"/>
      <protection locked="0"/>
    </xf>
    <xf numFmtId="0" fontId="1" fillId="4" borderId="16" xfId="0" applyFont="1" applyFill="1" applyBorder="1" applyAlignment="1" applyProtection="1">
      <alignment horizontal="center"/>
      <protection locked="0"/>
    </xf>
    <xf numFmtId="0" fontId="1" fillId="6" borderId="16" xfId="0" applyFont="1" applyFill="1" applyBorder="1" applyAlignment="1" applyProtection="1">
      <alignment horizontal="center"/>
      <protection locked="0"/>
    </xf>
    <xf numFmtId="0" fontId="3" fillId="2" borderId="16" xfId="0" applyFont="1" applyFill="1" applyBorder="1" applyAlignment="1" applyProtection="1">
      <alignment horizontal="center"/>
      <protection locked="0"/>
    </xf>
    <xf numFmtId="0" fontId="3" fillId="3" borderId="2" xfId="0" applyFont="1" applyFill="1" applyBorder="1" applyAlignment="1" applyProtection="1">
      <alignment horizontal="center"/>
      <protection locked="0"/>
    </xf>
    <xf numFmtId="0" fontId="3" fillId="4" borderId="2" xfId="0" applyFont="1" applyFill="1" applyBorder="1" applyAlignment="1" applyProtection="1">
      <alignment horizontal="center"/>
      <protection locked="0"/>
    </xf>
    <xf numFmtId="0" fontId="3" fillId="6" borderId="17" xfId="0" applyFont="1" applyFill="1" applyBorder="1" applyAlignment="1" applyProtection="1">
      <alignment horizontal="center"/>
      <protection locked="0"/>
    </xf>
    <xf numFmtId="0" fontId="1" fillId="3" borderId="0" xfId="0" applyFont="1" applyFill="1" applyBorder="1" applyAlignment="1" applyProtection="1">
      <alignment horizontal="center"/>
      <protection locked="0"/>
    </xf>
    <xf numFmtId="0" fontId="1" fillId="4" borderId="0" xfId="0" applyFont="1" applyFill="1" applyBorder="1" applyAlignment="1" applyProtection="1">
      <alignment horizontal="center"/>
      <protection locked="0"/>
    </xf>
    <xf numFmtId="1" fontId="1" fillId="7" borderId="14" xfId="0" applyNumberFormat="1" applyFont="1" applyFill="1" applyBorder="1" applyAlignment="1" applyProtection="1">
      <alignment horizontal="center"/>
    </xf>
    <xf numFmtId="0" fontId="0" fillId="0" borderId="31" xfId="0" applyFill="1" applyBorder="1" applyProtection="1">
      <protection locked="0"/>
    </xf>
    <xf numFmtId="0" fontId="0" fillId="0" borderId="31" xfId="0" applyBorder="1" applyProtection="1">
      <protection locked="0"/>
    </xf>
    <xf numFmtId="0" fontId="6" fillId="6" borderId="15" xfId="0" applyFont="1" applyFill="1" applyBorder="1" applyAlignment="1" applyProtection="1">
      <alignment horizontal="center" vertical="center"/>
      <protection locked="0"/>
    </xf>
    <xf numFmtId="0" fontId="6" fillId="2" borderId="32" xfId="0" applyFont="1" applyFill="1" applyBorder="1" applyAlignment="1" applyProtection="1">
      <alignment horizontal="center" vertical="center"/>
      <protection locked="0"/>
    </xf>
    <xf numFmtId="0" fontId="6" fillId="2" borderId="16" xfId="0" applyFont="1" applyFill="1" applyBorder="1" applyAlignment="1" applyProtection="1">
      <alignment horizontal="center" vertical="center"/>
      <protection locked="0"/>
    </xf>
    <xf numFmtId="0" fontId="6" fillId="6" borderId="17" xfId="0" applyFont="1" applyFill="1" applyBorder="1" applyAlignment="1" applyProtection="1">
      <alignment horizontal="center" vertical="center"/>
      <protection locked="0"/>
    </xf>
    <xf numFmtId="0" fontId="1" fillId="6" borderId="33" xfId="0" quotePrefix="1" applyFont="1" applyFill="1" applyBorder="1" applyAlignment="1" applyProtection="1">
      <alignment horizontal="center"/>
      <protection locked="0"/>
    </xf>
    <xf numFmtId="0" fontId="1" fillId="6" borderId="15" xfId="0" applyFont="1" applyFill="1" applyBorder="1" applyAlignment="1" applyProtection="1">
      <alignment horizontal="center"/>
      <protection locked="0"/>
    </xf>
    <xf numFmtId="0" fontId="1" fillId="2" borderId="32" xfId="0" applyFont="1" applyFill="1" applyBorder="1" applyAlignment="1" applyProtection="1">
      <alignment horizontal="center"/>
      <protection locked="0"/>
    </xf>
    <xf numFmtId="3" fontId="6" fillId="2" borderId="16" xfId="0" applyNumberFormat="1" applyFont="1" applyFill="1" applyBorder="1" applyAlignment="1" applyProtection="1">
      <alignment horizontal="center" vertical="center"/>
      <protection locked="0"/>
    </xf>
    <xf numFmtId="3" fontId="6" fillId="6" borderId="17" xfId="0" applyNumberFormat="1" applyFont="1" applyFill="1" applyBorder="1" applyAlignment="1" applyProtection="1">
      <alignment horizontal="center" vertical="center"/>
      <protection locked="0"/>
    </xf>
    <xf numFmtId="0" fontId="0" fillId="12" borderId="5" xfId="0" applyFill="1" applyBorder="1" applyProtection="1">
      <protection locked="0"/>
    </xf>
    <xf numFmtId="0" fontId="0" fillId="11" borderId="14" xfId="0" applyNumberFormat="1" applyFill="1" applyBorder="1" applyAlignment="1" applyProtection="1">
      <alignment horizontal="center" vertical="center"/>
    </xf>
    <xf numFmtId="0" fontId="0" fillId="12" borderId="13" xfId="0" applyFill="1" applyBorder="1" applyProtection="1">
      <protection locked="0"/>
    </xf>
    <xf numFmtId="1" fontId="0" fillId="0" borderId="0" xfId="0" applyNumberFormat="1" applyFill="1" applyBorder="1" applyAlignment="1" applyProtection="1">
      <alignment horizontal="center" vertical="center"/>
    </xf>
    <xf numFmtId="164" fontId="0" fillId="0" borderId="7" xfId="0" applyNumberFormat="1" applyBorder="1" applyProtection="1">
      <protection locked="0"/>
    </xf>
    <xf numFmtId="164" fontId="0" fillId="0" borderId="31" xfId="0" applyNumberFormat="1" applyFont="1" applyBorder="1" applyProtection="1">
      <protection locked="0"/>
    </xf>
    <xf numFmtId="164" fontId="0" fillId="0" borderId="31" xfId="0" applyNumberFormat="1" applyFont="1" applyFill="1" applyBorder="1" applyProtection="1">
      <protection locked="0"/>
    </xf>
    <xf numFmtId="164" fontId="0" fillId="0" borderId="14" xfId="0" applyNumberFormat="1" applyFont="1" applyFill="1" applyBorder="1" applyProtection="1">
      <protection locked="0"/>
    </xf>
    <xf numFmtId="0" fontId="1" fillId="6" borderId="9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right" vertical="center"/>
    </xf>
    <xf numFmtId="0" fontId="1" fillId="0" borderId="1" xfId="0" applyFont="1" applyBorder="1" applyAlignment="1" applyProtection="1">
      <alignment horizontal="center"/>
    </xf>
    <xf numFmtId="0" fontId="1" fillId="7" borderId="15" xfId="0" applyFont="1" applyFill="1" applyBorder="1" applyAlignment="1" applyProtection="1">
      <alignment horizontal="center"/>
    </xf>
    <xf numFmtId="0" fontId="1" fillId="0" borderId="15" xfId="0" applyFont="1" applyBorder="1" applyAlignment="1" applyProtection="1">
      <alignment horizontal="center"/>
    </xf>
    <xf numFmtId="0" fontId="1" fillId="0" borderId="15" xfId="0" applyFont="1" applyFill="1" applyBorder="1" applyAlignment="1" applyProtection="1">
      <alignment horizontal="center"/>
    </xf>
    <xf numFmtId="1" fontId="1" fillId="0" borderId="15" xfId="0" applyNumberFormat="1" applyFont="1" applyBorder="1" applyAlignment="1" applyProtection="1">
      <alignment horizontal="center"/>
    </xf>
    <xf numFmtId="0" fontId="0" fillId="0" borderId="0" xfId="0" applyProtection="1"/>
    <xf numFmtId="0" fontId="3" fillId="0" borderId="1" xfId="0" applyFont="1" applyFill="1" applyBorder="1" applyAlignment="1" applyProtection="1">
      <alignment horizontal="center"/>
    </xf>
    <xf numFmtId="0" fontId="13" fillId="0" borderId="18" xfId="0" quotePrefix="1" applyFont="1" applyFill="1" applyBorder="1" applyAlignment="1" applyProtection="1">
      <alignment horizontal="center"/>
    </xf>
    <xf numFmtId="0" fontId="1" fillId="0" borderId="16" xfId="0" applyFont="1" applyBorder="1" applyAlignment="1" applyProtection="1">
      <alignment horizontal="center"/>
    </xf>
    <xf numFmtId="1" fontId="1" fillId="2" borderId="19" xfId="0" applyNumberFormat="1" applyFont="1" applyFill="1" applyBorder="1" applyAlignment="1" applyProtection="1">
      <alignment horizontal="center" vertical="center"/>
    </xf>
    <xf numFmtId="0" fontId="14" fillId="10" borderId="18" xfId="0" quotePrefix="1" applyFont="1" applyFill="1" applyBorder="1" applyAlignment="1" applyProtection="1">
      <alignment horizontal="center"/>
    </xf>
    <xf numFmtId="0" fontId="1" fillId="0" borderId="16" xfId="0" quotePrefix="1" applyFont="1" applyFill="1" applyBorder="1" applyAlignment="1" applyProtection="1">
      <alignment horizontal="center"/>
    </xf>
    <xf numFmtId="1" fontId="1" fillId="2" borderId="19" xfId="0" applyNumberFormat="1" applyFont="1" applyFill="1" applyBorder="1" applyAlignment="1" applyProtection="1">
      <alignment horizontal="center"/>
    </xf>
    <xf numFmtId="0" fontId="13" fillId="10" borderId="18" xfId="0" applyFont="1" applyFill="1" applyBorder="1" applyAlignment="1" applyProtection="1">
      <alignment horizontal="center" vertical="center"/>
    </xf>
    <xf numFmtId="0" fontId="1" fillId="0" borderId="16" xfId="0" applyFont="1" applyFill="1" applyBorder="1" applyAlignment="1" applyProtection="1">
      <alignment horizontal="center"/>
    </xf>
    <xf numFmtId="0" fontId="2" fillId="0" borderId="0" xfId="0" applyFont="1" applyProtection="1"/>
    <xf numFmtId="0" fontId="1" fillId="0" borderId="1" xfId="0" applyFont="1" applyFill="1" applyBorder="1" applyAlignment="1" applyProtection="1">
      <alignment horizontal="center"/>
    </xf>
    <xf numFmtId="0" fontId="13" fillId="0" borderId="22" xfId="0" quotePrefix="1" applyFont="1" applyFill="1" applyBorder="1" applyAlignment="1" applyProtection="1">
      <alignment horizontal="center"/>
    </xf>
    <xf numFmtId="0" fontId="1" fillId="0" borderId="2" xfId="0" applyFont="1" applyBorder="1" applyAlignment="1" applyProtection="1">
      <alignment horizontal="center"/>
    </xf>
    <xf numFmtId="1" fontId="1" fillId="3" borderId="20" xfId="0" applyNumberFormat="1" applyFont="1" applyFill="1" applyBorder="1" applyAlignment="1" applyProtection="1">
      <alignment horizontal="center" vertical="center"/>
    </xf>
    <xf numFmtId="0" fontId="13" fillId="10" borderId="22" xfId="0" quotePrefix="1" applyFont="1" applyFill="1" applyBorder="1" applyAlignment="1" applyProtection="1">
      <alignment horizontal="center"/>
    </xf>
    <xf numFmtId="1" fontId="1" fillId="3" borderId="20" xfId="0" applyNumberFormat="1" applyFont="1" applyFill="1" applyBorder="1" applyAlignment="1" applyProtection="1">
      <alignment horizontal="center"/>
    </xf>
    <xf numFmtId="0" fontId="13" fillId="10" borderId="22" xfId="0" applyFont="1" applyFill="1" applyBorder="1" applyAlignment="1" applyProtection="1">
      <alignment horizontal="center" vertical="center"/>
    </xf>
    <xf numFmtId="0" fontId="1" fillId="0" borderId="2" xfId="0" applyFont="1" applyFill="1" applyBorder="1" applyAlignment="1" applyProtection="1">
      <alignment horizontal="center"/>
    </xf>
    <xf numFmtId="1" fontId="1" fillId="4" borderId="20" xfId="0" applyNumberFormat="1" applyFont="1" applyFill="1" applyBorder="1" applyAlignment="1" applyProtection="1">
      <alignment horizontal="center" vertical="center"/>
    </xf>
    <xf numFmtId="1" fontId="1" fillId="4" borderId="20" xfId="0" applyNumberFormat="1" applyFont="1" applyFill="1" applyBorder="1" applyAlignment="1" applyProtection="1">
      <alignment horizontal="center"/>
    </xf>
    <xf numFmtId="0" fontId="13" fillId="0" borderId="23" xfId="0" quotePrefix="1" applyFont="1" applyFill="1" applyBorder="1" applyAlignment="1" applyProtection="1">
      <alignment horizontal="center"/>
    </xf>
    <xf numFmtId="0" fontId="1" fillId="0" borderId="17" xfId="0" applyFont="1" applyBorder="1" applyAlignment="1" applyProtection="1">
      <alignment horizontal="center"/>
    </xf>
    <xf numFmtId="1" fontId="1" fillId="6" borderId="21" xfId="0" applyNumberFormat="1" applyFont="1" applyFill="1" applyBorder="1" applyAlignment="1" applyProtection="1">
      <alignment horizontal="center" vertical="center"/>
    </xf>
    <xf numFmtId="0" fontId="13" fillId="10" borderId="23" xfId="0" quotePrefix="1" applyFont="1" applyFill="1" applyBorder="1" applyAlignment="1" applyProtection="1">
      <alignment horizontal="center"/>
    </xf>
    <xf numFmtId="0" fontId="1" fillId="0" borderId="33" xfId="0" quotePrefix="1" applyFont="1" applyFill="1" applyBorder="1" applyAlignment="1" applyProtection="1">
      <alignment horizontal="center"/>
    </xf>
    <xf numFmtId="1" fontId="1" fillId="6" borderId="21" xfId="0" applyNumberFormat="1" applyFont="1" applyFill="1" applyBorder="1" applyAlignment="1" applyProtection="1">
      <alignment horizontal="center"/>
    </xf>
    <xf numFmtId="0" fontId="13" fillId="10" borderId="23" xfId="0" applyFont="1" applyFill="1" applyBorder="1" applyAlignment="1" applyProtection="1">
      <alignment horizontal="center" vertical="center"/>
    </xf>
    <xf numFmtId="0" fontId="1" fillId="0" borderId="17" xfId="0" applyFont="1" applyFill="1" applyBorder="1" applyAlignment="1" applyProtection="1">
      <alignment horizontal="center"/>
    </xf>
    <xf numFmtId="0" fontId="13" fillId="10" borderId="18" xfId="0" applyFont="1" applyFill="1" applyBorder="1" applyAlignment="1" applyProtection="1">
      <alignment horizontal="center"/>
    </xf>
    <xf numFmtId="0" fontId="13" fillId="0" borderId="28" xfId="0" applyFont="1" applyFill="1" applyBorder="1" applyAlignment="1" applyProtection="1">
      <alignment horizontal="center"/>
    </xf>
    <xf numFmtId="14" fontId="13" fillId="0" borderId="18" xfId="0" applyNumberFormat="1" applyFont="1" applyFill="1" applyBorder="1" applyAlignment="1" applyProtection="1">
      <alignment horizontal="center" vertical="center"/>
    </xf>
    <xf numFmtId="0" fontId="13" fillId="10" borderId="22" xfId="0" applyFont="1" applyFill="1" applyBorder="1" applyAlignment="1" applyProtection="1">
      <alignment horizontal="center"/>
    </xf>
    <xf numFmtId="0" fontId="13" fillId="0" borderId="24" xfId="0" applyFont="1" applyFill="1" applyBorder="1" applyAlignment="1" applyProtection="1">
      <alignment horizontal="center"/>
    </xf>
    <xf numFmtId="14" fontId="13" fillId="0" borderId="6" xfId="0" applyNumberFormat="1" applyFont="1" applyFill="1" applyBorder="1" applyAlignment="1" applyProtection="1">
      <alignment horizontal="center" vertical="center"/>
    </xf>
    <xf numFmtId="0" fontId="13" fillId="10" borderId="23" xfId="0" applyFont="1" applyFill="1" applyBorder="1" applyAlignment="1" applyProtection="1">
      <alignment horizontal="center"/>
    </xf>
    <xf numFmtId="0" fontId="13" fillId="0" borderId="29" xfId="0" applyFont="1" applyFill="1" applyBorder="1" applyAlignment="1" applyProtection="1">
      <alignment horizontal="center"/>
    </xf>
    <xf numFmtId="14" fontId="13" fillId="0" borderId="8" xfId="0" applyNumberFormat="1" applyFont="1" applyFill="1" applyBorder="1" applyAlignment="1" applyProtection="1">
      <alignment horizontal="center" vertical="center"/>
    </xf>
    <xf numFmtId="0" fontId="13" fillId="0" borderId="18" xfId="0" applyFont="1" applyFill="1" applyBorder="1" applyAlignment="1" applyProtection="1">
      <alignment horizontal="center"/>
    </xf>
    <xf numFmtId="0" fontId="21" fillId="10" borderId="28" xfId="0" quotePrefix="1" applyFont="1" applyFill="1" applyBorder="1" applyAlignment="1" applyProtection="1">
      <alignment horizontal="center"/>
    </xf>
    <xf numFmtId="0" fontId="14" fillId="10" borderId="3" xfId="0" applyFont="1" applyFill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center"/>
    </xf>
    <xf numFmtId="0" fontId="13" fillId="0" borderId="22" xfId="0" applyFont="1" applyFill="1" applyBorder="1" applyAlignment="1" applyProtection="1">
      <alignment horizontal="center"/>
    </xf>
    <xf numFmtId="0" fontId="13" fillId="10" borderId="24" xfId="0" quotePrefix="1" applyFont="1" applyFill="1" applyBorder="1" applyAlignment="1" applyProtection="1">
      <alignment horizontal="center"/>
    </xf>
    <xf numFmtId="0" fontId="1" fillId="0" borderId="2" xfId="0" quotePrefix="1" applyFont="1" applyFill="1" applyBorder="1" applyAlignment="1" applyProtection="1">
      <alignment horizontal="center"/>
    </xf>
    <xf numFmtId="0" fontId="14" fillId="10" borderId="6" xfId="0" applyFont="1" applyFill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center"/>
    </xf>
    <xf numFmtId="0" fontId="13" fillId="0" borderId="23" xfId="0" applyFont="1" applyFill="1" applyBorder="1" applyAlignment="1" applyProtection="1">
      <alignment horizontal="center"/>
    </xf>
    <xf numFmtId="0" fontId="1" fillId="0" borderId="17" xfId="0" quotePrefix="1" applyFont="1" applyFill="1" applyBorder="1" applyAlignment="1" applyProtection="1">
      <alignment horizontal="center"/>
    </xf>
    <xf numFmtId="0" fontId="14" fillId="10" borderId="8" xfId="0" applyFont="1" applyFill="1" applyBorder="1" applyAlignment="1" applyProtection="1">
      <alignment horizontal="center" vertical="center"/>
    </xf>
    <xf numFmtId="0" fontId="3" fillId="0" borderId="9" xfId="0" applyFont="1" applyBorder="1" applyAlignment="1" applyProtection="1">
      <alignment horizontal="center"/>
    </xf>
    <xf numFmtId="0" fontId="13" fillId="0" borderId="32" xfId="0" applyFont="1" applyFill="1" applyBorder="1" applyAlignment="1" applyProtection="1">
      <alignment horizontal="center"/>
    </xf>
    <xf numFmtId="0" fontId="1" fillId="0" borderId="32" xfId="0" applyFont="1" applyBorder="1" applyAlignment="1" applyProtection="1">
      <alignment horizontal="center"/>
    </xf>
    <xf numFmtId="1" fontId="1" fillId="2" borderId="32" xfId="0" applyNumberFormat="1" applyFont="1" applyFill="1" applyBorder="1" applyAlignment="1" applyProtection="1">
      <alignment horizontal="center" vertical="center"/>
    </xf>
    <xf numFmtId="0" fontId="14" fillId="0" borderId="28" xfId="0" applyFont="1" applyFill="1" applyBorder="1" applyAlignment="1" applyProtection="1">
      <alignment horizontal="center"/>
    </xf>
    <xf numFmtId="0" fontId="1" fillId="0" borderId="0" xfId="0" applyFont="1" applyAlignment="1" applyProtection="1">
      <alignment horizontal="center"/>
    </xf>
    <xf numFmtId="0" fontId="13" fillId="0" borderId="2" xfId="0" applyFont="1" applyFill="1" applyBorder="1" applyAlignment="1" applyProtection="1">
      <alignment horizontal="center"/>
    </xf>
    <xf numFmtId="1" fontId="1" fillId="3" borderId="2" xfId="0" applyNumberFormat="1" applyFont="1" applyFill="1" applyBorder="1" applyAlignment="1" applyProtection="1">
      <alignment horizontal="center" vertical="center"/>
    </xf>
    <xf numFmtId="0" fontId="14" fillId="0" borderId="24" xfId="0" applyFont="1" applyFill="1" applyBorder="1" applyAlignment="1" applyProtection="1">
      <alignment horizontal="center"/>
    </xf>
    <xf numFmtId="0" fontId="1" fillId="2" borderId="0" xfId="0" applyFont="1" applyFill="1" applyAlignment="1" applyProtection="1">
      <alignment horizontal="center"/>
    </xf>
    <xf numFmtId="14" fontId="1" fillId="2" borderId="0" xfId="0" applyNumberFormat="1" applyFont="1" applyFill="1" applyAlignment="1" applyProtection="1">
      <alignment horizontal="center"/>
    </xf>
    <xf numFmtId="1" fontId="1" fillId="4" borderId="2" xfId="0" applyNumberFormat="1" applyFont="1" applyFill="1" applyBorder="1" applyAlignment="1" applyProtection="1">
      <alignment horizontal="center" vertical="center"/>
    </xf>
    <xf numFmtId="0" fontId="13" fillId="0" borderId="15" xfId="0" applyFont="1" applyFill="1" applyBorder="1" applyAlignment="1" applyProtection="1">
      <alignment horizontal="center"/>
    </xf>
    <xf numFmtId="1" fontId="1" fillId="6" borderId="15" xfId="0" applyNumberFormat="1" applyFont="1" applyFill="1" applyBorder="1" applyAlignment="1" applyProtection="1">
      <alignment horizontal="center" vertical="center"/>
    </xf>
    <xf numFmtId="0" fontId="14" fillId="0" borderId="29" xfId="0" applyFont="1" applyFill="1" applyBorder="1" applyAlignment="1" applyProtection="1">
      <alignment horizontal="center"/>
    </xf>
    <xf numFmtId="0" fontId="13" fillId="10" borderId="28" xfId="0" applyFont="1" applyFill="1" applyBorder="1" applyAlignment="1" applyProtection="1">
      <alignment horizontal="center"/>
    </xf>
    <xf numFmtId="0" fontId="1" fillId="3" borderId="0" xfId="0" applyFont="1" applyFill="1" applyAlignment="1" applyProtection="1">
      <alignment horizontal="center"/>
    </xf>
    <xf numFmtId="0" fontId="13" fillId="10" borderId="24" xfId="0" applyFont="1" applyFill="1" applyBorder="1" applyAlignment="1" applyProtection="1">
      <alignment horizontal="center"/>
    </xf>
    <xf numFmtId="0" fontId="1" fillId="4" borderId="0" xfId="0" applyFont="1" applyFill="1" applyAlignment="1" applyProtection="1">
      <alignment horizontal="center"/>
    </xf>
    <xf numFmtId="0" fontId="1" fillId="6" borderId="0" xfId="0" applyFont="1" applyFill="1" applyAlignment="1" applyProtection="1">
      <alignment horizontal="center"/>
    </xf>
    <xf numFmtId="0" fontId="13" fillId="10" borderId="29" xfId="0" applyFont="1" applyFill="1" applyBorder="1" applyAlignment="1" applyProtection="1">
      <alignment horizontal="center"/>
    </xf>
    <xf numFmtId="0" fontId="13" fillId="10" borderId="36" xfId="0" applyFont="1" applyFill="1" applyBorder="1" applyAlignment="1" applyProtection="1">
      <alignment horizontal="center"/>
    </xf>
    <xf numFmtId="1" fontId="1" fillId="6" borderId="35" xfId="0" applyNumberFormat="1" applyFont="1" applyFill="1" applyBorder="1" applyAlignment="1" applyProtection="1">
      <alignment horizontal="center" vertical="center"/>
    </xf>
    <xf numFmtId="0" fontId="13" fillId="0" borderId="18" xfId="0" applyFont="1" applyBorder="1" applyAlignment="1" applyProtection="1">
      <alignment horizontal="center" vertical="center"/>
    </xf>
    <xf numFmtId="0" fontId="2" fillId="0" borderId="16" xfId="0" applyFont="1" applyBorder="1" applyAlignment="1" applyProtection="1">
      <alignment horizontal="center" vertical="center"/>
    </xf>
    <xf numFmtId="0" fontId="13" fillId="0" borderId="22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center" vertical="center"/>
    </xf>
    <xf numFmtId="0" fontId="16" fillId="3" borderId="19" xfId="0" applyFont="1" applyFill="1" applyBorder="1" applyAlignment="1" applyProtection="1">
      <alignment horizontal="center" vertical="center"/>
    </xf>
    <xf numFmtId="0" fontId="13" fillId="10" borderId="6" xfId="0" applyFont="1" applyFill="1" applyBorder="1" applyAlignment="1" applyProtection="1">
      <alignment horizontal="center"/>
    </xf>
    <xf numFmtId="0" fontId="16" fillId="4" borderId="19" xfId="0" applyFont="1" applyFill="1" applyBorder="1" applyAlignment="1" applyProtection="1">
      <alignment horizontal="center" vertical="center"/>
    </xf>
    <xf numFmtId="0" fontId="13" fillId="0" borderId="23" xfId="0" applyFont="1" applyBorder="1" applyAlignment="1" applyProtection="1">
      <alignment horizontal="center" vertical="center"/>
    </xf>
    <xf numFmtId="0" fontId="2" fillId="0" borderId="17" xfId="0" applyFont="1" applyBorder="1" applyAlignment="1" applyProtection="1">
      <alignment horizontal="center" vertical="center"/>
    </xf>
    <xf numFmtId="0" fontId="16" fillId="6" borderId="19" xfId="0" applyFont="1" applyFill="1" applyBorder="1" applyAlignment="1" applyProtection="1">
      <alignment horizontal="center" vertical="center"/>
    </xf>
    <xf numFmtId="0" fontId="13" fillId="10" borderId="8" xfId="0" applyFont="1" applyFill="1" applyBorder="1" applyAlignment="1" applyProtection="1">
      <alignment horizontal="center"/>
    </xf>
    <xf numFmtId="0" fontId="13" fillId="10" borderId="37" xfId="0" applyFont="1" applyFill="1" applyBorder="1" applyAlignment="1" applyProtection="1">
      <alignment horizontal="center"/>
    </xf>
    <xf numFmtId="0" fontId="13" fillId="0" borderId="32" xfId="0" applyFont="1" applyBorder="1" applyAlignment="1" applyProtection="1">
      <alignment horizontal="center" vertical="center"/>
    </xf>
    <xf numFmtId="0" fontId="1" fillId="0" borderId="0" xfId="0" applyFont="1" applyBorder="1" applyAlignment="1" applyProtection="1">
      <alignment horizontal="center"/>
    </xf>
    <xf numFmtId="1" fontId="1" fillId="0" borderId="0" xfId="0" applyNumberFormat="1" applyFont="1" applyAlignment="1" applyProtection="1">
      <alignment horizontal="center"/>
    </xf>
    <xf numFmtId="0" fontId="13" fillId="0" borderId="2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1" fillId="0" borderId="0" xfId="0" applyFont="1" applyFill="1" applyBorder="1" applyAlignment="1" applyProtection="1">
      <alignment horizontal="center"/>
    </xf>
    <xf numFmtId="0" fontId="13" fillId="10" borderId="32" xfId="0" applyFont="1" applyFill="1" applyBorder="1" applyAlignment="1" applyProtection="1">
      <alignment horizontal="center"/>
    </xf>
    <xf numFmtId="1" fontId="1" fillId="2" borderId="34" xfId="0" applyNumberFormat="1" applyFont="1" applyFill="1" applyBorder="1" applyAlignment="1" applyProtection="1">
      <alignment horizontal="center" vertical="center"/>
    </xf>
    <xf numFmtId="16" fontId="3" fillId="2" borderId="0" xfId="0" applyNumberFormat="1" applyFont="1" applyFill="1" applyBorder="1" applyAlignment="1" applyProtection="1">
      <alignment horizontal="center"/>
    </xf>
    <xf numFmtId="0" fontId="13" fillId="10" borderId="2" xfId="0" applyFont="1" applyFill="1" applyBorder="1" applyAlignment="1" applyProtection="1">
      <alignment horizontal="center"/>
    </xf>
    <xf numFmtId="1" fontId="1" fillId="3" borderId="1" xfId="0" applyNumberFormat="1" applyFont="1" applyFill="1" applyBorder="1" applyAlignment="1" applyProtection="1">
      <alignment horizontal="center" vertical="center"/>
    </xf>
    <xf numFmtId="1" fontId="1" fillId="4" borderId="1" xfId="0" applyNumberFormat="1" applyFont="1" applyFill="1" applyBorder="1" applyAlignment="1" applyProtection="1">
      <alignment horizontal="center" vertical="center"/>
    </xf>
    <xf numFmtId="1" fontId="1" fillId="6" borderId="1" xfId="0" applyNumberFormat="1" applyFont="1" applyFill="1" applyBorder="1" applyAlignment="1" applyProtection="1">
      <alignment horizontal="center" vertical="center"/>
    </xf>
    <xf numFmtId="0" fontId="13" fillId="0" borderId="2" xfId="0" quotePrefix="1" applyFont="1" applyFill="1" applyBorder="1" applyAlignment="1" applyProtection="1">
      <alignment horizontal="center"/>
    </xf>
    <xf numFmtId="1" fontId="1" fillId="2" borderId="1" xfId="0" applyNumberFormat="1" applyFont="1" applyFill="1" applyBorder="1" applyAlignment="1" applyProtection="1">
      <alignment horizontal="center" vertical="center"/>
    </xf>
    <xf numFmtId="16" fontId="3" fillId="3" borderId="0" xfId="0" applyNumberFormat="1" applyFont="1" applyFill="1" applyBorder="1" applyAlignment="1" applyProtection="1">
      <alignment horizontal="center"/>
    </xf>
    <xf numFmtId="0" fontId="13" fillId="10" borderId="2" xfId="0" quotePrefix="1" applyFont="1" applyFill="1" applyBorder="1" applyAlignment="1" applyProtection="1">
      <alignment horizontal="center"/>
    </xf>
    <xf numFmtId="1" fontId="1" fillId="2" borderId="2" xfId="0" applyNumberFormat="1" applyFont="1" applyFill="1" applyBorder="1" applyAlignment="1" applyProtection="1">
      <alignment horizontal="center" vertical="center"/>
    </xf>
    <xf numFmtId="16" fontId="3" fillId="4" borderId="0" xfId="0" applyNumberFormat="1" applyFont="1" applyFill="1" applyBorder="1" applyAlignment="1" applyProtection="1">
      <alignment horizontal="center"/>
    </xf>
    <xf numFmtId="1" fontId="1" fillId="6" borderId="2" xfId="0" applyNumberFormat="1" applyFont="1" applyFill="1" applyBorder="1" applyAlignment="1" applyProtection="1">
      <alignment horizontal="center" vertical="center"/>
    </xf>
    <xf numFmtId="16" fontId="3" fillId="5" borderId="0" xfId="0" applyNumberFormat="1" applyFont="1" applyFill="1" applyAlignment="1" applyProtection="1">
      <alignment horizontal="center"/>
    </xf>
    <xf numFmtId="0" fontId="13" fillId="10" borderId="15" xfId="0" quotePrefix="1" applyFont="1" applyFill="1" applyBorder="1" applyAlignment="1" applyProtection="1">
      <alignment horizontal="center"/>
    </xf>
    <xf numFmtId="0" fontId="16" fillId="3" borderId="20" xfId="0" applyFont="1" applyFill="1" applyBorder="1" applyAlignment="1" applyProtection="1">
      <alignment horizontal="center" vertical="center"/>
    </xf>
    <xf numFmtId="0" fontId="16" fillId="11" borderId="20" xfId="0" applyFont="1" applyFill="1" applyBorder="1" applyAlignment="1" applyProtection="1">
      <alignment horizontal="center" vertical="center"/>
    </xf>
    <xf numFmtId="0" fontId="13" fillId="0" borderId="36" xfId="0" applyFont="1" applyBorder="1" applyAlignment="1" applyProtection="1">
      <alignment horizontal="center" vertical="center"/>
    </xf>
    <xf numFmtId="0" fontId="2" fillId="0" borderId="15" xfId="0" applyFont="1" applyBorder="1" applyAlignment="1" applyProtection="1">
      <alignment horizontal="center" vertical="center"/>
    </xf>
    <xf numFmtId="0" fontId="16" fillId="6" borderId="35" xfId="0" applyFont="1" applyFill="1" applyBorder="1" applyAlignment="1" applyProtection="1">
      <alignment horizontal="center" vertical="center"/>
    </xf>
    <xf numFmtId="0" fontId="13" fillId="0" borderId="16" xfId="0" applyFont="1" applyBorder="1" applyAlignment="1" applyProtection="1">
      <alignment horizontal="center" vertical="center"/>
    </xf>
    <xf numFmtId="0" fontId="13" fillId="10" borderId="6" xfId="0" applyFont="1" applyFill="1" applyBorder="1" applyAlignment="1" applyProtection="1">
      <alignment horizontal="center" vertical="center"/>
    </xf>
    <xf numFmtId="0" fontId="13" fillId="0" borderId="17" xfId="0" applyFont="1" applyBorder="1" applyAlignment="1" applyProtection="1">
      <alignment horizontal="center" vertical="center"/>
    </xf>
    <xf numFmtId="0" fontId="16" fillId="6" borderId="39" xfId="0" applyFont="1" applyFill="1" applyBorder="1" applyAlignment="1" applyProtection="1">
      <alignment horizontal="center" vertical="center"/>
    </xf>
    <xf numFmtId="1" fontId="1" fillId="6" borderId="11" xfId="0" applyNumberFormat="1" applyFont="1" applyFill="1" applyBorder="1" applyAlignment="1" applyProtection="1">
      <alignment horizontal="center" vertical="center"/>
    </xf>
    <xf numFmtId="0" fontId="13" fillId="10" borderId="18" xfId="0" quotePrefix="1" applyFont="1" applyFill="1" applyBorder="1" applyAlignment="1" applyProtection="1">
      <alignment horizontal="center"/>
    </xf>
    <xf numFmtId="0" fontId="3" fillId="0" borderId="1" xfId="0" applyFont="1" applyBorder="1" applyAlignment="1" applyProtection="1">
      <alignment horizontal="center"/>
    </xf>
    <xf numFmtId="0" fontId="13" fillId="10" borderId="32" xfId="0" quotePrefix="1" applyFont="1" applyFill="1" applyBorder="1" applyAlignment="1" applyProtection="1">
      <alignment horizontal="center"/>
    </xf>
    <xf numFmtId="1" fontId="1" fillId="3" borderId="19" xfId="0" applyNumberFormat="1" applyFont="1" applyFill="1" applyBorder="1" applyAlignment="1" applyProtection="1">
      <alignment horizontal="center"/>
    </xf>
    <xf numFmtId="1" fontId="1" fillId="4" borderId="19" xfId="0" applyNumberFormat="1" applyFont="1" applyFill="1" applyBorder="1" applyAlignment="1" applyProtection="1">
      <alignment horizontal="center"/>
    </xf>
    <xf numFmtId="1" fontId="1" fillId="6" borderId="19" xfId="0" applyNumberFormat="1" applyFont="1" applyFill="1" applyBorder="1" applyAlignment="1" applyProtection="1">
      <alignment horizontal="center"/>
    </xf>
    <xf numFmtId="0" fontId="13" fillId="0" borderId="2" xfId="0" quotePrefix="1" applyFont="1" applyBorder="1" applyAlignment="1" applyProtection="1">
      <alignment horizontal="center"/>
    </xf>
    <xf numFmtId="0" fontId="13" fillId="0" borderId="2" xfId="0" applyFont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13" fillId="0" borderId="9" xfId="0" applyFont="1" applyFill="1" applyBorder="1" applyAlignment="1" applyProtection="1">
      <alignment horizontal="center"/>
    </xf>
    <xf numFmtId="0" fontId="13" fillId="0" borderId="6" xfId="0" applyFont="1" applyFill="1" applyBorder="1" applyAlignment="1" applyProtection="1">
      <alignment horizontal="center"/>
    </xf>
    <xf numFmtId="0" fontId="13" fillId="0" borderId="8" xfId="0" applyFont="1" applyFill="1" applyBorder="1" applyAlignment="1" applyProtection="1">
      <alignment horizontal="center"/>
    </xf>
    <xf numFmtId="0" fontId="2" fillId="0" borderId="2" xfId="0" applyFont="1" applyBorder="1" applyProtection="1"/>
    <xf numFmtId="164" fontId="16" fillId="2" borderId="2" xfId="0" applyNumberFormat="1" applyFont="1" applyFill="1" applyBorder="1" applyAlignment="1" applyProtection="1">
      <alignment horizontal="center" vertical="center"/>
    </xf>
    <xf numFmtId="164" fontId="16" fillId="3" borderId="2" xfId="0" applyNumberFormat="1" applyFont="1" applyFill="1" applyBorder="1" applyAlignment="1" applyProtection="1">
      <alignment horizontal="center" vertical="center"/>
    </xf>
    <xf numFmtId="164" fontId="16" fillId="4" borderId="2" xfId="0" applyNumberFormat="1" applyFont="1" applyFill="1" applyBorder="1" applyAlignment="1" applyProtection="1">
      <alignment horizontal="center" vertical="center"/>
    </xf>
    <xf numFmtId="164" fontId="16" fillId="6" borderId="2" xfId="0" applyNumberFormat="1" applyFont="1" applyFill="1" applyBorder="1" applyAlignment="1" applyProtection="1">
      <alignment horizontal="center" vertical="center"/>
    </xf>
    <xf numFmtId="0" fontId="2" fillId="10" borderId="2" xfId="0" applyFont="1" applyFill="1" applyBorder="1" applyProtection="1"/>
    <xf numFmtId="0" fontId="13" fillId="0" borderId="32" xfId="0" applyFont="1" applyBorder="1" applyAlignment="1" applyProtection="1">
      <alignment horizontal="center"/>
    </xf>
    <xf numFmtId="0" fontId="3" fillId="0" borderId="18" xfId="0" applyFont="1" applyBorder="1" applyAlignment="1" applyProtection="1">
      <alignment horizontal="center"/>
    </xf>
    <xf numFmtId="164" fontId="1" fillId="2" borderId="19" xfId="0" applyNumberFormat="1" applyFont="1" applyFill="1" applyBorder="1" applyAlignment="1" applyProtection="1">
      <alignment horizontal="center"/>
    </xf>
    <xf numFmtId="0" fontId="3" fillId="0" borderId="22" xfId="0" applyFont="1" applyBorder="1" applyAlignment="1" applyProtection="1">
      <alignment horizontal="center"/>
    </xf>
    <xf numFmtId="164" fontId="1" fillId="3" borderId="20" xfId="0" applyNumberFormat="1" applyFont="1" applyFill="1" applyBorder="1" applyAlignment="1" applyProtection="1">
      <alignment horizontal="center"/>
    </xf>
    <xf numFmtId="0" fontId="1" fillId="0" borderId="22" xfId="0" applyFont="1" applyBorder="1" applyAlignment="1" applyProtection="1">
      <alignment horizontal="center"/>
    </xf>
    <xf numFmtId="164" fontId="1" fillId="4" borderId="20" xfId="0" applyNumberFormat="1" applyFont="1" applyFill="1" applyBorder="1" applyAlignment="1" applyProtection="1">
      <alignment horizontal="center"/>
    </xf>
    <xf numFmtId="0" fontId="1" fillId="0" borderId="23" xfId="0" applyFont="1" applyBorder="1" applyAlignment="1" applyProtection="1">
      <alignment horizontal="center"/>
    </xf>
    <xf numFmtId="164" fontId="1" fillId="6" borderId="21" xfId="0" applyNumberFormat="1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165" fontId="1" fillId="0" borderId="0" xfId="0" applyNumberFormat="1" applyFont="1" applyFill="1" applyBorder="1" applyAlignment="1" applyProtection="1">
      <alignment horizontal="center"/>
    </xf>
    <xf numFmtId="165" fontId="1" fillId="0" borderId="0" xfId="0" applyNumberFormat="1" applyFont="1" applyBorder="1" applyAlignment="1" applyProtection="1">
      <alignment horizontal="center"/>
    </xf>
    <xf numFmtId="1" fontId="1" fillId="0" borderId="0" xfId="0" applyNumberFormat="1" applyFont="1" applyFill="1" applyBorder="1" applyAlignment="1" applyProtection="1">
      <alignment horizontal="center"/>
    </xf>
    <xf numFmtId="0" fontId="1" fillId="0" borderId="13" xfId="0" applyFont="1" applyBorder="1" applyAlignment="1" applyProtection="1">
      <alignment horizontal="center"/>
    </xf>
    <xf numFmtId="0" fontId="10" fillId="0" borderId="0" xfId="0" applyFont="1" applyBorder="1" applyAlignment="1" applyProtection="1">
      <alignment horizontal="center"/>
    </xf>
    <xf numFmtId="0" fontId="1" fillId="0" borderId="3" xfId="0" applyFont="1" applyBorder="1" applyAlignment="1" applyProtection="1">
      <alignment horizontal="center"/>
    </xf>
    <xf numFmtId="0" fontId="1" fillId="0" borderId="4" xfId="0" applyFont="1" applyBorder="1" applyAlignment="1" applyProtection="1">
      <alignment horizontal="center"/>
    </xf>
    <xf numFmtId="0" fontId="1" fillId="0" borderId="4" xfId="0" applyFont="1" applyFill="1" applyBorder="1" applyAlignment="1" applyProtection="1">
      <alignment horizontal="center"/>
    </xf>
    <xf numFmtId="0" fontId="5" fillId="0" borderId="3" xfId="0" applyFont="1" applyBorder="1" applyAlignment="1" applyProtection="1">
      <alignment horizontal="center" vertical="center"/>
    </xf>
    <xf numFmtId="0" fontId="1" fillId="0" borderId="30" xfId="0" applyFont="1" applyBorder="1" applyAlignment="1" applyProtection="1">
      <alignment horizontal="center"/>
    </xf>
    <xf numFmtId="0" fontId="5" fillId="0" borderId="13" xfId="0" applyFont="1" applyBorder="1" applyAlignment="1" applyProtection="1">
      <alignment horizontal="center" vertical="center"/>
    </xf>
    <xf numFmtId="0" fontId="1" fillId="8" borderId="4" xfId="0" applyFont="1" applyFill="1" applyBorder="1" applyAlignment="1" applyProtection="1">
      <alignment horizontal="center"/>
    </xf>
    <xf numFmtId="0" fontId="0" fillId="0" borderId="13" xfId="0" applyBorder="1" applyProtection="1"/>
    <xf numFmtId="14" fontId="1" fillId="0" borderId="14" xfId="0" applyNumberFormat="1" applyFont="1" applyBorder="1" applyAlignment="1" applyProtection="1">
      <alignment horizontal="center"/>
    </xf>
    <xf numFmtId="0" fontId="1" fillId="0" borderId="6" xfId="0" applyFont="1" applyBorder="1" applyAlignment="1" applyProtection="1">
      <alignment horizontal="center"/>
    </xf>
    <xf numFmtId="16" fontId="1" fillId="0" borderId="0" xfId="0" applyNumberFormat="1" applyFont="1" applyBorder="1" applyAlignment="1" applyProtection="1">
      <alignment horizontal="center"/>
    </xf>
    <xf numFmtId="16" fontId="1" fillId="0" borderId="3" xfId="0" applyNumberFormat="1" applyFont="1" applyFill="1" applyBorder="1" applyAlignment="1" applyProtection="1">
      <alignment horizontal="center"/>
    </xf>
    <xf numFmtId="0" fontId="0" fillId="0" borderId="31" xfId="0" applyBorder="1" applyProtection="1"/>
    <xf numFmtId="0" fontId="1" fillId="8" borderId="6" xfId="0" applyFont="1" applyFill="1" applyBorder="1" applyAlignment="1" applyProtection="1">
      <alignment horizontal="center"/>
    </xf>
    <xf numFmtId="16" fontId="1" fillId="0" borderId="14" xfId="0" applyNumberFormat="1" applyFont="1" applyFill="1" applyBorder="1" applyAlignment="1" applyProtection="1">
      <alignment horizontal="center"/>
    </xf>
    <xf numFmtId="0" fontId="1" fillId="0" borderId="7" xfId="0" applyFont="1" applyBorder="1" applyAlignment="1" applyProtection="1">
      <alignment horizontal="center"/>
    </xf>
    <xf numFmtId="0" fontId="0" fillId="0" borderId="6" xfId="0" applyBorder="1" applyProtection="1"/>
    <xf numFmtId="0" fontId="0" fillId="2" borderId="0" xfId="0" applyFill="1" applyBorder="1" applyProtection="1"/>
    <xf numFmtId="0" fontId="0" fillId="11" borderId="13" xfId="0" applyFill="1" applyBorder="1" applyProtection="1"/>
    <xf numFmtId="1" fontId="4" fillId="0" borderId="40" xfId="0" applyNumberFormat="1" applyFont="1" applyFill="1" applyBorder="1" applyAlignment="1" applyProtection="1">
      <alignment horizontal="center"/>
    </xf>
    <xf numFmtId="0" fontId="9" fillId="0" borderId="0" xfId="0" applyFont="1" applyBorder="1" applyAlignment="1" applyProtection="1">
      <alignment horizontal="center"/>
    </xf>
    <xf numFmtId="0" fontId="0" fillId="0" borderId="0" xfId="0" applyBorder="1" applyProtection="1"/>
    <xf numFmtId="0" fontId="0" fillId="0" borderId="14" xfId="0" applyBorder="1" applyProtection="1"/>
    <xf numFmtId="1" fontId="4" fillId="0" borderId="25" xfId="0" applyNumberFormat="1" applyFont="1" applyFill="1" applyBorder="1" applyAlignment="1" applyProtection="1">
      <alignment horizontal="center"/>
    </xf>
    <xf numFmtId="0" fontId="0" fillId="2" borderId="11" xfId="0" applyFill="1" applyBorder="1" applyProtection="1"/>
    <xf numFmtId="0" fontId="0" fillId="11" borderId="41" xfId="0" applyNumberFormat="1" applyFill="1" applyBorder="1" applyAlignment="1" applyProtection="1">
      <alignment horizontal="center" vertical="center"/>
    </xf>
    <xf numFmtId="0" fontId="0" fillId="0" borderId="3" xfId="0" applyBorder="1" applyProtection="1"/>
    <xf numFmtId="1" fontId="0" fillId="0" borderId="4" xfId="0" applyNumberFormat="1" applyBorder="1" applyAlignment="1" applyProtection="1">
      <alignment horizontal="center" vertical="center"/>
    </xf>
    <xf numFmtId="0" fontId="0" fillId="0" borderId="4" xfId="0" applyBorder="1" applyProtection="1"/>
    <xf numFmtId="16" fontId="0" fillId="0" borderId="0" xfId="0" applyNumberFormat="1" applyProtection="1"/>
    <xf numFmtId="0" fontId="1" fillId="0" borderId="6" xfId="0" applyFont="1" applyFill="1" applyBorder="1" applyAlignment="1" applyProtection="1">
      <alignment horizontal="center" vertical="center"/>
    </xf>
    <xf numFmtId="1" fontId="0" fillId="0" borderId="0" xfId="0" applyNumberForma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6" xfId="0" applyFill="1" applyBorder="1" applyProtection="1"/>
    <xf numFmtId="0" fontId="0" fillId="0" borderId="8" xfId="0" applyBorder="1" applyProtection="1"/>
    <xf numFmtId="1" fontId="0" fillId="0" borderId="26" xfId="0" applyNumberFormat="1" applyBorder="1" applyProtection="1"/>
    <xf numFmtId="0" fontId="0" fillId="0" borderId="9" xfId="0" applyFill="1" applyBorder="1" applyAlignment="1" applyProtection="1">
      <alignment horizontal="center" vertical="center"/>
    </xf>
    <xf numFmtId="1" fontId="0" fillId="0" borderId="27" xfId="0" applyNumberFormat="1" applyBorder="1" applyProtection="1"/>
    <xf numFmtId="0" fontId="11" fillId="9" borderId="9" xfId="0" applyFont="1" applyFill="1" applyBorder="1" applyAlignment="1" applyProtection="1">
      <alignment horizontal="center" vertical="center"/>
    </xf>
    <xf numFmtId="1" fontId="0" fillId="0" borderId="8" xfId="0" applyNumberFormat="1" applyBorder="1" applyProtection="1"/>
    <xf numFmtId="0" fontId="0" fillId="0" borderId="9" xfId="0" applyBorder="1" applyAlignment="1" applyProtection="1">
      <alignment horizontal="center" vertical="center"/>
    </xf>
    <xf numFmtId="1" fontId="0" fillId="0" borderId="9" xfId="0" applyNumberFormat="1" applyBorder="1" applyProtection="1"/>
    <xf numFmtId="0" fontId="11" fillId="9" borderId="9" xfId="0" applyFont="1" applyFill="1" applyBorder="1" applyProtection="1"/>
    <xf numFmtId="0" fontId="0" fillId="0" borderId="9" xfId="0" applyBorder="1" applyProtection="1"/>
    <xf numFmtId="1" fontId="0" fillId="0" borderId="10" xfId="0" applyNumberFormat="1" applyBorder="1" applyProtection="1"/>
    <xf numFmtId="0" fontId="0" fillId="0" borderId="0" xfId="0" applyFill="1" applyProtection="1"/>
    <xf numFmtId="0" fontId="12" fillId="0" borderId="0" xfId="0" applyFont="1" applyFill="1" applyBorder="1" applyAlignment="1" applyProtection="1">
      <alignment horizontal="center" vertical="center"/>
    </xf>
    <xf numFmtId="0" fontId="15" fillId="12" borderId="0" xfId="0" applyFont="1" applyFill="1" applyProtection="1"/>
    <xf numFmtId="0" fontId="0" fillId="12" borderId="0" xfId="0" applyFill="1" applyProtection="1"/>
    <xf numFmtId="0" fontId="0" fillId="6" borderId="0" xfId="0" applyFill="1" applyProtection="1"/>
    <xf numFmtId="0" fontId="0" fillId="3" borderId="0" xfId="0" applyFill="1" applyProtection="1"/>
    <xf numFmtId="0" fontId="16" fillId="2" borderId="16" xfId="0" applyFont="1" applyFill="1" applyBorder="1" applyAlignment="1" applyProtection="1">
      <alignment horizontal="center" vertical="center"/>
      <protection locked="0"/>
    </xf>
    <xf numFmtId="0" fontId="16" fillId="3" borderId="2" xfId="0" applyFont="1" applyFill="1" applyBorder="1" applyAlignment="1" applyProtection="1">
      <alignment horizontal="center" vertical="center"/>
      <protection locked="0"/>
    </xf>
    <xf numFmtId="0" fontId="16" fillId="4" borderId="2" xfId="0" applyFont="1" applyFill="1" applyBorder="1" applyAlignment="1" applyProtection="1">
      <alignment horizontal="center" vertical="center"/>
      <protection locked="0"/>
    </xf>
    <xf numFmtId="0" fontId="16" fillId="6" borderId="17" xfId="0" applyFont="1" applyFill="1" applyBorder="1" applyAlignment="1" applyProtection="1">
      <alignment horizontal="center" vertical="center"/>
      <protection locked="0"/>
    </xf>
    <xf numFmtId="0" fontId="16" fillId="2" borderId="2" xfId="0" applyFont="1" applyFill="1" applyBorder="1" applyAlignment="1" applyProtection="1">
      <alignment horizontal="center" vertical="center"/>
      <protection locked="0"/>
    </xf>
    <xf numFmtId="0" fontId="16" fillId="6" borderId="2" xfId="0" applyFont="1" applyFill="1" applyBorder="1" applyAlignment="1" applyProtection="1">
      <alignment horizontal="center" vertical="center"/>
      <protection locked="0"/>
    </xf>
    <xf numFmtId="0" fontId="16" fillId="11" borderId="2" xfId="0" applyFont="1" applyFill="1" applyBorder="1" applyAlignment="1" applyProtection="1">
      <alignment horizontal="center" vertical="center"/>
      <protection locked="0"/>
    </xf>
    <xf numFmtId="0" fontId="16" fillId="6" borderId="15" xfId="0" applyFont="1" applyFill="1" applyBorder="1" applyAlignment="1" applyProtection="1">
      <alignment horizontal="center" vertical="center"/>
      <protection locked="0"/>
    </xf>
    <xf numFmtId="0" fontId="0" fillId="0" borderId="14" xfId="0" applyBorder="1" applyProtection="1">
      <protection locked="0"/>
    </xf>
    <xf numFmtId="0" fontId="0" fillId="0" borderId="0" xfId="0"/>
    <xf numFmtId="0" fontId="19" fillId="0" borderId="2" xfId="0" applyFont="1" applyFill="1" applyBorder="1" applyAlignment="1" applyProtection="1">
      <alignment horizontal="center" vertical="center"/>
    </xf>
    <xf numFmtId="0" fontId="0" fillId="0" borderId="0" xfId="0" applyProtection="1"/>
    <xf numFmtId="164" fontId="19" fillId="0" borderId="2" xfId="0" applyNumberFormat="1" applyFont="1" applyFill="1" applyBorder="1" applyAlignment="1" applyProtection="1">
      <alignment horizontal="center" vertical="center"/>
    </xf>
    <xf numFmtId="0" fontId="17" fillId="0" borderId="0" xfId="0" applyFont="1" applyBorder="1" applyAlignment="1" applyProtection="1">
      <alignment horizontal="center" vertical="center"/>
    </xf>
    <xf numFmtId="0" fontId="23" fillId="0" borderId="0" xfId="0" applyFont="1" applyProtection="1"/>
    <xf numFmtId="0" fontId="24" fillId="0" borderId="0" xfId="0" applyFont="1" applyProtection="1"/>
    <xf numFmtId="0" fontId="27" fillId="0" borderId="0" xfId="0" applyFont="1" applyBorder="1" applyAlignment="1" applyProtection="1">
      <alignment horizontal="center" vertical="center"/>
    </xf>
    <xf numFmtId="0" fontId="0" fillId="0" borderId="0" xfId="0" applyBorder="1"/>
    <xf numFmtId="0" fontId="26" fillId="0" borderId="0" xfId="0" applyFont="1" applyBorder="1" applyProtection="1"/>
    <xf numFmtId="0" fontId="0" fillId="0" borderId="0" xfId="0" applyFill="1" applyBorder="1"/>
    <xf numFmtId="0" fontId="0" fillId="0" borderId="0" xfId="0" applyFill="1" applyBorder="1" applyProtection="1"/>
    <xf numFmtId="0" fontId="0" fillId="0" borderId="0" xfId="0" applyFill="1" applyProtection="1">
      <protection locked="0"/>
    </xf>
    <xf numFmtId="0" fontId="19" fillId="0" borderId="0" xfId="0" applyFont="1" applyFill="1" applyAlignment="1" applyProtection="1">
      <alignment horizontal="center" vertical="center"/>
    </xf>
    <xf numFmtId="0" fontId="20" fillId="0" borderId="0" xfId="0" applyFont="1" applyFill="1" applyAlignment="1" applyProtection="1">
      <alignment horizontal="center" vertical="center"/>
    </xf>
    <xf numFmtId="0" fontId="20" fillId="0" borderId="2" xfId="0" applyFont="1" applyFill="1" applyBorder="1" applyAlignment="1" applyProtection="1">
      <alignment horizontal="center" vertical="center"/>
    </xf>
    <xf numFmtId="166" fontId="0" fillId="0" borderId="2" xfId="0" applyNumberFormat="1" applyFill="1" applyBorder="1" applyProtection="1"/>
    <xf numFmtId="165" fontId="19" fillId="0" borderId="2" xfId="0" applyNumberFormat="1" applyFont="1" applyFill="1" applyBorder="1" applyAlignment="1" applyProtection="1">
      <alignment horizontal="center" vertical="center"/>
    </xf>
    <xf numFmtId="0" fontId="0" fillId="0" borderId="2" xfId="0" applyFill="1" applyBorder="1" applyProtection="1"/>
    <xf numFmtId="165" fontId="22" fillId="0" borderId="2" xfId="0" applyNumberFormat="1" applyFont="1" applyFill="1" applyBorder="1" applyAlignment="1" applyProtection="1">
      <alignment horizontal="center" vertical="center"/>
    </xf>
    <xf numFmtId="0" fontId="32" fillId="0" borderId="0" xfId="0" applyFont="1" applyFill="1" applyAlignment="1" applyProtection="1">
      <alignment horizontal="center" vertical="center"/>
    </xf>
    <xf numFmtId="0" fontId="29" fillId="0" borderId="0" xfId="0" applyFont="1" applyBorder="1" applyProtection="1"/>
    <xf numFmtId="165" fontId="29" fillId="0" borderId="0" xfId="0" applyNumberFormat="1" applyFont="1" applyBorder="1" applyAlignment="1" applyProtection="1">
      <alignment horizontal="center" vertical="center"/>
    </xf>
    <xf numFmtId="165" fontId="30" fillId="0" borderId="0" xfId="0" applyNumberFormat="1" applyFont="1" applyBorder="1" applyAlignment="1">
      <alignment horizontal="center" vertical="center"/>
    </xf>
    <xf numFmtId="14" fontId="25" fillId="0" borderId="0" xfId="0" applyNumberFormat="1" applyFont="1" applyBorder="1" applyAlignment="1" applyProtection="1">
      <alignment horizontal="center" vertical="center"/>
    </xf>
    <xf numFmtId="0" fontId="27" fillId="15" borderId="0" xfId="0" applyFont="1" applyFill="1" applyBorder="1" applyAlignment="1" applyProtection="1">
      <alignment horizontal="center" vertical="center"/>
    </xf>
    <xf numFmtId="0" fontId="30" fillId="0" borderId="0" xfId="0" applyFont="1" applyFill="1" applyBorder="1" applyAlignment="1">
      <alignment horizontal="center" vertical="center"/>
    </xf>
    <xf numFmtId="0" fontId="23" fillId="0" borderId="45" xfId="0" applyFont="1" applyFill="1" applyBorder="1" applyAlignment="1" applyProtection="1">
      <alignment horizontal="center" vertical="center"/>
    </xf>
    <xf numFmtId="0" fontId="23" fillId="14" borderId="45" xfId="0" applyFont="1" applyFill="1" applyBorder="1" applyAlignment="1" applyProtection="1">
      <alignment horizontal="center" vertical="center"/>
    </xf>
    <xf numFmtId="0" fontId="24" fillId="14" borderId="45" xfId="0" applyFont="1" applyFill="1" applyBorder="1" applyAlignment="1" applyProtection="1">
      <alignment horizontal="center" vertical="center"/>
    </xf>
    <xf numFmtId="167" fontId="23" fillId="0" borderId="45" xfId="0" applyNumberFormat="1" applyFont="1" applyBorder="1" applyAlignment="1" applyProtection="1">
      <alignment horizontal="center" vertical="center"/>
      <protection locked="0"/>
    </xf>
    <xf numFmtId="0" fontId="23" fillId="0" borderId="45" xfId="0" applyFont="1" applyBorder="1" applyAlignment="1" applyProtection="1">
      <alignment horizontal="center" vertical="center"/>
    </xf>
    <xf numFmtId="0" fontId="24" fillId="0" borderId="45" xfId="0" applyFont="1" applyBorder="1" applyAlignment="1" applyProtection="1">
      <alignment horizontal="center" vertical="center"/>
    </xf>
    <xf numFmtId="164" fontId="24" fillId="0" borderId="45" xfId="0" applyNumberFormat="1" applyFont="1" applyBorder="1" applyAlignment="1" applyProtection="1">
      <alignment horizontal="center" vertical="center"/>
    </xf>
    <xf numFmtId="167" fontId="23" fillId="0" borderId="45" xfId="0" applyNumberFormat="1" applyFont="1" applyFill="1" applyBorder="1" applyAlignment="1" applyProtection="1">
      <alignment horizontal="center" vertical="center"/>
      <protection locked="0"/>
    </xf>
    <xf numFmtId="0" fontId="0" fillId="0" borderId="45" xfId="0" applyBorder="1"/>
    <xf numFmtId="0" fontId="24" fillId="0" borderId="45" xfId="0" applyFont="1" applyFill="1" applyBorder="1" applyAlignment="1" applyProtection="1">
      <alignment horizontal="center" vertical="center"/>
    </xf>
    <xf numFmtId="0" fontId="30" fillId="0" borderId="45" xfId="0" applyFont="1" applyFill="1" applyBorder="1" applyAlignment="1">
      <alignment horizontal="center" vertical="center"/>
    </xf>
    <xf numFmtId="1" fontId="35" fillId="0" borderId="44" xfId="0" applyNumberFormat="1" applyFont="1" applyBorder="1" applyAlignment="1" applyProtection="1">
      <alignment horizontal="center" vertical="center"/>
    </xf>
    <xf numFmtId="0" fontId="35" fillId="0" borderId="44" xfId="0" applyFont="1" applyBorder="1" applyAlignment="1" applyProtection="1">
      <alignment horizontal="center" vertical="center"/>
    </xf>
    <xf numFmtId="0" fontId="33" fillId="15" borderId="44" xfId="0" applyFont="1" applyFill="1" applyBorder="1" applyAlignment="1" applyProtection="1">
      <alignment horizontal="center" vertical="center"/>
    </xf>
    <xf numFmtId="164" fontId="33" fillId="15" borderId="44" xfId="0" applyNumberFormat="1" applyFont="1" applyFill="1" applyBorder="1" applyAlignment="1" applyProtection="1">
      <alignment horizontal="center" vertical="center"/>
    </xf>
    <xf numFmtId="167" fontId="23" fillId="0" borderId="0" xfId="0" applyNumberFormat="1" applyFont="1" applyFill="1" applyBorder="1" applyAlignment="1" applyProtection="1">
      <alignment horizontal="center" vertical="center"/>
      <protection locked="0"/>
    </xf>
    <xf numFmtId="0" fontId="24" fillId="0" borderId="0" xfId="0" applyFont="1" applyFill="1" applyBorder="1" applyAlignment="1" applyProtection="1">
      <alignment horizontal="center" vertical="center"/>
    </xf>
    <xf numFmtId="0" fontId="23" fillId="0" borderId="0" xfId="0" applyFont="1" applyFill="1" applyBorder="1" applyAlignment="1" applyProtection="1">
      <alignment horizontal="center" vertical="center"/>
    </xf>
    <xf numFmtId="0" fontId="24" fillId="0" borderId="46" xfId="0" applyFont="1" applyBorder="1" applyAlignment="1" applyProtection="1">
      <alignment horizontal="center" vertical="center"/>
    </xf>
    <xf numFmtId="0" fontId="24" fillId="0" borderId="45" xfId="0" applyFont="1" applyFill="1" applyBorder="1" applyAlignment="1">
      <alignment horizontal="center" vertical="center"/>
    </xf>
    <xf numFmtId="0" fontId="36" fillId="0" borderId="0" xfId="0" applyFont="1" applyBorder="1" applyAlignment="1" applyProtection="1">
      <alignment horizontal="center" vertical="center"/>
    </xf>
    <xf numFmtId="166" fontId="0" fillId="0" borderId="0" xfId="0" applyNumberFormat="1" applyProtection="1"/>
    <xf numFmtId="164" fontId="0" fillId="0" borderId="45" xfId="0" applyNumberFormat="1" applyBorder="1"/>
    <xf numFmtId="164" fontId="24" fillId="0" borderId="46" xfId="0" applyNumberFormat="1" applyFont="1" applyBorder="1" applyAlignment="1" applyProtection="1">
      <alignment horizontal="center" vertical="center"/>
    </xf>
    <xf numFmtId="167" fontId="23" fillId="0" borderId="47" xfId="0" applyNumberFormat="1" applyFont="1" applyFill="1" applyBorder="1" applyAlignment="1" applyProtection="1">
      <alignment horizontal="center" vertical="center"/>
      <protection locked="0"/>
    </xf>
    <xf numFmtId="0" fontId="23" fillId="0" borderId="47" xfId="0" applyFont="1" applyFill="1" applyBorder="1" applyAlignment="1" applyProtection="1">
      <alignment horizontal="center" vertical="center"/>
    </xf>
    <xf numFmtId="168" fontId="38" fillId="0" borderId="44" xfId="0" applyNumberFormat="1" applyFont="1" applyFill="1" applyBorder="1" applyAlignment="1" applyProtection="1">
      <alignment horizontal="center" vertical="center"/>
    </xf>
    <xf numFmtId="164" fontId="37" fillId="0" borderId="44" xfId="0" applyNumberFormat="1" applyFont="1" applyFill="1" applyBorder="1" applyAlignment="1" applyProtection="1">
      <alignment horizontal="center" vertical="center"/>
    </xf>
    <xf numFmtId="164" fontId="23" fillId="15" borderId="44" xfId="0" applyNumberFormat="1" applyFont="1" applyFill="1" applyBorder="1" applyAlignment="1" applyProtection="1">
      <alignment horizontal="center" vertical="center"/>
    </xf>
    <xf numFmtId="164" fontId="23" fillId="0" borderId="44" xfId="0" applyNumberFormat="1" applyFont="1" applyBorder="1" applyAlignment="1" applyProtection="1">
      <alignment horizontal="center" vertical="center"/>
    </xf>
    <xf numFmtId="0" fontId="23" fillId="0" borderId="44" xfId="0" applyFont="1" applyBorder="1" applyAlignment="1" applyProtection="1">
      <alignment horizontal="center" vertical="center"/>
    </xf>
    <xf numFmtId="0" fontId="24" fillId="0" borderId="44" xfId="0" applyFont="1" applyBorder="1" applyAlignment="1" applyProtection="1">
      <alignment horizontal="center" vertical="center"/>
    </xf>
    <xf numFmtId="0" fontId="24" fillId="0" borderId="44" xfId="0" applyFont="1" applyFill="1" applyBorder="1" applyAlignment="1" applyProtection="1">
      <alignment horizontal="center" vertical="center"/>
    </xf>
    <xf numFmtId="0" fontId="24" fillId="0" borderId="44" xfId="0" applyFont="1" applyBorder="1"/>
    <xf numFmtId="0" fontId="23" fillId="0" borderId="44" xfId="0" applyFont="1" applyBorder="1" applyAlignment="1">
      <alignment horizontal="center" vertical="center"/>
    </xf>
    <xf numFmtId="0" fontId="24" fillId="0" borderId="44" xfId="0" applyFont="1" applyBorder="1" applyProtection="1"/>
    <xf numFmtId="0" fontId="24" fillId="0" borderId="44" xfId="0" applyFont="1" applyFill="1" applyBorder="1"/>
    <xf numFmtId="0" fontId="34" fillId="15" borderId="48" xfId="0" applyFont="1" applyFill="1" applyBorder="1" applyAlignment="1" applyProtection="1">
      <alignment horizontal="center" vertical="center"/>
    </xf>
    <xf numFmtId="0" fontId="34" fillId="0" borderId="48" xfId="0" applyFont="1" applyBorder="1"/>
    <xf numFmtId="0" fontId="33" fillId="15" borderId="0" xfId="0" applyFont="1" applyFill="1" applyBorder="1" applyAlignment="1" applyProtection="1">
      <alignment horizontal="center" vertical="center"/>
    </xf>
    <xf numFmtId="0" fontId="34" fillId="0" borderId="0" xfId="0" applyFont="1" applyBorder="1" applyAlignment="1">
      <alignment horizontal="center" vertical="center"/>
    </xf>
    <xf numFmtId="0" fontId="34" fillId="0" borderId="0" xfId="0" applyFont="1"/>
    <xf numFmtId="168" fontId="19" fillId="0" borderId="2" xfId="0" applyNumberFormat="1" applyFont="1" applyFill="1" applyBorder="1" applyAlignment="1" applyProtection="1">
      <alignment horizontal="center" vertical="center"/>
    </xf>
    <xf numFmtId="0" fontId="40" fillId="0" borderId="2" xfId="0" applyFont="1" applyBorder="1" applyAlignment="1">
      <alignment horizontal="center" vertical="center"/>
    </xf>
    <xf numFmtId="0" fontId="32" fillId="0" borderId="2" xfId="0" applyFont="1" applyBorder="1" applyAlignment="1">
      <alignment horizontal="center" vertical="center"/>
    </xf>
    <xf numFmtId="14" fontId="32" fillId="0" borderId="2" xfId="0" applyNumberFormat="1" applyFont="1" applyBorder="1" applyAlignment="1">
      <alignment horizontal="center" vertical="center"/>
    </xf>
    <xf numFmtId="0" fontId="32" fillId="0" borderId="0" xfId="0" applyFont="1"/>
    <xf numFmtId="1" fontId="19" fillId="0" borderId="2" xfId="0" applyNumberFormat="1" applyFont="1" applyFill="1" applyBorder="1" applyAlignment="1" applyProtection="1">
      <alignment horizontal="center" vertical="center"/>
    </xf>
    <xf numFmtId="0" fontId="33" fillId="15" borderId="50" xfId="0" applyFont="1" applyFill="1" applyBorder="1" applyAlignment="1" applyProtection="1">
      <alignment horizontal="center" vertical="center"/>
    </xf>
    <xf numFmtId="0" fontId="34" fillId="0" borderId="51" xfId="0" applyFont="1" applyBorder="1" applyAlignment="1">
      <alignment horizontal="center" vertical="center"/>
    </xf>
    <xf numFmtId="0" fontId="34" fillId="0" borderId="42" xfId="0" applyFont="1" applyBorder="1" applyAlignment="1">
      <alignment horizontal="center" vertical="center"/>
    </xf>
    <xf numFmtId="0" fontId="34" fillId="0" borderId="43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168" fontId="31" fillId="0" borderId="2" xfId="0" applyNumberFormat="1" applyFont="1" applyFill="1" applyBorder="1" applyAlignment="1" applyProtection="1">
      <alignment horizontal="center" vertical="center"/>
    </xf>
    <xf numFmtId="168" fontId="22" fillId="0" borderId="2" xfId="0" applyNumberFormat="1" applyFont="1" applyFill="1" applyBorder="1" applyAlignment="1" applyProtection="1">
      <alignment horizontal="center" vertical="center"/>
    </xf>
    <xf numFmtId="168" fontId="22" fillId="0" borderId="2" xfId="0" applyNumberFormat="1" applyFont="1" applyFill="1" applyBorder="1" applyAlignment="1" applyProtection="1">
      <alignment horizontal="center" vertical="center"/>
      <protection locked="0"/>
    </xf>
    <xf numFmtId="168" fontId="42" fillId="0" borderId="2" xfId="0" applyNumberFormat="1" applyFont="1" applyFill="1" applyBorder="1" applyAlignment="1" applyProtection="1">
      <alignment horizontal="center" vertical="center"/>
      <protection locked="0"/>
    </xf>
    <xf numFmtId="168" fontId="41" fillId="0" borderId="2" xfId="0" applyNumberFormat="1" applyFont="1" applyFill="1" applyBorder="1" applyAlignment="1" applyProtection="1">
      <alignment horizontal="center" vertical="center"/>
      <protection locked="0"/>
    </xf>
    <xf numFmtId="168" fontId="22" fillId="0" borderId="0" xfId="0" applyNumberFormat="1" applyFont="1" applyFill="1" applyAlignment="1" applyProtection="1">
      <alignment horizontal="center" vertical="center"/>
      <protection locked="0"/>
    </xf>
    <xf numFmtId="0" fontId="0" fillId="0" borderId="2" xfId="0" applyFill="1" applyBorder="1" applyAlignment="1" applyProtection="1">
      <alignment horizontal="center" vertical="center"/>
    </xf>
    <xf numFmtId="49" fontId="0" fillId="0" borderId="2" xfId="0" applyNumberForma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/>
    <xf numFmtId="49" fontId="0" fillId="14" borderId="0" xfId="0" applyNumberFormat="1" applyFill="1" applyAlignment="1">
      <alignment horizontal="right" vertical="center"/>
    </xf>
    <xf numFmtId="49" fontId="0" fillId="14" borderId="0" xfId="0" applyNumberFormat="1" applyFill="1"/>
    <xf numFmtId="14" fontId="0" fillId="0" borderId="0" xfId="0" applyNumberFormat="1"/>
    <xf numFmtId="164" fontId="22" fillId="0" borderId="2" xfId="0" applyNumberFormat="1" applyFont="1" applyFill="1" applyBorder="1" applyAlignment="1" applyProtection="1">
      <alignment horizontal="center" vertical="center"/>
      <protection locked="0"/>
    </xf>
    <xf numFmtId="164" fontId="41" fillId="0" borderId="2" xfId="0" applyNumberFormat="1" applyFont="1" applyFill="1" applyBorder="1" applyAlignment="1" applyProtection="1">
      <alignment horizontal="center" vertical="center"/>
      <protection locked="0"/>
    </xf>
    <xf numFmtId="164" fontId="22" fillId="0" borderId="0" xfId="0" applyNumberFormat="1" applyFont="1" applyFill="1" applyAlignment="1" applyProtection="1">
      <alignment horizontal="center" vertical="center"/>
    </xf>
    <xf numFmtId="170" fontId="1" fillId="0" borderId="0" xfId="0" applyNumberFormat="1" applyFont="1" applyAlignment="1" applyProtection="1">
      <alignment horizontal="center"/>
    </xf>
    <xf numFmtId="170" fontId="1" fillId="0" borderId="0" xfId="0" applyNumberFormat="1" applyFont="1" applyBorder="1" applyAlignment="1" applyProtection="1">
      <alignment horizontal="center"/>
    </xf>
    <xf numFmtId="168" fontId="0" fillId="0" borderId="0" xfId="0" applyNumberFormat="1" applyFill="1"/>
    <xf numFmtId="0" fontId="16" fillId="2" borderId="19" xfId="0" applyFont="1" applyFill="1" applyBorder="1" applyAlignment="1" applyProtection="1">
      <alignment horizontal="center" vertical="center"/>
    </xf>
    <xf numFmtId="1" fontId="1" fillId="2" borderId="38" xfId="0" applyNumberFormat="1" applyFont="1" applyFill="1" applyBorder="1" applyAlignment="1" applyProtection="1">
      <alignment horizontal="center" vertical="center"/>
    </xf>
    <xf numFmtId="1" fontId="0" fillId="0" borderId="31" xfId="0" applyNumberFormat="1" applyBorder="1" applyProtection="1"/>
    <xf numFmtId="1" fontId="0" fillId="0" borderId="14" xfId="0" applyNumberFormat="1" applyBorder="1" applyProtection="1"/>
    <xf numFmtId="14" fontId="32" fillId="17" borderId="2" xfId="0" applyNumberFormat="1" applyFont="1" applyFill="1" applyBorder="1" applyAlignment="1">
      <alignment horizontal="center" vertical="center"/>
    </xf>
    <xf numFmtId="0" fontId="32" fillId="17" borderId="2" xfId="0" applyFont="1" applyFill="1" applyBorder="1" applyAlignment="1">
      <alignment horizontal="center" vertical="center"/>
    </xf>
    <xf numFmtId="0" fontId="40" fillId="17" borderId="2" xfId="0" applyFont="1" applyFill="1" applyBorder="1" applyAlignment="1">
      <alignment horizontal="center" vertical="center"/>
    </xf>
    <xf numFmtId="165" fontId="0" fillId="0" borderId="0" xfId="0" applyNumberFormat="1" applyBorder="1" applyProtection="1"/>
    <xf numFmtId="168" fontId="24" fillId="0" borderId="45" xfId="0" applyNumberFormat="1" applyFont="1" applyFill="1" applyBorder="1" applyAlignment="1" applyProtection="1">
      <alignment horizontal="center" vertical="center"/>
    </xf>
    <xf numFmtId="0" fontId="45" fillId="0" borderId="0" xfId="0" applyFont="1"/>
    <xf numFmtId="0" fontId="46" fillId="0" borderId="0" xfId="0" applyFont="1" applyAlignment="1">
      <alignment horizontal="center"/>
    </xf>
    <xf numFmtId="0" fontId="45" fillId="0" borderId="2" xfId="0" quotePrefix="1" applyFont="1" applyBorder="1" applyAlignment="1">
      <alignment horizontal="left"/>
    </xf>
    <xf numFmtId="0" fontId="45" fillId="0" borderId="2" xfId="0" applyFont="1" applyBorder="1" applyAlignment="1"/>
    <xf numFmtId="0" fontId="45" fillId="24" borderId="2" xfId="0" applyFont="1" applyFill="1" applyBorder="1" applyAlignment="1">
      <alignment horizontal="left"/>
    </xf>
    <xf numFmtId="0" fontId="45" fillId="24" borderId="2" xfId="0" applyFont="1" applyFill="1" applyBorder="1" applyAlignment="1"/>
    <xf numFmtId="0" fontId="45" fillId="24" borderId="2" xfId="0" applyFont="1" applyFill="1" applyBorder="1" applyAlignment="1">
      <alignment horizontal="right"/>
    </xf>
    <xf numFmtId="0" fontId="45" fillId="0" borderId="2" xfId="0" applyFont="1" applyFill="1" applyBorder="1" applyAlignment="1">
      <alignment horizontal="left"/>
    </xf>
    <xf numFmtId="0" fontId="45" fillId="0" borderId="2" xfId="0" applyFont="1" applyFill="1" applyBorder="1" applyAlignment="1"/>
    <xf numFmtId="0" fontId="45" fillId="0" borderId="2" xfId="0" applyFont="1" applyBorder="1"/>
    <xf numFmtId="0" fontId="45" fillId="0" borderId="2" xfId="0" applyFont="1" applyBorder="1" applyAlignment="1">
      <alignment horizontal="left"/>
    </xf>
    <xf numFmtId="0" fontId="45" fillId="0" borderId="2" xfId="0" applyFont="1" applyBorder="1" applyAlignment="1">
      <alignment horizontal="right"/>
    </xf>
    <xf numFmtId="0" fontId="45" fillId="0" borderId="2" xfId="0" applyFont="1" applyFill="1" applyBorder="1" applyAlignment="1">
      <alignment horizontal="right"/>
    </xf>
    <xf numFmtId="0" fontId="46" fillId="24" borderId="0" xfId="0" applyFont="1" applyFill="1" applyAlignment="1">
      <alignment horizontal="center" vertical="center" wrapText="1"/>
    </xf>
    <xf numFmtId="0" fontId="46" fillId="0" borderId="0" xfId="0" applyFont="1" applyFill="1" applyAlignment="1">
      <alignment horizontal="center" vertical="center" wrapText="1"/>
    </xf>
    <xf numFmtId="0" fontId="47" fillId="24" borderId="0" xfId="0" applyFont="1" applyFill="1" applyAlignment="1">
      <alignment horizontal="center" vertical="center" wrapText="1"/>
    </xf>
    <xf numFmtId="0" fontId="48" fillId="0" borderId="0" xfId="0" applyFont="1" applyAlignment="1">
      <alignment horizontal="center" vertical="top"/>
    </xf>
    <xf numFmtId="0" fontId="48" fillId="0" borderId="0" xfId="0" applyFont="1" applyAlignment="1">
      <alignment horizontal="center"/>
    </xf>
    <xf numFmtId="0" fontId="46" fillId="0" borderId="0" xfId="0" applyFont="1"/>
    <xf numFmtId="0" fontId="45" fillId="25" borderId="0" xfId="0" applyFont="1" applyFill="1"/>
    <xf numFmtId="0" fontId="45" fillId="26" borderId="0" xfId="0" applyFont="1" applyFill="1"/>
    <xf numFmtId="0" fontId="45" fillId="27" borderId="0" xfId="0" applyFont="1" applyFill="1"/>
    <xf numFmtId="0" fontId="48" fillId="0" borderId="0" xfId="0" applyFont="1"/>
    <xf numFmtId="0" fontId="46" fillId="0" borderId="53" xfId="0" applyFont="1" applyBorder="1" applyAlignment="1">
      <alignment horizontal="center"/>
    </xf>
    <xf numFmtId="0" fontId="46" fillId="0" borderId="0" xfId="0" quotePrefix="1" applyFont="1" applyAlignment="1">
      <alignment horizontal="left"/>
    </xf>
    <xf numFmtId="0" fontId="46" fillId="0" borderId="0" xfId="0" quotePrefix="1" applyFont="1" applyAlignment="1">
      <alignment horizontal="left" vertical="top"/>
    </xf>
    <xf numFmtId="0" fontId="46" fillId="28" borderId="0" xfId="0" applyFont="1" applyFill="1" applyAlignment="1">
      <alignment horizontal="center"/>
    </xf>
    <xf numFmtId="0" fontId="46" fillId="0" borderId="0" xfId="0" applyFont="1" applyAlignment="1">
      <alignment vertical="center"/>
    </xf>
    <xf numFmtId="0" fontId="49" fillId="3" borderId="0" xfId="0" applyFont="1" applyFill="1"/>
    <xf numFmtId="0" fontId="45" fillId="3" borderId="0" xfId="0" applyFont="1" applyFill="1"/>
    <xf numFmtId="14" fontId="50" fillId="0" borderId="0" xfId="0" applyNumberFormat="1" applyFont="1"/>
    <xf numFmtId="0" fontId="34" fillId="0" borderId="54" xfId="0" applyFont="1" applyBorder="1" applyAlignment="1">
      <alignment horizontal="center" vertical="center"/>
    </xf>
    <xf numFmtId="0" fontId="33" fillId="15" borderId="55" xfId="0" applyFont="1" applyFill="1" applyBorder="1" applyAlignment="1" applyProtection="1">
      <alignment horizontal="center" vertical="center"/>
    </xf>
    <xf numFmtId="0" fontId="0" fillId="0" borderId="9" xfId="0" applyBorder="1"/>
    <xf numFmtId="0" fontId="0" fillId="0" borderId="10" xfId="0" applyBorder="1"/>
    <xf numFmtId="168" fontId="41" fillId="0" borderId="2" xfId="0" applyNumberFormat="1" applyFont="1" applyFill="1" applyBorder="1" applyAlignment="1" applyProtection="1">
      <alignment horizontal="center" vertical="center"/>
    </xf>
    <xf numFmtId="164" fontId="31" fillId="0" borderId="2" xfId="0" applyNumberFormat="1" applyFont="1" applyFill="1" applyBorder="1" applyAlignment="1" applyProtection="1">
      <alignment horizontal="center" vertical="center"/>
    </xf>
    <xf numFmtId="168" fontId="18" fillId="0" borderId="2" xfId="0" applyNumberFormat="1" applyFont="1" applyFill="1" applyBorder="1" applyAlignment="1" applyProtection="1">
      <alignment horizontal="center" vertical="center"/>
    </xf>
    <xf numFmtId="0" fontId="0" fillId="11" borderId="0" xfId="0" applyFill="1" applyProtection="1"/>
    <xf numFmtId="0" fontId="0" fillId="0" borderId="5" xfId="0" applyBorder="1"/>
    <xf numFmtId="164" fontId="20" fillId="0" borderId="2" xfId="0" applyNumberFormat="1" applyFont="1" applyFill="1" applyBorder="1" applyAlignment="1" applyProtection="1">
      <alignment horizontal="center" vertical="center"/>
    </xf>
    <xf numFmtId="164" fontId="40" fillId="0" borderId="0" xfId="0" applyNumberFormat="1" applyFont="1" applyFill="1" applyBorder="1" applyAlignment="1">
      <alignment horizontal="center" vertical="center"/>
    </xf>
    <xf numFmtId="0" fontId="20" fillId="0" borderId="2" xfId="0" applyNumberFormat="1" applyFont="1" applyFill="1" applyBorder="1" applyAlignment="1" applyProtection="1">
      <alignment horizontal="center" vertical="center"/>
    </xf>
    <xf numFmtId="0" fontId="54" fillId="0" borderId="2" xfId="0" applyFont="1" applyFill="1" applyBorder="1" applyAlignment="1" applyProtection="1">
      <alignment horizontal="center" vertical="center"/>
    </xf>
    <xf numFmtId="164" fontId="54" fillId="0" borderId="2" xfId="0" applyNumberFormat="1" applyFont="1" applyFill="1" applyBorder="1" applyAlignment="1" applyProtection="1">
      <alignment horizontal="center" vertical="center"/>
    </xf>
    <xf numFmtId="49" fontId="55" fillId="0" borderId="2" xfId="0" applyNumberFormat="1" applyFont="1" applyFill="1" applyBorder="1" applyAlignment="1" applyProtection="1">
      <alignment horizontal="center" vertical="center"/>
    </xf>
    <xf numFmtId="0" fontId="55" fillId="0" borderId="2" xfId="0" applyFont="1" applyFill="1" applyBorder="1" applyAlignment="1" applyProtection="1">
      <alignment horizontal="center" vertical="center"/>
    </xf>
    <xf numFmtId="0" fontId="56" fillId="0" borderId="2" xfId="0" applyFont="1" applyFill="1" applyBorder="1" applyAlignment="1" applyProtection="1">
      <alignment horizontal="center" vertical="center"/>
    </xf>
    <xf numFmtId="164" fontId="56" fillId="0" borderId="2" xfId="0" applyNumberFormat="1" applyFont="1" applyFill="1" applyBorder="1" applyAlignment="1" applyProtection="1">
      <alignment horizontal="center" vertical="center"/>
    </xf>
    <xf numFmtId="0" fontId="55" fillId="0" borderId="2" xfId="0" applyFont="1" applyFill="1" applyBorder="1" applyProtection="1"/>
    <xf numFmtId="168" fontId="19" fillId="21" borderId="2" xfId="0" applyNumberFormat="1" applyFont="1" applyFill="1" applyBorder="1" applyAlignment="1" applyProtection="1">
      <alignment horizontal="center" vertical="center"/>
    </xf>
    <xf numFmtId="165" fontId="22" fillId="0" borderId="1" xfId="0" applyNumberFormat="1" applyFont="1" applyFill="1" applyBorder="1" applyAlignment="1" applyProtection="1">
      <alignment horizontal="center" vertical="center"/>
    </xf>
    <xf numFmtId="0" fontId="19" fillId="0" borderId="24" xfId="0" applyFont="1" applyFill="1" applyBorder="1" applyAlignment="1" applyProtection="1">
      <alignment horizontal="center" vertical="center"/>
    </xf>
    <xf numFmtId="0" fontId="54" fillId="0" borderId="24" xfId="0" applyFont="1" applyFill="1" applyBorder="1" applyAlignment="1" applyProtection="1">
      <alignment horizontal="center" vertical="center"/>
    </xf>
    <xf numFmtId="168" fontId="22" fillId="0" borderId="15" xfId="0" applyNumberFormat="1" applyFont="1" applyFill="1" applyBorder="1" applyAlignment="1" applyProtection="1">
      <alignment horizontal="center" vertical="center"/>
      <protection locked="0"/>
    </xf>
    <xf numFmtId="0" fontId="19" fillId="0" borderId="15" xfId="0" applyFont="1" applyFill="1" applyBorder="1" applyAlignment="1" applyProtection="1">
      <alignment horizontal="center" vertical="center"/>
    </xf>
    <xf numFmtId="164" fontId="22" fillId="0" borderId="2" xfId="0" applyNumberFormat="1" applyFont="1" applyFill="1" applyBorder="1" applyAlignment="1" applyProtection="1">
      <alignment horizontal="center" vertical="center"/>
    </xf>
    <xf numFmtId="168" fontId="53" fillId="0" borderId="2" xfId="0" applyNumberFormat="1" applyFont="1" applyFill="1" applyBorder="1" applyAlignment="1" applyProtection="1">
      <alignment horizontal="center" vertical="center"/>
      <protection locked="0"/>
    </xf>
    <xf numFmtId="164" fontId="22" fillId="0" borderId="2" xfId="0" applyNumberFormat="1" applyFont="1" applyFill="1" applyBorder="1" applyAlignment="1">
      <alignment horizontal="center" vertical="center"/>
    </xf>
    <xf numFmtId="165" fontId="53" fillId="0" borderId="1" xfId="0" applyNumberFormat="1" applyFont="1" applyFill="1" applyBorder="1" applyAlignment="1" applyProtection="1">
      <alignment horizontal="center" vertical="center"/>
    </xf>
    <xf numFmtId="0" fontId="0" fillId="0" borderId="2" xfId="0" applyFill="1" applyBorder="1"/>
    <xf numFmtId="168" fontId="22" fillId="0" borderId="49" xfId="0" applyNumberFormat="1" applyFont="1" applyFill="1" applyBorder="1" applyAlignment="1" applyProtection="1">
      <alignment horizontal="center" vertical="center"/>
      <protection locked="0"/>
    </xf>
    <xf numFmtId="0" fontId="20" fillId="8" borderId="0" xfId="0" applyFont="1" applyFill="1" applyAlignment="1" applyProtection="1">
      <alignment horizontal="center" vertical="center"/>
    </xf>
    <xf numFmtId="0" fontId="20" fillId="6" borderId="0" xfId="0" applyFont="1" applyFill="1" applyAlignment="1" applyProtection="1">
      <alignment horizontal="center" vertical="center"/>
    </xf>
    <xf numFmtId="49" fontId="0" fillId="0" borderId="2" xfId="0" applyNumberFormat="1" applyFont="1" applyFill="1" applyBorder="1" applyAlignment="1" applyProtection="1">
      <alignment horizontal="center" vertical="center"/>
    </xf>
    <xf numFmtId="0" fontId="34" fillId="0" borderId="15" xfId="0" applyFont="1" applyBorder="1"/>
    <xf numFmtId="0" fontId="40" fillId="0" borderId="30" xfId="0" applyFont="1" applyBorder="1" applyAlignment="1">
      <alignment horizontal="center" vertical="center"/>
    </xf>
    <xf numFmtId="0" fontId="40" fillId="16" borderId="30" xfId="0" applyFont="1" applyFill="1" applyBorder="1" applyAlignment="1">
      <alignment horizontal="center" vertical="center"/>
    </xf>
    <xf numFmtId="0" fontId="40" fillId="19" borderId="30" xfId="0" applyFont="1" applyFill="1" applyBorder="1" applyAlignment="1">
      <alignment horizontal="center" vertical="center"/>
    </xf>
    <xf numFmtId="1" fontId="40" fillId="0" borderId="30" xfId="0" applyNumberFormat="1" applyFont="1" applyBorder="1" applyAlignment="1">
      <alignment horizontal="center" vertical="center"/>
    </xf>
    <xf numFmtId="0" fontId="40" fillId="17" borderId="30" xfId="0" applyFont="1" applyFill="1" applyBorder="1" applyAlignment="1">
      <alignment horizontal="center" vertical="center"/>
    </xf>
    <xf numFmtId="1" fontId="40" fillId="17" borderId="30" xfId="0" applyNumberFormat="1" applyFont="1" applyFill="1" applyBorder="1" applyAlignment="1">
      <alignment horizontal="center" vertical="center"/>
    </xf>
    <xf numFmtId="1" fontId="40" fillId="3" borderId="30" xfId="0" applyNumberFormat="1" applyFont="1" applyFill="1" applyBorder="1" applyAlignment="1">
      <alignment horizontal="center" vertical="center"/>
    </xf>
    <xf numFmtId="1" fontId="40" fillId="0" borderId="30" xfId="0" applyNumberFormat="1" applyFont="1" applyFill="1" applyBorder="1" applyAlignment="1">
      <alignment horizontal="center" vertical="center"/>
    </xf>
    <xf numFmtId="0" fontId="51" fillId="16" borderId="30" xfId="0" applyFont="1" applyFill="1" applyBorder="1" applyAlignment="1">
      <alignment horizontal="center" vertical="center"/>
    </xf>
    <xf numFmtId="0" fontId="40" fillId="20" borderId="30" xfId="0" applyFont="1" applyFill="1" applyBorder="1" applyAlignment="1">
      <alignment horizontal="center" vertical="center"/>
    </xf>
    <xf numFmtId="0" fontId="40" fillId="23" borderId="30" xfId="0" applyFont="1" applyFill="1" applyBorder="1" applyAlignment="1">
      <alignment horizontal="center" vertical="center"/>
    </xf>
    <xf numFmtId="0" fontId="40" fillId="0" borderId="13" xfId="0" applyFont="1" applyBorder="1" applyAlignment="1">
      <alignment horizontal="center" vertical="center"/>
    </xf>
    <xf numFmtId="0" fontId="40" fillId="16" borderId="13" xfId="0" applyFont="1" applyFill="1" applyBorder="1" applyAlignment="1">
      <alignment horizontal="center" vertical="center"/>
    </xf>
    <xf numFmtId="0" fontId="40" fillId="19" borderId="13" xfId="0" applyFont="1" applyFill="1" applyBorder="1" applyAlignment="1">
      <alignment horizontal="center" vertical="center"/>
    </xf>
    <xf numFmtId="0" fontId="40" fillId="20" borderId="13" xfId="0" applyFont="1" applyFill="1" applyBorder="1" applyAlignment="1">
      <alignment horizontal="center" vertical="center"/>
    </xf>
    <xf numFmtId="0" fontId="40" fillId="23" borderId="13" xfId="0" applyFont="1" applyFill="1" applyBorder="1" applyAlignment="1">
      <alignment horizontal="center" vertical="center"/>
    </xf>
    <xf numFmtId="0" fontId="40" fillId="29" borderId="30" xfId="0" applyFont="1" applyFill="1" applyBorder="1" applyAlignment="1">
      <alignment horizontal="center" vertical="center"/>
    </xf>
    <xf numFmtId="0" fontId="40" fillId="29" borderId="13" xfId="0" applyFont="1" applyFill="1" applyBorder="1" applyAlignment="1">
      <alignment horizontal="center" vertical="center"/>
    </xf>
    <xf numFmtId="0" fontId="51" fillId="29" borderId="30" xfId="0" applyFont="1" applyFill="1" applyBorder="1" applyAlignment="1">
      <alignment horizontal="center" vertical="center"/>
    </xf>
    <xf numFmtId="0" fontId="40" fillId="17" borderId="13" xfId="0" applyFont="1" applyFill="1" applyBorder="1" applyAlignment="1">
      <alignment horizontal="center" vertical="center"/>
    </xf>
    <xf numFmtId="0" fontId="40" fillId="17" borderId="56" xfId="0" applyFont="1" applyFill="1" applyBorder="1" applyAlignment="1">
      <alignment horizontal="center" vertical="center"/>
    </xf>
    <xf numFmtId="0" fontId="40" fillId="0" borderId="56" xfId="0" applyFont="1" applyBorder="1" applyAlignment="1">
      <alignment horizontal="center" vertical="center"/>
    </xf>
    <xf numFmtId="0" fontId="40" fillId="16" borderId="56" xfId="0" applyFont="1" applyFill="1" applyBorder="1" applyAlignment="1">
      <alignment horizontal="center" vertical="center"/>
    </xf>
    <xf numFmtId="0" fontId="40" fillId="19" borderId="56" xfId="0" applyFont="1" applyFill="1" applyBorder="1" applyAlignment="1">
      <alignment horizontal="center" vertical="center"/>
    </xf>
    <xf numFmtId="0" fontId="40" fillId="20" borderId="56" xfId="0" applyFont="1" applyFill="1" applyBorder="1" applyAlignment="1">
      <alignment horizontal="center" vertical="center"/>
    </xf>
    <xf numFmtId="0" fontId="40" fillId="23" borderId="56" xfId="0" applyFont="1" applyFill="1" applyBorder="1" applyAlignment="1">
      <alignment horizontal="center" vertical="center"/>
    </xf>
    <xf numFmtId="0" fontId="40" fillId="29" borderId="56" xfId="0" applyFont="1" applyFill="1" applyBorder="1" applyAlignment="1">
      <alignment horizontal="center" vertical="center"/>
    </xf>
    <xf numFmtId="0" fontId="0" fillId="0" borderId="56" xfId="0" applyBorder="1"/>
    <xf numFmtId="0" fontId="0" fillId="16" borderId="56" xfId="0" applyFill="1" applyBorder="1"/>
    <xf numFmtId="0" fontId="0" fillId="19" borderId="56" xfId="0" applyFill="1" applyBorder="1"/>
    <xf numFmtId="0" fontId="0" fillId="20" borderId="56" xfId="0" applyFill="1" applyBorder="1"/>
    <xf numFmtId="0" fontId="0" fillId="23" borderId="56" xfId="0" applyFill="1" applyBorder="1"/>
    <xf numFmtId="0" fontId="0" fillId="29" borderId="56" xfId="0" applyFill="1" applyBorder="1"/>
    <xf numFmtId="164" fontId="24" fillId="0" borderId="0" xfId="0" applyNumberFormat="1" applyFont="1" applyFill="1" applyBorder="1" applyAlignment="1" applyProtection="1">
      <alignment horizontal="center" vertical="center"/>
    </xf>
    <xf numFmtId="0" fontId="23" fillId="0" borderId="3" xfId="0" applyFont="1" applyFill="1" applyBorder="1" applyAlignment="1" applyProtection="1">
      <alignment horizontal="center" vertical="center"/>
    </xf>
    <xf numFmtId="0" fontId="23" fillId="0" borderId="4" xfId="0" applyFont="1" applyFill="1" applyBorder="1" applyAlignment="1" applyProtection="1">
      <alignment horizontal="center" vertical="center"/>
    </xf>
    <xf numFmtId="0" fontId="23" fillId="0" borderId="5" xfId="0" applyFont="1" applyFill="1" applyBorder="1" applyAlignment="1" applyProtection="1">
      <alignment horizontal="center" vertical="center"/>
    </xf>
    <xf numFmtId="0" fontId="23" fillId="0" borderId="6" xfId="0" applyFont="1" applyFill="1" applyBorder="1" applyAlignment="1" applyProtection="1">
      <alignment horizontal="center" vertical="center"/>
    </xf>
    <xf numFmtId="0" fontId="24" fillId="0" borderId="7" xfId="0" applyFont="1" applyFill="1" applyBorder="1" applyAlignment="1" applyProtection="1">
      <alignment horizontal="center" vertical="center"/>
    </xf>
    <xf numFmtId="167" fontId="23" fillId="0" borderId="6" xfId="0" applyNumberFormat="1" applyFont="1" applyFill="1" applyBorder="1" applyAlignment="1" applyProtection="1">
      <alignment horizontal="center" vertical="center"/>
      <protection locked="0"/>
    </xf>
    <xf numFmtId="0" fontId="30" fillId="0" borderId="7" xfId="0" applyFont="1" applyFill="1" applyBorder="1" applyAlignment="1">
      <alignment horizontal="center" vertical="center"/>
    </xf>
    <xf numFmtId="0" fontId="24" fillId="0" borderId="6" xfId="0" applyFont="1" applyFill="1" applyBorder="1" applyAlignment="1">
      <alignment horizontal="center" vertical="center"/>
    </xf>
    <xf numFmtId="167" fontId="23" fillId="0" borderId="8" xfId="0" applyNumberFormat="1" applyFont="1" applyFill="1" applyBorder="1" applyAlignment="1" applyProtection="1">
      <alignment horizontal="center" vertical="center"/>
      <protection locked="0"/>
    </xf>
    <xf numFmtId="0" fontId="23" fillId="0" borderId="9" xfId="0" applyFont="1" applyFill="1" applyBorder="1" applyAlignment="1" applyProtection="1">
      <alignment horizontal="center" vertical="center"/>
    </xf>
    <xf numFmtId="164" fontId="24" fillId="0" borderId="9" xfId="0" applyNumberFormat="1" applyFont="1" applyFill="1" applyBorder="1" applyAlignment="1" applyProtection="1">
      <alignment horizontal="center" vertical="center"/>
    </xf>
    <xf numFmtId="0" fontId="24" fillId="0" borderId="9" xfId="0" applyFont="1" applyFill="1" applyBorder="1" applyAlignment="1" applyProtection="1">
      <alignment horizontal="center" vertical="center"/>
    </xf>
    <xf numFmtId="0" fontId="24" fillId="0" borderId="10" xfId="0" applyFont="1" applyFill="1" applyBorder="1" applyAlignment="1" applyProtection="1">
      <alignment horizontal="center" vertical="center"/>
    </xf>
    <xf numFmtId="0" fontId="40" fillId="22" borderId="30" xfId="0" applyFont="1" applyFill="1" applyBorder="1" applyAlignment="1">
      <alignment horizontal="center" vertical="center"/>
    </xf>
    <xf numFmtId="0" fontId="40" fillId="22" borderId="13" xfId="0" applyFont="1" applyFill="1" applyBorder="1" applyAlignment="1">
      <alignment horizontal="center" vertical="center"/>
    </xf>
    <xf numFmtId="0" fontId="40" fillId="22" borderId="56" xfId="0" applyFont="1" applyFill="1" applyBorder="1" applyAlignment="1">
      <alignment horizontal="center" vertical="center"/>
    </xf>
    <xf numFmtId="0" fontId="0" fillId="22" borderId="56" xfId="0" applyFill="1" applyBorder="1"/>
    <xf numFmtId="0" fontId="32" fillId="0" borderId="2" xfId="0" applyFont="1" applyFill="1" applyBorder="1" applyAlignment="1">
      <alignment horizontal="center" vertical="center"/>
    </xf>
    <xf numFmtId="0" fontId="40" fillId="0" borderId="2" xfId="0" applyFont="1" applyFill="1" applyBorder="1" applyAlignment="1">
      <alignment horizontal="center" vertical="center"/>
    </xf>
    <xf numFmtId="14" fontId="32" fillId="0" borderId="2" xfId="0" applyNumberFormat="1" applyFont="1" applyFill="1" applyBorder="1" applyAlignment="1">
      <alignment horizontal="center" vertical="center"/>
    </xf>
    <xf numFmtId="164" fontId="41" fillId="0" borderId="49" xfId="0" applyNumberFormat="1" applyFont="1" applyFill="1" applyBorder="1" applyAlignment="1" applyProtection="1">
      <alignment horizontal="center" vertical="center"/>
      <protection locked="0"/>
    </xf>
    <xf numFmtId="168" fontId="41" fillId="0" borderId="0" xfId="0" applyNumberFormat="1" applyFont="1" applyFill="1" applyAlignment="1" applyProtection="1">
      <alignment horizontal="center" vertical="center"/>
      <protection locked="0"/>
    </xf>
    <xf numFmtId="164" fontId="28" fillId="0" borderId="0" xfId="0" applyNumberFormat="1" applyFont="1" applyFill="1"/>
    <xf numFmtId="0" fontId="18" fillId="0" borderId="2" xfId="0" applyFont="1" applyFill="1" applyBorder="1" applyAlignment="1" applyProtection="1">
      <alignment horizontal="center" vertical="center"/>
    </xf>
    <xf numFmtId="0" fontId="27" fillId="0" borderId="0" xfId="0" applyFont="1" applyFill="1" applyBorder="1" applyAlignment="1" applyProtection="1">
      <alignment horizontal="center" vertical="center"/>
    </xf>
    <xf numFmtId="0" fontId="36" fillId="0" borderId="0" xfId="0" applyFont="1" applyFill="1" applyBorder="1" applyAlignment="1" applyProtection="1">
      <alignment horizontal="center" vertical="center"/>
    </xf>
    <xf numFmtId="0" fontId="26" fillId="0" borderId="0" xfId="0" applyFont="1" applyFill="1" applyBorder="1" applyProtection="1"/>
    <xf numFmtId="0" fontId="24" fillId="0" borderId="57" xfId="0" applyFont="1" applyFill="1" applyBorder="1" applyAlignment="1" applyProtection="1">
      <alignment horizontal="center" vertical="center"/>
    </xf>
    <xf numFmtId="0" fontId="33" fillId="0" borderId="44" xfId="0" applyFont="1" applyFill="1" applyBorder="1" applyAlignment="1" applyProtection="1">
      <alignment horizontal="center" vertical="center"/>
    </xf>
    <xf numFmtId="0" fontId="34" fillId="0" borderId="51" xfId="0" applyFont="1" applyFill="1" applyBorder="1" applyAlignment="1">
      <alignment horizontal="center" vertical="center"/>
    </xf>
    <xf numFmtId="0" fontId="40" fillId="0" borderId="48" xfId="0" applyFont="1" applyFill="1" applyBorder="1" applyAlignment="1">
      <alignment horizontal="center" vertical="center"/>
    </xf>
    <xf numFmtId="14" fontId="0" fillId="0" borderId="0" xfId="0" applyNumberFormat="1" applyFill="1" applyBorder="1" applyProtection="1"/>
    <xf numFmtId="164" fontId="24" fillId="0" borderId="58" xfId="0" applyNumberFormat="1" applyFont="1" applyBorder="1" applyAlignment="1" applyProtection="1">
      <alignment horizontal="center" vertical="center"/>
    </xf>
    <xf numFmtId="0" fontId="24" fillId="0" borderId="59" xfId="0" applyFont="1" applyBorder="1" applyAlignment="1" applyProtection="1">
      <alignment horizontal="center" vertical="center"/>
    </xf>
    <xf numFmtId="164" fontId="0" fillId="0" borderId="58" xfId="0" applyNumberFormat="1" applyBorder="1"/>
    <xf numFmtId="0" fontId="24" fillId="0" borderId="57" xfId="0" applyFont="1" applyBorder="1" applyAlignment="1" applyProtection="1">
      <alignment horizontal="center" vertical="center"/>
    </xf>
    <xf numFmtId="164" fontId="24" fillId="0" borderId="52" xfId="0" applyNumberFormat="1" applyFont="1" applyBorder="1" applyAlignment="1" applyProtection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23" fillId="0" borderId="8" xfId="0" applyFont="1" applyFill="1" applyBorder="1" applyAlignment="1" applyProtection="1">
      <alignment horizontal="center" vertical="center"/>
    </xf>
    <xf numFmtId="0" fontId="23" fillId="0" borderId="10" xfId="0" applyFont="1" applyFill="1" applyBorder="1" applyAlignment="1" applyProtection="1">
      <alignment horizontal="center" vertical="center"/>
    </xf>
    <xf numFmtId="38" fontId="40" fillId="0" borderId="42" xfId="0" applyNumberFormat="1" applyFont="1" applyBorder="1" applyAlignment="1">
      <alignment horizontal="center" vertical="center"/>
    </xf>
    <xf numFmtId="1" fontId="1" fillId="2" borderId="21" xfId="0" applyNumberFormat="1" applyFont="1" applyFill="1" applyBorder="1" applyAlignment="1" applyProtection="1">
      <alignment horizontal="center" vertical="center"/>
    </xf>
    <xf numFmtId="0" fontId="51" fillId="19" borderId="30" xfId="0" applyFont="1" applyFill="1" applyBorder="1" applyAlignment="1">
      <alignment horizontal="center" vertical="center"/>
    </xf>
    <xf numFmtId="0" fontId="57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3" fillId="0" borderId="0" xfId="0" applyFont="1"/>
    <xf numFmtId="0" fontId="1" fillId="0" borderId="0" xfId="0" applyFont="1"/>
    <xf numFmtId="0" fontId="1" fillId="0" borderId="0" xfId="0" applyFont="1" applyAlignment="1">
      <alignment horizontal="center" wrapText="1"/>
    </xf>
    <xf numFmtId="0" fontId="1" fillId="0" borderId="0" xfId="0" applyFont="1" applyBorder="1"/>
    <xf numFmtId="0" fontId="1" fillId="0" borderId="53" xfId="0" applyFont="1" applyBorder="1"/>
    <xf numFmtId="0" fontId="1" fillId="0" borderId="0" xfId="0" applyFont="1" applyAlignment="1">
      <alignment horizontal="centerContinuous"/>
    </xf>
    <xf numFmtId="0" fontId="6" fillId="0" borderId="0" xfId="0" applyFont="1"/>
    <xf numFmtId="14" fontId="1" fillId="0" borderId="0" xfId="0" applyNumberFormat="1" applyFont="1"/>
    <xf numFmtId="0" fontId="58" fillId="10" borderId="2" xfId="0" applyFont="1" applyFill="1" applyBorder="1" applyAlignment="1">
      <alignment horizontal="center" wrapText="1"/>
    </xf>
    <xf numFmtId="0" fontId="58" fillId="0" borderId="2" xfId="0" applyFont="1" applyBorder="1" applyAlignment="1">
      <alignment horizontal="center" wrapText="1"/>
    </xf>
    <xf numFmtId="0" fontId="10" fillId="10" borderId="2" xfId="0" applyFont="1" applyFill="1" applyBorder="1" applyAlignment="1">
      <alignment horizontal="center" wrapText="1"/>
    </xf>
    <xf numFmtId="0" fontId="1" fillId="0" borderId="2" xfId="0" applyFont="1" applyBorder="1" applyAlignment="1">
      <alignment horizontal="center" vertical="center"/>
    </xf>
    <xf numFmtId="170" fontId="1" fillId="0" borderId="2" xfId="0" applyNumberFormat="1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10" borderId="2" xfId="0" applyFont="1" applyFill="1" applyBorder="1" applyAlignment="1">
      <alignment horizontal="center" vertical="center"/>
    </xf>
    <xf numFmtId="170" fontId="59" fillId="0" borderId="2" xfId="0" applyNumberFormat="1" applyFont="1" applyBorder="1" applyAlignment="1">
      <alignment horizontal="center" vertical="center"/>
    </xf>
    <xf numFmtId="0" fontId="6" fillId="10" borderId="49" xfId="0" applyFont="1" applyFill="1" applyBorder="1" applyAlignment="1">
      <alignment horizontal="center" vertical="center"/>
    </xf>
    <xf numFmtId="0" fontId="1" fillId="30" borderId="2" xfId="0" applyFont="1" applyFill="1" applyBorder="1" applyAlignment="1">
      <alignment horizontal="center" vertical="center"/>
    </xf>
    <xf numFmtId="0" fontId="0" fillId="30" borderId="0" xfId="0" applyFill="1" applyAlignment="1">
      <alignment horizontal="center" vertical="center"/>
    </xf>
    <xf numFmtId="170" fontId="1" fillId="30" borderId="2" xfId="0" applyNumberFormat="1" applyFont="1" applyFill="1" applyBorder="1" applyAlignment="1">
      <alignment horizontal="center" vertical="center"/>
    </xf>
    <xf numFmtId="0" fontId="6" fillId="30" borderId="2" xfId="0" applyFont="1" applyFill="1" applyBorder="1" applyAlignment="1">
      <alignment horizontal="center" vertical="center"/>
    </xf>
    <xf numFmtId="170" fontId="59" fillId="30" borderId="2" xfId="0" applyNumberFormat="1" applyFont="1" applyFill="1" applyBorder="1" applyAlignment="1">
      <alignment horizontal="center" vertical="center"/>
    </xf>
    <xf numFmtId="0" fontId="40" fillId="29" borderId="0" xfId="0" applyFont="1" applyFill="1" applyBorder="1" applyAlignment="1">
      <alignment horizontal="center" vertical="center"/>
    </xf>
    <xf numFmtId="0" fontId="0" fillId="29" borderId="0" xfId="0" applyFill="1" applyBorder="1"/>
    <xf numFmtId="164" fontId="41" fillId="0" borderId="2" xfId="0" applyNumberFormat="1" applyFont="1" applyFill="1" applyBorder="1" applyAlignment="1" applyProtection="1">
      <alignment horizontal="center" vertical="center"/>
    </xf>
    <xf numFmtId="164" fontId="41" fillId="0" borderId="2" xfId="0" applyNumberFormat="1" applyFont="1" applyFill="1" applyBorder="1" applyAlignment="1">
      <alignment horizontal="center" vertical="center"/>
    </xf>
    <xf numFmtId="165" fontId="17" fillId="0" borderId="0" xfId="0" applyNumberFormat="1" applyFont="1" applyBorder="1" applyProtection="1"/>
    <xf numFmtId="3" fontId="0" fillId="0" borderId="0" xfId="0" applyNumberFormat="1"/>
    <xf numFmtId="1" fontId="1" fillId="2" borderId="20" xfId="0" applyNumberFormat="1" applyFont="1" applyFill="1" applyBorder="1" applyAlignment="1" applyProtection="1">
      <alignment horizontal="center" vertical="center"/>
    </xf>
    <xf numFmtId="1" fontId="1" fillId="2" borderId="20" xfId="0" applyNumberFormat="1" applyFont="1" applyFill="1" applyBorder="1" applyAlignment="1" applyProtection="1">
      <alignment horizontal="center"/>
    </xf>
    <xf numFmtId="14" fontId="1" fillId="0" borderId="0" xfId="0" applyNumberFormat="1" applyFont="1" applyBorder="1" applyAlignment="1" applyProtection="1">
      <alignment horizontal="center"/>
    </xf>
    <xf numFmtId="22" fontId="0" fillId="0" borderId="0" xfId="0" applyNumberFormat="1"/>
    <xf numFmtId="164" fontId="0" fillId="0" borderId="2" xfId="0" applyNumberFormat="1" applyFill="1" applyBorder="1"/>
    <xf numFmtId="0" fontId="23" fillId="0" borderId="0" xfId="0" applyNumberFormat="1" applyFont="1" applyFill="1" applyBorder="1" applyAlignment="1" applyProtection="1">
      <alignment horizontal="center" vertical="center"/>
    </xf>
    <xf numFmtId="0" fontId="0" fillId="0" borderId="0" xfId="0"/>
    <xf numFmtId="0" fontId="40" fillId="23" borderId="42" xfId="0" applyFont="1" applyFill="1" applyBorder="1" applyAlignment="1">
      <alignment horizontal="center" vertical="center"/>
    </xf>
    <xf numFmtId="0" fontId="40" fillId="29" borderId="43" xfId="0" applyFont="1" applyFill="1" applyBorder="1" applyAlignment="1">
      <alignment horizontal="center" vertical="center"/>
    </xf>
    <xf numFmtId="0" fontId="40" fillId="29" borderId="14" xfId="0" applyFont="1" applyFill="1" applyBorder="1" applyAlignment="1">
      <alignment horizontal="center" vertical="center"/>
    </xf>
    <xf numFmtId="0" fontId="30" fillId="29" borderId="2" xfId="0" applyFont="1" applyFill="1" applyBorder="1" applyAlignment="1">
      <alignment horizontal="center" vertical="center"/>
    </xf>
    <xf numFmtId="0" fontId="40" fillId="30" borderId="30" xfId="0" applyFont="1" applyFill="1" applyBorder="1" applyAlignment="1">
      <alignment horizontal="center" vertical="center"/>
    </xf>
    <xf numFmtId="3" fontId="0" fillId="0" borderId="0" xfId="0" applyNumberFormat="1" applyFill="1" applyBorder="1"/>
    <xf numFmtId="0" fontId="27" fillId="4" borderId="0" xfId="0" applyFont="1" applyFill="1" applyBorder="1" applyAlignment="1" applyProtection="1">
      <alignment horizontal="center" vertical="center"/>
    </xf>
    <xf numFmtId="0" fontId="52" fillId="4" borderId="0" xfId="0" applyFont="1" applyFill="1" applyBorder="1" applyAlignment="1" applyProtection="1">
      <alignment horizontal="center" vertical="center"/>
    </xf>
    <xf numFmtId="0" fontId="60" fillId="15" borderId="3" xfId="0" applyFont="1" applyFill="1" applyBorder="1" applyAlignment="1" applyProtection="1">
      <alignment horizontal="center" vertical="center"/>
    </xf>
    <xf numFmtId="0" fontId="61" fillId="0" borderId="5" xfId="0" applyFont="1" applyBorder="1" applyAlignment="1">
      <alignment horizontal="center" vertical="center"/>
    </xf>
    <xf numFmtId="0" fontId="60" fillId="0" borderId="8" xfId="0" applyFont="1" applyFill="1" applyBorder="1" applyAlignment="1" applyProtection="1">
      <alignment horizontal="center" vertical="center"/>
    </xf>
    <xf numFmtId="14" fontId="61" fillId="0" borderId="10" xfId="0" applyNumberFormat="1" applyFont="1" applyFill="1" applyBorder="1" applyAlignment="1">
      <alignment horizontal="center" vertical="center"/>
    </xf>
    <xf numFmtId="166" fontId="0" fillId="0" borderId="0" xfId="0" applyNumberFormat="1" applyFill="1" applyProtection="1"/>
    <xf numFmtId="4" fontId="0" fillId="0" borderId="0" xfId="0" applyNumberFormat="1"/>
    <xf numFmtId="15" fontId="0" fillId="0" borderId="0" xfId="0" applyNumberFormat="1"/>
    <xf numFmtId="165" fontId="41" fillId="0" borderId="1" xfId="0" applyNumberFormat="1" applyFont="1" applyFill="1" applyBorder="1" applyAlignment="1" applyProtection="1">
      <alignment horizontal="center" vertical="center"/>
    </xf>
    <xf numFmtId="20" fontId="0" fillId="0" borderId="0" xfId="0" applyNumberFormat="1"/>
    <xf numFmtId="0" fontId="0" fillId="31" borderId="0" xfId="0" applyFill="1"/>
    <xf numFmtId="0" fontId="23" fillId="0" borderId="46" xfId="0" applyFont="1" applyFill="1" applyBorder="1" applyAlignment="1" applyProtection="1">
      <alignment horizontal="center" vertical="center"/>
    </xf>
    <xf numFmtId="0" fontId="24" fillId="0" borderId="46" xfId="0" applyFont="1" applyFill="1" applyBorder="1" applyAlignment="1" applyProtection="1">
      <alignment horizontal="center" vertical="center"/>
    </xf>
    <xf numFmtId="0" fontId="0" fillId="32" borderId="0" xfId="0" applyFill="1"/>
    <xf numFmtId="171" fontId="0" fillId="0" borderId="0" xfId="0" applyNumberFormat="1" applyFill="1" applyBorder="1" applyAlignment="1">
      <alignment horizontal="left" vertical="top"/>
    </xf>
    <xf numFmtId="4" fontId="0" fillId="0" borderId="0" xfId="0" applyNumberFormat="1" applyFill="1"/>
    <xf numFmtId="4" fontId="0" fillId="0" borderId="0" xfId="0" applyNumberFormat="1" applyFill="1" applyBorder="1"/>
    <xf numFmtId="0" fontId="62" fillId="29" borderId="30" xfId="0" applyFont="1" applyFill="1" applyBorder="1" applyAlignment="1">
      <alignment horizontal="center" vertical="center"/>
    </xf>
    <xf numFmtId="0" fontId="62" fillId="16" borderId="30" xfId="0" applyFont="1" applyFill="1" applyBorder="1" applyAlignment="1">
      <alignment horizontal="center" vertical="center"/>
    </xf>
    <xf numFmtId="0" fontId="62" fillId="19" borderId="30" xfId="0" applyFont="1" applyFill="1" applyBorder="1" applyAlignment="1">
      <alignment horizontal="center" vertical="center"/>
    </xf>
    <xf numFmtId="0" fontId="62" fillId="13" borderId="30" xfId="0" applyFont="1" applyFill="1" applyBorder="1" applyAlignment="1">
      <alignment horizontal="center" vertical="center"/>
    </xf>
    <xf numFmtId="0" fontId="62" fillId="20" borderId="30" xfId="0" applyFont="1" applyFill="1" applyBorder="1" applyAlignment="1">
      <alignment horizontal="center" vertical="center"/>
    </xf>
    <xf numFmtId="20" fontId="0" fillId="0" borderId="0" xfId="0" applyNumberFormat="1" applyFill="1"/>
    <xf numFmtId="0" fontId="0" fillId="0" borderId="2" xfId="0" applyNumberFormat="1" applyBorder="1" applyAlignment="1">
      <alignment horizontal="center"/>
    </xf>
    <xf numFmtId="0" fontId="13" fillId="2" borderId="0" xfId="0" applyFont="1" applyFill="1" applyAlignment="1">
      <alignment horizontal="center" vertical="center"/>
    </xf>
    <xf numFmtId="0" fontId="64" fillId="10" borderId="2" xfId="0" applyFont="1" applyFill="1" applyBorder="1" applyAlignment="1" applyProtection="1">
      <alignment horizontal="center" vertical="center"/>
    </xf>
    <xf numFmtId="0" fontId="64" fillId="0" borderId="2" xfId="0" applyFont="1" applyBorder="1" applyAlignment="1" applyProtection="1">
      <alignment horizontal="center" vertical="center"/>
    </xf>
    <xf numFmtId="0" fontId="13" fillId="0" borderId="24" xfId="0" applyFont="1" applyBorder="1" applyAlignment="1" applyProtection="1">
      <alignment horizontal="center" vertical="center"/>
    </xf>
    <xf numFmtId="0" fontId="13" fillId="0" borderId="62" xfId="0" applyFont="1" applyBorder="1" applyAlignment="1" applyProtection="1">
      <alignment horizontal="center" vertical="center"/>
    </xf>
    <xf numFmtId="0" fontId="13" fillId="10" borderId="63" xfId="0" quotePrefix="1" applyFont="1" applyFill="1" applyBorder="1" applyAlignment="1" applyProtection="1">
      <alignment horizontal="center"/>
    </xf>
    <xf numFmtId="0" fontId="13" fillId="0" borderId="63" xfId="0" applyFont="1" applyBorder="1" applyAlignment="1" applyProtection="1">
      <alignment horizontal="center" vertical="center"/>
    </xf>
    <xf numFmtId="1" fontId="16" fillId="6" borderId="2" xfId="0" applyNumberFormat="1" applyFont="1" applyFill="1" applyBorder="1" applyAlignment="1" applyProtection="1">
      <alignment horizontal="center" vertical="center"/>
    </xf>
    <xf numFmtId="1" fontId="3" fillId="6" borderId="10" xfId="0" applyNumberFormat="1" applyFont="1" applyFill="1" applyBorder="1" applyAlignment="1" applyProtection="1">
      <alignment horizontal="center"/>
    </xf>
    <xf numFmtId="0" fontId="0" fillId="0" borderId="0" xfId="0" applyAlignment="1">
      <alignment wrapText="1"/>
    </xf>
    <xf numFmtId="49" fontId="0" fillId="0" borderId="0" xfId="0" applyNumberFormat="1" applyAlignment="1"/>
    <xf numFmtId="0" fontId="37" fillId="0" borderId="45" xfId="0" applyFont="1" applyFill="1" applyBorder="1" applyAlignment="1" applyProtection="1">
      <alignment horizontal="center" vertical="center"/>
    </xf>
    <xf numFmtId="0" fontId="37" fillId="0" borderId="45" xfId="0" applyFont="1" applyBorder="1" applyAlignment="1" applyProtection="1">
      <alignment horizontal="center" vertical="center"/>
    </xf>
    <xf numFmtId="0" fontId="33" fillId="0" borderId="55" xfId="0" applyFont="1" applyFill="1" applyBorder="1" applyAlignment="1" applyProtection="1">
      <alignment horizontal="center" vertical="center"/>
    </xf>
    <xf numFmtId="0" fontId="34" fillId="0" borderId="54" xfId="0" applyFont="1" applyFill="1" applyBorder="1" applyAlignment="1">
      <alignment horizontal="center" vertical="center"/>
    </xf>
    <xf numFmtId="0" fontId="40" fillId="32" borderId="30" xfId="0" applyFont="1" applyFill="1" applyBorder="1" applyAlignment="1">
      <alignment horizontal="center" vertical="center"/>
    </xf>
    <xf numFmtId="0" fontId="40" fillId="32" borderId="13" xfId="0" applyFont="1" applyFill="1" applyBorder="1" applyAlignment="1">
      <alignment horizontal="center" vertical="center"/>
    </xf>
    <xf numFmtId="0" fontId="40" fillId="32" borderId="0" xfId="0" applyFont="1" applyFill="1" applyBorder="1" applyAlignment="1">
      <alignment horizontal="center" vertical="center"/>
    </xf>
    <xf numFmtId="0" fontId="40" fillId="32" borderId="14" xfId="0" applyFont="1" applyFill="1" applyBorder="1" applyAlignment="1">
      <alignment horizontal="center" vertical="center"/>
    </xf>
    <xf numFmtId="0" fontId="40" fillId="32" borderId="56" xfId="0" applyFont="1" applyFill="1" applyBorder="1" applyAlignment="1">
      <alignment horizontal="center" vertical="center"/>
    </xf>
    <xf numFmtId="0" fontId="0" fillId="32" borderId="56" xfId="0" applyFill="1" applyBorder="1"/>
    <xf numFmtId="0" fontId="40" fillId="33" borderId="30" xfId="0" applyFont="1" applyFill="1" applyBorder="1" applyAlignment="1">
      <alignment horizontal="center" vertical="center"/>
    </xf>
    <xf numFmtId="0" fontId="0" fillId="33" borderId="0" xfId="0" applyFill="1"/>
    <xf numFmtId="0" fontId="40" fillId="33" borderId="13" xfId="0" applyFont="1" applyFill="1" applyBorder="1" applyAlignment="1">
      <alignment horizontal="center" vertical="center"/>
    </xf>
    <xf numFmtId="0" fontId="40" fillId="33" borderId="0" xfId="0" applyFont="1" applyFill="1" applyBorder="1" applyAlignment="1">
      <alignment horizontal="center" vertical="center"/>
    </xf>
    <xf numFmtId="0" fontId="40" fillId="33" borderId="14" xfId="0" applyFont="1" applyFill="1" applyBorder="1" applyAlignment="1">
      <alignment horizontal="center" vertical="center"/>
    </xf>
    <xf numFmtId="0" fontId="40" fillId="33" borderId="56" xfId="0" applyFont="1" applyFill="1" applyBorder="1" applyAlignment="1">
      <alignment horizontal="center" vertical="center"/>
    </xf>
    <xf numFmtId="0" fontId="0" fillId="33" borderId="56" xfId="0" applyFill="1" applyBorder="1"/>
    <xf numFmtId="0" fontId="0" fillId="0" borderId="2" xfId="0" applyBorder="1"/>
    <xf numFmtId="0" fontId="40" fillId="0" borderId="30" xfId="0" applyFont="1" applyFill="1" applyBorder="1" applyAlignment="1">
      <alignment horizontal="center" vertical="center"/>
    </xf>
    <xf numFmtId="38" fontId="40" fillId="0" borderId="42" xfId="0" applyNumberFormat="1" applyFont="1" applyFill="1" applyBorder="1" applyAlignment="1">
      <alignment horizontal="center" vertical="center"/>
    </xf>
    <xf numFmtId="0" fontId="0" fillId="0" borderId="56" xfId="0" applyFill="1" applyBorder="1"/>
    <xf numFmtId="0" fontId="40" fillId="16" borderId="31" xfId="0" applyFont="1" applyFill="1" applyBorder="1" applyAlignment="1">
      <alignment horizontal="center" vertical="center"/>
    </xf>
    <xf numFmtId="0" fontId="40" fillId="19" borderId="31" xfId="0" applyFont="1" applyFill="1" applyBorder="1" applyAlignment="1">
      <alignment horizontal="center" vertical="center"/>
    </xf>
    <xf numFmtId="0" fontId="40" fillId="20" borderId="31" xfId="0" applyFont="1" applyFill="1" applyBorder="1" applyAlignment="1">
      <alignment horizontal="center" vertical="center"/>
    </xf>
    <xf numFmtId="0" fontId="40" fillId="20" borderId="6" xfId="0" applyFont="1" applyFill="1" applyBorder="1" applyAlignment="1">
      <alignment horizontal="center" vertical="center"/>
    </xf>
    <xf numFmtId="0" fontId="0" fillId="23" borderId="0" xfId="0" applyFill="1"/>
    <xf numFmtId="0" fontId="0" fillId="34" borderId="0" xfId="0" applyFill="1"/>
    <xf numFmtId="0" fontId="40" fillId="35" borderId="31" xfId="0" applyFont="1" applyFill="1" applyBorder="1" applyAlignment="1">
      <alignment horizontal="center" vertical="center"/>
    </xf>
    <xf numFmtId="0" fontId="0" fillId="35" borderId="0" xfId="0" applyFill="1"/>
    <xf numFmtId="0" fontId="40" fillId="35" borderId="30" xfId="0" applyFont="1" applyFill="1" applyBorder="1" applyAlignment="1">
      <alignment horizontal="center" vertical="center"/>
    </xf>
    <xf numFmtId="1" fontId="0" fillId="0" borderId="0" xfId="0" applyNumberFormat="1"/>
    <xf numFmtId="1" fontId="40" fillId="16" borderId="30" xfId="0" applyNumberFormat="1" applyFont="1" applyFill="1" applyBorder="1" applyAlignment="1">
      <alignment horizontal="center" vertical="center"/>
    </xf>
    <xf numFmtId="170" fontId="65" fillId="0" borderId="2" xfId="0" applyNumberFormat="1" applyFont="1" applyBorder="1" applyAlignment="1">
      <alignment horizontal="center" vertical="center"/>
    </xf>
    <xf numFmtId="22" fontId="63" fillId="0" borderId="0" xfId="0" applyNumberFormat="1" applyFont="1" applyFill="1" applyAlignment="1">
      <alignment horizontal="center" vertical="center"/>
    </xf>
    <xf numFmtId="14" fontId="0" fillId="0" borderId="0" xfId="0" applyNumberFormat="1" applyFill="1"/>
    <xf numFmtId="38" fontId="40" fillId="21" borderId="42" xfId="0" applyNumberFormat="1" applyFont="1" applyFill="1" applyBorder="1" applyAlignment="1">
      <alignment horizontal="center" vertical="center"/>
    </xf>
    <xf numFmtId="0" fontId="66" fillId="0" borderId="0" xfId="0" applyFont="1"/>
    <xf numFmtId="0" fontId="40" fillId="0" borderId="2" xfId="0" applyNumberFormat="1" applyFont="1" applyFill="1" applyBorder="1" applyAlignment="1">
      <alignment horizontal="center" vertical="center"/>
    </xf>
    <xf numFmtId="0" fontId="40" fillId="4" borderId="30" xfId="0" applyFont="1" applyFill="1" applyBorder="1" applyAlignment="1">
      <alignment horizontal="center" vertical="center"/>
    </xf>
    <xf numFmtId="38" fontId="40" fillId="4" borderId="42" xfId="0" applyNumberFormat="1" applyFont="1" applyFill="1" applyBorder="1" applyAlignment="1">
      <alignment horizontal="center" vertical="center"/>
    </xf>
    <xf numFmtId="0" fontId="0" fillId="4" borderId="56" xfId="0" applyFill="1" applyBorder="1"/>
    <xf numFmtId="0" fontId="40" fillId="0" borderId="30" xfId="0" applyFont="1" applyBorder="1" applyAlignment="1">
      <alignment horizontal="center" vertical="center" wrapText="1"/>
    </xf>
    <xf numFmtId="3" fontId="0" fillId="4" borderId="0" xfId="0" applyNumberFormat="1" applyFill="1" applyBorder="1"/>
    <xf numFmtId="0" fontId="0" fillId="0" borderId="64" xfId="0" applyBorder="1"/>
    <xf numFmtId="0" fontId="0" fillId="0" borderId="64" xfId="0" applyFill="1" applyBorder="1"/>
    <xf numFmtId="0" fontId="67" fillId="0" borderId="64" xfId="0" applyFont="1" applyFill="1" applyBorder="1"/>
    <xf numFmtId="0" fontId="0" fillId="4" borderId="64" xfId="0" applyFill="1" applyBorder="1"/>
    <xf numFmtId="16" fontId="0" fillId="0" borderId="0" xfId="0" applyNumberFormat="1"/>
    <xf numFmtId="16" fontId="0" fillId="0" borderId="0" xfId="0" applyNumberFormat="1" applyFill="1" applyBorder="1"/>
    <xf numFmtId="38" fontId="40" fillId="11" borderId="42" xfId="0" applyNumberFormat="1" applyFont="1" applyFill="1" applyBorder="1" applyAlignment="1">
      <alignment horizontal="center" vertical="center"/>
    </xf>
    <xf numFmtId="0" fontId="28" fillId="0" borderId="0" xfId="0" applyFont="1"/>
    <xf numFmtId="16" fontId="28" fillId="0" borderId="0" xfId="0" applyNumberFormat="1" applyFont="1"/>
    <xf numFmtId="3" fontId="28" fillId="0" borderId="0" xfId="0" applyNumberFormat="1" applyFont="1"/>
    <xf numFmtId="16" fontId="68" fillId="0" borderId="0" xfId="0" applyNumberFormat="1" applyFont="1"/>
    <xf numFmtId="0" fontId="68" fillId="0" borderId="0" xfId="0" applyFont="1"/>
    <xf numFmtId="3" fontId="68" fillId="0" borderId="0" xfId="0" applyNumberFormat="1" applyFont="1"/>
    <xf numFmtId="164" fontId="18" fillId="0" borderId="2" xfId="0" applyNumberFormat="1" applyFont="1" applyFill="1" applyBorder="1" applyAlignment="1" applyProtection="1">
      <alignment horizontal="center" vertical="center"/>
    </xf>
    <xf numFmtId="164" fontId="42" fillId="0" borderId="2" xfId="0" applyNumberFormat="1" applyFont="1" applyFill="1" applyBorder="1" applyAlignment="1" applyProtection="1">
      <alignment horizontal="center" vertical="center"/>
      <protection locked="0"/>
    </xf>
    <xf numFmtId="164" fontId="22" fillId="0" borderId="49" xfId="0" applyNumberFormat="1" applyFont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168" fontId="28" fillId="0" borderId="0" xfId="0" applyNumberFormat="1" applyFont="1" applyFill="1"/>
    <xf numFmtId="164" fontId="0" fillId="0" borderId="32" xfId="0" applyNumberFormat="1" applyFill="1" applyBorder="1"/>
    <xf numFmtId="164" fontId="0" fillId="0" borderId="15" xfId="0" applyNumberFormat="1" applyFill="1" applyBorder="1"/>
    <xf numFmtId="164" fontId="22" fillId="0" borderId="0" xfId="0" applyNumberFormat="1" applyFont="1" applyFill="1" applyAlignment="1" applyProtection="1">
      <alignment horizontal="center" vertical="center"/>
      <protection locked="0"/>
    </xf>
    <xf numFmtId="164" fontId="42" fillId="0" borderId="2" xfId="0" applyNumberFormat="1" applyFont="1" applyFill="1" applyBorder="1" applyAlignment="1" applyProtection="1">
      <alignment horizontal="center" vertical="center"/>
    </xf>
    <xf numFmtId="164" fontId="53" fillId="0" borderId="2" xfId="0" applyNumberFormat="1" applyFont="1" applyFill="1" applyBorder="1" applyAlignment="1" applyProtection="1">
      <alignment horizontal="center" vertical="center"/>
    </xf>
    <xf numFmtId="0" fontId="0" fillId="0" borderId="2" xfId="0" applyNumberFormat="1" applyFill="1" applyBorder="1"/>
    <xf numFmtId="3" fontId="0" fillId="0" borderId="2" xfId="0" applyNumberFormat="1" applyFill="1" applyBorder="1" applyAlignment="1">
      <alignment horizontal="center" vertical="center"/>
    </xf>
    <xf numFmtId="0" fontId="0" fillId="0" borderId="2" xfId="0" applyNumberFormat="1" applyFill="1" applyBorder="1" applyAlignment="1">
      <alignment horizontal="center"/>
    </xf>
    <xf numFmtId="165" fontId="12" fillId="0" borderId="2" xfId="0" applyNumberFormat="1" applyFon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3" fontId="0" fillId="0" borderId="2" xfId="0" applyNumberFormat="1" applyFill="1" applyBorder="1"/>
    <xf numFmtId="164" fontId="19" fillId="4" borderId="2" xfId="0" applyNumberFormat="1" applyFont="1" applyFill="1" applyBorder="1" applyAlignment="1" applyProtection="1">
      <alignment horizontal="center" vertical="center"/>
    </xf>
    <xf numFmtId="164" fontId="19" fillId="6" borderId="2" xfId="0" applyNumberFormat="1" applyFont="1" applyFill="1" applyBorder="1" applyAlignment="1" applyProtection="1">
      <alignment horizontal="center" vertical="center"/>
    </xf>
    <xf numFmtId="0" fontId="70" fillId="36" borderId="65" xfId="0" applyNumberFormat="1" applyFont="1" applyFill="1" applyBorder="1" applyAlignment="1">
      <alignment horizontal="center" vertical="center" wrapText="1" readingOrder="1"/>
    </xf>
    <xf numFmtId="0" fontId="0" fillId="0" borderId="0" xfId="0" applyFill="1" applyAlignment="1" applyProtection="1">
      <alignment horizontal="center" vertical="center"/>
      <protection locked="0"/>
    </xf>
    <xf numFmtId="0" fontId="34" fillId="0" borderId="13" xfId="0" applyFont="1" applyFill="1" applyBorder="1"/>
    <xf numFmtId="0" fontId="40" fillId="18" borderId="43" xfId="0" applyFont="1" applyFill="1" applyBorder="1" applyAlignment="1">
      <alignment horizontal="center" vertical="center"/>
    </xf>
    <xf numFmtId="0" fontId="40" fillId="4" borderId="43" xfId="0" applyFont="1" applyFill="1" applyBorder="1" applyAlignment="1">
      <alignment horizontal="center" vertical="center"/>
    </xf>
    <xf numFmtId="0" fontId="12" fillId="0" borderId="0" xfId="0" applyFont="1"/>
    <xf numFmtId="0" fontId="51" fillId="17" borderId="30" xfId="0" applyFont="1" applyFill="1" applyBorder="1" applyAlignment="1">
      <alignment horizontal="center" vertical="center"/>
    </xf>
    <xf numFmtId="0" fontId="51" fillId="0" borderId="30" xfId="0" applyFont="1" applyBorder="1" applyAlignment="1">
      <alignment horizontal="center" vertical="center"/>
    </xf>
    <xf numFmtId="38" fontId="51" fillId="0" borderId="42" xfId="0" applyNumberFormat="1" applyFont="1" applyBorder="1" applyAlignment="1">
      <alignment horizontal="center" vertical="center"/>
    </xf>
    <xf numFmtId="0" fontId="51" fillId="20" borderId="30" xfId="0" applyFont="1" applyFill="1" applyBorder="1" applyAlignment="1">
      <alignment horizontal="center" vertical="center"/>
    </xf>
    <xf numFmtId="0" fontId="51" fillId="23" borderId="30" xfId="0" applyFont="1" applyFill="1" applyBorder="1" applyAlignment="1">
      <alignment horizontal="center" vertical="center"/>
    </xf>
    <xf numFmtId="0" fontId="51" fillId="22" borderId="30" xfId="0" applyFont="1" applyFill="1" applyBorder="1" applyAlignment="1">
      <alignment horizontal="center" vertical="center"/>
    </xf>
    <xf numFmtId="0" fontId="51" fillId="32" borderId="30" xfId="0" applyFont="1" applyFill="1" applyBorder="1" applyAlignment="1">
      <alignment horizontal="center" vertical="center"/>
    </xf>
    <xf numFmtId="0" fontId="51" fillId="33" borderId="30" xfId="0" applyFont="1" applyFill="1" applyBorder="1" applyAlignment="1">
      <alignment horizontal="center" vertical="center"/>
    </xf>
    <xf numFmtId="0" fontId="51" fillId="18" borderId="43" xfId="0" applyFont="1" applyFill="1" applyBorder="1" applyAlignment="1">
      <alignment horizontal="center" vertical="center"/>
    </xf>
    <xf numFmtId="0" fontId="0" fillId="14" borderId="0" xfId="0" applyFill="1"/>
    <xf numFmtId="0" fontId="22" fillId="0" borderId="0" xfId="0" applyFont="1"/>
    <xf numFmtId="0" fontId="70" fillId="36" borderId="0" xfId="0" applyNumberFormat="1" applyFont="1" applyFill="1" applyBorder="1" applyAlignment="1">
      <alignment horizontal="center" vertical="center" wrapText="1" readingOrder="1"/>
    </xf>
    <xf numFmtId="0" fontId="10" fillId="0" borderId="0" xfId="0" applyFont="1" applyAlignment="1">
      <alignment horizontal="centerContinuous"/>
    </xf>
    <xf numFmtId="0" fontId="12" fillId="0" borderId="0" xfId="0" applyFont="1" applyAlignment="1">
      <alignment horizontal="centerContinuous"/>
    </xf>
    <xf numFmtId="0" fontId="4" fillId="0" borderId="0" xfId="0" applyFont="1"/>
    <xf numFmtId="1" fontId="3" fillId="2" borderId="5" xfId="0" applyNumberFormat="1" applyFont="1" applyFill="1" applyBorder="1" applyAlignment="1" applyProtection="1">
      <alignment horizontal="center"/>
    </xf>
    <xf numFmtId="1" fontId="3" fillId="3" borderId="7" xfId="0" applyNumberFormat="1" applyFont="1" applyFill="1" applyBorder="1" applyAlignment="1" applyProtection="1">
      <alignment horizontal="center"/>
    </xf>
    <xf numFmtId="1" fontId="3" fillId="4" borderId="7" xfId="0" applyNumberFormat="1" applyFont="1" applyFill="1" applyBorder="1" applyAlignment="1" applyProtection="1">
      <alignment horizontal="center"/>
    </xf>
    <xf numFmtId="14" fontId="0" fillId="20" borderId="12" xfId="0" applyNumberFormat="1" applyFill="1" applyBorder="1" applyProtection="1"/>
    <xf numFmtId="0" fontId="0" fillId="23" borderId="12" xfId="0" applyFill="1" applyBorder="1" applyProtection="1"/>
    <xf numFmtId="0" fontId="0" fillId="29" borderId="2" xfId="0" applyFill="1" applyBorder="1"/>
    <xf numFmtId="0" fontId="19" fillId="29" borderId="2" xfId="0" applyFont="1" applyFill="1" applyBorder="1" applyAlignment="1" applyProtection="1">
      <alignment horizontal="center" vertical="center"/>
    </xf>
    <xf numFmtId="164" fontId="19" fillId="29" borderId="2" xfId="0" applyNumberFormat="1" applyFont="1" applyFill="1" applyBorder="1" applyAlignment="1" applyProtection="1">
      <alignment horizontal="center" vertical="center"/>
    </xf>
    <xf numFmtId="168" fontId="19" fillId="29" borderId="2" xfId="0" applyNumberFormat="1" applyFont="1" applyFill="1" applyBorder="1" applyAlignment="1" applyProtection="1">
      <alignment horizontal="center" vertical="center"/>
    </xf>
    <xf numFmtId="1" fontId="19" fillId="29" borderId="2" xfId="0" applyNumberFormat="1" applyFont="1" applyFill="1" applyBorder="1" applyAlignment="1" applyProtection="1">
      <alignment horizontal="center" vertical="center"/>
    </xf>
    <xf numFmtId="49" fontId="0" fillId="29" borderId="2" xfId="0" applyNumberFormat="1" applyFill="1" applyBorder="1" applyAlignment="1" applyProtection="1">
      <alignment horizontal="center" vertical="center"/>
    </xf>
    <xf numFmtId="0" fontId="0" fillId="29" borderId="2" xfId="0" applyFill="1" applyBorder="1" applyAlignment="1" applyProtection="1">
      <alignment horizontal="center" vertical="center"/>
    </xf>
    <xf numFmtId="0" fontId="20" fillId="29" borderId="2" xfId="0" applyFont="1" applyFill="1" applyBorder="1" applyAlignment="1" applyProtection="1">
      <alignment horizontal="center" vertical="center"/>
    </xf>
    <xf numFmtId="0" fontId="0" fillId="29" borderId="0" xfId="0" applyFill="1"/>
    <xf numFmtId="14" fontId="12" fillId="0" borderId="0" xfId="0" applyNumberFormat="1" applyFont="1"/>
    <xf numFmtId="1" fontId="12" fillId="0" borderId="0" xfId="0" applyNumberFormat="1" applyFont="1"/>
    <xf numFmtId="1" fontId="32" fillId="0" borderId="0" xfId="0" applyNumberFormat="1" applyFont="1" applyFill="1" applyAlignment="1">
      <alignment horizontal="center" vertical="center"/>
    </xf>
    <xf numFmtId="0" fontId="32" fillId="0" borderId="0" xfId="0" applyFont="1" applyFill="1" applyAlignment="1">
      <alignment horizontal="center" vertical="center"/>
    </xf>
    <xf numFmtId="14" fontId="32" fillId="0" borderId="0" xfId="0" applyNumberFormat="1" applyFont="1" applyFill="1" applyAlignment="1">
      <alignment horizontal="center" vertical="center"/>
    </xf>
    <xf numFmtId="0" fontId="12" fillId="0" borderId="0" xfId="0" applyFont="1" applyFill="1"/>
    <xf numFmtId="0" fontId="0" fillId="30" borderId="2" xfId="0" applyFill="1" applyBorder="1"/>
    <xf numFmtId="0" fontId="19" fillId="30" borderId="2" xfId="0" applyFont="1" applyFill="1" applyBorder="1" applyAlignment="1" applyProtection="1">
      <alignment horizontal="center" vertical="center"/>
    </xf>
    <xf numFmtId="164" fontId="19" fillId="30" borderId="2" xfId="0" applyNumberFormat="1" applyFont="1" applyFill="1" applyBorder="1" applyAlignment="1" applyProtection="1">
      <alignment horizontal="center" vertical="center"/>
    </xf>
    <xf numFmtId="0" fontId="0" fillId="6" borderId="0" xfId="0" applyFill="1"/>
    <xf numFmtId="14" fontId="40" fillId="29" borderId="30" xfId="0" applyNumberFormat="1" applyFont="1" applyFill="1" applyBorder="1" applyAlignment="1">
      <alignment horizontal="center" vertical="center"/>
    </xf>
    <xf numFmtId="168" fontId="22" fillId="14" borderId="2" xfId="0" applyNumberFormat="1" applyFont="1" applyFill="1" applyBorder="1" applyAlignment="1" applyProtection="1">
      <alignment horizontal="center" vertical="center"/>
    </xf>
    <xf numFmtId="0" fontId="19" fillId="14" borderId="2" xfId="0" applyFont="1" applyFill="1" applyBorder="1" applyAlignment="1" applyProtection="1">
      <alignment horizontal="center" vertical="center"/>
    </xf>
    <xf numFmtId="164" fontId="0" fillId="14" borderId="2" xfId="0" applyNumberFormat="1" applyFill="1" applyBorder="1"/>
    <xf numFmtId="0" fontId="19" fillId="14" borderId="24" xfId="0" applyFont="1" applyFill="1" applyBorder="1" applyAlignment="1" applyProtection="1">
      <alignment horizontal="center" vertical="center"/>
    </xf>
    <xf numFmtId="164" fontId="19" fillId="14" borderId="2" xfId="0" applyNumberFormat="1" applyFont="1" applyFill="1" applyBorder="1" applyAlignment="1" applyProtection="1">
      <alignment horizontal="center" vertical="center"/>
    </xf>
    <xf numFmtId="168" fontId="19" fillId="14" borderId="2" xfId="0" applyNumberFormat="1" applyFont="1" applyFill="1" applyBorder="1" applyAlignment="1" applyProtection="1">
      <alignment horizontal="center" vertical="center"/>
    </xf>
    <xf numFmtId="1" fontId="19" fillId="14" borderId="2" xfId="0" applyNumberFormat="1" applyFont="1" applyFill="1" applyBorder="1" applyAlignment="1" applyProtection="1">
      <alignment horizontal="center" vertical="center"/>
    </xf>
    <xf numFmtId="49" fontId="0" fillId="14" borderId="2" xfId="0" applyNumberFormat="1" applyFill="1" applyBorder="1" applyAlignment="1" applyProtection="1">
      <alignment horizontal="center" vertical="center"/>
    </xf>
    <xf numFmtId="0" fontId="0" fillId="14" borderId="2" xfId="0" applyFill="1" applyBorder="1" applyAlignment="1" applyProtection="1">
      <alignment horizontal="center" vertical="center"/>
    </xf>
    <xf numFmtId="0" fontId="20" fillId="14" borderId="2" xfId="0" applyFont="1" applyFill="1" applyBorder="1" applyAlignment="1" applyProtection="1">
      <alignment horizontal="center" vertical="center"/>
    </xf>
    <xf numFmtId="164" fontId="20" fillId="14" borderId="2" xfId="0" applyNumberFormat="1" applyFont="1" applyFill="1" applyBorder="1" applyAlignment="1" applyProtection="1">
      <alignment horizontal="center" vertical="center"/>
    </xf>
    <xf numFmtId="0" fontId="0" fillId="14" borderId="2" xfId="0" applyFill="1" applyBorder="1" applyProtection="1"/>
    <xf numFmtId="0" fontId="40" fillId="37" borderId="30" xfId="0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17" borderId="2" xfId="0" applyFill="1" applyBorder="1"/>
    <xf numFmtId="0" fontId="19" fillId="17" borderId="2" xfId="0" applyFont="1" applyFill="1" applyBorder="1" applyAlignment="1" applyProtection="1">
      <alignment horizontal="center" vertical="center"/>
    </xf>
    <xf numFmtId="164" fontId="19" fillId="17" borderId="2" xfId="0" applyNumberFormat="1" applyFont="1" applyFill="1" applyBorder="1" applyAlignment="1" applyProtection="1">
      <alignment horizontal="center" vertical="center"/>
    </xf>
    <xf numFmtId="168" fontId="19" fillId="17" borderId="2" xfId="0" applyNumberFormat="1" applyFont="1" applyFill="1" applyBorder="1" applyAlignment="1" applyProtection="1">
      <alignment horizontal="center" vertical="center"/>
    </xf>
    <xf numFmtId="1" fontId="19" fillId="17" borderId="2" xfId="0" applyNumberFormat="1" applyFont="1" applyFill="1" applyBorder="1" applyAlignment="1" applyProtection="1">
      <alignment horizontal="center" vertical="center"/>
    </xf>
    <xf numFmtId="15" fontId="0" fillId="0" borderId="0" xfId="0" applyNumberFormat="1" applyFill="1"/>
    <xf numFmtId="1" fontId="0" fillId="0" borderId="0" xfId="0" applyNumberFormat="1" applyFill="1"/>
    <xf numFmtId="1" fontId="34" fillId="0" borderId="0" xfId="0" applyNumberFormat="1" applyFont="1" applyFill="1" applyAlignment="1">
      <alignment horizontal="center" vertical="center"/>
    </xf>
    <xf numFmtId="0" fontId="34" fillId="0" borderId="0" xfId="0" applyFont="1" applyFill="1" applyAlignment="1">
      <alignment horizontal="center" vertical="center"/>
    </xf>
    <xf numFmtId="14" fontId="34" fillId="0" borderId="0" xfId="0" applyNumberFormat="1" applyFont="1" applyFill="1" applyAlignment="1">
      <alignment horizontal="center" vertical="center"/>
    </xf>
    <xf numFmtId="38" fontId="40" fillId="0" borderId="6" xfId="0" applyNumberFormat="1" applyFont="1" applyFill="1" applyBorder="1" applyAlignment="1">
      <alignment horizontal="center" vertical="center"/>
    </xf>
    <xf numFmtId="38" fontId="40" fillId="0" borderId="0" xfId="0" applyNumberFormat="1" applyFont="1" applyBorder="1" applyAlignment="1">
      <alignment horizontal="center" vertical="center"/>
    </xf>
    <xf numFmtId="38" fontId="40" fillId="0" borderId="3" xfId="0" applyNumberFormat="1" applyFont="1" applyBorder="1" applyAlignment="1">
      <alignment horizontal="center" vertical="center"/>
    </xf>
    <xf numFmtId="0" fontId="40" fillId="38" borderId="30" xfId="0" applyFont="1" applyFill="1" applyBorder="1" applyAlignment="1">
      <alignment horizontal="center" vertical="center"/>
    </xf>
    <xf numFmtId="0" fontId="0" fillId="35" borderId="2" xfId="0" applyFill="1" applyBorder="1"/>
    <xf numFmtId="0" fontId="19" fillId="35" borderId="2" xfId="0" applyFont="1" applyFill="1" applyBorder="1" applyAlignment="1" applyProtection="1">
      <alignment horizontal="center" vertical="center"/>
    </xf>
    <xf numFmtId="164" fontId="19" fillId="35" borderId="2" xfId="0" applyNumberFormat="1" applyFont="1" applyFill="1" applyBorder="1" applyAlignment="1" applyProtection="1">
      <alignment horizontal="center" vertical="center"/>
    </xf>
    <xf numFmtId="168" fontId="19" fillId="35" borderId="2" xfId="0" applyNumberFormat="1" applyFont="1" applyFill="1" applyBorder="1" applyAlignment="1" applyProtection="1">
      <alignment horizontal="center" vertical="center"/>
    </xf>
    <xf numFmtId="1" fontId="19" fillId="35" borderId="2" xfId="0" applyNumberFormat="1" applyFont="1" applyFill="1" applyBorder="1" applyAlignment="1" applyProtection="1">
      <alignment horizontal="center" vertical="center"/>
    </xf>
    <xf numFmtId="49" fontId="0" fillId="35" borderId="2" xfId="0" applyNumberFormat="1" applyFill="1" applyBorder="1" applyAlignment="1" applyProtection="1">
      <alignment horizontal="center" vertical="center"/>
    </xf>
    <xf numFmtId="0" fontId="0" fillId="35" borderId="2" xfId="0" applyFill="1" applyBorder="1" applyAlignment="1" applyProtection="1">
      <alignment horizontal="center" vertical="center"/>
    </xf>
    <xf numFmtId="0" fontId="20" fillId="35" borderId="2" xfId="0" applyFont="1" applyFill="1" applyBorder="1" applyAlignment="1" applyProtection="1">
      <alignment horizontal="center" vertical="center"/>
    </xf>
    <xf numFmtId="1" fontId="40" fillId="0" borderId="42" xfId="0" applyNumberFormat="1" applyFon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165" fontId="65" fillId="0" borderId="2" xfId="0" applyNumberFormat="1" applyFont="1" applyFill="1" applyBorder="1" applyAlignment="1">
      <alignment horizontal="center" vertical="center"/>
    </xf>
    <xf numFmtId="165" fontId="65" fillId="0" borderId="2" xfId="0" applyNumberFormat="1" applyFont="1" applyBorder="1" applyAlignment="1">
      <alignment horizontal="center" vertical="center"/>
    </xf>
    <xf numFmtId="165" fontId="65" fillId="35" borderId="2" xfId="0" applyNumberFormat="1" applyFont="1" applyFill="1" applyBorder="1" applyAlignment="1">
      <alignment horizontal="center" vertical="center"/>
    </xf>
    <xf numFmtId="16" fontId="0" fillId="0" borderId="0" xfId="0" applyNumberFormat="1" applyBorder="1"/>
    <xf numFmtId="0" fontId="34" fillId="0" borderId="48" xfId="0" applyFont="1" applyFill="1" applyBorder="1" applyAlignment="1" applyProtection="1">
      <alignment horizontal="center" vertical="center"/>
    </xf>
    <xf numFmtId="166" fontId="0" fillId="35" borderId="2" xfId="0" applyNumberFormat="1" applyFill="1" applyBorder="1" applyProtection="1"/>
    <xf numFmtId="170" fontId="65" fillId="35" borderId="2" xfId="0" applyNumberFormat="1" applyFont="1" applyFill="1" applyBorder="1" applyAlignment="1">
      <alignment horizontal="center" vertical="center"/>
    </xf>
    <xf numFmtId="0" fontId="40" fillId="14" borderId="30" xfId="0" applyFont="1" applyFill="1" applyBorder="1" applyAlignment="1">
      <alignment horizontal="center" vertical="center"/>
    </xf>
    <xf numFmtId="38" fontId="40" fillId="14" borderId="42" xfId="0" applyNumberFormat="1" applyFont="1" applyFill="1" applyBorder="1" applyAlignment="1">
      <alignment horizontal="center" vertical="center"/>
    </xf>
    <xf numFmtId="0" fontId="0" fillId="33" borderId="2" xfId="0" applyFill="1" applyBorder="1"/>
    <xf numFmtId="0" fontId="19" fillId="33" borderId="2" xfId="0" applyFont="1" applyFill="1" applyBorder="1" applyAlignment="1" applyProtection="1">
      <alignment horizontal="center" vertical="center"/>
    </xf>
    <xf numFmtId="164" fontId="19" fillId="33" borderId="2" xfId="0" applyNumberFormat="1" applyFont="1" applyFill="1" applyBorder="1" applyAlignment="1" applyProtection="1">
      <alignment horizontal="center" vertical="center"/>
    </xf>
    <xf numFmtId="168" fontId="19" fillId="33" borderId="2" xfId="0" applyNumberFormat="1" applyFont="1" applyFill="1" applyBorder="1" applyAlignment="1" applyProtection="1">
      <alignment horizontal="center" vertical="center"/>
    </xf>
    <xf numFmtId="1" fontId="19" fillId="33" borderId="2" xfId="0" applyNumberFormat="1" applyFont="1" applyFill="1" applyBorder="1" applyAlignment="1" applyProtection="1">
      <alignment horizontal="center" vertical="center"/>
    </xf>
    <xf numFmtId="168" fontId="19" fillId="39" borderId="2" xfId="0" applyNumberFormat="1" applyFont="1" applyFill="1" applyBorder="1" applyAlignment="1" applyProtection="1">
      <alignment horizontal="center" vertical="center"/>
    </xf>
    <xf numFmtId="167" fontId="37" fillId="0" borderId="47" xfId="0" applyNumberFormat="1" applyFont="1" applyFill="1" applyBorder="1" applyAlignment="1" applyProtection="1">
      <alignment horizontal="center" vertical="center"/>
      <protection locked="0"/>
    </xf>
    <xf numFmtId="0" fontId="24" fillId="0" borderId="52" xfId="0" applyFont="1" applyFill="1" applyBorder="1" applyAlignment="1" applyProtection="1">
      <alignment horizontal="center" vertical="center"/>
    </xf>
    <xf numFmtId="0" fontId="51" fillId="0" borderId="30" xfId="0" applyFont="1" applyFill="1" applyBorder="1" applyAlignment="1">
      <alignment horizontal="center" vertical="center"/>
    </xf>
    <xf numFmtId="164" fontId="24" fillId="0" borderId="45" xfId="0" applyNumberFormat="1" applyFont="1" applyFill="1" applyBorder="1" applyAlignment="1" applyProtection="1">
      <alignment horizontal="center" vertical="center"/>
    </xf>
    <xf numFmtId="167" fontId="37" fillId="0" borderId="45" xfId="0" applyNumberFormat="1" applyFont="1" applyFill="1" applyBorder="1" applyAlignment="1" applyProtection="1">
      <alignment horizontal="center" vertical="center"/>
      <protection locked="0"/>
    </xf>
    <xf numFmtId="170" fontId="65" fillId="40" borderId="2" xfId="0" applyNumberFormat="1" applyFont="1" applyFill="1" applyBorder="1" applyAlignment="1">
      <alignment horizontal="center" vertical="center"/>
    </xf>
    <xf numFmtId="0" fontId="0" fillId="40" borderId="2" xfId="0" applyFill="1" applyBorder="1"/>
    <xf numFmtId="0" fontId="19" fillId="40" borderId="2" xfId="0" applyFont="1" applyFill="1" applyBorder="1" applyAlignment="1" applyProtection="1">
      <alignment horizontal="center" vertical="center"/>
    </xf>
    <xf numFmtId="164" fontId="19" fillId="40" borderId="2" xfId="0" applyNumberFormat="1" applyFont="1" applyFill="1" applyBorder="1" applyAlignment="1" applyProtection="1">
      <alignment horizontal="center" vertical="center"/>
    </xf>
    <xf numFmtId="168" fontId="19" fillId="40" borderId="2" xfId="0" applyNumberFormat="1" applyFont="1" applyFill="1" applyBorder="1" applyAlignment="1" applyProtection="1">
      <alignment horizontal="center" vertical="center"/>
    </xf>
    <xf numFmtId="1" fontId="19" fillId="40" borderId="2" xfId="0" applyNumberFormat="1" applyFont="1" applyFill="1" applyBorder="1" applyAlignment="1" applyProtection="1">
      <alignment horizontal="center" vertical="center"/>
    </xf>
    <xf numFmtId="49" fontId="0" fillId="40" borderId="2" xfId="0" applyNumberForma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4" fillId="0" borderId="0" xfId="0" applyFont="1" applyAlignment="1">
      <alignment horizontal="center" vertical="center" wrapText="1"/>
    </xf>
    <xf numFmtId="0" fontId="69" fillId="36" borderId="65" xfId="0" applyFont="1" applyFill="1" applyBorder="1" applyAlignment="1">
      <alignment horizontal="center" vertical="center" wrapText="1" readingOrder="1"/>
    </xf>
    <xf numFmtId="166" fontId="0" fillId="41" borderId="2" xfId="0" applyNumberFormat="1" applyFill="1" applyBorder="1" applyProtection="1"/>
    <xf numFmtId="170" fontId="65" fillId="41" borderId="2" xfId="0" applyNumberFormat="1" applyFont="1" applyFill="1" applyBorder="1" applyAlignment="1">
      <alignment horizontal="center" vertical="center"/>
    </xf>
    <xf numFmtId="0" fontId="0" fillId="41" borderId="2" xfId="0" applyFill="1" applyBorder="1"/>
    <xf numFmtId="0" fontId="19" fillId="41" borderId="2" xfId="0" applyFont="1" applyFill="1" applyBorder="1" applyAlignment="1" applyProtection="1">
      <alignment horizontal="center" vertical="center"/>
    </xf>
    <xf numFmtId="164" fontId="19" fillId="41" borderId="2" xfId="0" applyNumberFormat="1" applyFont="1" applyFill="1" applyBorder="1" applyAlignment="1" applyProtection="1">
      <alignment horizontal="center" vertical="center"/>
    </xf>
    <xf numFmtId="168" fontId="19" fillId="41" borderId="2" xfId="0" applyNumberFormat="1" applyFont="1" applyFill="1" applyBorder="1" applyAlignment="1" applyProtection="1">
      <alignment horizontal="center" vertical="center"/>
    </xf>
    <xf numFmtId="1" fontId="19" fillId="41" borderId="2" xfId="0" applyNumberFormat="1" applyFont="1" applyFill="1" applyBorder="1" applyAlignment="1" applyProtection="1">
      <alignment horizontal="center" vertical="center"/>
    </xf>
    <xf numFmtId="49" fontId="0" fillId="41" borderId="2" xfId="0" applyNumberFormat="1" applyFill="1" applyBorder="1" applyAlignment="1" applyProtection="1">
      <alignment horizontal="center" vertical="center"/>
    </xf>
    <xf numFmtId="0" fontId="0" fillId="41" borderId="2" xfId="0" applyFill="1" applyBorder="1" applyAlignment="1" applyProtection="1">
      <alignment horizontal="center" vertical="center"/>
    </xf>
    <xf numFmtId="14" fontId="0" fillId="0" borderId="0" xfId="0" applyNumberFormat="1" applyAlignment="1">
      <alignment horizontal="center" vertical="center"/>
    </xf>
    <xf numFmtId="0" fontId="40" fillId="42" borderId="30" xfId="0" applyFont="1" applyFill="1" applyBorder="1" applyAlignment="1">
      <alignment horizontal="center" vertical="center"/>
    </xf>
    <xf numFmtId="38" fontId="40" fillId="42" borderId="42" xfId="0" applyNumberFormat="1" applyFont="1" applyFill="1" applyBorder="1" applyAlignment="1">
      <alignment horizontal="center" vertical="center"/>
    </xf>
    <xf numFmtId="0" fontId="40" fillId="42" borderId="43" xfId="0" applyFont="1" applyFill="1" applyBorder="1" applyAlignment="1">
      <alignment horizontal="center" vertical="center"/>
    </xf>
    <xf numFmtId="0" fontId="0" fillId="42" borderId="0" xfId="0" applyFill="1"/>
    <xf numFmtId="14" fontId="21" fillId="0" borderId="0" xfId="0" applyNumberFormat="1" applyFont="1" applyAlignment="1" applyProtection="1">
      <alignment horizontal="center" vertical="center"/>
    </xf>
    <xf numFmtId="1" fontId="1" fillId="2" borderId="32" xfId="0" applyNumberFormat="1" applyFont="1" applyFill="1" applyBorder="1" applyAlignment="1" applyProtection="1">
      <alignment horizontal="center"/>
    </xf>
    <xf numFmtId="1" fontId="1" fillId="3" borderId="2" xfId="0" applyNumberFormat="1" applyFont="1" applyFill="1" applyBorder="1" applyAlignment="1" applyProtection="1">
      <alignment horizontal="center"/>
    </xf>
    <xf numFmtId="1" fontId="1" fillId="4" borderId="2" xfId="0" applyNumberFormat="1" applyFont="1" applyFill="1" applyBorder="1" applyAlignment="1" applyProtection="1">
      <alignment horizontal="center"/>
    </xf>
    <xf numFmtId="1" fontId="1" fillId="6" borderId="15" xfId="0" applyNumberFormat="1" applyFont="1" applyFill="1" applyBorder="1" applyAlignment="1" applyProtection="1">
      <alignment horizontal="center"/>
    </xf>
    <xf numFmtId="0" fontId="1" fillId="32" borderId="0" xfId="0" applyFont="1" applyFill="1" applyBorder="1" applyAlignment="1" applyProtection="1">
      <alignment horizontal="center"/>
    </xf>
    <xf numFmtId="1" fontId="16" fillId="2" borderId="2" xfId="0" applyNumberFormat="1" applyFont="1" applyFill="1" applyBorder="1" applyAlignment="1" applyProtection="1">
      <alignment horizontal="center" vertical="center"/>
    </xf>
    <xf numFmtId="1" fontId="16" fillId="3" borderId="2" xfId="0" applyNumberFormat="1" applyFont="1" applyFill="1" applyBorder="1" applyAlignment="1" applyProtection="1">
      <alignment horizontal="center" vertical="center"/>
    </xf>
    <xf numFmtId="1" fontId="16" fillId="4" borderId="2" xfId="0" applyNumberFormat="1" applyFont="1" applyFill="1" applyBorder="1" applyAlignment="1" applyProtection="1">
      <alignment horizontal="center" vertical="center"/>
    </xf>
    <xf numFmtId="16" fontId="0" fillId="4" borderId="6" xfId="0" applyNumberFormat="1" applyFill="1" applyBorder="1" applyAlignment="1" applyProtection="1">
      <alignment horizontal="center" vertical="center"/>
    </xf>
    <xf numFmtId="1" fontId="40" fillId="30" borderId="30" xfId="0" applyNumberFormat="1" applyFont="1" applyFill="1" applyBorder="1" applyAlignment="1">
      <alignment horizontal="center" vertical="center"/>
    </xf>
    <xf numFmtId="1" fontId="62" fillId="16" borderId="30" xfId="0" applyNumberFormat="1" applyFont="1" applyFill="1" applyBorder="1" applyAlignment="1">
      <alignment horizontal="center" vertical="center"/>
    </xf>
    <xf numFmtId="1" fontId="40" fillId="4" borderId="30" xfId="0" applyNumberFormat="1" applyFont="1" applyFill="1" applyBorder="1" applyAlignment="1">
      <alignment horizontal="center" vertical="center"/>
    </xf>
    <xf numFmtId="1" fontId="40" fillId="37" borderId="30" xfId="0" applyNumberFormat="1" applyFont="1" applyFill="1" applyBorder="1" applyAlignment="1">
      <alignment horizontal="center" vertical="center"/>
    </xf>
    <xf numFmtId="1" fontId="40" fillId="42" borderId="30" xfId="0" applyNumberFormat="1" applyFont="1" applyFill="1" applyBorder="1" applyAlignment="1">
      <alignment horizontal="center" vertical="center"/>
    </xf>
    <xf numFmtId="1" fontId="51" fillId="16" borderId="30" xfId="0" applyNumberFormat="1" applyFont="1" applyFill="1" applyBorder="1" applyAlignment="1">
      <alignment horizontal="center" vertical="center"/>
    </xf>
    <xf numFmtId="1" fontId="40" fillId="16" borderId="31" xfId="0" applyNumberFormat="1" applyFont="1" applyFill="1" applyBorder="1" applyAlignment="1">
      <alignment horizontal="center" vertical="center"/>
    </xf>
    <xf numFmtId="170" fontId="65" fillId="30" borderId="2" xfId="0" applyNumberFormat="1" applyFont="1" applyFill="1" applyBorder="1" applyAlignment="1">
      <alignment horizontal="center" vertical="center"/>
    </xf>
    <xf numFmtId="168" fontId="19" fillId="30" borderId="2" xfId="0" applyNumberFormat="1" applyFont="1" applyFill="1" applyBorder="1" applyAlignment="1" applyProtection="1">
      <alignment horizontal="center" vertical="center"/>
    </xf>
    <xf numFmtId="1" fontId="19" fillId="30" borderId="2" xfId="0" applyNumberFormat="1" applyFont="1" applyFill="1" applyBorder="1" applyAlignment="1" applyProtection="1">
      <alignment horizontal="center" vertical="center"/>
    </xf>
    <xf numFmtId="49" fontId="0" fillId="30" borderId="2" xfId="0" applyNumberFormat="1" applyFill="1" applyBorder="1" applyAlignment="1" applyProtection="1">
      <alignment horizontal="center" vertical="center"/>
    </xf>
    <xf numFmtId="0" fontId="0" fillId="30" borderId="2" xfId="0" applyFill="1" applyBorder="1" applyAlignment="1" applyProtection="1">
      <alignment horizontal="center" vertical="center"/>
    </xf>
    <xf numFmtId="0" fontId="20" fillId="30" borderId="2" xfId="0" applyFont="1" applyFill="1" applyBorder="1" applyAlignment="1" applyProtection="1">
      <alignment horizontal="center" vertical="center"/>
    </xf>
    <xf numFmtId="170" fontId="65" fillId="29" borderId="2" xfId="0" applyNumberFormat="1" applyFont="1" applyFill="1" applyBorder="1" applyAlignment="1">
      <alignment horizontal="center" vertical="center"/>
    </xf>
    <xf numFmtId="164" fontId="19" fillId="39" borderId="2" xfId="0" applyNumberFormat="1" applyFont="1" applyFill="1" applyBorder="1" applyAlignment="1" applyProtection="1">
      <alignment horizontal="center" vertical="center"/>
    </xf>
    <xf numFmtId="0" fontId="71" fillId="0" borderId="10" xfId="0" applyFont="1" applyBorder="1" applyAlignment="1">
      <alignment horizontal="center" vertical="center" wrapText="1"/>
    </xf>
    <xf numFmtId="0" fontId="71" fillId="0" borderId="14" xfId="0" applyFont="1" applyBorder="1" applyAlignment="1">
      <alignment horizontal="center" vertical="center" wrapText="1"/>
    </xf>
    <xf numFmtId="0" fontId="71" fillId="10" borderId="14" xfId="0" applyFont="1" applyFill="1" applyBorder="1" applyAlignment="1">
      <alignment horizontal="center" vertical="center" wrapText="1"/>
    </xf>
    <xf numFmtId="0" fontId="72" fillId="0" borderId="14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wrapText="1"/>
    </xf>
    <xf numFmtId="0" fontId="74" fillId="0" borderId="0" xfId="4"/>
    <xf numFmtId="38" fontId="40" fillId="43" borderId="42" xfId="0" applyNumberFormat="1" applyFont="1" applyFill="1" applyBorder="1" applyAlignment="1">
      <alignment horizontal="center" vertical="center"/>
    </xf>
    <xf numFmtId="166" fontId="0" fillId="29" borderId="2" xfId="0" applyNumberFormat="1" applyFill="1" applyBorder="1" applyProtection="1"/>
    <xf numFmtId="0" fontId="2" fillId="0" borderId="0" xfId="0" applyFont="1" applyFill="1"/>
    <xf numFmtId="0" fontId="0" fillId="0" borderId="0" xfId="0" applyNumberFormat="1" applyFill="1" applyBorder="1"/>
    <xf numFmtId="0" fontId="0" fillId="0" borderId="0" xfId="0" applyNumberFormat="1"/>
    <xf numFmtId="0" fontId="40" fillId="0" borderId="43" xfId="0" applyFont="1" applyFill="1" applyBorder="1" applyAlignment="1">
      <alignment horizontal="center" vertical="center"/>
    </xf>
    <xf numFmtId="0" fontId="40" fillId="39" borderId="30" xfId="0" applyFont="1" applyFill="1" applyBorder="1" applyAlignment="1">
      <alignment horizontal="center" vertical="center"/>
    </xf>
    <xf numFmtId="0" fontId="40" fillId="3" borderId="30" xfId="0" applyFont="1" applyFill="1" applyBorder="1" applyAlignment="1">
      <alignment horizontal="center" vertical="center"/>
    </xf>
    <xf numFmtId="0" fontId="40" fillId="13" borderId="30" xfId="0" applyFont="1" applyFill="1" applyBorder="1" applyAlignment="1">
      <alignment horizontal="center" vertical="center"/>
    </xf>
    <xf numFmtId="170" fontId="65" fillId="13" borderId="2" xfId="0" applyNumberFormat="1" applyFont="1" applyFill="1" applyBorder="1" applyAlignment="1">
      <alignment horizontal="center" vertical="center"/>
    </xf>
    <xf numFmtId="0" fontId="0" fillId="13" borderId="2" xfId="0" applyFill="1" applyBorder="1"/>
    <xf numFmtId="0" fontId="19" fillId="13" borderId="2" xfId="0" applyFont="1" applyFill="1" applyBorder="1" applyAlignment="1" applyProtection="1">
      <alignment horizontal="center" vertical="center"/>
    </xf>
    <xf numFmtId="164" fontId="19" fillId="13" borderId="2" xfId="0" applyNumberFormat="1" applyFont="1" applyFill="1" applyBorder="1" applyAlignment="1" applyProtection="1">
      <alignment horizontal="center" vertical="center"/>
    </xf>
    <xf numFmtId="168" fontId="19" fillId="13" borderId="2" xfId="0" applyNumberFormat="1" applyFont="1" applyFill="1" applyBorder="1" applyAlignment="1" applyProtection="1">
      <alignment horizontal="center" vertical="center"/>
    </xf>
    <xf numFmtId="1" fontId="19" fillId="13" borderId="2" xfId="0" applyNumberFormat="1" applyFont="1" applyFill="1" applyBorder="1" applyAlignment="1" applyProtection="1">
      <alignment horizontal="center" vertical="center"/>
    </xf>
    <xf numFmtId="49" fontId="0" fillId="13" borderId="2" xfId="0" applyNumberFormat="1" applyFill="1" applyBorder="1" applyAlignment="1" applyProtection="1">
      <alignment horizontal="center" vertical="center"/>
    </xf>
    <xf numFmtId="38" fontId="21" fillId="3" borderId="42" xfId="0" applyNumberFormat="1" applyFont="1" applyFill="1" applyBorder="1" applyAlignment="1">
      <alignment horizontal="center" vertical="center"/>
    </xf>
    <xf numFmtId="0" fontId="40" fillId="0" borderId="42" xfId="0" applyFont="1" applyBorder="1" applyAlignment="1">
      <alignment horizontal="center" vertical="center"/>
    </xf>
    <xf numFmtId="0" fontId="40" fillId="0" borderId="42" xfId="0" applyFont="1" applyFill="1" applyBorder="1" applyAlignment="1">
      <alignment horizontal="center" vertical="center"/>
    </xf>
    <xf numFmtId="0" fontId="51" fillId="0" borderId="42" xfId="0" applyFont="1" applyBorder="1" applyAlignment="1">
      <alignment horizontal="center" vertical="center"/>
    </xf>
    <xf numFmtId="0" fontId="40" fillId="4" borderId="42" xfId="0" applyFont="1" applyFill="1" applyBorder="1" applyAlignment="1">
      <alignment horizontal="center" vertical="center"/>
    </xf>
    <xf numFmtId="0" fontId="40" fillId="14" borderId="42" xfId="0" applyFont="1" applyFill="1" applyBorder="1" applyAlignment="1">
      <alignment horizontal="center" vertical="center"/>
    </xf>
    <xf numFmtId="0" fontId="51" fillId="0" borderId="42" xfId="0" applyFont="1" applyFill="1" applyBorder="1" applyAlignment="1">
      <alignment horizontal="center" vertical="center"/>
    </xf>
    <xf numFmtId="0" fontId="40" fillId="42" borderId="42" xfId="0" applyFont="1" applyFill="1" applyBorder="1" applyAlignment="1">
      <alignment horizontal="center" vertical="center"/>
    </xf>
    <xf numFmtId="0" fontId="40" fillId="0" borderId="3" xfId="0" applyFont="1" applyBorder="1" applyAlignment="1">
      <alignment horizontal="center" vertical="center"/>
    </xf>
    <xf numFmtId="0" fontId="40" fillId="0" borderId="0" xfId="0" applyFont="1" applyBorder="1" applyAlignment="1">
      <alignment horizontal="center" vertical="center"/>
    </xf>
    <xf numFmtId="0" fontId="40" fillId="37" borderId="42" xfId="0" applyFont="1" applyFill="1" applyBorder="1" applyAlignment="1">
      <alignment horizontal="center" vertical="center"/>
    </xf>
    <xf numFmtId="38" fontId="40" fillId="37" borderId="42" xfId="0" applyNumberFormat="1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34" fillId="0" borderId="0" xfId="0" applyFont="1" applyProtection="1">
      <protection locked="0"/>
    </xf>
    <xf numFmtId="38" fontId="40" fillId="0" borderId="42" xfId="0" applyNumberFormat="1" applyFont="1" applyBorder="1" applyAlignment="1" applyProtection="1">
      <alignment horizontal="center" vertical="center"/>
      <protection locked="0"/>
    </xf>
    <xf numFmtId="38" fontId="40" fillId="0" borderId="6" xfId="0" applyNumberFormat="1" applyFont="1" applyFill="1" applyBorder="1" applyAlignment="1" applyProtection="1">
      <alignment horizontal="center" vertical="center"/>
      <protection locked="0"/>
    </xf>
    <xf numFmtId="38" fontId="51" fillId="0" borderId="42" xfId="0" applyNumberFormat="1" applyFont="1" applyBorder="1" applyAlignment="1" applyProtection="1">
      <alignment horizontal="center" vertical="center"/>
      <protection locked="0"/>
    </xf>
    <xf numFmtId="38" fontId="40" fillId="0" borderId="0" xfId="0" applyNumberFormat="1" applyFont="1" applyBorder="1" applyAlignment="1" applyProtection="1">
      <alignment horizontal="center" vertical="center"/>
      <protection locked="0"/>
    </xf>
    <xf numFmtId="38" fontId="40" fillId="4" borderId="42" xfId="0" applyNumberFormat="1" applyFont="1" applyFill="1" applyBorder="1" applyAlignment="1" applyProtection="1">
      <alignment horizontal="center" vertical="center"/>
      <protection locked="0"/>
    </xf>
    <xf numFmtId="38" fontId="40" fillId="11" borderId="42" xfId="0" applyNumberFormat="1" applyFont="1" applyFill="1" applyBorder="1" applyAlignment="1" applyProtection="1">
      <alignment horizontal="center" vertical="center"/>
      <protection locked="0"/>
    </xf>
    <xf numFmtId="38" fontId="40" fillId="21" borderId="42" xfId="0" applyNumberFormat="1" applyFont="1" applyFill="1" applyBorder="1" applyAlignment="1" applyProtection="1">
      <alignment horizontal="center" vertical="center"/>
      <protection locked="0"/>
    </xf>
    <xf numFmtId="38" fontId="40" fillId="0" borderId="42" xfId="0" applyNumberFormat="1" applyFont="1" applyFill="1" applyBorder="1" applyAlignment="1" applyProtection="1">
      <alignment horizontal="center" vertical="center"/>
      <protection locked="0"/>
    </xf>
    <xf numFmtId="38" fontId="40" fillId="14" borderId="42" xfId="0" applyNumberFormat="1" applyFont="1" applyFill="1" applyBorder="1" applyAlignment="1" applyProtection="1">
      <alignment horizontal="center" vertical="center"/>
      <protection locked="0"/>
    </xf>
    <xf numFmtId="38" fontId="40" fillId="42" borderId="42" xfId="0" applyNumberFormat="1" applyFont="1" applyFill="1" applyBorder="1" applyAlignment="1" applyProtection="1">
      <alignment horizontal="center" vertical="center"/>
      <protection locked="0"/>
    </xf>
    <xf numFmtId="38" fontId="21" fillId="3" borderId="42" xfId="0" applyNumberFormat="1" applyFont="1" applyFill="1" applyBorder="1" applyAlignment="1" applyProtection="1">
      <alignment horizontal="center" vertical="center"/>
      <protection locked="0"/>
    </xf>
    <xf numFmtId="38" fontId="40" fillId="43" borderId="42" xfId="0" applyNumberFormat="1" applyFont="1" applyFill="1" applyBorder="1" applyAlignment="1" applyProtection="1">
      <alignment horizontal="center" vertical="center"/>
      <protection locked="0"/>
    </xf>
    <xf numFmtId="38" fontId="40" fillId="3" borderId="42" xfId="0" applyNumberFormat="1" applyFont="1" applyFill="1" applyBorder="1" applyAlignment="1" applyProtection="1">
      <alignment horizontal="center" vertical="center"/>
      <protection locked="0"/>
    </xf>
    <xf numFmtId="38" fontId="40" fillId="0" borderId="3" xfId="0" applyNumberFormat="1" applyFont="1" applyBorder="1" applyAlignment="1" applyProtection="1">
      <alignment horizontal="center" vertical="center"/>
      <protection locked="0"/>
    </xf>
    <xf numFmtId="38" fontId="40" fillId="37" borderId="42" xfId="0" applyNumberFormat="1" applyFont="1" applyFill="1" applyBorder="1" applyAlignment="1" applyProtection="1">
      <alignment horizontal="center" vertical="center"/>
      <protection locked="0"/>
    </xf>
    <xf numFmtId="0" fontId="40" fillId="43" borderId="30" xfId="0" applyFont="1" applyFill="1" applyBorder="1" applyAlignment="1">
      <alignment horizontal="center" vertical="center"/>
    </xf>
    <xf numFmtId="0" fontId="40" fillId="43" borderId="42" xfId="0" applyFont="1" applyFill="1" applyBorder="1" applyAlignment="1">
      <alignment horizontal="center" vertical="center"/>
    </xf>
    <xf numFmtId="38" fontId="40" fillId="20" borderId="42" xfId="0" applyNumberFormat="1" applyFont="1" applyFill="1" applyBorder="1" applyAlignment="1">
      <alignment horizontal="center" vertical="center"/>
    </xf>
    <xf numFmtId="14" fontId="0" fillId="4" borderId="12" xfId="0" applyNumberFormat="1" applyFill="1" applyBorder="1" applyProtection="1"/>
    <xf numFmtId="22" fontId="0" fillId="14" borderId="0" xfId="0" applyNumberFormat="1" applyFill="1"/>
    <xf numFmtId="3" fontId="0" fillId="14" borderId="0" xfId="0" applyNumberFormat="1" applyFill="1"/>
    <xf numFmtId="0" fontId="24" fillId="0" borderId="0" xfId="0" applyFont="1" applyFill="1"/>
    <xf numFmtId="0" fontId="0" fillId="44" borderId="0" xfId="0" applyFill="1"/>
    <xf numFmtId="0" fontId="0" fillId="3" borderId="0" xfId="0" applyFill="1"/>
    <xf numFmtId="0" fontId="0" fillId="37" borderId="0" xfId="0" applyFill="1"/>
    <xf numFmtId="0" fontId="24" fillId="0" borderId="0" xfId="0" applyFont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0" fontId="24" fillId="44" borderId="0" xfId="0" applyFont="1" applyFill="1" applyAlignment="1">
      <alignment horizontal="center" vertical="center"/>
    </xf>
    <xf numFmtId="0" fontId="24" fillId="14" borderId="0" xfId="0" applyFont="1" applyFill="1" applyAlignment="1">
      <alignment horizontal="center" vertical="center"/>
    </xf>
    <xf numFmtId="0" fontId="24" fillId="43" borderId="0" xfId="0" applyFont="1" applyFill="1" applyAlignment="1">
      <alignment horizontal="center" vertical="center"/>
    </xf>
    <xf numFmtId="1" fontId="24" fillId="0" borderId="0" xfId="0" applyNumberFormat="1" applyFont="1" applyFill="1" applyAlignment="1">
      <alignment horizontal="center" vertical="center"/>
    </xf>
    <xf numFmtId="1" fontId="24" fillId="16" borderId="0" xfId="0" applyNumberFormat="1" applyFont="1" applyFill="1" applyAlignment="1">
      <alignment horizontal="center" vertical="center"/>
    </xf>
    <xf numFmtId="1" fontId="24" fillId="21" borderId="0" xfId="0" applyNumberFormat="1" applyFont="1" applyFill="1" applyAlignment="1">
      <alignment horizontal="center" vertical="center"/>
    </xf>
    <xf numFmtId="1" fontId="24" fillId="3" borderId="0" xfId="0" applyNumberFormat="1" applyFont="1" applyFill="1" applyAlignment="1">
      <alignment horizontal="center" vertical="center"/>
    </xf>
    <xf numFmtId="0" fontId="24" fillId="45" borderId="0" xfId="0" applyFont="1" applyFill="1" applyAlignment="1">
      <alignment horizontal="center" vertical="center"/>
    </xf>
    <xf numFmtId="4" fontId="2" fillId="0" borderId="0" xfId="0" applyNumberFormat="1" applyFont="1" applyFill="1"/>
    <xf numFmtId="20" fontId="2" fillId="0" borderId="0" xfId="0" applyNumberFormat="1" applyFont="1" applyFill="1"/>
    <xf numFmtId="0" fontId="34" fillId="0" borderId="1" xfId="0" applyFont="1" applyBorder="1" applyAlignment="1">
      <alignment horizontal="center" vertical="center"/>
    </xf>
    <xf numFmtId="0" fontId="34" fillId="0" borderId="60" xfId="0" applyFont="1" applyBorder="1" applyAlignment="1">
      <alignment horizontal="center" vertical="center"/>
    </xf>
    <xf numFmtId="0" fontId="34" fillId="3" borderId="60" xfId="0" applyFont="1" applyFill="1" applyBorder="1" applyAlignment="1">
      <alignment horizontal="center" vertical="center"/>
    </xf>
    <xf numFmtId="0" fontId="34" fillId="0" borderId="24" xfId="0" applyFont="1" applyBorder="1" applyAlignment="1">
      <alignment horizontal="center" vertical="center"/>
    </xf>
    <xf numFmtId="0" fontId="34" fillId="3" borderId="1" xfId="0" applyFont="1" applyFill="1" applyBorder="1" applyAlignment="1">
      <alignment horizontal="center" vertical="center"/>
    </xf>
    <xf numFmtId="0" fontId="34" fillId="0" borderId="60" xfId="0" applyFont="1" applyFill="1" applyBorder="1" applyAlignment="1">
      <alignment horizontal="center" vertical="center"/>
    </xf>
    <xf numFmtId="0" fontId="34" fillId="0" borderId="1" xfId="0" applyFont="1" applyFill="1" applyBorder="1" applyAlignment="1">
      <alignment horizontal="center" vertical="center"/>
    </xf>
    <xf numFmtId="0" fontId="34" fillId="0" borderId="24" xfId="0" applyFont="1" applyFill="1" applyBorder="1" applyAlignment="1">
      <alignment horizontal="center" vertical="center"/>
    </xf>
    <xf numFmtId="0" fontId="34" fillId="37" borderId="66" xfId="0" applyFont="1" applyFill="1" applyBorder="1" applyAlignment="1">
      <alignment horizontal="center" vertical="center"/>
    </xf>
    <xf numFmtId="0" fontId="34" fillId="37" borderId="60" xfId="0" applyFont="1" applyFill="1" applyBorder="1" applyAlignment="1">
      <alignment horizontal="center" vertical="center"/>
    </xf>
    <xf numFmtId="0" fontId="34" fillId="37" borderId="0" xfId="0" applyFont="1" applyFill="1" applyBorder="1" applyAlignment="1">
      <alignment horizontal="center" vertical="center"/>
    </xf>
    <xf numFmtId="0" fontId="34" fillId="37" borderId="0" xfId="0" applyFont="1" applyFill="1" applyAlignment="1">
      <alignment horizontal="center" vertical="center"/>
    </xf>
    <xf numFmtId="0" fontId="34" fillId="0" borderId="0" xfId="0" applyFont="1" applyAlignment="1">
      <alignment horizontal="center" vertical="center"/>
    </xf>
    <xf numFmtId="14" fontId="34" fillId="0" borderId="0" xfId="0" applyNumberFormat="1" applyFont="1" applyAlignment="1">
      <alignment horizontal="center" vertical="center"/>
    </xf>
    <xf numFmtId="0" fontId="17" fillId="42" borderId="0" xfId="0" applyFont="1" applyFill="1" applyProtection="1">
      <protection locked="0"/>
    </xf>
    <xf numFmtId="0" fontId="17" fillId="42" borderId="0" xfId="0" applyFont="1" applyFill="1"/>
    <xf numFmtId="3" fontId="0" fillId="0" borderId="2" xfId="0" applyNumberFormat="1" applyBorder="1"/>
    <xf numFmtId="0" fontId="0" fillId="40" borderId="2" xfId="0" applyFill="1" applyBorder="1" applyAlignment="1" applyProtection="1">
      <alignment horizontal="center" vertical="center"/>
    </xf>
    <xf numFmtId="0" fontId="20" fillId="40" borderId="2" xfId="0" applyFont="1" applyFill="1" applyBorder="1" applyAlignment="1" applyProtection="1">
      <alignment horizontal="center" vertical="center"/>
    </xf>
    <xf numFmtId="0" fontId="51" fillId="13" borderId="30" xfId="0" applyFont="1" applyFill="1" applyBorder="1" applyAlignment="1">
      <alignment horizontal="center" vertical="center"/>
    </xf>
    <xf numFmtId="0" fontId="40" fillId="13" borderId="31" xfId="0" applyFont="1" applyFill="1" applyBorder="1" applyAlignment="1">
      <alignment horizontal="center" vertical="center"/>
    </xf>
    <xf numFmtId="0" fontId="0" fillId="13" borderId="0" xfId="0" applyFill="1"/>
    <xf numFmtId="0" fontId="40" fillId="13" borderId="13" xfId="0" applyFont="1" applyFill="1" applyBorder="1" applyAlignment="1">
      <alignment horizontal="center" vertical="center"/>
    </xf>
    <xf numFmtId="0" fontId="40" fillId="13" borderId="56" xfId="0" applyFont="1" applyFill="1" applyBorder="1" applyAlignment="1">
      <alignment horizontal="center" vertical="center"/>
    </xf>
    <xf numFmtId="0" fontId="0" fillId="13" borderId="56" xfId="0" applyFill="1" applyBorder="1"/>
    <xf numFmtId="0" fontId="40" fillId="0" borderId="0" xfId="0" applyNumberFormat="1" applyFont="1" applyFill="1" applyBorder="1" applyAlignment="1">
      <alignment horizontal="center" vertical="center"/>
    </xf>
    <xf numFmtId="0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75" fillId="14" borderId="14" xfId="0" applyFont="1" applyFill="1" applyBorder="1" applyAlignment="1">
      <alignment horizontal="center" vertical="center" wrapText="1"/>
    </xf>
    <xf numFmtId="0" fontId="75" fillId="0" borderId="14" xfId="0" applyFont="1" applyBorder="1" applyAlignment="1">
      <alignment horizontal="center" vertical="center" wrapText="1"/>
    </xf>
    <xf numFmtId="0" fontId="75" fillId="0" borderId="8" xfId="0" applyFont="1" applyBorder="1" applyAlignment="1">
      <alignment horizontal="center" vertical="center" wrapText="1"/>
    </xf>
    <xf numFmtId="0" fontId="75" fillId="0" borderId="8" xfId="0" applyFont="1" applyBorder="1" applyAlignment="1" applyProtection="1">
      <alignment horizontal="center" vertical="center" wrapText="1"/>
      <protection locked="0"/>
    </xf>
    <xf numFmtId="0" fontId="75" fillId="13" borderId="14" xfId="0" applyFont="1" applyFill="1" applyBorder="1" applyAlignment="1">
      <alignment horizontal="center" vertical="center" wrapText="1"/>
    </xf>
    <xf numFmtId="0" fontId="75" fillId="16" borderId="14" xfId="0" applyFont="1" applyFill="1" applyBorder="1" applyAlignment="1">
      <alignment horizontal="center" vertical="center" wrapText="1"/>
    </xf>
    <xf numFmtId="0" fontId="75" fillId="19" borderId="14" xfId="0" applyFont="1" applyFill="1" applyBorder="1" applyAlignment="1">
      <alignment horizontal="center" vertical="center" wrapText="1"/>
    </xf>
    <xf numFmtId="0" fontId="75" fillId="20" borderId="14" xfId="0" applyFont="1" applyFill="1" applyBorder="1" applyAlignment="1">
      <alignment horizontal="center" vertical="center" wrapText="1"/>
    </xf>
    <xf numFmtId="0" fontId="75" fillId="23" borderId="14" xfId="0" applyFont="1" applyFill="1" applyBorder="1" applyAlignment="1">
      <alignment horizontal="center" vertical="center" wrapText="1"/>
    </xf>
    <xf numFmtId="0" fontId="75" fillId="22" borderId="14" xfId="0" applyFont="1" applyFill="1" applyBorder="1" applyAlignment="1">
      <alignment horizontal="center" vertical="center" wrapText="1"/>
    </xf>
    <xf numFmtId="0" fontId="75" fillId="32" borderId="14" xfId="0" applyFont="1" applyFill="1" applyBorder="1" applyAlignment="1">
      <alignment horizontal="center" vertical="center" wrapText="1"/>
    </xf>
    <xf numFmtId="0" fontId="75" fillId="33" borderId="14" xfId="0" applyFont="1" applyFill="1" applyBorder="1" applyAlignment="1">
      <alignment horizontal="center" vertical="center" wrapText="1"/>
    </xf>
    <xf numFmtId="0" fontId="75" fillId="29" borderId="14" xfId="0" applyFont="1" applyFill="1" applyBorder="1" applyAlignment="1">
      <alignment horizontal="center" vertical="center" wrapText="1"/>
    </xf>
    <xf numFmtId="0" fontId="75" fillId="0" borderId="43" xfId="0" applyFont="1" applyBorder="1" applyAlignment="1">
      <alignment horizontal="center" vertical="center" wrapText="1"/>
    </xf>
    <xf numFmtId="0" fontId="75" fillId="0" borderId="30" xfId="0" applyFont="1" applyBorder="1" applyAlignment="1">
      <alignment horizontal="center" vertical="center" wrapText="1"/>
    </xf>
    <xf numFmtId="0" fontId="75" fillId="0" borderId="0" xfId="0" applyFont="1" applyAlignment="1">
      <alignment horizontal="center" vertical="center" wrapText="1"/>
    </xf>
    <xf numFmtId="0" fontId="75" fillId="0" borderId="64" xfId="0" applyFont="1" applyFill="1" applyBorder="1" applyAlignment="1">
      <alignment horizontal="center" vertical="center" wrapText="1"/>
    </xf>
    <xf numFmtId="0" fontId="75" fillId="0" borderId="56" xfId="0" applyFont="1" applyFill="1" applyBorder="1" applyAlignment="1">
      <alignment horizontal="center" vertical="center" wrapText="1"/>
    </xf>
    <xf numFmtId="14" fontId="40" fillId="0" borderId="30" xfId="0" applyNumberFormat="1" applyFont="1" applyBorder="1" applyAlignment="1">
      <alignment horizontal="center" vertical="center"/>
    </xf>
    <xf numFmtId="49" fontId="0" fillId="6" borderId="0" xfId="0" applyNumberFormat="1" applyFill="1"/>
    <xf numFmtId="1" fontId="75" fillId="30" borderId="43" xfId="0" applyNumberFormat="1" applyFont="1" applyFill="1" applyBorder="1" applyAlignment="1">
      <alignment horizontal="center" vertical="center"/>
    </xf>
    <xf numFmtId="1" fontId="75" fillId="0" borderId="43" xfId="0" applyNumberFormat="1" applyFont="1" applyBorder="1" applyAlignment="1">
      <alignment horizontal="center" vertical="center"/>
    </xf>
    <xf numFmtId="1" fontId="34" fillId="0" borderId="43" xfId="0" applyNumberFormat="1" applyFont="1" applyBorder="1" applyAlignment="1">
      <alignment horizontal="center" vertical="center"/>
    </xf>
    <xf numFmtId="1" fontId="34" fillId="0" borderId="5" xfId="0" applyNumberFormat="1" applyFont="1" applyBorder="1" applyAlignment="1">
      <alignment horizontal="center" vertical="center"/>
    </xf>
    <xf numFmtId="0" fontId="75" fillId="30" borderId="30" xfId="0" applyFont="1" applyFill="1" applyBorder="1" applyAlignment="1">
      <alignment horizontal="center" vertical="center"/>
    </xf>
    <xf numFmtId="14" fontId="75" fillId="30" borderId="30" xfId="0" applyNumberFormat="1" applyFont="1" applyFill="1" applyBorder="1" applyAlignment="1">
      <alignment horizontal="center" vertical="center"/>
    </xf>
    <xf numFmtId="170" fontId="75" fillId="30" borderId="30" xfId="0" applyNumberFormat="1" applyFont="1" applyFill="1" applyBorder="1" applyAlignment="1">
      <alignment horizontal="center" vertical="center"/>
    </xf>
    <xf numFmtId="0" fontId="75" fillId="0" borderId="30" xfId="0" applyFont="1" applyBorder="1" applyAlignment="1">
      <alignment horizontal="center" vertical="center"/>
    </xf>
    <xf numFmtId="14" fontId="75" fillId="0" borderId="42" xfId="0" applyNumberFormat="1" applyFont="1" applyBorder="1" applyAlignment="1">
      <alignment horizontal="center" vertical="center"/>
    </xf>
    <xf numFmtId="14" fontId="75" fillId="0" borderId="30" xfId="0" applyNumberFormat="1" applyFont="1" applyBorder="1" applyAlignment="1">
      <alignment horizontal="center" vertical="center"/>
    </xf>
    <xf numFmtId="0" fontId="75" fillId="10" borderId="30" xfId="0" applyFont="1" applyFill="1" applyBorder="1" applyAlignment="1">
      <alignment horizontal="center" vertical="center"/>
    </xf>
    <xf numFmtId="0" fontId="76" fillId="30" borderId="30" xfId="0" applyFont="1" applyFill="1" applyBorder="1" applyAlignment="1">
      <alignment horizontal="center" vertical="center"/>
    </xf>
    <xf numFmtId="0" fontId="75" fillId="0" borderId="42" xfId="0" applyFont="1" applyBorder="1" applyAlignment="1">
      <alignment horizontal="center" vertical="center"/>
    </xf>
    <xf numFmtId="0" fontId="34" fillId="0" borderId="30" xfId="0" applyFont="1" applyBorder="1" applyAlignment="1">
      <alignment horizontal="center" vertical="center"/>
    </xf>
    <xf numFmtId="0" fontId="34" fillId="0" borderId="13" xfId="0" applyFont="1" applyBorder="1" applyAlignment="1">
      <alignment horizontal="center" vertical="center"/>
    </xf>
    <xf numFmtId="170" fontId="75" fillId="30" borderId="13" xfId="0" applyNumberFormat="1" applyFont="1" applyFill="1" applyBorder="1" applyAlignment="1">
      <alignment horizontal="center" vertical="center"/>
    </xf>
    <xf numFmtId="0" fontId="75" fillId="30" borderId="30" xfId="0" applyFont="1" applyFill="1" applyBorder="1" applyAlignment="1">
      <alignment horizontal="left" vertical="center"/>
    </xf>
    <xf numFmtId="0" fontId="75" fillId="30" borderId="30" xfId="0" applyNumberFormat="1" applyFont="1" applyFill="1" applyBorder="1" applyAlignment="1">
      <alignment horizontal="left" vertical="center"/>
    </xf>
    <xf numFmtId="0" fontId="75" fillId="30" borderId="13" xfId="0" applyNumberFormat="1" applyFont="1" applyFill="1" applyBorder="1" applyAlignment="1">
      <alignment horizontal="left" vertical="center"/>
    </xf>
    <xf numFmtId="0" fontId="34" fillId="30" borderId="30" xfId="0" applyFont="1" applyFill="1" applyBorder="1" applyAlignment="1">
      <alignment horizontal="center" vertical="center"/>
    </xf>
    <xf numFmtId="0" fontId="75" fillId="0" borderId="30" xfId="0" applyFont="1" applyBorder="1"/>
    <xf numFmtId="14" fontId="75" fillId="0" borderId="42" xfId="0" applyNumberFormat="1" applyFont="1" applyBorder="1"/>
    <xf numFmtId="14" fontId="75" fillId="3" borderId="30" xfId="0" applyNumberFormat="1" applyFont="1" applyFill="1" applyBorder="1" applyAlignment="1">
      <alignment horizontal="center" vertical="center"/>
    </xf>
    <xf numFmtId="0" fontId="40" fillId="31" borderId="30" xfId="0" applyFont="1" applyFill="1" applyBorder="1" applyAlignment="1">
      <alignment horizontal="center" vertical="center"/>
    </xf>
    <xf numFmtId="0" fontId="40" fillId="31" borderId="42" xfId="0" applyFont="1" applyFill="1" applyBorder="1" applyAlignment="1">
      <alignment horizontal="center" vertical="center"/>
    </xf>
    <xf numFmtId="38" fontId="40" fillId="31" borderId="42" xfId="0" applyNumberFormat="1" applyFont="1" applyFill="1" applyBorder="1" applyAlignment="1">
      <alignment horizontal="center" vertical="center"/>
    </xf>
    <xf numFmtId="38" fontId="40" fillId="31" borderId="42" xfId="0" applyNumberFormat="1" applyFont="1" applyFill="1" applyBorder="1" applyAlignment="1" applyProtection="1">
      <alignment horizontal="center" vertical="center"/>
      <protection locked="0"/>
    </xf>
    <xf numFmtId="0" fontId="40" fillId="31" borderId="43" xfId="0" applyFont="1" applyFill="1" applyBorder="1" applyAlignment="1">
      <alignment horizontal="center" vertical="center"/>
    </xf>
    <xf numFmtId="0" fontId="0" fillId="31" borderId="64" xfId="0" applyFill="1" applyBorder="1"/>
    <xf numFmtId="0" fontId="0" fillId="31" borderId="56" xfId="0" applyFill="1" applyBorder="1"/>
    <xf numFmtId="1" fontId="75" fillId="40" borderId="43" xfId="0" applyNumberFormat="1" applyFont="1" applyFill="1" applyBorder="1" applyAlignment="1">
      <alignment horizontal="center" vertical="center"/>
    </xf>
    <xf numFmtId="0" fontId="75" fillId="40" borderId="30" xfId="0" applyFont="1" applyFill="1" applyBorder="1" applyAlignment="1">
      <alignment horizontal="left" vertical="center"/>
    </xf>
    <xf numFmtId="0" fontId="75" fillId="40" borderId="30" xfId="0" applyFont="1" applyFill="1" applyBorder="1" applyAlignment="1">
      <alignment horizontal="center" vertical="center"/>
    </xf>
    <xf numFmtId="15" fontId="75" fillId="40" borderId="30" xfId="0" applyNumberFormat="1" applyFont="1" applyFill="1" applyBorder="1" applyAlignment="1">
      <alignment horizontal="center" vertical="center"/>
    </xf>
    <xf numFmtId="0" fontId="75" fillId="40" borderId="30" xfId="0" applyNumberFormat="1" applyFont="1" applyFill="1" applyBorder="1" applyAlignment="1">
      <alignment horizontal="left" vertical="center"/>
    </xf>
    <xf numFmtId="170" fontId="75" fillId="40" borderId="30" xfId="0" applyNumberFormat="1" applyFont="1" applyFill="1" applyBorder="1" applyAlignment="1">
      <alignment horizontal="center" vertical="center"/>
    </xf>
    <xf numFmtId="0" fontId="75" fillId="40" borderId="42" xfId="0" applyFont="1" applyFill="1" applyBorder="1" applyAlignment="1">
      <alignment horizontal="center" vertical="center"/>
    </xf>
    <xf numFmtId="0" fontId="0" fillId="21" borderId="0" xfId="0" applyFill="1" applyAlignment="1">
      <alignment wrapText="1"/>
    </xf>
    <xf numFmtId="1" fontId="0" fillId="6" borderId="0" xfId="0" applyNumberFormat="1" applyFill="1"/>
    <xf numFmtId="1" fontId="0" fillId="40" borderId="0" xfId="0" applyNumberFormat="1" applyFill="1"/>
    <xf numFmtId="0" fontId="0" fillId="40" borderId="0" xfId="0" applyFill="1"/>
    <xf numFmtId="0" fontId="0" fillId="14" borderId="0" xfId="0" applyFill="1" applyAlignment="1">
      <alignment horizontal="center" vertical="center"/>
    </xf>
    <xf numFmtId="49" fontId="0" fillId="14" borderId="0" xfId="0" applyNumberFormat="1" applyFill="1" applyAlignment="1">
      <alignment horizontal="center" vertical="center"/>
    </xf>
    <xf numFmtId="1" fontId="73" fillId="0" borderId="0" xfId="0" applyNumberFormat="1" applyFont="1" applyFill="1" applyAlignment="1">
      <alignment horizontal="center" vertical="center"/>
    </xf>
    <xf numFmtId="0" fontId="73" fillId="0" borderId="0" xfId="0" applyFont="1" applyFill="1" applyAlignment="1">
      <alignment horizontal="center" vertical="center"/>
    </xf>
    <xf numFmtId="0" fontId="0" fillId="46" borderId="2" xfId="0" applyFill="1" applyBorder="1" applyAlignment="1">
      <alignment horizontal="center"/>
    </xf>
    <xf numFmtId="0" fontId="0" fillId="46" borderId="2" xfId="0" applyFont="1" applyFill="1" applyBorder="1" applyAlignment="1">
      <alignment horizontal="center"/>
    </xf>
    <xf numFmtId="14" fontId="34" fillId="37" borderId="0" xfId="0" applyNumberFormat="1" applyFont="1" applyFill="1" applyAlignment="1">
      <alignment horizontal="center" vertical="center"/>
    </xf>
    <xf numFmtId="0" fontId="34" fillId="37" borderId="1" xfId="0" applyFont="1" applyFill="1" applyBorder="1" applyAlignment="1">
      <alignment horizontal="center" vertical="center"/>
    </xf>
    <xf numFmtId="0" fontId="34" fillId="37" borderId="24" xfId="0" applyFont="1" applyFill="1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14" fontId="0" fillId="0" borderId="70" xfId="0" applyNumberFormat="1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49" fontId="0" fillId="0" borderId="56" xfId="0" applyNumberFormat="1" applyBorder="1" applyAlignment="1">
      <alignment horizontal="center" vertical="center"/>
    </xf>
    <xf numFmtId="14" fontId="0" fillId="0" borderId="56" xfId="0" applyNumberFormat="1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14" fontId="0" fillId="0" borderId="71" xfId="0" applyNumberForma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49" fontId="0" fillId="0" borderId="72" xfId="0" applyNumberFormat="1" applyBorder="1" applyAlignment="1">
      <alignment horizontal="center" vertical="center"/>
    </xf>
    <xf numFmtId="14" fontId="0" fillId="0" borderId="72" xfId="0" applyNumberFormat="1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17" fillId="0" borderId="0" xfId="0" applyFont="1" applyFill="1"/>
    <xf numFmtId="1" fontId="12" fillId="0" borderId="0" xfId="0" applyNumberFormat="1" applyFont="1" applyFill="1"/>
    <xf numFmtId="0" fontId="51" fillId="31" borderId="30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/>
    </xf>
    <xf numFmtId="14" fontId="51" fillId="0" borderId="30" xfId="0" applyNumberFormat="1" applyFont="1" applyBorder="1" applyAlignment="1">
      <alignment horizontal="center" vertical="center"/>
    </xf>
    <xf numFmtId="0" fontId="28" fillId="0" borderId="64" xfId="0" applyFont="1" applyBorder="1"/>
    <xf numFmtId="0" fontId="28" fillId="0" borderId="56" xfId="0" applyFont="1" applyBorder="1"/>
    <xf numFmtId="170" fontId="65" fillId="47" borderId="2" xfId="0" applyNumberFormat="1" applyFont="1" applyFill="1" applyBorder="1" applyAlignment="1">
      <alignment horizontal="center" vertical="center"/>
    </xf>
    <xf numFmtId="0" fontId="0" fillId="47" borderId="2" xfId="0" applyFill="1" applyBorder="1"/>
    <xf numFmtId="0" fontId="19" fillId="47" borderId="2" xfId="0" applyFont="1" applyFill="1" applyBorder="1" applyAlignment="1" applyProtection="1">
      <alignment horizontal="center" vertical="center"/>
    </xf>
    <xf numFmtId="164" fontId="19" fillId="47" borderId="2" xfId="0" applyNumberFormat="1" applyFont="1" applyFill="1" applyBorder="1" applyAlignment="1" applyProtection="1">
      <alignment horizontal="center" vertical="center"/>
    </xf>
    <xf numFmtId="168" fontId="19" fillId="47" borderId="2" xfId="0" applyNumberFormat="1" applyFont="1" applyFill="1" applyBorder="1" applyAlignment="1" applyProtection="1">
      <alignment horizontal="center" vertical="center"/>
    </xf>
    <xf numFmtId="1" fontId="19" fillId="47" borderId="2" xfId="0" applyNumberFormat="1" applyFont="1" applyFill="1" applyBorder="1" applyAlignment="1" applyProtection="1">
      <alignment horizontal="center" vertical="center"/>
    </xf>
    <xf numFmtId="49" fontId="0" fillId="47" borderId="2" xfId="0" applyNumberFormat="1" applyFill="1" applyBorder="1" applyAlignment="1" applyProtection="1">
      <alignment horizontal="center" vertical="center"/>
    </xf>
    <xf numFmtId="0" fontId="0" fillId="47" borderId="2" xfId="0" applyFill="1" applyBorder="1" applyAlignment="1" applyProtection="1">
      <alignment horizontal="center" vertical="center"/>
    </xf>
    <xf numFmtId="0" fontId="20" fillId="47" borderId="2" xfId="0" applyFont="1" applyFill="1" applyBorder="1" applyAlignment="1" applyProtection="1">
      <alignment horizontal="center" vertical="center"/>
    </xf>
    <xf numFmtId="0" fontId="0" fillId="47" borderId="0" xfId="0" applyFill="1"/>
    <xf numFmtId="14" fontId="0" fillId="23" borderId="0" xfId="0" applyNumberFormat="1" applyFill="1"/>
    <xf numFmtId="0" fontId="24" fillId="0" borderId="0" xfId="0" applyFont="1" applyFill="1" applyAlignment="1">
      <alignment horizontal="center" vertical="center"/>
    </xf>
    <xf numFmtId="0" fontId="77" fillId="42" borderId="0" xfId="0" applyFont="1" applyFill="1"/>
    <xf numFmtId="14" fontId="40" fillId="0" borderId="30" xfId="0" applyNumberFormat="1" applyFont="1" applyFill="1" applyBorder="1" applyAlignment="1">
      <alignment horizontal="center" vertical="center"/>
    </xf>
    <xf numFmtId="170" fontId="65" fillId="14" borderId="2" xfId="0" applyNumberFormat="1" applyFont="1" applyFill="1" applyBorder="1" applyAlignment="1">
      <alignment horizontal="center" vertical="center"/>
    </xf>
    <xf numFmtId="0" fontId="0" fillId="14" borderId="2" xfId="0" applyFill="1" applyBorder="1"/>
    <xf numFmtId="0" fontId="78" fillId="0" borderId="0" xfId="0" applyFont="1" applyAlignment="1">
      <alignment wrapText="1"/>
    </xf>
    <xf numFmtId="0" fontId="78" fillId="0" borderId="0" xfId="0" applyFont="1"/>
    <xf numFmtId="0" fontId="78" fillId="0" borderId="13" xfId="0" applyFont="1" applyBorder="1" applyAlignment="1">
      <alignment wrapText="1"/>
    </xf>
    <xf numFmtId="0" fontId="78" fillId="0" borderId="31" xfId="0" applyFont="1" applyBorder="1" applyAlignment="1">
      <alignment wrapText="1"/>
    </xf>
    <xf numFmtId="0" fontId="0" fillId="0" borderId="31" xfId="0" applyBorder="1" applyAlignment="1">
      <alignment wrapText="1"/>
    </xf>
    <xf numFmtId="0" fontId="78" fillId="0" borderId="31" xfId="0" applyFont="1" applyBorder="1"/>
    <xf numFmtId="0" fontId="78" fillId="0" borderId="14" xfId="0" applyFont="1" applyBorder="1"/>
    <xf numFmtId="0" fontId="22" fillId="0" borderId="3" xfId="0" applyFont="1" applyBorder="1"/>
    <xf numFmtId="0" fontId="22" fillId="0" borderId="5" xfId="0" applyFont="1" applyBorder="1"/>
    <xf numFmtId="0" fontId="22" fillId="0" borderId="8" xfId="0" applyFont="1" applyBorder="1"/>
    <xf numFmtId="0" fontId="0" fillId="0" borderId="0" xfId="0" applyAlignment="1">
      <alignment horizontal="left" vertical="center"/>
    </xf>
    <xf numFmtId="0" fontId="5" fillId="0" borderId="0" xfId="0" applyFont="1"/>
    <xf numFmtId="0" fontId="5" fillId="0" borderId="0" xfId="0" applyFont="1" applyAlignment="1">
      <alignment horizontal="center" vertical="center"/>
    </xf>
    <xf numFmtId="0" fontId="22" fillId="0" borderId="0" xfId="0" applyFont="1" applyBorder="1"/>
    <xf numFmtId="0" fontId="17" fillId="0" borderId="0" xfId="0" applyFont="1" applyBorder="1"/>
    <xf numFmtId="0" fontId="17" fillId="0" borderId="10" xfId="0" applyFont="1" applyBorder="1"/>
    <xf numFmtId="0" fontId="5" fillId="0" borderId="0" xfId="0" applyFont="1" applyAlignment="1">
      <alignment horizontal="left" vertical="center"/>
    </xf>
    <xf numFmtId="0" fontId="0" fillId="0" borderId="0" xfId="0" applyAlignment="1">
      <alignment horizontal="right"/>
    </xf>
    <xf numFmtId="0" fontId="0" fillId="0" borderId="30" xfId="0" applyBorder="1"/>
    <xf numFmtId="0" fontId="0" fillId="0" borderId="3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78" fillId="0" borderId="0" xfId="0" applyFont="1" applyBorder="1"/>
    <xf numFmtId="0" fontId="79" fillId="0" borderId="0" xfId="0" applyFont="1"/>
    <xf numFmtId="14" fontId="40" fillId="31" borderId="30" xfId="0" applyNumberFormat="1" applyFont="1" applyFill="1" applyBorder="1" applyAlignment="1">
      <alignment horizontal="center" vertical="center"/>
    </xf>
    <xf numFmtId="0" fontId="44" fillId="0" borderId="0" xfId="0" applyFont="1" applyAlignment="1">
      <alignment horizontal="center"/>
    </xf>
    <xf numFmtId="14" fontId="45" fillId="0" borderId="0" xfId="0" quotePrefix="1" applyNumberFormat="1" applyFont="1" applyAlignment="1">
      <alignment horizontal="right"/>
    </xf>
    <xf numFmtId="0" fontId="45" fillId="0" borderId="0" xfId="0" applyFont="1" applyAlignment="1">
      <alignment horizontal="right"/>
    </xf>
    <xf numFmtId="0" fontId="10" fillId="10" borderId="11" xfId="0" applyFont="1" applyFill="1" applyBorder="1" applyAlignment="1">
      <alignment horizontal="center"/>
    </xf>
    <xf numFmtId="0" fontId="10" fillId="10" borderId="61" xfId="0" applyFont="1" applyFill="1" applyBorder="1" applyAlignment="1">
      <alignment horizontal="center"/>
    </xf>
    <xf numFmtId="0" fontId="10" fillId="10" borderId="40" xfId="0" applyFont="1" applyFill="1" applyBorder="1" applyAlignment="1">
      <alignment horizontal="center"/>
    </xf>
    <xf numFmtId="0" fontId="58" fillId="10" borderId="1" xfId="0" applyFont="1" applyFill="1" applyBorder="1" applyAlignment="1">
      <alignment horizontal="center"/>
    </xf>
    <xf numFmtId="0" fontId="58" fillId="10" borderId="60" xfId="0" applyFont="1" applyFill="1" applyBorder="1" applyAlignment="1">
      <alignment horizontal="center"/>
    </xf>
    <xf numFmtId="0" fontId="58" fillId="10" borderId="24" xfId="0" applyFont="1" applyFill="1" applyBorder="1" applyAlignment="1">
      <alignment horizontal="center"/>
    </xf>
    <xf numFmtId="0" fontId="1" fillId="0" borderId="61" xfId="0" applyFont="1" applyBorder="1" applyAlignment="1">
      <alignment horizontal="left"/>
    </xf>
    <xf numFmtId="0" fontId="30" fillId="0" borderId="0" xfId="0" applyFont="1"/>
    <xf numFmtId="0" fontId="34" fillId="4" borderId="0" xfId="0" applyFont="1" applyFill="1" applyAlignment="1">
      <alignment horizontal="center" vertical="center"/>
    </xf>
    <xf numFmtId="1" fontId="0" fillId="29" borderId="0" xfId="0" applyNumberFormat="1" applyFill="1"/>
    <xf numFmtId="1" fontId="34" fillId="29" borderId="43" xfId="0" applyNumberFormat="1" applyFont="1" applyFill="1" applyBorder="1" applyAlignment="1">
      <alignment horizontal="center" vertical="center"/>
    </xf>
    <xf numFmtId="0" fontId="75" fillId="29" borderId="30" xfId="0" applyFont="1" applyFill="1" applyBorder="1" applyAlignment="1">
      <alignment horizontal="left" vertical="center"/>
    </xf>
    <xf numFmtId="0" fontId="34" fillId="29" borderId="30" xfId="0" applyFont="1" applyFill="1" applyBorder="1" applyAlignment="1">
      <alignment horizontal="center" vertical="center"/>
    </xf>
    <xf numFmtId="0" fontId="75" fillId="29" borderId="30" xfId="0" applyNumberFormat="1" applyFont="1" applyFill="1" applyBorder="1" applyAlignment="1">
      <alignment horizontal="left" vertical="center"/>
    </xf>
    <xf numFmtId="170" fontId="75" fillId="29" borderId="30" xfId="0" applyNumberFormat="1" applyFont="1" applyFill="1" applyBorder="1" applyAlignment="1">
      <alignment horizontal="center" vertical="center"/>
    </xf>
    <xf numFmtId="0" fontId="34" fillId="29" borderId="42" xfId="0" applyFont="1" applyFill="1" applyBorder="1" applyAlignment="1">
      <alignment horizontal="center" vertical="center"/>
    </xf>
    <xf numFmtId="0" fontId="10" fillId="0" borderId="0" xfId="0" applyFont="1" applyAlignment="1">
      <alignment horizontal="right" vertical="center"/>
    </xf>
    <xf numFmtId="14" fontId="80" fillId="0" borderId="0" xfId="0" applyNumberFormat="1" applyFont="1" applyAlignment="1">
      <alignment horizontal="center" vertical="center"/>
    </xf>
    <xf numFmtId="0" fontId="81" fillId="0" borderId="0" xfId="0" applyFont="1" applyAlignment="1">
      <alignment horizontal="centerContinuous"/>
    </xf>
    <xf numFmtId="0" fontId="82" fillId="0" borderId="0" xfId="0" applyFont="1"/>
    <xf numFmtId="14" fontId="34" fillId="0" borderId="3" xfId="0" applyNumberFormat="1" applyFont="1" applyBorder="1" applyAlignment="1">
      <alignment horizontal="center" vertical="center"/>
    </xf>
    <xf numFmtId="14" fontId="40" fillId="0" borderId="13" xfId="0" applyNumberFormat="1" applyFont="1" applyBorder="1" applyAlignment="1">
      <alignment horizontal="center" vertical="center"/>
    </xf>
    <xf numFmtId="14" fontId="40" fillId="0" borderId="56" xfId="0" applyNumberFormat="1" applyFont="1" applyBorder="1" applyAlignment="1">
      <alignment horizontal="center" vertical="center"/>
    </xf>
    <xf numFmtId="0" fontId="0" fillId="4" borderId="0" xfId="0" applyFill="1"/>
    <xf numFmtId="4" fontId="0" fillId="4" borderId="0" xfId="0" applyNumberFormat="1" applyFill="1"/>
    <xf numFmtId="20" fontId="0" fillId="4" borderId="0" xfId="0" applyNumberFormat="1" applyFill="1"/>
  </cellXfs>
  <cellStyles count="5">
    <cellStyle name="Banded" xfId="3" xr:uid="{F1FE6E84-507A-436D-9F63-43E54A333C45}"/>
    <cellStyle name="Day" xfId="2" xr:uid="{981CF3C9-725E-41E6-8B5B-79F1198D522F}"/>
    <cellStyle name="Hyperlink" xfId="4" builtinId="8"/>
    <cellStyle name="Normal" xfId="0" builtinId="0"/>
    <cellStyle name="Normal 2" xfId="1" xr:uid="{84BC09CA-61D0-498B-871E-0021859613EF}"/>
  </cellStyles>
  <dxfs count="14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Black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</dxf>
    <dxf>
      <fill>
        <patternFill>
          <bgColor rgb="FF33CC33"/>
        </patternFill>
      </fill>
    </dxf>
    <dxf>
      <fill>
        <patternFill>
          <bgColor rgb="FF33CC33"/>
        </patternFill>
      </fill>
    </dxf>
    <dxf>
      <fill>
        <patternFill>
          <bgColor rgb="FF33CC33"/>
        </patternFill>
      </fill>
    </dxf>
    <dxf>
      <fill>
        <patternFill>
          <bgColor rgb="FF33CC33"/>
        </patternFill>
      </fill>
    </dxf>
    <dxf>
      <fill>
        <patternFill>
          <bgColor rgb="FF33CC33"/>
        </patternFill>
      </fill>
    </dxf>
    <dxf>
      <fill>
        <patternFill>
          <bgColor rgb="FF33CC33"/>
        </patternFill>
      </fill>
    </dxf>
    <dxf>
      <fill>
        <patternFill>
          <bgColor rgb="FF33CC33"/>
        </patternFill>
      </fill>
    </dxf>
    <dxf>
      <fill>
        <patternFill>
          <bgColor rgb="FF33CC33"/>
        </patternFill>
      </fill>
    </dxf>
    <dxf>
      <fill>
        <patternFill>
          <bgColor rgb="FF33CC33"/>
        </patternFill>
      </fill>
    </dxf>
    <dxf>
      <fill>
        <patternFill>
          <bgColor theme="4" tint="0.39994506668294322"/>
        </patternFill>
      </fill>
    </dxf>
    <dxf>
      <font>
        <color rgb="FF9C0006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strike/>
        <color rgb="FF9C0006"/>
      </font>
      <fill>
        <patternFill patternType="darkHorizontal">
          <bgColor rgb="FFFFC7CE"/>
        </patternFill>
      </fill>
    </dxf>
    <dxf>
      <fill>
        <patternFill>
          <bgColor theme="5" tint="0.59996337778862885"/>
        </patternFill>
      </fill>
    </dxf>
    <dxf>
      <fill>
        <patternFill>
          <bgColor rgb="FF33CC33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Black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/>
        <top style="thick">
          <color auto="1"/>
        </top>
        <bottom style="thick">
          <color auto="1"/>
        </bottom>
        <vertical style="thick">
          <color auto="1"/>
        </vertical>
        <horizontal style="thick">
          <color auto="1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ck">
          <color auto="1"/>
        </vertical>
        <horizontal style="thick">
          <color auto="1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ck">
          <color auto="1"/>
        </vertical>
        <horizontal style="thick">
          <color auto="1"/>
        </horizontal>
      </border>
    </dxf>
    <dxf>
      <numFmt numFmtId="19" formatCode="m/d/yyyy"/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ck">
          <color auto="1"/>
        </vertical>
        <horizontal style="thick">
          <color auto="1"/>
        </horizontal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ck">
          <color auto="1"/>
        </vertical>
        <horizontal style="thick">
          <color auto="1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ck">
          <color auto="1"/>
        </vertical>
        <horizontal style="thick">
          <color auto="1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ck">
          <color auto="1"/>
        </vertical>
        <horizontal style="thick">
          <color auto="1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ck">
          <color auto="1"/>
        </vertical>
        <horizontal style="thick">
          <color auto="1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ck">
          <color auto="1"/>
        </vertical>
        <horizontal style="thick">
          <color auto="1"/>
        </horizontal>
      </border>
    </dxf>
    <dxf>
      <numFmt numFmtId="19" formatCode="m/d/yyyy"/>
      <alignment horizontal="center" vertical="center" textRotation="0" wrapText="0" indent="0" justifyLastLine="0" shrinkToFit="0" readingOrder="0"/>
      <border diagonalUp="0" diagonalDown="0">
        <left/>
        <right style="thick">
          <color auto="1"/>
        </right>
        <top style="thick">
          <color auto="1"/>
        </top>
        <bottom style="thick">
          <color auto="1"/>
        </bottom>
        <vertical style="thick">
          <color auto="1"/>
        </vertical>
        <horizontal style="thick">
          <color auto="1"/>
        </horizontal>
      </border>
    </dxf>
    <dxf>
      <border>
        <top style="thick">
          <color auto="1"/>
        </top>
      </border>
    </dxf>
    <dxf>
      <border diagonalUp="0" diagonalDown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center" textRotation="0" wrapText="0" indent="0" justifyLastLine="0" shrinkToFit="0" readingOrder="0"/>
    </dxf>
    <dxf>
      <border>
        <bottom style="thick">
          <color auto="1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/>
        <bottom/>
        <vertical style="thick">
          <color auto="1"/>
        </vertical>
        <horizontal style="thick">
          <color auto="1"/>
        </horizontal>
      </border>
    </dxf>
    <dxf>
      <border diagonalUp="0" diagonalDown="0">
        <left style="medium">
          <color auto="1"/>
        </left>
        <right/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70" formatCode="mm/dd/yy;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left" vertical="center" textRotation="0" wrapText="0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left" vertical="center" textRotation="0" wrapText="0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ont>
        <strike val="0"/>
        <outline val="0"/>
        <shadow val="0"/>
        <u val="none"/>
        <vertAlign val="baseline"/>
        <sz val="10"/>
        <name val="Arial Black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border>
        <top style="medium">
          <color auto="1"/>
        </top>
      </border>
    </dxf>
    <dxf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Black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/>
        <bottom/>
        <vertical style="medium">
          <color auto="1"/>
        </vertical>
        <horizontal style="medium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Black"/>
        <family val="2"/>
        <scheme val="none"/>
      </font>
      <alignment horizontal="center" vertical="center" textRotation="0" wrapText="1" indent="0" justifyLastLine="0" shrinkToFit="0" readingOrder="0"/>
    </dxf>
    <dxf>
      <numFmt numFmtId="3" formatCode="#,##0"/>
    </dxf>
    <dxf>
      <numFmt numFmtId="3" formatCode="#,##0"/>
    </dxf>
    <dxf>
      <numFmt numFmtId="21" formatCode="d\-mmm"/>
    </dxf>
    <dxf>
      <numFmt numFmtId="21" formatCode="d\-mmm"/>
    </dxf>
    <dxf>
      <numFmt numFmtId="21" formatCode="d\-mmm"/>
    </dxf>
    <dxf>
      <numFmt numFmtId="21" formatCode="d\-mmm"/>
    </dxf>
    <dxf>
      <font>
        <b val="0"/>
        <i val="0"/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  <numFmt numFmtId="1" formatCode="0"/>
      <fill>
        <patternFill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indexed="64"/>
          <bgColor theme="0" tint="-0.249977111117893"/>
        </patternFill>
      </fill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ill>
        <patternFill patternType="solid">
          <fgColor indexed="64"/>
          <bgColor theme="0" tint="-0.249977111117893"/>
        </patternFill>
      </fill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ill>
        <patternFill patternType="solid">
          <fgColor indexed="64"/>
          <bgColor theme="0" tint="-0.249977111117893"/>
        </patternFill>
      </fill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ill>
        <patternFill patternType="solid">
          <fgColor indexed="64"/>
          <bgColor theme="0" tint="-0.249977111117893"/>
        </patternFill>
      </fill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ill>
        <patternFill patternType="solid">
          <fgColor indexed="64"/>
          <bgColor theme="0" tint="-0.249977111117893"/>
        </patternFill>
      </fill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ill>
        <patternFill patternType="solid">
          <fgColor indexed="64"/>
          <bgColor theme="0" tint="-0.249977111117893"/>
        </patternFill>
      </fill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ill>
        <patternFill patternType="solid">
          <fgColor indexed="64"/>
          <bgColor theme="0" tint="-0.249977111117893"/>
        </patternFill>
      </fill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ill>
        <patternFill patternType="solid">
          <fgColor indexed="64"/>
          <bgColor theme="0" tint="-0.249977111117893"/>
        </patternFill>
      </fill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ill>
        <patternFill patternType="solid">
          <fgColor indexed="64"/>
          <bgColor theme="0" tint="-0.249977111117893"/>
        </patternFill>
      </fill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ill>
        <patternFill patternType="solid">
          <fgColor indexed="64"/>
          <bgColor rgb="FFCCFF33"/>
        </patternFill>
      </fill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ill>
        <patternFill patternType="solid">
          <fgColor indexed="64"/>
          <bgColor rgb="FFCCFF33"/>
        </patternFill>
      </fill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ill>
        <patternFill patternType="solid">
          <fgColor indexed="64"/>
          <bgColor rgb="FFCCFF33"/>
        </patternFill>
      </fill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ill>
        <patternFill patternType="solid">
          <fgColor indexed="64"/>
          <bgColor rgb="FFCC3399"/>
        </patternFill>
      </fill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ill>
        <patternFill patternType="solid">
          <fgColor indexed="64"/>
          <bgColor rgb="FFCC3399"/>
        </patternFill>
      </fill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ill>
        <patternFill patternType="solid">
          <fgColor indexed="64"/>
          <bgColor rgb="FFCC3399"/>
        </patternFill>
      </fill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ill>
        <patternFill patternType="solid">
          <fgColor indexed="64"/>
          <bgColor theme="7" tint="0.59999389629810485"/>
        </patternFill>
      </fill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ill>
        <patternFill patternType="solid">
          <fgColor indexed="64"/>
          <bgColor theme="7" tint="0.59999389629810485"/>
        </patternFill>
      </fill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ill>
        <patternFill patternType="solid">
          <fgColor indexed="64"/>
          <bgColor theme="7" tint="0.59999389629810485"/>
        </patternFill>
      </fill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ill>
        <patternFill patternType="solid">
          <fgColor indexed="64"/>
          <bgColor theme="8" tint="0.59999389629810485"/>
        </patternFill>
      </fill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ill>
        <patternFill patternType="solid">
          <fgColor indexed="64"/>
          <bgColor theme="8" tint="0.59999389629810485"/>
        </patternFill>
      </fill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ill>
        <patternFill patternType="solid">
          <fgColor indexed="64"/>
          <bgColor theme="8" tint="0.59999389629810485"/>
        </patternFill>
      </fill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ill>
        <patternFill patternType="solid">
          <fgColor indexed="64"/>
          <bgColor theme="7" tint="0.59999389629810485"/>
        </patternFill>
      </fill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ill>
        <patternFill patternType="solid">
          <fgColor indexed="64"/>
          <bgColor theme="7" tint="0.59999389629810485"/>
        </patternFill>
      </fill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ill>
        <patternFill patternType="solid">
          <fgColor indexed="64"/>
          <bgColor theme="7" tint="0.59999389629810485"/>
        </patternFill>
      </fill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ill>
        <patternFill patternType="solid">
          <fgColor indexed="64"/>
          <bgColor theme="2" tint="-9.9978637043366805E-2"/>
        </patternFill>
      </fill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Black"/>
        <family val="2"/>
        <scheme val="none"/>
      </font>
      <numFmt numFmtId="6" formatCode="#,##0_);[Red]\(#,##0\)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Black"/>
        <family val="2"/>
        <scheme val="none"/>
      </font>
      <numFmt numFmtId="6" formatCode="#,##0_);[Red]\(#,##0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Black"/>
        <family val="2"/>
        <scheme val="none"/>
      </font>
      <numFmt numFmtId="6" formatCode="#,##0_);[Red]\(#,##0\)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Black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 Black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border outline="0">
        <right style="medium">
          <color indexed="64"/>
        </right>
        <top style="medium">
          <color indexed="64"/>
        </top>
      </border>
    </dxf>
    <dxf>
      <fill>
        <patternFill patternType="solid">
          <fgColor indexed="64"/>
          <bgColor theme="0" tint="-0.249977111117893"/>
        </patternFill>
      </fill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Black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</border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</dxf>
    <dxf>
      <numFmt numFmtId="30" formatCode="@"/>
    </dxf>
    <dxf>
      <alignment horizontal="general" vertical="bottom" textRotation="0" wrapText="1" indent="0" justifyLastLine="0" shrinkToFit="0" readingOrder="0"/>
    </dxf>
    <dxf>
      <numFmt numFmtId="30" formatCode="@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</dxf>
    <dxf>
      <numFmt numFmtId="19" formatCode="m/d/yyyy"/>
    </dxf>
    <dxf>
      <numFmt numFmtId="30" formatCode="@"/>
      <alignment horizontal="general" vertical="bottom" textRotation="0" wrapText="0" indent="0" justifyLastLine="0" shrinkToFit="0" readingOrder="0"/>
    </dxf>
    <dxf>
      <numFmt numFmtId="19" formatCode="m/d/yyyy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0066"/>
      <color rgb="FF33CC33"/>
      <color rgb="FFFF9999"/>
      <color rgb="FFCC99FF"/>
      <color rgb="FF33CCFF"/>
      <color rgb="FFFF3300"/>
      <color rgb="FFCCFF33"/>
      <color rgb="FFCC3399"/>
      <color rgb="FFCC0066"/>
      <color rgb="FF66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powerPivotData" Target="model/item.data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1192390</xdr:colOff>
      <xdr:row>137</xdr:row>
      <xdr:rowOff>49390</xdr:rowOff>
    </xdr:from>
    <xdr:to>
      <xdr:col>10</xdr:col>
      <xdr:colOff>112890</xdr:colOff>
      <xdr:row>143</xdr:row>
      <xdr:rowOff>211667</xdr:rowOff>
    </xdr:to>
    <xdr:sp macro="" textlink="">
      <xdr:nvSpPr>
        <xdr:cNvPr id="2" name="Frame 1">
          <a:extLst>
            <a:ext uri="{FF2B5EF4-FFF2-40B4-BE49-F238E27FC236}">
              <a16:creationId xmlns:a16="http://schemas.microsoft.com/office/drawing/2014/main" id="{B037C9BC-28F0-4A94-9C3F-9C94D30A0B51}"/>
            </a:ext>
          </a:extLst>
        </xdr:cNvPr>
        <xdr:cNvSpPr/>
      </xdr:nvSpPr>
      <xdr:spPr>
        <a:xfrm>
          <a:off x="5905501" y="30127223"/>
          <a:ext cx="4296833" cy="1474611"/>
        </a:xfrm>
        <a:prstGeom prst="fram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1185333</xdr:colOff>
      <xdr:row>144</xdr:row>
      <xdr:rowOff>42333</xdr:rowOff>
    </xdr:from>
    <xdr:to>
      <xdr:col>10</xdr:col>
      <xdr:colOff>141111</xdr:colOff>
      <xdr:row>150</xdr:row>
      <xdr:rowOff>148167</xdr:rowOff>
    </xdr:to>
    <xdr:sp macro="" textlink="">
      <xdr:nvSpPr>
        <xdr:cNvPr id="3" name="Frame 2">
          <a:extLst>
            <a:ext uri="{FF2B5EF4-FFF2-40B4-BE49-F238E27FC236}">
              <a16:creationId xmlns:a16="http://schemas.microsoft.com/office/drawing/2014/main" id="{C280BF45-C3A5-4396-9CFF-75DEF8C30FF3}"/>
            </a:ext>
          </a:extLst>
        </xdr:cNvPr>
        <xdr:cNvSpPr/>
      </xdr:nvSpPr>
      <xdr:spPr>
        <a:xfrm>
          <a:off x="5898444" y="31651222"/>
          <a:ext cx="4332111" cy="1439334"/>
        </a:xfrm>
        <a:prstGeom prst="fram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451556</xdr:colOff>
      <xdr:row>139</xdr:row>
      <xdr:rowOff>77610</xdr:rowOff>
    </xdr:from>
    <xdr:to>
      <xdr:col>11</xdr:col>
      <xdr:colOff>592666</xdr:colOff>
      <xdr:row>141</xdr:row>
      <xdr:rowOff>28222</xdr:rowOff>
    </xdr:to>
    <xdr:sp macro="[0]!BUTTON1_TO_TABULATION" textlink="">
      <xdr:nvSpPr>
        <xdr:cNvPr id="4" name="Rectangle: Beveled 3">
          <a:extLst>
            <a:ext uri="{FF2B5EF4-FFF2-40B4-BE49-F238E27FC236}">
              <a16:creationId xmlns:a16="http://schemas.microsoft.com/office/drawing/2014/main" id="{D74C0520-F6FC-4960-B66F-15471049BBA4}"/>
            </a:ext>
          </a:extLst>
        </xdr:cNvPr>
        <xdr:cNvSpPr/>
      </xdr:nvSpPr>
      <xdr:spPr>
        <a:xfrm>
          <a:off x="10541000" y="30592888"/>
          <a:ext cx="945444" cy="388056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Tabulations</a:t>
          </a:r>
        </a:p>
      </xdr:txBody>
    </xdr:sp>
    <xdr:clientData/>
  </xdr:twoCellAnchor>
  <xdr:twoCellAnchor>
    <xdr:from>
      <xdr:col>10</xdr:col>
      <xdr:colOff>515056</xdr:colOff>
      <xdr:row>142</xdr:row>
      <xdr:rowOff>98779</xdr:rowOff>
    </xdr:from>
    <xdr:to>
      <xdr:col>11</xdr:col>
      <xdr:colOff>564443</xdr:colOff>
      <xdr:row>144</xdr:row>
      <xdr:rowOff>49390</xdr:rowOff>
    </xdr:to>
    <xdr:sp macro="[0]!PALLET_SCRATCH" textlink="">
      <xdr:nvSpPr>
        <xdr:cNvPr id="5" name="Rectangle: Beveled 4">
          <a:extLst>
            <a:ext uri="{FF2B5EF4-FFF2-40B4-BE49-F238E27FC236}">
              <a16:creationId xmlns:a16="http://schemas.microsoft.com/office/drawing/2014/main" id="{A82F8460-AAC7-4181-AF97-ED91BAE827E2}"/>
            </a:ext>
          </a:extLst>
        </xdr:cNvPr>
        <xdr:cNvSpPr/>
      </xdr:nvSpPr>
      <xdr:spPr>
        <a:xfrm>
          <a:off x="10604500" y="31270223"/>
          <a:ext cx="853721" cy="388056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Planner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310054</xdr:colOff>
      <xdr:row>0</xdr:row>
      <xdr:rowOff>116847</xdr:rowOff>
    </xdr:from>
    <xdr:to>
      <xdr:col>4</xdr:col>
      <xdr:colOff>405793</xdr:colOff>
      <xdr:row>4</xdr:row>
      <xdr:rowOff>32774</xdr:rowOff>
    </xdr:to>
    <xdr:sp macro="[0]!Return_To_Menu" textlink="">
      <xdr:nvSpPr>
        <xdr:cNvPr id="2" name="Rectangle: Beveled 1">
          <a:extLst>
            <a:ext uri="{FF2B5EF4-FFF2-40B4-BE49-F238E27FC236}">
              <a16:creationId xmlns:a16="http://schemas.microsoft.com/office/drawing/2014/main" id="{E56E2969-A5A8-4065-8A5F-4EC42204021B}"/>
            </a:ext>
          </a:extLst>
        </xdr:cNvPr>
        <xdr:cNvSpPr/>
      </xdr:nvSpPr>
      <xdr:spPr>
        <a:xfrm>
          <a:off x="43279576" y="116847"/>
          <a:ext cx="973324" cy="697191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Return</a:t>
          </a:r>
        </a:p>
        <a:p>
          <a:pPr algn="l"/>
          <a:endParaRPr lang="en-US" sz="1100"/>
        </a:p>
      </xdr:txBody>
    </xdr:sp>
    <xdr:clientData/>
  </xdr:twoCellAnchor>
  <xdr:twoCellAnchor>
    <xdr:from>
      <xdr:col>0</xdr:col>
      <xdr:colOff>192641</xdr:colOff>
      <xdr:row>0</xdr:row>
      <xdr:rowOff>107022</xdr:rowOff>
    </xdr:from>
    <xdr:to>
      <xdr:col>2</xdr:col>
      <xdr:colOff>185506</xdr:colOff>
      <xdr:row>3</xdr:row>
      <xdr:rowOff>142696</xdr:rowOff>
    </xdr:to>
    <xdr:sp macro="[0]!Import_FG_From_Rolling_Tentative" textlink="">
      <xdr:nvSpPr>
        <xdr:cNvPr id="3" name="Rectangle: Beveled 2">
          <a:extLst>
            <a:ext uri="{FF2B5EF4-FFF2-40B4-BE49-F238E27FC236}">
              <a16:creationId xmlns:a16="http://schemas.microsoft.com/office/drawing/2014/main" id="{BBB54E88-1A9F-4F42-8247-AC5D4D8268D1}"/>
            </a:ext>
          </a:extLst>
        </xdr:cNvPr>
        <xdr:cNvSpPr/>
      </xdr:nvSpPr>
      <xdr:spPr>
        <a:xfrm>
          <a:off x="192641" y="107022"/>
          <a:ext cx="1669550" cy="592191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Import Weekly FG #</a:t>
          </a:r>
        </a:p>
        <a:p>
          <a:pPr algn="l"/>
          <a:r>
            <a:rPr lang="en-US" sz="1100"/>
            <a:t>From Rolling Tentative</a:t>
          </a:r>
        </a:p>
      </xdr:txBody>
    </xdr:sp>
    <xdr:clientData/>
  </xdr:twoCellAnchor>
  <xdr:twoCellAnchor>
    <xdr:from>
      <xdr:col>2</xdr:col>
      <xdr:colOff>613594</xdr:colOff>
      <xdr:row>0</xdr:row>
      <xdr:rowOff>57079</xdr:rowOff>
    </xdr:from>
    <xdr:to>
      <xdr:col>2</xdr:col>
      <xdr:colOff>1990617</xdr:colOff>
      <xdr:row>4</xdr:row>
      <xdr:rowOff>128427</xdr:rowOff>
    </xdr:to>
    <xdr:sp macro="" textlink="">
      <xdr:nvSpPr>
        <xdr:cNvPr id="4" name="Rectangle: Beveled 3">
          <a:extLst>
            <a:ext uri="{FF2B5EF4-FFF2-40B4-BE49-F238E27FC236}">
              <a16:creationId xmlns:a16="http://schemas.microsoft.com/office/drawing/2014/main" id="{0BA61942-4F90-4187-8A3A-3AA99DEAF715}"/>
            </a:ext>
          </a:extLst>
        </xdr:cNvPr>
        <xdr:cNvSpPr/>
      </xdr:nvSpPr>
      <xdr:spPr>
        <a:xfrm>
          <a:off x="2290279" y="57079"/>
          <a:ext cx="1377023" cy="82050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Load Plan by Julian Date to Tabulations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196850</xdr:colOff>
      <xdr:row>0</xdr:row>
      <xdr:rowOff>44450</xdr:rowOff>
    </xdr:from>
    <xdr:to>
      <xdr:col>1</xdr:col>
      <xdr:colOff>793750</xdr:colOff>
      <xdr:row>2</xdr:row>
      <xdr:rowOff>133350</xdr:rowOff>
    </xdr:to>
    <xdr:sp macro="" textlink="">
      <xdr:nvSpPr>
        <xdr:cNvPr id="2" name="Rectangle: Beveled 1">
          <a:extLst>
            <a:ext uri="{FF2B5EF4-FFF2-40B4-BE49-F238E27FC236}">
              <a16:creationId xmlns:a16="http://schemas.microsoft.com/office/drawing/2014/main" id="{6EE590AE-BF30-4C80-B931-B25B318ADBEC}"/>
            </a:ext>
          </a:extLst>
        </xdr:cNvPr>
        <xdr:cNvSpPr/>
      </xdr:nvSpPr>
      <xdr:spPr>
        <a:xfrm>
          <a:off x="196850" y="44450"/>
          <a:ext cx="1733550" cy="4572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Purchase Order Lookup</a:t>
          </a:r>
        </a:p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419100</xdr:colOff>
      <xdr:row>0</xdr:row>
      <xdr:rowOff>139700</xdr:rowOff>
    </xdr:from>
    <xdr:to>
      <xdr:col>13</xdr:col>
      <xdr:colOff>185166</xdr:colOff>
      <xdr:row>2</xdr:row>
      <xdr:rowOff>158750</xdr:rowOff>
    </xdr:to>
    <xdr:sp macro="[0]!Return_To_Menu" textlink="">
      <xdr:nvSpPr>
        <xdr:cNvPr id="2" name="Rectangle: Beveled 1">
          <a:extLst>
            <a:ext uri="{FF2B5EF4-FFF2-40B4-BE49-F238E27FC236}">
              <a16:creationId xmlns:a16="http://schemas.microsoft.com/office/drawing/2014/main" id="{F57F6AE6-B228-4D69-8ED6-CFB46739249F}"/>
            </a:ext>
          </a:extLst>
        </xdr:cNvPr>
        <xdr:cNvSpPr/>
      </xdr:nvSpPr>
      <xdr:spPr>
        <a:xfrm>
          <a:off x="10121900" y="139700"/>
          <a:ext cx="985266" cy="3873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Return</a:t>
          </a:r>
        </a:p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339563</xdr:colOff>
      <xdr:row>5</xdr:row>
      <xdr:rowOff>18861</xdr:rowOff>
    </xdr:from>
    <xdr:to>
      <xdr:col>25</xdr:col>
      <xdr:colOff>574572</xdr:colOff>
      <xdr:row>7</xdr:row>
      <xdr:rowOff>25982</xdr:rowOff>
    </xdr:to>
    <xdr:sp macro="[0]!Return_To_Menu" textlink="">
      <xdr:nvSpPr>
        <xdr:cNvPr id="4" name="Rectangle: Beveled 3">
          <a:extLst>
            <a:ext uri="{FF2B5EF4-FFF2-40B4-BE49-F238E27FC236}">
              <a16:creationId xmlns:a16="http://schemas.microsoft.com/office/drawing/2014/main" id="{3FBDE3C5-A7C6-40C0-808D-096CE38793D2}"/>
            </a:ext>
          </a:extLst>
        </xdr:cNvPr>
        <xdr:cNvSpPr/>
      </xdr:nvSpPr>
      <xdr:spPr>
        <a:xfrm>
          <a:off x="14063937" y="203081"/>
          <a:ext cx="846283" cy="37556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300" baseline="0"/>
            <a:t>Return</a:t>
          </a:r>
        </a:p>
      </xdr:txBody>
    </xdr:sp>
    <xdr:clientData fLocksWithSheet="0"/>
  </xdr:twoCellAnchor>
  <xdr:twoCellAnchor>
    <xdr:from>
      <xdr:col>0</xdr:col>
      <xdr:colOff>201704</xdr:colOff>
      <xdr:row>0</xdr:row>
      <xdr:rowOff>67236</xdr:rowOff>
    </xdr:from>
    <xdr:to>
      <xdr:col>2</xdr:col>
      <xdr:colOff>137582</xdr:colOff>
      <xdr:row>3</xdr:row>
      <xdr:rowOff>116417</xdr:rowOff>
    </xdr:to>
    <xdr:sp macro="[0]!Tabulation_Main" textlink="">
      <xdr:nvSpPr>
        <xdr:cNvPr id="2" name="Rectangle: Beveled 1">
          <a:extLst>
            <a:ext uri="{FF2B5EF4-FFF2-40B4-BE49-F238E27FC236}">
              <a16:creationId xmlns:a16="http://schemas.microsoft.com/office/drawing/2014/main" id="{861056CA-4E27-4E18-9B1F-C0E7D6449FFA}"/>
            </a:ext>
          </a:extLst>
        </xdr:cNvPr>
        <xdr:cNvSpPr/>
      </xdr:nvSpPr>
      <xdr:spPr>
        <a:xfrm>
          <a:off x="201704" y="67236"/>
          <a:ext cx="1258795" cy="588931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Daily</a:t>
          </a:r>
          <a:r>
            <a:rPr lang="en-US" sz="1100" baseline="0"/>
            <a:t> Planning Entry</a:t>
          </a:r>
        </a:p>
        <a:p>
          <a:pPr algn="l"/>
          <a:endParaRPr lang="en-US" sz="1100"/>
        </a:p>
      </xdr:txBody>
    </xdr:sp>
    <xdr:clientData/>
  </xdr:twoCellAnchor>
  <xdr:twoCellAnchor>
    <xdr:from>
      <xdr:col>2</xdr:col>
      <xdr:colOff>169334</xdr:colOff>
      <xdr:row>0</xdr:row>
      <xdr:rowOff>74084</xdr:rowOff>
    </xdr:from>
    <xdr:to>
      <xdr:col>3</xdr:col>
      <xdr:colOff>677333</xdr:colOff>
      <xdr:row>3</xdr:row>
      <xdr:rowOff>127000</xdr:rowOff>
    </xdr:to>
    <xdr:sp macro="[0]!TransferToScratch" textlink="">
      <xdr:nvSpPr>
        <xdr:cNvPr id="3" name="Rectangle: Beveled 2">
          <a:extLst>
            <a:ext uri="{FF2B5EF4-FFF2-40B4-BE49-F238E27FC236}">
              <a16:creationId xmlns:a16="http://schemas.microsoft.com/office/drawing/2014/main" id="{77070CDC-B5B5-400C-A80E-B198C5EC33EA}"/>
            </a:ext>
          </a:extLst>
        </xdr:cNvPr>
        <xdr:cNvSpPr/>
      </xdr:nvSpPr>
      <xdr:spPr>
        <a:xfrm>
          <a:off x="1492251" y="74084"/>
          <a:ext cx="1280582" cy="592666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Load</a:t>
          </a:r>
          <a:r>
            <a:rPr lang="en-US" sz="1100" baseline="0"/>
            <a:t> to Scratchpad</a:t>
          </a:r>
        </a:p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525888</xdr:colOff>
      <xdr:row>35</xdr:row>
      <xdr:rowOff>115266</xdr:rowOff>
    </xdr:from>
    <xdr:to>
      <xdr:col>13</xdr:col>
      <xdr:colOff>571607</xdr:colOff>
      <xdr:row>35</xdr:row>
      <xdr:rowOff>160985</xdr:rowOff>
    </xdr:to>
    <xdr:sp macro="" textlink="">
      <xdr:nvSpPr>
        <xdr:cNvPr id="6" name="Rectangle: Beveled 5">
          <a:extLst>
            <a:ext uri="{FF2B5EF4-FFF2-40B4-BE49-F238E27FC236}">
              <a16:creationId xmlns:a16="http://schemas.microsoft.com/office/drawing/2014/main" id="{87EA3A38-498A-4DCC-867D-C5AAF3DAD060}"/>
            </a:ext>
          </a:extLst>
        </xdr:cNvPr>
        <xdr:cNvSpPr/>
      </xdr:nvSpPr>
      <xdr:spPr>
        <a:xfrm>
          <a:off x="10195775" y="4783858"/>
          <a:ext cx="45719" cy="45719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79512</xdr:colOff>
      <xdr:row>0</xdr:row>
      <xdr:rowOff>125895</xdr:rowOff>
    </xdr:from>
    <xdr:to>
      <xdr:col>0</xdr:col>
      <xdr:colOff>828260</xdr:colOff>
      <xdr:row>2</xdr:row>
      <xdr:rowOff>225286</xdr:rowOff>
    </xdr:to>
    <xdr:sp macro="[0]!STATUS_CODES" textlink="">
      <xdr:nvSpPr>
        <xdr:cNvPr id="8" name="Rectangle: Beveled 7">
          <a:extLst>
            <a:ext uri="{FF2B5EF4-FFF2-40B4-BE49-F238E27FC236}">
              <a16:creationId xmlns:a16="http://schemas.microsoft.com/office/drawing/2014/main" id="{0A7D659A-F2A0-4C08-994F-4E015581AB32}"/>
            </a:ext>
          </a:extLst>
        </xdr:cNvPr>
        <xdr:cNvSpPr/>
      </xdr:nvSpPr>
      <xdr:spPr>
        <a:xfrm>
          <a:off x="79512" y="125895"/>
          <a:ext cx="748748" cy="536713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l"/>
          <a:r>
            <a:rPr lang="en-US" sz="1000"/>
            <a:t>STATUS</a:t>
          </a:r>
          <a:r>
            <a:rPr lang="en-US" sz="1000" baseline="0"/>
            <a:t> CODES</a:t>
          </a:r>
          <a:endParaRPr lang="en-US" sz="1000"/>
        </a:p>
      </xdr:txBody>
    </xdr:sp>
    <xdr:clientData/>
  </xdr:twoCellAnchor>
  <xdr:twoCellAnchor>
    <xdr:from>
      <xdr:col>3</xdr:col>
      <xdr:colOff>26505</xdr:colOff>
      <xdr:row>0</xdr:row>
      <xdr:rowOff>33130</xdr:rowOff>
    </xdr:from>
    <xdr:to>
      <xdr:col>4</xdr:col>
      <xdr:colOff>320173</xdr:colOff>
      <xdr:row>1</xdr:row>
      <xdr:rowOff>218660</xdr:rowOff>
    </xdr:to>
    <xdr:sp macro="[0]!ScratchPad" textlink="">
      <xdr:nvSpPr>
        <xdr:cNvPr id="4" name="Rectangle: Beveled 3">
          <a:extLst>
            <a:ext uri="{FF2B5EF4-FFF2-40B4-BE49-F238E27FC236}">
              <a16:creationId xmlns:a16="http://schemas.microsoft.com/office/drawing/2014/main" id="{2D181033-52D1-4F79-8AAC-5F076E1BB22E}"/>
            </a:ext>
          </a:extLst>
        </xdr:cNvPr>
        <xdr:cNvSpPr/>
      </xdr:nvSpPr>
      <xdr:spPr>
        <a:xfrm>
          <a:off x="2637183" y="33130"/>
          <a:ext cx="1042416" cy="404191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Run</a:t>
          </a:r>
          <a:r>
            <a:rPr lang="en-US" sz="1100" baseline="0"/>
            <a:t> Load 1</a:t>
          </a:r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146050</xdr:colOff>
      <xdr:row>0</xdr:row>
      <xdr:rowOff>88900</xdr:rowOff>
    </xdr:from>
    <xdr:to>
      <xdr:col>5</xdr:col>
      <xdr:colOff>413766</xdr:colOff>
      <xdr:row>3</xdr:row>
      <xdr:rowOff>158750</xdr:rowOff>
    </xdr:to>
    <xdr:sp macro="" textlink="">
      <xdr:nvSpPr>
        <xdr:cNvPr id="2" name="Rectangle: Beveled 1">
          <a:extLst>
            <a:ext uri="{FF2B5EF4-FFF2-40B4-BE49-F238E27FC236}">
              <a16:creationId xmlns:a16="http://schemas.microsoft.com/office/drawing/2014/main" id="{529001EA-FED7-49BF-A2C3-0FE5FE54C314}"/>
            </a:ext>
          </a:extLst>
        </xdr:cNvPr>
        <xdr:cNvSpPr/>
      </xdr:nvSpPr>
      <xdr:spPr>
        <a:xfrm>
          <a:off x="146050" y="88900"/>
          <a:ext cx="2096516" cy="6223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Import</a:t>
          </a:r>
          <a:r>
            <a:rPr lang="en-US" sz="1100" baseline="0"/>
            <a:t> Thaw Date Data From Fruit Folder</a:t>
          </a:r>
        </a:p>
        <a:p>
          <a:pPr algn="l"/>
          <a:endParaRPr lang="en-US" sz="1100"/>
        </a:p>
      </xdr:txBody>
    </xdr:sp>
    <xdr:clientData/>
  </xdr:twoCellAnchor>
  <xdr:twoCellAnchor>
    <xdr:from>
      <xdr:col>5</xdr:col>
      <xdr:colOff>1625600</xdr:colOff>
      <xdr:row>0</xdr:row>
      <xdr:rowOff>76200</xdr:rowOff>
    </xdr:from>
    <xdr:to>
      <xdr:col>8</xdr:col>
      <xdr:colOff>57150</xdr:colOff>
      <xdr:row>4</xdr:row>
      <xdr:rowOff>127000</xdr:rowOff>
    </xdr:to>
    <xdr:sp macro="[0]!Thaw_RawData_Transform" textlink="">
      <xdr:nvSpPr>
        <xdr:cNvPr id="3" name="Rectangle: Beveled 2">
          <a:extLst>
            <a:ext uri="{FF2B5EF4-FFF2-40B4-BE49-F238E27FC236}">
              <a16:creationId xmlns:a16="http://schemas.microsoft.com/office/drawing/2014/main" id="{27B529A1-F0FF-4723-B385-221E7666C2F9}"/>
            </a:ext>
          </a:extLst>
        </xdr:cNvPr>
        <xdr:cNvSpPr/>
      </xdr:nvSpPr>
      <xdr:spPr>
        <a:xfrm>
          <a:off x="4032250" y="76200"/>
          <a:ext cx="2247900" cy="7874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Generate Fruit Dashboard Report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19535</xdr:colOff>
      <xdr:row>0</xdr:row>
      <xdr:rowOff>25015</xdr:rowOff>
    </xdr:from>
    <xdr:to>
      <xdr:col>30</xdr:col>
      <xdr:colOff>78065</xdr:colOff>
      <xdr:row>1</xdr:row>
      <xdr:rowOff>132960</xdr:rowOff>
    </xdr:to>
    <xdr:sp macro="[0]!Return_To_Menu" textlink="">
      <xdr:nvSpPr>
        <xdr:cNvPr id="2" name="Rectangle: Beveled 1">
          <a:extLst>
            <a:ext uri="{FF2B5EF4-FFF2-40B4-BE49-F238E27FC236}">
              <a16:creationId xmlns:a16="http://schemas.microsoft.com/office/drawing/2014/main" id="{E2F126BB-B178-4819-A086-8442AD8D4013}"/>
            </a:ext>
          </a:extLst>
        </xdr:cNvPr>
        <xdr:cNvSpPr/>
      </xdr:nvSpPr>
      <xdr:spPr>
        <a:xfrm>
          <a:off x="6291247" y="25015"/>
          <a:ext cx="1276339" cy="351507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Return</a:t>
          </a:r>
        </a:p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opy%20of%202019%20Receiving%20Calend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anuary"/>
      <sheetName val="February"/>
      <sheetName val="March"/>
      <sheetName val="April"/>
      <sheetName val="May"/>
      <sheetName val="June"/>
      <sheetName val="July"/>
      <sheetName val="August"/>
      <sheetName val="September"/>
      <sheetName val="October"/>
      <sheetName val="November"/>
      <sheetName val="December"/>
    </sheetNames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lds" backgroundRefresh="0" connectionId="1" xr16:uid="{67ACB96E-8525-48B1-AD0E-C95DE02D44E3}" autoFormatId="16" applyNumberFormats="0" applyBorderFormats="0" applyFontFormats="0" applyPatternFormats="0" applyAlignmentFormats="0" applyWidthHeightFormats="0">
  <queryTableRefresh nextId="23">
    <queryTableFields count="22">
      <queryTableField id="4" name="Hold #" tableColumnId="1"/>
      <queryTableField id="1" name="Status" tableColumnId="2"/>
      <queryTableField id="2" name="RM/FG/INT/WIP" tableColumnId="3"/>
      <queryTableField id="3" name="Item" tableColumnId="4"/>
      <queryTableField id="5" name="WIP Item Code" tableColumnId="5"/>
      <queryTableField id="6" name="Description" tableColumnId="6"/>
      <queryTableField id="7" name="Hold Date" tableColumnId="7"/>
      <queryTableField id="8" name="Size/UOM" tableColumnId="8"/>
      <queryTableField id="9" name="Production Date/Date of Manufacture" tableColumnId="9"/>
      <queryTableField id="10" name="Pack/UOM" tableColumnId="10"/>
      <queryTableField id="11" name="Lot Code" tableColumnId="11"/>
      <queryTableField id="12" name="Quantity" tableColumnId="12"/>
      <queryTableField id="13" name="Production Line" tableColumnId="13"/>
      <queryTableField id="14" name="Defect Category" tableColumnId="14"/>
      <queryTableField id="15" name="Defect Description" tableColumnId="15"/>
      <queryTableField id="16" name="Production Location/Co-Packer/Warehouse Location" tableColumnId="16"/>
      <queryTableField id="17" name="Pallet/Location Numbers" tableColumnId="17"/>
      <queryTableField id="18" name="QI/QA/NA" tableColumnId="18"/>
      <queryTableField id="19" name="QI Classification" tableColumnId="19"/>
      <queryTableField id="20" name="QI Sub-Classification" tableColumnId="20"/>
      <queryTableField id="22" name="Item Type" tableColumnId="21"/>
      <queryTableField id="21" name="Path" tableColumnId="2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337612E-3ED3-4BC7-B3C0-63BF32737F70}" name="Table_Holds" displayName="Table_Holds" ref="A1:V869" tableType="queryTable" totalsRowShown="0">
  <autoFilter ref="A1:V869" xr:uid="{ED03EFAF-59CC-41B4-AE17-E671297FDBBC}"/>
  <sortState xmlns:xlrd2="http://schemas.microsoft.com/office/spreadsheetml/2017/richdata2" ref="A2:V869">
    <sortCondition descending="1" ref="I1:I869"/>
  </sortState>
  <tableColumns count="22">
    <tableColumn id="1" xr3:uid="{804DCFC5-4829-4C8C-9F02-ACF43E1A0E72}" uniqueName="Title" name="Hold #" queryTableFieldId="4" dataDxfId="144"/>
    <tableColumn id="2" xr3:uid="{AF2151A5-7538-4184-BE09-897A811F3464}" uniqueName="Status" name="Status" queryTableFieldId="1" dataDxfId="143"/>
    <tableColumn id="3" xr3:uid="{E9A24B68-FE39-4D90-8212-CA622A02FED1}" uniqueName="RM_x005f_x002f_FG_x005f_x002f_INT_x005f_x002f_WIP" name="RM/FG/INT/WIP" queryTableFieldId="2" dataDxfId="142"/>
    <tableColumn id="4" xr3:uid="{EEA39C43-7A87-4677-B46D-51545BACE75F}" uniqueName="Item" name="Item" queryTableFieldId="3" dataDxfId="141"/>
    <tableColumn id="5" xr3:uid="{416CA037-03EC-4C7E-9DA5-E9971B830005}" uniqueName="WIP_x005f_x0020_Item_x005f_x0020_Code" name="WIP Item Code" queryTableFieldId="5" dataDxfId="140"/>
    <tableColumn id="6" xr3:uid="{2FC78986-D1CF-4E21-BC81-D5494C7F4ACA}" uniqueName="Description" name="Description" queryTableFieldId="6" dataDxfId="139"/>
    <tableColumn id="7" xr3:uid="{F9297EF0-C046-4121-BF05-7EB85BC37DE4}" uniqueName="Hold_x005f_x0020_Date" name="Hold Date" queryTableFieldId="7" dataDxfId="138"/>
    <tableColumn id="8" xr3:uid="{5EB60151-A823-43C8-8733-E0EFEC676BF1}" uniqueName="Size_x005f_x002f_UOM" name="Size/UOM" queryTableFieldId="8" dataDxfId="137"/>
    <tableColumn id="9" xr3:uid="{3EDCF739-3271-44F5-BD07-0DE60DC546D4}" uniqueName="Production_x005f_x0020_Date_x005f_x002f_Date" name="Production Date/Date of Manufacture" queryTableFieldId="9" dataDxfId="136"/>
    <tableColumn id="10" xr3:uid="{68671AAE-E71A-43AA-B16C-B595F60FE44D}" uniqueName="Pack_x005f_x002f_UOM" name="Pack/UOM" queryTableFieldId="10" dataDxfId="135"/>
    <tableColumn id="11" xr3:uid="{CC02DD71-32B6-43B3-859C-75F00EE810EC}" uniqueName="Lot_x005f_x0020_Code" name="Lot Code" queryTableFieldId="11" dataDxfId="134"/>
    <tableColumn id="12" xr3:uid="{16AD03CC-A3FE-41A3-B449-75B95DAB60ED}" uniqueName="Quantity" name="Quantity" queryTableFieldId="12" dataDxfId="133"/>
    <tableColumn id="13" xr3:uid="{D5D36BE8-1C55-4CF6-925B-D89130CF4E9E}" uniqueName="Production_x005f_x0020_Line" name="Production Line" queryTableFieldId="13" dataDxfId="132"/>
    <tableColumn id="14" xr3:uid="{7CF9A7D3-4A6C-4C28-B507-C7E6DBF1D064}" uniqueName="Defect_x005f_x0020_Category" name="Defect Category" queryTableFieldId="14" dataDxfId="131"/>
    <tableColumn id="15" xr3:uid="{09EC0D58-1997-4B7D-AE25-08918E5E0D2A}" uniqueName="Defect_x005f_x0020_Description" name="Defect Description" queryTableFieldId="15" dataDxfId="130"/>
    <tableColumn id="16" xr3:uid="{CDE71573-93D1-4D20-B2F9-5452E3C6EBD1}" uniqueName="Production_x005f_x0020_Location_x005f_x002f_" name="Production Location/Co-Packer/Warehouse Location" queryTableFieldId="16" dataDxfId="129"/>
    <tableColumn id="17" xr3:uid="{0DED7963-5504-419F-9BB1-38F558C94DD0}" uniqueName="Pallet_x005f_x002f_Location_x005f_x0020_Numb" name="Pallet/Location Numbers" queryTableFieldId="17" dataDxfId="128"/>
    <tableColumn id="18" xr3:uid="{6AFF4129-D141-4B23-91CC-19EF374586BE}" uniqueName="QI_x005f_x002f_QA_x005f_x002f_NA" name="QI/QA/NA" queryTableFieldId="18" dataDxfId="127"/>
    <tableColumn id="19" xr3:uid="{E092CE5F-C296-468A-91A3-293EE213EDEF}" uniqueName="QI_x005f_x0020_Classification" name="QI Classification" queryTableFieldId="19" dataDxfId="126"/>
    <tableColumn id="20" xr3:uid="{572F96C8-FBEA-46DD-ACC4-54E5898E3A7C}" uniqueName="QI_x005f_x0020_Sub_x005f_x002d_Classificatio" name="QI Sub-Classification" queryTableFieldId="20" dataDxfId="125"/>
    <tableColumn id="21" xr3:uid="{8E536DE0-A181-4A9C-B3A3-3F0913EB8CB9}" uniqueName="FSObjType" name="Item Type" queryTableFieldId="22" dataDxfId="124"/>
    <tableColumn id="22" xr3:uid="{81440AE1-0936-484A-9FAF-F8721DDAC4BB}" uniqueName="FileDirRef" name="Path" queryTableFieldId="21" dataDxfId="12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5AB8CCB-D353-4B6B-B8AC-7C49B2851245}" name="Table11" displayName="Table11" ref="B6:AV604" totalsRowShown="0" headerRowDxfId="122" dataDxfId="120" headerRowBorderDxfId="121" tableBorderDxfId="119">
  <autoFilter ref="B6:AV604" xr:uid="{3100BD76-D309-4A23-9F13-593C285D4AE8}"/>
  <tableColumns count="47">
    <tableColumn id="1" xr3:uid="{9F414E90-28DC-40BA-B515-031119A03118}" name="FG order" dataDxfId="118"/>
    <tableColumn id="47" xr3:uid="{99435811-CCB9-406D-B145-127B715989CC}" name="Date of Entry" dataDxfId="117"/>
    <tableColumn id="2" xr3:uid="{F83C7756-D6AD-4C8E-B3DD-92D413F7108D}" name="Description" dataDxfId="116">
      <calculatedColumnFormula>IFERROR(VLOOKUP(B7,Database!A:D,2,FALSE),"r")</calculatedColumnFormula>
    </tableColumn>
    <tableColumn id="45" xr3:uid="{B484A342-989F-403A-BAA1-CFCCABDB7B53}" name="Produced" dataDxfId="115"/>
    <tableColumn id="3" xr3:uid="{11C202D5-E7BE-4C83-AB7A-D0CCEEB3D349}" name="Total Tags" dataDxfId="114">
      <calculatedColumnFormula>((($AW7)*$AX7)+($AY7))</calculatedColumnFormula>
    </tableColumn>
    <tableColumn id="44" xr3:uid="{D1DBA300-C255-4E43-9B44-FE70D2140DCF}" name="Cases Actually Shipped" dataDxfId="113"/>
    <tableColumn id="46" xr3:uid="{47A36AC2-556F-4705-A1AC-B17BA696DDE2}" name="On Hold" dataDxfId="112"/>
    <tableColumn id="4" xr3:uid="{0F1863DA-6AC7-49F9-B5E4-F2E15537C0DA}" name="Begin Tag #" dataDxfId="111"/>
    <tableColumn id="5" xr3:uid="{517EE914-05F0-4C64-8C77-62313F5B390E}" name="End Tag #" dataDxfId="110"/>
    <tableColumn id="6" xr3:uid="{34C07E0D-A80F-4951-9506-CACCD576D520}" name="Date Code" dataDxfId="109"/>
    <tableColumn id="7" xr3:uid="{691FBDCF-A269-4E98-ABE6-6F62E5648BCF}" name="Begin Tag #2" dataDxfId="108"/>
    <tableColumn id="8" xr3:uid="{1F3EA68A-F81B-468F-A305-DF4DA0EA1AE1}" name="End Tag #3" dataDxfId="107"/>
    <tableColumn id="9" xr3:uid="{CC57DED5-B422-4F3A-96D2-E4760364A09D}" name="Date Code4" dataDxfId="106"/>
    <tableColumn id="10" xr3:uid="{62A1EAED-5F5A-43F4-B7BA-04B59DCD79F6}" name="Begin Tag #5" dataDxfId="105"/>
    <tableColumn id="11" xr3:uid="{C91DB700-C309-4ADC-B3BD-75AA867ACF03}" name="End Tag #6" dataDxfId="104"/>
    <tableColumn id="12" xr3:uid="{B200EBEA-188A-4BE5-BBE1-4C50C2C995A1}" name="Date Code7" dataDxfId="103"/>
    <tableColumn id="13" xr3:uid="{28DA85CB-F233-40F4-A463-CC215DB22F6C}" name="Begin Tag #8" dataDxfId="102"/>
    <tableColumn id="14" xr3:uid="{3E157D46-1C53-46CB-A142-F6F98B4242B0}" name="End Tag #9" dataDxfId="101"/>
    <tableColumn id="15" xr3:uid="{2923EED8-4B53-4947-BE4A-3EF8D3B9AD1F}" name="Date Code10" dataDxfId="100"/>
    <tableColumn id="16" xr3:uid="{B5BEBB70-688D-4A54-9991-4C777B548E0F}" name="Begin Tag #11" dataDxfId="99"/>
    <tableColumn id="17" xr3:uid="{625D7C9B-0A22-4BA3-90FF-7F6192522B95}" name="End Tag #12" dataDxfId="98"/>
    <tableColumn id="18" xr3:uid="{2E30B805-004C-4E22-9E10-87888098FB14}" name="Date Code13" dataDxfId="97"/>
    <tableColumn id="19" xr3:uid="{7FEC1827-2640-4F0A-9B45-32846EE93D3E}" name="Begin Tag #14" dataDxfId="96"/>
    <tableColumn id="20" xr3:uid="{2ACD37B5-4D11-4717-9F60-B77BD5C3FAB2}" name="End Tag #15" dataDxfId="95"/>
    <tableColumn id="21" xr3:uid="{16C77270-0C42-4E14-B868-8DA36FB3CAA5}" name="Date Code16" dataDxfId="94"/>
    <tableColumn id="22" xr3:uid="{6246C181-DF7B-460A-888D-C11FCE61C34C}" name="Begin Tag #17" dataDxfId="93"/>
    <tableColumn id="23" xr3:uid="{3A1250BA-D322-4AFE-A436-0C2B99EF7B14}" name="End Tag #18" dataDxfId="92"/>
    <tableColumn id="24" xr3:uid="{B57F1BD8-095D-41D5-9923-A8EEA0A1BDED}" name="Date Code19" dataDxfId="91"/>
    <tableColumn id="25" xr3:uid="{D406DDF4-E1A8-4608-B11A-2AE3FCFB7FF0}" name="Begin Tag #20" dataDxfId="90"/>
    <tableColumn id="26" xr3:uid="{AD67C3F3-1C4D-4D69-A5BE-D47D42E8C5B5}" name="End Tag #21" dataDxfId="89"/>
    <tableColumn id="27" xr3:uid="{FDC6547A-7160-4CA2-A391-4DF8B8B81531}" name="Date Code22" dataDxfId="88"/>
    <tableColumn id="28" xr3:uid="{CA55B59E-8A4A-4AA8-85C5-5AF27DC66EC2}" name="Partial Tag" dataDxfId="87"/>
    <tableColumn id="29" xr3:uid="{559001BC-10CB-43F5-A8F8-F08D7F4F5606}" name="Quantity" dataDxfId="86"/>
    <tableColumn id="30" xr3:uid="{68384C22-9448-4BD1-A4BE-9D636A93E25C}" name="Date Code23" dataDxfId="85"/>
    <tableColumn id="31" xr3:uid="{2749717A-D548-4901-9435-4BABB3F22B63}" name="Partial Tag24" dataDxfId="84"/>
    <tableColumn id="32" xr3:uid="{F07C2DF9-7DB6-4D0F-A24C-418043B72DA1}" name="Quantity25" dataDxfId="83"/>
    <tableColumn id="33" xr3:uid="{64DE5647-F0F5-4476-8AB7-B3A48E8FD369}" name="Date Code26" dataDxfId="82"/>
    <tableColumn id="34" xr3:uid="{2271D427-C4E0-46B5-A15D-493BCC73BF10}" name="Partial Tag27" dataDxfId="81"/>
    <tableColumn id="35" xr3:uid="{53DA351D-810A-4EC3-8562-71D016AA0C1D}" name="Quantity28" dataDxfId="80"/>
    <tableColumn id="36" xr3:uid="{0D1A1D87-1EC4-4618-A2B8-22D3245F9447}" name="Date Code29" dataDxfId="79"/>
    <tableColumn id="37" xr3:uid="{9795ABD2-5658-49EB-9CF5-0BA7BE746F5C}" name="Partial Tag30" dataDxfId="78"/>
    <tableColumn id="38" xr3:uid="{8E8A90D5-7BAB-4A6A-A677-3050B0E4E3A2}" name="Quantity31" dataDxfId="77"/>
    <tableColumn id="39" xr3:uid="{D74E6D30-D92F-46CD-84E1-86803CB31DBD}" name="Date Code32" dataDxfId="76"/>
    <tableColumn id="40" xr3:uid="{F2A987B6-0BAF-48EB-AECF-9C095DA16CED}" name="Partial Tag33" dataDxfId="75"/>
    <tableColumn id="41" xr3:uid="{78B7E8F6-E23D-422E-AD4A-1B808FBBDC78}" name="Quantity34" dataDxfId="74"/>
    <tableColumn id="42" xr3:uid="{4AAE03F9-A319-4A7F-BC68-73554EB5FBD5}" name="Date Code35" dataDxfId="73"/>
    <tableColumn id="43" xr3:uid="{AE32D698-1E94-4CFF-A48D-4E7E2A5B4707}" name="Column36" dataDxfId="7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E8F0DD6-582A-48F4-B633-692359F11D8B}" name="Table5" displayName="Table5" ref="A15:S38" totalsRowShown="0">
  <autoFilter ref="A15:S38" xr:uid="{9D93F40A-FA5A-40A2-89F6-B84CF727E482}"/>
  <tableColumns count="19">
    <tableColumn id="1" xr3:uid="{B59887B7-6E94-48DE-9E6D-C7AB630B9387}" name="Inventory Org"/>
    <tableColumn id="2" xr3:uid="{5921F5F9-2443-48BB-BF09-4F2F19957456}" name="Item No"/>
    <tableColumn id="3" xr3:uid="{AE989306-B3F1-48C4-88DC-3ACCF4549701}" name="Item Description"/>
    <tableColumn id="4" xr3:uid="{500E0067-066A-40C8-94CD-872FC3A36E88}" name="P/S"/>
    <tableColumn id="5" xr3:uid="{25D57C9F-DB04-47CB-A44C-0B54C0EE99BF}" name="Inv Class"/>
    <tableColumn id="6" xr3:uid="{D82AA9C0-CF7D-46CF-AA65-6793E24FA107}" name="System"/>
    <tableColumn id="7" xr3:uid="{075E4C8C-4E58-4054-A072-D84C05903F40}" name="Lot"/>
    <tableColumn id="8" xr3:uid="{76D5F9BE-C4A4-4B2D-A59F-BBFE4143096A}" name="Locator"/>
    <tableColumn id="9" xr3:uid="{B818FEFE-8CB0-400B-B442-FA50EB8093CC}" name="Primary On-Hand" dataDxfId="71"/>
    <tableColumn id="10" xr3:uid="{90529951-D11B-48E2-800C-C6C4D52814D2}" name="UOM1"/>
    <tableColumn id="11" xr3:uid="{7FC9FE9F-1ADB-4C5D-8060-FFF07E7CF068}" name="Secondary On-Hand"/>
    <tableColumn id="12" xr3:uid="{6A09613F-2AB6-498D-85E4-F159A079DEF3}" name="UOM2"/>
    <tableColumn id="19" xr3:uid="{5025F5DB-0204-4DD9-8F6E-4598433D5DE8}" name="Produced after 3_23_20"/>
    <tableColumn id="17" xr3:uid="{0AFE0FA7-B3F2-475C-9082-CFFAC01685F1}" name="Shipped  after 3_23_20" dataDxfId="70"/>
    <tableColumn id="18" xr3:uid="{B12E326C-300C-486E-96CC-6626DE558D3C}" name="3/23/20 Plant Physical Count" dataDxfId="69"/>
    <tableColumn id="16" xr3:uid="{06165A9E-ED97-4A21-8E49-1C0705461D1D}" name="On HOLD" dataDxfId="68"/>
    <tableColumn id="13" xr3:uid="{AE92E169-42AB-4DDA-ACBD-7E4AB5698AA0}" name="Lot Status"/>
    <tableColumn id="14" xr3:uid="{0599CFB7-1E6A-4EA9-A72A-E907BF9226B9}" name="UOM1 per UOM2"/>
    <tableColumn id="15" xr3:uid="{4E49C7FE-63CA-4B8A-ACC9-BD94F98D3F49}" name="UOM2 per U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2C0388-E809-4ADF-A7B1-11BA9D506EF1}" name="Table4" displayName="Table4" ref="A13:T567" totalsRowShown="0">
  <autoFilter ref="A13:T567" xr:uid="{D564B1CA-5E07-4054-90F9-996030EF04C8}"/>
  <sortState xmlns:xlrd2="http://schemas.microsoft.com/office/spreadsheetml/2017/richdata2" ref="A14:T567">
    <sortCondition descending="1" ref="B13:B567"/>
  </sortState>
  <tableColumns count="20">
    <tableColumn id="1" xr3:uid="{11F283DF-36B4-4818-B519-76E5CB9D41E1}" name="Whse"/>
    <tableColumn id="2" xr3:uid="{1704FB97-CCBD-45FE-A91A-00520F9AB00E}" name="Actual S/Date" dataDxfId="67"/>
    <tableColumn id="3" xr3:uid="{04327E6E-BCD8-45A7-8DA5-EF8C0FAB05CD}" name="Req S/Date" dataDxfId="66"/>
    <tableColumn id="4" xr3:uid="{B8E1EF05-B003-4A1E-BD37-0EF9C3E264AE}" name="Date Diff"/>
    <tableColumn id="5" xr3:uid="{B026CC19-9FF4-419B-BE2B-9999E382AC60}" name="Order No"/>
    <tableColumn id="6" xr3:uid="{FB3CF979-5B12-4CCB-99B2-6F2B4E92D398}" name="PO No"/>
    <tableColumn id="7" xr3:uid="{35FBCD99-225F-40F7-9D99-FC5737124EC9}" name="Cust No"/>
    <tableColumn id="8" xr3:uid="{FAC56001-01DB-4D61-845E-20B229C755CF}" name="Name"/>
    <tableColumn id="9" xr3:uid="{1290161A-530E-43B2-A69F-6705C651E485}" name="City"/>
    <tableColumn id="10" xr3:uid="{60B75416-5AAE-499E-A8BE-F7F687B0EE31}" name="ST"/>
    <tableColumn id="11" xr3:uid="{B1F779C7-3857-42CA-8EBE-45B89B788845}" name="Type"/>
    <tableColumn id="12" xr3:uid="{B6E6A3FF-EBF0-42A1-90DC-A06BF7506FE6}" name="Entry Date" dataDxfId="65"/>
    <tableColumn id="13" xr3:uid="{311B89B9-8B99-4B7E-B291-3EDCB51937E0}" name="Req D/Date" dataDxfId="64"/>
    <tableColumn id="14" xr3:uid="{0EEDC369-5DE9-4229-AAC8-AD4029A406B4}" name="SCAC "/>
    <tableColumn id="15" xr3:uid="{722BB127-654F-4A03-86AC-0A5AEF117208}" name="Item Number"/>
    <tableColumn id="16" xr3:uid="{7E848BC4-BE1E-4D0A-9D29-13986CBE8F66}" name="Mod ?"/>
    <tableColumn id="17" xr3:uid="{F985179D-725B-4D68-924D-540F5DF74907}" name="Load No"/>
    <tableColumn id="18" xr3:uid="{9F32F5CC-A1B3-4D61-A77D-2AC4B7E94ADB}" name="Chep Pallet ID"/>
    <tableColumn id="19" xr3:uid="{AD867800-67C3-4BB1-AE80-CE982175C3BE}" name="Qty Ship" dataDxfId="63"/>
    <tableColumn id="20" xr3:uid="{3DC73436-1F15-495F-B2A6-4E69AF784344}" name="Weight" dataDxfId="6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F7C7A42-3039-4E4D-AE31-4E75740BF602}" name="Table2" displayName="Table2" ref="A1:G790" totalsRowShown="0" headerRowDxfId="61">
  <autoFilter ref="A1:G790" xr:uid="{60B25E49-BD06-430E-8AA0-D5AD875ED5B6}"/>
  <sortState xmlns:xlrd2="http://schemas.microsoft.com/office/spreadsheetml/2017/richdata2" ref="A2:G790">
    <sortCondition ref="A1:A790"/>
  </sortState>
  <tableColumns count="7">
    <tableColumn id="1" xr3:uid="{8F33CA3A-E7C3-4B7A-A805-155B376CE050}" name="RM"/>
    <tableColumn id="2" xr3:uid="{3F5DF9BB-49D7-429C-89AA-668E6B612CE9}" name="Description">
      <calculatedColumnFormula>IFERROR(VLOOKUP(A2,Database!A:B,2,FALSE),"FG not Found")</calculatedColumnFormula>
    </tableColumn>
    <tableColumn id="3" xr3:uid="{1CE647DB-014F-4970-9C2C-DDC2D309E220}" name="Location"/>
    <tableColumn id="4" xr3:uid="{69E44629-A634-4726-9127-B7735720B134}" name="Weight"/>
    <tableColumn id="5" xr3:uid="{8FAA705F-07FC-47D3-96AE-F43D291B4C6E}" name="Mixed RM?"/>
    <tableColumn id="6" xr3:uid="{E762A472-8BE1-4107-825F-8A6189FFE6C4}" name="WIP #?"/>
    <tableColumn id="7" xr3:uid="{6C2156FF-40EE-4B87-8809-AA2D3476A8B9}" name="Organic?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F19616-A855-402C-BFC6-22C99272C2D5}" name="Table1" displayName="Table1" ref="B5:R31" totalsRowShown="0" headerRowDxfId="60" headerRowBorderDxfId="59" tableBorderDxfId="58" totalsRowBorderDxfId="57">
  <autoFilter ref="B5:R31" xr:uid="{589D43DE-837E-4101-BDDB-9A9768114659}"/>
  <tableColumns count="17">
    <tableColumn id="1" xr3:uid="{458CB3A1-97D3-4BA9-8BCE-41312BDB88A3}" name="ITEM NUMBER" dataDxfId="56"/>
    <tableColumn id="2" xr3:uid="{E62419D5-3438-4D9C-AC82-624F5BB04DF4}" name="DESCRIPTION" dataDxfId="55">
      <calculatedColumnFormula>IFERROR(VLOOKUP(B6,Database!A:AA,2,FALSE),"FG not Found")</calculatedColumnFormula>
    </tableColumn>
    <tableColumn id="3" xr3:uid="{7E8F2765-ABC3-403D-B787-14CC42F2BCCE}" name="System Quantity" dataDxfId="54"/>
    <tableColumn id="4" xr3:uid="{3830A3A0-7BBB-426F-A5A3-26491296EE6C}" name="UOM (lbs, cse, ea, etc)" dataDxfId="53"/>
    <tableColumn id="16" xr3:uid="{722297D4-8D8B-4003-AB02-69E5A6E58640}" name="Organic Supplier" dataDxfId="26"/>
    <tableColumn id="17" xr3:uid="{24E6CF57-0F51-4880-AE67-B0FA07501E7C}" name="Essence?" dataDxfId="0"/>
    <tableColumn id="5" xr3:uid="{589C83BD-25A6-4D90-AB21-40DB499DD52E}" name="Full Weight" dataDxfId="52"/>
    <tableColumn id="6" xr3:uid="{49A00B7D-E47D-490D-9948-E706A8D169A2}" name="Manfacturer Date ON LABEL" dataDxfId="51"/>
    <tableColumn id="7" xr3:uid="{BB75FE1B-164F-4C73-8CC7-D7E0F8AC40C3}" name="Manufacturer Expiration ON LABEL" dataDxfId="50"/>
    <tableColumn id="8" xr3:uid="{CC907379-8C3C-4417-A9F0-CBA5A473BF5B}" name="Prodika Shelf Life" dataDxfId="49">
      <calculatedColumnFormula>IFERROR(VLOOKUP($B6,Database!$A:$AA,26,FALSE),"FG not Found")</calculatedColumnFormula>
    </tableColumn>
    <tableColumn id="9" xr3:uid="{F04E1AD4-8C6B-47F5-B9DB-804A05F67182}" name="Kosher Symbols?" dataDxfId="48">
      <calculatedColumnFormula>IFERROR(VLOOKUP($B6,Database!$A:$AA,27,FALSE),"FG not Found")</calculatedColumnFormula>
    </tableColumn>
    <tableColumn id="10" xr3:uid="{E7CFC909-B753-4065-AB2F-F2C0DB7EF6BA}" name="Location" dataDxfId="47"/>
    <tableColumn id="11" xr3:uid="{0461F327-587B-488B-B13C-777D948A8BF2}" name="Physical Count (FULL)" dataDxfId="46"/>
    <tableColumn id="12" xr3:uid="{75F3FE9F-4213-447F-A313-1EAE5A103D89}" name="Physical count (PARTIAL)" dataDxfId="45"/>
    <tableColumn id="13" xr3:uid="{575885FD-F79E-40C9-9CC0-E9DC8D95CE48}" name="TOTAL " dataDxfId="44"/>
    <tableColumn id="14" xr3:uid="{B953D2E5-4730-4477-AECA-ED7764288212}" name="Initials" dataDxfId="43"/>
    <tableColumn id="15" xr3:uid="{93A19876-9529-4B64-A757-D8E1AD4C733D}" name="Date Inventoried" dataDxfId="4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3E72B04-718F-441B-81D8-78A6B8C49008}" name="Table6" displayName="Table6" ref="A1:J6" totalsRowShown="0" headerRowDxfId="41" dataDxfId="39" headerRowBorderDxfId="40" tableBorderDxfId="38" totalsRowBorderDxfId="37">
  <autoFilter ref="A1:J6" xr:uid="{FE6840BE-92A5-41F2-9EBE-561E026D830F}"/>
  <tableColumns count="10">
    <tableColumn id="1" xr3:uid="{D17A4D4C-F4BD-497B-930F-788640275B5F}" name="Today" dataDxfId="36"/>
    <tableColumn id="2" xr3:uid="{54379FF6-B5A4-4F5A-828A-F35B2A60945E}" name="Hold" dataDxfId="35"/>
    <tableColumn id="3" xr3:uid="{21CD2B07-9A67-449D-90B1-5ADF4D84401D}" name="FG" dataDxfId="34"/>
    <tableColumn id="4" xr3:uid="{4E385D89-D141-4F6B-B9FF-D2683CD2AA08}" name="Description" dataDxfId="33">
      <calculatedColumnFormula>IFERROR(VLOOKUP($C2,Database!A:D,2,FALSE),"FG not Found")</calculatedColumnFormula>
    </tableColumn>
    <tableColumn id="5" xr3:uid="{B74C94FB-79B5-4952-BF30-D48B967483BC}" name="Cases" dataDxfId="32"/>
    <tableColumn id="6" xr3:uid="{93B5BF40-AA10-42DA-AF7C-A9917CA1C546}" name="Lot Code" dataDxfId="31"/>
    <tableColumn id="7" xr3:uid="{E9E16EDE-7251-45FF-A18E-1E6D5E801C98}" name="Hold Date" dataDxfId="30"/>
    <tableColumn id="8" xr3:uid="{68003A11-79D2-4AF4-B65E-0892A82E8F7C}" name="Tags" dataDxfId="29"/>
    <tableColumn id="9" xr3:uid="{F494DD6D-C573-407B-9F59-26B510D8DC8B}" name="Lab Result Number" dataDxfId="28"/>
    <tableColumn id="10" xr3:uid="{1E4DB8D9-04D1-46B2-8F60-78A18A01EA96}" name="Approved by" dataDxfId="2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B2F91B1-FF19-4635-AABA-F08D996BBC7B}" name="Table3" displayName="Table3" ref="A13:T1309" totalsRowShown="0">
  <autoFilter ref="A13:T1309" xr:uid="{701837FB-BB95-4295-9E2E-49CEC1F8567C}"/>
  <tableColumns count="20">
    <tableColumn id="1" xr3:uid="{E6DF627E-4C7D-4974-8221-B69E3320D4EC}" name="Whse"/>
    <tableColumn id="2" xr3:uid="{971DBD10-3ABA-48A1-BC68-282D2CA43B9E}" name="Actual S/Date"/>
    <tableColumn id="3" xr3:uid="{5A65960C-6295-4A7E-BA01-1895290F79BF}" name="Req S/Date"/>
    <tableColumn id="4" xr3:uid="{6500F444-86F1-4244-9BBC-88CFBC74C85B}" name="Date Diff"/>
    <tableColumn id="5" xr3:uid="{9218C67B-4CD2-44B1-8545-0E047B46D699}" name="Order No"/>
    <tableColumn id="6" xr3:uid="{79FE3FB3-CECC-4F6E-8BCD-4DA8CA5C8432}" name="PO No"/>
    <tableColumn id="7" xr3:uid="{7690D423-E5F3-4B4B-80DF-42EC4F20F72B}" name="Cust No"/>
    <tableColumn id="8" xr3:uid="{C718B212-1C84-46BA-820F-6D0BA0765E02}" name="Name"/>
    <tableColumn id="9" xr3:uid="{171809D6-CBF8-49D8-A4D2-C6D95CE2114E}" name="City"/>
    <tableColumn id="10" xr3:uid="{0EE9E3D8-FD84-4232-B2C3-646254F56327}" name="ST"/>
    <tableColumn id="11" xr3:uid="{DC73D4B9-2A42-4D63-B596-A7801823EF46}" name="Type"/>
    <tableColumn id="12" xr3:uid="{924CB8A7-F4BB-42D9-B035-0F0AC8769394}" name="Entry Date"/>
    <tableColumn id="13" xr3:uid="{40CD9666-4EE5-486E-B473-AE08D752A434}" name="Req D/Date"/>
    <tableColumn id="14" xr3:uid="{921C5170-AA81-4DCF-B36E-D14D5C210D68}" name="SCAC "/>
    <tableColumn id="15" xr3:uid="{81B6C36C-16BA-4E46-BD08-F0A3ADFD7D6D}" name="Item Number"/>
    <tableColumn id="16" xr3:uid="{8FC82ED6-BB84-44A8-B428-2E7B175126D9}" name="Mod ?"/>
    <tableColumn id="17" xr3:uid="{0143F585-28F1-47BF-96CC-6E9B8D7641D4}" name="Load No"/>
    <tableColumn id="18" xr3:uid="{828B622F-A420-4A87-9448-605FC2AF16BE}" name="Chep Pallet ID"/>
    <tableColumn id="19" xr3:uid="{F9FCC4DB-0CA5-4EA0-A219-555067D9573F}" name="Qty Ship"/>
    <tableColumn id="20" xr3:uid="{C9E09CE3-4628-4E96-B06E-AD9084BC41AA}" name="Weigh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cbdc@ntd.net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31EEA-70D2-4F51-8379-2B66E0B2D098}">
  <sheetPr codeName="Sheet26">
    <tabColor rgb="FFFFFF00"/>
  </sheetPr>
  <dimension ref="A1:J139"/>
  <sheetViews>
    <sheetView workbookViewId="0">
      <selection activeCell="E26" sqref="E26"/>
    </sheetView>
  </sheetViews>
  <sheetFormatPr defaultRowHeight="15" x14ac:dyDescent="0.25"/>
  <cols>
    <col min="1" max="1" width="19.140625" customWidth="1"/>
    <col min="2" max="2" width="15.42578125" customWidth="1"/>
    <col min="3" max="3" width="20.85546875" bestFit="1" customWidth="1"/>
    <col min="4" max="4" width="30.42578125" customWidth="1"/>
    <col min="5" max="5" width="21.42578125" customWidth="1"/>
    <col min="6" max="6" width="23.85546875" customWidth="1"/>
  </cols>
  <sheetData>
    <row r="1" spans="1:5" ht="19.5" x14ac:dyDescent="0.25">
      <c r="A1" s="1059" t="s">
        <v>3162</v>
      </c>
      <c r="B1" s="1059"/>
      <c r="C1" s="1059"/>
      <c r="D1" s="1059"/>
      <c r="E1" s="1059"/>
    </row>
    <row r="2" spans="1:5" x14ac:dyDescent="0.25">
      <c r="A2" s="374"/>
      <c r="B2" s="374"/>
      <c r="C2" s="374"/>
      <c r="D2" s="1060"/>
      <c r="E2" s="1061"/>
    </row>
    <row r="3" spans="1:5" x14ac:dyDescent="0.25">
      <c r="A3" s="375" t="s">
        <v>3163</v>
      </c>
      <c r="B3" s="375" t="s">
        <v>3164</v>
      </c>
      <c r="C3" s="375"/>
      <c r="D3" s="375" t="s">
        <v>3163</v>
      </c>
      <c r="E3" s="375" t="s">
        <v>3164</v>
      </c>
    </row>
    <row r="4" spans="1:5" x14ac:dyDescent="0.25">
      <c r="A4" s="376" t="s">
        <v>3165</v>
      </c>
      <c r="B4" s="377">
        <v>6132</v>
      </c>
      <c r="C4" s="374"/>
      <c r="D4" s="378" t="s">
        <v>22</v>
      </c>
      <c r="E4" s="379">
        <v>7305</v>
      </c>
    </row>
    <row r="5" spans="1:5" x14ac:dyDescent="0.25">
      <c r="A5" s="376" t="s">
        <v>3166</v>
      </c>
      <c r="B5" s="377">
        <v>6117</v>
      </c>
      <c r="C5" s="374"/>
      <c r="D5" s="378" t="s">
        <v>22</v>
      </c>
      <c r="E5" s="380">
        <v>7306</v>
      </c>
    </row>
    <row r="6" spans="1:5" x14ac:dyDescent="0.25">
      <c r="A6" s="378" t="s">
        <v>3167</v>
      </c>
      <c r="B6" s="379">
        <v>6138</v>
      </c>
      <c r="C6" s="374"/>
      <c r="D6" s="378" t="s">
        <v>3168</v>
      </c>
      <c r="E6" s="380">
        <v>6459</v>
      </c>
    </row>
    <row r="7" spans="1:5" x14ac:dyDescent="0.25">
      <c r="A7" s="376" t="s">
        <v>3169</v>
      </c>
      <c r="B7" s="377">
        <v>6144</v>
      </c>
      <c r="C7" s="374"/>
      <c r="D7" s="378" t="s">
        <v>3170</v>
      </c>
      <c r="E7" s="380">
        <v>6452</v>
      </c>
    </row>
    <row r="8" spans="1:5" x14ac:dyDescent="0.25">
      <c r="A8" s="378" t="s">
        <v>3171</v>
      </c>
      <c r="B8" s="379">
        <v>6220</v>
      </c>
      <c r="C8" s="374"/>
      <c r="D8" s="378" t="s">
        <v>3172</v>
      </c>
      <c r="E8" s="380">
        <v>6454</v>
      </c>
    </row>
    <row r="9" spans="1:5" x14ac:dyDescent="0.25">
      <c r="A9" s="381" t="s">
        <v>3173</v>
      </c>
      <c r="B9" s="382">
        <v>6164</v>
      </c>
      <c r="C9" s="374"/>
      <c r="D9" s="378" t="s">
        <v>3174</v>
      </c>
      <c r="E9" s="380">
        <v>6451</v>
      </c>
    </row>
    <row r="10" spans="1:5" x14ac:dyDescent="0.25">
      <c r="A10" s="383" t="s">
        <v>3175</v>
      </c>
      <c r="B10" s="377">
        <v>6110</v>
      </c>
      <c r="C10" s="374"/>
      <c r="D10" s="378" t="s">
        <v>3176</v>
      </c>
      <c r="E10" s="380">
        <v>6453</v>
      </c>
    </row>
    <row r="11" spans="1:5" x14ac:dyDescent="0.25">
      <c r="A11" s="376" t="s">
        <v>3177</v>
      </c>
      <c r="B11" s="377">
        <v>6115</v>
      </c>
      <c r="C11" s="374"/>
      <c r="D11" s="378" t="s">
        <v>3178</v>
      </c>
      <c r="E11" s="380">
        <v>6457</v>
      </c>
    </row>
    <row r="12" spans="1:5" x14ac:dyDescent="0.25">
      <c r="A12" s="378" t="s">
        <v>3179</v>
      </c>
      <c r="B12" s="379">
        <v>6404</v>
      </c>
      <c r="C12" s="374"/>
      <c r="D12" s="378" t="s">
        <v>3180</v>
      </c>
      <c r="E12" s="380">
        <v>6456</v>
      </c>
    </row>
    <row r="13" spans="1:5" x14ac:dyDescent="0.25">
      <c r="A13" s="384" t="s">
        <v>3181</v>
      </c>
      <c r="B13" s="377">
        <v>6230</v>
      </c>
      <c r="C13" s="374"/>
      <c r="D13" s="378" t="s">
        <v>3182</v>
      </c>
      <c r="E13" s="380">
        <v>6455</v>
      </c>
    </row>
    <row r="14" spans="1:5" x14ac:dyDescent="0.25">
      <c r="A14" s="384" t="s">
        <v>3183</v>
      </c>
      <c r="B14" s="377">
        <v>6109</v>
      </c>
      <c r="C14" s="374"/>
      <c r="D14" s="376" t="s">
        <v>3184</v>
      </c>
      <c r="E14" s="385">
        <v>6225</v>
      </c>
    </row>
    <row r="15" spans="1:5" x14ac:dyDescent="0.25">
      <c r="A15" s="378" t="s">
        <v>3185</v>
      </c>
      <c r="B15" s="379">
        <v>6413</v>
      </c>
      <c r="C15" s="374"/>
      <c r="D15" s="376" t="s">
        <v>3186</v>
      </c>
      <c r="E15" s="385">
        <v>6004</v>
      </c>
    </row>
    <row r="16" spans="1:5" x14ac:dyDescent="0.25">
      <c r="A16" s="381" t="s">
        <v>3187</v>
      </c>
      <c r="B16" s="382">
        <v>6281</v>
      </c>
      <c r="C16" s="374"/>
      <c r="D16" s="378" t="s">
        <v>3188</v>
      </c>
      <c r="E16" s="380">
        <v>6104</v>
      </c>
    </row>
    <row r="17" spans="1:5" x14ac:dyDescent="0.25">
      <c r="A17" s="383" t="s">
        <v>3189</v>
      </c>
      <c r="B17" s="377">
        <v>6220</v>
      </c>
      <c r="C17" s="374"/>
      <c r="D17" s="384" t="s">
        <v>3642</v>
      </c>
      <c r="E17" s="385">
        <v>6217</v>
      </c>
    </row>
    <row r="18" spans="1:5" x14ac:dyDescent="0.25">
      <c r="A18" s="384" t="s">
        <v>3190</v>
      </c>
      <c r="B18" s="377">
        <v>6218</v>
      </c>
      <c r="C18" s="374"/>
      <c r="D18" s="381" t="s">
        <v>3191</v>
      </c>
      <c r="E18" s="386">
        <v>6119</v>
      </c>
    </row>
    <row r="19" spans="1:5" x14ac:dyDescent="0.25">
      <c r="A19" s="376" t="s">
        <v>3192</v>
      </c>
      <c r="B19" s="385">
        <v>6118</v>
      </c>
      <c r="C19" s="374"/>
      <c r="D19" s="384" t="s">
        <v>3193</v>
      </c>
      <c r="E19" s="385">
        <v>6140</v>
      </c>
    </row>
    <row r="20" spans="1:5" x14ac:dyDescent="0.25">
      <c r="A20" s="381" t="s">
        <v>3194</v>
      </c>
      <c r="B20" s="382">
        <v>6402</v>
      </c>
      <c r="C20" s="374"/>
      <c r="D20" s="384" t="s">
        <v>3195</v>
      </c>
      <c r="E20" s="385">
        <v>6407</v>
      </c>
    </row>
    <row r="21" spans="1:5" x14ac:dyDescent="0.25">
      <c r="A21" s="376" t="s">
        <v>3196</v>
      </c>
      <c r="B21" s="377">
        <v>6168</v>
      </c>
      <c r="C21" s="374"/>
      <c r="D21" s="383" t="s">
        <v>3197</v>
      </c>
      <c r="E21" s="385">
        <v>6102</v>
      </c>
    </row>
    <row r="22" spans="1:5" x14ac:dyDescent="0.25">
      <c r="A22" s="376"/>
      <c r="B22" s="377"/>
      <c r="C22" s="374"/>
      <c r="D22" s="383" t="s">
        <v>3198</v>
      </c>
      <c r="E22" s="385">
        <v>6378</v>
      </c>
    </row>
    <row r="23" spans="1:5" x14ac:dyDescent="0.25">
      <c r="A23" s="376" t="s">
        <v>3199</v>
      </c>
      <c r="B23" s="377">
        <v>6135</v>
      </c>
      <c r="C23" s="374"/>
      <c r="D23" s="378" t="s">
        <v>3200</v>
      </c>
      <c r="E23" s="380">
        <v>6403</v>
      </c>
    </row>
    <row r="24" spans="1:5" x14ac:dyDescent="0.25">
      <c r="A24" s="376" t="s">
        <v>3201</v>
      </c>
      <c r="B24" s="377">
        <v>6232</v>
      </c>
      <c r="C24" s="374"/>
      <c r="D24" s="381" t="s">
        <v>3202</v>
      </c>
      <c r="E24" s="386">
        <v>6108</v>
      </c>
    </row>
    <row r="25" spans="1:5" x14ac:dyDescent="0.25">
      <c r="A25" s="376" t="s">
        <v>3203</v>
      </c>
      <c r="B25" s="377">
        <v>6101</v>
      </c>
      <c r="C25" s="374"/>
      <c r="D25" s="383" t="s">
        <v>3204</v>
      </c>
      <c r="E25" s="385">
        <v>6107</v>
      </c>
    </row>
    <row r="26" spans="1:5" x14ac:dyDescent="0.25">
      <c r="A26" s="376" t="s">
        <v>3205</v>
      </c>
      <c r="B26" s="377">
        <v>6214</v>
      </c>
      <c r="C26" s="374"/>
      <c r="D26" s="376" t="s">
        <v>3206</v>
      </c>
      <c r="E26" s="385">
        <v>6126</v>
      </c>
    </row>
    <row r="27" spans="1:5" x14ac:dyDescent="0.25">
      <c r="A27" s="376" t="s">
        <v>3207</v>
      </c>
      <c r="B27" s="377">
        <v>6161</v>
      </c>
      <c r="C27" s="374"/>
      <c r="D27" s="378" t="s">
        <v>3208</v>
      </c>
      <c r="E27" s="380">
        <v>6281</v>
      </c>
    </row>
    <row r="28" spans="1:5" x14ac:dyDescent="0.25">
      <c r="A28" s="376" t="s">
        <v>3209</v>
      </c>
      <c r="B28" s="377">
        <v>6212</v>
      </c>
      <c r="C28" s="374"/>
      <c r="D28" s="378" t="s">
        <v>3210</v>
      </c>
      <c r="E28" s="380">
        <v>6402</v>
      </c>
    </row>
    <row r="29" spans="1:5" x14ac:dyDescent="0.25">
      <c r="A29" s="376" t="s">
        <v>3211</v>
      </c>
      <c r="B29" s="377">
        <v>6114</v>
      </c>
      <c r="C29" s="374"/>
      <c r="D29" s="381" t="s">
        <v>3212</v>
      </c>
      <c r="E29" s="382">
        <v>6223</v>
      </c>
    </row>
    <row r="30" spans="1:5" x14ac:dyDescent="0.25">
      <c r="A30" s="381" t="s">
        <v>3213</v>
      </c>
      <c r="B30" s="386">
        <v>6224</v>
      </c>
      <c r="C30" s="374"/>
      <c r="D30" s="381" t="s">
        <v>3214</v>
      </c>
      <c r="E30" s="386">
        <v>6127</v>
      </c>
    </row>
    <row r="31" spans="1:5" x14ac:dyDescent="0.25">
      <c r="A31" s="381" t="s">
        <v>3215</v>
      </c>
      <c r="B31" s="386">
        <v>6106</v>
      </c>
      <c r="C31" s="374"/>
      <c r="D31" s="381" t="s">
        <v>3216</v>
      </c>
      <c r="E31" s="386">
        <v>6376</v>
      </c>
    </row>
    <row r="32" spans="1:5" x14ac:dyDescent="0.25">
      <c r="A32" s="384" t="s">
        <v>3217</v>
      </c>
      <c r="B32" s="377">
        <v>6139</v>
      </c>
      <c r="C32" s="374"/>
      <c r="D32" s="376" t="s">
        <v>3218</v>
      </c>
      <c r="E32" s="385">
        <v>6121</v>
      </c>
    </row>
    <row r="33" spans="1:5" x14ac:dyDescent="0.25">
      <c r="A33" s="384" t="s">
        <v>3219</v>
      </c>
      <c r="B33" s="377">
        <v>6103</v>
      </c>
      <c r="C33" s="374"/>
      <c r="D33" s="376" t="s">
        <v>3218</v>
      </c>
      <c r="E33" s="385">
        <v>6221</v>
      </c>
    </row>
    <row r="34" spans="1:5" x14ac:dyDescent="0.25">
      <c r="A34" s="376" t="s">
        <v>3220</v>
      </c>
      <c r="B34" s="385">
        <v>6207</v>
      </c>
      <c r="C34" s="374"/>
      <c r="D34" s="376" t="s">
        <v>3221</v>
      </c>
      <c r="E34" s="385">
        <v>6222</v>
      </c>
    </row>
    <row r="35" spans="1:5" x14ac:dyDescent="0.25">
      <c r="A35" s="376" t="s">
        <v>3222</v>
      </c>
      <c r="B35" s="377">
        <v>6124</v>
      </c>
      <c r="C35" s="374"/>
      <c r="D35" s="376" t="s">
        <v>3223</v>
      </c>
      <c r="E35" s="385">
        <v>6450</v>
      </c>
    </row>
    <row r="36" spans="1:5" x14ac:dyDescent="0.25">
      <c r="A36" s="376" t="s">
        <v>3224</v>
      </c>
      <c r="B36" s="377">
        <v>6216</v>
      </c>
      <c r="C36" s="374"/>
      <c r="D36" s="376" t="s">
        <v>3225</v>
      </c>
      <c r="E36" s="385">
        <v>6223</v>
      </c>
    </row>
    <row r="37" spans="1:5" x14ac:dyDescent="0.25">
      <c r="A37" s="378" t="s">
        <v>3226</v>
      </c>
      <c r="B37" s="379">
        <v>6420</v>
      </c>
      <c r="C37" s="374"/>
      <c r="D37" s="374"/>
      <c r="E37" s="374"/>
    </row>
    <row r="38" spans="1:5" x14ac:dyDescent="0.25">
      <c r="A38" s="378" t="s">
        <v>3227</v>
      </c>
      <c r="B38" s="379">
        <v>6421</v>
      </c>
      <c r="C38" s="374"/>
      <c r="D38" s="387" t="s">
        <v>3228</v>
      </c>
      <c r="E38" s="388"/>
    </row>
    <row r="39" spans="1:5" ht="28.5" x14ac:dyDescent="0.25">
      <c r="A39" s="378" t="s">
        <v>3229</v>
      </c>
      <c r="B39" s="379">
        <v>6422</v>
      </c>
      <c r="C39" s="374"/>
      <c r="D39" s="387" t="s">
        <v>3230</v>
      </c>
      <c r="E39" s="388"/>
    </row>
    <row r="40" spans="1:5" ht="28.5" x14ac:dyDescent="0.25">
      <c r="A40" s="381"/>
      <c r="B40" s="386"/>
      <c r="C40" s="374"/>
      <c r="D40" s="389" t="s">
        <v>3231</v>
      </c>
      <c r="E40" s="388"/>
    </row>
    <row r="41" spans="1:5" x14ac:dyDescent="0.25">
      <c r="A41" s="374"/>
      <c r="B41" s="374"/>
      <c r="C41" s="374"/>
      <c r="D41" s="374"/>
      <c r="E41" s="374"/>
    </row>
    <row r="42" spans="1:5" ht="18" x14ac:dyDescent="0.25">
      <c r="A42" s="390" t="s">
        <v>3232</v>
      </c>
      <c r="B42" s="391"/>
      <c r="C42" s="374"/>
      <c r="D42" s="374"/>
      <c r="E42" s="374"/>
    </row>
    <row r="43" spans="1:5" x14ac:dyDescent="0.25">
      <c r="A43" s="392" t="s">
        <v>3233</v>
      </c>
      <c r="B43" s="393"/>
      <c r="C43" s="374"/>
      <c r="D43" s="374"/>
      <c r="E43" s="374"/>
    </row>
    <row r="44" spans="1:5" x14ac:dyDescent="0.25">
      <c r="A44" s="392" t="s">
        <v>3234</v>
      </c>
      <c r="B44" s="394"/>
      <c r="C44" s="374"/>
      <c r="D44" s="374"/>
      <c r="E44" s="374"/>
    </row>
    <row r="45" spans="1:5" x14ac:dyDescent="0.25">
      <c r="A45" s="392" t="s">
        <v>3235</v>
      </c>
      <c r="B45" s="395"/>
      <c r="C45" s="374"/>
      <c r="D45" s="374"/>
      <c r="E45" s="374"/>
    </row>
    <row r="46" spans="1:5" x14ac:dyDescent="0.25">
      <c r="A46" s="374"/>
      <c r="B46" s="374"/>
      <c r="C46" s="374"/>
      <c r="D46" s="374"/>
      <c r="E46" s="374"/>
    </row>
    <row r="47" spans="1:5" ht="18" x14ac:dyDescent="0.25">
      <c r="A47" s="396" t="s">
        <v>3236</v>
      </c>
      <c r="B47" s="374"/>
      <c r="C47" s="374"/>
      <c r="D47" s="374"/>
      <c r="E47" s="374"/>
    </row>
    <row r="48" spans="1:5" ht="18" x14ac:dyDescent="0.25">
      <c r="A48" s="396" t="s">
        <v>3237</v>
      </c>
      <c r="B48" s="374"/>
      <c r="C48" s="374"/>
      <c r="D48" s="397" t="s">
        <v>3238</v>
      </c>
      <c r="E48" s="397"/>
    </row>
    <row r="49" spans="1:10" ht="18" x14ac:dyDescent="0.25">
      <c r="A49" s="396" t="s">
        <v>3239</v>
      </c>
      <c r="B49" s="374"/>
      <c r="C49" s="374"/>
      <c r="D49" s="376" t="s">
        <v>3240</v>
      </c>
      <c r="E49" s="383" t="s">
        <v>3241</v>
      </c>
    </row>
    <row r="50" spans="1:10" ht="18" x14ac:dyDescent="0.25">
      <c r="A50" s="396" t="s">
        <v>3242</v>
      </c>
      <c r="B50" s="374"/>
      <c r="C50" s="374"/>
      <c r="D50" s="376" t="s">
        <v>3243</v>
      </c>
      <c r="E50" s="383" t="s">
        <v>3244</v>
      </c>
    </row>
    <row r="51" spans="1:10" x14ac:dyDescent="0.25">
      <c r="A51" s="392" t="s">
        <v>3245</v>
      </c>
      <c r="B51" s="374"/>
      <c r="C51" s="374"/>
      <c r="D51" s="376" t="s">
        <v>3246</v>
      </c>
      <c r="E51" s="383" t="s">
        <v>3247</v>
      </c>
    </row>
    <row r="52" spans="1:10" x14ac:dyDescent="0.25">
      <c r="A52" s="398" t="s">
        <v>3248</v>
      </c>
      <c r="B52" s="374"/>
      <c r="C52" s="374"/>
      <c r="D52" s="374"/>
      <c r="E52" s="374"/>
    </row>
    <row r="53" spans="1:10" x14ac:dyDescent="0.25">
      <c r="A53" s="399" t="s">
        <v>3249</v>
      </c>
      <c r="B53" s="374"/>
      <c r="C53" s="374"/>
      <c r="D53" s="400" t="s">
        <v>3250</v>
      </c>
      <c r="E53" s="374"/>
    </row>
    <row r="54" spans="1:10" x14ac:dyDescent="0.25">
      <c r="A54" s="401" t="s">
        <v>3251</v>
      </c>
      <c r="B54" s="374"/>
      <c r="C54" s="374"/>
      <c r="D54" s="400"/>
      <c r="E54" s="374"/>
    </row>
    <row r="55" spans="1:10" x14ac:dyDescent="0.25">
      <c r="A55" s="374"/>
      <c r="B55" s="374"/>
      <c r="C55" s="374"/>
      <c r="D55" s="400" t="s">
        <v>3252</v>
      </c>
      <c r="E55" s="374"/>
    </row>
    <row r="56" spans="1:10" s="266" customFormat="1" x14ac:dyDescent="0.25">
      <c r="A56" s="374"/>
      <c r="B56" s="374"/>
      <c r="C56" s="374"/>
      <c r="D56" s="400"/>
      <c r="E56" s="374"/>
    </row>
    <row r="57" spans="1:10" ht="18" x14ac:dyDescent="0.25">
      <c r="A57" s="396" t="s">
        <v>3253</v>
      </c>
      <c r="B57" s="374"/>
      <c r="C57" s="374"/>
      <c r="D57" s="374"/>
      <c r="E57" s="374"/>
    </row>
    <row r="58" spans="1:10" ht="18" x14ac:dyDescent="0.25">
      <c r="A58" s="402" t="s">
        <v>3254</v>
      </c>
      <c r="B58" s="403"/>
      <c r="C58" s="374"/>
      <c r="D58" s="374"/>
      <c r="E58" s="404">
        <v>43627</v>
      </c>
    </row>
    <row r="61" spans="1:10" x14ac:dyDescent="0.25">
      <c r="A61" t="s">
        <v>3039</v>
      </c>
      <c r="B61" t="s">
        <v>3163</v>
      </c>
      <c r="C61" t="s">
        <v>3255</v>
      </c>
      <c r="D61" t="s">
        <v>3256</v>
      </c>
      <c r="E61" t="s">
        <v>3257</v>
      </c>
      <c r="F61" t="s">
        <v>3258</v>
      </c>
      <c r="G61" t="s">
        <v>3259</v>
      </c>
      <c r="H61" t="s">
        <v>3260</v>
      </c>
      <c r="I61" t="s">
        <v>3261</v>
      </c>
      <c r="J61" t="s">
        <v>3262</v>
      </c>
    </row>
    <row r="62" spans="1:10" x14ac:dyDescent="0.25">
      <c r="B62" t="s">
        <v>3263</v>
      </c>
      <c r="C62" t="s">
        <v>3264</v>
      </c>
      <c r="D62" t="s">
        <v>3265</v>
      </c>
      <c r="E62" t="s">
        <v>3266</v>
      </c>
      <c r="H62" t="s">
        <v>3267</v>
      </c>
      <c r="I62" t="s">
        <v>3268</v>
      </c>
      <c r="J62">
        <v>44667</v>
      </c>
    </row>
    <row r="63" spans="1:10" x14ac:dyDescent="0.25">
      <c r="B63" t="s">
        <v>3269</v>
      </c>
      <c r="C63" t="s">
        <v>3270</v>
      </c>
      <c r="D63" t="s">
        <v>3271</v>
      </c>
      <c r="E63" t="s">
        <v>3272</v>
      </c>
      <c r="F63" t="s">
        <v>3273</v>
      </c>
    </row>
    <row r="64" spans="1:10" x14ac:dyDescent="0.25">
      <c r="B64" t="s">
        <v>3274</v>
      </c>
      <c r="C64" t="s">
        <v>3275</v>
      </c>
      <c r="E64" t="s">
        <v>3276</v>
      </c>
      <c r="F64" t="s">
        <v>3277</v>
      </c>
    </row>
    <row r="65" spans="2:10" x14ac:dyDescent="0.25">
      <c r="B65" t="s">
        <v>3278</v>
      </c>
      <c r="C65" t="s">
        <v>3279</v>
      </c>
      <c r="E65" t="s">
        <v>3280</v>
      </c>
    </row>
    <row r="66" spans="2:10" x14ac:dyDescent="0.25">
      <c r="B66" t="s">
        <v>3281</v>
      </c>
      <c r="C66" t="s">
        <v>3282</v>
      </c>
      <c r="E66" t="s">
        <v>3283</v>
      </c>
    </row>
    <row r="67" spans="2:10" x14ac:dyDescent="0.25">
      <c r="B67" t="s">
        <v>3284</v>
      </c>
      <c r="C67" t="s">
        <v>3285</v>
      </c>
      <c r="E67" t="s">
        <v>3286</v>
      </c>
    </row>
    <row r="68" spans="2:10" x14ac:dyDescent="0.25">
      <c r="B68" t="s">
        <v>3287</v>
      </c>
      <c r="C68" t="s">
        <v>3288</v>
      </c>
      <c r="E68" t="s">
        <v>3289</v>
      </c>
    </row>
    <row r="69" spans="2:10" x14ac:dyDescent="0.25">
      <c r="B69" t="s">
        <v>3263</v>
      </c>
      <c r="C69" t="s">
        <v>3290</v>
      </c>
      <c r="E69" t="s">
        <v>3291</v>
      </c>
      <c r="F69" t="s">
        <v>3292</v>
      </c>
      <c r="G69" t="s">
        <v>3293</v>
      </c>
      <c r="H69" t="s">
        <v>3294</v>
      </c>
      <c r="I69" t="s">
        <v>3295</v>
      </c>
      <c r="J69">
        <v>54971</v>
      </c>
    </row>
    <row r="70" spans="2:10" x14ac:dyDescent="0.25">
      <c r="B70" t="s">
        <v>3296</v>
      </c>
      <c r="E70" t="s">
        <v>3297</v>
      </c>
      <c r="H70" t="s">
        <v>3298</v>
      </c>
      <c r="I70" t="s">
        <v>3295</v>
      </c>
    </row>
    <row r="71" spans="2:10" x14ac:dyDescent="0.25">
      <c r="B71" t="s">
        <v>3296</v>
      </c>
      <c r="E71" t="s">
        <v>3299</v>
      </c>
      <c r="F71" t="s">
        <v>3300</v>
      </c>
      <c r="H71" t="s">
        <v>3301</v>
      </c>
      <c r="I71" t="s">
        <v>3295</v>
      </c>
    </row>
    <row r="72" spans="2:10" x14ac:dyDescent="0.25">
      <c r="B72" t="s">
        <v>3302</v>
      </c>
      <c r="C72" t="s">
        <v>3303</v>
      </c>
      <c r="D72" t="s">
        <v>3304</v>
      </c>
      <c r="E72" t="s">
        <v>3305</v>
      </c>
      <c r="F72" t="s">
        <v>3306</v>
      </c>
      <c r="G72" t="s">
        <v>3307</v>
      </c>
    </row>
    <row r="73" spans="2:10" x14ac:dyDescent="0.25">
      <c r="C73" t="s">
        <v>3308</v>
      </c>
      <c r="E73" t="s">
        <v>3309</v>
      </c>
      <c r="F73" t="s">
        <v>3310</v>
      </c>
    </row>
    <row r="74" spans="2:10" x14ac:dyDescent="0.25">
      <c r="B74" t="s">
        <v>3311</v>
      </c>
      <c r="C74" t="s">
        <v>3312</v>
      </c>
      <c r="E74" t="s">
        <v>3313</v>
      </c>
    </row>
    <row r="75" spans="2:10" x14ac:dyDescent="0.25">
      <c r="C75" t="s">
        <v>3314</v>
      </c>
      <c r="E75" t="s">
        <v>3315</v>
      </c>
    </row>
    <row r="76" spans="2:10" x14ac:dyDescent="0.25">
      <c r="B76" t="s">
        <v>3316</v>
      </c>
      <c r="C76" t="s">
        <v>3317</v>
      </c>
      <c r="E76" t="s">
        <v>3318</v>
      </c>
      <c r="F76" t="s">
        <v>3319</v>
      </c>
      <c r="H76" t="s">
        <v>3298</v>
      </c>
      <c r="I76" t="s">
        <v>3295</v>
      </c>
    </row>
    <row r="77" spans="2:10" x14ac:dyDescent="0.25">
      <c r="B77" t="s">
        <v>58</v>
      </c>
      <c r="E77" t="s">
        <v>3320</v>
      </c>
      <c r="F77" t="s">
        <v>3321</v>
      </c>
      <c r="H77" t="s">
        <v>3322</v>
      </c>
      <c r="I77" t="s">
        <v>3295</v>
      </c>
    </row>
    <row r="78" spans="2:10" x14ac:dyDescent="0.25">
      <c r="B78" t="s">
        <v>3323</v>
      </c>
      <c r="C78" t="s">
        <v>3324</v>
      </c>
      <c r="E78" t="s">
        <v>3325</v>
      </c>
    </row>
    <row r="79" spans="2:10" x14ac:dyDescent="0.25">
      <c r="B79" t="s">
        <v>3326</v>
      </c>
      <c r="C79" t="s">
        <v>3327</v>
      </c>
      <c r="F79" t="s">
        <v>3328</v>
      </c>
    </row>
    <row r="80" spans="2:10" x14ac:dyDescent="0.25">
      <c r="B80" t="s">
        <v>3326</v>
      </c>
      <c r="C80" t="s">
        <v>3329</v>
      </c>
      <c r="F80" t="s">
        <v>3330</v>
      </c>
    </row>
    <row r="81" spans="1:9" x14ac:dyDescent="0.25">
      <c r="B81" t="s">
        <v>3331</v>
      </c>
      <c r="E81" t="s">
        <v>3332</v>
      </c>
      <c r="H81" t="s">
        <v>3333</v>
      </c>
      <c r="I81" t="s">
        <v>3295</v>
      </c>
    </row>
    <row r="82" spans="1:9" x14ac:dyDescent="0.25">
      <c r="B82" t="s">
        <v>3334</v>
      </c>
      <c r="E82" t="s">
        <v>3335</v>
      </c>
    </row>
    <row r="83" spans="1:9" x14ac:dyDescent="0.25">
      <c r="B83" t="s">
        <v>3336</v>
      </c>
      <c r="C83" t="s">
        <v>3337</v>
      </c>
      <c r="E83" t="s">
        <v>3338</v>
      </c>
    </row>
    <row r="84" spans="1:9" x14ac:dyDescent="0.25">
      <c r="C84" t="s">
        <v>3339</v>
      </c>
      <c r="E84" t="s">
        <v>3340</v>
      </c>
    </row>
    <row r="85" spans="1:9" x14ac:dyDescent="0.25">
      <c r="B85" t="s">
        <v>3263</v>
      </c>
      <c r="C85" t="s">
        <v>3341</v>
      </c>
      <c r="E85" t="s">
        <v>3342</v>
      </c>
    </row>
    <row r="86" spans="1:9" x14ac:dyDescent="0.25">
      <c r="B86" t="s">
        <v>3343</v>
      </c>
      <c r="C86" t="s">
        <v>3344</v>
      </c>
      <c r="E86" t="s">
        <v>3345</v>
      </c>
    </row>
    <row r="87" spans="1:9" x14ac:dyDescent="0.25">
      <c r="A87" s="831" t="s">
        <v>7887</v>
      </c>
      <c r="B87" t="s">
        <v>3346</v>
      </c>
      <c r="C87" t="s">
        <v>3312</v>
      </c>
      <c r="D87" t="s">
        <v>3347</v>
      </c>
      <c r="E87" t="s">
        <v>3348</v>
      </c>
      <c r="F87" t="s">
        <v>3349</v>
      </c>
      <c r="G87" t="s">
        <v>3350</v>
      </c>
    </row>
    <row r="88" spans="1:9" x14ac:dyDescent="0.25">
      <c r="B88" t="s">
        <v>3351</v>
      </c>
      <c r="C88" t="s">
        <v>3352</v>
      </c>
      <c r="E88" t="s">
        <v>3353</v>
      </c>
    </row>
    <row r="89" spans="1:9" x14ac:dyDescent="0.25">
      <c r="B89" t="s">
        <v>3354</v>
      </c>
      <c r="C89" t="s">
        <v>3355</v>
      </c>
      <c r="E89" t="s">
        <v>3356</v>
      </c>
    </row>
    <row r="90" spans="1:9" x14ac:dyDescent="0.25">
      <c r="B90" t="s">
        <v>3357</v>
      </c>
      <c r="E90" t="s">
        <v>3358</v>
      </c>
    </row>
    <row r="91" spans="1:9" x14ac:dyDescent="0.25">
      <c r="B91" t="s">
        <v>3359</v>
      </c>
      <c r="C91" t="s">
        <v>3360</v>
      </c>
      <c r="E91" t="s">
        <v>3361</v>
      </c>
    </row>
    <row r="92" spans="1:9" x14ac:dyDescent="0.25">
      <c r="B92" t="s">
        <v>3362</v>
      </c>
      <c r="C92" t="s">
        <v>3363</v>
      </c>
      <c r="E92" t="s">
        <v>3364</v>
      </c>
      <c r="F92" t="s">
        <v>3365</v>
      </c>
      <c r="G92" t="s">
        <v>3366</v>
      </c>
    </row>
    <row r="93" spans="1:9" x14ac:dyDescent="0.25">
      <c r="B93" t="s">
        <v>3367</v>
      </c>
    </row>
    <row r="94" spans="1:9" x14ac:dyDescent="0.25">
      <c r="B94" t="s">
        <v>3368</v>
      </c>
      <c r="C94" t="s">
        <v>3369</v>
      </c>
      <c r="E94" t="s">
        <v>3370</v>
      </c>
    </row>
    <row r="95" spans="1:9" x14ac:dyDescent="0.25">
      <c r="B95" t="s">
        <v>3371</v>
      </c>
      <c r="C95" t="s">
        <v>3372</v>
      </c>
      <c r="E95" t="s">
        <v>3373</v>
      </c>
    </row>
    <row r="96" spans="1:9" x14ac:dyDescent="0.25">
      <c r="B96" t="s">
        <v>3374</v>
      </c>
      <c r="C96" t="s">
        <v>3375</v>
      </c>
      <c r="E96" t="s">
        <v>3376</v>
      </c>
    </row>
    <row r="97" spans="2:6" x14ac:dyDescent="0.25">
      <c r="B97" t="s">
        <v>3343</v>
      </c>
      <c r="C97" t="s">
        <v>3377</v>
      </c>
      <c r="E97" t="s">
        <v>3378</v>
      </c>
    </row>
    <row r="98" spans="2:6" x14ac:dyDescent="0.25">
      <c r="B98" t="s">
        <v>3263</v>
      </c>
      <c r="C98" t="s">
        <v>3379</v>
      </c>
      <c r="E98" t="s">
        <v>3380</v>
      </c>
    </row>
    <row r="99" spans="2:6" x14ac:dyDescent="0.25">
      <c r="B99" t="s">
        <v>3381</v>
      </c>
      <c r="E99" t="s">
        <v>3382</v>
      </c>
    </row>
    <row r="100" spans="2:6" x14ac:dyDescent="0.25">
      <c r="B100" t="s">
        <v>3383</v>
      </c>
      <c r="C100" t="s">
        <v>3384</v>
      </c>
      <c r="E100" t="s">
        <v>3385</v>
      </c>
    </row>
    <row r="101" spans="2:6" x14ac:dyDescent="0.25">
      <c r="B101" t="s">
        <v>3386</v>
      </c>
      <c r="C101" t="s">
        <v>3387</v>
      </c>
      <c r="E101" t="s">
        <v>3388</v>
      </c>
    </row>
    <row r="102" spans="2:6" x14ac:dyDescent="0.25">
      <c r="B102" t="s">
        <v>3389</v>
      </c>
      <c r="C102" t="s">
        <v>3390</v>
      </c>
      <c r="E102" t="s">
        <v>3391</v>
      </c>
    </row>
    <row r="103" spans="2:6" x14ac:dyDescent="0.25">
      <c r="B103" t="s">
        <v>3392</v>
      </c>
      <c r="C103" t="s">
        <v>3337</v>
      </c>
      <c r="D103" t="s">
        <v>3393</v>
      </c>
    </row>
    <row r="104" spans="2:6" x14ac:dyDescent="0.25">
      <c r="B104" t="s">
        <v>3392</v>
      </c>
      <c r="C104" t="s">
        <v>3394</v>
      </c>
      <c r="E104" t="s">
        <v>3395</v>
      </c>
    </row>
    <row r="105" spans="2:6" x14ac:dyDescent="0.25">
      <c r="B105" t="s">
        <v>3392</v>
      </c>
      <c r="C105" t="s">
        <v>3396</v>
      </c>
      <c r="E105" t="s">
        <v>3397</v>
      </c>
    </row>
    <row r="106" spans="2:6" x14ac:dyDescent="0.25">
      <c r="B106" t="s">
        <v>3398</v>
      </c>
      <c r="C106" t="s">
        <v>3399</v>
      </c>
      <c r="E106" t="s">
        <v>3400</v>
      </c>
    </row>
    <row r="107" spans="2:6" x14ac:dyDescent="0.25">
      <c r="B107" t="s">
        <v>3401</v>
      </c>
      <c r="E107" t="s">
        <v>3402</v>
      </c>
    </row>
    <row r="108" spans="2:6" x14ac:dyDescent="0.25">
      <c r="B108" t="s">
        <v>3403</v>
      </c>
      <c r="E108" t="s">
        <v>3404</v>
      </c>
    </row>
    <row r="109" spans="2:6" x14ac:dyDescent="0.25">
      <c r="B109" t="s">
        <v>3405</v>
      </c>
      <c r="C109" t="s">
        <v>3406</v>
      </c>
      <c r="E109" t="s">
        <v>3407</v>
      </c>
    </row>
    <row r="110" spans="2:6" x14ac:dyDescent="0.25">
      <c r="B110" t="s">
        <v>3408</v>
      </c>
      <c r="C110" t="s">
        <v>3409</v>
      </c>
      <c r="E110" t="s">
        <v>3410</v>
      </c>
      <c r="F110" t="s">
        <v>3411</v>
      </c>
    </row>
    <row r="111" spans="2:6" x14ac:dyDescent="0.25">
      <c r="B111" t="s">
        <v>3374</v>
      </c>
      <c r="C111" t="s">
        <v>3412</v>
      </c>
      <c r="E111" t="s">
        <v>3413</v>
      </c>
      <c r="F111" t="s">
        <v>3414</v>
      </c>
    </row>
    <row r="112" spans="2:6" x14ac:dyDescent="0.25">
      <c r="B112" t="s">
        <v>3374</v>
      </c>
      <c r="C112" t="s">
        <v>7811</v>
      </c>
      <c r="E112" t="s">
        <v>3421</v>
      </c>
    </row>
    <row r="113" spans="2:7" x14ac:dyDescent="0.25">
      <c r="B113" t="s">
        <v>3374</v>
      </c>
      <c r="C113" t="s">
        <v>3415</v>
      </c>
      <c r="E113" t="s">
        <v>3416</v>
      </c>
    </row>
    <row r="114" spans="2:7" x14ac:dyDescent="0.25">
      <c r="B114" t="s">
        <v>3374</v>
      </c>
      <c r="C114" t="s">
        <v>3417</v>
      </c>
      <c r="E114" t="s">
        <v>3378</v>
      </c>
    </row>
    <row r="115" spans="2:7" x14ac:dyDescent="0.25">
      <c r="B115" t="s">
        <v>3374</v>
      </c>
      <c r="C115" t="s">
        <v>3418</v>
      </c>
      <c r="E115" t="s">
        <v>3419</v>
      </c>
    </row>
    <row r="116" spans="2:7" x14ac:dyDescent="0.25">
      <c r="B116" t="s">
        <v>3374</v>
      </c>
      <c r="C116" t="s">
        <v>3420</v>
      </c>
      <c r="E116" t="s">
        <v>3421</v>
      </c>
    </row>
    <row r="117" spans="2:7" x14ac:dyDescent="0.25">
      <c r="B117" t="s">
        <v>3374</v>
      </c>
      <c r="C117" t="s">
        <v>3422</v>
      </c>
      <c r="E117" t="s">
        <v>3345</v>
      </c>
    </row>
    <row r="118" spans="2:7" x14ac:dyDescent="0.25">
      <c r="B118" t="s">
        <v>3423</v>
      </c>
      <c r="E118" t="s">
        <v>3424</v>
      </c>
      <c r="G118" t="s">
        <v>3425</v>
      </c>
    </row>
    <row r="119" spans="2:7" x14ac:dyDescent="0.25">
      <c r="C119" t="s">
        <v>3426</v>
      </c>
      <c r="D119" t="s">
        <v>3427</v>
      </c>
      <c r="E119" t="s">
        <v>3428</v>
      </c>
    </row>
    <row r="120" spans="2:7" x14ac:dyDescent="0.25">
      <c r="B120" t="s">
        <v>3429</v>
      </c>
      <c r="C120" t="s">
        <v>3430</v>
      </c>
      <c r="E120" t="s">
        <v>3431</v>
      </c>
      <c r="F120" t="s">
        <v>3432</v>
      </c>
    </row>
    <row r="121" spans="2:7" x14ac:dyDescent="0.25">
      <c r="B121" t="s">
        <v>3433</v>
      </c>
      <c r="E121" t="s">
        <v>3434</v>
      </c>
    </row>
    <row r="122" spans="2:7" x14ac:dyDescent="0.25">
      <c r="B122" t="s">
        <v>3435</v>
      </c>
      <c r="C122" t="s">
        <v>3436</v>
      </c>
      <c r="E122" t="s">
        <v>3437</v>
      </c>
      <c r="F122" t="s">
        <v>3438</v>
      </c>
    </row>
    <row r="123" spans="2:7" x14ac:dyDescent="0.25">
      <c r="B123" t="s">
        <v>3439</v>
      </c>
      <c r="C123" t="s">
        <v>3440</v>
      </c>
      <c r="E123" t="s">
        <v>3441</v>
      </c>
      <c r="F123" t="s">
        <v>3442</v>
      </c>
    </row>
    <row r="124" spans="2:7" x14ac:dyDescent="0.25">
      <c r="B124" t="s">
        <v>3443</v>
      </c>
      <c r="E124" t="s">
        <v>3444</v>
      </c>
    </row>
    <row r="125" spans="2:7" x14ac:dyDescent="0.25">
      <c r="B125" t="s">
        <v>3445</v>
      </c>
      <c r="C125" t="s">
        <v>3446</v>
      </c>
      <c r="E125" t="s">
        <v>3447</v>
      </c>
      <c r="F125" t="s">
        <v>3448</v>
      </c>
    </row>
    <row r="126" spans="2:7" x14ac:dyDescent="0.25">
      <c r="B126" t="s">
        <v>3449</v>
      </c>
      <c r="C126" t="s">
        <v>3450</v>
      </c>
      <c r="E126" t="s">
        <v>3451</v>
      </c>
    </row>
    <row r="127" spans="2:7" x14ac:dyDescent="0.25">
      <c r="B127" t="s">
        <v>3452</v>
      </c>
      <c r="C127" t="s">
        <v>3453</v>
      </c>
      <c r="E127" t="s">
        <v>3454</v>
      </c>
      <c r="F127" t="s">
        <v>3455</v>
      </c>
    </row>
    <row r="128" spans="2:7" x14ac:dyDescent="0.25">
      <c r="B128" t="s">
        <v>3456</v>
      </c>
      <c r="C128" t="s">
        <v>3457</v>
      </c>
      <c r="E128" t="s">
        <v>3458</v>
      </c>
      <c r="F128" t="s">
        <v>3459</v>
      </c>
    </row>
    <row r="129" spans="2:10" x14ac:dyDescent="0.25">
      <c r="B129" t="s">
        <v>3263</v>
      </c>
      <c r="C129" t="s">
        <v>3460</v>
      </c>
      <c r="E129" t="s">
        <v>3461</v>
      </c>
      <c r="F129" t="s">
        <v>3462</v>
      </c>
      <c r="G129" t="s">
        <v>3463</v>
      </c>
      <c r="H129" t="s">
        <v>3294</v>
      </c>
      <c r="I129" t="s">
        <v>3464</v>
      </c>
      <c r="J129">
        <v>54971</v>
      </c>
    </row>
    <row r="130" spans="2:10" x14ac:dyDescent="0.25">
      <c r="B130" t="s">
        <v>3465</v>
      </c>
      <c r="C130" t="s">
        <v>3466</v>
      </c>
      <c r="D130" t="s">
        <v>3467</v>
      </c>
      <c r="E130" t="s">
        <v>3468</v>
      </c>
      <c r="F130" t="s">
        <v>3469</v>
      </c>
      <c r="H130" t="s">
        <v>3470</v>
      </c>
      <c r="I130" t="s">
        <v>3471</v>
      </c>
    </row>
    <row r="131" spans="2:10" x14ac:dyDescent="0.25">
      <c r="C131" t="s">
        <v>3472</v>
      </c>
      <c r="D131" t="s">
        <v>3473</v>
      </c>
      <c r="E131" t="s">
        <v>3474</v>
      </c>
      <c r="H131" t="s">
        <v>3267</v>
      </c>
      <c r="I131" t="s">
        <v>3268</v>
      </c>
    </row>
    <row r="132" spans="2:10" x14ac:dyDescent="0.25">
      <c r="C132" t="s">
        <v>3475</v>
      </c>
      <c r="D132" t="s">
        <v>3476</v>
      </c>
      <c r="E132" t="s">
        <v>3477</v>
      </c>
    </row>
    <row r="133" spans="2:10" x14ac:dyDescent="0.25">
      <c r="B133" t="s">
        <v>3478</v>
      </c>
      <c r="C133" t="s">
        <v>3479</v>
      </c>
      <c r="D133" t="s">
        <v>3480</v>
      </c>
      <c r="E133" t="s">
        <v>3572</v>
      </c>
      <c r="F133" t="s">
        <v>3481</v>
      </c>
    </row>
    <row r="134" spans="2:10" x14ac:dyDescent="0.25">
      <c r="B134" t="s">
        <v>3502</v>
      </c>
      <c r="C134" t="s">
        <v>3503</v>
      </c>
      <c r="D134" t="s">
        <v>3500</v>
      </c>
      <c r="F134" t="s">
        <v>3501</v>
      </c>
    </row>
    <row r="135" spans="2:10" x14ac:dyDescent="0.25">
      <c r="B135" t="s">
        <v>3515</v>
      </c>
      <c r="D135" t="s">
        <v>3516</v>
      </c>
      <c r="F135" t="s">
        <v>3517</v>
      </c>
    </row>
    <row r="136" spans="2:10" x14ac:dyDescent="0.25">
      <c r="B136" t="s">
        <v>3267</v>
      </c>
      <c r="C136" t="s">
        <v>6629</v>
      </c>
      <c r="D136" t="s">
        <v>6628</v>
      </c>
      <c r="E136" s="634" t="s">
        <v>6627</v>
      </c>
    </row>
    <row r="137" spans="2:10" x14ac:dyDescent="0.25">
      <c r="C137" t="s">
        <v>7395</v>
      </c>
      <c r="E137" t="s">
        <v>7396</v>
      </c>
    </row>
    <row r="139" spans="2:10" x14ac:dyDescent="0.25">
      <c r="B139" t="s">
        <v>7489</v>
      </c>
      <c r="C139">
        <v>391747244</v>
      </c>
      <c r="D139" t="s">
        <v>7490</v>
      </c>
    </row>
  </sheetData>
  <mergeCells count="2">
    <mergeCell ref="A1:E1"/>
    <mergeCell ref="D2:E2"/>
  </mergeCells>
  <hyperlinks>
    <hyperlink ref="A87" r:id="rId1" xr:uid="{B9719074-8311-47AF-9499-4AAF67F04C8C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EF0DF-EC2A-414C-B339-01889B0A7CBF}">
  <sheetPr codeName="Sheet21"/>
  <dimension ref="A1:E18"/>
  <sheetViews>
    <sheetView workbookViewId="0">
      <selection activeCell="F10" sqref="F10"/>
    </sheetView>
  </sheetViews>
  <sheetFormatPr defaultRowHeight="15" x14ac:dyDescent="0.25"/>
  <cols>
    <col min="1" max="1" width="12" customWidth="1"/>
    <col min="2" max="2" width="12.28515625" customWidth="1"/>
    <col min="3" max="3" width="11.42578125" customWidth="1"/>
    <col min="4" max="4" width="12.140625" customWidth="1"/>
  </cols>
  <sheetData>
    <row r="1" spans="1:4" x14ac:dyDescent="0.25">
      <c r="A1" t="s">
        <v>3580</v>
      </c>
      <c r="B1" t="s">
        <v>3581</v>
      </c>
      <c r="C1" t="s">
        <v>3582</v>
      </c>
      <c r="D1" t="s">
        <v>3583</v>
      </c>
    </row>
    <row r="2" spans="1:4" x14ac:dyDescent="0.25">
      <c r="A2" t="s">
        <v>3090</v>
      </c>
      <c r="B2" t="s">
        <v>3541</v>
      </c>
      <c r="C2" t="str">
        <f>CONCATENATE(A2," to ",B2)</f>
        <v>LB to OZ</v>
      </c>
      <c r="D2">
        <v>16</v>
      </c>
    </row>
    <row r="3" spans="1:4" x14ac:dyDescent="0.25">
      <c r="A3" t="s">
        <v>3541</v>
      </c>
      <c r="B3" t="s">
        <v>3090</v>
      </c>
      <c r="C3" t="str">
        <f t="shared" ref="C3:C18" si="0">CONCATENATE(A3," to ",B3)</f>
        <v>OZ to LB</v>
      </c>
      <c r="D3">
        <f>1/D2</f>
        <v>6.25E-2</v>
      </c>
    </row>
    <row r="4" spans="1:4" x14ac:dyDescent="0.25">
      <c r="A4" t="s">
        <v>3090</v>
      </c>
      <c r="B4" t="s">
        <v>3584</v>
      </c>
      <c r="C4" t="str">
        <f t="shared" si="0"/>
        <v>LB to GAL</v>
      </c>
      <c r="D4">
        <f>1/8</f>
        <v>0.125</v>
      </c>
    </row>
    <row r="5" spans="1:4" x14ac:dyDescent="0.25">
      <c r="A5" t="s">
        <v>3584</v>
      </c>
      <c r="B5" t="s">
        <v>3090</v>
      </c>
      <c r="C5" t="str">
        <f t="shared" si="0"/>
        <v>GAL to LB</v>
      </c>
      <c r="D5">
        <v>8</v>
      </c>
    </row>
    <row r="6" spans="1:4" x14ac:dyDescent="0.25">
      <c r="A6" t="s">
        <v>3090</v>
      </c>
      <c r="B6" t="s">
        <v>3539</v>
      </c>
      <c r="C6" t="str">
        <f t="shared" si="0"/>
        <v>LB to G</v>
      </c>
      <c r="D6">
        <v>453.59237000000002</v>
      </c>
    </row>
    <row r="7" spans="1:4" x14ac:dyDescent="0.25">
      <c r="A7" t="s">
        <v>3539</v>
      </c>
      <c r="B7" t="s">
        <v>3090</v>
      </c>
      <c r="C7" t="str">
        <f t="shared" si="0"/>
        <v>G to LB</v>
      </c>
      <c r="D7">
        <f>1/D6</f>
        <v>2.2046226218487759E-3</v>
      </c>
    </row>
    <row r="8" spans="1:4" x14ac:dyDescent="0.25">
      <c r="A8" t="s">
        <v>3090</v>
      </c>
      <c r="B8" t="s">
        <v>3540</v>
      </c>
      <c r="C8" t="str">
        <f t="shared" si="0"/>
        <v>LB to FLZ</v>
      </c>
      <c r="D8">
        <v>15.34</v>
      </c>
    </row>
    <row r="9" spans="1:4" x14ac:dyDescent="0.25">
      <c r="A9" t="s">
        <v>3540</v>
      </c>
      <c r="B9" t="s">
        <v>3090</v>
      </c>
      <c r="C9" t="str">
        <f t="shared" si="0"/>
        <v>FLZ to LB</v>
      </c>
      <c r="D9">
        <f>1/D8</f>
        <v>6.51890482398957E-2</v>
      </c>
    </row>
    <row r="10" spans="1:4" x14ac:dyDescent="0.25">
      <c r="A10" t="s">
        <v>3540</v>
      </c>
      <c r="B10" t="s">
        <v>3584</v>
      </c>
      <c r="C10" t="str">
        <f t="shared" si="0"/>
        <v>FLZ to GAL</v>
      </c>
      <c r="D10">
        <f>1/D11</f>
        <v>7.8125E-3</v>
      </c>
    </row>
    <row r="11" spans="1:4" x14ac:dyDescent="0.25">
      <c r="A11" t="s">
        <v>3584</v>
      </c>
      <c r="B11" t="s">
        <v>3540</v>
      </c>
      <c r="C11" t="str">
        <f t="shared" si="0"/>
        <v>GAL to FLZ</v>
      </c>
      <c r="D11">
        <v>128</v>
      </c>
    </row>
    <row r="12" spans="1:4" x14ac:dyDescent="0.25">
      <c r="A12" t="s">
        <v>3090</v>
      </c>
      <c r="B12" t="s">
        <v>3542</v>
      </c>
      <c r="C12" t="str">
        <f t="shared" si="0"/>
        <v>LB to ML</v>
      </c>
      <c r="D12">
        <v>453.59</v>
      </c>
    </row>
    <row r="13" spans="1:4" x14ac:dyDescent="0.25">
      <c r="A13" t="s">
        <v>3542</v>
      </c>
      <c r="B13" t="s">
        <v>3090</v>
      </c>
      <c r="C13" t="str">
        <f t="shared" si="0"/>
        <v>ML to LB</v>
      </c>
      <c r="D13">
        <v>2.2000000000000001E-3</v>
      </c>
    </row>
    <row r="14" spans="1:4" x14ac:dyDescent="0.25">
      <c r="A14" t="s">
        <v>3585</v>
      </c>
      <c r="B14" t="s">
        <v>3090</v>
      </c>
      <c r="C14" t="str">
        <f>CONCATENATE(A14," to ",B14)</f>
        <v>KG to LB</v>
      </c>
      <c r="D14">
        <v>2.2046226218488001</v>
      </c>
    </row>
    <row r="15" spans="1:4" x14ac:dyDescent="0.25">
      <c r="A15" t="s">
        <v>3090</v>
      </c>
      <c r="B15" t="s">
        <v>3585</v>
      </c>
      <c r="C15" t="str">
        <f>CONCATENATE(A15," to ",B15)</f>
        <v>LB to KG</v>
      </c>
      <c r="D15">
        <v>0.45359237000000002</v>
      </c>
    </row>
    <row r="16" spans="1:4" x14ac:dyDescent="0.25">
      <c r="A16" t="s">
        <v>3585</v>
      </c>
      <c r="B16" t="s">
        <v>3541</v>
      </c>
      <c r="C16" t="str">
        <f>CONCATENATE(A16," to ",B16)</f>
        <v>KG to OZ</v>
      </c>
      <c r="D16">
        <v>35.273961955802001</v>
      </c>
    </row>
    <row r="17" spans="1:5" x14ac:dyDescent="0.25">
      <c r="A17" t="s">
        <v>3541</v>
      </c>
      <c r="B17" t="s">
        <v>3585</v>
      </c>
      <c r="C17" t="str">
        <f>CONCATENATE(A17," to ",B17)</f>
        <v>OZ to KG</v>
      </c>
      <c r="D17">
        <v>2.8349523120000001E-2</v>
      </c>
    </row>
    <row r="18" spans="1:5" x14ac:dyDescent="0.25">
      <c r="A18" t="s">
        <v>3586</v>
      </c>
      <c r="B18" t="s">
        <v>3090</v>
      </c>
      <c r="C18" t="str">
        <f t="shared" si="0"/>
        <v>TOT to LB</v>
      </c>
      <c r="D18">
        <v>3100</v>
      </c>
      <c r="E18" t="s">
        <v>3587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75A8E-632D-4640-9284-9823BF02AA79}">
  <sheetPr codeName="Sheet1">
    <tabColor theme="9" tint="0.59999389629810485"/>
    <pageSetUpPr fitToPage="1"/>
  </sheetPr>
  <dimension ref="A1:N169"/>
  <sheetViews>
    <sheetView topLeftCell="C151" zoomScale="108" workbookViewId="0">
      <selection activeCell="K162" sqref="K162"/>
    </sheetView>
  </sheetViews>
  <sheetFormatPr defaultRowHeight="15" x14ac:dyDescent="0.25"/>
  <cols>
    <col min="1" max="1" width="14.5703125" customWidth="1"/>
    <col min="2" max="2" width="27.5703125" bestFit="1" customWidth="1"/>
    <col min="3" max="3" width="10.5703125" bestFit="1" customWidth="1"/>
    <col min="4" max="4" width="10.85546875" style="2" customWidth="1"/>
    <col min="5" max="5" width="9.85546875" bestFit="1" customWidth="1"/>
    <col min="6" max="6" width="19.140625" bestFit="1" customWidth="1"/>
    <col min="7" max="7" width="13.140625" customWidth="1"/>
    <col min="8" max="8" width="10.5703125" customWidth="1"/>
    <col min="9" max="9" width="11.85546875" customWidth="1"/>
    <col min="10" max="10" width="23.5703125" customWidth="1"/>
    <col min="11" max="11" width="12.140625" bestFit="1" customWidth="1"/>
    <col min="12" max="12" width="11.85546875" customWidth="1"/>
    <col min="13" max="13" width="10.5703125" bestFit="1" customWidth="1"/>
  </cols>
  <sheetData>
    <row r="1" spans="1:14" ht="16.5" thickBot="1" x14ac:dyDescent="0.3">
      <c r="A1" s="50"/>
      <c r="B1" s="51" t="s">
        <v>0</v>
      </c>
      <c r="C1" s="52"/>
      <c r="D1" s="53" t="s">
        <v>1</v>
      </c>
      <c r="E1" s="54" t="s">
        <v>2</v>
      </c>
      <c r="F1" s="51" t="s">
        <v>3</v>
      </c>
      <c r="G1" s="53"/>
      <c r="H1" s="53" t="s">
        <v>1</v>
      </c>
      <c r="I1" s="53" t="s">
        <v>2</v>
      </c>
      <c r="J1" s="51" t="s">
        <v>4</v>
      </c>
      <c r="K1" s="52"/>
      <c r="L1" s="52" t="s">
        <v>1</v>
      </c>
      <c r="M1" s="52" t="s">
        <v>2</v>
      </c>
      <c r="N1" s="55"/>
    </row>
    <row r="2" spans="1:14" s="1" customFormat="1" ht="19.5" thickBot="1" x14ac:dyDescent="0.45">
      <c r="A2" s="56" t="s">
        <v>5</v>
      </c>
      <c r="B2" s="57" t="s">
        <v>46</v>
      </c>
      <c r="C2" s="58">
        <v>275</v>
      </c>
      <c r="D2" s="33"/>
      <c r="E2" s="549">
        <f t="shared" ref="E2:E25" si="0">D2/C2</f>
        <v>0</v>
      </c>
      <c r="F2" s="60" t="s">
        <v>102</v>
      </c>
      <c r="G2" s="61">
        <v>90</v>
      </c>
      <c r="H2" s="9"/>
      <c r="I2" s="62">
        <f t="shared" ref="I2:I13" si="1">H2/G2</f>
        <v>0</v>
      </c>
      <c r="J2" s="63" t="s">
        <v>41</v>
      </c>
      <c r="K2" s="64">
        <v>126</v>
      </c>
      <c r="L2" s="12"/>
      <c r="M2" s="62">
        <f>L2/K2</f>
        <v>0</v>
      </c>
      <c r="N2" s="65"/>
    </row>
    <row r="3" spans="1:14" s="1" customFormat="1" ht="19.5" thickBot="1" x14ac:dyDescent="0.45">
      <c r="A3" s="66"/>
      <c r="B3" s="67" t="s">
        <v>67</v>
      </c>
      <c r="C3" s="68">
        <v>275</v>
      </c>
      <c r="D3" s="4"/>
      <c r="E3" s="69">
        <f t="shared" si="0"/>
        <v>0</v>
      </c>
      <c r="F3" s="70" t="s">
        <v>74</v>
      </c>
      <c r="G3" s="61">
        <v>90</v>
      </c>
      <c r="H3" s="10"/>
      <c r="I3" s="71">
        <f t="shared" si="1"/>
        <v>0</v>
      </c>
      <c r="J3" s="72"/>
      <c r="K3" s="73">
        <v>126</v>
      </c>
      <c r="L3" s="13"/>
      <c r="M3" s="71">
        <f>L3/K3</f>
        <v>0</v>
      </c>
      <c r="N3" s="65"/>
    </row>
    <row r="4" spans="1:14" s="1" customFormat="1" ht="19.5" thickBot="1" x14ac:dyDescent="0.45">
      <c r="A4" s="66"/>
      <c r="B4" s="67"/>
      <c r="C4" s="68">
        <v>275</v>
      </c>
      <c r="D4" s="5">
        <v>3875</v>
      </c>
      <c r="E4" s="74">
        <f t="shared" si="0"/>
        <v>14.090909090909092</v>
      </c>
      <c r="F4" s="70" t="s">
        <v>3019</v>
      </c>
      <c r="G4" s="61">
        <v>90</v>
      </c>
      <c r="H4" s="11"/>
      <c r="I4" s="75">
        <f t="shared" si="1"/>
        <v>0</v>
      </c>
      <c r="J4" s="72"/>
      <c r="K4" s="73">
        <v>126</v>
      </c>
      <c r="L4" s="14"/>
      <c r="M4" s="75">
        <f>L4/K4</f>
        <v>0</v>
      </c>
      <c r="N4" s="65"/>
    </row>
    <row r="5" spans="1:14" s="1" customFormat="1" ht="19.5" thickBot="1" x14ac:dyDescent="0.45">
      <c r="A5" s="66"/>
      <c r="B5" s="76"/>
      <c r="C5" s="77">
        <v>275</v>
      </c>
      <c r="D5" s="34"/>
      <c r="E5" s="78">
        <f t="shared" si="0"/>
        <v>0</v>
      </c>
      <c r="F5" s="79"/>
      <c r="G5" s="80">
        <v>90</v>
      </c>
      <c r="H5" s="35">
        <v>2291</v>
      </c>
      <c r="I5" s="81">
        <f t="shared" si="1"/>
        <v>25.455555555555556</v>
      </c>
      <c r="J5" s="82"/>
      <c r="K5" s="83">
        <v>126</v>
      </c>
      <c r="L5" s="15"/>
      <c r="M5" s="81">
        <f>L5/K5</f>
        <v>0</v>
      </c>
      <c r="N5" s="65"/>
    </row>
    <row r="6" spans="1:14" s="1" customFormat="1" ht="18.75" x14ac:dyDescent="0.4">
      <c r="A6" s="50"/>
      <c r="B6" s="84" t="s">
        <v>2988</v>
      </c>
      <c r="C6" s="58">
        <v>252</v>
      </c>
      <c r="D6" s="33"/>
      <c r="E6" s="549">
        <f t="shared" si="0"/>
        <v>0</v>
      </c>
      <c r="F6" s="85" t="s">
        <v>2996</v>
      </c>
      <c r="G6" s="64">
        <v>176</v>
      </c>
      <c r="H6" s="587"/>
      <c r="I6" s="550">
        <f>H6/G6</f>
        <v>0</v>
      </c>
      <c r="J6" s="86" t="s">
        <v>35</v>
      </c>
      <c r="K6" s="64">
        <v>119</v>
      </c>
      <c r="L6" s="12"/>
      <c r="M6" s="62">
        <f>L6/K6</f>
        <v>0</v>
      </c>
      <c r="N6" s="65"/>
    </row>
    <row r="7" spans="1:14" s="1" customFormat="1" ht="18.75" x14ac:dyDescent="0.4">
      <c r="A7" s="50"/>
      <c r="B7" s="87" t="s">
        <v>71</v>
      </c>
      <c r="C7" s="68">
        <v>252</v>
      </c>
      <c r="D7" s="4"/>
      <c r="E7" s="69">
        <f t="shared" si="0"/>
        <v>0</v>
      </c>
      <c r="F7" s="88" t="s">
        <v>65</v>
      </c>
      <c r="G7" s="73">
        <v>176</v>
      </c>
      <c r="H7" s="13">
        <v>891</v>
      </c>
      <c r="I7" s="71">
        <f t="shared" si="1"/>
        <v>5.0625</v>
      </c>
      <c r="J7" s="89"/>
      <c r="K7" s="73">
        <v>119</v>
      </c>
      <c r="L7" s="13"/>
      <c r="M7" s="71">
        <f xml:space="preserve"> L7/K7</f>
        <v>0</v>
      </c>
      <c r="N7" s="65"/>
    </row>
    <row r="8" spans="1:14" s="1" customFormat="1" ht="18.75" x14ac:dyDescent="0.4">
      <c r="A8" s="50"/>
      <c r="B8" s="87"/>
      <c r="C8" s="68">
        <v>252</v>
      </c>
      <c r="D8" s="5"/>
      <c r="E8" s="74">
        <f t="shared" si="0"/>
        <v>0</v>
      </c>
      <c r="F8" s="88" t="s">
        <v>67</v>
      </c>
      <c r="G8" s="73">
        <v>176</v>
      </c>
      <c r="H8" s="14"/>
      <c r="I8" s="75">
        <f t="shared" si="1"/>
        <v>0</v>
      </c>
      <c r="J8" s="89"/>
      <c r="K8" s="73">
        <v>119</v>
      </c>
      <c r="L8" s="14">
        <v>2450</v>
      </c>
      <c r="M8" s="75">
        <f t="shared" ref="M8:M13" si="2">L8/K8</f>
        <v>20.588235294117649</v>
      </c>
      <c r="N8" s="65"/>
    </row>
    <row r="9" spans="1:14" s="1" customFormat="1" ht="19.5" thickBot="1" x14ac:dyDescent="0.45">
      <c r="A9" s="50"/>
      <c r="B9" s="90"/>
      <c r="C9" s="77">
        <v>252</v>
      </c>
      <c r="D9" s="34"/>
      <c r="E9" s="78">
        <f t="shared" si="0"/>
        <v>0</v>
      </c>
      <c r="G9" s="83">
        <v>176</v>
      </c>
      <c r="H9" s="15"/>
      <c r="I9" s="81">
        <f t="shared" si="1"/>
        <v>0</v>
      </c>
      <c r="J9" s="92"/>
      <c r="K9" s="83">
        <v>119</v>
      </c>
      <c r="L9" s="15"/>
      <c r="M9" s="81">
        <f t="shared" si="2"/>
        <v>0</v>
      </c>
      <c r="N9" s="65"/>
    </row>
    <row r="10" spans="1:14" s="1" customFormat="1" ht="18.75" x14ac:dyDescent="0.4">
      <c r="A10" s="50"/>
      <c r="B10" s="93" t="s">
        <v>96</v>
      </c>
      <c r="C10" s="58">
        <v>320</v>
      </c>
      <c r="D10" s="33"/>
      <c r="E10" s="59">
        <f t="shared" si="0"/>
        <v>0</v>
      </c>
      <c r="F10" s="94" t="s">
        <v>2997</v>
      </c>
      <c r="G10" s="61">
        <v>360</v>
      </c>
      <c r="H10" s="12"/>
      <c r="I10" s="550">
        <f>H10/G10</f>
        <v>0</v>
      </c>
      <c r="J10" s="95" t="s">
        <v>73</v>
      </c>
      <c r="K10" s="96">
        <v>341</v>
      </c>
      <c r="L10" s="22"/>
      <c r="M10" s="693">
        <f t="shared" si="2"/>
        <v>0</v>
      </c>
      <c r="N10" s="65"/>
    </row>
    <row r="11" spans="1:14" s="1" customFormat="1" ht="18.75" x14ac:dyDescent="0.4">
      <c r="A11" s="50"/>
      <c r="B11" s="97" t="s">
        <v>71</v>
      </c>
      <c r="C11" s="68">
        <v>320</v>
      </c>
      <c r="D11" s="4"/>
      <c r="E11" s="69">
        <f t="shared" si="0"/>
        <v>0</v>
      </c>
      <c r="F11" s="98" t="s">
        <v>65</v>
      </c>
      <c r="G11" s="99">
        <v>360</v>
      </c>
      <c r="H11" s="16">
        <v>40746</v>
      </c>
      <c r="I11" s="71">
        <f t="shared" si="1"/>
        <v>113.18333333333334</v>
      </c>
      <c r="J11" s="100" t="s">
        <v>70</v>
      </c>
      <c r="K11" s="101">
        <v>341</v>
      </c>
      <c r="L11" s="23"/>
      <c r="M11" s="694">
        <f t="shared" si="2"/>
        <v>0</v>
      </c>
      <c r="N11" s="65"/>
    </row>
    <row r="12" spans="1:14" s="1" customFormat="1" ht="18.75" x14ac:dyDescent="0.4">
      <c r="A12" s="50"/>
      <c r="B12" s="97"/>
      <c r="C12" s="68">
        <v>320</v>
      </c>
      <c r="D12" s="5"/>
      <c r="E12" s="74">
        <f t="shared" si="0"/>
        <v>0</v>
      </c>
      <c r="F12" s="98" t="s">
        <v>66</v>
      </c>
      <c r="G12" s="99">
        <v>360</v>
      </c>
      <c r="H12" s="17"/>
      <c r="I12" s="75">
        <f t="shared" si="1"/>
        <v>0</v>
      </c>
      <c r="J12" s="100"/>
      <c r="K12" s="101">
        <v>341</v>
      </c>
      <c r="L12" s="24"/>
      <c r="M12" s="695">
        <f t="shared" si="2"/>
        <v>0</v>
      </c>
      <c r="N12" s="65"/>
    </row>
    <row r="13" spans="1:14" s="1" customFormat="1" ht="19.5" thickBot="1" x14ac:dyDescent="0.45">
      <c r="A13" s="50"/>
      <c r="B13" s="102"/>
      <c r="C13" s="77">
        <v>320</v>
      </c>
      <c r="D13" s="34"/>
      <c r="E13" s="78">
        <f t="shared" si="0"/>
        <v>0</v>
      </c>
      <c r="G13" s="103">
        <v>360</v>
      </c>
      <c r="H13" s="18"/>
      <c r="I13" s="81">
        <f t="shared" si="1"/>
        <v>0</v>
      </c>
      <c r="J13" s="104"/>
      <c r="K13" s="105">
        <v>341</v>
      </c>
      <c r="L13" s="25"/>
      <c r="M13" s="595">
        <f t="shared" si="2"/>
        <v>0</v>
      </c>
      <c r="N13" s="65"/>
    </row>
    <row r="14" spans="1:14" s="1" customFormat="1" ht="18.75" x14ac:dyDescent="0.4">
      <c r="A14" s="50"/>
      <c r="B14" s="106" t="s">
        <v>95</v>
      </c>
      <c r="C14" s="107">
        <v>125</v>
      </c>
      <c r="D14" s="32"/>
      <c r="E14" s="108">
        <f t="shared" si="0"/>
        <v>0</v>
      </c>
      <c r="F14" s="109" t="s">
        <v>76</v>
      </c>
      <c r="G14" s="64">
        <v>200</v>
      </c>
      <c r="H14" s="12"/>
      <c r="I14" s="62">
        <f t="shared" ref="I14:I29" si="3">H14/G14</f>
        <v>0</v>
      </c>
      <c r="J14" s="110"/>
      <c r="K14" s="110"/>
      <c r="L14" s="110"/>
      <c r="M14" s="110"/>
      <c r="N14" s="65"/>
    </row>
    <row r="15" spans="1:14" s="1" customFormat="1" ht="18.75" x14ac:dyDescent="0.4">
      <c r="A15" s="50"/>
      <c r="B15" s="111" t="s">
        <v>77</v>
      </c>
      <c r="C15" s="68">
        <v>125</v>
      </c>
      <c r="D15" s="4"/>
      <c r="E15" s="112">
        <f t="shared" si="0"/>
        <v>0</v>
      </c>
      <c r="F15" s="113" t="s">
        <v>66</v>
      </c>
      <c r="G15" s="73">
        <v>200</v>
      </c>
      <c r="H15" s="13">
        <v>74500</v>
      </c>
      <c r="I15" s="71">
        <f t="shared" si="3"/>
        <v>372.5</v>
      </c>
      <c r="J15" s="114" t="s">
        <v>50</v>
      </c>
      <c r="K15" s="115">
        <v>42431</v>
      </c>
      <c r="L15" s="114"/>
      <c r="M15" s="115"/>
      <c r="N15" s="65"/>
    </row>
    <row r="16" spans="1:14" s="1" customFormat="1" ht="18.75" x14ac:dyDescent="0.4">
      <c r="A16" s="50"/>
      <c r="B16" s="111"/>
      <c r="C16" s="68">
        <v>125</v>
      </c>
      <c r="D16" s="5"/>
      <c r="E16" s="116">
        <f t="shared" si="0"/>
        <v>0</v>
      </c>
      <c r="F16" s="113"/>
      <c r="G16" s="73">
        <v>200</v>
      </c>
      <c r="H16" s="14"/>
      <c r="I16" s="75">
        <f t="shared" si="3"/>
        <v>0</v>
      </c>
      <c r="J16" s="110"/>
      <c r="K16" s="110"/>
      <c r="L16" s="110"/>
      <c r="M16" s="110"/>
      <c r="N16" s="65"/>
    </row>
    <row r="17" spans="1:14" s="1" customFormat="1" ht="19.5" thickBot="1" x14ac:dyDescent="0.45">
      <c r="A17" s="50"/>
      <c r="B17" s="117"/>
      <c r="C17" s="52">
        <v>125</v>
      </c>
      <c r="D17" s="31"/>
      <c r="E17" s="118">
        <f t="shared" si="0"/>
        <v>0</v>
      </c>
      <c r="F17" s="119"/>
      <c r="G17" s="83">
        <v>200</v>
      </c>
      <c r="H17" s="15"/>
      <c r="I17" s="81">
        <f t="shared" si="3"/>
        <v>0</v>
      </c>
      <c r="J17" s="801">
        <v>43920</v>
      </c>
      <c r="K17" s="114" t="s">
        <v>7323</v>
      </c>
      <c r="L17" s="110"/>
      <c r="M17" s="110"/>
      <c r="N17" s="65"/>
    </row>
    <row r="18" spans="1:14" s="1" customFormat="1" ht="18.75" x14ac:dyDescent="0.4">
      <c r="A18" s="50"/>
      <c r="B18" s="84" t="s">
        <v>72</v>
      </c>
      <c r="C18" s="58">
        <v>148</v>
      </c>
      <c r="D18" s="33"/>
      <c r="E18" s="59">
        <f t="shared" si="0"/>
        <v>0</v>
      </c>
      <c r="F18" s="120" t="s">
        <v>7</v>
      </c>
      <c r="G18" s="64">
        <v>270</v>
      </c>
      <c r="H18" s="12">
        <v>13000</v>
      </c>
      <c r="I18" s="62">
        <f>H18/G18</f>
        <v>48.148148148148145</v>
      </c>
      <c r="J18" s="801">
        <v>43926</v>
      </c>
      <c r="K18" s="121" t="s">
        <v>51</v>
      </c>
      <c r="L18" s="110"/>
      <c r="M18" s="110"/>
      <c r="N18" s="65"/>
    </row>
    <row r="19" spans="1:14" s="1" customFormat="1" ht="18.75" x14ac:dyDescent="0.4">
      <c r="A19" s="50"/>
      <c r="B19" s="87" t="s">
        <v>66</v>
      </c>
      <c r="C19" s="68">
        <v>148</v>
      </c>
      <c r="D19" s="4"/>
      <c r="E19" s="69">
        <f t="shared" si="0"/>
        <v>0</v>
      </c>
      <c r="F19" s="122" t="s">
        <v>75</v>
      </c>
      <c r="G19" s="73">
        <v>270</v>
      </c>
      <c r="H19" s="13"/>
      <c r="I19" s="71">
        <f t="shared" si="3"/>
        <v>0</v>
      </c>
      <c r="J19" s="801">
        <v>43933</v>
      </c>
      <c r="K19" s="123" t="s">
        <v>52</v>
      </c>
      <c r="L19" s="110"/>
      <c r="M19" s="110"/>
      <c r="N19" s="65"/>
    </row>
    <row r="20" spans="1:14" s="1" customFormat="1" ht="18.75" x14ac:dyDescent="0.4">
      <c r="A20" s="50"/>
      <c r="B20" s="87"/>
      <c r="C20" s="68">
        <v>148</v>
      </c>
      <c r="D20" s="5"/>
      <c r="E20" s="74">
        <f t="shared" si="0"/>
        <v>0</v>
      </c>
      <c r="F20" s="122" t="s">
        <v>66</v>
      </c>
      <c r="G20" s="73">
        <v>270</v>
      </c>
      <c r="H20" s="14"/>
      <c r="I20" s="75">
        <f t="shared" si="3"/>
        <v>0</v>
      </c>
      <c r="J20" s="801">
        <v>43940</v>
      </c>
      <c r="K20" s="124" t="s">
        <v>7813</v>
      </c>
      <c r="L20" s="110"/>
      <c r="M20" s="110"/>
      <c r="N20" s="65"/>
    </row>
    <row r="21" spans="1:14" s="1" customFormat="1" ht="19.5" thickBot="1" x14ac:dyDescent="0.45">
      <c r="A21" s="50"/>
      <c r="B21" s="90"/>
      <c r="C21" s="77">
        <v>148</v>
      </c>
      <c r="D21" s="34">
        <v>28200</v>
      </c>
      <c r="E21" s="78">
        <f t="shared" si="0"/>
        <v>190.54054054054055</v>
      </c>
      <c r="F21" s="125"/>
      <c r="G21" s="83">
        <v>270</v>
      </c>
      <c r="H21" s="15"/>
      <c r="I21" s="81">
        <f t="shared" si="3"/>
        <v>0</v>
      </c>
      <c r="J21" s="110"/>
      <c r="K21" s="110"/>
      <c r="L21" s="110"/>
      <c r="M21" s="110"/>
      <c r="N21" s="65"/>
    </row>
    <row r="22" spans="1:14" s="1" customFormat="1" ht="18.75" x14ac:dyDescent="0.4">
      <c r="A22" s="50"/>
      <c r="B22" s="84" t="s">
        <v>68</v>
      </c>
      <c r="C22" s="58">
        <v>176</v>
      </c>
      <c r="D22" s="33"/>
      <c r="E22" s="59">
        <f t="shared" si="0"/>
        <v>0</v>
      </c>
      <c r="F22" s="85" t="s">
        <v>79</v>
      </c>
      <c r="G22" s="64">
        <v>66</v>
      </c>
      <c r="H22" s="12"/>
      <c r="I22" s="62">
        <f t="shared" si="3"/>
        <v>0</v>
      </c>
      <c r="J22" s="110"/>
      <c r="K22" s="110"/>
      <c r="L22" s="110"/>
      <c r="M22" s="110"/>
      <c r="N22" s="65"/>
    </row>
    <row r="23" spans="1:14" s="1" customFormat="1" ht="18.75" x14ac:dyDescent="0.4">
      <c r="A23" s="50"/>
      <c r="B23" s="87" t="s">
        <v>77</v>
      </c>
      <c r="C23" s="68">
        <v>176</v>
      </c>
      <c r="D23" s="4"/>
      <c r="E23" s="69">
        <f t="shared" si="0"/>
        <v>0</v>
      </c>
      <c r="F23" s="88" t="s">
        <v>67</v>
      </c>
      <c r="G23" s="73">
        <v>66</v>
      </c>
      <c r="H23" s="13"/>
      <c r="I23" s="71">
        <f t="shared" si="3"/>
        <v>0</v>
      </c>
      <c r="J23" s="110"/>
      <c r="K23" s="110"/>
      <c r="L23" s="110"/>
      <c r="M23" s="110"/>
      <c r="N23" s="65"/>
    </row>
    <row r="24" spans="1:14" s="1" customFormat="1" ht="18.75" x14ac:dyDescent="0.4">
      <c r="A24" s="50"/>
      <c r="B24" s="87" t="s">
        <v>82</v>
      </c>
      <c r="C24" s="68">
        <v>176</v>
      </c>
      <c r="D24" s="5"/>
      <c r="E24" s="74">
        <f t="shared" si="0"/>
        <v>0</v>
      </c>
      <c r="F24" s="88"/>
      <c r="G24" s="73">
        <v>66</v>
      </c>
      <c r="H24" s="14"/>
      <c r="I24" s="75">
        <f t="shared" si="3"/>
        <v>0</v>
      </c>
      <c r="J24" s="110"/>
      <c r="K24" s="110"/>
      <c r="L24" s="110"/>
      <c r="M24" s="110"/>
      <c r="N24" s="65"/>
    </row>
    <row r="25" spans="1:14" s="1" customFormat="1" ht="19.5" thickBot="1" x14ac:dyDescent="0.45">
      <c r="A25" s="50"/>
      <c r="B25" s="126"/>
      <c r="C25" s="52">
        <v>176</v>
      </c>
      <c r="D25" s="31"/>
      <c r="E25" s="127">
        <f t="shared" si="0"/>
        <v>0</v>
      </c>
      <c r="F25" s="91"/>
      <c r="G25" s="83">
        <v>66</v>
      </c>
      <c r="H25" s="15"/>
      <c r="I25" s="81">
        <f t="shared" si="3"/>
        <v>0</v>
      </c>
      <c r="J25" s="110"/>
      <c r="K25" s="110"/>
      <c r="L25" s="110"/>
      <c r="M25" s="110"/>
      <c r="N25" s="65"/>
    </row>
    <row r="26" spans="1:14" s="1" customFormat="1" ht="19.5" thickBot="1" x14ac:dyDescent="0.45">
      <c r="A26" s="50"/>
      <c r="B26" s="128" t="s">
        <v>97</v>
      </c>
      <c r="C26" s="129">
        <v>153</v>
      </c>
      <c r="D26" s="257"/>
      <c r="E26" s="365">
        <f>D26/C26</f>
        <v>0</v>
      </c>
      <c r="F26" s="84" t="s">
        <v>80</v>
      </c>
      <c r="G26" s="58">
        <v>70</v>
      </c>
      <c r="H26" s="12"/>
      <c r="I26" s="62">
        <f t="shared" si="3"/>
        <v>0</v>
      </c>
      <c r="J26" s="110"/>
      <c r="K26" s="110"/>
      <c r="L26" s="110"/>
      <c r="M26" s="110"/>
      <c r="N26" s="65"/>
    </row>
    <row r="27" spans="1:14" s="1" customFormat="1" ht="19.5" thickBot="1" x14ac:dyDescent="0.45">
      <c r="A27" s="50"/>
      <c r="B27" s="130" t="s">
        <v>67</v>
      </c>
      <c r="C27" s="131">
        <v>153</v>
      </c>
      <c r="D27" s="258"/>
      <c r="E27" s="132">
        <f>D27/C27</f>
        <v>0</v>
      </c>
      <c r="F27" s="133" t="s">
        <v>67</v>
      </c>
      <c r="G27" s="68">
        <v>70</v>
      </c>
      <c r="H27" s="13"/>
      <c r="I27" s="71">
        <f t="shared" si="3"/>
        <v>0</v>
      </c>
      <c r="J27" s="110"/>
      <c r="K27" s="110"/>
      <c r="L27" s="110"/>
      <c r="M27" s="110"/>
      <c r="N27" s="65"/>
    </row>
    <row r="28" spans="1:14" s="1" customFormat="1" ht="19.5" thickBot="1" x14ac:dyDescent="0.45">
      <c r="A28" s="50"/>
      <c r="B28" s="130"/>
      <c r="C28" s="131">
        <v>153</v>
      </c>
      <c r="D28" s="259"/>
      <c r="E28" s="134">
        <f>D28/C28</f>
        <v>0</v>
      </c>
      <c r="F28" s="133"/>
      <c r="G28" s="68">
        <v>70</v>
      </c>
      <c r="H28" s="14"/>
      <c r="I28" s="75">
        <f t="shared" si="3"/>
        <v>0</v>
      </c>
      <c r="J28" s="110"/>
      <c r="K28" s="110"/>
      <c r="L28" s="110"/>
      <c r="M28" s="110"/>
      <c r="N28" s="65"/>
    </row>
    <row r="29" spans="1:14" s="1" customFormat="1" ht="19.5" thickBot="1" x14ac:dyDescent="0.45">
      <c r="A29" s="50"/>
      <c r="B29" s="135"/>
      <c r="C29" s="136">
        <v>153</v>
      </c>
      <c r="D29" s="260"/>
      <c r="E29" s="137">
        <f>D29/C29</f>
        <v>0</v>
      </c>
      <c r="F29" s="138"/>
      <c r="G29" s="77">
        <v>70</v>
      </c>
      <c r="H29" s="15"/>
      <c r="I29" s="81">
        <f t="shared" si="3"/>
        <v>0</v>
      </c>
      <c r="J29" s="110"/>
      <c r="K29" s="110"/>
      <c r="L29" s="110"/>
      <c r="M29" s="110"/>
      <c r="N29" s="65"/>
    </row>
    <row r="30" spans="1:14" s="1" customFormat="1" ht="18.75" x14ac:dyDescent="0.4">
      <c r="A30" s="50"/>
      <c r="B30" s="139" t="s">
        <v>81</v>
      </c>
      <c r="C30" s="107">
        <v>119</v>
      </c>
      <c r="D30" s="32">
        <v>16000</v>
      </c>
      <c r="E30" s="366">
        <f t="shared" ref="E30:E37" si="4">D30/C30</f>
        <v>134.45378151260505</v>
      </c>
      <c r="F30" s="140" t="s">
        <v>78</v>
      </c>
      <c r="G30" s="107">
        <v>125</v>
      </c>
      <c r="H30" s="37"/>
      <c r="I30" s="802">
        <f>H30/G30</f>
        <v>0</v>
      </c>
      <c r="J30" s="141"/>
      <c r="K30" s="110"/>
      <c r="L30" s="110"/>
      <c r="M30" s="142"/>
      <c r="N30" s="65"/>
    </row>
    <row r="31" spans="1:14" s="1" customFormat="1" ht="18.75" x14ac:dyDescent="0.4">
      <c r="A31" s="50"/>
      <c r="B31" s="87" t="s">
        <v>67</v>
      </c>
      <c r="C31" s="68">
        <v>119</v>
      </c>
      <c r="D31" s="4"/>
      <c r="E31" s="69">
        <f t="shared" si="4"/>
        <v>0</v>
      </c>
      <c r="F31" s="143" t="s">
        <v>67</v>
      </c>
      <c r="G31" s="68">
        <v>125</v>
      </c>
      <c r="H31" s="13"/>
      <c r="I31" s="803">
        <f>H31/G31</f>
        <v>0</v>
      </c>
      <c r="J31" s="141"/>
      <c r="K31" s="110"/>
      <c r="L31" s="110"/>
      <c r="M31" s="142"/>
      <c r="N31" s="65"/>
    </row>
    <row r="32" spans="1:14" s="1" customFormat="1" ht="18.75" x14ac:dyDescent="0.4">
      <c r="A32" s="50"/>
      <c r="B32" s="87"/>
      <c r="C32" s="68">
        <v>119</v>
      </c>
      <c r="D32" s="5"/>
      <c r="E32" s="74">
        <f t="shared" si="4"/>
        <v>0</v>
      </c>
      <c r="F32" s="143" t="s">
        <v>89</v>
      </c>
      <c r="G32" s="68">
        <v>125</v>
      </c>
      <c r="H32" s="14"/>
      <c r="I32" s="804">
        <f>H32/G32</f>
        <v>0</v>
      </c>
      <c r="J32" s="141"/>
      <c r="K32" s="110"/>
      <c r="L32" s="110"/>
      <c r="M32" s="142"/>
      <c r="N32" s="65"/>
    </row>
    <row r="33" spans="1:14" s="1" customFormat="1" ht="19.5" thickBot="1" x14ac:dyDescent="0.45">
      <c r="A33" s="50"/>
      <c r="B33" s="90"/>
      <c r="C33" s="77">
        <v>119</v>
      </c>
      <c r="D33" s="34"/>
      <c r="E33" s="78">
        <f t="shared" si="4"/>
        <v>0</v>
      </c>
      <c r="F33" s="144"/>
      <c r="G33" s="52">
        <v>125</v>
      </c>
      <c r="H33" s="36"/>
      <c r="I33" s="805">
        <f>H33/G33</f>
        <v>0</v>
      </c>
      <c r="J33" s="141"/>
      <c r="K33" s="110"/>
      <c r="L33" s="110"/>
      <c r="M33" s="142"/>
      <c r="N33" s="65"/>
    </row>
    <row r="34" spans="1:14" s="1" customFormat="1" ht="18.75" x14ac:dyDescent="0.4">
      <c r="A34" s="50"/>
      <c r="B34" s="57" t="s">
        <v>69</v>
      </c>
      <c r="C34" s="58">
        <v>128</v>
      </c>
      <c r="D34" s="33"/>
      <c r="E34" s="59">
        <f t="shared" si="4"/>
        <v>0</v>
      </c>
      <c r="F34" s="84" t="s">
        <v>88</v>
      </c>
      <c r="G34" s="58">
        <v>280</v>
      </c>
      <c r="H34" s="12"/>
      <c r="I34" s="62">
        <f>ROUNDUP(H34/G34,0)</f>
        <v>0</v>
      </c>
      <c r="J34" s="65"/>
      <c r="K34" s="110"/>
      <c r="L34" s="110"/>
      <c r="M34" s="142"/>
      <c r="N34" s="65"/>
    </row>
    <row r="35" spans="1:14" s="1" customFormat="1" ht="18.75" x14ac:dyDescent="0.4">
      <c r="A35" s="50"/>
      <c r="B35" s="67" t="s">
        <v>85</v>
      </c>
      <c r="C35" s="68">
        <v>128</v>
      </c>
      <c r="D35" s="4"/>
      <c r="E35" s="69">
        <f t="shared" si="4"/>
        <v>0</v>
      </c>
      <c r="F35" s="87" t="s">
        <v>66</v>
      </c>
      <c r="G35" s="68">
        <v>280</v>
      </c>
      <c r="H35" s="13">
        <v>15500</v>
      </c>
      <c r="I35" s="71">
        <f>H35/G35</f>
        <v>55.357142857142854</v>
      </c>
      <c r="J35" s="65"/>
      <c r="K35" s="110"/>
      <c r="L35" s="110"/>
      <c r="M35" s="142"/>
      <c r="N35" s="65"/>
    </row>
    <row r="36" spans="1:14" s="1" customFormat="1" ht="18.75" x14ac:dyDescent="0.4">
      <c r="A36" s="50"/>
      <c r="B36" s="67" t="s">
        <v>83</v>
      </c>
      <c r="C36" s="68">
        <v>128</v>
      </c>
      <c r="D36" s="5"/>
      <c r="E36" s="74">
        <f t="shared" si="4"/>
        <v>0</v>
      </c>
      <c r="F36" s="87"/>
      <c r="G36" s="68">
        <v>280</v>
      </c>
      <c r="H36" s="14"/>
      <c r="I36" s="75">
        <f>H36/G36</f>
        <v>0</v>
      </c>
      <c r="J36" s="65"/>
      <c r="K36" s="110"/>
      <c r="L36" s="110"/>
      <c r="M36" s="142"/>
      <c r="N36" s="65"/>
    </row>
    <row r="37" spans="1:14" s="1" customFormat="1" ht="19.5" thickBot="1" x14ac:dyDescent="0.45">
      <c r="A37" s="50"/>
      <c r="C37" s="52">
        <v>128</v>
      </c>
      <c r="D37" s="31"/>
      <c r="E37" s="127">
        <f t="shared" si="4"/>
        <v>0</v>
      </c>
      <c r="F37" s="90"/>
      <c r="G37" s="77">
        <v>280</v>
      </c>
      <c r="H37" s="15"/>
      <c r="I37" s="81">
        <f>H37/G37</f>
        <v>0</v>
      </c>
      <c r="J37" s="65"/>
      <c r="K37" s="110"/>
      <c r="L37" s="110"/>
      <c r="M37" s="142"/>
      <c r="N37" s="65"/>
    </row>
    <row r="38" spans="1:14" s="1" customFormat="1" ht="19.5" thickBot="1" x14ac:dyDescent="0.3">
      <c r="A38" s="50"/>
      <c r="B38" s="144" t="s">
        <v>98</v>
      </c>
      <c r="C38" s="143">
        <v>176</v>
      </c>
      <c r="D38" s="261"/>
      <c r="E38" s="807">
        <f>D38/C38</f>
        <v>0</v>
      </c>
      <c r="F38" s="110"/>
      <c r="G38" s="110"/>
      <c r="H38" s="110"/>
      <c r="I38" s="110"/>
      <c r="J38" s="145"/>
      <c r="K38" s="110"/>
      <c r="L38" s="110"/>
      <c r="M38" s="110"/>
      <c r="N38" s="65"/>
    </row>
    <row r="39" spans="1:14" s="1" customFormat="1" ht="18.75" x14ac:dyDescent="0.25">
      <c r="A39" s="141"/>
      <c r="B39" s="591" t="s">
        <v>67</v>
      </c>
      <c r="C39" s="590">
        <v>176</v>
      </c>
      <c r="D39" s="258"/>
      <c r="E39" s="808">
        <f>D39/C39</f>
        <v>0</v>
      </c>
      <c r="F39" s="110"/>
      <c r="G39" s="110"/>
      <c r="H39" s="110"/>
      <c r="I39" s="110"/>
      <c r="J39" s="145"/>
      <c r="K39" s="110"/>
      <c r="L39" s="110"/>
      <c r="M39" s="110"/>
      <c r="N39" s="65"/>
    </row>
    <row r="40" spans="1:14" s="1" customFormat="1" ht="19.5" thickBot="1" x14ac:dyDescent="0.45">
      <c r="A40" s="141"/>
      <c r="B40" s="592" t="s">
        <v>3674</v>
      </c>
      <c r="C40" s="590">
        <v>176</v>
      </c>
      <c r="D40" s="259">
        <v>1752</v>
      </c>
      <c r="E40" s="809">
        <f>D40/C40</f>
        <v>9.954545454545455</v>
      </c>
      <c r="F40" s="110"/>
      <c r="G40" s="110"/>
      <c r="H40" s="110"/>
      <c r="I40" s="110"/>
      <c r="J40" s="145"/>
      <c r="K40" s="110"/>
      <c r="L40" s="110"/>
      <c r="M40" s="110"/>
      <c r="N40" s="65"/>
    </row>
    <row r="41" spans="1:14" s="1" customFormat="1" ht="19.5" thickBot="1" x14ac:dyDescent="0.3">
      <c r="A41" s="141"/>
      <c r="B41" s="593"/>
      <c r="C41" s="590">
        <v>176</v>
      </c>
      <c r="D41" s="262"/>
      <c r="E41" s="594">
        <f>D41/C41</f>
        <v>0</v>
      </c>
      <c r="F41" s="110"/>
      <c r="G41" s="110"/>
      <c r="H41" s="110"/>
      <c r="I41" s="110"/>
      <c r="J41" s="145"/>
      <c r="K41" s="110"/>
      <c r="L41" s="110"/>
      <c r="M41" s="110"/>
      <c r="N41" s="65"/>
    </row>
    <row r="42" spans="1:14" s="1" customFormat="1" ht="18.75" x14ac:dyDescent="0.4">
      <c r="A42" s="110"/>
      <c r="B42" s="146" t="s">
        <v>12</v>
      </c>
      <c r="C42" s="107">
        <v>126</v>
      </c>
      <c r="D42" s="32"/>
      <c r="E42" s="147">
        <f t="shared" ref="E42:E49" si="5">D42/C42</f>
        <v>0</v>
      </c>
      <c r="F42" s="110"/>
      <c r="G42" s="110"/>
      <c r="H42" s="110"/>
      <c r="I42" s="362">
        <f ca="1">NOW()</f>
        <v>43945.47977233796</v>
      </c>
      <c r="J42" s="148" t="s">
        <v>62</v>
      </c>
      <c r="K42" s="110"/>
      <c r="L42" s="110"/>
      <c r="M42" s="110"/>
      <c r="N42" s="65"/>
    </row>
    <row r="43" spans="1:14" s="1" customFormat="1" ht="18.75" x14ac:dyDescent="0.4">
      <c r="A43" s="110"/>
      <c r="B43" s="149" t="s">
        <v>67</v>
      </c>
      <c r="C43" s="68">
        <v>126</v>
      </c>
      <c r="D43" s="4"/>
      <c r="E43" s="150">
        <f t="shared" si="5"/>
        <v>0</v>
      </c>
      <c r="F43" s="110"/>
      <c r="G43" s="110"/>
      <c r="H43" s="110"/>
      <c r="I43" s="362"/>
      <c r="J43" s="148"/>
      <c r="K43" s="110"/>
      <c r="L43" s="110"/>
      <c r="M43" s="110"/>
      <c r="N43" s="65"/>
    </row>
    <row r="44" spans="1:14" s="1" customFormat="1" ht="18.75" x14ac:dyDescent="0.4">
      <c r="A44" s="110"/>
      <c r="B44" s="149"/>
      <c r="C44" s="68">
        <v>126</v>
      </c>
      <c r="D44" s="5"/>
      <c r="E44" s="151">
        <f t="shared" si="5"/>
        <v>0</v>
      </c>
      <c r="F44" s="110"/>
      <c r="G44" s="110"/>
      <c r="H44" s="110"/>
      <c r="I44" s="362"/>
      <c r="J44" s="148"/>
      <c r="K44" s="110"/>
      <c r="L44" s="110"/>
      <c r="M44" s="110"/>
      <c r="N44" s="65"/>
    </row>
    <row r="45" spans="1:14" s="1" customFormat="1" ht="18.75" x14ac:dyDescent="0.4">
      <c r="A45" s="110"/>
      <c r="B45" s="149"/>
      <c r="C45" s="68">
        <v>126</v>
      </c>
      <c r="D45" s="6"/>
      <c r="E45" s="152">
        <f t="shared" si="5"/>
        <v>0</v>
      </c>
      <c r="F45" s="110"/>
      <c r="G45" s="110"/>
      <c r="H45" s="110"/>
      <c r="I45" s="362"/>
      <c r="J45" s="148"/>
      <c r="K45" s="110"/>
      <c r="L45" s="110"/>
      <c r="M45" s="110"/>
      <c r="N45" s="65"/>
    </row>
    <row r="46" spans="1:14" s="1" customFormat="1" ht="18.75" x14ac:dyDescent="0.4">
      <c r="A46" s="50"/>
      <c r="B46" s="153" t="s">
        <v>13</v>
      </c>
      <c r="C46" s="68">
        <v>120</v>
      </c>
      <c r="D46" s="3"/>
      <c r="E46" s="154">
        <f t="shared" si="5"/>
        <v>0</v>
      </c>
      <c r="F46" s="141"/>
      <c r="G46" s="141"/>
      <c r="H46" s="141"/>
      <c r="I46" s="363">
        <f ca="1">NOW() + 7</f>
        <v>43952.47977233796</v>
      </c>
      <c r="J46" s="155" t="s">
        <v>47</v>
      </c>
      <c r="K46" s="110"/>
      <c r="L46" s="110"/>
      <c r="M46" s="110"/>
      <c r="N46" s="65"/>
    </row>
    <row r="47" spans="1:14" s="1" customFormat="1" ht="18.75" x14ac:dyDescent="0.4">
      <c r="A47" s="50"/>
      <c r="B47" s="153"/>
      <c r="C47" s="68">
        <v>120</v>
      </c>
      <c r="D47" s="4"/>
      <c r="E47" s="150">
        <f t="shared" si="5"/>
        <v>0</v>
      </c>
      <c r="F47" s="141"/>
      <c r="G47" s="141"/>
      <c r="H47" s="141"/>
      <c r="I47" s="363"/>
      <c r="J47" s="155"/>
      <c r="K47" s="110"/>
      <c r="L47" s="110"/>
      <c r="M47" s="110"/>
      <c r="N47" s="65"/>
    </row>
    <row r="48" spans="1:14" s="1" customFormat="1" ht="18.75" x14ac:dyDescent="0.4">
      <c r="A48" s="50"/>
      <c r="B48" s="153"/>
      <c r="C48" s="68">
        <v>120</v>
      </c>
      <c r="D48" s="5"/>
      <c r="E48" s="151">
        <f t="shared" si="5"/>
        <v>0</v>
      </c>
      <c r="F48" s="141"/>
      <c r="G48" s="141"/>
      <c r="H48" s="141"/>
      <c r="I48" s="363"/>
      <c r="J48" s="155"/>
      <c r="K48" s="110"/>
      <c r="L48" s="110"/>
      <c r="M48" s="110"/>
      <c r="N48" s="65"/>
    </row>
    <row r="49" spans="1:14" s="1" customFormat="1" ht="18.75" x14ac:dyDescent="0.4">
      <c r="A49" s="50"/>
      <c r="B49" s="153"/>
      <c r="C49" s="68">
        <v>120</v>
      </c>
      <c r="D49" s="6"/>
      <c r="E49" s="152">
        <f t="shared" si="5"/>
        <v>0</v>
      </c>
      <c r="F49" s="141"/>
      <c r="G49" s="141"/>
      <c r="H49" s="141"/>
      <c r="I49" s="363"/>
      <c r="J49" s="155"/>
      <c r="K49" s="110"/>
      <c r="L49" s="110"/>
      <c r="M49" s="110"/>
      <c r="N49" s="65"/>
    </row>
    <row r="50" spans="1:14" s="1" customFormat="1" ht="18.75" x14ac:dyDescent="0.4">
      <c r="A50" s="50"/>
      <c r="B50" s="156" t="s">
        <v>8</v>
      </c>
      <c r="C50" s="68">
        <v>120</v>
      </c>
      <c r="D50" s="3"/>
      <c r="E50" s="157">
        <f t="shared" ref="E50:E65" si="6">D50/C50</f>
        <v>0</v>
      </c>
      <c r="F50" s="65"/>
      <c r="G50" s="145"/>
      <c r="H50" s="141"/>
      <c r="I50" s="363">
        <f ca="1">NOW()+14</f>
        <v>43959.47977233796</v>
      </c>
      <c r="J50" s="158" t="s">
        <v>48</v>
      </c>
      <c r="K50" s="110"/>
      <c r="L50" s="110"/>
      <c r="M50" s="110"/>
      <c r="N50" s="65"/>
    </row>
    <row r="51" spans="1:14" s="1" customFormat="1" ht="18.75" x14ac:dyDescent="0.4">
      <c r="A51" s="141"/>
      <c r="B51" s="156"/>
      <c r="C51" s="68">
        <v>120</v>
      </c>
      <c r="D51" s="4"/>
      <c r="E51" s="112">
        <f t="shared" si="6"/>
        <v>0</v>
      </c>
      <c r="F51" s="65"/>
      <c r="G51" s="145"/>
      <c r="H51" s="141"/>
      <c r="I51" s="363"/>
      <c r="J51" s="158"/>
      <c r="K51" s="110"/>
      <c r="L51" s="110"/>
      <c r="M51" s="110"/>
      <c r="N51" s="65"/>
    </row>
    <row r="52" spans="1:14" s="1" customFormat="1" ht="18.75" x14ac:dyDescent="0.4">
      <c r="A52" s="141"/>
      <c r="B52" s="156"/>
      <c r="C52" s="68">
        <v>120</v>
      </c>
      <c r="D52" s="5">
        <v>21050</v>
      </c>
      <c r="E52" s="116">
        <f t="shared" si="6"/>
        <v>175.41666666666666</v>
      </c>
      <c r="F52" s="65"/>
      <c r="G52" s="145"/>
      <c r="H52" s="141"/>
      <c r="I52" s="363"/>
      <c r="J52" s="158"/>
      <c r="K52" s="110"/>
      <c r="L52" s="110"/>
      <c r="M52" s="110"/>
      <c r="N52" s="65"/>
    </row>
    <row r="53" spans="1:14" s="1" customFormat="1" ht="18.75" x14ac:dyDescent="0.4">
      <c r="A53" s="141"/>
      <c r="B53" s="156"/>
      <c r="C53" s="68">
        <v>120</v>
      </c>
      <c r="D53" s="6"/>
      <c r="E53" s="159">
        <f t="shared" si="6"/>
        <v>0</v>
      </c>
      <c r="F53" s="65"/>
      <c r="G53" s="145"/>
      <c r="H53" s="141"/>
      <c r="I53" s="363"/>
      <c r="J53" s="158"/>
      <c r="K53" s="110"/>
      <c r="L53" s="110"/>
      <c r="M53" s="110"/>
      <c r="N53" s="65"/>
    </row>
    <row r="54" spans="1:14" s="1" customFormat="1" ht="18.75" x14ac:dyDescent="0.4">
      <c r="A54" s="110"/>
      <c r="B54" s="153" t="s">
        <v>9</v>
      </c>
      <c r="C54" s="68">
        <v>84</v>
      </c>
      <c r="D54" s="3">
        <v>2500</v>
      </c>
      <c r="E54" s="157">
        <f t="shared" si="6"/>
        <v>29.761904761904763</v>
      </c>
      <c r="F54" s="141"/>
      <c r="G54" s="141"/>
      <c r="H54" s="141"/>
      <c r="I54" s="363">
        <f ca="1">NOW()+21</f>
        <v>43966.47977233796</v>
      </c>
      <c r="J54" s="160" t="s">
        <v>49</v>
      </c>
      <c r="K54" s="110"/>
      <c r="L54" s="110"/>
      <c r="M54" s="110"/>
      <c r="N54" s="65"/>
    </row>
    <row r="55" spans="1:14" s="1" customFormat="1" ht="18.75" x14ac:dyDescent="0.4">
      <c r="A55" s="110"/>
      <c r="B55" s="153"/>
      <c r="C55" s="68">
        <v>84</v>
      </c>
      <c r="D55" s="4"/>
      <c r="E55" s="112">
        <f t="shared" si="6"/>
        <v>0</v>
      </c>
      <c r="F55" s="141"/>
      <c r="G55" s="141"/>
      <c r="H55" s="141"/>
      <c r="I55" s="363" t="s">
        <v>3130</v>
      </c>
      <c r="J55" s="160"/>
      <c r="K55" s="110"/>
      <c r="L55" s="110"/>
      <c r="M55" s="110"/>
      <c r="N55" s="65"/>
    </row>
    <row r="56" spans="1:14" s="1" customFormat="1" ht="18.75" x14ac:dyDescent="0.4">
      <c r="A56" s="110"/>
      <c r="B56" s="153"/>
      <c r="C56" s="68">
        <v>84</v>
      </c>
      <c r="D56" s="5"/>
      <c r="E56" s="116">
        <f t="shared" si="6"/>
        <v>0</v>
      </c>
      <c r="F56" s="141"/>
      <c r="G56" s="141"/>
      <c r="H56" s="141"/>
      <c r="I56" s="363"/>
      <c r="J56" s="160"/>
      <c r="K56" s="110"/>
      <c r="L56" s="110"/>
      <c r="M56" s="110"/>
      <c r="N56" s="65"/>
    </row>
    <row r="57" spans="1:14" s="1" customFormat="1" ht="18.75" x14ac:dyDescent="0.4">
      <c r="A57" s="110"/>
      <c r="B57" s="153"/>
      <c r="C57" s="68">
        <v>84</v>
      </c>
      <c r="D57" s="6"/>
      <c r="E57" s="159">
        <f t="shared" si="6"/>
        <v>0</v>
      </c>
      <c r="F57" s="141"/>
      <c r="G57" s="141"/>
      <c r="H57" s="141"/>
      <c r="I57" s="363"/>
      <c r="J57" s="160"/>
      <c r="K57" s="110"/>
      <c r="L57" s="110"/>
      <c r="M57" s="110"/>
      <c r="N57" s="65"/>
    </row>
    <row r="58" spans="1:14" s="1" customFormat="1" ht="18.75" x14ac:dyDescent="0.4">
      <c r="A58" s="110"/>
      <c r="B58" s="156" t="s">
        <v>10</v>
      </c>
      <c r="C58" s="68">
        <v>66</v>
      </c>
      <c r="D58" s="3">
        <v>1745</v>
      </c>
      <c r="E58" s="157">
        <f t="shared" si="6"/>
        <v>26.439393939393938</v>
      </c>
      <c r="F58" s="141"/>
      <c r="G58" s="141"/>
      <c r="H58" s="141"/>
      <c r="I58" s="363"/>
      <c r="J58" s="160"/>
      <c r="K58" s="110"/>
      <c r="L58" s="110"/>
      <c r="M58" s="110"/>
      <c r="N58" s="65"/>
    </row>
    <row r="59" spans="1:14" s="1" customFormat="1" ht="18.75" x14ac:dyDescent="0.4">
      <c r="A59" s="110"/>
      <c r="B59" s="156"/>
      <c r="C59" s="68">
        <v>66</v>
      </c>
      <c r="D59" s="4"/>
      <c r="E59" s="112">
        <f t="shared" si="6"/>
        <v>0</v>
      </c>
      <c r="F59" s="141"/>
      <c r="G59" s="141"/>
      <c r="H59" s="141"/>
      <c r="I59" s="363"/>
      <c r="J59" s="160"/>
      <c r="K59" s="110"/>
      <c r="L59" s="110"/>
      <c r="M59" s="110"/>
      <c r="N59" s="65"/>
    </row>
    <row r="60" spans="1:14" s="1" customFormat="1" ht="18.75" x14ac:dyDescent="0.4">
      <c r="A60" s="110"/>
      <c r="B60" s="156"/>
      <c r="C60" s="68">
        <v>66</v>
      </c>
      <c r="D60" s="5"/>
      <c r="E60" s="116">
        <f t="shared" si="6"/>
        <v>0</v>
      </c>
      <c r="F60" s="141"/>
      <c r="G60" s="141"/>
      <c r="H60" s="141"/>
      <c r="I60" s="363"/>
      <c r="J60" s="160"/>
      <c r="K60" s="110"/>
      <c r="L60" s="110"/>
      <c r="M60" s="110"/>
      <c r="N60" s="65"/>
    </row>
    <row r="61" spans="1:14" s="1" customFormat="1" ht="19.5" thickBot="1" x14ac:dyDescent="0.45">
      <c r="A61" s="110"/>
      <c r="B61" s="161"/>
      <c r="C61" s="68">
        <v>66</v>
      </c>
      <c r="D61" s="31"/>
      <c r="E61" s="118">
        <f t="shared" si="6"/>
        <v>0</v>
      </c>
      <c r="F61" s="141"/>
      <c r="G61" s="141"/>
      <c r="H61" s="141"/>
      <c r="I61" s="363"/>
      <c r="J61" s="160"/>
      <c r="K61" s="110"/>
      <c r="L61" s="110"/>
      <c r="M61" s="110"/>
      <c r="N61" s="65"/>
    </row>
    <row r="62" spans="1:14" s="1" customFormat="1" ht="18.75" x14ac:dyDescent="0.4">
      <c r="A62" s="110"/>
      <c r="B62" s="57" t="s">
        <v>11</v>
      </c>
      <c r="C62" s="58">
        <v>54</v>
      </c>
      <c r="D62" s="38"/>
      <c r="E62" s="59">
        <f t="shared" si="6"/>
        <v>0</v>
      </c>
      <c r="F62" s="141"/>
      <c r="G62" s="141"/>
      <c r="H62" s="141"/>
      <c r="I62" s="363"/>
      <c r="J62" s="160"/>
      <c r="K62" s="110"/>
      <c r="L62" s="110"/>
      <c r="M62" s="110"/>
      <c r="N62" s="65"/>
    </row>
    <row r="63" spans="1:14" s="1" customFormat="1" ht="18.75" x14ac:dyDescent="0.4">
      <c r="A63" s="110"/>
      <c r="B63" s="67"/>
      <c r="C63" s="68">
        <v>54</v>
      </c>
      <c r="D63" s="7"/>
      <c r="E63" s="69">
        <f t="shared" si="6"/>
        <v>0</v>
      </c>
      <c r="F63" s="141"/>
      <c r="G63" s="141"/>
      <c r="H63" s="141"/>
      <c r="I63" s="363"/>
      <c r="J63" s="160"/>
      <c r="K63" s="110"/>
      <c r="L63" s="110"/>
      <c r="M63" s="110"/>
      <c r="N63" s="65"/>
    </row>
    <row r="64" spans="1:14" s="1" customFormat="1" ht="18.75" x14ac:dyDescent="0.4">
      <c r="A64" s="110"/>
      <c r="B64" s="67"/>
      <c r="C64" s="68">
        <v>54</v>
      </c>
      <c r="D64" s="8"/>
      <c r="E64" s="74">
        <f t="shared" si="6"/>
        <v>0</v>
      </c>
      <c r="F64" s="141"/>
      <c r="G64" s="141"/>
      <c r="H64" s="141"/>
      <c r="I64" s="363"/>
      <c r="J64" s="160"/>
      <c r="K64" s="110"/>
      <c r="L64" s="110"/>
      <c r="M64" s="110"/>
      <c r="N64" s="65"/>
    </row>
    <row r="65" spans="1:14" s="1" customFormat="1" ht="19.5" thickBot="1" x14ac:dyDescent="0.45">
      <c r="A65" s="110"/>
      <c r="B65" s="76"/>
      <c r="C65" s="77">
        <v>54</v>
      </c>
      <c r="D65" s="39"/>
      <c r="E65" s="78">
        <f t="shared" si="6"/>
        <v>0</v>
      </c>
      <c r="F65" s="141"/>
      <c r="G65" s="141"/>
      <c r="H65" s="141"/>
      <c r="I65" s="363"/>
      <c r="J65" s="160"/>
      <c r="K65" s="110"/>
      <c r="L65" s="110"/>
      <c r="M65" s="110"/>
      <c r="N65" s="65"/>
    </row>
    <row r="66" spans="1:14" s="1" customFormat="1" ht="18.75" x14ac:dyDescent="0.4">
      <c r="A66" s="50"/>
      <c r="B66" s="84" t="s">
        <v>84</v>
      </c>
      <c r="C66" s="129">
        <v>1</v>
      </c>
      <c r="D66" s="33"/>
      <c r="E66" s="59">
        <f>D66</f>
        <v>0</v>
      </c>
      <c r="F66" s="145"/>
      <c r="G66" s="145"/>
      <c r="H66" s="145"/>
      <c r="I66" s="145"/>
      <c r="J66" s="65"/>
      <c r="K66" s="110"/>
      <c r="L66" s="110"/>
      <c r="M66" s="110"/>
      <c r="N66" s="65"/>
    </row>
    <row r="67" spans="1:14" s="1" customFormat="1" ht="18.75" x14ac:dyDescent="0.4">
      <c r="A67" s="50"/>
      <c r="B67" s="87"/>
      <c r="C67" s="131">
        <v>1</v>
      </c>
      <c r="D67" s="4"/>
      <c r="E67" s="69">
        <f>D67</f>
        <v>0</v>
      </c>
      <c r="F67" s="145"/>
      <c r="G67" s="145"/>
      <c r="H67" s="145"/>
      <c r="I67" s="145"/>
      <c r="J67" s="65"/>
      <c r="K67" s="110"/>
      <c r="L67" s="110"/>
      <c r="M67" s="110"/>
      <c r="N67" s="65"/>
    </row>
    <row r="68" spans="1:14" s="1" customFormat="1" ht="18.75" x14ac:dyDescent="0.4">
      <c r="A68" s="50"/>
      <c r="B68" s="87"/>
      <c r="C68" s="131">
        <v>1</v>
      </c>
      <c r="D68" s="5">
        <v>92</v>
      </c>
      <c r="E68" s="74">
        <f>D68</f>
        <v>92</v>
      </c>
      <c r="F68" s="145"/>
      <c r="G68" s="145"/>
      <c r="H68" s="145"/>
      <c r="I68" s="145"/>
      <c r="J68" s="65"/>
      <c r="K68" s="110"/>
      <c r="L68" s="110"/>
      <c r="M68" s="110"/>
      <c r="N68" s="65"/>
    </row>
    <row r="69" spans="1:14" s="1" customFormat="1" ht="19.5" thickBot="1" x14ac:dyDescent="0.45">
      <c r="A69" s="50"/>
      <c r="B69" s="90"/>
      <c r="C69" s="136">
        <v>1</v>
      </c>
      <c r="D69" s="34"/>
      <c r="E69" s="78">
        <f>D69</f>
        <v>0</v>
      </c>
      <c r="F69" s="145"/>
      <c r="G69" s="145"/>
      <c r="H69" s="145"/>
      <c r="I69" s="145"/>
      <c r="J69" s="65"/>
      <c r="K69" s="110"/>
      <c r="L69" s="110"/>
      <c r="M69" s="110"/>
      <c r="N69" s="65"/>
    </row>
    <row r="70" spans="1:14" s="1" customFormat="1" ht="18.75" x14ac:dyDescent="0.25">
      <c r="A70" s="50"/>
      <c r="B70" s="128" t="s">
        <v>93</v>
      </c>
      <c r="C70" s="129">
        <v>66</v>
      </c>
      <c r="D70" s="257"/>
      <c r="E70" s="365">
        <f t="shared" ref="E70:E77" si="7">D70/C70</f>
        <v>0</v>
      </c>
      <c r="F70" s="145"/>
      <c r="G70" s="145"/>
      <c r="H70" s="145"/>
      <c r="I70" s="145"/>
      <c r="J70" s="65"/>
      <c r="K70" s="110"/>
      <c r="L70" s="110"/>
      <c r="M70" s="110"/>
      <c r="N70" s="65"/>
    </row>
    <row r="71" spans="1:14" s="1" customFormat="1" ht="18.75" x14ac:dyDescent="0.25">
      <c r="A71" s="50"/>
      <c r="B71" s="130" t="s">
        <v>67</v>
      </c>
      <c r="C71" s="131">
        <v>66</v>
      </c>
      <c r="D71" s="258"/>
      <c r="E71" s="162">
        <f t="shared" si="7"/>
        <v>0</v>
      </c>
      <c r="F71" s="145"/>
      <c r="G71" s="145"/>
      <c r="H71" s="145"/>
      <c r="I71" s="145"/>
      <c r="J71" s="65"/>
      <c r="K71" s="110"/>
      <c r="L71" s="110"/>
      <c r="M71" s="110"/>
      <c r="N71" s="65"/>
    </row>
    <row r="72" spans="1:14" s="1" customFormat="1" ht="18.75" x14ac:dyDescent="0.25">
      <c r="A72" s="50"/>
      <c r="B72" s="130" t="s">
        <v>94</v>
      </c>
      <c r="C72" s="131">
        <v>66</v>
      </c>
      <c r="D72" s="263"/>
      <c r="E72" s="163">
        <f t="shared" si="7"/>
        <v>0</v>
      </c>
      <c r="F72" s="145"/>
      <c r="G72" s="145"/>
      <c r="H72" s="145"/>
      <c r="I72" s="145"/>
      <c r="J72" s="65"/>
      <c r="K72" s="110"/>
      <c r="L72" s="110"/>
      <c r="M72" s="110"/>
      <c r="N72" s="65"/>
    </row>
    <row r="73" spans="1:14" s="1" customFormat="1" ht="19.5" thickBot="1" x14ac:dyDescent="0.3">
      <c r="A73" s="50"/>
      <c r="B73" s="164"/>
      <c r="C73" s="165">
        <v>66</v>
      </c>
      <c r="D73" s="264"/>
      <c r="E73" s="166">
        <f t="shared" si="7"/>
        <v>0</v>
      </c>
      <c r="F73" s="145"/>
      <c r="G73" s="145"/>
      <c r="H73" s="145"/>
      <c r="I73" s="145"/>
      <c r="J73" s="65"/>
      <c r="K73" s="110"/>
      <c r="L73" s="110"/>
      <c r="M73" s="110"/>
      <c r="N73" s="65"/>
    </row>
    <row r="74" spans="1:14" s="1" customFormat="1" ht="19.5" thickBot="1" x14ac:dyDescent="0.3">
      <c r="A74" s="50"/>
      <c r="B74" s="63" t="s">
        <v>100</v>
      </c>
      <c r="C74" s="167">
        <v>77</v>
      </c>
      <c r="D74" s="257"/>
      <c r="E74" s="365">
        <f t="shared" si="7"/>
        <v>0</v>
      </c>
      <c r="F74" s="145"/>
      <c r="G74" s="145"/>
      <c r="H74" s="145"/>
      <c r="I74" s="145"/>
      <c r="J74" s="145"/>
      <c r="K74" s="110"/>
      <c r="L74" s="110"/>
      <c r="M74" s="110"/>
      <c r="N74" s="65"/>
    </row>
    <row r="75" spans="1:14" s="1" customFormat="1" ht="19.5" thickBot="1" x14ac:dyDescent="0.3">
      <c r="A75" s="50"/>
      <c r="B75" s="168" t="s">
        <v>101</v>
      </c>
      <c r="C75" s="143">
        <v>77</v>
      </c>
      <c r="D75" s="258"/>
      <c r="E75" s="132">
        <f t="shared" si="7"/>
        <v>0</v>
      </c>
      <c r="F75" s="145"/>
      <c r="G75" s="145"/>
      <c r="H75" s="145"/>
      <c r="I75" s="145"/>
      <c r="J75" s="145"/>
      <c r="K75" s="110"/>
      <c r="L75" s="110"/>
      <c r="M75" s="110"/>
      <c r="N75" s="65"/>
    </row>
    <row r="76" spans="1:14" s="1" customFormat="1" ht="19.5" thickBot="1" x14ac:dyDescent="0.3">
      <c r="A76" s="50"/>
      <c r="B76" s="72" t="s">
        <v>67</v>
      </c>
      <c r="C76" s="143">
        <v>77</v>
      </c>
      <c r="D76" s="259"/>
      <c r="E76" s="134">
        <f t="shared" si="7"/>
        <v>0</v>
      </c>
      <c r="F76" s="145"/>
      <c r="G76" s="145"/>
      <c r="H76" s="145"/>
      <c r="I76" s="145"/>
      <c r="J76" s="145"/>
      <c r="K76" s="110"/>
      <c r="L76" s="110"/>
      <c r="M76" s="110"/>
      <c r="N76" s="65"/>
    </row>
    <row r="77" spans="1:14" s="1" customFormat="1" ht="19.5" thickBot="1" x14ac:dyDescent="0.3">
      <c r="A77" s="50"/>
      <c r="B77" s="82" t="s">
        <v>99</v>
      </c>
      <c r="C77" s="169">
        <v>77</v>
      </c>
      <c r="D77" s="260"/>
      <c r="E77" s="170">
        <f t="shared" si="7"/>
        <v>0</v>
      </c>
      <c r="F77" s="145"/>
      <c r="G77" s="145"/>
      <c r="H77" s="145"/>
      <c r="I77" s="145"/>
      <c r="J77" s="145"/>
      <c r="K77" s="110"/>
      <c r="L77" s="110"/>
      <c r="M77" s="110"/>
      <c r="N77" s="65"/>
    </row>
    <row r="78" spans="1:14" s="1" customFormat="1" ht="18.75" x14ac:dyDescent="0.4">
      <c r="A78" s="50"/>
      <c r="B78" s="111" t="s">
        <v>6</v>
      </c>
      <c r="C78" s="73">
        <v>60</v>
      </c>
      <c r="D78" s="3"/>
      <c r="E78" s="154">
        <f>ROUNDUP((D78/C78), 1)</f>
        <v>0</v>
      </c>
      <c r="F78" s="145"/>
      <c r="G78" s="145"/>
      <c r="H78" s="145"/>
      <c r="I78" s="145"/>
      <c r="J78" s="145"/>
      <c r="K78" s="110"/>
      <c r="L78" s="110"/>
      <c r="M78" s="110"/>
      <c r="N78" s="65"/>
    </row>
    <row r="79" spans="1:14" s="1" customFormat="1" ht="18.75" x14ac:dyDescent="0.4">
      <c r="A79" s="50"/>
      <c r="B79" s="111"/>
      <c r="C79" s="73">
        <v>60</v>
      </c>
      <c r="D79" s="4"/>
      <c r="E79" s="150">
        <f t="shared" ref="E79:E86" si="8">D79/C79</f>
        <v>0</v>
      </c>
      <c r="F79" s="145"/>
      <c r="G79" s="145"/>
      <c r="H79" s="145"/>
      <c r="I79" s="145"/>
      <c r="J79" s="145"/>
      <c r="K79" s="110"/>
      <c r="L79" s="110"/>
      <c r="M79" s="110"/>
      <c r="N79" s="65"/>
    </row>
    <row r="80" spans="1:14" s="1" customFormat="1" ht="18.75" x14ac:dyDescent="0.4">
      <c r="A80" s="50"/>
      <c r="B80" s="111"/>
      <c r="C80" s="73">
        <v>60</v>
      </c>
      <c r="D80" s="5"/>
      <c r="E80" s="151">
        <f t="shared" si="8"/>
        <v>0</v>
      </c>
      <c r="F80" s="145"/>
      <c r="G80" s="145"/>
      <c r="H80" s="145"/>
      <c r="I80" s="145"/>
      <c r="J80" s="145"/>
      <c r="K80" s="110"/>
      <c r="L80" s="110"/>
      <c r="M80" s="110"/>
      <c r="N80" s="65"/>
    </row>
    <row r="81" spans="1:14" s="1" customFormat="1" ht="19.5" thickBot="1" x14ac:dyDescent="0.45">
      <c r="A81" s="50"/>
      <c r="B81" s="117"/>
      <c r="C81" s="53">
        <v>60</v>
      </c>
      <c r="D81" s="31">
        <v>12500</v>
      </c>
      <c r="E81" s="171">
        <f t="shared" si="8"/>
        <v>208.33333333333334</v>
      </c>
      <c r="F81" s="145"/>
      <c r="G81" s="145"/>
      <c r="H81" s="145"/>
      <c r="I81" s="145"/>
      <c r="J81" s="145"/>
      <c r="K81" s="110"/>
      <c r="L81" s="110"/>
      <c r="M81" s="110"/>
      <c r="N81" s="65"/>
    </row>
    <row r="82" spans="1:14" s="1" customFormat="1" ht="18.75" x14ac:dyDescent="0.4">
      <c r="A82" s="50"/>
      <c r="B82" s="172" t="s">
        <v>36</v>
      </c>
      <c r="C82" s="58">
        <v>42</v>
      </c>
      <c r="D82" s="33"/>
      <c r="E82" s="59">
        <f t="shared" si="8"/>
        <v>0</v>
      </c>
      <c r="F82" s="145"/>
      <c r="G82" s="145"/>
      <c r="H82" s="145"/>
      <c r="I82" s="145"/>
      <c r="J82" s="145"/>
      <c r="K82" s="110"/>
      <c r="L82" s="110"/>
      <c r="M82" s="110"/>
      <c r="N82" s="65"/>
    </row>
    <row r="83" spans="1:14" s="1" customFormat="1" ht="18.75" x14ac:dyDescent="0.4">
      <c r="A83" s="50"/>
      <c r="B83" s="70"/>
      <c r="C83" s="68">
        <v>42</v>
      </c>
      <c r="D83" s="4"/>
      <c r="E83" s="69">
        <f t="shared" si="8"/>
        <v>0</v>
      </c>
      <c r="F83" s="145"/>
      <c r="G83" s="145"/>
      <c r="H83" s="145"/>
      <c r="I83" s="145"/>
      <c r="J83" s="145"/>
      <c r="K83" s="110"/>
      <c r="L83" s="110"/>
      <c r="M83" s="110"/>
      <c r="N83" s="65"/>
    </row>
    <row r="84" spans="1:14" s="1" customFormat="1" ht="18.75" x14ac:dyDescent="0.4">
      <c r="A84" s="50"/>
      <c r="B84" s="70"/>
      <c r="C84" s="68">
        <v>42</v>
      </c>
      <c r="D84" s="5"/>
      <c r="E84" s="74">
        <f t="shared" si="8"/>
        <v>0</v>
      </c>
      <c r="F84" s="145"/>
      <c r="G84" s="145"/>
      <c r="H84" s="145"/>
      <c r="I84" s="145"/>
      <c r="J84" s="145"/>
      <c r="K84" s="110"/>
      <c r="L84" s="110"/>
      <c r="M84" s="110"/>
      <c r="N84" s="65"/>
    </row>
    <row r="85" spans="1:14" s="1" customFormat="1" ht="19.5" thickBot="1" x14ac:dyDescent="0.45">
      <c r="A85" s="50"/>
      <c r="B85" s="79"/>
      <c r="C85" s="77">
        <v>42</v>
      </c>
      <c r="D85" s="34">
        <v>4550</v>
      </c>
      <c r="E85" s="78">
        <f t="shared" si="8"/>
        <v>108.33333333333333</v>
      </c>
      <c r="F85" s="145"/>
      <c r="G85" s="145"/>
      <c r="H85" s="145"/>
      <c r="I85" s="145"/>
      <c r="J85" s="145"/>
      <c r="K85" s="110"/>
      <c r="L85" s="110"/>
      <c r="M85" s="110"/>
      <c r="N85" s="65"/>
    </row>
    <row r="86" spans="1:14" s="1" customFormat="1" ht="19.5" thickBot="1" x14ac:dyDescent="0.45">
      <c r="A86" s="173" t="s">
        <v>14</v>
      </c>
      <c r="B86" s="174" t="s">
        <v>3127</v>
      </c>
      <c r="C86" s="107">
        <v>136</v>
      </c>
      <c r="D86" s="32">
        <v>621</v>
      </c>
      <c r="E86" s="517">
        <f t="shared" si="8"/>
        <v>4.5661764705882355</v>
      </c>
      <c r="F86" s="120" t="s">
        <v>86</v>
      </c>
      <c r="G86" s="64">
        <v>80</v>
      </c>
      <c r="H86" s="12"/>
      <c r="I86" s="62">
        <f t="shared" ref="I86:I101" si="9">H86/G86</f>
        <v>0</v>
      </c>
      <c r="J86" s="84" t="s">
        <v>3671</v>
      </c>
      <c r="K86" s="58">
        <v>119</v>
      </c>
      <c r="L86" s="12"/>
      <c r="M86" s="62">
        <f>L86/K86</f>
        <v>0</v>
      </c>
      <c r="N86" s="65"/>
    </row>
    <row r="87" spans="1:14" s="1" customFormat="1" ht="19.5" thickBot="1" x14ac:dyDescent="0.45">
      <c r="A87" s="50"/>
      <c r="B87" s="156"/>
      <c r="C87" s="68">
        <v>136</v>
      </c>
      <c r="D87" s="4"/>
      <c r="E87" s="112">
        <f t="shared" ref="E87:E151" si="10">D87/C87</f>
        <v>0</v>
      </c>
      <c r="F87" s="122" t="s">
        <v>87</v>
      </c>
      <c r="G87" s="73">
        <v>80</v>
      </c>
      <c r="H87" s="19"/>
      <c r="I87" s="175">
        <f t="shared" si="9"/>
        <v>0</v>
      </c>
      <c r="J87" s="87"/>
      <c r="K87" s="68">
        <v>119</v>
      </c>
      <c r="L87" s="13">
        <v>0</v>
      </c>
      <c r="M87" s="71">
        <f>L87/K87</f>
        <v>0</v>
      </c>
      <c r="N87" s="65"/>
    </row>
    <row r="88" spans="1:14" s="1" customFormat="1" ht="19.5" thickBot="1" x14ac:dyDescent="0.45">
      <c r="A88" s="50"/>
      <c r="B88" s="156"/>
      <c r="C88" s="68">
        <v>136</v>
      </c>
      <c r="D88" s="5"/>
      <c r="E88" s="116">
        <f t="shared" si="10"/>
        <v>0</v>
      </c>
      <c r="F88" s="122"/>
      <c r="G88" s="73">
        <v>80</v>
      </c>
      <c r="H88" s="20"/>
      <c r="I88" s="176">
        <f t="shared" si="9"/>
        <v>0</v>
      </c>
      <c r="J88" s="87"/>
      <c r="K88" s="68">
        <v>119</v>
      </c>
      <c r="L88" s="14"/>
      <c r="M88" s="75">
        <f>L88/K88</f>
        <v>0</v>
      </c>
      <c r="N88" s="65"/>
    </row>
    <row r="89" spans="1:14" s="1" customFormat="1" ht="19.5" thickBot="1" x14ac:dyDescent="0.45">
      <c r="A89" s="50"/>
      <c r="B89" s="156"/>
      <c r="C89" s="68">
        <v>136</v>
      </c>
      <c r="D89" s="6">
        <v>20452</v>
      </c>
      <c r="E89" s="159">
        <f t="shared" si="10"/>
        <v>150.38235294117646</v>
      </c>
      <c r="F89" s="125"/>
      <c r="G89" s="83">
        <v>80</v>
      </c>
      <c r="H89" s="21"/>
      <c r="I89" s="177">
        <f t="shared" si="9"/>
        <v>0</v>
      </c>
      <c r="J89" s="90"/>
      <c r="K89" s="77">
        <v>119</v>
      </c>
      <c r="L89" s="15"/>
      <c r="M89" s="81">
        <f>L89/K89</f>
        <v>0</v>
      </c>
      <c r="N89" s="65"/>
    </row>
    <row r="90" spans="1:14" s="1" customFormat="1" ht="19.5" thickBot="1" x14ac:dyDescent="0.45">
      <c r="A90" s="50"/>
      <c r="B90" s="178" t="s">
        <v>15</v>
      </c>
      <c r="C90" s="68">
        <v>136</v>
      </c>
      <c r="D90" s="3"/>
      <c r="E90" s="157">
        <f t="shared" si="10"/>
        <v>0</v>
      </c>
      <c r="F90" s="85" t="s">
        <v>44</v>
      </c>
      <c r="G90" s="64">
        <v>360</v>
      </c>
      <c r="H90" s="12">
        <v>9538</v>
      </c>
      <c r="I90" s="62">
        <f t="shared" si="9"/>
        <v>26.494444444444444</v>
      </c>
      <c r="J90" s="57" t="s">
        <v>16</v>
      </c>
      <c r="K90" s="58">
        <v>136</v>
      </c>
      <c r="L90" s="12"/>
      <c r="M90" s="62">
        <f t="shared" ref="M90:M109" si="11">L90/K90</f>
        <v>0</v>
      </c>
      <c r="N90" s="65"/>
    </row>
    <row r="91" spans="1:14" s="1" customFormat="1" ht="19.5" thickBot="1" x14ac:dyDescent="0.45">
      <c r="A91" s="50"/>
      <c r="B91" s="178"/>
      <c r="C91" s="68">
        <v>136</v>
      </c>
      <c r="D91" s="4"/>
      <c r="E91" s="112">
        <f t="shared" si="10"/>
        <v>0</v>
      </c>
      <c r="F91" s="88"/>
      <c r="G91" s="73">
        <v>360</v>
      </c>
      <c r="H91" s="19"/>
      <c r="I91" s="175">
        <f t="shared" si="9"/>
        <v>0</v>
      </c>
      <c r="J91" s="67"/>
      <c r="K91" s="68">
        <v>136</v>
      </c>
      <c r="L91" s="13"/>
      <c r="M91" s="71">
        <f t="shared" si="11"/>
        <v>0</v>
      </c>
      <c r="N91" s="65"/>
    </row>
    <row r="92" spans="1:14" s="1" customFormat="1" ht="19.5" thickBot="1" x14ac:dyDescent="0.45">
      <c r="A92" s="50"/>
      <c r="B92" s="178"/>
      <c r="C92" s="68">
        <v>136</v>
      </c>
      <c r="D92" s="5"/>
      <c r="E92" s="116">
        <f t="shared" si="10"/>
        <v>0</v>
      </c>
      <c r="F92" s="88"/>
      <c r="G92" s="73">
        <v>360</v>
      </c>
      <c r="H92" s="20"/>
      <c r="I92" s="176">
        <f t="shared" si="9"/>
        <v>0</v>
      </c>
      <c r="J92" s="67"/>
      <c r="K92" s="68">
        <v>136</v>
      </c>
      <c r="L92" s="14"/>
      <c r="M92" s="75">
        <f t="shared" si="11"/>
        <v>0</v>
      </c>
      <c r="N92" s="65"/>
    </row>
    <row r="93" spans="1:14" s="1" customFormat="1" ht="19.5" thickBot="1" x14ac:dyDescent="0.45">
      <c r="A93" s="50"/>
      <c r="B93" s="178"/>
      <c r="C93" s="68">
        <v>136</v>
      </c>
      <c r="D93" s="6">
        <v>1100</v>
      </c>
      <c r="E93" s="159">
        <f t="shared" si="10"/>
        <v>8.0882352941176467</v>
      </c>
      <c r="F93" s="91"/>
      <c r="G93" s="83">
        <v>360</v>
      </c>
      <c r="H93" s="21"/>
      <c r="I93" s="177">
        <f t="shared" si="9"/>
        <v>0</v>
      </c>
      <c r="J93" s="76"/>
      <c r="K93" s="77">
        <v>136</v>
      </c>
      <c r="L93" s="15"/>
      <c r="M93" s="81">
        <f t="shared" si="11"/>
        <v>0</v>
      </c>
      <c r="N93" s="65"/>
    </row>
    <row r="94" spans="1:14" s="1" customFormat="1" ht="19.5" thickBot="1" x14ac:dyDescent="0.45">
      <c r="A94" s="50"/>
      <c r="B94" s="149" t="s">
        <v>17</v>
      </c>
      <c r="C94" s="68">
        <v>136</v>
      </c>
      <c r="D94" s="3"/>
      <c r="E94" s="157">
        <f t="shared" si="10"/>
        <v>0</v>
      </c>
      <c r="F94" s="120" t="s">
        <v>42</v>
      </c>
      <c r="G94" s="64">
        <v>225</v>
      </c>
      <c r="H94" s="12">
        <v>2550</v>
      </c>
      <c r="I94" s="62">
        <f t="shared" si="9"/>
        <v>11.333333333333334</v>
      </c>
      <c r="J94" s="84" t="s">
        <v>18</v>
      </c>
      <c r="K94" s="58">
        <v>119</v>
      </c>
      <c r="L94" s="12">
        <v>0</v>
      </c>
      <c r="M94" s="62">
        <f t="shared" si="11"/>
        <v>0</v>
      </c>
      <c r="N94" s="65"/>
    </row>
    <row r="95" spans="1:14" s="1" customFormat="1" ht="19.5" thickBot="1" x14ac:dyDescent="0.45">
      <c r="A95" s="50"/>
      <c r="B95" s="149"/>
      <c r="C95" s="68">
        <v>136</v>
      </c>
      <c r="D95" s="4"/>
      <c r="E95" s="112">
        <f t="shared" si="10"/>
        <v>0</v>
      </c>
      <c r="F95" s="122"/>
      <c r="G95" s="73">
        <v>225</v>
      </c>
      <c r="H95" s="19"/>
      <c r="I95" s="175">
        <f t="shared" si="9"/>
        <v>0</v>
      </c>
      <c r="J95" s="87"/>
      <c r="K95" s="68">
        <v>119</v>
      </c>
      <c r="L95" s="13">
        <v>0</v>
      </c>
      <c r="M95" s="71">
        <f t="shared" si="11"/>
        <v>0</v>
      </c>
      <c r="N95" s="65"/>
    </row>
    <row r="96" spans="1:14" s="1" customFormat="1" ht="19.5" thickBot="1" x14ac:dyDescent="0.45">
      <c r="A96" s="50"/>
      <c r="B96" s="149"/>
      <c r="C96" s="68">
        <v>136</v>
      </c>
      <c r="D96" s="5"/>
      <c r="E96" s="116">
        <f t="shared" si="10"/>
        <v>0</v>
      </c>
      <c r="F96" s="122"/>
      <c r="G96" s="73">
        <v>225</v>
      </c>
      <c r="H96" s="20"/>
      <c r="I96" s="176">
        <f t="shared" si="9"/>
        <v>0</v>
      </c>
      <c r="J96" s="87"/>
      <c r="K96" s="68">
        <v>119</v>
      </c>
      <c r="L96" s="14">
        <v>0</v>
      </c>
      <c r="M96" s="75">
        <f t="shared" si="11"/>
        <v>0</v>
      </c>
      <c r="N96" s="65"/>
    </row>
    <row r="97" spans="1:14" s="1" customFormat="1" ht="19.5" thickBot="1" x14ac:dyDescent="0.45">
      <c r="A97" s="50"/>
      <c r="B97" s="149"/>
      <c r="C97" s="68">
        <v>136</v>
      </c>
      <c r="D97" s="6"/>
      <c r="E97" s="159">
        <f t="shared" si="10"/>
        <v>0</v>
      </c>
      <c r="F97" s="125"/>
      <c r="G97" s="83">
        <v>225</v>
      </c>
      <c r="H97" s="21"/>
      <c r="I97" s="177">
        <f t="shared" si="9"/>
        <v>0</v>
      </c>
      <c r="J97" s="90"/>
      <c r="K97" s="77">
        <v>119</v>
      </c>
      <c r="L97" s="15">
        <v>0</v>
      </c>
      <c r="M97" s="81">
        <f t="shared" si="11"/>
        <v>0</v>
      </c>
      <c r="N97" s="65"/>
    </row>
    <row r="98" spans="1:14" s="1" customFormat="1" ht="18.75" x14ac:dyDescent="0.4">
      <c r="A98" s="50"/>
      <c r="B98" s="179" t="s">
        <v>3128</v>
      </c>
      <c r="C98" s="68">
        <v>136</v>
      </c>
      <c r="D98" s="3">
        <v>3225</v>
      </c>
      <c r="E98" s="157">
        <f t="shared" si="10"/>
        <v>23.713235294117649</v>
      </c>
      <c r="F98" s="85" t="s">
        <v>92</v>
      </c>
      <c r="G98" s="64">
        <v>315</v>
      </c>
      <c r="H98" s="12">
        <v>1150</v>
      </c>
      <c r="I98" s="62">
        <f t="shared" si="9"/>
        <v>3.6507936507936507</v>
      </c>
      <c r="J98" s="57" t="s">
        <v>19</v>
      </c>
      <c r="K98" s="58">
        <v>119</v>
      </c>
      <c r="L98" s="12">
        <v>0</v>
      </c>
      <c r="M98" s="62">
        <f t="shared" si="11"/>
        <v>0</v>
      </c>
      <c r="N98" s="65"/>
    </row>
    <row r="99" spans="1:14" s="1" customFormat="1" ht="18.75" x14ac:dyDescent="0.4">
      <c r="A99" s="50"/>
      <c r="B99" s="179"/>
      <c r="C99" s="68">
        <v>136</v>
      </c>
      <c r="D99" s="4"/>
      <c r="E99" s="112">
        <f t="shared" si="10"/>
        <v>0</v>
      </c>
      <c r="F99" s="180" t="s">
        <v>66</v>
      </c>
      <c r="G99" s="73">
        <v>315</v>
      </c>
      <c r="H99" s="13"/>
      <c r="I99" s="71">
        <f t="shared" si="9"/>
        <v>0</v>
      </c>
      <c r="J99" s="67"/>
      <c r="K99" s="68">
        <v>119</v>
      </c>
      <c r="L99" s="13">
        <v>0</v>
      </c>
      <c r="M99" s="71">
        <f t="shared" si="11"/>
        <v>0</v>
      </c>
      <c r="N99" s="65"/>
    </row>
    <row r="100" spans="1:14" s="1" customFormat="1" ht="18.75" x14ac:dyDescent="0.4">
      <c r="A100" s="50"/>
      <c r="B100" s="179"/>
      <c r="C100" s="68">
        <v>136</v>
      </c>
      <c r="D100" s="5"/>
      <c r="E100" s="116">
        <f t="shared" si="10"/>
        <v>0</v>
      </c>
      <c r="F100" s="180" t="s">
        <v>89</v>
      </c>
      <c r="G100" s="73">
        <v>315</v>
      </c>
      <c r="H100" s="14"/>
      <c r="I100" s="75">
        <f t="shared" si="9"/>
        <v>0</v>
      </c>
      <c r="J100" s="67"/>
      <c r="K100" s="68">
        <v>119</v>
      </c>
      <c r="L100" s="14">
        <v>0</v>
      </c>
      <c r="M100" s="75">
        <f t="shared" si="11"/>
        <v>0</v>
      </c>
      <c r="N100" s="65"/>
    </row>
    <row r="101" spans="1:14" s="1" customFormat="1" ht="19.5" thickBot="1" x14ac:dyDescent="0.45">
      <c r="A101" s="50"/>
      <c r="B101" s="179"/>
      <c r="C101" s="68">
        <v>136</v>
      </c>
      <c r="D101" s="6"/>
      <c r="E101" s="159">
        <f t="shared" si="10"/>
        <v>0</v>
      </c>
      <c r="F101" s="181" t="s">
        <v>7814</v>
      </c>
      <c r="G101" s="83">
        <v>315</v>
      </c>
      <c r="H101" s="15"/>
      <c r="I101" s="81">
        <f t="shared" si="9"/>
        <v>0</v>
      </c>
      <c r="J101" s="76"/>
      <c r="K101" s="77">
        <v>119</v>
      </c>
      <c r="L101" s="15">
        <v>0</v>
      </c>
      <c r="M101" s="81">
        <f t="shared" si="11"/>
        <v>0</v>
      </c>
      <c r="N101" s="65"/>
    </row>
    <row r="102" spans="1:14" s="1" customFormat="1" ht="18.75" x14ac:dyDescent="0.4">
      <c r="A102" s="50"/>
      <c r="B102" s="149" t="s">
        <v>3672</v>
      </c>
      <c r="C102" s="68">
        <v>119</v>
      </c>
      <c r="D102" s="3"/>
      <c r="E102" s="157">
        <f t="shared" si="10"/>
        <v>0</v>
      </c>
      <c r="F102" s="145"/>
      <c r="G102" s="145"/>
      <c r="H102" s="145"/>
      <c r="I102" s="145"/>
      <c r="J102" s="84" t="s">
        <v>20</v>
      </c>
      <c r="K102" s="58">
        <v>136</v>
      </c>
      <c r="L102" s="12">
        <v>0</v>
      </c>
      <c r="M102" s="62">
        <f t="shared" si="11"/>
        <v>0</v>
      </c>
      <c r="N102" s="65"/>
    </row>
    <row r="103" spans="1:14" s="1" customFormat="1" ht="18.75" x14ac:dyDescent="0.4">
      <c r="A103" s="50"/>
      <c r="B103" s="149" t="s">
        <v>3673</v>
      </c>
      <c r="C103" s="68">
        <v>119</v>
      </c>
      <c r="D103" s="4"/>
      <c r="E103" s="112">
        <f t="shared" si="10"/>
        <v>0</v>
      </c>
      <c r="F103" s="145"/>
      <c r="G103" s="145"/>
      <c r="H103" s="145"/>
      <c r="I103" s="145"/>
      <c r="J103" s="87"/>
      <c r="K103" s="68">
        <v>136</v>
      </c>
      <c r="L103" s="13">
        <v>0</v>
      </c>
      <c r="M103" s="71">
        <f t="shared" si="11"/>
        <v>0</v>
      </c>
      <c r="N103" s="65"/>
    </row>
    <row r="104" spans="1:14" s="1" customFormat="1" ht="18.75" x14ac:dyDescent="0.4">
      <c r="A104" s="50"/>
      <c r="B104" s="149"/>
      <c r="C104" s="68">
        <v>119</v>
      </c>
      <c r="D104" s="5"/>
      <c r="E104" s="116">
        <f t="shared" si="10"/>
        <v>0</v>
      </c>
      <c r="F104" s="145"/>
      <c r="G104" s="145"/>
      <c r="H104" s="145"/>
      <c r="I104" s="145"/>
      <c r="J104" s="87"/>
      <c r="K104" s="68">
        <v>136</v>
      </c>
      <c r="L104" s="14">
        <v>0</v>
      </c>
      <c r="M104" s="75">
        <f t="shared" si="11"/>
        <v>0</v>
      </c>
      <c r="N104" s="65"/>
    </row>
    <row r="105" spans="1:14" s="1" customFormat="1" ht="19.5" thickBot="1" x14ac:dyDescent="0.45">
      <c r="A105" s="50"/>
      <c r="B105" s="149"/>
      <c r="C105" s="68">
        <v>119</v>
      </c>
      <c r="D105" s="6"/>
      <c r="E105" s="159">
        <f t="shared" si="10"/>
        <v>0</v>
      </c>
      <c r="F105" s="145"/>
      <c r="G105" s="145"/>
      <c r="H105" s="145"/>
      <c r="I105" s="145"/>
      <c r="J105" s="90"/>
      <c r="K105" s="77">
        <v>136</v>
      </c>
      <c r="L105" s="15">
        <v>0</v>
      </c>
      <c r="M105" s="81">
        <f t="shared" si="11"/>
        <v>0</v>
      </c>
      <c r="N105" s="65"/>
    </row>
    <row r="106" spans="1:14" s="1" customFormat="1" ht="18.75" x14ac:dyDescent="0.4">
      <c r="A106" s="50"/>
      <c r="B106" s="179" t="s">
        <v>45</v>
      </c>
      <c r="C106" s="68">
        <v>200</v>
      </c>
      <c r="D106" s="3">
        <v>855</v>
      </c>
      <c r="E106" s="157">
        <f t="shared" si="10"/>
        <v>4.2750000000000004</v>
      </c>
      <c r="F106" s="145"/>
      <c r="G106" s="145"/>
      <c r="H106" s="145"/>
      <c r="I106" s="145"/>
      <c r="J106" s="93" t="s">
        <v>21</v>
      </c>
      <c r="K106" s="58">
        <v>136</v>
      </c>
      <c r="L106" s="12">
        <v>0</v>
      </c>
      <c r="M106" s="62">
        <f>L106/K106</f>
        <v>0</v>
      </c>
      <c r="N106" s="65"/>
    </row>
    <row r="107" spans="1:14" s="1" customFormat="1" ht="18.75" x14ac:dyDescent="0.4">
      <c r="A107" s="50"/>
      <c r="B107" s="179"/>
      <c r="C107" s="68">
        <v>200</v>
      </c>
      <c r="D107" s="4"/>
      <c r="E107" s="112">
        <f t="shared" si="10"/>
        <v>0</v>
      </c>
      <c r="F107" s="145"/>
      <c r="G107" s="145"/>
      <c r="H107" s="145"/>
      <c r="I107" s="145"/>
      <c r="J107" s="182"/>
      <c r="K107" s="68">
        <v>136</v>
      </c>
      <c r="L107" s="26">
        <v>0</v>
      </c>
      <c r="M107" s="71">
        <f t="shared" si="11"/>
        <v>0</v>
      </c>
      <c r="N107" s="65"/>
    </row>
    <row r="108" spans="1:14" s="1" customFormat="1" ht="18.75" x14ac:dyDescent="0.4">
      <c r="A108" s="50"/>
      <c r="B108" s="179"/>
      <c r="C108" s="68">
        <v>200</v>
      </c>
      <c r="D108" s="5"/>
      <c r="E108" s="116">
        <f t="shared" si="10"/>
        <v>0</v>
      </c>
      <c r="F108" s="145"/>
      <c r="G108" s="145"/>
      <c r="H108" s="145"/>
      <c r="I108" s="145"/>
      <c r="J108" s="182"/>
      <c r="K108" s="68">
        <v>136</v>
      </c>
      <c r="L108" s="27">
        <v>0</v>
      </c>
      <c r="M108" s="75">
        <f t="shared" si="11"/>
        <v>0</v>
      </c>
      <c r="N108" s="65"/>
    </row>
    <row r="109" spans="1:14" s="1" customFormat="1" ht="19.5" thickBot="1" x14ac:dyDescent="0.45">
      <c r="A109" s="50"/>
      <c r="B109" s="179"/>
      <c r="C109" s="68">
        <v>200</v>
      </c>
      <c r="D109" s="6"/>
      <c r="E109" s="159">
        <f t="shared" si="10"/>
        <v>0</v>
      </c>
      <c r="F109" s="145"/>
      <c r="G109" s="145"/>
      <c r="H109" s="145"/>
      <c r="I109" s="145"/>
      <c r="J109" s="183"/>
      <c r="K109" s="77">
        <v>136</v>
      </c>
      <c r="L109" s="48">
        <v>0</v>
      </c>
      <c r="M109" s="81">
        <f t="shared" si="11"/>
        <v>0</v>
      </c>
      <c r="N109" s="65"/>
    </row>
    <row r="110" spans="1:14" s="1" customFormat="1" ht="18.75" x14ac:dyDescent="0.4">
      <c r="A110" s="50"/>
      <c r="B110" s="149" t="s">
        <v>43</v>
      </c>
      <c r="C110" s="68">
        <v>125</v>
      </c>
      <c r="D110" s="3">
        <v>1550</v>
      </c>
      <c r="E110" s="157">
        <f t="shared" si="10"/>
        <v>12.4</v>
      </c>
      <c r="F110" s="145"/>
      <c r="G110" s="145"/>
      <c r="H110" s="145"/>
      <c r="I110" s="145"/>
      <c r="J110" s="145"/>
      <c r="K110" s="110"/>
      <c r="L110" s="110"/>
      <c r="M110" s="110"/>
      <c r="N110" s="65"/>
    </row>
    <row r="111" spans="1:14" s="1" customFormat="1" ht="18.75" x14ac:dyDescent="0.4">
      <c r="A111" s="50"/>
      <c r="B111" s="149"/>
      <c r="C111" s="68">
        <v>125</v>
      </c>
      <c r="D111" s="4"/>
      <c r="E111" s="112">
        <f t="shared" si="10"/>
        <v>0</v>
      </c>
      <c r="F111" s="145"/>
      <c r="G111" s="145"/>
      <c r="H111" s="145"/>
      <c r="I111" s="145"/>
      <c r="J111" s="145"/>
      <c r="K111" s="110"/>
      <c r="L111" s="110"/>
      <c r="M111" s="110"/>
      <c r="N111" s="65"/>
    </row>
    <row r="112" spans="1:14" s="1" customFormat="1" ht="18.75" x14ac:dyDescent="0.4">
      <c r="A112" s="50"/>
      <c r="B112" s="149"/>
      <c r="C112" s="68">
        <v>125</v>
      </c>
      <c r="D112" s="5"/>
      <c r="E112" s="116">
        <f t="shared" si="10"/>
        <v>0</v>
      </c>
      <c r="F112" s="145"/>
      <c r="G112" s="145"/>
      <c r="H112" s="145"/>
      <c r="I112" s="145"/>
      <c r="J112" s="145"/>
      <c r="K112" s="110"/>
      <c r="L112" s="110"/>
      <c r="M112" s="110"/>
      <c r="N112" s="65"/>
    </row>
    <row r="113" spans="1:14" s="1" customFormat="1" ht="18.75" x14ac:dyDescent="0.4">
      <c r="A113" s="50"/>
      <c r="B113" s="149"/>
      <c r="C113" s="68">
        <v>125</v>
      </c>
      <c r="D113" s="6"/>
      <c r="E113" s="159">
        <f t="shared" si="10"/>
        <v>0</v>
      </c>
      <c r="F113" s="145"/>
      <c r="G113" s="145"/>
      <c r="H113" s="145"/>
      <c r="I113" s="145"/>
      <c r="J113" s="145"/>
      <c r="K113" s="110"/>
      <c r="L113" s="110"/>
      <c r="M113" s="110"/>
      <c r="N113" s="65"/>
    </row>
    <row r="114" spans="1:14" s="1" customFormat="1" ht="18.75" x14ac:dyDescent="0.4">
      <c r="A114" s="50"/>
      <c r="B114" s="179" t="s">
        <v>91</v>
      </c>
      <c r="C114" s="68">
        <v>154</v>
      </c>
      <c r="D114" s="3">
        <v>846</v>
      </c>
      <c r="E114" s="157">
        <f t="shared" si="10"/>
        <v>5.4935064935064934</v>
      </c>
      <c r="F114" s="141"/>
      <c r="G114" s="141"/>
      <c r="H114" s="141"/>
      <c r="I114" s="141"/>
      <c r="J114" s="141"/>
      <c r="K114" s="110"/>
      <c r="L114" s="110"/>
      <c r="M114" s="110"/>
      <c r="N114" s="65"/>
    </row>
    <row r="115" spans="1:14" s="1" customFormat="1" ht="18.75" x14ac:dyDescent="0.4">
      <c r="A115" s="50"/>
      <c r="B115" s="179" t="s">
        <v>90</v>
      </c>
      <c r="C115" s="68">
        <v>154</v>
      </c>
      <c r="D115" s="4"/>
      <c r="E115" s="112">
        <f t="shared" si="10"/>
        <v>0</v>
      </c>
      <c r="F115" s="141"/>
      <c r="G115" s="141"/>
      <c r="H115" s="141"/>
      <c r="I115" s="141"/>
      <c r="J115" s="141"/>
      <c r="K115" s="110"/>
      <c r="L115" s="110"/>
      <c r="M115" s="110"/>
      <c r="N115" s="65"/>
    </row>
    <row r="116" spans="1:14" s="1" customFormat="1" ht="18.75" x14ac:dyDescent="0.4">
      <c r="A116" s="50"/>
      <c r="B116" s="179" t="s">
        <v>67</v>
      </c>
      <c r="C116" s="68">
        <v>154</v>
      </c>
      <c r="D116" s="5"/>
      <c r="E116" s="116">
        <f t="shared" si="10"/>
        <v>0</v>
      </c>
      <c r="F116" s="141"/>
      <c r="G116" s="141"/>
      <c r="H116" s="141"/>
      <c r="I116" s="141"/>
      <c r="J116" s="141"/>
      <c r="K116" s="110"/>
      <c r="L116" s="110"/>
      <c r="M116" s="110"/>
      <c r="N116" s="65"/>
    </row>
    <row r="117" spans="1:14" s="1" customFormat="1" ht="18.75" x14ac:dyDescent="0.4">
      <c r="A117" s="50"/>
      <c r="B117" s="179"/>
      <c r="C117" s="68">
        <v>154</v>
      </c>
      <c r="D117" s="6"/>
      <c r="E117" s="159">
        <f t="shared" si="10"/>
        <v>0</v>
      </c>
      <c r="F117" s="141"/>
      <c r="G117" s="141"/>
      <c r="H117" s="141"/>
      <c r="I117" s="141"/>
      <c r="J117" s="141"/>
      <c r="K117" s="110"/>
      <c r="L117" s="110"/>
      <c r="M117" s="110"/>
      <c r="N117" s="65"/>
    </row>
    <row r="118" spans="1:14" s="1" customFormat="1" ht="18.75" x14ac:dyDescent="0.4">
      <c r="A118" s="50"/>
      <c r="B118" s="149" t="s">
        <v>40</v>
      </c>
      <c r="C118" s="68">
        <v>200</v>
      </c>
      <c r="D118" s="3">
        <v>1065</v>
      </c>
      <c r="E118" s="157">
        <f t="shared" si="10"/>
        <v>5.3250000000000002</v>
      </c>
      <c r="F118" s="141"/>
      <c r="G118" s="141"/>
      <c r="H118" s="141"/>
      <c r="I118" s="141"/>
      <c r="J118" s="141"/>
      <c r="K118" s="110"/>
      <c r="L118" s="110"/>
      <c r="M118" s="110"/>
      <c r="N118" s="65"/>
    </row>
    <row r="119" spans="1:14" s="1" customFormat="1" ht="18.75" x14ac:dyDescent="0.4">
      <c r="A119" s="50"/>
      <c r="B119" s="149"/>
      <c r="C119" s="68">
        <v>200</v>
      </c>
      <c r="D119" s="4"/>
      <c r="E119" s="112">
        <f t="shared" si="10"/>
        <v>0</v>
      </c>
      <c r="F119" s="141"/>
      <c r="G119" s="141"/>
      <c r="H119" s="141"/>
      <c r="I119" s="141"/>
      <c r="J119" s="141"/>
      <c r="K119" s="110"/>
      <c r="L119" s="110"/>
      <c r="M119" s="110"/>
      <c r="N119" s="65"/>
    </row>
    <row r="120" spans="1:14" s="1" customFormat="1" ht="18.75" x14ac:dyDescent="0.4">
      <c r="A120" s="50"/>
      <c r="B120" s="149"/>
      <c r="C120" s="68">
        <v>200</v>
      </c>
      <c r="D120" s="5"/>
      <c r="E120" s="116">
        <f t="shared" si="10"/>
        <v>0</v>
      </c>
      <c r="F120" s="141"/>
      <c r="G120" s="141"/>
      <c r="H120" s="141"/>
      <c r="I120" s="141"/>
      <c r="J120" s="141"/>
      <c r="K120" s="110"/>
      <c r="L120" s="110"/>
      <c r="M120" s="110"/>
      <c r="N120" s="65"/>
    </row>
    <row r="121" spans="1:14" s="1" customFormat="1" ht="18.75" x14ac:dyDescent="0.4">
      <c r="A121" s="50"/>
      <c r="B121" s="149"/>
      <c r="C121" s="52">
        <v>200</v>
      </c>
      <c r="D121" s="31"/>
      <c r="E121" s="118">
        <f t="shared" si="10"/>
        <v>0</v>
      </c>
      <c r="F121" s="141"/>
      <c r="G121" s="141"/>
      <c r="H121" s="141"/>
      <c r="I121" s="141"/>
      <c r="J121" s="141"/>
      <c r="K121" s="110"/>
      <c r="L121" s="110"/>
      <c r="M121" s="110"/>
      <c r="N121" s="65"/>
    </row>
    <row r="122" spans="1:14" s="1" customFormat="1" ht="19.5" x14ac:dyDescent="0.25">
      <c r="A122" s="50"/>
      <c r="B122" s="588" t="s">
        <v>3119</v>
      </c>
      <c r="C122" s="184">
        <v>119</v>
      </c>
      <c r="D122" s="261"/>
      <c r="E122" s="185">
        <f t="shared" ref="E122:E130" si="12">D122/C122</f>
        <v>0</v>
      </c>
      <c r="F122" s="141"/>
      <c r="G122" s="141"/>
      <c r="H122" s="141"/>
      <c r="I122" s="141"/>
      <c r="J122" s="141"/>
      <c r="K122" s="110"/>
      <c r="L122" s="110"/>
      <c r="M122" s="110"/>
      <c r="N122" s="65"/>
    </row>
    <row r="123" spans="1:14" s="1" customFormat="1" ht="19.5" x14ac:dyDescent="0.25">
      <c r="A123" s="50"/>
      <c r="B123" s="589" t="s">
        <v>3670</v>
      </c>
      <c r="C123" s="184">
        <v>119</v>
      </c>
      <c r="D123" s="258"/>
      <c r="E123" s="186">
        <f t="shared" si="12"/>
        <v>0</v>
      </c>
      <c r="F123" s="141"/>
      <c r="G123" s="141"/>
      <c r="H123" s="141"/>
      <c r="I123" s="141"/>
      <c r="J123" s="141"/>
      <c r="K123" s="110"/>
      <c r="L123" s="110"/>
      <c r="M123" s="110"/>
      <c r="N123" s="65"/>
    </row>
    <row r="124" spans="1:14" s="1" customFormat="1" ht="15.75" x14ac:dyDescent="0.25">
      <c r="A124" s="50"/>
      <c r="B124" s="184"/>
      <c r="C124" s="184">
        <v>119</v>
      </c>
      <c r="D124" s="259"/>
      <c r="E124" s="187">
        <f t="shared" si="12"/>
        <v>0</v>
      </c>
      <c r="F124" s="141"/>
      <c r="G124" s="141"/>
      <c r="H124" s="141"/>
      <c r="I124" s="141"/>
      <c r="J124" s="141"/>
      <c r="K124" s="110"/>
      <c r="L124" s="110"/>
      <c r="M124" s="110"/>
      <c r="N124" s="65"/>
    </row>
    <row r="125" spans="1:14" s="1" customFormat="1" ht="15.75" x14ac:dyDescent="0.25">
      <c r="A125" s="50"/>
      <c r="B125" s="184"/>
      <c r="C125" s="184">
        <v>119</v>
      </c>
      <c r="D125" s="262"/>
      <c r="E125" s="188">
        <f t="shared" si="12"/>
        <v>0</v>
      </c>
      <c r="F125" s="141"/>
      <c r="G125" s="141"/>
      <c r="H125" s="141"/>
      <c r="I125" s="141"/>
      <c r="J125" s="141"/>
      <c r="K125" s="110"/>
      <c r="L125" s="110"/>
      <c r="M125" s="110"/>
      <c r="N125" s="65"/>
    </row>
    <row r="126" spans="1:14" s="1" customFormat="1" ht="15.75" x14ac:dyDescent="0.25">
      <c r="A126" s="50"/>
      <c r="B126" s="189" t="s">
        <v>3669</v>
      </c>
      <c r="C126" s="184">
        <v>136</v>
      </c>
      <c r="D126" s="261"/>
      <c r="E126" s="185">
        <f t="shared" si="12"/>
        <v>0</v>
      </c>
      <c r="F126" s="141"/>
      <c r="G126" s="141"/>
      <c r="H126" s="141"/>
      <c r="I126" s="141"/>
      <c r="J126" s="141"/>
      <c r="K126" s="110"/>
      <c r="L126" s="110"/>
      <c r="M126" s="110"/>
      <c r="N126" s="65"/>
    </row>
    <row r="127" spans="1:14" s="1" customFormat="1" ht="15.75" x14ac:dyDescent="0.25">
      <c r="A127" s="50"/>
      <c r="B127" s="189"/>
      <c r="C127" s="184">
        <v>136</v>
      </c>
      <c r="D127" s="258"/>
      <c r="E127" s="186">
        <f t="shared" si="12"/>
        <v>0</v>
      </c>
      <c r="F127" s="141"/>
      <c r="G127" s="141"/>
      <c r="H127" s="141"/>
      <c r="I127" s="141"/>
      <c r="J127" s="141"/>
      <c r="K127" s="110"/>
      <c r="L127" s="110"/>
      <c r="M127" s="110"/>
      <c r="N127" s="65"/>
    </row>
    <row r="128" spans="1:14" s="1" customFormat="1" ht="15.75" x14ac:dyDescent="0.25">
      <c r="A128" s="50"/>
      <c r="B128" s="189"/>
      <c r="C128" s="184">
        <v>136</v>
      </c>
      <c r="D128" s="259"/>
      <c r="E128" s="187">
        <f t="shared" si="12"/>
        <v>0</v>
      </c>
      <c r="F128" s="141"/>
      <c r="G128" s="141"/>
      <c r="H128" s="141"/>
      <c r="I128" s="141"/>
      <c r="J128" s="141"/>
      <c r="K128" s="110"/>
      <c r="L128" s="110"/>
      <c r="M128" s="110"/>
      <c r="N128" s="65"/>
    </row>
    <row r="129" spans="1:14" s="1" customFormat="1" ht="16.5" thickBot="1" x14ac:dyDescent="0.3">
      <c r="A129" s="50"/>
      <c r="B129" s="189"/>
      <c r="C129" s="184">
        <v>136</v>
      </c>
      <c r="D129" s="262"/>
      <c r="E129" s="188">
        <f t="shared" si="12"/>
        <v>0</v>
      </c>
      <c r="F129" s="141"/>
      <c r="G129" s="141"/>
      <c r="H129" s="141"/>
      <c r="I129" s="141"/>
      <c r="J129" s="141"/>
      <c r="K129" s="110"/>
      <c r="L129" s="110"/>
      <c r="M129" s="110"/>
      <c r="N129" s="65"/>
    </row>
    <row r="130" spans="1:14" s="1" customFormat="1" ht="18.75" x14ac:dyDescent="0.4">
      <c r="A130" s="173" t="s">
        <v>22</v>
      </c>
      <c r="B130" s="190" t="s">
        <v>23</v>
      </c>
      <c r="C130" s="107">
        <v>282</v>
      </c>
      <c r="D130" s="32"/>
      <c r="E130" s="185">
        <f t="shared" si="12"/>
        <v>0</v>
      </c>
      <c r="F130" s="191" t="s">
        <v>2981</v>
      </c>
      <c r="G130" s="58">
        <v>132</v>
      </c>
      <c r="H130" s="12">
        <v>0</v>
      </c>
      <c r="I130" s="192">
        <f>H130/G130</f>
        <v>0</v>
      </c>
      <c r="J130" s="141"/>
      <c r="K130" s="110"/>
      <c r="L130" s="110"/>
      <c r="M130" s="110"/>
      <c r="N130" s="65"/>
    </row>
    <row r="131" spans="1:14" s="1" customFormat="1" ht="18.75" x14ac:dyDescent="0.4">
      <c r="A131" s="50"/>
      <c r="B131" s="179"/>
      <c r="C131" s="68">
        <v>282</v>
      </c>
      <c r="D131" s="4">
        <v>163452</v>
      </c>
      <c r="E131" s="150">
        <f t="shared" si="10"/>
        <v>579.61702127659578</v>
      </c>
      <c r="F131" s="193" t="s">
        <v>67</v>
      </c>
      <c r="G131" s="68">
        <v>132</v>
      </c>
      <c r="H131" s="13">
        <v>0</v>
      </c>
      <c r="I131" s="194">
        <f>H131/G131</f>
        <v>0</v>
      </c>
      <c r="J131" s="141"/>
      <c r="K131" s="110"/>
      <c r="L131" s="110"/>
      <c r="M131" s="110"/>
      <c r="N131" s="65"/>
    </row>
    <row r="132" spans="1:14" s="1" customFormat="1" ht="18.75" x14ac:dyDescent="0.4">
      <c r="A132" s="50"/>
      <c r="B132" s="179"/>
      <c r="C132" s="68">
        <v>282</v>
      </c>
      <c r="D132" s="5"/>
      <c r="E132" s="151">
        <f t="shared" si="10"/>
        <v>0</v>
      </c>
      <c r="F132" s="195"/>
      <c r="G132" s="68">
        <v>132</v>
      </c>
      <c r="H132" s="14">
        <v>0</v>
      </c>
      <c r="I132" s="196">
        <f>H132/G132</f>
        <v>0</v>
      </c>
      <c r="J132" s="141"/>
      <c r="K132" s="110"/>
      <c r="L132" s="110"/>
      <c r="M132" s="110"/>
      <c r="N132" s="65"/>
    </row>
    <row r="133" spans="1:14" s="1" customFormat="1" ht="19.5" thickBot="1" x14ac:dyDescent="0.45">
      <c r="A133" s="50"/>
      <c r="B133" s="179"/>
      <c r="C133" s="68">
        <v>282</v>
      </c>
      <c r="D133" s="6"/>
      <c r="E133" s="152">
        <f t="shared" si="10"/>
        <v>0</v>
      </c>
      <c r="F133" s="197"/>
      <c r="G133" s="77">
        <v>132</v>
      </c>
      <c r="H133" s="15">
        <v>0</v>
      </c>
      <c r="I133" s="198">
        <f>H133/G133</f>
        <v>0</v>
      </c>
      <c r="J133" s="141"/>
      <c r="K133" s="110"/>
      <c r="L133" s="110"/>
      <c r="M133" s="110"/>
      <c r="N133" s="65"/>
    </row>
    <row r="134" spans="1:14" s="1" customFormat="1" ht="18.75" x14ac:dyDescent="0.4">
      <c r="A134" s="50"/>
      <c r="B134" s="149" t="s">
        <v>3129</v>
      </c>
      <c r="C134" s="68">
        <v>252</v>
      </c>
      <c r="D134" s="3"/>
      <c r="E134" s="157">
        <f t="shared" si="10"/>
        <v>0</v>
      </c>
      <c r="F134" s="141"/>
      <c r="G134" s="141"/>
      <c r="H134" s="141"/>
      <c r="I134" s="141"/>
      <c r="J134" s="141"/>
      <c r="K134" s="110"/>
      <c r="L134" s="110"/>
      <c r="M134" s="110"/>
      <c r="N134" s="65"/>
    </row>
    <row r="135" spans="1:14" s="1" customFormat="1" ht="18.75" x14ac:dyDescent="0.4">
      <c r="A135" s="50"/>
      <c r="B135" s="149" t="s">
        <v>7815</v>
      </c>
      <c r="C135" s="68">
        <v>252</v>
      </c>
      <c r="D135" s="4">
        <v>3450</v>
      </c>
      <c r="E135" s="112">
        <f t="shared" si="10"/>
        <v>13.69047619047619</v>
      </c>
      <c r="F135" s="141"/>
      <c r="G135" s="141"/>
      <c r="H135" s="141"/>
      <c r="I135" s="141"/>
      <c r="J135" s="141"/>
      <c r="K135" s="110"/>
      <c r="L135" s="110"/>
      <c r="M135" s="110"/>
      <c r="N135" s="65"/>
    </row>
    <row r="136" spans="1:14" s="1" customFormat="1" ht="18.75" x14ac:dyDescent="0.4">
      <c r="A136" s="50"/>
      <c r="B136" s="149"/>
      <c r="C136" s="68">
        <v>252</v>
      </c>
      <c r="D136" s="5">
        <v>34700</v>
      </c>
      <c r="E136" s="116">
        <f t="shared" si="10"/>
        <v>137.69841269841271</v>
      </c>
      <c r="F136" s="141"/>
      <c r="G136" s="199" t="s">
        <v>119</v>
      </c>
      <c r="H136" s="141" t="s">
        <v>120</v>
      </c>
      <c r="I136" s="199" t="s">
        <v>121</v>
      </c>
      <c r="J136" s="141"/>
      <c r="K136" s="110"/>
      <c r="L136" s="110"/>
      <c r="M136" s="110"/>
      <c r="N136" s="65"/>
    </row>
    <row r="137" spans="1:14" s="1" customFormat="1" ht="18.75" x14ac:dyDescent="0.4">
      <c r="A137" s="50"/>
      <c r="B137" s="149"/>
      <c r="C137" s="68">
        <v>252</v>
      </c>
      <c r="D137" s="6"/>
      <c r="E137" s="159">
        <f t="shared" si="10"/>
        <v>0</v>
      </c>
      <c r="F137" s="141"/>
      <c r="G137" s="141"/>
      <c r="H137" s="141"/>
      <c r="I137" s="141"/>
      <c r="J137" s="141"/>
      <c r="K137" s="110"/>
      <c r="L137" s="110"/>
      <c r="M137" s="110"/>
      <c r="N137" s="65"/>
    </row>
    <row r="138" spans="1:14" s="1" customFormat="1" ht="18.75" x14ac:dyDescent="0.4">
      <c r="A138" s="50"/>
      <c r="B138" s="179" t="s">
        <v>32</v>
      </c>
      <c r="C138" s="68">
        <v>180</v>
      </c>
      <c r="D138" s="3"/>
      <c r="E138" s="157">
        <f>D138/C138</f>
        <v>0</v>
      </c>
      <c r="F138" s="141"/>
      <c r="G138" s="141"/>
      <c r="H138" s="141"/>
      <c r="I138" s="141"/>
      <c r="J138" s="141"/>
      <c r="K138" s="110"/>
      <c r="L138" s="110"/>
      <c r="M138" s="110"/>
      <c r="N138" s="65"/>
    </row>
    <row r="139" spans="1:14" s="1" customFormat="1" ht="18.75" x14ac:dyDescent="0.4">
      <c r="A139" s="50"/>
      <c r="B139" s="179" t="s">
        <v>2989</v>
      </c>
      <c r="C139" s="68">
        <v>180</v>
      </c>
      <c r="D139" s="4"/>
      <c r="E139" s="112">
        <f t="shared" si="10"/>
        <v>0</v>
      </c>
      <c r="F139" s="141"/>
      <c r="G139" s="141"/>
      <c r="H139" s="141"/>
      <c r="I139" s="141" t="s">
        <v>3024</v>
      </c>
      <c r="J139" s="141"/>
      <c r="K139" s="110"/>
      <c r="L139" s="110"/>
      <c r="M139" s="110"/>
      <c r="N139" s="65"/>
    </row>
    <row r="140" spans="1:14" s="1" customFormat="1" ht="18.75" x14ac:dyDescent="0.4">
      <c r="A140" s="50"/>
      <c r="B140" s="179"/>
      <c r="C140" s="68">
        <v>180</v>
      </c>
      <c r="D140" s="5"/>
      <c r="E140" s="116">
        <f t="shared" si="10"/>
        <v>0</v>
      </c>
      <c r="F140" s="141"/>
      <c r="G140" s="145" t="str">
        <f>IF(OR($H161&lt;J161,I161&lt;&gt;0),"ORDER!","ORDERED")</f>
        <v>ORDERED</v>
      </c>
      <c r="H140" s="200">
        <f ca="1">IF((OR(I160&lt;&gt;0,H160&lt;J160,H161&lt;J161)),D156,"")</f>
        <v>43945.47977233796</v>
      </c>
      <c r="I140" s="200">
        <f ca="1">IF((OR(I160&lt;&gt;0,H160&lt;(J160-J159),H159&lt;J159-J159)),D156+3,"")</f>
        <v>43948.47977233796</v>
      </c>
      <c r="J140" s="141" t="s">
        <v>53</v>
      </c>
      <c r="K140" s="110"/>
      <c r="L140" s="110"/>
      <c r="M140" s="110"/>
      <c r="N140" s="65"/>
    </row>
    <row r="141" spans="1:14" s="1" customFormat="1" ht="18.75" x14ac:dyDescent="0.4">
      <c r="A141" s="50"/>
      <c r="B141" s="179"/>
      <c r="C141" s="68">
        <v>180</v>
      </c>
      <c r="D141" s="6"/>
      <c r="E141" s="159">
        <f t="shared" si="10"/>
        <v>0</v>
      </c>
      <c r="F141" s="141"/>
      <c r="G141" s="141" t="str">
        <f>IF($H161&gt;$J161,"ORDERED","ORDER!")</f>
        <v>ORDERED</v>
      </c>
      <c r="H141" s="201">
        <f ca="1">IF((OR(H161&lt;&gt;0,H161&lt;(J161-J160),H161&lt;J161)),D156+7,"")</f>
        <v>43952.47977233796</v>
      </c>
      <c r="I141" s="201" t="str">
        <f>IF((OR(I161&lt;&gt;0,H161&lt;(J161-J160),H160&lt;J160-J160)),D156+3,"")</f>
        <v/>
      </c>
      <c r="J141" s="141" t="s">
        <v>54</v>
      </c>
      <c r="K141" s="110"/>
      <c r="L141" s="110"/>
      <c r="M141" s="110"/>
      <c r="N141" s="65"/>
    </row>
    <row r="142" spans="1:14" s="1" customFormat="1" ht="18.75" x14ac:dyDescent="0.4">
      <c r="A142" s="50"/>
      <c r="B142" s="149" t="s">
        <v>31</v>
      </c>
      <c r="C142" s="68">
        <v>132</v>
      </c>
      <c r="D142" s="3"/>
      <c r="E142" s="157">
        <f t="shared" si="10"/>
        <v>0</v>
      </c>
      <c r="F142" s="141"/>
      <c r="G142" s="141" t="str">
        <f>IF(AND(H162&gt;J162, H162&gt;(J162-J161)),"ORDERED","ORDER!")</f>
        <v>ORDER!</v>
      </c>
      <c r="H142" s="201" t="str">
        <f>IF((OR(I162&lt;&gt;0,H162&lt;(J162-J161),H162&lt;I162-I160)),D156,"")</f>
        <v/>
      </c>
      <c r="I142" s="201">
        <f ca="1">IF((OR(J162&lt;&gt;0,H162&lt;(J162-J161),D156&lt;J162-J161)),D156+3,"")</f>
        <v>43948.47977233796</v>
      </c>
      <c r="J142" s="141" t="s">
        <v>55</v>
      </c>
      <c r="K142" s="110"/>
      <c r="L142" s="110"/>
      <c r="M142" s="110"/>
      <c r="N142" s="65"/>
    </row>
    <row r="143" spans="1:14" s="1" customFormat="1" ht="18.75" x14ac:dyDescent="0.4">
      <c r="A143" s="50"/>
      <c r="B143" s="149"/>
      <c r="C143" s="68">
        <v>132</v>
      </c>
      <c r="D143" s="4">
        <v>5575</v>
      </c>
      <c r="E143" s="112">
        <f t="shared" si="10"/>
        <v>42.234848484848484</v>
      </c>
      <c r="F143" s="65"/>
      <c r="G143" s="141" t="str">
        <f>IF(H163&lt;J163-J162,"ORDER!","")</f>
        <v/>
      </c>
      <c r="H143" s="201" t="str">
        <f>IF(H163&lt;(J163-J162),D156+7,"")</f>
        <v/>
      </c>
      <c r="I143" s="201"/>
      <c r="J143" s="141" t="s">
        <v>56</v>
      </c>
      <c r="K143" s="110"/>
      <c r="L143" s="110"/>
      <c r="M143" s="110"/>
      <c r="N143" s="65"/>
    </row>
    <row r="144" spans="1:14" s="1" customFormat="1" ht="18.75" x14ac:dyDescent="0.4">
      <c r="A144" s="50"/>
      <c r="B144" s="149"/>
      <c r="C144" s="68">
        <v>132</v>
      </c>
      <c r="D144" s="5"/>
      <c r="E144" s="116">
        <f t="shared" si="10"/>
        <v>0</v>
      </c>
      <c r="F144" s="141"/>
      <c r="G144" s="141"/>
      <c r="H144" s="141"/>
      <c r="I144" s="141"/>
      <c r="J144" s="141"/>
      <c r="K144" s="110"/>
      <c r="L144" s="110"/>
      <c r="M144" s="110"/>
      <c r="N144" s="65"/>
    </row>
    <row r="145" spans="1:14" s="1" customFormat="1" ht="18.75" x14ac:dyDescent="0.4">
      <c r="A145" s="50"/>
      <c r="B145" s="149"/>
      <c r="C145" s="68">
        <v>132</v>
      </c>
      <c r="D145" s="6"/>
      <c r="E145" s="159">
        <f t="shared" si="10"/>
        <v>0</v>
      </c>
      <c r="F145" s="141"/>
      <c r="G145" s="141"/>
      <c r="H145" s="141"/>
      <c r="I145" s="141"/>
      <c r="J145" s="141"/>
      <c r="K145" s="110"/>
      <c r="L145" s="110"/>
      <c r="M145" s="110"/>
      <c r="N145" s="65"/>
    </row>
    <row r="146" spans="1:14" s="1" customFormat="1" ht="18.75" x14ac:dyDescent="0.4">
      <c r="A146" s="173" t="s">
        <v>24</v>
      </c>
      <c r="B146" s="179" t="s">
        <v>25</v>
      </c>
      <c r="C146" s="68">
        <v>154</v>
      </c>
      <c r="D146" s="3"/>
      <c r="E146" s="157">
        <f>D146/C146</f>
        <v>0</v>
      </c>
      <c r="F146" s="141"/>
      <c r="G146" s="141"/>
      <c r="H146" s="141"/>
      <c r="I146" s="141" t="s">
        <v>58</v>
      </c>
      <c r="J146" s="141"/>
      <c r="K146" s="110"/>
      <c r="L146" s="110"/>
      <c r="M146" s="110"/>
      <c r="N146" s="65"/>
    </row>
    <row r="147" spans="1:14" s="1" customFormat="1" ht="18.75" x14ac:dyDescent="0.4">
      <c r="A147" s="50"/>
      <c r="B147" s="179"/>
      <c r="C147" s="68">
        <v>154</v>
      </c>
      <c r="D147" s="4"/>
      <c r="E147" s="112">
        <f t="shared" si="10"/>
        <v>0</v>
      </c>
      <c r="F147" s="141"/>
      <c r="G147" s="141" t="str">
        <f>IF(OR($D160&lt;$F160,$E160&lt;&gt;0),"ORDERED","")</f>
        <v>ORDERED</v>
      </c>
      <c r="H147" s="201">
        <f ca="1">IF((OR(E160&lt;&gt;0,D160&lt;F160)),D156,"")</f>
        <v>43945.47977233796</v>
      </c>
      <c r="I147" s="201" t="str">
        <f>IF((OR(E160=1080,D160&lt;F160)),D156+3,"")</f>
        <v/>
      </c>
      <c r="J147" s="141" t="s">
        <v>53</v>
      </c>
      <c r="K147" s="110"/>
      <c r="L147" s="110"/>
      <c r="M147" s="110"/>
      <c r="N147" s="65"/>
    </row>
    <row r="148" spans="1:14" s="1" customFormat="1" ht="18.75" x14ac:dyDescent="0.4">
      <c r="A148" s="50"/>
      <c r="B148" s="179"/>
      <c r="C148" s="68">
        <v>154</v>
      </c>
      <c r="D148" s="5"/>
      <c r="E148" s="116">
        <f t="shared" si="10"/>
        <v>0</v>
      </c>
      <c r="F148" s="141"/>
      <c r="G148" s="141" t="str">
        <f>IF($D161&gt;$F161,"ORDERED","ORDER!")</f>
        <v>ORDERED</v>
      </c>
      <c r="H148" s="201">
        <f ca="1">IF((OR(E161&lt;&gt;0,D161&lt;(F161-F160),D161&lt;F161)),D156+7,"")</f>
        <v>43952.47977233796</v>
      </c>
      <c r="I148" s="201" t="str">
        <f>IF((OR(E161=1080,D161&lt;F161-F160)),D156+10,"")</f>
        <v/>
      </c>
      <c r="J148" s="141" t="s">
        <v>54</v>
      </c>
      <c r="K148" s="110"/>
      <c r="L148" s="110"/>
      <c r="M148" s="110"/>
      <c r="N148" s="65"/>
    </row>
    <row r="149" spans="1:14" s="1" customFormat="1" ht="18.75" x14ac:dyDescent="0.4">
      <c r="A149" s="50"/>
      <c r="B149" s="179"/>
      <c r="C149" s="68">
        <v>154</v>
      </c>
      <c r="D149" s="6"/>
      <c r="E149" s="159">
        <f t="shared" si="10"/>
        <v>0</v>
      </c>
      <c r="F149" s="141"/>
      <c r="G149" s="141" t="str">
        <f>IF(AND(D162&gt;F162, D163&gt;(F163-F162)),"ORDERED","ORDER!")</f>
        <v>ORDERED</v>
      </c>
      <c r="H149" s="201">
        <f ca="1">IF((OR(E162&lt;&gt;0,D162&lt;(F162-F161),D163&lt;F163-F162)),D156+14,"")</f>
        <v>43959.47977233796</v>
      </c>
      <c r="I149" s="201" t="str">
        <f>IF((OR(E162=1080,D162&lt;F162-F161,D163&lt;F163-F162)),D156+17,"")</f>
        <v/>
      </c>
      <c r="J149" s="141" t="s">
        <v>55</v>
      </c>
      <c r="K149" s="110"/>
      <c r="L149" s="110"/>
      <c r="M149" s="110"/>
      <c r="N149" s="65"/>
    </row>
    <row r="150" spans="1:14" s="1" customFormat="1" ht="18.75" x14ac:dyDescent="0.4">
      <c r="A150" s="50"/>
      <c r="B150" s="149" t="s">
        <v>26</v>
      </c>
      <c r="C150" s="68">
        <v>132</v>
      </c>
      <c r="D150" s="3"/>
      <c r="E150" s="157">
        <f t="shared" si="10"/>
        <v>0</v>
      </c>
      <c r="F150" s="141"/>
      <c r="G150" s="141" t="str">
        <f>IF($D163&lt;$F163-F162,"ORDER!","")</f>
        <v/>
      </c>
      <c r="H150" s="201" t="str">
        <f>IF(D163&lt;(F163-F162),D156+17,"")</f>
        <v/>
      </c>
      <c r="I150" s="201"/>
      <c r="J150" s="141" t="s">
        <v>56</v>
      </c>
      <c r="K150" s="110"/>
      <c r="L150" s="110"/>
      <c r="M150" s="110"/>
      <c r="N150" s="65"/>
    </row>
    <row r="151" spans="1:14" s="1" customFormat="1" ht="18.75" x14ac:dyDescent="0.4">
      <c r="A151" s="141"/>
      <c r="B151" s="149"/>
      <c r="C151" s="68">
        <v>132</v>
      </c>
      <c r="D151" s="4"/>
      <c r="E151" s="112">
        <f t="shared" si="10"/>
        <v>0</v>
      </c>
      <c r="F151" s="141"/>
      <c r="G151" s="141"/>
      <c r="H151" s="141"/>
      <c r="I151" s="141"/>
      <c r="J151" s="141"/>
      <c r="K151" s="110"/>
      <c r="L151" s="110"/>
      <c r="M151" s="110"/>
      <c r="N151" s="65"/>
    </row>
    <row r="152" spans="1:14" s="1" customFormat="1" ht="18.75" x14ac:dyDescent="0.4">
      <c r="A152" s="141"/>
      <c r="B152" s="149"/>
      <c r="C152" s="68">
        <v>132</v>
      </c>
      <c r="D152" s="5"/>
      <c r="E152" s="116">
        <f>D152/C152</f>
        <v>0</v>
      </c>
      <c r="F152" s="141"/>
      <c r="G152" s="141"/>
      <c r="H152" s="141"/>
      <c r="I152" s="141" t="s">
        <v>122</v>
      </c>
      <c r="J152" s="141"/>
      <c r="K152" s="110"/>
      <c r="L152" s="110"/>
      <c r="M152" s="110"/>
      <c r="N152" s="65"/>
    </row>
    <row r="153" spans="1:14" s="1" customFormat="1" ht="19.5" thickBot="1" x14ac:dyDescent="0.45">
      <c r="A153" s="141"/>
      <c r="B153" s="149"/>
      <c r="C153" s="68">
        <v>132</v>
      </c>
      <c r="D153" s="6"/>
      <c r="E153" s="159">
        <f>D153/C153</f>
        <v>0</v>
      </c>
      <c r="F153" s="806"/>
      <c r="G153" s="806" t="s">
        <v>7816</v>
      </c>
      <c r="H153" s="806"/>
      <c r="I153" s="806" t="s">
        <v>7817</v>
      </c>
      <c r="J153" s="806" t="s">
        <v>7818</v>
      </c>
      <c r="K153" s="110"/>
      <c r="L153" s="110"/>
      <c r="M153" s="110"/>
      <c r="N153" s="65"/>
    </row>
    <row r="154" spans="1:14" s="1" customFormat="1" ht="16.5" thickBot="1" x14ac:dyDescent="0.3">
      <c r="A154" s="141"/>
      <c r="B154" s="141"/>
      <c r="C154" s="141"/>
      <c r="D154" s="145"/>
      <c r="E154" s="202"/>
      <c r="F154" s="203" t="s">
        <v>58</v>
      </c>
      <c r="G154" s="141"/>
      <c r="H154" s="141"/>
      <c r="I154" s="141"/>
      <c r="J154" s="204" t="s">
        <v>61</v>
      </c>
      <c r="K154" s="110"/>
      <c r="L154" s="110"/>
      <c r="M154" s="110"/>
      <c r="N154" s="65"/>
    </row>
    <row r="155" spans="1:14" ht="16.5" thickBot="1" x14ac:dyDescent="0.3">
      <c r="A155" s="203" t="s">
        <v>110</v>
      </c>
      <c r="B155" s="205"/>
      <c r="C155" s="206" t="s">
        <v>33</v>
      </c>
      <c r="D155" s="207"/>
      <c r="E155" s="208" t="s">
        <v>38</v>
      </c>
      <c r="F155" s="209"/>
      <c r="G155" s="206"/>
      <c r="H155" s="206"/>
      <c r="I155" s="210" t="s">
        <v>38</v>
      </c>
      <c r="J155" s="211" t="s">
        <v>30</v>
      </c>
      <c r="K155" s="206"/>
      <c r="L155" s="210" t="s">
        <v>38</v>
      </c>
      <c r="M155" s="212"/>
      <c r="N155" s="55"/>
    </row>
    <row r="156" spans="1:14" ht="16.5" thickBot="1" x14ac:dyDescent="0.3">
      <c r="A156" s="213">
        <f ca="1" xml:space="preserve"> TODAY()</f>
        <v>43945</v>
      </c>
      <c r="B156" s="214" t="s">
        <v>27</v>
      </c>
      <c r="C156" s="215">
        <f ca="1">NOW()</f>
        <v>43945.47977233796</v>
      </c>
      <c r="D156" s="216">
        <f ca="1">NOW()</f>
        <v>43945.47977233796</v>
      </c>
      <c r="E156" s="28">
        <f>SUM(E2:E153)</f>
        <v>1976.8086737770718</v>
      </c>
      <c r="F156" s="199"/>
      <c r="G156" s="141"/>
      <c r="H156" s="141"/>
      <c r="I156" s="28">
        <f>SUM(I2:I37)+SUM(I86:I101)</f>
        <v>661.18525132275136</v>
      </c>
      <c r="J156" s="141" t="s">
        <v>28</v>
      </c>
      <c r="K156" s="141"/>
      <c r="L156" s="28">
        <f>SUM(M2:M13) + SUM(M86:M109)</f>
        <v>20.588235294117649</v>
      </c>
      <c r="M156" s="217"/>
      <c r="N156" s="55"/>
    </row>
    <row r="157" spans="1:14" ht="16.5" thickBot="1" x14ac:dyDescent="0.3">
      <c r="A157" s="110"/>
      <c r="B157" s="218" t="s">
        <v>29</v>
      </c>
      <c r="C157" s="551">
        <v>42387</v>
      </c>
      <c r="D157" s="219">
        <v>43831</v>
      </c>
      <c r="E157" s="202" t="s">
        <v>0</v>
      </c>
      <c r="F157" s="199"/>
      <c r="G157" s="141"/>
      <c r="H157" s="203" t="s">
        <v>3</v>
      </c>
      <c r="I157" s="141" t="s">
        <v>3</v>
      </c>
      <c r="J157" s="141" t="s">
        <v>57</v>
      </c>
      <c r="K157" s="141"/>
      <c r="L157" s="220" t="s">
        <v>39</v>
      </c>
      <c r="M157" s="217"/>
      <c r="N157" s="55"/>
    </row>
    <row r="158" spans="1:14" ht="16.5" thickTop="1" thickBot="1" x14ac:dyDescent="0.3">
      <c r="A158" s="55"/>
      <c r="B158" s="221"/>
      <c r="C158" s="222" t="s">
        <v>104</v>
      </c>
      <c r="D158" s="223" t="s">
        <v>106</v>
      </c>
      <c r="E158" s="224" t="s">
        <v>37</v>
      </c>
      <c r="F158" s="225" t="s">
        <v>109</v>
      </c>
      <c r="G158" s="226" t="s">
        <v>2991</v>
      </c>
      <c r="H158" s="227" t="s">
        <v>2990</v>
      </c>
      <c r="I158" s="224" t="s">
        <v>37</v>
      </c>
      <c r="J158" s="226"/>
      <c r="K158" s="226"/>
      <c r="L158" s="228" t="s">
        <v>37</v>
      </c>
      <c r="M158" s="217"/>
      <c r="N158" s="55"/>
    </row>
    <row r="159" spans="1:14" x14ac:dyDescent="0.25">
      <c r="A159" s="55"/>
      <c r="B159" s="221"/>
      <c r="C159" s="229" t="s">
        <v>105</v>
      </c>
      <c r="D159" s="230" t="s">
        <v>107</v>
      </c>
      <c r="E159" s="40">
        <v>1350</v>
      </c>
      <c r="F159" s="226"/>
      <c r="G159" s="231"/>
      <c r="H159" s="232"/>
      <c r="I159" s="42">
        <v>402</v>
      </c>
      <c r="J159" s="233"/>
      <c r="K159" s="233" t="s">
        <v>34</v>
      </c>
      <c r="L159" s="42">
        <v>162</v>
      </c>
      <c r="M159" s="217"/>
      <c r="N159" s="55"/>
    </row>
    <row r="160" spans="1:14" ht="15.75" thickBot="1" x14ac:dyDescent="0.3">
      <c r="A160" s="234">
        <f ca="1">I42</f>
        <v>43945.47977233796</v>
      </c>
      <c r="B160" s="235" t="s">
        <v>53</v>
      </c>
      <c r="C160" s="696">
        <v>43924</v>
      </c>
      <c r="D160" s="41">
        <f>E159+E160</f>
        <v>1890</v>
      </c>
      <c r="E160" s="44">
        <v>540</v>
      </c>
      <c r="F160" s="236">
        <f>E78+E82+E34+E14+E18+E2+E22+E42+E46+E50+E54+E58+E62+E30+E6+E66+E10+E70+E86+E90+E94+E98+E102+E106+E110+E114+E118+E130+E134+E138+E142+E146+E150</f>
        <v>246.42799847211612</v>
      </c>
      <c r="G160" s="810">
        <v>43924</v>
      </c>
      <c r="H160" s="237">
        <f>I159+I160</f>
        <v>1018</v>
      </c>
      <c r="I160" s="29">
        <v>616</v>
      </c>
      <c r="J160" s="237">
        <f>I2+I6+I10+I14+I18+I22+I26+I130+I86+I90+I94+I98</f>
        <v>89.626719576719566</v>
      </c>
      <c r="K160" s="226"/>
      <c r="L160" s="30"/>
      <c r="M160" s="367">
        <f>M106+M102+M98+M94+M90+M86+M10+M6+M2</f>
        <v>0</v>
      </c>
      <c r="N160" s="55"/>
    </row>
    <row r="161" spans="1:14" x14ac:dyDescent="0.25">
      <c r="A161" s="234"/>
      <c r="B161" s="238" t="s">
        <v>54</v>
      </c>
      <c r="C161" s="880">
        <v>43936</v>
      </c>
      <c r="D161" s="43">
        <f xml:space="preserve"> (D160 - F160) +E161+E160</f>
        <v>2723.5720015278839</v>
      </c>
      <c r="E161" s="45">
        <v>540</v>
      </c>
      <c r="F161" s="236">
        <f>(F160)+E79+E83+E35+E15+E19+E3+E23+E43+E47+E51+E55+E59+E63+E31+E7+E67+E11+E71+E87+E91+E95+E99+E103+E107+E111+E115+E119+E131+E135+E139+E143+E147+E151</f>
        <v>881.97034442403651</v>
      </c>
      <c r="G161" s="238"/>
      <c r="H161" s="237">
        <f>(H160-J160)+I161</f>
        <v>928.37328042328045</v>
      </c>
      <c r="I161" s="30"/>
      <c r="J161" s="237">
        <f>(J160)+I3+I7+I11+I15+I19+I23+I27+I131+I87+I91+I95+I99</f>
        <v>580.37255291005295</v>
      </c>
      <c r="K161" s="226"/>
      <c r="L161" s="30"/>
      <c r="M161" s="367">
        <f>M107+M103+M99+M95+M91+M87+M11+M7+M3</f>
        <v>0</v>
      </c>
      <c r="N161" s="55"/>
    </row>
    <row r="162" spans="1:14" x14ac:dyDescent="0.25">
      <c r="A162" s="234"/>
      <c r="B162" s="238" t="s">
        <v>55</v>
      </c>
      <c r="C162" s="1027">
        <v>43943</v>
      </c>
      <c r="D162" s="43">
        <f>(D161-(F161-F160)) + E162</f>
        <v>2628.0296555759633</v>
      </c>
      <c r="E162" s="46">
        <v>540</v>
      </c>
      <c r="F162" s="236">
        <f>(F161)+E80+E84+E36+E16+E20+E4+E24+E44+E48+E52+E56+E60+E64+E32+E8+E68+E12+E72+E88+E92+E96+E100+E104+E108+E112+E116+E120+E132+E136+E140+E144+E148+E152</f>
        <v>1301.176332880025</v>
      </c>
      <c r="H162" s="237">
        <f>(H161-(J161-J160))+I162</f>
        <v>437.62744708994705</v>
      </c>
      <c r="I162" s="30"/>
      <c r="J162" s="237">
        <f>(J161)+I4+I8+I12+I16+I20+I24+I28+I132+I88+I92+I96+I100</f>
        <v>580.37255291005295</v>
      </c>
      <c r="K162" s="226" t="s">
        <v>7389</v>
      </c>
      <c r="L162" s="30"/>
      <c r="M162" s="367">
        <f>M108+M104+M100+M96+M92+M88+M12+M8+M4</f>
        <v>20.588235294117649</v>
      </c>
      <c r="N162" s="55"/>
    </row>
    <row r="163" spans="1:14" ht="15.75" thickBot="1" x14ac:dyDescent="0.3">
      <c r="A163" s="234"/>
      <c r="B163" s="238" t="s">
        <v>56</v>
      </c>
      <c r="C163" s="697"/>
      <c r="D163" s="43">
        <f>(D162-(F162-F161)) + E163</f>
        <v>2208.8236671199747</v>
      </c>
      <c r="E163" s="47"/>
      <c r="F163" s="236">
        <f>(F162)+E81+E85+E37+E17+E21+E5+E25+E45+E49+E53+E57+E61+E65+E33+E9+E69+E13+E73+E89+E93+E97+E101+E105+E109+E113+E117+E121+E133+E137+E141+E145+E149+E153</f>
        <v>1966.8541283225263</v>
      </c>
      <c r="G163" s="239"/>
      <c r="H163" s="43">
        <f>(H162-(J163-J162))+I163</f>
        <v>412.17189153439153</v>
      </c>
      <c r="I163" s="265"/>
      <c r="J163" s="237">
        <f>(J162)+I5+I9+I13+I17+I21+I25+I29+I133+I89+I93+I97+I101</f>
        <v>605.82810846560847</v>
      </c>
      <c r="K163" s="226"/>
      <c r="L163" s="265"/>
      <c r="M163" s="367">
        <f>M109+M105+M101+M97+M93+M89+M13+M9+M5</f>
        <v>0</v>
      </c>
      <c r="N163" s="55"/>
    </row>
    <row r="164" spans="1:14" ht="15.75" thickBot="1" x14ac:dyDescent="0.3">
      <c r="A164" s="55"/>
      <c r="B164" s="240"/>
      <c r="C164" s="241">
        <f>D163-(F163-F162)</f>
        <v>1543.1458716774735</v>
      </c>
      <c r="D164" s="242" t="s">
        <v>111</v>
      </c>
      <c r="E164" s="243">
        <f>(E159+E160+E161+E162+E163)-E156</f>
        <v>993.19132622292818</v>
      </c>
      <c r="F164" s="244" t="s">
        <v>59</v>
      </c>
      <c r="G164" s="245">
        <f>SUM(I159:I163)-J163</f>
        <v>412.17189153439153</v>
      </c>
      <c r="H164" s="246" t="s">
        <v>2992</v>
      </c>
      <c r="I164" s="247">
        <f>(I159+I160+I161+I162+I163)-J163</f>
        <v>412.17189153439153</v>
      </c>
      <c r="J164" s="248" t="s">
        <v>60</v>
      </c>
      <c r="K164" s="249"/>
      <c r="L164" s="250">
        <f>L159+L160+L161-L156</f>
        <v>141.41176470588235</v>
      </c>
      <c r="M164" s="368">
        <f>SUM(M160:M162)</f>
        <v>20.588235294117649</v>
      </c>
      <c r="N164" s="55"/>
    </row>
    <row r="165" spans="1:14" x14ac:dyDescent="0.25">
      <c r="A165" s="55"/>
      <c r="B165" s="55"/>
      <c r="C165" s="55"/>
      <c r="D165" s="251">
        <v>1080</v>
      </c>
      <c r="E165" s="55"/>
      <c r="F165" s="55">
        <v>377</v>
      </c>
      <c r="G165" s="55"/>
      <c r="H165" s="55" t="s">
        <v>63</v>
      </c>
      <c r="I165" s="55"/>
      <c r="J165" s="55">
        <v>600</v>
      </c>
      <c r="K165" s="55"/>
      <c r="L165" s="55"/>
      <c r="M165" s="55"/>
      <c r="N165" s="55"/>
    </row>
    <row r="166" spans="1:14" x14ac:dyDescent="0.25">
      <c r="A166" s="55"/>
      <c r="B166" s="252" t="s">
        <v>64</v>
      </c>
      <c r="C166" s="55"/>
      <c r="D166" s="251"/>
      <c r="E166" s="253" t="s">
        <v>108</v>
      </c>
      <c r="F166" s="55">
        <v>1080</v>
      </c>
      <c r="G166" s="55"/>
      <c r="H166" s="55"/>
      <c r="I166" s="254" t="s">
        <v>108</v>
      </c>
      <c r="J166" s="55"/>
      <c r="K166" s="55"/>
      <c r="L166" s="254" t="s">
        <v>108</v>
      </c>
      <c r="M166" s="55"/>
      <c r="N166" s="55"/>
    </row>
    <row r="167" spans="1:14" x14ac:dyDescent="0.25">
      <c r="A167" s="55"/>
      <c r="B167" s="55"/>
      <c r="C167" s="55"/>
      <c r="D167" s="251"/>
      <c r="E167" s="254" t="s">
        <v>103</v>
      </c>
      <c r="F167" s="55" t="s">
        <v>113</v>
      </c>
      <c r="G167" s="55"/>
      <c r="H167" s="55"/>
      <c r="I167" s="254" t="s">
        <v>103</v>
      </c>
      <c r="J167" s="55"/>
      <c r="K167" s="55"/>
      <c r="L167" s="254" t="s">
        <v>103</v>
      </c>
      <c r="M167" s="55"/>
      <c r="N167" s="55"/>
    </row>
    <row r="168" spans="1:14" x14ac:dyDescent="0.25">
      <c r="A168" s="55"/>
      <c r="B168" s="55"/>
      <c r="C168" s="55"/>
      <c r="D168" s="251"/>
      <c r="E168" s="55"/>
      <c r="F168" s="255" t="s">
        <v>112</v>
      </c>
      <c r="G168" s="55"/>
      <c r="H168" s="55"/>
      <c r="I168" s="55"/>
      <c r="J168" s="55"/>
      <c r="K168" s="55"/>
      <c r="L168" s="55"/>
      <c r="M168" s="55"/>
      <c r="N168" s="55"/>
    </row>
    <row r="169" spans="1:14" x14ac:dyDescent="0.25">
      <c r="A169" s="55"/>
      <c r="B169" s="55"/>
      <c r="C169" s="55"/>
      <c r="D169" s="251"/>
      <c r="E169" s="55"/>
      <c r="F169" s="256" t="s">
        <v>114</v>
      </c>
      <c r="G169" s="55"/>
      <c r="H169" s="55"/>
      <c r="I169" s="55"/>
      <c r="J169" s="55"/>
      <c r="K169" s="55"/>
      <c r="L169" s="55"/>
      <c r="M169" s="55"/>
      <c r="N169" s="55"/>
    </row>
  </sheetData>
  <sheetProtection selectLockedCells="1"/>
  <phoneticPr fontId="43" type="noConversion"/>
  <conditionalFormatting sqref="G140:J140">
    <cfRule type="expression" dxfId="25" priority="8">
      <formula>$H$160&lt;$J$160</formula>
    </cfRule>
  </conditionalFormatting>
  <conditionalFormatting sqref="G141:J141">
    <cfRule type="expression" dxfId="24" priority="7">
      <formula>OR($H$162&lt;$J$162-$J$161,$I$161&lt;&gt;0)</formula>
    </cfRule>
  </conditionalFormatting>
  <conditionalFormatting sqref="G142:J142">
    <cfRule type="expression" dxfId="23" priority="6">
      <formula>OR($I$162&lt;&gt;0,$H$162&lt;$J$162-$J$161)</formula>
    </cfRule>
  </conditionalFormatting>
  <conditionalFormatting sqref="G143:J143">
    <cfRule type="expression" dxfId="22" priority="5">
      <formula>OR($I$163&lt;&gt;0,$H$163&lt;$J$163-$J$162)</formula>
    </cfRule>
  </conditionalFormatting>
  <conditionalFormatting sqref="G147:J147">
    <cfRule type="expression" dxfId="21" priority="4">
      <formula>OR($D$160&lt;$F$160,$E$160&lt;&gt;0)</formula>
    </cfRule>
  </conditionalFormatting>
  <conditionalFormatting sqref="G148:J148">
    <cfRule type="expression" dxfId="20" priority="3">
      <formula>OR($D$161&lt;$F$161-$F$160,$E$161&lt;&gt;0)</formula>
    </cfRule>
  </conditionalFormatting>
  <conditionalFormatting sqref="G149:J149">
    <cfRule type="expression" dxfId="19" priority="2">
      <formula>OR($D$162&lt;$F$163-$F$162,$E$162&lt;&gt;0,$D$163&lt;$F$163)</formula>
    </cfRule>
  </conditionalFormatting>
  <conditionalFormatting sqref="G150:J150">
    <cfRule type="expression" dxfId="18" priority="1">
      <formula>"$D$163&lt;($F$163-$F$162"</formula>
    </cfRule>
  </conditionalFormatting>
  <pageMargins left="0.7" right="0.7" top="0.75" bottom="0.75" header="0.3" footer="0.3"/>
  <pageSetup scale="76" orientation="landscape" r:id="rId1"/>
  <ignoredErrors>
    <ignoredError sqref="M7 I34" formula="1"/>
    <ignoredError sqref="H161" unlockedFormula="1"/>
  </ignoredErrors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9A1B9-0F33-4FD7-A7A3-E4AB5C76A090}">
  <dimension ref="A1:V869"/>
  <sheetViews>
    <sheetView workbookViewId="0">
      <selection activeCell="E7" sqref="E7"/>
    </sheetView>
  </sheetViews>
  <sheetFormatPr defaultRowHeight="15" x14ac:dyDescent="0.25"/>
  <cols>
    <col min="1" max="1" width="11.42578125" bestFit="1" customWidth="1"/>
    <col min="2" max="2" width="8.42578125" bestFit="1" customWidth="1"/>
    <col min="3" max="3" width="16.85546875" bestFit="1" customWidth="1"/>
    <col min="4" max="4" width="14.140625" bestFit="1" customWidth="1"/>
    <col min="5" max="5" width="23.85546875" bestFit="1" customWidth="1"/>
    <col min="6" max="6" width="80.7109375" bestFit="1" customWidth="1"/>
    <col min="7" max="7" width="11.42578125" bestFit="1" customWidth="1"/>
    <col min="8" max="8" width="26.42578125" bestFit="1" customWidth="1"/>
    <col min="9" max="9" width="35.7109375" bestFit="1" customWidth="1"/>
    <col min="10" max="10" width="12.140625" bestFit="1" customWidth="1"/>
    <col min="11" max="11" width="26.140625" bestFit="1" customWidth="1"/>
    <col min="12" max="12" width="43.140625" bestFit="1" customWidth="1"/>
    <col min="13" max="13" width="16.28515625" bestFit="1" customWidth="1"/>
    <col min="14" max="14" width="29.28515625" bestFit="1" customWidth="1"/>
    <col min="15" max="15" width="80.7109375" bestFit="1" customWidth="1"/>
    <col min="16" max="16" width="48" bestFit="1" customWidth="1"/>
    <col min="17" max="17" width="80.7109375" bestFit="1" customWidth="1"/>
    <col min="18" max="18" width="11.5703125" bestFit="1" customWidth="1"/>
    <col min="19" max="19" width="34" bestFit="1" customWidth="1"/>
    <col min="20" max="20" width="62.7109375" bestFit="1" customWidth="1"/>
    <col min="21" max="21" width="11.42578125" bestFit="1" customWidth="1"/>
    <col min="22" max="22" width="28.85546875" bestFit="1" customWidth="1"/>
  </cols>
  <sheetData>
    <row r="1" spans="1:22" x14ac:dyDescent="0.25">
      <c r="A1" t="s">
        <v>3676</v>
      </c>
      <c r="B1" t="s">
        <v>3032</v>
      </c>
      <c r="C1" t="s">
        <v>3675</v>
      </c>
      <c r="D1" t="s">
        <v>3123</v>
      </c>
      <c r="E1" t="s">
        <v>3677</v>
      </c>
      <c r="F1" t="s">
        <v>2972</v>
      </c>
      <c r="G1" t="s">
        <v>3678</v>
      </c>
      <c r="H1" t="s">
        <v>3679</v>
      </c>
      <c r="I1" t="s">
        <v>3680</v>
      </c>
      <c r="J1" t="s">
        <v>3681</v>
      </c>
      <c r="K1" t="s">
        <v>3682</v>
      </c>
      <c r="L1" t="s">
        <v>2980</v>
      </c>
      <c r="M1" t="s">
        <v>3683</v>
      </c>
      <c r="N1" t="s">
        <v>3684</v>
      </c>
      <c r="O1" t="s">
        <v>3685</v>
      </c>
      <c r="P1" t="s">
        <v>3686</v>
      </c>
      <c r="Q1" t="s">
        <v>3687</v>
      </c>
      <c r="R1" t="s">
        <v>3688</v>
      </c>
      <c r="S1" t="s">
        <v>3689</v>
      </c>
      <c r="T1" t="s">
        <v>3690</v>
      </c>
      <c r="U1" t="s">
        <v>3692</v>
      </c>
      <c r="V1" t="s">
        <v>3691</v>
      </c>
    </row>
    <row r="2" spans="1:22" x14ac:dyDescent="0.25">
      <c r="A2" s="597" t="s">
        <v>8690</v>
      </c>
      <c r="B2" s="597" t="s">
        <v>3743</v>
      </c>
      <c r="C2" s="597" t="s">
        <v>3694</v>
      </c>
      <c r="D2" s="597" t="s">
        <v>3814</v>
      </c>
      <c r="E2" s="597"/>
      <c r="F2" s="597" t="s">
        <v>1154</v>
      </c>
      <c r="G2" s="358">
        <v>43944.194027777776</v>
      </c>
      <c r="H2" s="597" t="s">
        <v>3816</v>
      </c>
      <c r="I2" s="358">
        <v>43944.194027777776</v>
      </c>
      <c r="J2" s="355" t="s">
        <v>3108</v>
      </c>
      <c r="K2" s="597" t="s">
        <v>8691</v>
      </c>
      <c r="L2" s="597"/>
      <c r="M2" s="597" t="s">
        <v>3781</v>
      </c>
      <c r="N2" s="355" t="s">
        <v>3701</v>
      </c>
      <c r="O2" s="597" t="s">
        <v>3842</v>
      </c>
      <c r="P2" s="355" t="s">
        <v>3703</v>
      </c>
      <c r="Q2" s="596"/>
      <c r="R2" s="355"/>
      <c r="S2" s="355"/>
      <c r="T2" s="597"/>
      <c r="U2" s="597" t="s">
        <v>3123</v>
      </c>
      <c r="V2" s="597" t="s">
        <v>3706</v>
      </c>
    </row>
    <row r="3" spans="1:22" x14ac:dyDescent="0.25">
      <c r="A3" s="597" t="s">
        <v>8540</v>
      </c>
      <c r="B3" s="597" t="s">
        <v>3743</v>
      </c>
      <c r="C3" s="597" t="s">
        <v>3694</v>
      </c>
      <c r="D3" s="597" t="s">
        <v>3814</v>
      </c>
      <c r="E3" s="597"/>
      <c r="F3" s="597" t="s">
        <v>1154</v>
      </c>
      <c r="G3" s="358">
        <v>43943.264907407407</v>
      </c>
      <c r="H3" s="597" t="s">
        <v>3816</v>
      </c>
      <c r="I3" s="358">
        <v>43943.264907407407</v>
      </c>
      <c r="J3" s="355" t="s">
        <v>3108</v>
      </c>
      <c r="K3" s="597" t="s">
        <v>8541</v>
      </c>
      <c r="L3" s="597"/>
      <c r="M3" s="597" t="s">
        <v>3774</v>
      </c>
      <c r="N3" s="355" t="s">
        <v>3701</v>
      </c>
      <c r="O3" s="597" t="s">
        <v>3842</v>
      </c>
      <c r="P3" s="355" t="s">
        <v>3703</v>
      </c>
      <c r="Q3" s="596" t="s">
        <v>8545</v>
      </c>
      <c r="R3" s="355" t="s">
        <v>3723</v>
      </c>
      <c r="S3" s="355"/>
      <c r="T3" s="597"/>
      <c r="U3" s="597" t="s">
        <v>3123</v>
      </c>
      <c r="V3" s="597" t="s">
        <v>3706</v>
      </c>
    </row>
    <row r="4" spans="1:22" ht="60" x14ac:dyDescent="0.25">
      <c r="A4" s="597" t="s">
        <v>8539</v>
      </c>
      <c r="B4" s="597" t="s">
        <v>3743</v>
      </c>
      <c r="C4" s="597" t="s">
        <v>3694</v>
      </c>
      <c r="D4" s="597" t="s">
        <v>3857</v>
      </c>
      <c r="E4" s="597"/>
      <c r="F4" s="597" t="s">
        <v>967</v>
      </c>
      <c r="G4" s="358">
        <v>43942.982152777775</v>
      </c>
      <c r="H4" s="597" t="s">
        <v>3859</v>
      </c>
      <c r="I4" s="358">
        <v>43942.982152777775</v>
      </c>
      <c r="J4" s="355" t="s">
        <v>3108</v>
      </c>
      <c r="K4" s="597" t="s">
        <v>8538</v>
      </c>
      <c r="L4" s="597" t="s">
        <v>8689</v>
      </c>
      <c r="M4" s="597" t="s">
        <v>3781</v>
      </c>
      <c r="N4" s="355" t="s">
        <v>3701</v>
      </c>
      <c r="O4" s="597" t="s">
        <v>4763</v>
      </c>
      <c r="P4" s="355" t="s">
        <v>3703</v>
      </c>
      <c r="Q4" s="596" t="s">
        <v>8693</v>
      </c>
      <c r="R4" s="355" t="s">
        <v>3723</v>
      </c>
      <c r="S4" s="355"/>
      <c r="T4" s="597"/>
      <c r="U4" s="597" t="s">
        <v>3123</v>
      </c>
      <c r="V4" s="597" t="s">
        <v>3706</v>
      </c>
    </row>
    <row r="5" spans="1:22" ht="60" x14ac:dyDescent="0.25">
      <c r="A5" s="597" t="s">
        <v>8537</v>
      </c>
      <c r="B5" s="597" t="s">
        <v>3743</v>
      </c>
      <c r="C5" s="597" t="s">
        <v>3694</v>
      </c>
      <c r="D5" s="597" t="s">
        <v>3820</v>
      </c>
      <c r="E5" s="597"/>
      <c r="F5" s="597" t="s">
        <v>766</v>
      </c>
      <c r="G5" s="358">
        <v>43942.28197916667</v>
      </c>
      <c r="H5" s="597" t="s">
        <v>3822</v>
      </c>
      <c r="I5" s="358">
        <v>43942.28197916667</v>
      </c>
      <c r="J5" s="355" t="s">
        <v>3108</v>
      </c>
      <c r="K5" s="597" t="s">
        <v>8538</v>
      </c>
      <c r="L5" s="597" t="s">
        <v>8688</v>
      </c>
      <c r="M5" s="597" t="s">
        <v>3774</v>
      </c>
      <c r="N5" s="355" t="s">
        <v>3701</v>
      </c>
      <c r="O5" s="597" t="s">
        <v>3842</v>
      </c>
      <c r="P5" s="355" t="s">
        <v>3703</v>
      </c>
      <c r="Q5" s="596" t="s">
        <v>8692</v>
      </c>
      <c r="R5" s="355" t="s">
        <v>3723</v>
      </c>
      <c r="S5" s="355"/>
      <c r="T5" s="597"/>
      <c r="U5" s="597" t="s">
        <v>3123</v>
      </c>
      <c r="V5" s="597" t="s">
        <v>3706</v>
      </c>
    </row>
    <row r="6" spans="1:22" ht="30" x14ac:dyDescent="0.25">
      <c r="A6" s="597" t="s">
        <v>8330</v>
      </c>
      <c r="B6" s="597" t="s">
        <v>3743</v>
      </c>
      <c r="C6" s="597" t="s">
        <v>3694</v>
      </c>
      <c r="D6" s="597" t="s">
        <v>3769</v>
      </c>
      <c r="E6" s="597"/>
      <c r="F6" s="597" t="s">
        <v>1160</v>
      </c>
      <c r="G6" s="358">
        <v>43940.907210648147</v>
      </c>
      <c r="H6" s="597" t="s">
        <v>3771</v>
      </c>
      <c r="I6" s="358">
        <v>43941.907210648147</v>
      </c>
      <c r="J6" s="355" t="s">
        <v>3108</v>
      </c>
      <c r="K6" s="597" t="s">
        <v>8329</v>
      </c>
      <c r="L6" s="597" t="s">
        <v>8532</v>
      </c>
      <c r="M6" s="597" t="s">
        <v>3774</v>
      </c>
      <c r="N6" s="355" t="s">
        <v>3701</v>
      </c>
      <c r="O6" s="597" t="s">
        <v>3842</v>
      </c>
      <c r="P6" s="355" t="s">
        <v>3703</v>
      </c>
      <c r="Q6" s="596" t="s">
        <v>8543</v>
      </c>
      <c r="R6" s="355" t="s">
        <v>3723</v>
      </c>
      <c r="S6" s="355"/>
      <c r="T6" s="597"/>
      <c r="U6" s="597" t="s">
        <v>3123</v>
      </c>
      <c r="V6" s="597" t="s">
        <v>3706</v>
      </c>
    </row>
    <row r="7" spans="1:22" ht="30" x14ac:dyDescent="0.25">
      <c r="A7" s="597" t="s">
        <v>8328</v>
      </c>
      <c r="B7" s="597" t="s">
        <v>3743</v>
      </c>
      <c r="C7" s="597" t="s">
        <v>3694</v>
      </c>
      <c r="D7" s="597" t="s">
        <v>3795</v>
      </c>
      <c r="E7" s="597"/>
      <c r="F7" s="597" t="s">
        <v>1159</v>
      </c>
      <c r="G7" s="358">
        <v>43940.906168981484</v>
      </c>
      <c r="H7" s="597" t="s">
        <v>3771</v>
      </c>
      <c r="I7" s="358">
        <v>43941.906168981484</v>
      </c>
      <c r="J7" s="355" t="s">
        <v>3108</v>
      </c>
      <c r="K7" s="597" t="s">
        <v>8329</v>
      </c>
      <c r="L7" s="597" t="s">
        <v>8531</v>
      </c>
      <c r="M7" s="597" t="s">
        <v>3774</v>
      </c>
      <c r="N7" s="355" t="s">
        <v>3701</v>
      </c>
      <c r="O7" s="597" t="s">
        <v>3842</v>
      </c>
      <c r="P7" s="355"/>
      <c r="Q7" s="596" t="s">
        <v>8542</v>
      </c>
      <c r="R7" s="355" t="s">
        <v>3723</v>
      </c>
      <c r="S7" s="355"/>
      <c r="T7" s="597"/>
      <c r="U7" s="597" t="s">
        <v>3123</v>
      </c>
      <c r="V7" s="597" t="s">
        <v>3706</v>
      </c>
    </row>
    <row r="8" spans="1:22" ht="90" x14ac:dyDescent="0.25">
      <c r="A8" s="597" t="s">
        <v>8325</v>
      </c>
      <c r="B8" s="597" t="s">
        <v>3743</v>
      </c>
      <c r="C8" s="597" t="s">
        <v>3694</v>
      </c>
      <c r="D8" s="597" t="s">
        <v>3795</v>
      </c>
      <c r="E8" s="597"/>
      <c r="F8" s="597" t="s">
        <v>1159</v>
      </c>
      <c r="G8" s="358">
        <v>43940.904374999998</v>
      </c>
      <c r="H8" s="597" t="s">
        <v>3771</v>
      </c>
      <c r="I8" s="358">
        <v>43940.904374999998</v>
      </c>
      <c r="J8" s="355" t="s">
        <v>3108</v>
      </c>
      <c r="K8" s="597" t="s">
        <v>8326</v>
      </c>
      <c r="L8" s="597" t="s">
        <v>8327</v>
      </c>
      <c r="M8" s="597" t="s">
        <v>3774</v>
      </c>
      <c r="N8" s="355" t="s">
        <v>3701</v>
      </c>
      <c r="O8" s="597" t="s">
        <v>3842</v>
      </c>
      <c r="P8" s="355" t="s">
        <v>3703</v>
      </c>
      <c r="Q8" s="596" t="s">
        <v>8339</v>
      </c>
      <c r="R8" s="355" t="s">
        <v>3723</v>
      </c>
      <c r="S8" s="355"/>
      <c r="T8" s="597"/>
      <c r="U8" s="597" t="s">
        <v>3123</v>
      </c>
      <c r="V8" s="597" t="s">
        <v>3706</v>
      </c>
    </row>
    <row r="9" spans="1:22" x14ac:dyDescent="0.25">
      <c r="A9" s="597" t="s">
        <v>8322</v>
      </c>
      <c r="B9" s="597" t="s">
        <v>3743</v>
      </c>
      <c r="C9" s="597" t="s">
        <v>3694</v>
      </c>
      <c r="D9" s="597" t="s">
        <v>3795</v>
      </c>
      <c r="E9" s="597"/>
      <c r="F9" s="597" t="s">
        <v>1159</v>
      </c>
      <c r="G9" s="358">
        <v>43938.604618055557</v>
      </c>
      <c r="H9" s="597" t="s">
        <v>3771</v>
      </c>
      <c r="I9" s="358">
        <v>43938.604618055557</v>
      </c>
      <c r="J9" s="355" t="s">
        <v>3108</v>
      </c>
      <c r="K9" s="597"/>
      <c r="L9" s="597" t="s">
        <v>8323</v>
      </c>
      <c r="M9" s="597" t="s">
        <v>3781</v>
      </c>
      <c r="N9" s="355" t="s">
        <v>4006</v>
      </c>
      <c r="O9" s="597" t="s">
        <v>8324</v>
      </c>
      <c r="P9" s="355" t="s">
        <v>3703</v>
      </c>
      <c r="Q9" s="596" t="s">
        <v>8338</v>
      </c>
      <c r="R9" s="355" t="s">
        <v>3723</v>
      </c>
      <c r="S9" s="355"/>
      <c r="T9" s="597"/>
      <c r="U9" s="597" t="s">
        <v>3123</v>
      </c>
      <c r="V9" s="597" t="s">
        <v>3706</v>
      </c>
    </row>
    <row r="10" spans="1:22" ht="60" x14ac:dyDescent="0.25">
      <c r="A10" s="597" t="s">
        <v>8319</v>
      </c>
      <c r="B10" s="597" t="s">
        <v>3743</v>
      </c>
      <c r="C10" s="597" t="s">
        <v>3694</v>
      </c>
      <c r="D10" s="597" t="s">
        <v>3795</v>
      </c>
      <c r="E10" s="597"/>
      <c r="F10" s="597" t="s">
        <v>1159</v>
      </c>
      <c r="G10" s="358">
        <v>43938.14298611111</v>
      </c>
      <c r="H10" s="597" t="s">
        <v>3771</v>
      </c>
      <c r="I10" s="358">
        <v>43938.14298611111</v>
      </c>
      <c r="J10" s="355" t="s">
        <v>3108</v>
      </c>
      <c r="K10" s="597" t="s">
        <v>8320</v>
      </c>
      <c r="L10" s="597" t="s">
        <v>8321</v>
      </c>
      <c r="M10" s="597" t="s">
        <v>3774</v>
      </c>
      <c r="N10" s="355" t="s">
        <v>3701</v>
      </c>
      <c r="O10" s="597" t="s">
        <v>3842</v>
      </c>
      <c r="P10" s="355" t="s">
        <v>3703</v>
      </c>
      <c r="Q10" s="596" t="s">
        <v>8337</v>
      </c>
      <c r="R10" s="355" t="s">
        <v>3723</v>
      </c>
      <c r="S10" s="355"/>
      <c r="T10" s="597"/>
      <c r="U10" s="597" t="s">
        <v>3123</v>
      </c>
      <c r="V10" s="597" t="s">
        <v>3706</v>
      </c>
    </row>
    <row r="11" spans="1:22" ht="60" x14ac:dyDescent="0.25">
      <c r="A11" s="597" t="s">
        <v>8308</v>
      </c>
      <c r="B11" s="597" t="s">
        <v>3743</v>
      </c>
      <c r="C11" s="597" t="s">
        <v>3694</v>
      </c>
      <c r="D11" s="597" t="s">
        <v>3795</v>
      </c>
      <c r="E11" s="597"/>
      <c r="F11" s="597" t="s">
        <v>1159</v>
      </c>
      <c r="G11" s="358">
        <v>43936.983761574076</v>
      </c>
      <c r="H11" s="597" t="s">
        <v>3771</v>
      </c>
      <c r="I11" s="358">
        <v>43937.983761574076</v>
      </c>
      <c r="J11" s="355" t="s">
        <v>3108</v>
      </c>
      <c r="K11" s="597" t="s">
        <v>8278</v>
      </c>
      <c r="L11" s="597" t="s">
        <v>8309</v>
      </c>
      <c r="M11" s="597" t="s">
        <v>3774</v>
      </c>
      <c r="N11" s="355" t="s">
        <v>3701</v>
      </c>
      <c r="O11" s="597" t="s">
        <v>3842</v>
      </c>
      <c r="P11" s="355" t="s">
        <v>3703</v>
      </c>
      <c r="Q11" s="596" t="s">
        <v>8334</v>
      </c>
      <c r="R11" s="355" t="s">
        <v>3723</v>
      </c>
      <c r="S11" s="355"/>
      <c r="T11" s="597"/>
      <c r="U11" s="597" t="s">
        <v>3123</v>
      </c>
      <c r="V11" s="597" t="s">
        <v>3706</v>
      </c>
    </row>
    <row r="12" spans="1:22" ht="30" x14ac:dyDescent="0.25">
      <c r="A12" s="597" t="s">
        <v>8533</v>
      </c>
      <c r="B12" s="597" t="s">
        <v>3743</v>
      </c>
      <c r="C12" s="597" t="s">
        <v>3694</v>
      </c>
      <c r="D12" s="597" t="s">
        <v>4284</v>
      </c>
      <c r="E12" s="597"/>
      <c r="F12" s="597" t="s">
        <v>2075</v>
      </c>
      <c r="G12" s="358">
        <v>43941.489687499998</v>
      </c>
      <c r="H12" s="597" t="s">
        <v>4286</v>
      </c>
      <c r="I12" s="358">
        <v>43937.489687499998</v>
      </c>
      <c r="J12" s="355" t="s">
        <v>3766</v>
      </c>
      <c r="K12" s="597" t="s">
        <v>8534</v>
      </c>
      <c r="L12" s="597" t="s">
        <v>8535</v>
      </c>
      <c r="M12" s="597" t="s">
        <v>3950</v>
      </c>
      <c r="N12" s="355" t="s">
        <v>4006</v>
      </c>
      <c r="O12" s="597" t="s">
        <v>8536</v>
      </c>
      <c r="P12" s="355"/>
      <c r="Q12" s="596" t="s">
        <v>8544</v>
      </c>
      <c r="R12" s="355"/>
      <c r="S12" s="355"/>
      <c r="T12" s="597"/>
      <c r="U12" s="597" t="s">
        <v>3123</v>
      </c>
      <c r="V12" s="597" t="s">
        <v>3706</v>
      </c>
    </row>
    <row r="13" spans="1:22" ht="60" x14ac:dyDescent="0.25">
      <c r="A13" s="597" t="s">
        <v>8277</v>
      </c>
      <c r="B13" s="597" t="s">
        <v>3743</v>
      </c>
      <c r="C13" s="597" t="s">
        <v>3694</v>
      </c>
      <c r="D13" s="597" t="s">
        <v>3795</v>
      </c>
      <c r="E13" s="597"/>
      <c r="F13" s="597" t="s">
        <v>1159</v>
      </c>
      <c r="G13" s="358">
        <v>43936.017280092594</v>
      </c>
      <c r="H13" s="597" t="s">
        <v>3771</v>
      </c>
      <c r="I13" s="358">
        <v>43937.017280092594</v>
      </c>
      <c r="J13" s="355" t="s">
        <v>3108</v>
      </c>
      <c r="K13" s="597" t="s">
        <v>8278</v>
      </c>
      <c r="L13" s="597" t="s">
        <v>8302</v>
      </c>
      <c r="M13" s="597" t="s">
        <v>3774</v>
      </c>
      <c r="N13" s="355" t="s">
        <v>3701</v>
      </c>
      <c r="O13" s="597" t="s">
        <v>3842</v>
      </c>
      <c r="P13" s="355" t="s">
        <v>3703</v>
      </c>
      <c r="Q13" s="596" t="s">
        <v>8332</v>
      </c>
      <c r="R13" s="355" t="s">
        <v>3723</v>
      </c>
      <c r="S13" s="355"/>
      <c r="T13" s="597"/>
      <c r="U13" s="597" t="s">
        <v>3123</v>
      </c>
      <c r="V13" s="597" t="s">
        <v>3706</v>
      </c>
    </row>
    <row r="14" spans="1:22" ht="30" x14ac:dyDescent="0.25">
      <c r="A14" s="597" t="s">
        <v>8304</v>
      </c>
      <c r="B14" s="597" t="s">
        <v>3743</v>
      </c>
      <c r="C14" s="597" t="s">
        <v>3694</v>
      </c>
      <c r="D14" s="597" t="s">
        <v>8303</v>
      </c>
      <c r="E14" s="597"/>
      <c r="F14" s="597" t="s">
        <v>1218</v>
      </c>
      <c r="G14" s="358">
        <v>43936.83384259259</v>
      </c>
      <c r="H14" s="597" t="s">
        <v>8305</v>
      </c>
      <c r="I14" s="358">
        <v>43936.83384259259</v>
      </c>
      <c r="J14" s="355" t="s">
        <v>3108</v>
      </c>
      <c r="K14" s="597" t="s">
        <v>8188</v>
      </c>
      <c r="L14" s="597" t="s">
        <v>8306</v>
      </c>
      <c r="M14" s="597" t="s">
        <v>3950</v>
      </c>
      <c r="N14" s="355" t="s">
        <v>3737</v>
      </c>
      <c r="O14" s="597" t="s">
        <v>8307</v>
      </c>
      <c r="P14" s="355" t="s">
        <v>3703</v>
      </c>
      <c r="Q14" s="596" t="s">
        <v>8333</v>
      </c>
      <c r="R14" s="355" t="s">
        <v>3704</v>
      </c>
      <c r="S14" s="355" t="s">
        <v>3701</v>
      </c>
      <c r="T14" s="597"/>
      <c r="U14" s="597" t="s">
        <v>3123</v>
      </c>
      <c r="V14" s="597" t="s">
        <v>3706</v>
      </c>
    </row>
    <row r="15" spans="1:22" ht="30" x14ac:dyDescent="0.25">
      <c r="A15" s="597" t="s">
        <v>8315</v>
      </c>
      <c r="B15" s="597" t="s">
        <v>3743</v>
      </c>
      <c r="C15" s="597" t="s">
        <v>3744</v>
      </c>
      <c r="D15" s="597" t="s">
        <v>8314</v>
      </c>
      <c r="E15" s="597"/>
      <c r="F15" s="597" t="s">
        <v>8316</v>
      </c>
      <c r="G15" s="358">
        <v>43937.289189814815</v>
      </c>
      <c r="H15" s="597"/>
      <c r="I15" s="358">
        <v>43936.289189814815</v>
      </c>
      <c r="J15" s="355" t="s">
        <v>4257</v>
      </c>
      <c r="K15" s="597" t="s">
        <v>8311</v>
      </c>
      <c r="L15" s="597" t="s">
        <v>8317</v>
      </c>
      <c r="M15" s="597" t="s">
        <v>3950</v>
      </c>
      <c r="N15" s="355" t="s">
        <v>3737</v>
      </c>
      <c r="O15" s="597" t="s">
        <v>8318</v>
      </c>
      <c r="P15" s="355" t="s">
        <v>3703</v>
      </c>
      <c r="Q15" s="596" t="s">
        <v>8336</v>
      </c>
      <c r="R15" s="355" t="s">
        <v>3723</v>
      </c>
      <c r="S15" s="355"/>
      <c r="T15" s="597"/>
      <c r="U15" s="597" t="s">
        <v>3123</v>
      </c>
      <c r="V15" s="597" t="s">
        <v>3706</v>
      </c>
    </row>
    <row r="16" spans="1:22" ht="30" x14ac:dyDescent="0.25">
      <c r="A16" s="597" t="s">
        <v>8310</v>
      </c>
      <c r="B16" s="597" t="s">
        <v>3743</v>
      </c>
      <c r="C16" s="597" t="s">
        <v>3694</v>
      </c>
      <c r="D16" s="597" t="s">
        <v>4061</v>
      </c>
      <c r="E16" s="597"/>
      <c r="F16" s="597" t="s">
        <v>1111</v>
      </c>
      <c r="G16" s="358">
        <v>43937.281006944446</v>
      </c>
      <c r="H16" s="597" t="s">
        <v>4010</v>
      </c>
      <c r="I16" s="358">
        <v>43936.281006944446</v>
      </c>
      <c r="J16" s="355" t="s">
        <v>3108</v>
      </c>
      <c r="K16" s="597" t="s">
        <v>8311</v>
      </c>
      <c r="L16" s="597" t="s">
        <v>8312</v>
      </c>
      <c r="M16" s="597" t="s">
        <v>3950</v>
      </c>
      <c r="N16" s="355" t="s">
        <v>3737</v>
      </c>
      <c r="O16" s="597" t="s">
        <v>8313</v>
      </c>
      <c r="P16" s="355" t="s">
        <v>3703</v>
      </c>
      <c r="Q16" s="596" t="s">
        <v>8335</v>
      </c>
      <c r="R16" s="355" t="s">
        <v>3723</v>
      </c>
      <c r="S16" s="355"/>
      <c r="T16" s="597"/>
      <c r="U16" s="597" t="s">
        <v>3123</v>
      </c>
      <c r="V16" s="597" t="s">
        <v>3706</v>
      </c>
    </row>
    <row r="17" spans="1:22" ht="30" x14ac:dyDescent="0.25">
      <c r="A17" s="597" t="s">
        <v>8190</v>
      </c>
      <c r="B17" s="597" t="s">
        <v>3693</v>
      </c>
      <c r="C17" s="597" t="s">
        <v>3694</v>
      </c>
      <c r="D17" s="597" t="s">
        <v>5279</v>
      </c>
      <c r="E17" s="597"/>
      <c r="F17" s="597" t="s">
        <v>5281</v>
      </c>
      <c r="G17" s="358">
        <v>43935.322106481479</v>
      </c>
      <c r="H17" s="597" t="s">
        <v>4050</v>
      </c>
      <c r="I17" s="358">
        <v>43935.322106481479</v>
      </c>
      <c r="J17" s="355" t="s">
        <v>3108</v>
      </c>
      <c r="K17" s="597" t="s">
        <v>8188</v>
      </c>
      <c r="L17" s="597" t="s">
        <v>8276</v>
      </c>
      <c r="M17" s="597" t="s">
        <v>3700</v>
      </c>
      <c r="N17" s="355" t="s">
        <v>3701</v>
      </c>
      <c r="O17" s="597" t="s">
        <v>8191</v>
      </c>
      <c r="P17" s="355" t="s">
        <v>3703</v>
      </c>
      <c r="Q17" s="596" t="s">
        <v>8281</v>
      </c>
      <c r="R17" s="355" t="s">
        <v>3723</v>
      </c>
      <c r="S17" s="355"/>
      <c r="T17" s="597"/>
      <c r="U17" s="597" t="s">
        <v>3123</v>
      </c>
      <c r="V17" s="597" t="s">
        <v>3706</v>
      </c>
    </row>
    <row r="18" spans="1:22" ht="60" x14ac:dyDescent="0.25">
      <c r="A18" s="597" t="s">
        <v>8189</v>
      </c>
      <c r="B18" s="597" t="s">
        <v>3693</v>
      </c>
      <c r="C18" s="597" t="s">
        <v>3694</v>
      </c>
      <c r="D18" s="597" t="s">
        <v>3795</v>
      </c>
      <c r="E18" s="597"/>
      <c r="F18" s="597" t="s">
        <v>1159</v>
      </c>
      <c r="G18" s="358">
        <v>43935.288321759261</v>
      </c>
      <c r="H18" s="597" t="s">
        <v>3771</v>
      </c>
      <c r="I18" s="358">
        <v>43935.288321759261</v>
      </c>
      <c r="J18" s="355" t="s">
        <v>3108</v>
      </c>
      <c r="K18" s="597" t="s">
        <v>8188</v>
      </c>
      <c r="L18" s="597" t="s">
        <v>8301</v>
      </c>
      <c r="M18" s="597" t="s">
        <v>3774</v>
      </c>
      <c r="N18" s="355" t="s">
        <v>3701</v>
      </c>
      <c r="O18" s="597" t="s">
        <v>3842</v>
      </c>
      <c r="P18" s="355" t="s">
        <v>3703</v>
      </c>
      <c r="Q18" s="596" t="s">
        <v>8331</v>
      </c>
      <c r="R18" s="355" t="s">
        <v>3723</v>
      </c>
      <c r="S18" s="355"/>
      <c r="T18" s="597"/>
      <c r="U18" s="597" t="s">
        <v>3123</v>
      </c>
      <c r="V18" s="597" t="s">
        <v>3706</v>
      </c>
    </row>
    <row r="19" spans="1:22" ht="30" x14ac:dyDescent="0.25">
      <c r="A19" s="597" t="s">
        <v>8187</v>
      </c>
      <c r="B19" s="597" t="s">
        <v>3693</v>
      </c>
      <c r="C19" s="597" t="s">
        <v>3694</v>
      </c>
      <c r="D19" s="597" t="s">
        <v>3769</v>
      </c>
      <c r="E19" s="597"/>
      <c r="F19" s="597" t="s">
        <v>1160</v>
      </c>
      <c r="G19" s="358">
        <v>43935.280115740738</v>
      </c>
      <c r="H19" s="597" t="s">
        <v>3771</v>
      </c>
      <c r="I19" s="358">
        <v>43935.280115740738</v>
      </c>
      <c r="J19" s="355" t="s">
        <v>3108</v>
      </c>
      <c r="K19" s="597" t="s">
        <v>8188</v>
      </c>
      <c r="L19" s="597" t="s">
        <v>8275</v>
      </c>
      <c r="M19" s="597" t="s">
        <v>3774</v>
      </c>
      <c r="N19" s="355" t="s">
        <v>3701</v>
      </c>
      <c r="O19" s="597" t="s">
        <v>3842</v>
      </c>
      <c r="P19" s="355" t="s">
        <v>3703</v>
      </c>
      <c r="Q19" s="596" t="s">
        <v>8280</v>
      </c>
      <c r="R19" s="355" t="s">
        <v>3723</v>
      </c>
      <c r="S19" s="355"/>
      <c r="T19" s="597"/>
      <c r="U19" s="597" t="s">
        <v>3123</v>
      </c>
      <c r="V19" s="597" t="s">
        <v>3706</v>
      </c>
    </row>
    <row r="20" spans="1:22" ht="30" x14ac:dyDescent="0.25">
      <c r="A20" s="597" t="s">
        <v>8123</v>
      </c>
      <c r="B20" s="597" t="s">
        <v>3693</v>
      </c>
      <c r="C20" s="597" t="s">
        <v>3694</v>
      </c>
      <c r="D20" s="597" t="s">
        <v>3769</v>
      </c>
      <c r="E20" s="597"/>
      <c r="F20" s="597" t="s">
        <v>1160</v>
      </c>
      <c r="G20" s="358">
        <v>43931.246747685182</v>
      </c>
      <c r="H20" s="597" t="s">
        <v>3771</v>
      </c>
      <c r="I20" s="358">
        <v>43934.246747685182</v>
      </c>
      <c r="J20" s="355" t="s">
        <v>3108</v>
      </c>
      <c r="K20" s="597" t="s">
        <v>8124</v>
      </c>
      <c r="L20" s="597" t="s">
        <v>8274</v>
      </c>
      <c r="M20" s="597" t="s">
        <v>3774</v>
      </c>
      <c r="N20" s="355" t="s">
        <v>3701</v>
      </c>
      <c r="O20" s="597" t="s">
        <v>3842</v>
      </c>
      <c r="P20" s="355" t="s">
        <v>3703</v>
      </c>
      <c r="Q20" s="596" t="s">
        <v>8279</v>
      </c>
      <c r="R20" s="355" t="s">
        <v>3723</v>
      </c>
      <c r="S20" s="355"/>
      <c r="T20" s="597"/>
      <c r="U20" s="597" t="s">
        <v>3123</v>
      </c>
      <c r="V20" s="597" t="s">
        <v>3706</v>
      </c>
    </row>
    <row r="21" spans="1:22" x14ac:dyDescent="0.25">
      <c r="A21" s="597" t="s">
        <v>8121</v>
      </c>
      <c r="B21" s="597" t="s">
        <v>3693</v>
      </c>
      <c r="C21" s="597" t="s">
        <v>3694</v>
      </c>
      <c r="D21" s="597" t="s">
        <v>4624</v>
      </c>
      <c r="E21" s="597"/>
      <c r="F21" s="597" t="s">
        <v>905</v>
      </c>
      <c r="G21" s="358">
        <v>43930.021909722222</v>
      </c>
      <c r="H21" s="597" t="s">
        <v>3758</v>
      </c>
      <c r="I21" s="358">
        <v>43931.021909722222</v>
      </c>
      <c r="J21" s="355" t="s">
        <v>3108</v>
      </c>
      <c r="K21" s="597" t="s">
        <v>8059</v>
      </c>
      <c r="L21" s="597" t="s">
        <v>8273</v>
      </c>
      <c r="M21" s="597" t="s">
        <v>3700</v>
      </c>
      <c r="N21" s="355" t="s">
        <v>3701</v>
      </c>
      <c r="O21" s="597" t="s">
        <v>8122</v>
      </c>
      <c r="P21" s="355" t="s">
        <v>3703</v>
      </c>
      <c r="Q21" s="596"/>
      <c r="R21" s="355" t="s">
        <v>3723</v>
      </c>
      <c r="S21" s="355"/>
      <c r="T21" s="597"/>
      <c r="U21" s="597" t="s">
        <v>3123</v>
      </c>
      <c r="V21" s="597" t="s">
        <v>3706</v>
      </c>
    </row>
    <row r="22" spans="1:22" ht="30" x14ac:dyDescent="0.25">
      <c r="A22" s="597" t="s">
        <v>8058</v>
      </c>
      <c r="B22" s="597" t="s">
        <v>3693</v>
      </c>
      <c r="C22" s="597" t="s">
        <v>3694</v>
      </c>
      <c r="D22" s="597" t="s">
        <v>3769</v>
      </c>
      <c r="E22" s="597"/>
      <c r="F22" s="597" t="s">
        <v>1160</v>
      </c>
      <c r="G22" s="358">
        <v>43929.991990740738</v>
      </c>
      <c r="H22" s="597" t="s">
        <v>3771</v>
      </c>
      <c r="I22" s="358">
        <v>43930.991990740738</v>
      </c>
      <c r="J22" s="355" t="s">
        <v>3108</v>
      </c>
      <c r="K22" s="597" t="s">
        <v>8059</v>
      </c>
      <c r="L22" s="597" t="s">
        <v>8133</v>
      </c>
      <c r="M22" s="597" t="s">
        <v>3774</v>
      </c>
      <c r="N22" s="355" t="s">
        <v>3701</v>
      </c>
      <c r="O22" s="597" t="s">
        <v>3842</v>
      </c>
      <c r="P22" s="355" t="s">
        <v>3703</v>
      </c>
      <c r="Q22" s="596" t="s">
        <v>8136</v>
      </c>
      <c r="R22" s="355" t="s">
        <v>3723</v>
      </c>
      <c r="S22" s="355"/>
      <c r="T22" s="597"/>
      <c r="U22" s="597" t="s">
        <v>3123</v>
      </c>
      <c r="V22" s="597" t="s">
        <v>3706</v>
      </c>
    </row>
    <row r="23" spans="1:22" x14ac:dyDescent="0.25">
      <c r="A23" s="597" t="s">
        <v>8063</v>
      </c>
      <c r="B23" s="597" t="s">
        <v>3743</v>
      </c>
      <c r="C23" s="597" t="s">
        <v>3744</v>
      </c>
      <c r="D23" s="597" t="s">
        <v>5878</v>
      </c>
      <c r="E23" s="597"/>
      <c r="F23" s="597" t="s">
        <v>1495</v>
      </c>
      <c r="G23" s="358">
        <v>43930.387094907404</v>
      </c>
      <c r="H23" s="597"/>
      <c r="I23" s="358">
        <v>43930.387094907404</v>
      </c>
      <c r="J23" s="355" t="s">
        <v>4257</v>
      </c>
      <c r="K23" s="597" t="s">
        <v>8059</v>
      </c>
      <c r="L23" s="597" t="s">
        <v>8135</v>
      </c>
      <c r="M23" s="597" t="s">
        <v>3950</v>
      </c>
      <c r="N23" s="355" t="s">
        <v>3714</v>
      </c>
      <c r="O23" s="597" t="s">
        <v>8062</v>
      </c>
      <c r="P23" s="355" t="s">
        <v>3703</v>
      </c>
      <c r="Q23" s="596"/>
      <c r="R23" s="355"/>
      <c r="S23" s="355"/>
      <c r="T23" s="597"/>
      <c r="U23" s="597" t="s">
        <v>3123</v>
      </c>
      <c r="V23" s="597" t="s">
        <v>3706</v>
      </c>
    </row>
    <row r="24" spans="1:22" ht="30" x14ac:dyDescent="0.25">
      <c r="A24" s="597" t="s">
        <v>8061</v>
      </c>
      <c r="B24" s="597" t="s">
        <v>3743</v>
      </c>
      <c r="C24" s="597" t="s">
        <v>3694</v>
      </c>
      <c r="D24" s="597" t="s">
        <v>8060</v>
      </c>
      <c r="E24" s="597"/>
      <c r="F24" s="597" t="s">
        <v>1216</v>
      </c>
      <c r="G24" s="358">
        <v>43930.377812500003</v>
      </c>
      <c r="H24" s="597" t="s">
        <v>3697</v>
      </c>
      <c r="I24" s="358">
        <v>43930.377812500003</v>
      </c>
      <c r="J24" s="355" t="s">
        <v>3108</v>
      </c>
      <c r="K24" s="597" t="s">
        <v>8059</v>
      </c>
      <c r="L24" s="597" t="s">
        <v>8134</v>
      </c>
      <c r="M24" s="597" t="s">
        <v>3950</v>
      </c>
      <c r="N24" s="355" t="s">
        <v>3714</v>
      </c>
      <c r="O24" s="597" t="s">
        <v>8062</v>
      </c>
      <c r="P24" s="355" t="s">
        <v>3703</v>
      </c>
      <c r="Q24" s="596" t="s">
        <v>8128</v>
      </c>
      <c r="R24" s="355"/>
      <c r="S24" s="355"/>
      <c r="T24" s="597"/>
      <c r="U24" s="597" t="s">
        <v>3123</v>
      </c>
      <c r="V24" s="597" t="s">
        <v>3706</v>
      </c>
    </row>
    <row r="25" spans="1:22" ht="30" x14ac:dyDescent="0.25">
      <c r="A25" s="597" t="s">
        <v>8045</v>
      </c>
      <c r="B25" s="597" t="s">
        <v>3693</v>
      </c>
      <c r="C25" s="597" t="s">
        <v>3694</v>
      </c>
      <c r="D25" s="597" t="s">
        <v>3769</v>
      </c>
      <c r="E25" s="597"/>
      <c r="F25" s="597" t="s">
        <v>1160</v>
      </c>
      <c r="G25" s="358">
        <v>43929.254374999997</v>
      </c>
      <c r="H25" s="597" t="s">
        <v>3771</v>
      </c>
      <c r="I25" s="358">
        <v>43929.254374999997</v>
      </c>
      <c r="J25" s="355" t="s">
        <v>3108</v>
      </c>
      <c r="K25" s="597" t="s">
        <v>8046</v>
      </c>
      <c r="L25" s="597" t="s">
        <v>8120</v>
      </c>
      <c r="M25" s="597" t="s">
        <v>3774</v>
      </c>
      <c r="N25" s="355" t="s">
        <v>3701</v>
      </c>
      <c r="O25" s="597" t="s">
        <v>3842</v>
      </c>
      <c r="P25" s="355" t="s">
        <v>3703</v>
      </c>
      <c r="Q25" s="596" t="s">
        <v>8127</v>
      </c>
      <c r="R25" s="355" t="s">
        <v>3723</v>
      </c>
      <c r="S25" s="355"/>
      <c r="T25" s="597"/>
      <c r="U25" s="597" t="s">
        <v>3123</v>
      </c>
      <c r="V25" s="597" t="s">
        <v>3706</v>
      </c>
    </row>
    <row r="26" spans="1:22" ht="30" x14ac:dyDescent="0.25">
      <c r="A26" s="597" t="s">
        <v>8041</v>
      </c>
      <c r="B26" s="597" t="s">
        <v>3693</v>
      </c>
      <c r="C26" s="597" t="s">
        <v>3694</v>
      </c>
      <c r="D26" s="597" t="s">
        <v>3769</v>
      </c>
      <c r="E26" s="597"/>
      <c r="F26" s="597" t="s">
        <v>1160</v>
      </c>
      <c r="G26" s="358">
        <v>43928.09443287037</v>
      </c>
      <c r="H26" s="597" t="s">
        <v>3771</v>
      </c>
      <c r="I26" s="358">
        <v>43928.09443287037</v>
      </c>
      <c r="J26" s="355" t="s">
        <v>3108</v>
      </c>
      <c r="K26" s="597" t="s">
        <v>8042</v>
      </c>
      <c r="L26" s="597" t="s">
        <v>8057</v>
      </c>
      <c r="M26" s="597" t="s">
        <v>3774</v>
      </c>
      <c r="N26" s="355" t="s">
        <v>3701</v>
      </c>
      <c r="O26" s="597" t="s">
        <v>3842</v>
      </c>
      <c r="P26" s="355"/>
      <c r="Q26" s="596" t="s">
        <v>8064</v>
      </c>
      <c r="R26" s="355" t="s">
        <v>3723</v>
      </c>
      <c r="S26" s="355"/>
      <c r="T26" s="597"/>
      <c r="U26" s="597" t="s">
        <v>3123</v>
      </c>
      <c r="V26" s="597" t="s">
        <v>3706</v>
      </c>
    </row>
    <row r="27" spans="1:22" ht="30" x14ac:dyDescent="0.25">
      <c r="A27" s="597" t="s">
        <v>7906</v>
      </c>
      <c r="B27" s="597" t="s">
        <v>3693</v>
      </c>
      <c r="C27" s="597" t="s">
        <v>3744</v>
      </c>
      <c r="D27" s="597" t="s">
        <v>3778</v>
      </c>
      <c r="E27" s="597"/>
      <c r="F27" s="597" t="s">
        <v>1512</v>
      </c>
      <c r="G27" s="358">
        <v>43927.277638888889</v>
      </c>
      <c r="H27" s="597"/>
      <c r="I27" s="358">
        <v>43927.277638888889</v>
      </c>
      <c r="J27" s="355" t="s">
        <v>3711</v>
      </c>
      <c r="K27" s="597" t="s">
        <v>7905</v>
      </c>
      <c r="L27" s="597" t="s">
        <v>8040</v>
      </c>
      <c r="M27" s="597" t="s">
        <v>3774</v>
      </c>
      <c r="N27" s="355" t="s">
        <v>3701</v>
      </c>
      <c r="O27" s="597" t="s">
        <v>3842</v>
      </c>
      <c r="P27" s="355" t="s">
        <v>3703</v>
      </c>
      <c r="Q27" s="596" t="s">
        <v>6259</v>
      </c>
      <c r="R27" s="355"/>
      <c r="S27" s="355"/>
      <c r="T27" s="597"/>
      <c r="U27" s="597" t="s">
        <v>3123</v>
      </c>
      <c r="V27" s="597" t="s">
        <v>3706</v>
      </c>
    </row>
    <row r="28" spans="1:22" ht="30" x14ac:dyDescent="0.25">
      <c r="A28" s="597" t="s">
        <v>7904</v>
      </c>
      <c r="B28" s="597" t="s">
        <v>3693</v>
      </c>
      <c r="C28" s="597" t="s">
        <v>3694</v>
      </c>
      <c r="D28" s="597" t="s">
        <v>3854</v>
      </c>
      <c r="E28" s="597"/>
      <c r="F28" s="597" t="s">
        <v>1113</v>
      </c>
      <c r="G28" s="358">
        <v>43927.273356481484</v>
      </c>
      <c r="H28" s="597" t="s">
        <v>3771</v>
      </c>
      <c r="I28" s="358">
        <v>43927.273356481484</v>
      </c>
      <c r="J28" s="355" t="s">
        <v>3108</v>
      </c>
      <c r="K28" s="597" t="s">
        <v>7905</v>
      </c>
      <c r="L28" s="597" t="s">
        <v>5184</v>
      </c>
      <c r="M28" s="597" t="s">
        <v>3774</v>
      </c>
      <c r="N28" s="355" t="s">
        <v>3701</v>
      </c>
      <c r="O28" s="597" t="s">
        <v>3842</v>
      </c>
      <c r="P28" s="355" t="s">
        <v>3703</v>
      </c>
      <c r="Q28" s="596" t="s">
        <v>8051</v>
      </c>
      <c r="R28" s="355" t="s">
        <v>3723</v>
      </c>
      <c r="S28" s="355"/>
      <c r="T28" s="597"/>
      <c r="U28" s="597" t="s">
        <v>3123</v>
      </c>
      <c r="V28" s="597" t="s">
        <v>3706</v>
      </c>
    </row>
    <row r="29" spans="1:22" ht="60" x14ac:dyDescent="0.25">
      <c r="A29" s="597" t="s">
        <v>7903</v>
      </c>
      <c r="B29" s="597" t="s">
        <v>3693</v>
      </c>
      <c r="C29" s="597" t="s">
        <v>3694</v>
      </c>
      <c r="D29" s="597" t="s">
        <v>4121</v>
      </c>
      <c r="E29" s="597"/>
      <c r="F29" s="597" t="s">
        <v>1161</v>
      </c>
      <c r="G29" s="358">
        <v>43926.904826388891</v>
      </c>
      <c r="H29" s="597" t="s">
        <v>3771</v>
      </c>
      <c r="I29" s="358">
        <v>43926.904826388891</v>
      </c>
      <c r="J29" s="355" t="s">
        <v>3108</v>
      </c>
      <c r="K29" s="597" t="s">
        <v>7901</v>
      </c>
      <c r="L29" s="597" t="s">
        <v>8039</v>
      </c>
      <c r="M29" s="597" t="s">
        <v>3774</v>
      </c>
      <c r="N29" s="355" t="s">
        <v>3701</v>
      </c>
      <c r="O29" s="597" t="s">
        <v>3842</v>
      </c>
      <c r="P29" s="355" t="s">
        <v>3703</v>
      </c>
      <c r="Q29" s="596" t="s">
        <v>8050</v>
      </c>
      <c r="R29" s="355" t="s">
        <v>3723</v>
      </c>
      <c r="S29" s="355"/>
      <c r="T29" s="597"/>
      <c r="U29" s="597" t="s">
        <v>3123</v>
      </c>
      <c r="V29" s="597" t="s">
        <v>3706</v>
      </c>
    </row>
    <row r="30" spans="1:22" x14ac:dyDescent="0.25">
      <c r="A30" s="597" t="s">
        <v>7900</v>
      </c>
      <c r="B30" s="597" t="s">
        <v>3693</v>
      </c>
      <c r="C30" s="597" t="s">
        <v>3744</v>
      </c>
      <c r="D30" s="597" t="s">
        <v>3778</v>
      </c>
      <c r="E30" s="597"/>
      <c r="F30" s="597" t="s">
        <v>1512</v>
      </c>
      <c r="G30" s="358">
        <v>43926.903703703705</v>
      </c>
      <c r="H30" s="597"/>
      <c r="I30" s="358">
        <v>43926.903703703705</v>
      </c>
      <c r="J30" s="355" t="s">
        <v>3711</v>
      </c>
      <c r="K30" s="597" t="s">
        <v>7901</v>
      </c>
      <c r="L30" s="597" t="s">
        <v>7902</v>
      </c>
      <c r="M30" s="597" t="s">
        <v>3774</v>
      </c>
      <c r="N30" s="355" t="s">
        <v>3701</v>
      </c>
      <c r="O30" s="597" t="s">
        <v>5930</v>
      </c>
      <c r="P30" s="355" t="s">
        <v>3703</v>
      </c>
      <c r="Q30" s="596"/>
      <c r="R30" s="355" t="s">
        <v>3723</v>
      </c>
      <c r="S30" s="355"/>
      <c r="T30" s="597"/>
      <c r="U30" s="597" t="s">
        <v>3123</v>
      </c>
      <c r="V30" s="597" t="s">
        <v>3706</v>
      </c>
    </row>
    <row r="31" spans="1:22" ht="30" x14ac:dyDescent="0.25">
      <c r="A31" s="597" t="s">
        <v>8043</v>
      </c>
      <c r="B31" s="597" t="s">
        <v>3743</v>
      </c>
      <c r="C31" s="597" t="s">
        <v>3694</v>
      </c>
      <c r="D31" s="597" t="s">
        <v>4991</v>
      </c>
      <c r="E31" s="597"/>
      <c r="F31" s="597" t="s">
        <v>1171</v>
      </c>
      <c r="G31" s="358">
        <v>43928.294861111113</v>
      </c>
      <c r="H31" s="597" t="s">
        <v>3697</v>
      </c>
      <c r="I31" s="358">
        <v>43924.294861111113</v>
      </c>
      <c r="J31" s="355" t="s">
        <v>3108</v>
      </c>
      <c r="K31" s="597" t="s">
        <v>7896</v>
      </c>
      <c r="L31" s="597" t="s">
        <v>8044</v>
      </c>
      <c r="M31" s="597" t="s">
        <v>3700</v>
      </c>
      <c r="N31" s="355" t="s">
        <v>3714</v>
      </c>
      <c r="O31" s="597" t="s">
        <v>7369</v>
      </c>
      <c r="P31" s="355" t="s">
        <v>3703</v>
      </c>
      <c r="Q31" s="596" t="s">
        <v>8052</v>
      </c>
      <c r="R31" s="355" t="s">
        <v>3742</v>
      </c>
      <c r="S31" s="355"/>
      <c r="T31" s="597"/>
      <c r="U31" s="597" t="s">
        <v>3123</v>
      </c>
      <c r="V31" s="597" t="s">
        <v>3706</v>
      </c>
    </row>
    <row r="32" spans="1:22" x14ac:dyDescent="0.25">
      <c r="A32" s="597" t="s">
        <v>7894</v>
      </c>
      <c r="B32" s="597" t="s">
        <v>3743</v>
      </c>
      <c r="C32" s="597" t="s">
        <v>3694</v>
      </c>
      <c r="D32" s="597" t="s">
        <v>5113</v>
      </c>
      <c r="E32" s="597" t="s">
        <v>7895</v>
      </c>
      <c r="F32" s="597" t="s">
        <v>1168</v>
      </c>
      <c r="G32" s="358">
        <v>43924.209027777775</v>
      </c>
      <c r="H32" s="597" t="s">
        <v>5115</v>
      </c>
      <c r="I32" s="358">
        <v>43924.209027777775</v>
      </c>
      <c r="J32" s="355" t="s">
        <v>3108</v>
      </c>
      <c r="K32" s="597" t="s">
        <v>7896</v>
      </c>
      <c r="L32" s="597" t="s">
        <v>7897</v>
      </c>
      <c r="M32" s="597" t="s">
        <v>7898</v>
      </c>
      <c r="N32" s="355" t="s">
        <v>3701</v>
      </c>
      <c r="O32" s="597" t="s">
        <v>7899</v>
      </c>
      <c r="P32" s="355" t="s">
        <v>3703</v>
      </c>
      <c r="Q32" s="596" t="s">
        <v>7908</v>
      </c>
      <c r="R32" s="355" t="s">
        <v>3742</v>
      </c>
      <c r="S32" s="355"/>
      <c r="T32" s="597"/>
      <c r="U32" s="597" t="s">
        <v>3123</v>
      </c>
      <c r="V32" s="597" t="s">
        <v>3706</v>
      </c>
    </row>
    <row r="33" spans="1:22" x14ac:dyDescent="0.25">
      <c r="A33" s="597" t="s">
        <v>7877</v>
      </c>
      <c r="B33" s="597" t="s">
        <v>3693</v>
      </c>
      <c r="C33" s="597" t="s">
        <v>3694</v>
      </c>
      <c r="D33" s="597" t="s">
        <v>7876</v>
      </c>
      <c r="E33" s="597"/>
      <c r="F33" s="597" t="s">
        <v>7878</v>
      </c>
      <c r="G33" s="358">
        <v>43922.987141203703</v>
      </c>
      <c r="H33" s="597"/>
      <c r="I33" s="358">
        <v>43922.987141203703</v>
      </c>
      <c r="J33" s="355" t="s">
        <v>3108</v>
      </c>
      <c r="K33" s="597" t="s">
        <v>7879</v>
      </c>
      <c r="L33" s="597" t="s">
        <v>7880</v>
      </c>
      <c r="M33" s="597" t="s">
        <v>3700</v>
      </c>
      <c r="N33" s="355" t="s">
        <v>3714</v>
      </c>
      <c r="O33" s="597" t="s">
        <v>6658</v>
      </c>
      <c r="P33" s="355" t="s">
        <v>3703</v>
      </c>
      <c r="Q33" s="596" t="s">
        <v>7882</v>
      </c>
      <c r="R33" s="355" t="s">
        <v>3704</v>
      </c>
      <c r="S33" s="355" t="s">
        <v>3705</v>
      </c>
      <c r="T33" s="597"/>
      <c r="U33" s="597" t="s">
        <v>3123</v>
      </c>
      <c r="V33" s="597" t="s">
        <v>3706</v>
      </c>
    </row>
    <row r="34" spans="1:22" ht="30" x14ac:dyDescent="0.25">
      <c r="A34" s="597" t="s">
        <v>7875</v>
      </c>
      <c r="B34" s="597" t="s">
        <v>3693</v>
      </c>
      <c r="C34" s="597" t="s">
        <v>3744</v>
      </c>
      <c r="D34" s="597" t="s">
        <v>6708</v>
      </c>
      <c r="E34" s="597"/>
      <c r="F34" s="597" t="s">
        <v>1473</v>
      </c>
      <c r="G34" s="358">
        <v>43922.634629629632</v>
      </c>
      <c r="H34" s="597" t="s">
        <v>6710</v>
      </c>
      <c r="I34" s="358">
        <v>43922.634629629632</v>
      </c>
      <c r="J34" s="355" t="s">
        <v>4257</v>
      </c>
      <c r="K34" s="597"/>
      <c r="L34" s="597" t="s">
        <v>6711</v>
      </c>
      <c r="M34" s="597"/>
      <c r="N34" s="355" t="s">
        <v>3737</v>
      </c>
      <c r="O34" s="597"/>
      <c r="P34" s="355"/>
      <c r="Q34" s="596" t="s">
        <v>6259</v>
      </c>
      <c r="R34" s="355"/>
      <c r="S34" s="355"/>
      <c r="T34" s="597"/>
      <c r="U34" s="597" t="s">
        <v>3123</v>
      </c>
      <c r="V34" s="597" t="s">
        <v>3706</v>
      </c>
    </row>
    <row r="35" spans="1:22" x14ac:dyDescent="0.25">
      <c r="A35" s="597" t="s">
        <v>7892</v>
      </c>
      <c r="B35" s="597" t="s">
        <v>3743</v>
      </c>
      <c r="C35" s="597" t="s">
        <v>3694</v>
      </c>
      <c r="D35" s="597" t="s">
        <v>5371</v>
      </c>
      <c r="E35" s="597"/>
      <c r="F35" s="597" t="s">
        <v>2179</v>
      </c>
      <c r="G35" s="358">
        <v>43923.138692129629</v>
      </c>
      <c r="H35" s="597" t="s">
        <v>3816</v>
      </c>
      <c r="I35" s="358">
        <v>43922.138692129629</v>
      </c>
      <c r="J35" s="355" t="s">
        <v>3108</v>
      </c>
      <c r="K35" s="597" t="s">
        <v>7879</v>
      </c>
      <c r="L35" s="597" t="s">
        <v>5618</v>
      </c>
      <c r="M35" s="597" t="s">
        <v>3700</v>
      </c>
      <c r="N35" s="355" t="s">
        <v>3714</v>
      </c>
      <c r="O35" s="597" t="s">
        <v>7893</v>
      </c>
      <c r="P35" s="355" t="s">
        <v>3703</v>
      </c>
      <c r="Q35" s="596" t="s">
        <v>7907</v>
      </c>
      <c r="R35" s="355" t="s">
        <v>3742</v>
      </c>
      <c r="S35" s="355" t="s">
        <v>3705</v>
      </c>
      <c r="T35" s="597"/>
      <c r="U35" s="597" t="s">
        <v>3123</v>
      </c>
      <c r="V35" s="597" t="s">
        <v>3706</v>
      </c>
    </row>
    <row r="36" spans="1:22" x14ac:dyDescent="0.25">
      <c r="A36" s="597" t="s">
        <v>7871</v>
      </c>
      <c r="B36" s="597" t="s">
        <v>3693</v>
      </c>
      <c r="C36" s="597" t="s">
        <v>3694</v>
      </c>
      <c r="D36" s="597" t="s">
        <v>4442</v>
      </c>
      <c r="E36" s="597"/>
      <c r="F36" s="597" t="s">
        <v>1169</v>
      </c>
      <c r="G36" s="358">
        <v>43921.986527777779</v>
      </c>
      <c r="H36" s="597" t="s">
        <v>4444</v>
      </c>
      <c r="I36" s="358">
        <v>43921.986527777779</v>
      </c>
      <c r="J36" s="355" t="s">
        <v>3108</v>
      </c>
      <c r="K36" s="597" t="s">
        <v>7872</v>
      </c>
      <c r="L36" s="597" t="s">
        <v>7873</v>
      </c>
      <c r="M36" s="597" t="s">
        <v>3755</v>
      </c>
      <c r="N36" s="355" t="s">
        <v>3701</v>
      </c>
      <c r="O36" s="597" t="s">
        <v>7874</v>
      </c>
      <c r="P36" s="355" t="s">
        <v>3703</v>
      </c>
      <c r="Q36" s="596" t="s">
        <v>7881</v>
      </c>
      <c r="R36" s="355" t="s">
        <v>3723</v>
      </c>
      <c r="S36" s="355"/>
      <c r="T36" s="597"/>
      <c r="U36" s="597" t="s">
        <v>3123</v>
      </c>
      <c r="V36" s="597" t="s">
        <v>3706</v>
      </c>
    </row>
    <row r="37" spans="1:22" ht="60" x14ac:dyDescent="0.25">
      <c r="A37" s="597" t="s">
        <v>7830</v>
      </c>
      <c r="B37" s="597" t="s">
        <v>3743</v>
      </c>
      <c r="C37" s="597" t="s">
        <v>3694</v>
      </c>
      <c r="D37" s="597" t="s">
        <v>5545</v>
      </c>
      <c r="E37" s="597"/>
      <c r="F37" s="597" t="s">
        <v>908</v>
      </c>
      <c r="G37" s="358">
        <v>43920.814502314817</v>
      </c>
      <c r="H37" s="597" t="s">
        <v>5547</v>
      </c>
      <c r="I37" s="358">
        <v>43920.814502314817</v>
      </c>
      <c r="J37" s="355" t="s">
        <v>3108</v>
      </c>
      <c r="K37" s="597" t="s">
        <v>7831</v>
      </c>
      <c r="L37" s="597" t="s">
        <v>3774</v>
      </c>
      <c r="M37" s="597" t="s">
        <v>3950</v>
      </c>
      <c r="N37" s="355" t="s">
        <v>3701</v>
      </c>
      <c r="O37" s="597" t="s">
        <v>7832</v>
      </c>
      <c r="P37" s="355" t="s">
        <v>3703</v>
      </c>
      <c r="Q37" s="596" t="s">
        <v>7836</v>
      </c>
      <c r="R37" s="355" t="s">
        <v>3723</v>
      </c>
      <c r="S37" s="355"/>
      <c r="T37" s="597"/>
      <c r="U37" s="597" t="s">
        <v>3123</v>
      </c>
      <c r="V37" s="597" t="s">
        <v>3706</v>
      </c>
    </row>
    <row r="38" spans="1:22" ht="30" x14ac:dyDescent="0.25">
      <c r="A38" s="597" t="s">
        <v>7827</v>
      </c>
      <c r="B38" s="597" t="s">
        <v>3693</v>
      </c>
      <c r="C38" s="597" t="s">
        <v>3694</v>
      </c>
      <c r="D38" s="597" t="s">
        <v>3934</v>
      </c>
      <c r="E38" s="597"/>
      <c r="F38" s="597" t="s">
        <v>3936</v>
      </c>
      <c r="G38" s="358">
        <v>43920.656701388885</v>
      </c>
      <c r="H38" s="597" t="s">
        <v>3937</v>
      </c>
      <c r="I38" s="358">
        <v>43920.656701388885</v>
      </c>
      <c r="J38" s="355"/>
      <c r="K38" s="597"/>
      <c r="L38" s="597" t="s">
        <v>7828</v>
      </c>
      <c r="M38" s="597" t="s">
        <v>3721</v>
      </c>
      <c r="N38" s="355" t="s">
        <v>3737</v>
      </c>
      <c r="O38" s="597" t="s">
        <v>7829</v>
      </c>
      <c r="P38" s="355"/>
      <c r="Q38" s="596" t="s">
        <v>7835</v>
      </c>
      <c r="R38" s="355" t="s">
        <v>3742</v>
      </c>
      <c r="S38" s="355"/>
      <c r="T38" s="597"/>
      <c r="U38" s="597" t="s">
        <v>3123</v>
      </c>
      <c r="V38" s="597" t="s">
        <v>3706</v>
      </c>
    </row>
    <row r="39" spans="1:22" x14ac:dyDescent="0.25">
      <c r="A39" s="597" t="s">
        <v>7823</v>
      </c>
      <c r="B39" s="597" t="s">
        <v>3693</v>
      </c>
      <c r="C39" s="597" t="s">
        <v>3694</v>
      </c>
      <c r="D39" s="597" t="s">
        <v>5453</v>
      </c>
      <c r="E39" s="597"/>
      <c r="F39" s="597" t="s">
        <v>5455</v>
      </c>
      <c r="G39" s="358">
        <v>43920.610543981478</v>
      </c>
      <c r="H39" s="597" t="s">
        <v>5450</v>
      </c>
      <c r="I39" s="358">
        <v>43920.610543981478</v>
      </c>
      <c r="J39" s="355" t="s">
        <v>3108</v>
      </c>
      <c r="K39" s="597"/>
      <c r="L39" s="597" t="s">
        <v>4000</v>
      </c>
      <c r="M39" s="597" t="s">
        <v>3728</v>
      </c>
      <c r="N39" s="355" t="s">
        <v>3701</v>
      </c>
      <c r="O39" s="597" t="s">
        <v>7824</v>
      </c>
      <c r="P39" s="355"/>
      <c r="Q39" s="596"/>
      <c r="R39" s="355"/>
      <c r="S39" s="355"/>
      <c r="T39" s="597"/>
      <c r="U39" s="597" t="s">
        <v>3123</v>
      </c>
      <c r="V39" s="597" t="s">
        <v>3706</v>
      </c>
    </row>
    <row r="40" spans="1:22" x14ac:dyDescent="0.25">
      <c r="A40" s="597" t="s">
        <v>7833</v>
      </c>
      <c r="B40" s="597" t="s">
        <v>3693</v>
      </c>
      <c r="C40" s="597" t="s">
        <v>3694</v>
      </c>
      <c r="D40" s="597" t="s">
        <v>4903</v>
      </c>
      <c r="E40" s="597"/>
      <c r="F40" s="597" t="s">
        <v>2087</v>
      </c>
      <c r="G40" s="358">
        <v>43921.125601851854</v>
      </c>
      <c r="H40" s="597" t="s">
        <v>3826</v>
      </c>
      <c r="I40" s="358">
        <v>43920.125601851854</v>
      </c>
      <c r="J40" s="355" t="s">
        <v>3108</v>
      </c>
      <c r="K40" s="597" t="s">
        <v>7831</v>
      </c>
      <c r="L40" s="597" t="s">
        <v>7834</v>
      </c>
      <c r="M40" s="597" t="s">
        <v>3700</v>
      </c>
      <c r="N40" s="355" t="s">
        <v>3737</v>
      </c>
      <c r="O40" s="597" t="s">
        <v>5370</v>
      </c>
      <c r="P40" s="355" t="s">
        <v>3703</v>
      </c>
      <c r="Q40" s="596" t="s">
        <v>7837</v>
      </c>
      <c r="R40" s="355" t="s">
        <v>3723</v>
      </c>
      <c r="S40" s="355"/>
      <c r="T40" s="597"/>
      <c r="U40" s="597" t="s">
        <v>3123</v>
      </c>
      <c r="V40" s="597" t="s">
        <v>3706</v>
      </c>
    </row>
    <row r="41" spans="1:22" ht="30" x14ac:dyDescent="0.25">
      <c r="A41" s="597" t="s">
        <v>7782</v>
      </c>
      <c r="B41" s="597" t="s">
        <v>3693</v>
      </c>
      <c r="C41" s="597" t="s">
        <v>3694</v>
      </c>
      <c r="D41" s="597" t="s">
        <v>3769</v>
      </c>
      <c r="E41" s="597"/>
      <c r="F41" s="597" t="s">
        <v>1160</v>
      </c>
      <c r="G41" s="358">
        <v>43914.687303240738</v>
      </c>
      <c r="H41" s="597" t="s">
        <v>3771</v>
      </c>
      <c r="I41" s="358">
        <v>43914.687303240738</v>
      </c>
      <c r="J41" s="355" t="s">
        <v>3108</v>
      </c>
      <c r="K41" s="597" t="s">
        <v>7403</v>
      </c>
      <c r="L41" s="597" t="s">
        <v>5220</v>
      </c>
      <c r="M41" s="597" t="s">
        <v>3781</v>
      </c>
      <c r="N41" s="355" t="s">
        <v>3737</v>
      </c>
      <c r="O41" s="597" t="s">
        <v>7783</v>
      </c>
      <c r="P41" s="355" t="s">
        <v>3703</v>
      </c>
      <c r="Q41" s="596" t="s">
        <v>7784</v>
      </c>
      <c r="R41" s="355" t="s">
        <v>3742</v>
      </c>
      <c r="S41" s="355" t="s">
        <v>3705</v>
      </c>
      <c r="T41" s="597"/>
      <c r="U41" s="597" t="s">
        <v>3123</v>
      </c>
      <c r="V41" s="597" t="s">
        <v>3706</v>
      </c>
    </row>
    <row r="42" spans="1:22" ht="45" x14ac:dyDescent="0.25">
      <c r="A42" s="597" t="s">
        <v>7492</v>
      </c>
      <c r="B42" s="597" t="s">
        <v>3693</v>
      </c>
      <c r="C42" s="597" t="s">
        <v>3694</v>
      </c>
      <c r="D42" s="597" t="s">
        <v>3795</v>
      </c>
      <c r="E42" s="597"/>
      <c r="F42" s="597" t="s">
        <v>1159</v>
      </c>
      <c r="G42" s="358">
        <v>43910.794131944444</v>
      </c>
      <c r="H42" s="597" t="s">
        <v>3771</v>
      </c>
      <c r="I42" s="358">
        <v>43910.794131944444</v>
      </c>
      <c r="J42" s="355" t="s">
        <v>3108</v>
      </c>
      <c r="K42" s="597" t="s">
        <v>7493</v>
      </c>
      <c r="L42" s="597" t="s">
        <v>7576</v>
      </c>
      <c r="M42" s="597" t="s">
        <v>3781</v>
      </c>
      <c r="N42" s="355" t="s">
        <v>3701</v>
      </c>
      <c r="O42" s="597" t="s">
        <v>4757</v>
      </c>
      <c r="P42" s="355"/>
      <c r="Q42" s="596" t="s">
        <v>7579</v>
      </c>
      <c r="R42" s="355" t="s">
        <v>3723</v>
      </c>
      <c r="S42" s="355"/>
      <c r="T42" s="597"/>
      <c r="U42" s="597" t="s">
        <v>3123</v>
      </c>
      <c r="V42" s="597" t="s">
        <v>3706</v>
      </c>
    </row>
    <row r="43" spans="1:22" ht="30" x14ac:dyDescent="0.25">
      <c r="A43" s="597" t="s">
        <v>7479</v>
      </c>
      <c r="B43" s="597" t="s">
        <v>3693</v>
      </c>
      <c r="C43" s="597" t="s">
        <v>3694</v>
      </c>
      <c r="D43" s="597" t="s">
        <v>3795</v>
      </c>
      <c r="E43" s="597" t="s">
        <v>7480</v>
      </c>
      <c r="F43" s="597" t="s">
        <v>1159</v>
      </c>
      <c r="G43" s="358">
        <v>43909.279131944444</v>
      </c>
      <c r="H43" s="597" t="s">
        <v>3771</v>
      </c>
      <c r="I43" s="358">
        <v>43909.279131944444</v>
      </c>
      <c r="J43" s="355" t="s">
        <v>3108</v>
      </c>
      <c r="K43" s="597"/>
      <c r="L43" s="597" t="s">
        <v>7575</v>
      </c>
      <c r="M43" s="597" t="s">
        <v>3774</v>
      </c>
      <c r="N43" s="355"/>
      <c r="O43" s="597" t="s">
        <v>3091</v>
      </c>
      <c r="P43" s="355" t="s">
        <v>3703</v>
      </c>
      <c r="Q43" s="596" t="s">
        <v>7578</v>
      </c>
      <c r="R43" s="355"/>
      <c r="S43" s="355"/>
      <c r="T43" s="597"/>
      <c r="U43" s="597" t="s">
        <v>3123</v>
      </c>
      <c r="V43" s="597" t="s">
        <v>3706</v>
      </c>
    </row>
    <row r="44" spans="1:22" x14ac:dyDescent="0.25">
      <c r="A44" s="597" t="s">
        <v>7469</v>
      </c>
      <c r="B44" s="597" t="s">
        <v>3693</v>
      </c>
      <c r="C44" s="597" t="s">
        <v>3744</v>
      </c>
      <c r="D44" s="597" t="s">
        <v>7468</v>
      </c>
      <c r="E44" s="597"/>
      <c r="F44" s="597" t="s">
        <v>7470</v>
      </c>
      <c r="G44" s="358">
        <v>43908.126701388886</v>
      </c>
      <c r="H44" s="597"/>
      <c r="I44" s="358">
        <v>43908.126701388886</v>
      </c>
      <c r="J44" s="355" t="s">
        <v>3711</v>
      </c>
      <c r="K44" s="597" t="s">
        <v>7471</v>
      </c>
      <c r="L44" s="597" t="s">
        <v>3754</v>
      </c>
      <c r="M44" s="597"/>
      <c r="N44" s="355" t="s">
        <v>3714</v>
      </c>
      <c r="O44" s="597" t="s">
        <v>7472</v>
      </c>
      <c r="P44" s="355"/>
      <c r="Q44" s="596"/>
      <c r="R44" s="355" t="s">
        <v>3723</v>
      </c>
      <c r="S44" s="355"/>
      <c r="T44" s="597"/>
      <c r="U44" s="597" t="s">
        <v>3123</v>
      </c>
      <c r="V44" s="597" t="s">
        <v>3706</v>
      </c>
    </row>
    <row r="45" spans="1:22" ht="30" x14ac:dyDescent="0.25">
      <c r="A45" s="597" t="s">
        <v>7467</v>
      </c>
      <c r="B45" s="597" t="s">
        <v>3693</v>
      </c>
      <c r="C45" s="597" t="s">
        <v>3694</v>
      </c>
      <c r="D45" s="597" t="s">
        <v>3795</v>
      </c>
      <c r="E45" s="597"/>
      <c r="F45" s="597" t="s">
        <v>1159</v>
      </c>
      <c r="G45" s="358">
        <v>43908.099097222221</v>
      </c>
      <c r="H45" s="597" t="s">
        <v>3771</v>
      </c>
      <c r="I45" s="358">
        <v>43908.099097222221</v>
      </c>
      <c r="J45" s="355" t="s">
        <v>3108</v>
      </c>
      <c r="K45" s="597" t="s">
        <v>7466</v>
      </c>
      <c r="L45" s="597" t="s">
        <v>7491</v>
      </c>
      <c r="M45" s="597" t="s">
        <v>3774</v>
      </c>
      <c r="N45" s="355" t="s">
        <v>3701</v>
      </c>
      <c r="O45" s="597" t="s">
        <v>3842</v>
      </c>
      <c r="P45" s="355" t="s">
        <v>3703</v>
      </c>
      <c r="Q45" s="596" t="s">
        <v>7494</v>
      </c>
      <c r="R45" s="355"/>
      <c r="S45" s="355"/>
      <c r="T45" s="597"/>
      <c r="U45" s="597" t="s">
        <v>3123</v>
      </c>
      <c r="V45" s="597" t="s">
        <v>3706</v>
      </c>
    </row>
    <row r="46" spans="1:22" ht="45" x14ac:dyDescent="0.25">
      <c r="A46" s="597" t="s">
        <v>7465</v>
      </c>
      <c r="B46" s="597" t="s">
        <v>3693</v>
      </c>
      <c r="C46" s="597" t="s">
        <v>3694</v>
      </c>
      <c r="D46" s="597" t="s">
        <v>3769</v>
      </c>
      <c r="E46" s="597"/>
      <c r="F46" s="597" t="s">
        <v>1160</v>
      </c>
      <c r="G46" s="358">
        <v>43908.096817129626</v>
      </c>
      <c r="H46" s="597" t="s">
        <v>3771</v>
      </c>
      <c r="I46" s="358">
        <v>43908.096817129626</v>
      </c>
      <c r="J46" s="355" t="s">
        <v>3108</v>
      </c>
      <c r="K46" s="597" t="s">
        <v>7466</v>
      </c>
      <c r="L46" s="597" t="s">
        <v>7478</v>
      </c>
      <c r="M46" s="597" t="s">
        <v>3774</v>
      </c>
      <c r="N46" s="355" t="s">
        <v>3701</v>
      </c>
      <c r="O46" s="597" t="s">
        <v>3842</v>
      </c>
      <c r="P46" s="355" t="s">
        <v>3703</v>
      </c>
      <c r="Q46" s="596" t="s">
        <v>7482</v>
      </c>
      <c r="R46" s="355" t="s">
        <v>3723</v>
      </c>
      <c r="S46" s="355"/>
      <c r="T46" s="597"/>
      <c r="U46" s="597" t="s">
        <v>3123</v>
      </c>
      <c r="V46" s="597" t="s">
        <v>3706</v>
      </c>
    </row>
    <row r="47" spans="1:22" ht="45" x14ac:dyDescent="0.25">
      <c r="A47" s="597" t="s">
        <v>7462</v>
      </c>
      <c r="B47" s="597" t="s">
        <v>3743</v>
      </c>
      <c r="C47" s="597" t="s">
        <v>3707</v>
      </c>
      <c r="D47" s="597" t="s">
        <v>8054</v>
      </c>
      <c r="E47" s="597"/>
      <c r="F47" s="597" t="s">
        <v>8055</v>
      </c>
      <c r="G47" s="358">
        <v>43907.450833333336</v>
      </c>
      <c r="H47" s="597"/>
      <c r="I47" s="358">
        <v>43907.450833333336</v>
      </c>
      <c r="J47" s="355" t="s">
        <v>3711</v>
      </c>
      <c r="K47" s="597" t="s">
        <v>7463</v>
      </c>
      <c r="L47" s="597" t="s">
        <v>8056</v>
      </c>
      <c r="M47" s="597" t="s">
        <v>3950</v>
      </c>
      <c r="N47" s="355" t="s">
        <v>3714</v>
      </c>
      <c r="O47" s="597" t="s">
        <v>7464</v>
      </c>
      <c r="P47" s="355" t="s">
        <v>3703</v>
      </c>
      <c r="Q47" s="596" t="s">
        <v>6503</v>
      </c>
      <c r="R47" s="355"/>
      <c r="S47" s="355"/>
      <c r="T47" s="597"/>
      <c r="U47" s="597" t="s">
        <v>3123</v>
      </c>
      <c r="V47" s="597" t="s">
        <v>3706</v>
      </c>
    </row>
    <row r="48" spans="1:22" ht="30" x14ac:dyDescent="0.25">
      <c r="A48" s="597" t="s">
        <v>7461</v>
      </c>
      <c r="B48" s="597" t="s">
        <v>3693</v>
      </c>
      <c r="C48" s="597" t="s">
        <v>3694</v>
      </c>
      <c r="D48" s="597" t="s">
        <v>3769</v>
      </c>
      <c r="E48" s="597"/>
      <c r="F48" s="597" t="s">
        <v>1160</v>
      </c>
      <c r="G48" s="358">
        <v>43907.001793981479</v>
      </c>
      <c r="H48" s="597" t="s">
        <v>3771</v>
      </c>
      <c r="I48" s="358">
        <v>43907.001793981479</v>
      </c>
      <c r="J48" s="355" t="s">
        <v>3108</v>
      </c>
      <c r="K48" s="597"/>
      <c r="L48" s="597" t="s">
        <v>7477</v>
      </c>
      <c r="M48" s="597"/>
      <c r="N48" s="355"/>
      <c r="O48" s="597"/>
      <c r="P48" s="355" t="s">
        <v>3703</v>
      </c>
      <c r="Q48" s="596" t="s">
        <v>7481</v>
      </c>
      <c r="R48" s="355"/>
      <c r="S48" s="355"/>
      <c r="T48" s="597"/>
      <c r="U48" s="597" t="s">
        <v>3123</v>
      </c>
      <c r="V48" s="597" t="s">
        <v>3706</v>
      </c>
    </row>
    <row r="49" spans="1:22" ht="60" x14ac:dyDescent="0.25">
      <c r="A49" s="597" t="s">
        <v>7402</v>
      </c>
      <c r="B49" s="597" t="s">
        <v>3693</v>
      </c>
      <c r="C49" s="597" t="s">
        <v>3694</v>
      </c>
      <c r="D49" s="597" t="s">
        <v>3769</v>
      </c>
      <c r="E49" s="597"/>
      <c r="F49" s="597" t="s">
        <v>1160</v>
      </c>
      <c r="G49" s="358">
        <v>43903.155624999999</v>
      </c>
      <c r="H49" s="597" t="s">
        <v>3771</v>
      </c>
      <c r="I49" s="358">
        <v>43906.155624999999</v>
      </c>
      <c r="J49" s="355" t="s">
        <v>3108</v>
      </c>
      <c r="K49" s="597" t="s">
        <v>7403</v>
      </c>
      <c r="L49" s="597" t="s">
        <v>7458</v>
      </c>
      <c r="M49" s="597" t="s">
        <v>3774</v>
      </c>
      <c r="N49" s="355" t="s">
        <v>3701</v>
      </c>
      <c r="O49" s="597" t="s">
        <v>3842</v>
      </c>
      <c r="P49" s="355" t="s">
        <v>3703</v>
      </c>
      <c r="Q49" s="596" t="s">
        <v>7473</v>
      </c>
      <c r="R49" s="355" t="s">
        <v>3723</v>
      </c>
      <c r="S49" s="355"/>
      <c r="T49" s="597"/>
      <c r="U49" s="597" t="s">
        <v>3123</v>
      </c>
      <c r="V49" s="597" t="s">
        <v>3706</v>
      </c>
    </row>
    <row r="50" spans="1:22" x14ac:dyDescent="0.25">
      <c r="A50" s="597" t="s">
        <v>7404</v>
      </c>
      <c r="B50" s="597" t="s">
        <v>3693</v>
      </c>
      <c r="C50" s="597" t="s">
        <v>3744</v>
      </c>
      <c r="D50" s="597" t="s">
        <v>3778</v>
      </c>
      <c r="E50" s="597"/>
      <c r="F50" s="597" t="s">
        <v>1512</v>
      </c>
      <c r="G50" s="358">
        <v>43905.924675925926</v>
      </c>
      <c r="H50" s="597"/>
      <c r="I50" s="358">
        <v>43905.924675925926</v>
      </c>
      <c r="J50" s="355" t="s">
        <v>3711</v>
      </c>
      <c r="K50" s="597" t="s">
        <v>7401</v>
      </c>
      <c r="L50" s="597" t="s">
        <v>7574</v>
      </c>
      <c r="M50" s="597" t="s">
        <v>3774</v>
      </c>
      <c r="N50" s="355" t="s">
        <v>3701</v>
      </c>
      <c r="O50" s="597" t="s">
        <v>3842</v>
      </c>
      <c r="P50" s="355" t="s">
        <v>3703</v>
      </c>
      <c r="Q50" s="596"/>
      <c r="R50" s="355" t="s">
        <v>3723</v>
      </c>
      <c r="S50" s="355"/>
      <c r="T50" s="597"/>
      <c r="U50" s="597" t="s">
        <v>3123</v>
      </c>
      <c r="V50" s="597" t="s">
        <v>3706</v>
      </c>
    </row>
    <row r="51" spans="1:22" ht="30" x14ac:dyDescent="0.25">
      <c r="A51" s="597" t="s">
        <v>7400</v>
      </c>
      <c r="B51" s="597" t="s">
        <v>3693</v>
      </c>
      <c r="C51" s="597" t="s">
        <v>3694</v>
      </c>
      <c r="D51" s="597" t="s">
        <v>3769</v>
      </c>
      <c r="E51" s="597"/>
      <c r="F51" s="597" t="s">
        <v>1160</v>
      </c>
      <c r="G51" s="358">
        <v>43903.153634259259</v>
      </c>
      <c r="H51" s="597" t="s">
        <v>3771</v>
      </c>
      <c r="I51" s="358">
        <v>43905.153634259259</v>
      </c>
      <c r="J51" s="355" t="s">
        <v>3108</v>
      </c>
      <c r="K51" s="597" t="s">
        <v>7401</v>
      </c>
      <c r="L51" s="597" t="s">
        <v>5345</v>
      </c>
      <c r="M51" s="597" t="s">
        <v>3774</v>
      </c>
      <c r="N51" s="355" t="s">
        <v>3701</v>
      </c>
      <c r="O51" s="597" t="s">
        <v>3842</v>
      </c>
      <c r="P51" s="355" t="s">
        <v>3703</v>
      </c>
      <c r="Q51" s="596" t="s">
        <v>7577</v>
      </c>
      <c r="R51" s="355" t="s">
        <v>3723</v>
      </c>
      <c r="S51" s="355"/>
      <c r="T51" s="597"/>
      <c r="U51" s="597" t="s">
        <v>3123</v>
      </c>
      <c r="V51" s="597" t="s">
        <v>3706</v>
      </c>
    </row>
    <row r="52" spans="1:22" ht="60" x14ac:dyDescent="0.25">
      <c r="A52" s="597" t="s">
        <v>7391</v>
      </c>
      <c r="B52" s="597" t="s">
        <v>3693</v>
      </c>
      <c r="C52" s="597" t="s">
        <v>3694</v>
      </c>
      <c r="D52" s="597" t="s">
        <v>5420</v>
      </c>
      <c r="E52" s="597"/>
      <c r="F52" s="597" t="s">
        <v>2074</v>
      </c>
      <c r="G52" s="358">
        <v>43901.326840277776</v>
      </c>
      <c r="H52" s="597" t="s">
        <v>3826</v>
      </c>
      <c r="I52" s="358">
        <v>43900.326840277776</v>
      </c>
      <c r="J52" s="355" t="s">
        <v>3108</v>
      </c>
      <c r="K52" s="597" t="s">
        <v>7392</v>
      </c>
      <c r="L52" s="597" t="s">
        <v>4468</v>
      </c>
      <c r="M52" s="597" t="s">
        <v>3700</v>
      </c>
      <c r="N52" s="355" t="s">
        <v>3714</v>
      </c>
      <c r="O52" s="597" t="s">
        <v>7393</v>
      </c>
      <c r="P52" s="355"/>
      <c r="Q52" s="596" t="s">
        <v>7394</v>
      </c>
      <c r="R52" s="355"/>
      <c r="S52" s="355"/>
      <c r="T52" s="597"/>
      <c r="U52" s="597" t="s">
        <v>3123</v>
      </c>
      <c r="V52" s="597" t="s">
        <v>3706</v>
      </c>
    </row>
    <row r="53" spans="1:22" ht="30" x14ac:dyDescent="0.25">
      <c r="A53" s="597" t="s">
        <v>7383</v>
      </c>
      <c r="B53" s="597" t="s">
        <v>3693</v>
      </c>
      <c r="C53" s="597" t="s">
        <v>3694</v>
      </c>
      <c r="D53" s="597" t="s">
        <v>7382</v>
      </c>
      <c r="E53" s="597"/>
      <c r="F53" s="597" t="s">
        <v>7384</v>
      </c>
      <c r="G53" s="358">
        <v>43899.925520833334</v>
      </c>
      <c r="H53" s="597" t="s">
        <v>4459</v>
      </c>
      <c r="I53" s="358">
        <v>43899.925520833334</v>
      </c>
      <c r="J53" s="355" t="s">
        <v>3108</v>
      </c>
      <c r="K53" s="597" t="s">
        <v>7385</v>
      </c>
      <c r="L53" s="597" t="s">
        <v>7386</v>
      </c>
      <c r="M53" s="597" t="s">
        <v>3950</v>
      </c>
      <c r="N53" s="355" t="s">
        <v>3701</v>
      </c>
      <c r="O53" s="597"/>
      <c r="P53" s="355" t="s">
        <v>3703</v>
      </c>
      <c r="Q53" s="596" t="s">
        <v>6520</v>
      </c>
      <c r="R53" s="355" t="s">
        <v>3723</v>
      </c>
      <c r="S53" s="355"/>
      <c r="T53" s="597"/>
      <c r="U53" s="597" t="s">
        <v>3123</v>
      </c>
      <c r="V53" s="597" t="s">
        <v>3706</v>
      </c>
    </row>
    <row r="54" spans="1:22" ht="30" x14ac:dyDescent="0.25">
      <c r="A54" s="597" t="s">
        <v>7379</v>
      </c>
      <c r="B54" s="597" t="s">
        <v>3693</v>
      </c>
      <c r="C54" s="597" t="s">
        <v>3694</v>
      </c>
      <c r="D54" s="597" t="s">
        <v>3729</v>
      </c>
      <c r="E54" s="597"/>
      <c r="F54" s="597" t="s">
        <v>957</v>
      </c>
      <c r="G54" s="358">
        <v>43895.967638888891</v>
      </c>
      <c r="H54" s="597" t="s">
        <v>3731</v>
      </c>
      <c r="I54" s="358">
        <v>43895.967638888891</v>
      </c>
      <c r="J54" s="355" t="s">
        <v>3108</v>
      </c>
      <c r="K54" s="597" t="s">
        <v>7380</v>
      </c>
      <c r="L54" s="597" t="s">
        <v>7381</v>
      </c>
      <c r="M54" s="597" t="s">
        <v>3755</v>
      </c>
      <c r="N54" s="355" t="s">
        <v>3701</v>
      </c>
      <c r="O54" s="597" t="s">
        <v>4763</v>
      </c>
      <c r="P54" s="355" t="s">
        <v>3703</v>
      </c>
      <c r="Q54" s="596" t="s">
        <v>7388</v>
      </c>
      <c r="R54" s="355" t="s">
        <v>3723</v>
      </c>
      <c r="S54" s="355"/>
      <c r="T54" s="597"/>
      <c r="U54" s="597" t="s">
        <v>3123</v>
      </c>
      <c r="V54" s="597" t="s">
        <v>3706</v>
      </c>
    </row>
    <row r="55" spans="1:22" ht="30" x14ac:dyDescent="0.25">
      <c r="A55" s="597" t="s">
        <v>7365</v>
      </c>
      <c r="B55" s="597" t="s">
        <v>3693</v>
      </c>
      <c r="C55" s="597" t="s">
        <v>3694</v>
      </c>
      <c r="D55" s="597" t="s">
        <v>3984</v>
      </c>
      <c r="E55" s="597"/>
      <c r="F55" s="597" t="s">
        <v>1099</v>
      </c>
      <c r="G55" s="358">
        <v>43889.245520833334</v>
      </c>
      <c r="H55" s="597" t="s">
        <v>3758</v>
      </c>
      <c r="I55" s="358">
        <v>43893</v>
      </c>
      <c r="J55" s="355" t="s">
        <v>3108</v>
      </c>
      <c r="K55" s="597" t="s">
        <v>7366</v>
      </c>
      <c r="L55" s="597" t="s">
        <v>7367</v>
      </c>
      <c r="M55" s="597" t="s">
        <v>3700</v>
      </c>
      <c r="N55" s="355" t="s">
        <v>3701</v>
      </c>
      <c r="O55" s="597" t="s">
        <v>4994</v>
      </c>
      <c r="P55" s="355"/>
      <c r="Q55" s="596" t="s">
        <v>7374</v>
      </c>
      <c r="R55" s="355" t="s">
        <v>3723</v>
      </c>
      <c r="S55" s="355"/>
      <c r="T55" s="597"/>
      <c r="U55" s="597" t="s">
        <v>3123</v>
      </c>
      <c r="V55" s="597" t="s">
        <v>3706</v>
      </c>
    </row>
    <row r="56" spans="1:22" x14ac:dyDescent="0.25">
      <c r="A56" s="597" t="s">
        <v>7368</v>
      </c>
      <c r="B56" s="597" t="s">
        <v>3693</v>
      </c>
      <c r="C56" s="597" t="s">
        <v>3694</v>
      </c>
      <c r="D56" s="597" t="s">
        <v>3738</v>
      </c>
      <c r="E56" s="597"/>
      <c r="F56" s="597" t="s">
        <v>1034</v>
      </c>
      <c r="G56" s="358">
        <v>43894.277002314811</v>
      </c>
      <c r="H56" s="597" t="s">
        <v>3740</v>
      </c>
      <c r="I56" s="358">
        <v>43891.277002314811</v>
      </c>
      <c r="J56" s="355" t="s">
        <v>3108</v>
      </c>
      <c r="K56" s="597" t="s">
        <v>7363</v>
      </c>
      <c r="L56" s="597" t="s">
        <v>7378</v>
      </c>
      <c r="M56" s="597"/>
      <c r="N56" s="355" t="s">
        <v>3714</v>
      </c>
      <c r="O56" s="597" t="s">
        <v>7369</v>
      </c>
      <c r="P56" s="355" t="s">
        <v>3703</v>
      </c>
      <c r="Q56" s="596"/>
      <c r="R56" s="355" t="s">
        <v>3704</v>
      </c>
      <c r="S56" s="355" t="s">
        <v>3705</v>
      </c>
      <c r="T56" s="597"/>
      <c r="U56" s="597" t="s">
        <v>3123</v>
      </c>
      <c r="V56" s="597" t="s">
        <v>3706</v>
      </c>
    </row>
    <row r="57" spans="1:22" ht="30" x14ac:dyDescent="0.25">
      <c r="A57" s="597" t="s">
        <v>7362</v>
      </c>
      <c r="B57" s="597" t="s">
        <v>3693</v>
      </c>
      <c r="C57" s="597" t="s">
        <v>3694</v>
      </c>
      <c r="D57" s="597" t="s">
        <v>5371</v>
      </c>
      <c r="E57" s="597"/>
      <c r="F57" s="597" t="s">
        <v>2179</v>
      </c>
      <c r="G57" s="358">
        <v>43889.241203703707</v>
      </c>
      <c r="H57" s="597" t="s">
        <v>3816</v>
      </c>
      <c r="I57" s="358">
        <v>43891.241203703707</v>
      </c>
      <c r="J57" s="355" t="s">
        <v>3108</v>
      </c>
      <c r="K57" s="597" t="s">
        <v>7363</v>
      </c>
      <c r="L57" s="597" t="s">
        <v>7364</v>
      </c>
      <c r="M57" s="597" t="s">
        <v>3700</v>
      </c>
      <c r="N57" s="355" t="s">
        <v>3701</v>
      </c>
      <c r="O57" s="597" t="s">
        <v>4994</v>
      </c>
      <c r="P57" s="355" t="s">
        <v>3703</v>
      </c>
      <c r="Q57" s="596" t="s">
        <v>7373</v>
      </c>
      <c r="R57" s="355" t="s">
        <v>3723</v>
      </c>
      <c r="S57" s="355"/>
      <c r="T57" s="597"/>
      <c r="U57" s="597" t="s">
        <v>3123</v>
      </c>
      <c r="V57" s="597" t="s">
        <v>3706</v>
      </c>
    </row>
    <row r="58" spans="1:22" x14ac:dyDescent="0.25">
      <c r="A58" s="597" t="s">
        <v>7359</v>
      </c>
      <c r="B58" s="597" t="s">
        <v>3693</v>
      </c>
      <c r="C58" s="597" t="s">
        <v>3694</v>
      </c>
      <c r="D58" s="597" t="s">
        <v>5107</v>
      </c>
      <c r="E58" s="597"/>
      <c r="F58" s="597" t="s">
        <v>5109</v>
      </c>
      <c r="G58" s="358">
        <v>43889.145416666666</v>
      </c>
      <c r="H58" s="597" t="s">
        <v>5110</v>
      </c>
      <c r="I58" s="358">
        <v>43889.145416666666</v>
      </c>
      <c r="J58" s="355" t="s">
        <v>3108</v>
      </c>
      <c r="K58" s="597" t="s">
        <v>7360</v>
      </c>
      <c r="L58" s="597" t="s">
        <v>7361</v>
      </c>
      <c r="M58" s="597" t="s">
        <v>3755</v>
      </c>
      <c r="N58" s="355" t="s">
        <v>4006</v>
      </c>
      <c r="O58" s="597" t="s">
        <v>4007</v>
      </c>
      <c r="P58" s="355" t="s">
        <v>3703</v>
      </c>
      <c r="Q58" s="596"/>
      <c r="R58" s="355"/>
      <c r="S58" s="355"/>
      <c r="T58" s="597"/>
      <c r="U58" s="597" t="s">
        <v>3123</v>
      </c>
      <c r="V58" s="597" t="s">
        <v>3706</v>
      </c>
    </row>
    <row r="59" spans="1:22" x14ac:dyDescent="0.25">
      <c r="A59" s="597" t="s">
        <v>8047</v>
      </c>
      <c r="B59" s="597" t="s">
        <v>3693</v>
      </c>
      <c r="C59" s="597" t="s">
        <v>3744</v>
      </c>
      <c r="D59" s="597" t="s">
        <v>4143</v>
      </c>
      <c r="E59" s="597"/>
      <c r="F59" s="597" t="s">
        <v>1356</v>
      </c>
      <c r="G59" s="358">
        <v>43929.272152777776</v>
      </c>
      <c r="H59" s="597"/>
      <c r="I59" s="358">
        <v>43888.272152777776</v>
      </c>
      <c r="J59" s="355" t="s">
        <v>3711</v>
      </c>
      <c r="K59" s="597" t="s">
        <v>8048</v>
      </c>
      <c r="L59" s="597" t="s">
        <v>8049</v>
      </c>
      <c r="M59" s="597"/>
      <c r="N59" s="355" t="s">
        <v>3701</v>
      </c>
      <c r="O59" s="597" t="s">
        <v>4763</v>
      </c>
      <c r="P59" s="355" t="s">
        <v>3703</v>
      </c>
      <c r="Q59" s="596" t="s">
        <v>8053</v>
      </c>
      <c r="R59" s="355" t="s">
        <v>3723</v>
      </c>
      <c r="S59" s="355"/>
      <c r="T59" s="597"/>
      <c r="U59" s="597" t="s">
        <v>3123</v>
      </c>
      <c r="V59" s="597" t="s">
        <v>3706</v>
      </c>
    </row>
    <row r="60" spans="1:22" ht="30" x14ac:dyDescent="0.25">
      <c r="A60" s="597" t="s">
        <v>7353</v>
      </c>
      <c r="B60" s="597" t="s">
        <v>3693</v>
      </c>
      <c r="C60" s="597" t="s">
        <v>3694</v>
      </c>
      <c r="D60" s="597" t="s">
        <v>4964</v>
      </c>
      <c r="E60" s="597"/>
      <c r="F60" s="597" t="s">
        <v>3664</v>
      </c>
      <c r="G60" s="358">
        <v>43888.018263888887</v>
      </c>
      <c r="H60" s="597" t="s">
        <v>4021</v>
      </c>
      <c r="I60" s="358">
        <v>43888.018263888887</v>
      </c>
      <c r="J60" s="355" t="s">
        <v>3108</v>
      </c>
      <c r="K60" s="597" t="s">
        <v>7350</v>
      </c>
      <c r="L60" s="597" t="s">
        <v>7354</v>
      </c>
      <c r="M60" s="597" t="s">
        <v>3700</v>
      </c>
      <c r="N60" s="355" t="s">
        <v>3714</v>
      </c>
      <c r="O60" s="597" t="s">
        <v>7352</v>
      </c>
      <c r="P60" s="355" t="s">
        <v>3703</v>
      </c>
      <c r="Q60" s="596" t="s">
        <v>7371</v>
      </c>
      <c r="R60" s="355" t="s">
        <v>3704</v>
      </c>
      <c r="S60" s="355" t="s">
        <v>3701</v>
      </c>
      <c r="T60" s="597"/>
      <c r="U60" s="597" t="s">
        <v>3123</v>
      </c>
      <c r="V60" s="597" t="s">
        <v>3706</v>
      </c>
    </row>
    <row r="61" spans="1:22" x14ac:dyDescent="0.25">
      <c r="A61" s="597" t="s">
        <v>7348</v>
      </c>
      <c r="B61" s="597" t="s">
        <v>3693</v>
      </c>
      <c r="C61" s="597" t="s">
        <v>3707</v>
      </c>
      <c r="D61" s="597" t="s">
        <v>7347</v>
      </c>
      <c r="E61" s="597"/>
      <c r="F61" s="597" t="s">
        <v>7349</v>
      </c>
      <c r="G61" s="358">
        <v>43887.998807870368</v>
      </c>
      <c r="H61" s="597"/>
      <c r="I61" s="358">
        <v>43887.998807870368</v>
      </c>
      <c r="J61" s="355" t="s">
        <v>3711</v>
      </c>
      <c r="K61" s="597" t="s">
        <v>7350</v>
      </c>
      <c r="L61" s="597" t="s">
        <v>7351</v>
      </c>
      <c r="M61" s="597" t="s">
        <v>3700</v>
      </c>
      <c r="N61" s="355" t="s">
        <v>3714</v>
      </c>
      <c r="O61" s="597" t="s">
        <v>7352</v>
      </c>
      <c r="P61" s="355" t="s">
        <v>3703</v>
      </c>
      <c r="Q61" s="596" t="s">
        <v>7370</v>
      </c>
      <c r="R61" s="355" t="s">
        <v>3704</v>
      </c>
      <c r="S61" s="355"/>
      <c r="T61" s="597"/>
      <c r="U61" s="597" t="s">
        <v>3123</v>
      </c>
      <c r="V61" s="597" t="s">
        <v>3706</v>
      </c>
    </row>
    <row r="62" spans="1:22" x14ac:dyDescent="0.25">
      <c r="A62" s="597" t="s">
        <v>7344</v>
      </c>
      <c r="B62" s="597" t="s">
        <v>3693</v>
      </c>
      <c r="C62" s="597" t="s">
        <v>3744</v>
      </c>
      <c r="D62" s="597" t="s">
        <v>4828</v>
      </c>
      <c r="E62" s="597"/>
      <c r="F62" s="597" t="s">
        <v>4830</v>
      </c>
      <c r="G62" s="358">
        <v>43885.661481481482</v>
      </c>
      <c r="H62" s="597" t="s">
        <v>4831</v>
      </c>
      <c r="I62" s="358">
        <v>43885.661481481482</v>
      </c>
      <c r="J62" s="355" t="s">
        <v>4257</v>
      </c>
      <c r="K62" s="597"/>
      <c r="L62" s="597" t="s">
        <v>7345</v>
      </c>
      <c r="M62" s="597"/>
      <c r="N62" s="355" t="s">
        <v>3714</v>
      </c>
      <c r="O62" s="597" t="s">
        <v>7346</v>
      </c>
      <c r="P62" s="355"/>
      <c r="Q62" s="596"/>
      <c r="R62" s="355" t="s">
        <v>3742</v>
      </c>
      <c r="S62" s="355"/>
      <c r="T62" s="597"/>
      <c r="U62" s="597" t="s">
        <v>3123</v>
      </c>
      <c r="V62" s="597" t="s">
        <v>3706</v>
      </c>
    </row>
    <row r="63" spans="1:22" ht="30" x14ac:dyDescent="0.25">
      <c r="A63" s="597" t="s">
        <v>6732</v>
      </c>
      <c r="B63" s="597" t="s">
        <v>3693</v>
      </c>
      <c r="C63" s="597" t="s">
        <v>3694</v>
      </c>
      <c r="D63" s="597" t="s">
        <v>6731</v>
      </c>
      <c r="E63" s="597"/>
      <c r="F63" s="597" t="s">
        <v>917</v>
      </c>
      <c r="G63" s="358">
        <v>43882.472175925926</v>
      </c>
      <c r="H63" s="597" t="s">
        <v>4010</v>
      </c>
      <c r="I63" s="358">
        <v>43879.472175925926</v>
      </c>
      <c r="J63" s="355" t="s">
        <v>3108</v>
      </c>
      <c r="K63" s="597" t="s">
        <v>6733</v>
      </c>
      <c r="L63" s="597" t="s">
        <v>6734</v>
      </c>
      <c r="M63" s="597"/>
      <c r="N63" s="355"/>
      <c r="O63" s="597"/>
      <c r="P63" s="355"/>
      <c r="Q63" s="596" t="s">
        <v>6736</v>
      </c>
      <c r="R63" s="355" t="s">
        <v>3742</v>
      </c>
      <c r="S63" s="355"/>
      <c r="T63" s="597"/>
      <c r="U63" s="597" t="s">
        <v>3123</v>
      </c>
      <c r="V63" s="597" t="s">
        <v>3706</v>
      </c>
    </row>
    <row r="64" spans="1:22" ht="30" x14ac:dyDescent="0.25">
      <c r="A64" s="597" t="s">
        <v>6701</v>
      </c>
      <c r="B64" s="597" t="s">
        <v>3693</v>
      </c>
      <c r="C64" s="597" t="s">
        <v>3694</v>
      </c>
      <c r="D64" s="597" t="s">
        <v>3939</v>
      </c>
      <c r="E64" s="597"/>
      <c r="F64" s="597" t="s">
        <v>1039</v>
      </c>
      <c r="G64" s="358">
        <v>43879.066030092596</v>
      </c>
      <c r="H64" s="597" t="s">
        <v>3740</v>
      </c>
      <c r="I64" s="358">
        <v>43879.066030092596</v>
      </c>
      <c r="J64" s="355" t="s">
        <v>3108</v>
      </c>
      <c r="K64" s="597" t="s">
        <v>6702</v>
      </c>
      <c r="L64" s="597" t="s">
        <v>6730</v>
      </c>
      <c r="M64" s="597" t="s">
        <v>3755</v>
      </c>
      <c r="N64" s="355" t="s">
        <v>3714</v>
      </c>
      <c r="O64" s="597" t="s">
        <v>4274</v>
      </c>
      <c r="P64" s="355" t="s">
        <v>3703</v>
      </c>
      <c r="Q64" s="596" t="s">
        <v>6735</v>
      </c>
      <c r="R64" s="355" t="s">
        <v>3742</v>
      </c>
      <c r="S64" s="355"/>
      <c r="T64" s="597"/>
      <c r="U64" s="597" t="s">
        <v>3123</v>
      </c>
      <c r="V64" s="597" t="s">
        <v>3706</v>
      </c>
    </row>
    <row r="65" spans="1:22" x14ac:dyDescent="0.25">
      <c r="A65" s="597" t="s">
        <v>6699</v>
      </c>
      <c r="B65" s="597" t="s">
        <v>3693</v>
      </c>
      <c r="C65" s="597" t="s">
        <v>3744</v>
      </c>
      <c r="D65" s="597" t="s">
        <v>6698</v>
      </c>
      <c r="E65" s="597"/>
      <c r="F65" s="597" t="s">
        <v>233</v>
      </c>
      <c r="G65" s="358">
        <v>43878.738576388889</v>
      </c>
      <c r="H65" s="597"/>
      <c r="I65" s="358">
        <v>43878.738576388889</v>
      </c>
      <c r="J65" s="355" t="s">
        <v>3711</v>
      </c>
      <c r="K65" s="597" t="s">
        <v>6700</v>
      </c>
      <c r="L65" s="597" t="s">
        <v>7822</v>
      </c>
      <c r="M65" s="597"/>
      <c r="N65" s="355" t="s">
        <v>3714</v>
      </c>
      <c r="O65" s="597" t="s">
        <v>6667</v>
      </c>
      <c r="P65" s="355"/>
      <c r="Q65" s="596"/>
      <c r="R65" s="355" t="s">
        <v>3723</v>
      </c>
      <c r="S65" s="355"/>
      <c r="T65" s="597"/>
      <c r="U65" s="597" t="s">
        <v>3123</v>
      </c>
      <c r="V65" s="597" t="s">
        <v>3706</v>
      </c>
    </row>
    <row r="66" spans="1:22" x14ac:dyDescent="0.25">
      <c r="A66" s="597" t="s">
        <v>6695</v>
      </c>
      <c r="B66" s="597" t="s">
        <v>3743</v>
      </c>
      <c r="C66" s="597" t="s">
        <v>3744</v>
      </c>
      <c r="D66" s="597" t="s">
        <v>6694</v>
      </c>
      <c r="E66" s="597"/>
      <c r="F66" s="597" t="s">
        <v>6696</v>
      </c>
      <c r="G66" s="358">
        <v>43878.73605324074</v>
      </c>
      <c r="H66" s="597"/>
      <c r="I66" s="358">
        <v>43878.73605324074</v>
      </c>
      <c r="J66" s="355" t="s">
        <v>3711</v>
      </c>
      <c r="K66" s="597" t="s">
        <v>6697</v>
      </c>
      <c r="L66" s="597" t="s">
        <v>5153</v>
      </c>
      <c r="M66" s="597"/>
      <c r="N66" s="355" t="s">
        <v>3714</v>
      </c>
      <c r="O66" s="597" t="s">
        <v>6667</v>
      </c>
      <c r="P66" s="355"/>
      <c r="Q66" s="596"/>
      <c r="R66" s="355" t="s">
        <v>3723</v>
      </c>
      <c r="S66" s="355"/>
      <c r="T66" s="597"/>
      <c r="U66" s="597" t="s">
        <v>3123</v>
      </c>
      <c r="V66" s="597" t="s">
        <v>3706</v>
      </c>
    </row>
    <row r="67" spans="1:22" x14ac:dyDescent="0.25">
      <c r="A67" s="597" t="s">
        <v>6691</v>
      </c>
      <c r="B67" s="597" t="s">
        <v>3743</v>
      </c>
      <c r="C67" s="597" t="s">
        <v>3744</v>
      </c>
      <c r="D67" s="597" t="s">
        <v>6690</v>
      </c>
      <c r="E67" s="597"/>
      <c r="F67" s="597" t="s">
        <v>6692</v>
      </c>
      <c r="G67" s="358">
        <v>43878.734293981484</v>
      </c>
      <c r="H67" s="597"/>
      <c r="I67" s="358">
        <v>43878.734293981484</v>
      </c>
      <c r="J67" s="355" t="s">
        <v>3711</v>
      </c>
      <c r="K67" s="597" t="s">
        <v>6693</v>
      </c>
      <c r="L67" s="597" t="s">
        <v>3754</v>
      </c>
      <c r="M67" s="597"/>
      <c r="N67" s="355" t="s">
        <v>3714</v>
      </c>
      <c r="O67" s="597" t="s">
        <v>6667</v>
      </c>
      <c r="P67" s="355"/>
      <c r="Q67" s="596"/>
      <c r="R67" s="355" t="s">
        <v>3723</v>
      </c>
      <c r="S67" s="355"/>
      <c r="T67" s="597"/>
      <c r="U67" s="597" t="s">
        <v>3123</v>
      </c>
      <c r="V67" s="597" t="s">
        <v>3706</v>
      </c>
    </row>
    <row r="68" spans="1:22" x14ac:dyDescent="0.25">
      <c r="A68" s="597" t="s">
        <v>6687</v>
      </c>
      <c r="B68" s="597" t="s">
        <v>3743</v>
      </c>
      <c r="C68" s="597" t="s">
        <v>3744</v>
      </c>
      <c r="D68" s="597" t="s">
        <v>6686</v>
      </c>
      <c r="E68" s="597"/>
      <c r="F68" s="597" t="s">
        <v>6688</v>
      </c>
      <c r="G68" s="358">
        <v>43878.731990740744</v>
      </c>
      <c r="H68" s="597"/>
      <c r="I68" s="358">
        <v>43878.731990740744</v>
      </c>
      <c r="J68" s="355" t="s">
        <v>3711</v>
      </c>
      <c r="K68" s="597" t="s">
        <v>6689</v>
      </c>
      <c r="L68" s="597" t="s">
        <v>4989</v>
      </c>
      <c r="M68" s="597"/>
      <c r="N68" s="355" t="s">
        <v>3714</v>
      </c>
      <c r="O68" s="597" t="s">
        <v>6667</v>
      </c>
      <c r="P68" s="355"/>
      <c r="Q68" s="596"/>
      <c r="R68" s="355" t="s">
        <v>3723</v>
      </c>
      <c r="S68" s="355"/>
      <c r="T68" s="597"/>
      <c r="U68" s="597" t="s">
        <v>3123</v>
      </c>
      <c r="V68" s="597" t="s">
        <v>3706</v>
      </c>
    </row>
    <row r="69" spans="1:22" x14ac:dyDescent="0.25">
      <c r="A69" s="597" t="s">
        <v>6683</v>
      </c>
      <c r="B69" s="597" t="s">
        <v>3743</v>
      </c>
      <c r="C69" s="597" t="s">
        <v>3744</v>
      </c>
      <c r="D69" s="597" t="s">
        <v>6682</v>
      </c>
      <c r="E69" s="597"/>
      <c r="F69" s="597" t="s">
        <v>6684</v>
      </c>
      <c r="G69" s="358">
        <v>43878.729884259257</v>
      </c>
      <c r="H69" s="597"/>
      <c r="I69" s="358">
        <v>43878.729884259257</v>
      </c>
      <c r="J69" s="355" t="s">
        <v>3711</v>
      </c>
      <c r="K69" s="597" t="s">
        <v>6685</v>
      </c>
      <c r="L69" s="597" t="s">
        <v>5091</v>
      </c>
      <c r="M69" s="597"/>
      <c r="N69" s="355" t="s">
        <v>3714</v>
      </c>
      <c r="O69" s="597" t="s">
        <v>6667</v>
      </c>
      <c r="P69" s="355"/>
      <c r="Q69" s="596"/>
      <c r="R69" s="355" t="s">
        <v>3723</v>
      </c>
      <c r="S69" s="355"/>
      <c r="T69" s="597"/>
      <c r="U69" s="597" t="s">
        <v>3123</v>
      </c>
      <c r="V69" s="597" t="s">
        <v>3706</v>
      </c>
    </row>
    <row r="70" spans="1:22" x14ac:dyDescent="0.25">
      <c r="A70" s="597" t="s">
        <v>6679</v>
      </c>
      <c r="B70" s="597" t="s">
        <v>3743</v>
      </c>
      <c r="C70" s="597" t="s">
        <v>3744</v>
      </c>
      <c r="D70" s="597" t="s">
        <v>6678</v>
      </c>
      <c r="E70" s="597"/>
      <c r="F70" s="597" t="s">
        <v>6680</v>
      </c>
      <c r="G70" s="358">
        <v>43878.726238425923</v>
      </c>
      <c r="H70" s="597"/>
      <c r="I70" s="358">
        <v>43878.726238425923</v>
      </c>
      <c r="J70" s="355" t="s">
        <v>3711</v>
      </c>
      <c r="K70" s="597" t="s">
        <v>6681</v>
      </c>
      <c r="L70" s="597" t="s">
        <v>7788</v>
      </c>
      <c r="M70" s="597"/>
      <c r="N70" s="355" t="s">
        <v>3714</v>
      </c>
      <c r="O70" s="597" t="s">
        <v>6677</v>
      </c>
      <c r="P70" s="355"/>
      <c r="Q70" s="596"/>
      <c r="R70" s="355" t="s">
        <v>3723</v>
      </c>
      <c r="S70" s="355"/>
      <c r="T70" s="597"/>
      <c r="U70" s="597" t="s">
        <v>3123</v>
      </c>
      <c r="V70" s="597" t="s">
        <v>3706</v>
      </c>
    </row>
    <row r="71" spans="1:22" x14ac:dyDescent="0.25">
      <c r="A71" s="597" t="s">
        <v>6674</v>
      </c>
      <c r="B71" s="597" t="s">
        <v>3693</v>
      </c>
      <c r="C71" s="597" t="s">
        <v>3744</v>
      </c>
      <c r="D71" s="597" t="s">
        <v>6673</v>
      </c>
      <c r="E71" s="597"/>
      <c r="F71" s="597" t="s">
        <v>6670</v>
      </c>
      <c r="G71" s="358">
        <v>43878.723194444443</v>
      </c>
      <c r="H71" s="597"/>
      <c r="I71" s="358">
        <v>43878.723194444443</v>
      </c>
      <c r="J71" s="355" t="s">
        <v>3711</v>
      </c>
      <c r="K71" s="597" t="s">
        <v>6675</v>
      </c>
      <c r="L71" s="597" t="s">
        <v>6676</v>
      </c>
      <c r="M71" s="597"/>
      <c r="N71" s="355" t="s">
        <v>3714</v>
      </c>
      <c r="O71" s="597" t="s">
        <v>6677</v>
      </c>
      <c r="P71" s="355"/>
      <c r="Q71" s="596"/>
      <c r="R71" s="355" t="s">
        <v>3723</v>
      </c>
      <c r="S71" s="355"/>
      <c r="T71" s="597"/>
      <c r="U71" s="597" t="s">
        <v>3123</v>
      </c>
      <c r="V71" s="597" t="s">
        <v>3706</v>
      </c>
    </row>
    <row r="72" spans="1:22" x14ac:dyDescent="0.25">
      <c r="A72" s="597" t="s">
        <v>6669</v>
      </c>
      <c r="B72" s="597" t="s">
        <v>3743</v>
      </c>
      <c r="C72" s="597" t="s">
        <v>3744</v>
      </c>
      <c r="D72" s="597" t="s">
        <v>6668</v>
      </c>
      <c r="E72" s="597"/>
      <c r="F72" s="597" t="s">
        <v>6670</v>
      </c>
      <c r="G72" s="358">
        <v>43878.719282407408</v>
      </c>
      <c r="H72" s="597"/>
      <c r="I72" s="358">
        <v>43878.719282407408</v>
      </c>
      <c r="J72" s="355" t="s">
        <v>3711</v>
      </c>
      <c r="K72" s="597" t="s">
        <v>6671</v>
      </c>
      <c r="L72" s="597" t="s">
        <v>7787</v>
      </c>
      <c r="M72" s="597"/>
      <c r="N72" s="355" t="s">
        <v>3714</v>
      </c>
      <c r="O72" s="597" t="s">
        <v>6672</v>
      </c>
      <c r="P72" s="355"/>
      <c r="Q72" s="596"/>
      <c r="R72" s="355" t="s">
        <v>3723</v>
      </c>
      <c r="S72" s="355"/>
      <c r="T72" s="597"/>
      <c r="U72" s="597" t="s">
        <v>3123</v>
      </c>
      <c r="V72" s="597" t="s">
        <v>3706</v>
      </c>
    </row>
    <row r="73" spans="1:22" x14ac:dyDescent="0.25">
      <c r="A73" s="597" t="s">
        <v>6664</v>
      </c>
      <c r="B73" s="597" t="s">
        <v>3743</v>
      </c>
      <c r="C73" s="597" t="s">
        <v>3744</v>
      </c>
      <c r="D73" s="597" t="s">
        <v>6663</v>
      </c>
      <c r="E73" s="597"/>
      <c r="F73" s="597" t="s">
        <v>6665</v>
      </c>
      <c r="G73" s="358">
        <v>43878.716585648152</v>
      </c>
      <c r="H73" s="597"/>
      <c r="I73" s="358">
        <v>43878.716585648152</v>
      </c>
      <c r="J73" s="355" t="s">
        <v>3711</v>
      </c>
      <c r="K73" s="597" t="s">
        <v>6666</v>
      </c>
      <c r="L73" s="597" t="s">
        <v>7786</v>
      </c>
      <c r="M73" s="597"/>
      <c r="N73" s="355" t="s">
        <v>3714</v>
      </c>
      <c r="O73" s="597" t="s">
        <v>6667</v>
      </c>
      <c r="P73" s="355"/>
      <c r="Q73" s="596"/>
      <c r="R73" s="355" t="s">
        <v>3723</v>
      </c>
      <c r="S73" s="355"/>
      <c r="T73" s="597"/>
      <c r="U73" s="597" t="s">
        <v>3123</v>
      </c>
      <c r="V73" s="597" t="s">
        <v>3706</v>
      </c>
    </row>
    <row r="74" spans="1:22" ht="30" x14ac:dyDescent="0.25">
      <c r="A74" s="597" t="s">
        <v>6652</v>
      </c>
      <c r="B74" s="597" t="s">
        <v>3693</v>
      </c>
      <c r="C74" s="597" t="s">
        <v>3694</v>
      </c>
      <c r="D74" s="597" t="s">
        <v>6651</v>
      </c>
      <c r="E74" s="597"/>
      <c r="F74" s="597" t="s">
        <v>947</v>
      </c>
      <c r="G74" s="358">
        <v>43874.925185185188</v>
      </c>
      <c r="H74" s="597" t="s">
        <v>4058</v>
      </c>
      <c r="I74" s="358">
        <v>43874.925185185188</v>
      </c>
      <c r="J74" s="355" t="s">
        <v>3108</v>
      </c>
      <c r="K74" s="597"/>
      <c r="L74" s="597" t="s">
        <v>6653</v>
      </c>
      <c r="M74" s="597" t="s">
        <v>3950</v>
      </c>
      <c r="N74" s="355" t="s">
        <v>3701</v>
      </c>
      <c r="O74" s="597" t="s">
        <v>6654</v>
      </c>
      <c r="P74" s="355" t="s">
        <v>3703</v>
      </c>
      <c r="Q74" s="596" t="s">
        <v>6520</v>
      </c>
      <c r="R74" s="355" t="s">
        <v>3723</v>
      </c>
      <c r="S74" s="355"/>
      <c r="T74" s="597"/>
      <c r="U74" s="597" t="s">
        <v>3123</v>
      </c>
      <c r="V74" s="597" t="s">
        <v>3706</v>
      </c>
    </row>
    <row r="75" spans="1:22" ht="45" x14ac:dyDescent="0.25">
      <c r="A75" s="597" t="s">
        <v>6655</v>
      </c>
      <c r="B75" s="597" t="s">
        <v>3693</v>
      </c>
      <c r="C75" s="597" t="s">
        <v>3694</v>
      </c>
      <c r="D75" s="597" t="s">
        <v>6651</v>
      </c>
      <c r="E75" s="597"/>
      <c r="F75" s="597" t="s">
        <v>947</v>
      </c>
      <c r="G75" s="358">
        <v>43875.859699074077</v>
      </c>
      <c r="H75" s="597" t="s">
        <v>4058</v>
      </c>
      <c r="I75" s="358">
        <v>43874.859699074077</v>
      </c>
      <c r="J75" s="355" t="s">
        <v>3108</v>
      </c>
      <c r="K75" s="597" t="s">
        <v>6656</v>
      </c>
      <c r="L75" s="597" t="s">
        <v>6657</v>
      </c>
      <c r="M75" s="597" t="s">
        <v>3700</v>
      </c>
      <c r="N75" s="355" t="s">
        <v>3714</v>
      </c>
      <c r="O75" s="597" t="s">
        <v>6658</v>
      </c>
      <c r="P75" s="355" t="s">
        <v>3703</v>
      </c>
      <c r="Q75" s="596" t="s">
        <v>7387</v>
      </c>
      <c r="R75" s="355" t="s">
        <v>3742</v>
      </c>
      <c r="S75" s="355"/>
      <c r="T75" s="597"/>
      <c r="U75" s="597" t="s">
        <v>3123</v>
      </c>
      <c r="V75" s="597" t="s">
        <v>3706</v>
      </c>
    </row>
    <row r="76" spans="1:22" ht="30" x14ac:dyDescent="0.25">
      <c r="A76" s="597" t="s">
        <v>6660</v>
      </c>
      <c r="B76" s="597" t="s">
        <v>3743</v>
      </c>
      <c r="C76" s="597" t="s">
        <v>3694</v>
      </c>
      <c r="D76" s="597" t="s">
        <v>6659</v>
      </c>
      <c r="E76" s="597"/>
      <c r="F76" s="597" t="s">
        <v>1010</v>
      </c>
      <c r="G76" s="358">
        <v>43878.053553240738</v>
      </c>
      <c r="H76" s="597" t="s">
        <v>6661</v>
      </c>
      <c r="I76" s="358">
        <v>43874.053553240738</v>
      </c>
      <c r="J76" s="355" t="s">
        <v>3108</v>
      </c>
      <c r="K76" s="597" t="s">
        <v>6656</v>
      </c>
      <c r="L76" s="597" t="s">
        <v>5901</v>
      </c>
      <c r="M76" s="597" t="s">
        <v>3700</v>
      </c>
      <c r="N76" s="355" t="s">
        <v>3714</v>
      </c>
      <c r="O76" s="597" t="s">
        <v>6662</v>
      </c>
      <c r="P76" s="355" t="s">
        <v>3703</v>
      </c>
      <c r="Q76" s="596" t="s">
        <v>6721</v>
      </c>
      <c r="R76" s="355"/>
      <c r="S76" s="355"/>
      <c r="T76" s="597"/>
      <c r="U76" s="597" t="s">
        <v>3123</v>
      </c>
      <c r="V76" s="597" t="s">
        <v>3706</v>
      </c>
    </row>
    <row r="77" spans="1:22" ht="30" x14ac:dyDescent="0.25">
      <c r="A77" s="597" t="s">
        <v>6648</v>
      </c>
      <c r="B77" s="597" t="s">
        <v>3693</v>
      </c>
      <c r="C77" s="597" t="s">
        <v>3694</v>
      </c>
      <c r="D77" s="597" t="s">
        <v>3814</v>
      </c>
      <c r="E77" s="597"/>
      <c r="F77" s="597" t="s">
        <v>1154</v>
      </c>
      <c r="G77" s="358">
        <v>43874.036446759259</v>
      </c>
      <c r="H77" s="597" t="s">
        <v>3816</v>
      </c>
      <c r="I77" s="358">
        <v>43874.036446759259</v>
      </c>
      <c r="J77" s="355" t="s">
        <v>3108</v>
      </c>
      <c r="K77" s="597" t="s">
        <v>6649</v>
      </c>
      <c r="L77" s="597" t="s">
        <v>6650</v>
      </c>
      <c r="M77" s="597" t="s">
        <v>3774</v>
      </c>
      <c r="N77" s="355" t="s">
        <v>3701</v>
      </c>
      <c r="O77" s="597" t="s">
        <v>3842</v>
      </c>
      <c r="P77" s="355" t="s">
        <v>3703</v>
      </c>
      <c r="Q77" s="596" t="s">
        <v>6720</v>
      </c>
      <c r="R77" s="355"/>
      <c r="S77" s="355"/>
      <c r="T77" s="597"/>
      <c r="U77" s="597" t="s">
        <v>3123</v>
      </c>
      <c r="V77" s="597" t="s">
        <v>3706</v>
      </c>
    </row>
    <row r="78" spans="1:22" ht="30" x14ac:dyDescent="0.25">
      <c r="A78" s="597" t="s">
        <v>7459</v>
      </c>
      <c r="B78" s="597" t="s">
        <v>3693</v>
      </c>
      <c r="C78" s="597" t="s">
        <v>3744</v>
      </c>
      <c r="D78" s="597" t="s">
        <v>5296</v>
      </c>
      <c r="E78" s="597"/>
      <c r="F78" s="597" t="s">
        <v>1718</v>
      </c>
      <c r="G78" s="358">
        <v>43906.669803240744</v>
      </c>
      <c r="H78" s="597"/>
      <c r="I78" s="358">
        <v>43873.669803240744</v>
      </c>
      <c r="J78" s="355" t="s">
        <v>4257</v>
      </c>
      <c r="K78" s="597" t="s">
        <v>7460</v>
      </c>
      <c r="L78" s="597" t="s">
        <v>5298</v>
      </c>
      <c r="M78" s="597" t="s">
        <v>3721</v>
      </c>
      <c r="N78" s="355" t="s">
        <v>3737</v>
      </c>
      <c r="O78" s="597"/>
      <c r="P78" s="355" t="s">
        <v>3703</v>
      </c>
      <c r="Q78" s="596" t="s">
        <v>7474</v>
      </c>
      <c r="R78" s="355"/>
      <c r="S78" s="355"/>
      <c r="T78" s="597"/>
      <c r="U78" s="597" t="s">
        <v>3123</v>
      </c>
      <c r="V78" s="597" t="s">
        <v>3706</v>
      </c>
    </row>
    <row r="79" spans="1:22" ht="30" x14ac:dyDescent="0.25">
      <c r="A79" s="597" t="s">
        <v>6640</v>
      </c>
      <c r="B79" s="597" t="s">
        <v>3693</v>
      </c>
      <c r="C79" s="597" t="s">
        <v>3694</v>
      </c>
      <c r="D79" s="597" t="s">
        <v>3814</v>
      </c>
      <c r="E79" s="597"/>
      <c r="F79" s="597" t="s">
        <v>1154</v>
      </c>
      <c r="G79" s="358">
        <v>43872.601759259262</v>
      </c>
      <c r="H79" s="597" t="s">
        <v>3816</v>
      </c>
      <c r="I79" s="358">
        <v>43873.601759259262</v>
      </c>
      <c r="J79" s="355" t="s">
        <v>3108</v>
      </c>
      <c r="K79" s="597"/>
      <c r="L79" s="597" t="s">
        <v>6641</v>
      </c>
      <c r="M79" s="597" t="s">
        <v>3781</v>
      </c>
      <c r="N79" s="355" t="s">
        <v>3701</v>
      </c>
      <c r="O79" s="597" t="s">
        <v>3091</v>
      </c>
      <c r="P79" s="355" t="s">
        <v>3703</v>
      </c>
      <c r="Q79" s="596" t="s">
        <v>6718</v>
      </c>
      <c r="R79" s="355" t="s">
        <v>3723</v>
      </c>
      <c r="S79" s="355"/>
      <c r="T79" s="597"/>
      <c r="U79" s="597" t="s">
        <v>3123</v>
      </c>
      <c r="V79" s="597" t="s">
        <v>3706</v>
      </c>
    </row>
    <row r="80" spans="1:22" ht="30" x14ac:dyDescent="0.25">
      <c r="A80" s="597" t="s">
        <v>7355</v>
      </c>
      <c r="B80" s="597" t="s">
        <v>3693</v>
      </c>
      <c r="C80" s="597" t="s">
        <v>3744</v>
      </c>
      <c r="D80" s="597" t="s">
        <v>5151</v>
      </c>
      <c r="E80" s="597"/>
      <c r="F80" s="597" t="s">
        <v>1517</v>
      </c>
      <c r="G80" s="358">
        <v>43888.872523148151</v>
      </c>
      <c r="H80" s="597" t="s">
        <v>7356</v>
      </c>
      <c r="I80" s="358">
        <v>43872.872523148151</v>
      </c>
      <c r="J80" s="355" t="s">
        <v>4257</v>
      </c>
      <c r="K80" s="597"/>
      <c r="L80" s="597" t="s">
        <v>7357</v>
      </c>
      <c r="M80" s="597" t="s">
        <v>3721</v>
      </c>
      <c r="N80" s="355" t="s">
        <v>3701</v>
      </c>
      <c r="O80" s="597" t="s">
        <v>7358</v>
      </c>
      <c r="P80" s="355" t="s">
        <v>3703</v>
      </c>
      <c r="Q80" s="596" t="s">
        <v>7372</v>
      </c>
      <c r="R80" s="355" t="s">
        <v>3723</v>
      </c>
      <c r="S80" s="355"/>
      <c r="T80" s="597"/>
      <c r="U80" s="597" t="s">
        <v>3123</v>
      </c>
      <c r="V80" s="597" t="s">
        <v>3706</v>
      </c>
    </row>
    <row r="81" spans="1:22" ht="30" x14ac:dyDescent="0.25">
      <c r="A81" s="597" t="s">
        <v>5948</v>
      </c>
      <c r="B81" s="597" t="s">
        <v>3693</v>
      </c>
      <c r="C81" s="597" t="s">
        <v>3694</v>
      </c>
      <c r="D81" s="597" t="s">
        <v>3857</v>
      </c>
      <c r="E81" s="597"/>
      <c r="F81" s="597" t="s">
        <v>967</v>
      </c>
      <c r="G81" s="358">
        <v>43871.460393518515</v>
      </c>
      <c r="H81" s="597" t="s">
        <v>3859</v>
      </c>
      <c r="I81" s="358">
        <v>43872.460393518515</v>
      </c>
      <c r="J81" s="355" t="s">
        <v>3108</v>
      </c>
      <c r="K81" s="597"/>
      <c r="L81" s="597" t="s">
        <v>6636</v>
      </c>
      <c r="M81" s="597" t="s">
        <v>3781</v>
      </c>
      <c r="N81" s="355" t="s">
        <v>3701</v>
      </c>
      <c r="O81" s="597" t="s">
        <v>3091</v>
      </c>
      <c r="P81" s="355" t="s">
        <v>3703</v>
      </c>
      <c r="Q81" s="596" t="s">
        <v>6716</v>
      </c>
      <c r="R81" s="355" t="s">
        <v>3723</v>
      </c>
      <c r="S81" s="355"/>
      <c r="T81" s="597"/>
      <c r="U81" s="597" t="s">
        <v>3123</v>
      </c>
      <c r="V81" s="597" t="s">
        <v>3706</v>
      </c>
    </row>
    <row r="82" spans="1:22" ht="30" x14ac:dyDescent="0.25">
      <c r="A82" s="597" t="s">
        <v>6637</v>
      </c>
      <c r="B82" s="597" t="s">
        <v>3693</v>
      </c>
      <c r="C82" s="597" t="s">
        <v>3694</v>
      </c>
      <c r="D82" s="597" t="s">
        <v>3814</v>
      </c>
      <c r="E82" s="597"/>
      <c r="F82" s="597" t="s">
        <v>1154</v>
      </c>
      <c r="G82" s="358">
        <v>43872.123657407406</v>
      </c>
      <c r="H82" s="597" t="s">
        <v>3816</v>
      </c>
      <c r="I82" s="358">
        <v>43872.123657407406</v>
      </c>
      <c r="J82" s="355" t="s">
        <v>3108</v>
      </c>
      <c r="K82" s="597" t="s">
        <v>6638</v>
      </c>
      <c r="L82" s="597" t="s">
        <v>6639</v>
      </c>
      <c r="M82" s="597" t="s">
        <v>3774</v>
      </c>
      <c r="N82" s="355" t="s">
        <v>3701</v>
      </c>
      <c r="O82" s="597" t="s">
        <v>3842</v>
      </c>
      <c r="P82" s="355" t="s">
        <v>3703</v>
      </c>
      <c r="Q82" s="596" t="s">
        <v>6717</v>
      </c>
      <c r="R82" s="355"/>
      <c r="S82" s="355"/>
      <c r="T82" s="597"/>
      <c r="U82" s="597" t="s">
        <v>3123</v>
      </c>
      <c r="V82" s="597" t="s">
        <v>3706</v>
      </c>
    </row>
    <row r="83" spans="1:22" ht="30" x14ac:dyDescent="0.25">
      <c r="A83" s="597" t="s">
        <v>5946</v>
      </c>
      <c r="B83" s="597" t="s">
        <v>3693</v>
      </c>
      <c r="C83" s="597" t="s">
        <v>3694</v>
      </c>
      <c r="D83" s="597" t="s">
        <v>3838</v>
      </c>
      <c r="E83" s="597"/>
      <c r="F83" s="597" t="s">
        <v>1158</v>
      </c>
      <c r="G83" s="358">
        <v>43868.498541666668</v>
      </c>
      <c r="H83" s="597" t="s">
        <v>3816</v>
      </c>
      <c r="I83" s="358">
        <v>43871.498541666668</v>
      </c>
      <c r="J83" s="355" t="s">
        <v>3108</v>
      </c>
      <c r="K83" s="597"/>
      <c r="L83" s="597" t="s">
        <v>6634</v>
      </c>
      <c r="M83" s="597" t="s">
        <v>3781</v>
      </c>
      <c r="N83" s="355" t="s">
        <v>3701</v>
      </c>
      <c r="O83" s="597" t="s">
        <v>3091</v>
      </c>
      <c r="P83" s="355" t="s">
        <v>3703</v>
      </c>
      <c r="Q83" s="596" t="s">
        <v>6714</v>
      </c>
      <c r="R83" s="355" t="s">
        <v>3723</v>
      </c>
      <c r="S83" s="355"/>
      <c r="T83" s="597"/>
      <c r="U83" s="597" t="s">
        <v>3123</v>
      </c>
      <c r="V83" s="597" t="s">
        <v>3706</v>
      </c>
    </row>
    <row r="84" spans="1:22" ht="30" x14ac:dyDescent="0.25">
      <c r="A84" s="597" t="s">
        <v>5947</v>
      </c>
      <c r="B84" s="597" t="s">
        <v>3693</v>
      </c>
      <c r="C84" s="597" t="s">
        <v>3694</v>
      </c>
      <c r="D84" s="597" t="s">
        <v>4029</v>
      </c>
      <c r="E84" s="597"/>
      <c r="F84" s="597" t="s">
        <v>4031</v>
      </c>
      <c r="G84" s="358">
        <v>43871.457060185188</v>
      </c>
      <c r="H84" s="597" t="s">
        <v>3859</v>
      </c>
      <c r="I84" s="358">
        <v>43871.457060185188</v>
      </c>
      <c r="J84" s="355" t="s">
        <v>3108</v>
      </c>
      <c r="K84" s="597"/>
      <c r="L84" s="597" t="s">
        <v>6635</v>
      </c>
      <c r="M84" s="597"/>
      <c r="N84" s="355"/>
      <c r="O84" s="597"/>
      <c r="P84" s="355" t="s">
        <v>3703</v>
      </c>
      <c r="Q84" s="596" t="s">
        <v>6715</v>
      </c>
      <c r="R84" s="355" t="s">
        <v>3723</v>
      </c>
      <c r="S84" s="355"/>
      <c r="T84" s="597"/>
      <c r="U84" s="597" t="s">
        <v>3123</v>
      </c>
      <c r="V84" s="597" t="s">
        <v>3706</v>
      </c>
    </row>
    <row r="85" spans="1:22" ht="30" x14ac:dyDescent="0.25">
      <c r="A85" s="597" t="s">
        <v>5945</v>
      </c>
      <c r="B85" s="597" t="s">
        <v>3693</v>
      </c>
      <c r="C85" s="597" t="s">
        <v>3694</v>
      </c>
      <c r="D85" s="597" t="s">
        <v>3820</v>
      </c>
      <c r="E85" s="597"/>
      <c r="F85" s="597" t="s">
        <v>766</v>
      </c>
      <c r="G85" s="358">
        <v>43868.485763888886</v>
      </c>
      <c r="H85" s="597" t="s">
        <v>3822</v>
      </c>
      <c r="I85" s="358">
        <v>43870.485763888886</v>
      </c>
      <c r="J85" s="355" t="s">
        <v>3108</v>
      </c>
      <c r="K85" s="597"/>
      <c r="L85" s="597" t="s">
        <v>6633</v>
      </c>
      <c r="M85" s="597" t="s">
        <v>3781</v>
      </c>
      <c r="N85" s="355" t="s">
        <v>3701</v>
      </c>
      <c r="O85" s="597" t="s">
        <v>3091</v>
      </c>
      <c r="P85" s="355" t="s">
        <v>3703</v>
      </c>
      <c r="Q85" s="596" t="s">
        <v>6713</v>
      </c>
      <c r="R85" s="355" t="s">
        <v>3723</v>
      </c>
      <c r="S85" s="355"/>
      <c r="T85" s="597"/>
      <c r="U85" s="597" t="s">
        <v>3123</v>
      </c>
      <c r="V85" s="597" t="s">
        <v>3706</v>
      </c>
    </row>
    <row r="86" spans="1:22" ht="60" x14ac:dyDescent="0.25">
      <c r="A86" s="597" t="s">
        <v>5943</v>
      </c>
      <c r="B86" s="597" t="s">
        <v>3693</v>
      </c>
      <c r="C86" s="597" t="s">
        <v>3694</v>
      </c>
      <c r="D86" s="597" t="s">
        <v>3795</v>
      </c>
      <c r="E86" s="597"/>
      <c r="F86" s="597" t="s">
        <v>1159</v>
      </c>
      <c r="G86" s="358">
        <v>43867.33971064815</v>
      </c>
      <c r="H86" s="597" t="s">
        <v>3771</v>
      </c>
      <c r="I86" s="358">
        <v>43868.33971064815</v>
      </c>
      <c r="J86" s="355" t="s">
        <v>3108</v>
      </c>
      <c r="K86" s="597"/>
      <c r="L86" s="597" t="s">
        <v>5944</v>
      </c>
      <c r="M86" s="597" t="s">
        <v>3781</v>
      </c>
      <c r="N86" s="355" t="s">
        <v>3701</v>
      </c>
      <c r="O86" s="597" t="s">
        <v>3091</v>
      </c>
      <c r="P86" s="355" t="s">
        <v>3703</v>
      </c>
      <c r="Q86" s="596" t="s">
        <v>6579</v>
      </c>
      <c r="R86" s="355" t="s">
        <v>3723</v>
      </c>
      <c r="S86" s="355"/>
      <c r="T86" s="597"/>
      <c r="U86" s="597" t="s">
        <v>3123</v>
      </c>
      <c r="V86" s="597" t="s">
        <v>3706</v>
      </c>
    </row>
    <row r="87" spans="1:22" ht="60" x14ac:dyDescent="0.25">
      <c r="A87" s="597" t="s">
        <v>5938</v>
      </c>
      <c r="B87" s="597" t="s">
        <v>3693</v>
      </c>
      <c r="C87" s="597" t="s">
        <v>3694</v>
      </c>
      <c r="D87" s="597" t="s">
        <v>3795</v>
      </c>
      <c r="E87" s="597"/>
      <c r="F87" s="597" t="s">
        <v>1159</v>
      </c>
      <c r="G87" s="358">
        <v>43866.369004629632</v>
      </c>
      <c r="H87" s="597" t="s">
        <v>3771</v>
      </c>
      <c r="I87" s="358">
        <v>43867.369004629632</v>
      </c>
      <c r="J87" s="355" t="s">
        <v>3108</v>
      </c>
      <c r="K87" s="597"/>
      <c r="L87" s="597" t="s">
        <v>5939</v>
      </c>
      <c r="M87" s="597" t="s">
        <v>3781</v>
      </c>
      <c r="N87" s="355" t="s">
        <v>3701</v>
      </c>
      <c r="O87" s="597" t="s">
        <v>3091</v>
      </c>
      <c r="P87" s="355" t="s">
        <v>3703</v>
      </c>
      <c r="Q87" s="596" t="s">
        <v>6577</v>
      </c>
      <c r="R87" s="355" t="s">
        <v>3723</v>
      </c>
      <c r="S87" s="355"/>
      <c r="T87" s="597"/>
      <c r="U87" s="597" t="s">
        <v>3123</v>
      </c>
      <c r="V87" s="597" t="s">
        <v>3706</v>
      </c>
    </row>
    <row r="88" spans="1:22" ht="30" x14ac:dyDescent="0.25">
      <c r="A88" s="597" t="s">
        <v>5936</v>
      </c>
      <c r="B88" s="597" t="s">
        <v>3693</v>
      </c>
      <c r="C88" s="597" t="s">
        <v>3694</v>
      </c>
      <c r="D88" s="597" t="s">
        <v>3795</v>
      </c>
      <c r="E88" s="597"/>
      <c r="F88" s="597" t="s">
        <v>1159</v>
      </c>
      <c r="G88" s="358">
        <v>43866.366388888891</v>
      </c>
      <c r="H88" s="597" t="s">
        <v>3771</v>
      </c>
      <c r="I88" s="358">
        <v>43866.366388888891</v>
      </c>
      <c r="J88" s="355" t="s">
        <v>3108</v>
      </c>
      <c r="K88" s="597"/>
      <c r="L88" s="597" t="s">
        <v>5937</v>
      </c>
      <c r="M88" s="597" t="s">
        <v>3781</v>
      </c>
      <c r="N88" s="355" t="s">
        <v>3701</v>
      </c>
      <c r="O88" s="597" t="s">
        <v>3091</v>
      </c>
      <c r="P88" s="355" t="s">
        <v>3703</v>
      </c>
      <c r="Q88" s="596" t="s">
        <v>6576</v>
      </c>
      <c r="R88" s="355" t="s">
        <v>3723</v>
      </c>
      <c r="S88" s="355"/>
      <c r="T88" s="597"/>
      <c r="U88" s="597" t="s">
        <v>3123</v>
      </c>
      <c r="V88" s="597" t="s">
        <v>3706</v>
      </c>
    </row>
    <row r="89" spans="1:22" x14ac:dyDescent="0.25">
      <c r="A89" s="597" t="s">
        <v>5935</v>
      </c>
      <c r="B89" s="597" t="s">
        <v>3693</v>
      </c>
      <c r="C89" s="597" t="s">
        <v>3694</v>
      </c>
      <c r="D89" s="597" t="s">
        <v>3769</v>
      </c>
      <c r="E89" s="597"/>
      <c r="F89" s="597" t="s">
        <v>1160</v>
      </c>
      <c r="G89" s="358">
        <v>43866.362557870372</v>
      </c>
      <c r="H89" s="597" t="s">
        <v>3771</v>
      </c>
      <c r="I89" s="358">
        <v>43866.362557870372</v>
      </c>
      <c r="J89" s="355" t="s">
        <v>3780</v>
      </c>
      <c r="K89" s="597"/>
      <c r="L89" s="597" t="s">
        <v>3485</v>
      </c>
      <c r="M89" s="597" t="s">
        <v>3781</v>
      </c>
      <c r="N89" s="355" t="s">
        <v>3701</v>
      </c>
      <c r="O89" s="597" t="s">
        <v>3091</v>
      </c>
      <c r="P89" s="355" t="s">
        <v>3703</v>
      </c>
      <c r="Q89" s="596"/>
      <c r="R89" s="355" t="s">
        <v>3723</v>
      </c>
      <c r="S89" s="355"/>
      <c r="T89" s="597"/>
      <c r="U89" s="597" t="s">
        <v>3123</v>
      </c>
      <c r="V89" s="597" t="s">
        <v>3706</v>
      </c>
    </row>
    <row r="90" spans="1:22" ht="30" x14ac:dyDescent="0.25">
      <c r="A90" s="597" t="s">
        <v>5932</v>
      </c>
      <c r="B90" s="597" t="s">
        <v>3693</v>
      </c>
      <c r="C90" s="597" t="s">
        <v>3694</v>
      </c>
      <c r="D90" s="597" t="s">
        <v>3769</v>
      </c>
      <c r="E90" s="597"/>
      <c r="F90" s="597" t="s">
        <v>1160</v>
      </c>
      <c r="G90" s="358">
        <v>43866.220706018517</v>
      </c>
      <c r="H90" s="597" t="s">
        <v>3771</v>
      </c>
      <c r="I90" s="358">
        <v>43866.220706018517</v>
      </c>
      <c r="J90" s="355" t="s">
        <v>3108</v>
      </c>
      <c r="K90" s="597" t="s">
        <v>5933</v>
      </c>
      <c r="L90" s="597" t="s">
        <v>5934</v>
      </c>
      <c r="M90" s="597" t="s">
        <v>3774</v>
      </c>
      <c r="N90" s="355" t="s">
        <v>3701</v>
      </c>
      <c r="O90" s="597" t="s">
        <v>3842</v>
      </c>
      <c r="P90" s="355" t="s">
        <v>3703</v>
      </c>
      <c r="Q90" s="596" t="s">
        <v>6575</v>
      </c>
      <c r="R90" s="355"/>
      <c r="S90" s="355"/>
      <c r="T90" s="597"/>
      <c r="U90" s="597" t="s">
        <v>3123</v>
      </c>
      <c r="V90" s="597" t="s">
        <v>3706</v>
      </c>
    </row>
    <row r="91" spans="1:22" ht="60" x14ac:dyDescent="0.25">
      <c r="A91" s="597" t="s">
        <v>5927</v>
      </c>
      <c r="B91" s="597" t="s">
        <v>3693</v>
      </c>
      <c r="C91" s="597" t="s">
        <v>3694</v>
      </c>
      <c r="D91" s="597" t="s">
        <v>3769</v>
      </c>
      <c r="E91" s="597"/>
      <c r="F91" s="597" t="s">
        <v>1160</v>
      </c>
      <c r="G91" s="358">
        <v>43864.950995370367</v>
      </c>
      <c r="H91" s="597" t="s">
        <v>3771</v>
      </c>
      <c r="I91" s="358">
        <v>43865.950995370367</v>
      </c>
      <c r="J91" s="355" t="s">
        <v>3108</v>
      </c>
      <c r="K91" s="597" t="s">
        <v>5928</v>
      </c>
      <c r="L91" s="597" t="s">
        <v>5929</v>
      </c>
      <c r="M91" s="597" t="s">
        <v>3774</v>
      </c>
      <c r="N91" s="355" t="s">
        <v>3701</v>
      </c>
      <c r="O91" s="597" t="s">
        <v>5930</v>
      </c>
      <c r="P91" s="355" t="s">
        <v>3703</v>
      </c>
      <c r="Q91" s="596" t="s">
        <v>6574</v>
      </c>
      <c r="R91" s="355"/>
      <c r="S91" s="355"/>
      <c r="T91" s="597"/>
      <c r="U91" s="597" t="s">
        <v>3123</v>
      </c>
      <c r="V91" s="597" t="s">
        <v>3706</v>
      </c>
    </row>
    <row r="92" spans="1:22" ht="30" x14ac:dyDescent="0.25">
      <c r="A92" s="597" t="s">
        <v>5931</v>
      </c>
      <c r="B92" s="597" t="s">
        <v>3743</v>
      </c>
      <c r="C92" s="597" t="s">
        <v>3694</v>
      </c>
      <c r="D92" s="597" t="s">
        <v>3769</v>
      </c>
      <c r="E92" s="597"/>
      <c r="F92" s="597" t="s">
        <v>1160</v>
      </c>
      <c r="G92" s="358">
        <v>43865.587175925924</v>
      </c>
      <c r="H92" s="597" t="s">
        <v>3771</v>
      </c>
      <c r="I92" s="358">
        <v>43865.587175925924</v>
      </c>
      <c r="J92" s="355" t="s">
        <v>3711</v>
      </c>
      <c r="K92" s="597" t="s">
        <v>5928</v>
      </c>
      <c r="L92" s="597" t="s">
        <v>6632</v>
      </c>
      <c r="M92" s="597" t="s">
        <v>3774</v>
      </c>
      <c r="N92" s="355" t="s">
        <v>3714</v>
      </c>
      <c r="O92" s="597" t="s">
        <v>5868</v>
      </c>
      <c r="P92" s="355"/>
      <c r="Q92" s="596" t="s">
        <v>6259</v>
      </c>
      <c r="R92" s="355" t="s">
        <v>3742</v>
      </c>
      <c r="S92" s="355"/>
      <c r="T92" s="597"/>
      <c r="U92" s="597" t="s">
        <v>3123</v>
      </c>
      <c r="V92" s="597" t="s">
        <v>3706</v>
      </c>
    </row>
    <row r="93" spans="1:22" ht="30" x14ac:dyDescent="0.25">
      <c r="A93" s="597" t="s">
        <v>5924</v>
      </c>
      <c r="B93" s="597" t="s">
        <v>3693</v>
      </c>
      <c r="C93" s="597" t="s">
        <v>3694</v>
      </c>
      <c r="D93" s="597" t="s">
        <v>3769</v>
      </c>
      <c r="E93" s="597"/>
      <c r="F93" s="597" t="s">
        <v>1160</v>
      </c>
      <c r="G93" s="358">
        <v>43864.725393518522</v>
      </c>
      <c r="H93" s="597" t="s">
        <v>3771</v>
      </c>
      <c r="I93" s="358">
        <v>43864.725393518522</v>
      </c>
      <c r="J93" s="355" t="s">
        <v>3108</v>
      </c>
      <c r="K93" s="597" t="s">
        <v>5913</v>
      </c>
      <c r="L93" s="597" t="s">
        <v>5925</v>
      </c>
      <c r="M93" s="597" t="s">
        <v>3781</v>
      </c>
      <c r="N93" s="355" t="s">
        <v>3714</v>
      </c>
      <c r="O93" s="597" t="s">
        <v>5926</v>
      </c>
      <c r="P93" s="355" t="s">
        <v>3703</v>
      </c>
      <c r="Q93" s="596" t="s">
        <v>6573</v>
      </c>
      <c r="R93" s="355" t="s">
        <v>3742</v>
      </c>
      <c r="S93" s="355"/>
      <c r="T93" s="597"/>
      <c r="U93" s="597" t="s">
        <v>3123</v>
      </c>
      <c r="V93" s="597" t="s">
        <v>3706</v>
      </c>
    </row>
    <row r="94" spans="1:22" ht="60" x14ac:dyDescent="0.25">
      <c r="A94" s="597" t="s">
        <v>5912</v>
      </c>
      <c r="B94" s="597" t="s">
        <v>3693</v>
      </c>
      <c r="C94" s="597" t="s">
        <v>3694</v>
      </c>
      <c r="D94" s="597" t="s">
        <v>3769</v>
      </c>
      <c r="E94" s="597"/>
      <c r="F94" s="597" t="s">
        <v>1160</v>
      </c>
      <c r="G94" s="358">
        <v>43861.169409722221</v>
      </c>
      <c r="H94" s="597" t="s">
        <v>3771</v>
      </c>
      <c r="I94" s="358">
        <v>43864.169409722221</v>
      </c>
      <c r="J94" s="355" t="s">
        <v>3108</v>
      </c>
      <c r="K94" s="597" t="s">
        <v>5913</v>
      </c>
      <c r="L94" s="597" t="s">
        <v>5914</v>
      </c>
      <c r="M94" s="597" t="s">
        <v>3774</v>
      </c>
      <c r="N94" s="355" t="s">
        <v>3701</v>
      </c>
      <c r="O94" s="597" t="s">
        <v>3842</v>
      </c>
      <c r="P94" s="355" t="s">
        <v>3703</v>
      </c>
      <c r="Q94" s="596" t="s">
        <v>6570</v>
      </c>
      <c r="R94" s="355"/>
      <c r="S94" s="355"/>
      <c r="T94" s="597"/>
      <c r="U94" s="597" t="s">
        <v>3123</v>
      </c>
      <c r="V94" s="597" t="s">
        <v>3706</v>
      </c>
    </row>
    <row r="95" spans="1:22" x14ac:dyDescent="0.25">
      <c r="A95" s="597" t="s">
        <v>5923</v>
      </c>
      <c r="B95" s="597" t="s">
        <v>3693</v>
      </c>
      <c r="C95" s="597" t="s">
        <v>3744</v>
      </c>
      <c r="D95" s="597" t="s">
        <v>3778</v>
      </c>
      <c r="E95" s="597"/>
      <c r="F95" s="597" t="s">
        <v>1512</v>
      </c>
      <c r="G95" s="358">
        <v>43863.97278935185</v>
      </c>
      <c r="H95" s="597"/>
      <c r="I95" s="358">
        <v>43863.97278935185</v>
      </c>
      <c r="J95" s="355" t="s">
        <v>3780</v>
      </c>
      <c r="K95" s="597" t="s">
        <v>5910</v>
      </c>
      <c r="L95" s="597" t="s">
        <v>4137</v>
      </c>
      <c r="M95" s="597" t="s">
        <v>3774</v>
      </c>
      <c r="N95" s="355" t="s">
        <v>3701</v>
      </c>
      <c r="O95" s="597" t="s">
        <v>4757</v>
      </c>
      <c r="P95" s="355" t="s">
        <v>3703</v>
      </c>
      <c r="Q95" s="596"/>
      <c r="R95" s="355"/>
      <c r="S95" s="355"/>
      <c r="T95" s="597"/>
      <c r="U95" s="597" t="s">
        <v>3123</v>
      </c>
      <c r="V95" s="597" t="s">
        <v>3706</v>
      </c>
    </row>
    <row r="96" spans="1:22" x14ac:dyDescent="0.25">
      <c r="A96" s="597" t="s">
        <v>5909</v>
      </c>
      <c r="B96" s="597" t="s">
        <v>3693</v>
      </c>
      <c r="C96" s="597" t="s">
        <v>3694</v>
      </c>
      <c r="D96" s="597" t="s">
        <v>3769</v>
      </c>
      <c r="E96" s="597"/>
      <c r="F96" s="597" t="s">
        <v>1160</v>
      </c>
      <c r="G96" s="358">
        <v>43861.167928240742</v>
      </c>
      <c r="H96" s="597" t="s">
        <v>3771</v>
      </c>
      <c r="I96" s="358">
        <v>43863.167928240742</v>
      </c>
      <c r="J96" s="355" t="s">
        <v>3108</v>
      </c>
      <c r="K96" s="597" t="s">
        <v>5910</v>
      </c>
      <c r="L96" s="597" t="s">
        <v>5911</v>
      </c>
      <c r="M96" s="597" t="s">
        <v>3774</v>
      </c>
      <c r="N96" s="355" t="s">
        <v>3701</v>
      </c>
      <c r="O96" s="597" t="s">
        <v>3842</v>
      </c>
      <c r="P96" s="355" t="s">
        <v>3703</v>
      </c>
      <c r="Q96" s="596" t="s">
        <v>6569</v>
      </c>
      <c r="R96" s="355" t="s">
        <v>3723</v>
      </c>
      <c r="S96" s="355"/>
      <c r="T96" s="597"/>
      <c r="U96" s="597" t="s">
        <v>3123</v>
      </c>
      <c r="V96" s="597" t="s">
        <v>3706</v>
      </c>
    </row>
    <row r="97" spans="1:22" ht="30" x14ac:dyDescent="0.25">
      <c r="A97" s="597" t="s">
        <v>5915</v>
      </c>
      <c r="B97" s="597" t="s">
        <v>3693</v>
      </c>
      <c r="C97" s="597" t="s">
        <v>3694</v>
      </c>
      <c r="D97" s="597" t="s">
        <v>4074</v>
      </c>
      <c r="E97" s="597"/>
      <c r="F97" s="597" t="s">
        <v>1131</v>
      </c>
      <c r="G97" s="358">
        <v>43861.771817129629</v>
      </c>
      <c r="H97" s="597" t="s">
        <v>3740</v>
      </c>
      <c r="I97" s="358">
        <v>43861.771817129629</v>
      </c>
      <c r="J97" s="355" t="s">
        <v>3108</v>
      </c>
      <c r="K97" s="597" t="s">
        <v>5916</v>
      </c>
      <c r="L97" s="597" t="s">
        <v>5917</v>
      </c>
      <c r="M97" s="597" t="s">
        <v>3721</v>
      </c>
      <c r="N97" s="355" t="s">
        <v>3737</v>
      </c>
      <c r="O97" s="597" t="s">
        <v>5918</v>
      </c>
      <c r="P97" s="355" t="s">
        <v>3703</v>
      </c>
      <c r="Q97" s="596" t="s">
        <v>6571</v>
      </c>
      <c r="R97" s="355" t="s">
        <v>3723</v>
      </c>
      <c r="S97" s="355"/>
      <c r="T97" s="597"/>
      <c r="U97" s="597" t="s">
        <v>3123</v>
      </c>
      <c r="V97" s="597" t="s">
        <v>3706</v>
      </c>
    </row>
    <row r="98" spans="1:22" ht="30" x14ac:dyDescent="0.25">
      <c r="A98" s="597" t="s">
        <v>5903</v>
      </c>
      <c r="B98" s="597" t="s">
        <v>3693</v>
      </c>
      <c r="C98" s="597" t="s">
        <v>3694</v>
      </c>
      <c r="D98" s="597" t="s">
        <v>5420</v>
      </c>
      <c r="E98" s="597" t="s">
        <v>5904</v>
      </c>
      <c r="F98" s="597" t="s">
        <v>2074</v>
      </c>
      <c r="G98" s="358">
        <v>43860.500092592592</v>
      </c>
      <c r="H98" s="597" t="s">
        <v>3826</v>
      </c>
      <c r="I98" s="358">
        <v>43860.500092592592</v>
      </c>
      <c r="J98" s="355" t="s">
        <v>3108</v>
      </c>
      <c r="K98" s="597" t="s">
        <v>5896</v>
      </c>
      <c r="L98" s="597" t="s">
        <v>5905</v>
      </c>
      <c r="M98" s="597" t="s">
        <v>3950</v>
      </c>
      <c r="N98" s="355" t="s">
        <v>3714</v>
      </c>
      <c r="O98" s="597" t="s">
        <v>5906</v>
      </c>
      <c r="P98" s="355" t="s">
        <v>3703</v>
      </c>
      <c r="Q98" s="596" t="s">
        <v>6567</v>
      </c>
      <c r="R98" s="355" t="s">
        <v>3742</v>
      </c>
      <c r="S98" s="355"/>
      <c r="T98" s="597"/>
      <c r="U98" s="597" t="s">
        <v>3123</v>
      </c>
      <c r="V98" s="597" t="s">
        <v>3706</v>
      </c>
    </row>
    <row r="99" spans="1:22" x14ac:dyDescent="0.25">
      <c r="A99" s="597" t="s">
        <v>5895</v>
      </c>
      <c r="B99" s="597" t="s">
        <v>3693</v>
      </c>
      <c r="C99" s="597" t="s">
        <v>3694</v>
      </c>
      <c r="D99" s="597" t="s">
        <v>3905</v>
      </c>
      <c r="E99" s="597"/>
      <c r="F99" s="597" t="s">
        <v>1138</v>
      </c>
      <c r="G99" s="358">
        <v>43860.119305555556</v>
      </c>
      <c r="H99" s="597" t="s">
        <v>3697</v>
      </c>
      <c r="I99" s="358">
        <v>43860.119305555556</v>
      </c>
      <c r="J99" s="355" t="s">
        <v>3108</v>
      </c>
      <c r="K99" s="597" t="s">
        <v>5896</v>
      </c>
      <c r="L99" s="597" t="s">
        <v>5897</v>
      </c>
      <c r="M99" s="597" t="s">
        <v>3700</v>
      </c>
      <c r="N99" s="355" t="s">
        <v>3701</v>
      </c>
      <c r="O99" s="597" t="s">
        <v>5898</v>
      </c>
      <c r="P99" s="355" t="s">
        <v>3703</v>
      </c>
      <c r="Q99" s="596"/>
      <c r="R99" s="355"/>
      <c r="S99" s="355"/>
      <c r="T99" s="597"/>
      <c r="U99" s="597" t="s">
        <v>3123</v>
      </c>
      <c r="V99" s="597" t="s">
        <v>3706</v>
      </c>
    </row>
    <row r="100" spans="1:22" ht="30" x14ac:dyDescent="0.25">
      <c r="A100" s="597" t="s">
        <v>5899</v>
      </c>
      <c r="B100" s="597" t="s">
        <v>3693</v>
      </c>
      <c r="C100" s="597" t="s">
        <v>3694</v>
      </c>
      <c r="D100" s="597" t="s">
        <v>5420</v>
      </c>
      <c r="E100" s="597"/>
      <c r="F100" s="597" t="s">
        <v>2074</v>
      </c>
      <c r="G100" s="358">
        <v>43860.257337962961</v>
      </c>
      <c r="H100" s="597" t="s">
        <v>3826</v>
      </c>
      <c r="I100" s="358">
        <v>43859.257337962961</v>
      </c>
      <c r="J100" s="355" t="s">
        <v>3108</v>
      </c>
      <c r="K100" s="597" t="s">
        <v>5900</v>
      </c>
      <c r="L100" s="597" t="s">
        <v>5901</v>
      </c>
      <c r="M100" s="597" t="s">
        <v>3700</v>
      </c>
      <c r="N100" s="355" t="s">
        <v>3714</v>
      </c>
      <c r="O100" s="597" t="s">
        <v>5902</v>
      </c>
      <c r="P100" s="355" t="s">
        <v>3703</v>
      </c>
      <c r="Q100" s="596" t="s">
        <v>6566</v>
      </c>
      <c r="R100" s="355" t="s">
        <v>3742</v>
      </c>
      <c r="S100" s="355"/>
      <c r="T100" s="597"/>
      <c r="U100" s="597" t="s">
        <v>3123</v>
      </c>
      <c r="V100" s="597" t="s">
        <v>3706</v>
      </c>
    </row>
    <row r="101" spans="1:22" ht="30" x14ac:dyDescent="0.25">
      <c r="A101" s="597" t="s">
        <v>5907</v>
      </c>
      <c r="B101" s="597" t="s">
        <v>3743</v>
      </c>
      <c r="C101" s="597" t="s">
        <v>3694</v>
      </c>
      <c r="D101" s="597" t="s">
        <v>5581</v>
      </c>
      <c r="E101" s="597"/>
      <c r="F101" s="597" t="s">
        <v>5583</v>
      </c>
      <c r="G101" s="358">
        <v>43860.701215277775</v>
      </c>
      <c r="H101" s="597" t="s">
        <v>5584</v>
      </c>
      <c r="I101" s="358">
        <v>43858.701215277775</v>
      </c>
      <c r="J101" s="355" t="s">
        <v>3108</v>
      </c>
      <c r="K101" s="597" t="s">
        <v>5908</v>
      </c>
      <c r="L101" s="597" t="s">
        <v>5412</v>
      </c>
      <c r="M101" s="597" t="s">
        <v>3950</v>
      </c>
      <c r="N101" s="355" t="s">
        <v>3714</v>
      </c>
      <c r="O101" s="597" t="s">
        <v>5647</v>
      </c>
      <c r="P101" s="355"/>
      <c r="Q101" s="596" t="s">
        <v>6568</v>
      </c>
      <c r="R101" s="355" t="s">
        <v>3742</v>
      </c>
      <c r="S101" s="355"/>
      <c r="T101" s="597"/>
      <c r="U101" s="597" t="s">
        <v>3123</v>
      </c>
      <c r="V101" s="597" t="s">
        <v>3706</v>
      </c>
    </row>
    <row r="102" spans="1:22" ht="30" x14ac:dyDescent="0.25">
      <c r="A102" s="597" t="s">
        <v>5892</v>
      </c>
      <c r="B102" s="597" t="s">
        <v>3693</v>
      </c>
      <c r="C102" s="597" t="s">
        <v>3694</v>
      </c>
      <c r="D102" s="597" t="s">
        <v>3939</v>
      </c>
      <c r="E102" s="597"/>
      <c r="F102" s="597" t="s">
        <v>1039</v>
      </c>
      <c r="G102" s="358">
        <v>43858.630509259259</v>
      </c>
      <c r="H102" s="597" t="s">
        <v>3740</v>
      </c>
      <c r="I102" s="358">
        <v>43857.630509259259</v>
      </c>
      <c r="J102" s="355" t="s">
        <v>3108</v>
      </c>
      <c r="K102" s="597" t="s">
        <v>5893</v>
      </c>
      <c r="L102" s="597" t="s">
        <v>5894</v>
      </c>
      <c r="M102" s="597" t="s">
        <v>3721</v>
      </c>
      <c r="N102" s="355"/>
      <c r="O102" s="597"/>
      <c r="P102" s="355"/>
      <c r="Q102" s="596" t="s">
        <v>6565</v>
      </c>
      <c r="R102" s="355" t="s">
        <v>3742</v>
      </c>
      <c r="S102" s="355"/>
      <c r="T102" s="597"/>
      <c r="U102" s="597" t="s">
        <v>3123</v>
      </c>
      <c r="V102" s="597" t="s">
        <v>3706</v>
      </c>
    </row>
    <row r="103" spans="1:22" x14ac:dyDescent="0.25">
      <c r="A103" s="597" t="s">
        <v>5889</v>
      </c>
      <c r="B103" s="597" t="s">
        <v>3743</v>
      </c>
      <c r="C103" s="597" t="s">
        <v>3744</v>
      </c>
      <c r="D103" s="597" t="s">
        <v>5878</v>
      </c>
      <c r="E103" s="597"/>
      <c r="F103" s="597" t="s">
        <v>1495</v>
      </c>
      <c r="G103" s="358">
        <v>43857.532604166663</v>
      </c>
      <c r="H103" s="597"/>
      <c r="I103" s="358">
        <v>43857.532604166663</v>
      </c>
      <c r="J103" s="355" t="s">
        <v>4257</v>
      </c>
      <c r="K103" s="597"/>
      <c r="L103" s="597" t="s">
        <v>5890</v>
      </c>
      <c r="M103" s="597" t="s">
        <v>3950</v>
      </c>
      <c r="N103" s="355" t="s">
        <v>3737</v>
      </c>
      <c r="O103" s="597" t="s">
        <v>5891</v>
      </c>
      <c r="P103" s="355"/>
      <c r="Q103" s="596"/>
      <c r="R103" s="355" t="s">
        <v>3742</v>
      </c>
      <c r="S103" s="355"/>
      <c r="T103" s="597"/>
      <c r="U103" s="597" t="s">
        <v>3123</v>
      </c>
      <c r="V103" s="597" t="s">
        <v>3706</v>
      </c>
    </row>
    <row r="104" spans="1:22" x14ac:dyDescent="0.25">
      <c r="A104" s="597" t="s">
        <v>5886</v>
      </c>
      <c r="B104" s="597" t="s">
        <v>3693</v>
      </c>
      <c r="C104" s="597" t="s">
        <v>3694</v>
      </c>
      <c r="D104" s="597" t="s">
        <v>5694</v>
      </c>
      <c r="E104" s="597"/>
      <c r="F104" s="597" t="s">
        <v>1107</v>
      </c>
      <c r="G104" s="358">
        <v>43856.950520833336</v>
      </c>
      <c r="H104" s="597" t="s">
        <v>5696</v>
      </c>
      <c r="I104" s="358">
        <v>43856.950520833336</v>
      </c>
      <c r="J104" s="355" t="s">
        <v>3108</v>
      </c>
      <c r="K104" s="597" t="s">
        <v>5887</v>
      </c>
      <c r="L104" s="597" t="s">
        <v>5888</v>
      </c>
      <c r="M104" s="597" t="s">
        <v>3700</v>
      </c>
      <c r="N104" s="355" t="s">
        <v>3701</v>
      </c>
      <c r="O104" s="597" t="s">
        <v>4994</v>
      </c>
      <c r="P104" s="355"/>
      <c r="Q104" s="596"/>
      <c r="R104" s="355" t="s">
        <v>3723</v>
      </c>
      <c r="S104" s="355"/>
      <c r="T104" s="597"/>
      <c r="U104" s="597" t="s">
        <v>3123</v>
      </c>
      <c r="V104" s="597" t="s">
        <v>3706</v>
      </c>
    </row>
    <row r="105" spans="1:22" ht="30" x14ac:dyDescent="0.25">
      <c r="A105" s="597" t="s">
        <v>5883</v>
      </c>
      <c r="B105" s="597" t="s">
        <v>3693</v>
      </c>
      <c r="C105" s="597" t="s">
        <v>3694</v>
      </c>
      <c r="D105" s="597" t="s">
        <v>5755</v>
      </c>
      <c r="E105" s="597"/>
      <c r="F105" s="597" t="s">
        <v>1200</v>
      </c>
      <c r="G105" s="358">
        <v>43855.781319444446</v>
      </c>
      <c r="H105" s="597" t="s">
        <v>3697</v>
      </c>
      <c r="I105" s="358">
        <v>43854.781319444446</v>
      </c>
      <c r="J105" s="355" t="s">
        <v>3108</v>
      </c>
      <c r="K105" s="597" t="s">
        <v>5874</v>
      </c>
      <c r="L105" s="597" t="s">
        <v>5884</v>
      </c>
      <c r="M105" s="597" t="s">
        <v>3700</v>
      </c>
      <c r="N105" s="355" t="s">
        <v>3737</v>
      </c>
      <c r="O105" s="597" t="s">
        <v>5885</v>
      </c>
      <c r="P105" s="355" t="s">
        <v>3703</v>
      </c>
      <c r="Q105" s="596" t="s">
        <v>6564</v>
      </c>
      <c r="R105" s="355" t="s">
        <v>3742</v>
      </c>
      <c r="S105" s="355"/>
      <c r="T105" s="597"/>
      <c r="U105" s="597" t="s">
        <v>3123</v>
      </c>
      <c r="V105" s="597" t="s">
        <v>3706</v>
      </c>
    </row>
    <row r="106" spans="1:22" x14ac:dyDescent="0.25">
      <c r="A106" s="597" t="s">
        <v>5872</v>
      </c>
      <c r="B106" s="597" t="s">
        <v>3693</v>
      </c>
      <c r="C106" s="597" t="s">
        <v>3694</v>
      </c>
      <c r="D106" s="597" t="s">
        <v>5871</v>
      </c>
      <c r="E106" s="597" t="s">
        <v>5873</v>
      </c>
      <c r="F106" s="597" t="s">
        <v>3653</v>
      </c>
      <c r="G106" s="358">
        <v>43854.586331018516</v>
      </c>
      <c r="H106" s="597" t="s">
        <v>3697</v>
      </c>
      <c r="I106" s="358">
        <v>43854.586331018516</v>
      </c>
      <c r="J106" s="355"/>
      <c r="K106" s="597" t="s">
        <v>5874</v>
      </c>
      <c r="L106" s="597" t="s">
        <v>3485</v>
      </c>
      <c r="M106" s="597" t="s">
        <v>3950</v>
      </c>
      <c r="N106" s="355" t="s">
        <v>3701</v>
      </c>
      <c r="O106" s="597" t="s">
        <v>5875</v>
      </c>
      <c r="P106" s="355" t="s">
        <v>3703</v>
      </c>
      <c r="Q106" s="596"/>
      <c r="R106" s="355" t="s">
        <v>3742</v>
      </c>
      <c r="S106" s="355"/>
      <c r="T106" s="597"/>
      <c r="U106" s="597" t="s">
        <v>3123</v>
      </c>
      <c r="V106" s="597" t="s">
        <v>3706</v>
      </c>
    </row>
    <row r="107" spans="1:22" x14ac:dyDescent="0.25">
      <c r="A107" s="597" t="s">
        <v>5869</v>
      </c>
      <c r="B107" s="597" t="s">
        <v>3693</v>
      </c>
      <c r="C107" s="597" t="s">
        <v>3744</v>
      </c>
      <c r="D107" s="597" t="s">
        <v>4253</v>
      </c>
      <c r="E107" s="597"/>
      <c r="F107" s="597" t="s">
        <v>4255</v>
      </c>
      <c r="G107" s="358">
        <v>43853.662164351852</v>
      </c>
      <c r="H107" s="597" t="s">
        <v>4256</v>
      </c>
      <c r="I107" s="358">
        <v>43853.662164351852</v>
      </c>
      <c r="J107" s="355"/>
      <c r="K107" s="597"/>
      <c r="L107" s="597" t="s">
        <v>5870</v>
      </c>
      <c r="M107" s="597"/>
      <c r="N107" s="355" t="s">
        <v>3737</v>
      </c>
      <c r="O107" s="597"/>
      <c r="P107" s="355"/>
      <c r="Q107" s="596"/>
      <c r="R107" s="355"/>
      <c r="S107" s="355"/>
      <c r="T107" s="597"/>
      <c r="U107" s="597" t="s">
        <v>3123</v>
      </c>
      <c r="V107" s="597" t="s">
        <v>3706</v>
      </c>
    </row>
    <row r="108" spans="1:22" x14ac:dyDescent="0.25">
      <c r="A108" s="597" t="s">
        <v>5865</v>
      </c>
      <c r="B108" s="597" t="s">
        <v>3693</v>
      </c>
      <c r="C108" s="597" t="s">
        <v>3707</v>
      </c>
      <c r="D108" s="597" t="s">
        <v>5864</v>
      </c>
      <c r="E108" s="597"/>
      <c r="F108" s="597" t="s">
        <v>5866</v>
      </c>
      <c r="G108" s="358">
        <v>43853.598194444443</v>
      </c>
      <c r="H108" s="597"/>
      <c r="I108" s="358">
        <v>43853.598194444443</v>
      </c>
      <c r="J108" s="355" t="s">
        <v>3711</v>
      </c>
      <c r="K108" s="597"/>
      <c r="L108" s="597" t="s">
        <v>5867</v>
      </c>
      <c r="M108" s="597" t="s">
        <v>3721</v>
      </c>
      <c r="N108" s="355" t="s">
        <v>3714</v>
      </c>
      <c r="O108" s="597" t="s">
        <v>5868</v>
      </c>
      <c r="P108" s="355" t="s">
        <v>3703</v>
      </c>
      <c r="Q108" s="596"/>
      <c r="R108" s="355" t="s">
        <v>3723</v>
      </c>
      <c r="S108" s="355"/>
      <c r="T108" s="597"/>
      <c r="U108" s="597" t="s">
        <v>3123</v>
      </c>
      <c r="V108" s="597" t="s">
        <v>3706</v>
      </c>
    </row>
    <row r="109" spans="1:22" x14ac:dyDescent="0.25">
      <c r="A109" s="597" t="s">
        <v>5849</v>
      </c>
      <c r="B109" s="597" t="s">
        <v>3693</v>
      </c>
      <c r="C109" s="597" t="s">
        <v>3694</v>
      </c>
      <c r="D109" s="597" t="s">
        <v>4591</v>
      </c>
      <c r="E109" s="597"/>
      <c r="F109" s="597" t="s">
        <v>1166</v>
      </c>
      <c r="G109" s="358">
        <v>43851.09820601852</v>
      </c>
      <c r="H109" s="597"/>
      <c r="I109" s="358">
        <v>43853.09820601852</v>
      </c>
      <c r="J109" s="355" t="s">
        <v>3108</v>
      </c>
      <c r="K109" s="597"/>
      <c r="L109" s="597" t="s">
        <v>4910</v>
      </c>
      <c r="M109" s="597" t="s">
        <v>3755</v>
      </c>
      <c r="N109" s="355" t="s">
        <v>3714</v>
      </c>
      <c r="O109" s="597" t="s">
        <v>5850</v>
      </c>
      <c r="P109" s="355" t="s">
        <v>3703</v>
      </c>
      <c r="Q109" s="596"/>
      <c r="R109" s="355"/>
      <c r="S109" s="355"/>
      <c r="T109" s="597"/>
      <c r="U109" s="597" t="s">
        <v>3123</v>
      </c>
      <c r="V109" s="597" t="s">
        <v>3706</v>
      </c>
    </row>
    <row r="110" spans="1:22" x14ac:dyDescent="0.25">
      <c r="A110" s="597" t="s">
        <v>5851</v>
      </c>
      <c r="B110" s="597" t="s">
        <v>3693</v>
      </c>
      <c r="C110" s="597" t="s">
        <v>3694</v>
      </c>
      <c r="D110" s="597" t="s">
        <v>4849</v>
      </c>
      <c r="E110" s="597" t="s">
        <v>3668</v>
      </c>
      <c r="F110" s="597" t="s">
        <v>4851</v>
      </c>
      <c r="G110" s="358">
        <v>43852.612743055557</v>
      </c>
      <c r="H110" s="597"/>
      <c r="I110" s="358">
        <v>43852.612743055557</v>
      </c>
      <c r="J110" s="355" t="s">
        <v>3108</v>
      </c>
      <c r="K110" s="597" t="s">
        <v>5852</v>
      </c>
      <c r="L110" s="597" t="s">
        <v>5853</v>
      </c>
      <c r="M110" s="597" t="s">
        <v>3950</v>
      </c>
      <c r="N110" s="355" t="s">
        <v>3714</v>
      </c>
      <c r="O110" s="597" t="s">
        <v>5854</v>
      </c>
      <c r="P110" s="355" t="s">
        <v>3703</v>
      </c>
      <c r="Q110" s="596" t="s">
        <v>6558</v>
      </c>
      <c r="R110" s="355" t="s">
        <v>3742</v>
      </c>
      <c r="S110" s="355"/>
      <c r="T110" s="597"/>
      <c r="U110" s="597" t="s">
        <v>3123</v>
      </c>
      <c r="V110" s="597" t="s">
        <v>3706</v>
      </c>
    </row>
    <row r="111" spans="1:22" ht="30" x14ac:dyDescent="0.25">
      <c r="A111" s="597" t="s">
        <v>5857</v>
      </c>
      <c r="B111" s="597" t="s">
        <v>3693</v>
      </c>
      <c r="C111" s="597" t="s">
        <v>3694</v>
      </c>
      <c r="D111" s="597" t="s">
        <v>4061</v>
      </c>
      <c r="E111" s="597"/>
      <c r="F111" s="597" t="s">
        <v>1111</v>
      </c>
      <c r="G111" s="358">
        <v>43853.198287037034</v>
      </c>
      <c r="H111" s="597" t="s">
        <v>4010</v>
      </c>
      <c r="I111" s="358">
        <v>43852.198287037034</v>
      </c>
      <c r="J111" s="355" t="s">
        <v>3108</v>
      </c>
      <c r="K111" s="597" t="s">
        <v>5852</v>
      </c>
      <c r="L111" s="597" t="s">
        <v>5858</v>
      </c>
      <c r="M111" s="597" t="s">
        <v>3700</v>
      </c>
      <c r="N111" s="355" t="s">
        <v>3714</v>
      </c>
      <c r="O111" s="597" t="s">
        <v>4529</v>
      </c>
      <c r="P111" s="355" t="s">
        <v>3703</v>
      </c>
      <c r="Q111" s="596" t="s">
        <v>6560</v>
      </c>
      <c r="R111" s="355"/>
      <c r="S111" s="355"/>
      <c r="T111" s="597"/>
      <c r="U111" s="597" t="s">
        <v>3123</v>
      </c>
      <c r="V111" s="597" t="s">
        <v>3706</v>
      </c>
    </row>
    <row r="112" spans="1:22" ht="30" x14ac:dyDescent="0.25">
      <c r="A112" s="597" t="s">
        <v>5855</v>
      </c>
      <c r="B112" s="597" t="s">
        <v>3693</v>
      </c>
      <c r="C112" s="597" t="s">
        <v>3694</v>
      </c>
      <c r="D112" s="597" t="s">
        <v>5268</v>
      </c>
      <c r="E112" s="597"/>
      <c r="F112" s="597" t="s">
        <v>5270</v>
      </c>
      <c r="G112" s="358">
        <v>43853.196122685185</v>
      </c>
      <c r="H112" s="597" t="s">
        <v>5271</v>
      </c>
      <c r="I112" s="358">
        <v>43851.196122685185</v>
      </c>
      <c r="J112" s="355" t="s">
        <v>3108</v>
      </c>
      <c r="K112" s="597" t="s">
        <v>5846</v>
      </c>
      <c r="L112" s="597" t="s">
        <v>5856</v>
      </c>
      <c r="M112" s="597" t="s">
        <v>3700</v>
      </c>
      <c r="N112" s="355" t="s">
        <v>3714</v>
      </c>
      <c r="O112" s="597" t="s">
        <v>4529</v>
      </c>
      <c r="P112" s="355" t="s">
        <v>3703</v>
      </c>
      <c r="Q112" s="596" t="s">
        <v>6559</v>
      </c>
      <c r="R112" s="355"/>
      <c r="S112" s="355"/>
      <c r="T112" s="597"/>
      <c r="U112" s="597" t="s">
        <v>3123</v>
      </c>
      <c r="V112" s="597" t="s">
        <v>3706</v>
      </c>
    </row>
    <row r="113" spans="1:22" x14ac:dyDescent="0.25">
      <c r="A113" s="597" t="s">
        <v>5845</v>
      </c>
      <c r="B113" s="597" t="s">
        <v>3693</v>
      </c>
      <c r="C113" s="597" t="s">
        <v>3694</v>
      </c>
      <c r="D113" s="597" t="s">
        <v>5042</v>
      </c>
      <c r="E113" s="597"/>
      <c r="F113" s="597" t="s">
        <v>1167</v>
      </c>
      <c r="G113" s="358">
        <v>43851.094050925924</v>
      </c>
      <c r="H113" s="597" t="s">
        <v>3697</v>
      </c>
      <c r="I113" s="358">
        <v>43851.094050925924</v>
      </c>
      <c r="J113" s="355" t="s">
        <v>3108</v>
      </c>
      <c r="K113" s="597" t="s">
        <v>5846</v>
      </c>
      <c r="L113" s="597" t="s">
        <v>5847</v>
      </c>
      <c r="M113" s="597" t="s">
        <v>3755</v>
      </c>
      <c r="N113" s="355" t="s">
        <v>3714</v>
      </c>
      <c r="O113" s="597" t="s">
        <v>5848</v>
      </c>
      <c r="P113" s="355" t="s">
        <v>3703</v>
      </c>
      <c r="Q113" s="596"/>
      <c r="R113" s="355"/>
      <c r="S113" s="355"/>
      <c r="T113" s="597"/>
      <c r="U113" s="597" t="s">
        <v>3123</v>
      </c>
      <c r="V113" s="597" t="s">
        <v>3706</v>
      </c>
    </row>
    <row r="114" spans="1:22" ht="45" x14ac:dyDescent="0.25">
      <c r="A114" s="597" t="s">
        <v>5839</v>
      </c>
      <c r="B114" s="597" t="s">
        <v>3693</v>
      </c>
      <c r="C114" s="597" t="s">
        <v>3694</v>
      </c>
      <c r="D114" s="597" t="s">
        <v>4442</v>
      </c>
      <c r="E114" s="597"/>
      <c r="F114" s="597" t="s">
        <v>1169</v>
      </c>
      <c r="G114" s="358">
        <v>43850.861689814818</v>
      </c>
      <c r="H114" s="597" t="s">
        <v>4444</v>
      </c>
      <c r="I114" s="358">
        <v>43850.861689814818</v>
      </c>
      <c r="J114" s="355" t="s">
        <v>3108</v>
      </c>
      <c r="K114" s="597" t="s">
        <v>5840</v>
      </c>
      <c r="L114" s="597" t="s">
        <v>5841</v>
      </c>
      <c r="M114" s="597" t="s">
        <v>14</v>
      </c>
      <c r="N114" s="355" t="s">
        <v>3714</v>
      </c>
      <c r="O114" s="597" t="s">
        <v>5842</v>
      </c>
      <c r="P114" s="355" t="s">
        <v>3703</v>
      </c>
      <c r="Q114" s="596" t="s">
        <v>6556</v>
      </c>
      <c r="R114" s="355" t="s">
        <v>3723</v>
      </c>
      <c r="S114" s="355"/>
      <c r="T114" s="597"/>
      <c r="U114" s="597" t="s">
        <v>3123</v>
      </c>
      <c r="V114" s="597" t="s">
        <v>3706</v>
      </c>
    </row>
    <row r="115" spans="1:22" ht="30" x14ac:dyDescent="0.25">
      <c r="A115" s="597" t="s">
        <v>5837</v>
      </c>
      <c r="B115" s="597" t="s">
        <v>3743</v>
      </c>
      <c r="C115" s="597" t="s">
        <v>3694</v>
      </c>
      <c r="D115" s="597" t="s">
        <v>5209</v>
      </c>
      <c r="E115" s="597"/>
      <c r="F115" s="597" t="s">
        <v>3652</v>
      </c>
      <c r="G115" s="358">
        <v>43847.670798611114</v>
      </c>
      <c r="H115" s="597" t="s">
        <v>4021</v>
      </c>
      <c r="I115" s="358">
        <v>43847.670798611114</v>
      </c>
      <c r="J115" s="355" t="s">
        <v>3108</v>
      </c>
      <c r="K115" s="597" t="s">
        <v>5816</v>
      </c>
      <c r="L115" s="597" t="s">
        <v>5838</v>
      </c>
      <c r="M115" s="597" t="s">
        <v>3950</v>
      </c>
      <c r="N115" s="355" t="s">
        <v>3714</v>
      </c>
      <c r="O115" s="597" t="s">
        <v>5647</v>
      </c>
      <c r="P115" s="355"/>
      <c r="Q115" s="596" t="s">
        <v>6555</v>
      </c>
      <c r="R115" s="355"/>
      <c r="S115" s="355"/>
      <c r="T115" s="597"/>
      <c r="U115" s="597" t="s">
        <v>3123</v>
      </c>
      <c r="V115" s="597" t="s">
        <v>3706</v>
      </c>
    </row>
    <row r="116" spans="1:22" x14ac:dyDescent="0.25">
      <c r="A116" s="597" t="s">
        <v>5834</v>
      </c>
      <c r="B116" s="597" t="s">
        <v>3693</v>
      </c>
      <c r="C116" s="597" t="s">
        <v>3744</v>
      </c>
      <c r="D116" s="597" t="s">
        <v>5604</v>
      </c>
      <c r="E116" s="597"/>
      <c r="F116" s="597" t="s">
        <v>1461</v>
      </c>
      <c r="G116" s="358">
        <v>43847.606087962966</v>
      </c>
      <c r="H116" s="597"/>
      <c r="I116" s="358">
        <v>43847.606087962966</v>
      </c>
      <c r="J116" s="355" t="s">
        <v>4257</v>
      </c>
      <c r="K116" s="597"/>
      <c r="L116" s="597" t="s">
        <v>5835</v>
      </c>
      <c r="M116" s="597" t="s">
        <v>3721</v>
      </c>
      <c r="N116" s="355" t="s">
        <v>3737</v>
      </c>
      <c r="O116" s="597" t="s">
        <v>5836</v>
      </c>
      <c r="P116" s="355"/>
      <c r="Q116" s="596"/>
      <c r="R116" s="355" t="s">
        <v>3742</v>
      </c>
      <c r="S116" s="355" t="s">
        <v>3807</v>
      </c>
      <c r="T116" s="597"/>
      <c r="U116" s="597" t="s">
        <v>3123</v>
      </c>
      <c r="V116" s="597" t="s">
        <v>3706</v>
      </c>
    </row>
    <row r="117" spans="1:22" ht="30" x14ac:dyDescent="0.25">
      <c r="A117" s="597" t="s">
        <v>5832</v>
      </c>
      <c r="B117" s="597" t="s">
        <v>3693</v>
      </c>
      <c r="C117" s="597" t="s">
        <v>3694</v>
      </c>
      <c r="D117" s="597" t="s">
        <v>5831</v>
      </c>
      <c r="E117" s="597"/>
      <c r="F117" s="597" t="s">
        <v>940</v>
      </c>
      <c r="G117" s="358">
        <v>43847.566712962966</v>
      </c>
      <c r="H117" s="597" t="s">
        <v>4058</v>
      </c>
      <c r="I117" s="358">
        <v>43847.566712962966</v>
      </c>
      <c r="J117" s="355" t="s">
        <v>3108</v>
      </c>
      <c r="K117" s="597" t="s">
        <v>5833</v>
      </c>
      <c r="L117" s="597" t="s">
        <v>4278</v>
      </c>
      <c r="M117" s="597" t="s">
        <v>3950</v>
      </c>
      <c r="N117" s="355" t="s">
        <v>3714</v>
      </c>
      <c r="O117" s="597" t="s">
        <v>4485</v>
      </c>
      <c r="P117" s="355"/>
      <c r="Q117" s="596" t="s">
        <v>6554</v>
      </c>
      <c r="R117" s="355" t="s">
        <v>3742</v>
      </c>
      <c r="S117" s="355"/>
      <c r="T117" s="597"/>
      <c r="U117" s="597" t="s">
        <v>3123</v>
      </c>
      <c r="V117" s="597" t="s">
        <v>3706</v>
      </c>
    </row>
    <row r="118" spans="1:22" x14ac:dyDescent="0.25">
      <c r="A118" s="597" t="s">
        <v>5828</v>
      </c>
      <c r="B118" s="597" t="s">
        <v>3693</v>
      </c>
      <c r="C118" s="597" t="s">
        <v>3744</v>
      </c>
      <c r="D118" s="597" t="s">
        <v>4665</v>
      </c>
      <c r="E118" s="597"/>
      <c r="F118" s="597" t="s">
        <v>247</v>
      </c>
      <c r="G118" s="358">
        <v>43846.719328703701</v>
      </c>
      <c r="H118" s="597"/>
      <c r="I118" s="358">
        <v>43846.719328703701</v>
      </c>
      <c r="J118" s="355" t="s">
        <v>3711</v>
      </c>
      <c r="K118" s="597" t="s">
        <v>5829</v>
      </c>
      <c r="L118" s="597" t="s">
        <v>5830</v>
      </c>
      <c r="M118" s="597"/>
      <c r="N118" s="355" t="s">
        <v>4392</v>
      </c>
      <c r="O118" s="597" t="s">
        <v>4669</v>
      </c>
      <c r="P118" s="355"/>
      <c r="Q118" s="596"/>
      <c r="R118" s="355" t="s">
        <v>3723</v>
      </c>
      <c r="S118" s="355"/>
      <c r="T118" s="597"/>
      <c r="U118" s="597" t="s">
        <v>3123</v>
      </c>
      <c r="V118" s="597" t="s">
        <v>3706</v>
      </c>
    </row>
    <row r="119" spans="1:22" x14ac:dyDescent="0.25">
      <c r="A119" s="597" t="s">
        <v>5817</v>
      </c>
      <c r="B119" s="597" t="s">
        <v>3693</v>
      </c>
      <c r="C119" s="597" t="s">
        <v>3694</v>
      </c>
      <c r="D119" s="597" t="s">
        <v>3729</v>
      </c>
      <c r="E119" s="597"/>
      <c r="F119" s="597" t="s">
        <v>957</v>
      </c>
      <c r="G119" s="358">
        <v>43846.143449074072</v>
      </c>
      <c r="H119" s="597" t="s">
        <v>3731</v>
      </c>
      <c r="I119" s="358">
        <v>43846.143449074072</v>
      </c>
      <c r="J119" s="355" t="s">
        <v>3108</v>
      </c>
      <c r="K119" s="597" t="s">
        <v>5818</v>
      </c>
      <c r="L119" s="597" t="s">
        <v>5819</v>
      </c>
      <c r="M119" s="597" t="s">
        <v>3721</v>
      </c>
      <c r="N119" s="355" t="s">
        <v>3714</v>
      </c>
      <c r="O119" s="597" t="s">
        <v>3842</v>
      </c>
      <c r="P119" s="355" t="s">
        <v>3703</v>
      </c>
      <c r="Q119" s="596"/>
      <c r="R119" s="355"/>
      <c r="S119" s="355"/>
      <c r="T119" s="597"/>
      <c r="U119" s="597" t="s">
        <v>3123</v>
      </c>
      <c r="V119" s="597" t="s">
        <v>3706</v>
      </c>
    </row>
    <row r="120" spans="1:22" ht="30" x14ac:dyDescent="0.25">
      <c r="A120" s="597" t="s">
        <v>5815</v>
      </c>
      <c r="B120" s="597" t="s">
        <v>3693</v>
      </c>
      <c r="C120" s="597" t="s">
        <v>3694</v>
      </c>
      <c r="D120" s="597" t="s">
        <v>4525</v>
      </c>
      <c r="E120" s="597"/>
      <c r="F120" s="597" t="s">
        <v>3648</v>
      </c>
      <c r="G120" s="358">
        <v>43845.691921296297</v>
      </c>
      <c r="H120" s="597" t="s">
        <v>4021</v>
      </c>
      <c r="I120" s="358">
        <v>43845.691921296297</v>
      </c>
      <c r="J120" s="355" t="s">
        <v>3108</v>
      </c>
      <c r="K120" s="597" t="s">
        <v>5816</v>
      </c>
      <c r="L120" s="597" t="s">
        <v>5104</v>
      </c>
      <c r="M120" s="597" t="s">
        <v>3950</v>
      </c>
      <c r="N120" s="355" t="s">
        <v>3714</v>
      </c>
      <c r="O120" s="597" t="s">
        <v>5647</v>
      </c>
      <c r="P120" s="355"/>
      <c r="Q120" s="596" t="s">
        <v>6550</v>
      </c>
      <c r="R120" s="355" t="s">
        <v>3742</v>
      </c>
      <c r="S120" s="355"/>
      <c r="T120" s="597"/>
      <c r="U120" s="597" t="s">
        <v>3123</v>
      </c>
      <c r="V120" s="597" t="s">
        <v>3706</v>
      </c>
    </row>
    <row r="121" spans="1:22" ht="30" x14ac:dyDescent="0.25">
      <c r="A121" s="597" t="s">
        <v>5809</v>
      </c>
      <c r="B121" s="597" t="s">
        <v>3693</v>
      </c>
      <c r="C121" s="597" t="s">
        <v>3694</v>
      </c>
      <c r="D121" s="597" t="s">
        <v>4607</v>
      </c>
      <c r="E121" s="597"/>
      <c r="F121" s="597" t="s">
        <v>1101</v>
      </c>
      <c r="G121" s="358">
        <v>43841.285763888889</v>
      </c>
      <c r="H121" s="597" t="s">
        <v>4604</v>
      </c>
      <c r="I121" s="358">
        <v>43841.285763888889</v>
      </c>
      <c r="J121" s="355" t="s">
        <v>3108</v>
      </c>
      <c r="K121" s="597" t="s">
        <v>5810</v>
      </c>
      <c r="L121" s="597" t="s">
        <v>5811</v>
      </c>
      <c r="M121" s="597"/>
      <c r="N121" s="355" t="s">
        <v>3737</v>
      </c>
      <c r="O121" s="597" t="s">
        <v>5201</v>
      </c>
      <c r="P121" s="355"/>
      <c r="Q121" s="596" t="s">
        <v>6549</v>
      </c>
      <c r="R121" s="355"/>
      <c r="S121" s="355"/>
      <c r="T121" s="597"/>
      <c r="U121" s="597" t="s">
        <v>3123</v>
      </c>
      <c r="V121" s="597" t="s">
        <v>3706</v>
      </c>
    </row>
    <row r="122" spans="1:22" ht="75" x14ac:dyDescent="0.25">
      <c r="A122" s="597" t="s">
        <v>5803</v>
      </c>
      <c r="B122" s="597" t="s">
        <v>3743</v>
      </c>
      <c r="C122" s="597" t="s">
        <v>3694</v>
      </c>
      <c r="D122" s="597" t="s">
        <v>4199</v>
      </c>
      <c r="E122" s="597"/>
      <c r="F122" s="597" t="s">
        <v>1122</v>
      </c>
      <c r="G122" s="358">
        <v>43840.58488425926</v>
      </c>
      <c r="H122" s="597" t="s">
        <v>3697</v>
      </c>
      <c r="I122" s="358">
        <v>43840.58488425926</v>
      </c>
      <c r="J122" s="355" t="s">
        <v>3711</v>
      </c>
      <c r="K122" s="597" t="s">
        <v>5804</v>
      </c>
      <c r="L122" s="597" t="s">
        <v>7399</v>
      </c>
      <c r="M122" s="597" t="s">
        <v>3950</v>
      </c>
      <c r="N122" s="355" t="s">
        <v>3701</v>
      </c>
      <c r="O122" s="597" t="s">
        <v>5805</v>
      </c>
      <c r="P122" s="355" t="s">
        <v>3703</v>
      </c>
      <c r="Q122" s="596" t="s">
        <v>6547</v>
      </c>
      <c r="R122" s="355" t="s">
        <v>3742</v>
      </c>
      <c r="S122" s="355"/>
      <c r="T122" s="597"/>
      <c r="U122" s="597" t="s">
        <v>3123</v>
      </c>
      <c r="V122" s="597" t="s">
        <v>3706</v>
      </c>
    </row>
    <row r="123" spans="1:22" ht="30" x14ac:dyDescent="0.25">
      <c r="A123" s="597" t="s">
        <v>5795</v>
      </c>
      <c r="B123" s="597" t="s">
        <v>3693</v>
      </c>
      <c r="C123" s="597" t="s">
        <v>3694</v>
      </c>
      <c r="D123" s="597" t="s">
        <v>4187</v>
      </c>
      <c r="E123" s="597"/>
      <c r="F123" s="597" t="s">
        <v>1048</v>
      </c>
      <c r="G123" s="358">
        <v>43838.969409722224</v>
      </c>
      <c r="H123" s="597" t="s">
        <v>3740</v>
      </c>
      <c r="I123" s="358">
        <v>43838.969409722224</v>
      </c>
      <c r="J123" s="355" t="s">
        <v>3108</v>
      </c>
      <c r="K123" s="597" t="s">
        <v>5796</v>
      </c>
      <c r="L123" s="597" t="s">
        <v>3750</v>
      </c>
      <c r="M123" s="597" t="s">
        <v>3721</v>
      </c>
      <c r="N123" s="355" t="s">
        <v>3701</v>
      </c>
      <c r="O123" s="597" t="s">
        <v>5797</v>
      </c>
      <c r="P123" s="355" t="s">
        <v>3703</v>
      </c>
      <c r="Q123" s="596" t="s">
        <v>6545</v>
      </c>
      <c r="R123" s="355" t="s">
        <v>3742</v>
      </c>
      <c r="S123" s="355"/>
      <c r="T123" s="597"/>
      <c r="U123" s="597" t="s">
        <v>3123</v>
      </c>
      <c r="V123" s="597" t="s">
        <v>3706</v>
      </c>
    </row>
    <row r="124" spans="1:22" ht="30" x14ac:dyDescent="0.25">
      <c r="A124" s="597" t="s">
        <v>5785</v>
      </c>
      <c r="B124" s="597" t="s">
        <v>3693</v>
      </c>
      <c r="C124" s="597" t="s">
        <v>3694</v>
      </c>
      <c r="D124" s="597" t="s">
        <v>4751</v>
      </c>
      <c r="E124" s="597"/>
      <c r="F124" s="597" t="s">
        <v>4753</v>
      </c>
      <c r="G124" s="358">
        <v>43836.508333333331</v>
      </c>
      <c r="H124" s="597" t="s">
        <v>4722</v>
      </c>
      <c r="I124" s="358">
        <v>43836.508333333331</v>
      </c>
      <c r="J124" s="355"/>
      <c r="K124" s="597" t="s">
        <v>5783</v>
      </c>
      <c r="L124" s="597" t="s">
        <v>5786</v>
      </c>
      <c r="M124" s="597" t="s">
        <v>3950</v>
      </c>
      <c r="N124" s="355" t="s">
        <v>3714</v>
      </c>
      <c r="O124" s="597" t="s">
        <v>5787</v>
      </c>
      <c r="P124" s="355" t="s">
        <v>3703</v>
      </c>
      <c r="Q124" s="596" t="s">
        <v>6542</v>
      </c>
      <c r="R124" s="355" t="s">
        <v>3742</v>
      </c>
      <c r="S124" s="355"/>
      <c r="T124" s="597"/>
      <c r="U124" s="597" t="s">
        <v>3123</v>
      </c>
      <c r="V124" s="597" t="s">
        <v>3706</v>
      </c>
    </row>
    <row r="125" spans="1:22" x14ac:dyDescent="0.25">
      <c r="A125" s="597" t="s">
        <v>5782</v>
      </c>
      <c r="B125" s="597" t="s">
        <v>3693</v>
      </c>
      <c r="C125" s="597" t="s">
        <v>3694</v>
      </c>
      <c r="D125" s="597" t="s">
        <v>4751</v>
      </c>
      <c r="E125" s="597"/>
      <c r="F125" s="597" t="s">
        <v>4753</v>
      </c>
      <c r="G125" s="358">
        <v>43836.256597222222</v>
      </c>
      <c r="H125" s="597" t="s">
        <v>4722</v>
      </c>
      <c r="I125" s="358">
        <v>43836.256597222222</v>
      </c>
      <c r="J125" s="355" t="s">
        <v>3108</v>
      </c>
      <c r="K125" s="597" t="s">
        <v>5783</v>
      </c>
      <c r="L125" s="597" t="s">
        <v>4499</v>
      </c>
      <c r="M125" s="597" t="s">
        <v>3700</v>
      </c>
      <c r="N125" s="355" t="s">
        <v>3701</v>
      </c>
      <c r="O125" s="597" t="s">
        <v>5784</v>
      </c>
      <c r="P125" s="355" t="s">
        <v>3703</v>
      </c>
      <c r="Q125" s="596"/>
      <c r="R125" s="355"/>
      <c r="S125" s="355"/>
      <c r="T125" s="597"/>
      <c r="U125" s="597" t="s">
        <v>3123</v>
      </c>
      <c r="V125" s="597" t="s">
        <v>3706</v>
      </c>
    </row>
    <row r="126" spans="1:22" ht="30" x14ac:dyDescent="0.25">
      <c r="A126" s="597" t="s">
        <v>5806</v>
      </c>
      <c r="B126" s="597" t="s">
        <v>3693</v>
      </c>
      <c r="C126" s="597" t="s">
        <v>3694</v>
      </c>
      <c r="D126" s="597" t="s">
        <v>4719</v>
      </c>
      <c r="E126" s="597"/>
      <c r="F126" s="597" t="s">
        <v>4721</v>
      </c>
      <c r="G126" s="358">
        <v>43840.629583333335</v>
      </c>
      <c r="H126" s="597" t="s">
        <v>4722</v>
      </c>
      <c r="I126" s="358">
        <v>43835.629583333335</v>
      </c>
      <c r="J126" s="355" t="s">
        <v>3108</v>
      </c>
      <c r="K126" s="597"/>
      <c r="L126" s="597" t="s">
        <v>5807</v>
      </c>
      <c r="M126" s="597" t="s">
        <v>3950</v>
      </c>
      <c r="N126" s="355" t="s">
        <v>3714</v>
      </c>
      <c r="O126" s="597" t="s">
        <v>5808</v>
      </c>
      <c r="P126" s="355"/>
      <c r="Q126" s="596" t="s">
        <v>6548</v>
      </c>
      <c r="R126" s="355" t="s">
        <v>3742</v>
      </c>
      <c r="S126" s="355"/>
      <c r="T126" s="597"/>
      <c r="U126" s="597" t="s">
        <v>3123</v>
      </c>
      <c r="V126" s="597" t="s">
        <v>3706</v>
      </c>
    </row>
    <row r="127" spans="1:22" x14ac:dyDescent="0.25">
      <c r="A127" s="597" t="s">
        <v>5775</v>
      </c>
      <c r="B127" s="597" t="s">
        <v>3693</v>
      </c>
      <c r="C127" s="597" t="s">
        <v>3762</v>
      </c>
      <c r="D127" s="597" t="s">
        <v>3763</v>
      </c>
      <c r="E127" s="597"/>
      <c r="F127" s="597" t="s">
        <v>123</v>
      </c>
      <c r="G127" s="358">
        <v>43833.088750000003</v>
      </c>
      <c r="H127" s="597" t="s">
        <v>3765</v>
      </c>
      <c r="I127" s="358">
        <v>43835.088750000003</v>
      </c>
      <c r="J127" s="355" t="s">
        <v>3810</v>
      </c>
      <c r="K127" s="597" t="s">
        <v>5776</v>
      </c>
      <c r="L127" s="597" t="s">
        <v>6729</v>
      </c>
      <c r="M127" s="597" t="s">
        <v>4137</v>
      </c>
      <c r="N127" s="355" t="s">
        <v>3701</v>
      </c>
      <c r="O127" s="597" t="s">
        <v>5777</v>
      </c>
      <c r="P127" s="355" t="s">
        <v>3703</v>
      </c>
      <c r="Q127" s="596"/>
      <c r="R127" s="355" t="s">
        <v>3723</v>
      </c>
      <c r="S127" s="355"/>
      <c r="T127" s="597"/>
      <c r="U127" s="597" t="s">
        <v>3123</v>
      </c>
      <c r="V127" s="597" t="s">
        <v>3706</v>
      </c>
    </row>
    <row r="128" spans="1:22" ht="30" x14ac:dyDescent="0.25">
      <c r="A128" s="597" t="s">
        <v>5788</v>
      </c>
      <c r="B128" s="597" t="s">
        <v>3693</v>
      </c>
      <c r="C128" s="597" t="s">
        <v>3694</v>
      </c>
      <c r="D128" s="597" t="s">
        <v>4065</v>
      </c>
      <c r="E128" s="597"/>
      <c r="F128" s="597" t="s">
        <v>4067</v>
      </c>
      <c r="G128" s="358">
        <v>43836.811331018522</v>
      </c>
      <c r="H128" s="597" t="s">
        <v>4068</v>
      </c>
      <c r="I128" s="358">
        <v>43833.811331018522</v>
      </c>
      <c r="J128" s="355" t="s">
        <v>3108</v>
      </c>
      <c r="K128" s="597" t="s">
        <v>5779</v>
      </c>
      <c r="L128" s="597" t="s">
        <v>5789</v>
      </c>
      <c r="M128" s="597" t="s">
        <v>3721</v>
      </c>
      <c r="N128" s="355" t="s">
        <v>3714</v>
      </c>
      <c r="O128" s="597" t="s">
        <v>5790</v>
      </c>
      <c r="P128" s="355" t="s">
        <v>3703</v>
      </c>
      <c r="Q128" s="596" t="s">
        <v>6543</v>
      </c>
      <c r="R128" s="355" t="s">
        <v>3704</v>
      </c>
      <c r="S128" s="355" t="s">
        <v>3701</v>
      </c>
      <c r="T128" s="597"/>
      <c r="U128" s="597" t="s">
        <v>3123</v>
      </c>
      <c r="V128" s="597" t="s">
        <v>3706</v>
      </c>
    </row>
    <row r="129" spans="1:22" ht="30" x14ac:dyDescent="0.25">
      <c r="A129" s="597" t="s">
        <v>5778</v>
      </c>
      <c r="B129" s="597" t="s">
        <v>3693</v>
      </c>
      <c r="C129" s="597" t="s">
        <v>3694</v>
      </c>
      <c r="D129" s="597" t="s">
        <v>4065</v>
      </c>
      <c r="E129" s="597"/>
      <c r="F129" s="597" t="s">
        <v>4067</v>
      </c>
      <c r="G129" s="358">
        <v>43833.676585648151</v>
      </c>
      <c r="H129" s="597" t="s">
        <v>4068</v>
      </c>
      <c r="I129" s="358">
        <v>43833.676585648151</v>
      </c>
      <c r="J129" s="355" t="s">
        <v>3108</v>
      </c>
      <c r="K129" s="597" t="s">
        <v>5779</v>
      </c>
      <c r="L129" s="597" t="s">
        <v>5780</v>
      </c>
      <c r="M129" s="597" t="s">
        <v>3721</v>
      </c>
      <c r="N129" s="355" t="s">
        <v>3701</v>
      </c>
      <c r="O129" s="597" t="s">
        <v>5781</v>
      </c>
      <c r="P129" s="355" t="s">
        <v>3703</v>
      </c>
      <c r="Q129" s="596" t="s">
        <v>6541</v>
      </c>
      <c r="R129" s="355" t="s">
        <v>3742</v>
      </c>
      <c r="S129" s="355" t="s">
        <v>3701</v>
      </c>
      <c r="T129" s="597"/>
      <c r="U129" s="597" t="s">
        <v>3123</v>
      </c>
      <c r="V129" s="597" t="s">
        <v>3706</v>
      </c>
    </row>
    <row r="130" spans="1:22" ht="30" x14ac:dyDescent="0.25">
      <c r="A130" s="597" t="s">
        <v>5771</v>
      </c>
      <c r="B130" s="597" t="s">
        <v>3693</v>
      </c>
      <c r="C130" s="597" t="s">
        <v>3694</v>
      </c>
      <c r="D130" s="597" t="s">
        <v>4187</v>
      </c>
      <c r="E130" s="597"/>
      <c r="F130" s="597" t="s">
        <v>1048</v>
      </c>
      <c r="G130" s="358">
        <v>43832.775185185186</v>
      </c>
      <c r="H130" s="597" t="s">
        <v>3740</v>
      </c>
      <c r="I130" s="358">
        <v>43832.775185185186</v>
      </c>
      <c r="J130" s="355" t="s">
        <v>3108</v>
      </c>
      <c r="K130" s="597" t="s">
        <v>5772</v>
      </c>
      <c r="L130" s="597" t="s">
        <v>5773</v>
      </c>
      <c r="M130" s="597" t="s">
        <v>3721</v>
      </c>
      <c r="N130" s="355" t="s">
        <v>3714</v>
      </c>
      <c r="O130" s="597" t="s">
        <v>5774</v>
      </c>
      <c r="P130" s="355" t="s">
        <v>3703</v>
      </c>
      <c r="Q130" s="596" t="s">
        <v>6540</v>
      </c>
      <c r="R130" s="355" t="s">
        <v>3742</v>
      </c>
      <c r="S130" s="355"/>
      <c r="T130" s="597"/>
      <c r="U130" s="597" t="s">
        <v>3123</v>
      </c>
      <c r="V130" s="597" t="s">
        <v>3706</v>
      </c>
    </row>
    <row r="131" spans="1:22" x14ac:dyDescent="0.25">
      <c r="A131" s="597" t="s">
        <v>5761</v>
      </c>
      <c r="B131" s="597" t="s">
        <v>3693</v>
      </c>
      <c r="C131" s="597" t="s">
        <v>3694</v>
      </c>
      <c r="D131" s="597" t="s">
        <v>4180</v>
      </c>
      <c r="E131" s="597"/>
      <c r="F131" s="597" t="s">
        <v>937</v>
      </c>
      <c r="G131" s="358">
        <v>43818.589212962965</v>
      </c>
      <c r="H131" s="597" t="s">
        <v>4176</v>
      </c>
      <c r="I131" s="358">
        <v>43818.589212962965</v>
      </c>
      <c r="J131" s="355" t="s">
        <v>3108</v>
      </c>
      <c r="K131" s="597" t="s">
        <v>5751</v>
      </c>
      <c r="L131" s="597" t="s">
        <v>7398</v>
      </c>
      <c r="M131" s="597" t="s">
        <v>3950</v>
      </c>
      <c r="N131" s="355" t="s">
        <v>3714</v>
      </c>
      <c r="O131" s="597" t="s">
        <v>5762</v>
      </c>
      <c r="P131" s="355" t="s">
        <v>3703</v>
      </c>
      <c r="Q131" s="596"/>
      <c r="R131" s="355" t="s">
        <v>3742</v>
      </c>
      <c r="S131" s="355" t="s">
        <v>3701</v>
      </c>
      <c r="T131" s="597"/>
      <c r="U131" s="597" t="s">
        <v>3123</v>
      </c>
      <c r="V131" s="597" t="s">
        <v>3706</v>
      </c>
    </row>
    <row r="132" spans="1:22" ht="45" x14ac:dyDescent="0.25">
      <c r="A132" s="597" t="s">
        <v>5750</v>
      </c>
      <c r="B132" s="597" t="s">
        <v>3693</v>
      </c>
      <c r="C132" s="597" t="s">
        <v>3694</v>
      </c>
      <c r="D132" s="597" t="s">
        <v>3814</v>
      </c>
      <c r="E132" s="597"/>
      <c r="F132" s="597" t="s">
        <v>1154</v>
      </c>
      <c r="G132" s="358">
        <v>43818.068055555559</v>
      </c>
      <c r="H132" s="597" t="s">
        <v>3816</v>
      </c>
      <c r="I132" s="358">
        <v>43818.068055555559</v>
      </c>
      <c r="J132" s="355" t="s">
        <v>3108</v>
      </c>
      <c r="K132" s="597" t="s">
        <v>5751</v>
      </c>
      <c r="L132" s="597" t="s">
        <v>5752</v>
      </c>
      <c r="M132" s="597" t="s">
        <v>3774</v>
      </c>
      <c r="N132" s="355" t="s">
        <v>3701</v>
      </c>
      <c r="O132" s="597" t="s">
        <v>4763</v>
      </c>
      <c r="P132" s="355" t="s">
        <v>3703</v>
      </c>
      <c r="Q132" s="596" t="s">
        <v>6536</v>
      </c>
      <c r="R132" s="355"/>
      <c r="S132" s="355"/>
      <c r="T132" s="597"/>
      <c r="U132" s="597" t="s">
        <v>3123</v>
      </c>
      <c r="V132" s="597" t="s">
        <v>3706</v>
      </c>
    </row>
    <row r="133" spans="1:22" ht="30" x14ac:dyDescent="0.25">
      <c r="A133" s="597" t="s">
        <v>5748</v>
      </c>
      <c r="B133" s="597" t="s">
        <v>3693</v>
      </c>
      <c r="C133" s="597" t="s">
        <v>3694</v>
      </c>
      <c r="D133" s="597" t="s">
        <v>3814</v>
      </c>
      <c r="E133" s="597"/>
      <c r="F133" s="597" t="s">
        <v>1154</v>
      </c>
      <c r="G133" s="358">
        <v>43817.797939814816</v>
      </c>
      <c r="H133" s="597" t="s">
        <v>3816</v>
      </c>
      <c r="I133" s="358">
        <v>43817.797939814816</v>
      </c>
      <c r="J133" s="355" t="s">
        <v>3108</v>
      </c>
      <c r="K133" s="597" t="s">
        <v>5744</v>
      </c>
      <c r="L133" s="597" t="s">
        <v>5749</v>
      </c>
      <c r="M133" s="597" t="s">
        <v>3781</v>
      </c>
      <c r="N133" s="355" t="s">
        <v>3701</v>
      </c>
      <c r="O133" s="597" t="s">
        <v>3842</v>
      </c>
      <c r="P133" s="355"/>
      <c r="Q133" s="596" t="s">
        <v>6535</v>
      </c>
      <c r="R133" s="355" t="s">
        <v>3723</v>
      </c>
      <c r="S133" s="355"/>
      <c r="T133" s="597"/>
      <c r="U133" s="597" t="s">
        <v>3123</v>
      </c>
      <c r="V133" s="597" t="s">
        <v>3706</v>
      </c>
    </row>
    <row r="134" spans="1:22" ht="45" x14ac:dyDescent="0.25">
      <c r="A134" s="597" t="s">
        <v>5746</v>
      </c>
      <c r="B134" s="597" t="s">
        <v>3693</v>
      </c>
      <c r="C134" s="597" t="s">
        <v>3694</v>
      </c>
      <c r="D134" s="597" t="s">
        <v>3857</v>
      </c>
      <c r="E134" s="597"/>
      <c r="F134" s="597" t="s">
        <v>967</v>
      </c>
      <c r="G134" s="358">
        <v>43817.79314814815</v>
      </c>
      <c r="H134" s="597" t="s">
        <v>3859</v>
      </c>
      <c r="I134" s="358">
        <v>43817.79314814815</v>
      </c>
      <c r="J134" s="355" t="s">
        <v>3108</v>
      </c>
      <c r="K134" s="597" t="s">
        <v>5744</v>
      </c>
      <c r="L134" s="597" t="s">
        <v>4273</v>
      </c>
      <c r="M134" s="597" t="s">
        <v>3781</v>
      </c>
      <c r="N134" s="355" t="s">
        <v>3701</v>
      </c>
      <c r="O134" s="597" t="s">
        <v>5747</v>
      </c>
      <c r="P134" s="355" t="s">
        <v>3703</v>
      </c>
      <c r="Q134" s="596" t="s">
        <v>6534</v>
      </c>
      <c r="R134" s="355" t="s">
        <v>3723</v>
      </c>
      <c r="S134" s="355"/>
      <c r="T134" s="597"/>
      <c r="U134" s="597" t="s">
        <v>3123</v>
      </c>
      <c r="V134" s="597" t="s">
        <v>3706</v>
      </c>
    </row>
    <row r="135" spans="1:22" ht="30" x14ac:dyDescent="0.25">
      <c r="A135" s="597" t="s">
        <v>5743</v>
      </c>
      <c r="B135" s="597" t="s">
        <v>3693</v>
      </c>
      <c r="C135" s="597" t="s">
        <v>3694</v>
      </c>
      <c r="D135" s="597" t="s">
        <v>3838</v>
      </c>
      <c r="E135" s="597"/>
      <c r="F135" s="597" t="s">
        <v>1158</v>
      </c>
      <c r="G135" s="358">
        <v>43817.062013888892</v>
      </c>
      <c r="H135" s="597" t="s">
        <v>3816</v>
      </c>
      <c r="I135" s="358">
        <v>43817.062013888892</v>
      </c>
      <c r="J135" s="355" t="s">
        <v>3108</v>
      </c>
      <c r="K135" s="597" t="s">
        <v>5744</v>
      </c>
      <c r="L135" s="597" t="s">
        <v>5745</v>
      </c>
      <c r="M135" s="597" t="s">
        <v>3774</v>
      </c>
      <c r="N135" s="355" t="s">
        <v>3701</v>
      </c>
      <c r="O135" s="597" t="s">
        <v>3842</v>
      </c>
      <c r="P135" s="355" t="s">
        <v>3703</v>
      </c>
      <c r="Q135" s="596" t="s">
        <v>6533</v>
      </c>
      <c r="R135" s="355"/>
      <c r="S135" s="355"/>
      <c r="T135" s="597"/>
      <c r="U135" s="597" t="s">
        <v>3123</v>
      </c>
      <c r="V135" s="597" t="s">
        <v>3706</v>
      </c>
    </row>
    <row r="136" spans="1:22" ht="30" x14ac:dyDescent="0.25">
      <c r="A136" s="597" t="s">
        <v>5741</v>
      </c>
      <c r="B136" s="597" t="s">
        <v>3693</v>
      </c>
      <c r="C136" s="597" t="s">
        <v>3694</v>
      </c>
      <c r="D136" s="597" t="s">
        <v>3838</v>
      </c>
      <c r="E136" s="597"/>
      <c r="F136" s="597" t="s">
        <v>1158</v>
      </c>
      <c r="G136" s="358">
        <v>43816.258842592593</v>
      </c>
      <c r="H136" s="597" t="s">
        <v>3816</v>
      </c>
      <c r="I136" s="358">
        <v>43816.258842592593</v>
      </c>
      <c r="J136" s="355" t="s">
        <v>3108</v>
      </c>
      <c r="K136" s="597" t="s">
        <v>5738</v>
      </c>
      <c r="L136" s="597" t="s">
        <v>5742</v>
      </c>
      <c r="M136" s="597" t="s">
        <v>3774</v>
      </c>
      <c r="N136" s="355" t="s">
        <v>3701</v>
      </c>
      <c r="O136" s="597" t="s">
        <v>3842</v>
      </c>
      <c r="P136" s="355" t="s">
        <v>3703</v>
      </c>
      <c r="Q136" s="596" t="s">
        <v>6532</v>
      </c>
      <c r="R136" s="355"/>
      <c r="S136" s="355"/>
      <c r="T136" s="597"/>
      <c r="U136" s="597" t="s">
        <v>3123</v>
      </c>
      <c r="V136" s="597" t="s">
        <v>3706</v>
      </c>
    </row>
    <row r="137" spans="1:22" ht="30" x14ac:dyDescent="0.25">
      <c r="A137" s="597" t="s">
        <v>5737</v>
      </c>
      <c r="B137" s="597" t="s">
        <v>3693</v>
      </c>
      <c r="C137" s="597" t="s">
        <v>3694</v>
      </c>
      <c r="D137" s="597" t="s">
        <v>3820</v>
      </c>
      <c r="E137" s="597"/>
      <c r="F137" s="597" t="s">
        <v>766</v>
      </c>
      <c r="G137" s="358">
        <v>43816.257164351853</v>
      </c>
      <c r="H137" s="597" t="s">
        <v>3822</v>
      </c>
      <c r="I137" s="358">
        <v>43816.257164351853</v>
      </c>
      <c r="J137" s="355" t="s">
        <v>3108</v>
      </c>
      <c r="K137" s="597" t="s">
        <v>5738</v>
      </c>
      <c r="L137" s="597" t="s">
        <v>5739</v>
      </c>
      <c r="M137" s="597" t="s">
        <v>3774</v>
      </c>
      <c r="N137" s="355" t="s">
        <v>3701</v>
      </c>
      <c r="O137" s="597" t="s">
        <v>5740</v>
      </c>
      <c r="P137" s="355" t="s">
        <v>3703</v>
      </c>
      <c r="Q137" s="596" t="s">
        <v>6531</v>
      </c>
      <c r="R137" s="355"/>
      <c r="S137" s="355"/>
      <c r="T137" s="597"/>
      <c r="U137" s="597" t="s">
        <v>3123</v>
      </c>
      <c r="V137" s="597" t="s">
        <v>3706</v>
      </c>
    </row>
    <row r="138" spans="1:22" ht="30" x14ac:dyDescent="0.25">
      <c r="A138" s="597" t="s">
        <v>5731</v>
      </c>
      <c r="B138" s="597" t="s">
        <v>3693</v>
      </c>
      <c r="C138" s="597" t="s">
        <v>3694</v>
      </c>
      <c r="D138" s="597" t="s">
        <v>3795</v>
      </c>
      <c r="E138" s="597"/>
      <c r="F138" s="597" t="s">
        <v>1159</v>
      </c>
      <c r="G138" s="358">
        <v>43815.978067129632</v>
      </c>
      <c r="H138" s="597" t="s">
        <v>3771</v>
      </c>
      <c r="I138" s="358">
        <v>43815.978067129632</v>
      </c>
      <c r="J138" s="355" t="s">
        <v>3108</v>
      </c>
      <c r="K138" s="597" t="s">
        <v>5732</v>
      </c>
      <c r="L138" s="597" t="s">
        <v>5733</v>
      </c>
      <c r="M138" s="597" t="s">
        <v>3774</v>
      </c>
      <c r="N138" s="355" t="s">
        <v>3701</v>
      </c>
      <c r="O138" s="597" t="s">
        <v>3842</v>
      </c>
      <c r="P138" s="355" t="s">
        <v>3703</v>
      </c>
      <c r="Q138" s="596" t="s">
        <v>6529</v>
      </c>
      <c r="R138" s="355" t="s">
        <v>3723</v>
      </c>
      <c r="S138" s="355"/>
      <c r="T138" s="597"/>
      <c r="U138" s="597" t="s">
        <v>3123</v>
      </c>
      <c r="V138" s="597" t="s">
        <v>3706</v>
      </c>
    </row>
    <row r="139" spans="1:22" x14ac:dyDescent="0.25">
      <c r="A139" s="597" t="s">
        <v>5723</v>
      </c>
      <c r="B139" s="597" t="s">
        <v>3693</v>
      </c>
      <c r="C139" s="597" t="s">
        <v>3694</v>
      </c>
      <c r="D139" s="597" t="s">
        <v>5420</v>
      </c>
      <c r="E139" s="597"/>
      <c r="F139" s="597" t="s">
        <v>2074</v>
      </c>
      <c r="G139" s="358">
        <v>43815.266481481478</v>
      </c>
      <c r="H139" s="597" t="s">
        <v>3826</v>
      </c>
      <c r="I139" s="358">
        <v>43815.266481481478</v>
      </c>
      <c r="J139" s="355" t="s">
        <v>3108</v>
      </c>
      <c r="K139" s="597" t="s">
        <v>5724</v>
      </c>
      <c r="L139" s="597" t="s">
        <v>4373</v>
      </c>
      <c r="M139" s="597" t="s">
        <v>3950</v>
      </c>
      <c r="N139" s="355" t="s">
        <v>3714</v>
      </c>
      <c r="O139" s="597" t="s">
        <v>5725</v>
      </c>
      <c r="P139" s="355" t="s">
        <v>3703</v>
      </c>
      <c r="Q139" s="596"/>
      <c r="R139" s="355" t="s">
        <v>3742</v>
      </c>
      <c r="S139" s="355"/>
      <c r="T139" s="597"/>
      <c r="U139" s="597" t="s">
        <v>3123</v>
      </c>
      <c r="V139" s="597" t="s">
        <v>3706</v>
      </c>
    </row>
    <row r="140" spans="1:22" x14ac:dyDescent="0.25">
      <c r="A140" s="597" t="s">
        <v>8125</v>
      </c>
      <c r="B140" s="597" t="s">
        <v>3693</v>
      </c>
      <c r="C140" s="597" t="s">
        <v>3744</v>
      </c>
      <c r="D140" s="597" t="s">
        <v>4665</v>
      </c>
      <c r="E140" s="597"/>
      <c r="F140" s="597" t="s">
        <v>247</v>
      </c>
      <c r="G140" s="358">
        <v>43931.258298611108</v>
      </c>
      <c r="H140" s="597"/>
      <c r="I140" s="358">
        <v>43815.258298611108</v>
      </c>
      <c r="J140" s="355" t="s">
        <v>3711</v>
      </c>
      <c r="K140" s="597" t="s">
        <v>8126</v>
      </c>
      <c r="L140" s="597" t="s">
        <v>8300</v>
      </c>
      <c r="M140" s="597"/>
      <c r="N140" s="355" t="s">
        <v>3701</v>
      </c>
      <c r="O140" s="597" t="s">
        <v>3842</v>
      </c>
      <c r="P140" s="355" t="s">
        <v>3703</v>
      </c>
      <c r="Q140" s="596"/>
      <c r="R140" s="355" t="s">
        <v>3723</v>
      </c>
      <c r="S140" s="355"/>
      <c r="T140" s="597"/>
      <c r="U140" s="597" t="s">
        <v>3123</v>
      </c>
      <c r="V140" s="597" t="s">
        <v>3706</v>
      </c>
    </row>
    <row r="141" spans="1:22" x14ac:dyDescent="0.25">
      <c r="A141" s="597" t="s">
        <v>5721</v>
      </c>
      <c r="B141" s="597" t="s">
        <v>3693</v>
      </c>
      <c r="C141" s="597" t="s">
        <v>3694</v>
      </c>
      <c r="D141" s="597" t="s">
        <v>4907</v>
      </c>
      <c r="E141" s="597"/>
      <c r="F141" s="597" t="s">
        <v>2088</v>
      </c>
      <c r="G141" s="358">
        <v>43815.103379629632</v>
      </c>
      <c r="H141" s="597" t="s">
        <v>3826</v>
      </c>
      <c r="I141" s="358">
        <v>43815.103379629632</v>
      </c>
      <c r="J141" s="355" t="s">
        <v>3108</v>
      </c>
      <c r="K141" s="597" t="s">
        <v>5722</v>
      </c>
      <c r="L141" s="597" t="s">
        <v>4373</v>
      </c>
      <c r="M141" s="597" t="s">
        <v>3950</v>
      </c>
      <c r="N141" s="355" t="s">
        <v>3714</v>
      </c>
      <c r="O141" s="597"/>
      <c r="P141" s="355"/>
      <c r="Q141" s="596"/>
      <c r="R141" s="355" t="s">
        <v>3742</v>
      </c>
      <c r="S141" s="355"/>
      <c r="T141" s="597"/>
      <c r="U141" s="597" t="s">
        <v>3123</v>
      </c>
      <c r="V141" s="597" t="s">
        <v>3706</v>
      </c>
    </row>
    <row r="142" spans="1:22" ht="30" x14ac:dyDescent="0.25">
      <c r="A142" s="597" t="s">
        <v>5734</v>
      </c>
      <c r="B142" s="597" t="s">
        <v>3693</v>
      </c>
      <c r="C142" s="597" t="s">
        <v>3707</v>
      </c>
      <c r="D142" s="597" t="s">
        <v>4094</v>
      </c>
      <c r="E142" s="597" t="s">
        <v>5735</v>
      </c>
      <c r="F142" s="597" t="s">
        <v>2777</v>
      </c>
      <c r="G142" s="358">
        <v>43816.031759259262</v>
      </c>
      <c r="H142" s="597"/>
      <c r="I142" s="358">
        <v>43815.031759259262</v>
      </c>
      <c r="J142" s="355" t="s">
        <v>3780</v>
      </c>
      <c r="K142" s="597" t="s">
        <v>5736</v>
      </c>
      <c r="L142" s="597" t="s">
        <v>3721</v>
      </c>
      <c r="M142" s="597" t="s">
        <v>3781</v>
      </c>
      <c r="N142" s="355" t="s">
        <v>3701</v>
      </c>
      <c r="O142" s="597" t="s">
        <v>3842</v>
      </c>
      <c r="P142" s="355" t="s">
        <v>3703</v>
      </c>
      <c r="Q142" s="596" t="s">
        <v>6530</v>
      </c>
      <c r="R142" s="355"/>
      <c r="S142" s="355"/>
      <c r="T142" s="597"/>
      <c r="U142" s="597" t="s">
        <v>3123</v>
      </c>
      <c r="V142" s="597" t="s">
        <v>3706</v>
      </c>
    </row>
    <row r="143" spans="1:22" ht="30" x14ac:dyDescent="0.25">
      <c r="A143" s="597" t="s">
        <v>5718</v>
      </c>
      <c r="B143" s="597" t="s">
        <v>3693</v>
      </c>
      <c r="C143" s="597" t="s">
        <v>3694</v>
      </c>
      <c r="D143" s="597" t="s">
        <v>3769</v>
      </c>
      <c r="E143" s="597"/>
      <c r="F143" s="597" t="s">
        <v>1160</v>
      </c>
      <c r="G143" s="358">
        <v>43812.265682870369</v>
      </c>
      <c r="H143" s="597" t="s">
        <v>3771</v>
      </c>
      <c r="I143" s="358">
        <v>43814.265682870369</v>
      </c>
      <c r="J143" s="355" t="s">
        <v>3108</v>
      </c>
      <c r="K143" s="597" t="s">
        <v>5714</v>
      </c>
      <c r="L143" s="597" t="s">
        <v>5719</v>
      </c>
      <c r="M143" s="597" t="s">
        <v>3774</v>
      </c>
      <c r="N143" s="355" t="s">
        <v>3701</v>
      </c>
      <c r="O143" s="597" t="s">
        <v>3842</v>
      </c>
      <c r="P143" s="355" t="s">
        <v>3703</v>
      </c>
      <c r="Q143" s="596" t="s">
        <v>6526</v>
      </c>
      <c r="R143" s="355"/>
      <c r="S143" s="355"/>
      <c r="T143" s="597"/>
      <c r="U143" s="597" t="s">
        <v>3123</v>
      </c>
      <c r="V143" s="597" t="s">
        <v>3706</v>
      </c>
    </row>
    <row r="144" spans="1:22" ht="30" x14ac:dyDescent="0.25">
      <c r="A144" s="597" t="s">
        <v>5716</v>
      </c>
      <c r="B144" s="597" t="s">
        <v>3693</v>
      </c>
      <c r="C144" s="597" t="s">
        <v>3694</v>
      </c>
      <c r="D144" s="597" t="s">
        <v>3769</v>
      </c>
      <c r="E144" s="597"/>
      <c r="F144" s="597" t="s">
        <v>1160</v>
      </c>
      <c r="G144" s="358">
        <v>43812.264178240737</v>
      </c>
      <c r="H144" s="597" t="s">
        <v>3771</v>
      </c>
      <c r="I144" s="358">
        <v>43814.264178240737</v>
      </c>
      <c r="J144" s="355" t="s">
        <v>3108</v>
      </c>
      <c r="K144" s="597" t="s">
        <v>5714</v>
      </c>
      <c r="L144" s="597" t="s">
        <v>5717</v>
      </c>
      <c r="M144" s="597" t="s">
        <v>3774</v>
      </c>
      <c r="N144" s="355" t="s">
        <v>3701</v>
      </c>
      <c r="O144" s="597" t="s">
        <v>3842</v>
      </c>
      <c r="P144" s="355" t="s">
        <v>3703</v>
      </c>
      <c r="Q144" s="596" t="s">
        <v>6525</v>
      </c>
      <c r="R144" s="355"/>
      <c r="S144" s="355"/>
      <c r="T144" s="597"/>
      <c r="U144" s="597" t="s">
        <v>3123</v>
      </c>
      <c r="V144" s="597" t="s">
        <v>3706</v>
      </c>
    </row>
    <row r="145" spans="1:22" x14ac:dyDescent="0.25">
      <c r="A145" s="597" t="s">
        <v>5713</v>
      </c>
      <c r="B145" s="597" t="s">
        <v>3693</v>
      </c>
      <c r="C145" s="597" t="s">
        <v>3694</v>
      </c>
      <c r="D145" s="597" t="s">
        <v>3775</v>
      </c>
      <c r="E145" s="597"/>
      <c r="F145" s="597" t="s">
        <v>1125</v>
      </c>
      <c r="G145" s="358">
        <v>43812.180798611109</v>
      </c>
      <c r="H145" s="597" t="s">
        <v>3697</v>
      </c>
      <c r="I145" s="358">
        <v>43814.180798611109</v>
      </c>
      <c r="J145" s="355" t="s">
        <v>3108</v>
      </c>
      <c r="K145" s="597" t="s">
        <v>5714</v>
      </c>
      <c r="L145" s="597" t="s">
        <v>5715</v>
      </c>
      <c r="M145" s="597" t="s">
        <v>3700</v>
      </c>
      <c r="N145" s="355" t="s">
        <v>3714</v>
      </c>
      <c r="O145" s="597" t="s">
        <v>4994</v>
      </c>
      <c r="P145" s="355" t="s">
        <v>3703</v>
      </c>
      <c r="Q145" s="596"/>
      <c r="R145" s="355" t="s">
        <v>3723</v>
      </c>
      <c r="S145" s="355"/>
      <c r="T145" s="597"/>
      <c r="U145" s="597" t="s">
        <v>3123</v>
      </c>
      <c r="V145" s="597" t="s">
        <v>3706</v>
      </c>
    </row>
    <row r="146" spans="1:22" x14ac:dyDescent="0.25">
      <c r="A146" s="597" t="s">
        <v>5720</v>
      </c>
      <c r="B146" s="597" t="s">
        <v>3693</v>
      </c>
      <c r="C146" s="597" t="s">
        <v>3694</v>
      </c>
      <c r="D146" s="597" t="s">
        <v>4316</v>
      </c>
      <c r="E146" s="597"/>
      <c r="F146" s="597" t="s">
        <v>1215</v>
      </c>
      <c r="G146" s="358">
        <v>43813.935520833336</v>
      </c>
      <c r="H146" s="597" t="s">
        <v>3697</v>
      </c>
      <c r="I146" s="358">
        <v>43813.935520833336</v>
      </c>
      <c r="J146" s="355" t="s">
        <v>3108</v>
      </c>
      <c r="K146" s="597" t="s">
        <v>5356</v>
      </c>
      <c r="L146" s="597" t="s">
        <v>5526</v>
      </c>
      <c r="M146" s="597" t="s">
        <v>3950</v>
      </c>
      <c r="N146" s="355" t="s">
        <v>3714</v>
      </c>
      <c r="O146" s="597" t="s">
        <v>4353</v>
      </c>
      <c r="P146" s="355" t="s">
        <v>3703</v>
      </c>
      <c r="Q146" s="596" t="s">
        <v>6527</v>
      </c>
      <c r="R146" s="355" t="s">
        <v>3742</v>
      </c>
      <c r="S146" s="355"/>
      <c r="T146" s="597"/>
      <c r="U146" s="597" t="s">
        <v>3123</v>
      </c>
      <c r="V146" s="597" t="s">
        <v>3706</v>
      </c>
    </row>
    <row r="147" spans="1:22" ht="30" x14ac:dyDescent="0.25">
      <c r="A147" s="597" t="s">
        <v>5763</v>
      </c>
      <c r="B147" s="597" t="s">
        <v>3693</v>
      </c>
      <c r="C147" s="597"/>
      <c r="D147" s="597"/>
      <c r="E147" s="597" t="s">
        <v>5764</v>
      </c>
      <c r="F147" s="597"/>
      <c r="G147" s="358">
        <v>43818.666215277779</v>
      </c>
      <c r="H147" s="597" t="s">
        <v>5765</v>
      </c>
      <c r="I147" s="358">
        <v>43811.666215277779</v>
      </c>
      <c r="J147" s="355" t="s">
        <v>4257</v>
      </c>
      <c r="K147" s="597" t="s">
        <v>3601</v>
      </c>
      <c r="L147" s="597" t="s">
        <v>4258</v>
      </c>
      <c r="M147" s="597" t="s">
        <v>3781</v>
      </c>
      <c r="N147" s="355" t="s">
        <v>3701</v>
      </c>
      <c r="O147" s="597" t="s">
        <v>5766</v>
      </c>
      <c r="P147" s="355"/>
      <c r="Q147" s="596" t="s">
        <v>6538</v>
      </c>
      <c r="R147" s="355" t="s">
        <v>3723</v>
      </c>
      <c r="S147" s="355"/>
      <c r="T147" s="597"/>
      <c r="U147" s="597" t="s">
        <v>3123</v>
      </c>
      <c r="V147" s="597" t="s">
        <v>3706</v>
      </c>
    </row>
    <row r="148" spans="1:22" ht="30" x14ac:dyDescent="0.25">
      <c r="A148" s="597" t="s">
        <v>5709</v>
      </c>
      <c r="B148" s="597" t="s">
        <v>3693</v>
      </c>
      <c r="C148" s="597" t="s">
        <v>3694</v>
      </c>
      <c r="D148" s="597" t="s">
        <v>5708</v>
      </c>
      <c r="E148" s="597"/>
      <c r="F148" s="597" t="s">
        <v>1201</v>
      </c>
      <c r="G148" s="358">
        <v>43811.581365740742</v>
      </c>
      <c r="H148" s="597" t="s">
        <v>3697</v>
      </c>
      <c r="I148" s="358">
        <v>43811.581365740742</v>
      </c>
      <c r="J148" s="355" t="s">
        <v>3108</v>
      </c>
      <c r="K148" s="597" t="s">
        <v>5710</v>
      </c>
      <c r="L148" s="597" t="s">
        <v>5711</v>
      </c>
      <c r="M148" s="597" t="s">
        <v>3950</v>
      </c>
      <c r="N148" s="355" t="s">
        <v>3714</v>
      </c>
      <c r="O148" s="597" t="s">
        <v>5712</v>
      </c>
      <c r="P148" s="355" t="s">
        <v>3703</v>
      </c>
      <c r="Q148" s="596" t="s">
        <v>6524</v>
      </c>
      <c r="R148" s="355" t="s">
        <v>3742</v>
      </c>
      <c r="S148" s="355"/>
      <c r="T148" s="597"/>
      <c r="U148" s="597" t="s">
        <v>3123</v>
      </c>
      <c r="V148" s="597" t="s">
        <v>3706</v>
      </c>
    </row>
    <row r="149" spans="1:22" x14ac:dyDescent="0.25">
      <c r="A149" s="597" t="s">
        <v>6709</v>
      </c>
      <c r="B149" s="597" t="s">
        <v>3693</v>
      </c>
      <c r="C149" s="597" t="s">
        <v>3744</v>
      </c>
      <c r="D149" s="597" t="s">
        <v>6708</v>
      </c>
      <c r="E149" s="597"/>
      <c r="F149" s="597" t="s">
        <v>1473</v>
      </c>
      <c r="G149" s="358">
        <v>43881.482905092591</v>
      </c>
      <c r="H149" s="597" t="s">
        <v>6710</v>
      </c>
      <c r="I149" s="358">
        <v>43811.482905092591</v>
      </c>
      <c r="J149" s="355" t="s">
        <v>4257</v>
      </c>
      <c r="K149" s="597"/>
      <c r="L149" s="597" t="s">
        <v>6711</v>
      </c>
      <c r="M149" s="597"/>
      <c r="N149" s="355" t="s">
        <v>3737</v>
      </c>
      <c r="O149" s="597" t="s">
        <v>6712</v>
      </c>
      <c r="P149" s="355"/>
      <c r="Q149" s="596"/>
      <c r="R149" s="355" t="s">
        <v>3742</v>
      </c>
      <c r="S149" s="355"/>
      <c r="T149" s="597"/>
      <c r="U149" s="597" t="s">
        <v>3123</v>
      </c>
      <c r="V149" s="597" t="s">
        <v>3706</v>
      </c>
    </row>
    <row r="150" spans="1:22" ht="30" x14ac:dyDescent="0.25">
      <c r="A150" s="597" t="s">
        <v>5684</v>
      </c>
      <c r="B150" s="597" t="s">
        <v>3693</v>
      </c>
      <c r="C150" s="597" t="s">
        <v>3694</v>
      </c>
      <c r="D150" s="597" t="s">
        <v>3854</v>
      </c>
      <c r="E150" s="597"/>
      <c r="F150" s="597" t="s">
        <v>1113</v>
      </c>
      <c r="G150" s="358">
        <v>43807.984236111108</v>
      </c>
      <c r="H150" s="597" t="s">
        <v>3771</v>
      </c>
      <c r="I150" s="358">
        <v>43810.984236111108</v>
      </c>
      <c r="J150" s="355" t="s">
        <v>3108</v>
      </c>
      <c r="K150" s="597" t="s">
        <v>5685</v>
      </c>
      <c r="L150" s="597" t="s">
        <v>5686</v>
      </c>
      <c r="M150" s="597" t="s">
        <v>3774</v>
      </c>
      <c r="N150" s="355" t="s">
        <v>3701</v>
      </c>
      <c r="O150" s="597" t="s">
        <v>3842</v>
      </c>
      <c r="P150" s="355" t="s">
        <v>3703</v>
      </c>
      <c r="Q150" s="596" t="s">
        <v>6517</v>
      </c>
      <c r="R150" s="355" t="s">
        <v>3723</v>
      </c>
      <c r="S150" s="355"/>
      <c r="T150" s="597"/>
      <c r="U150" s="597" t="s">
        <v>3123</v>
      </c>
      <c r="V150" s="597" t="s">
        <v>3706</v>
      </c>
    </row>
    <row r="151" spans="1:22" ht="30" x14ac:dyDescent="0.25">
      <c r="A151" s="597" t="s">
        <v>5707</v>
      </c>
      <c r="B151" s="597" t="s">
        <v>3693</v>
      </c>
      <c r="C151" s="597" t="s">
        <v>3744</v>
      </c>
      <c r="D151" s="597" t="s">
        <v>3778</v>
      </c>
      <c r="E151" s="597"/>
      <c r="F151" s="597" t="s">
        <v>1512</v>
      </c>
      <c r="G151" s="358">
        <v>43810.663541666669</v>
      </c>
      <c r="H151" s="597" t="s">
        <v>3923</v>
      </c>
      <c r="I151" s="358">
        <v>43810.663541666669</v>
      </c>
      <c r="J151" s="355" t="s">
        <v>3711</v>
      </c>
      <c r="K151" s="597" t="s">
        <v>5685</v>
      </c>
      <c r="L151" s="597" t="s">
        <v>5300</v>
      </c>
      <c r="M151" s="597" t="s">
        <v>3781</v>
      </c>
      <c r="N151" s="355" t="s">
        <v>3701</v>
      </c>
      <c r="O151" s="597"/>
      <c r="P151" s="355" t="s">
        <v>3703</v>
      </c>
      <c r="Q151" s="596" t="s">
        <v>6523</v>
      </c>
      <c r="R151" s="355" t="s">
        <v>3723</v>
      </c>
      <c r="S151" s="355"/>
      <c r="T151" s="597"/>
      <c r="U151" s="597" t="s">
        <v>3123</v>
      </c>
      <c r="V151" s="597" t="s">
        <v>3706</v>
      </c>
    </row>
    <row r="152" spans="1:22" x14ac:dyDescent="0.25">
      <c r="A152" s="597" t="s">
        <v>5706</v>
      </c>
      <c r="B152" s="597" t="s">
        <v>3693</v>
      </c>
      <c r="C152" s="597" t="s">
        <v>3694</v>
      </c>
      <c r="D152" s="597" t="s">
        <v>4121</v>
      </c>
      <c r="E152" s="597"/>
      <c r="F152" s="597" t="s">
        <v>1161</v>
      </c>
      <c r="G152" s="358">
        <v>43810.492650462962</v>
      </c>
      <c r="H152" s="597" t="s">
        <v>3771</v>
      </c>
      <c r="I152" s="358">
        <v>43810.492650462962</v>
      </c>
      <c r="J152" s="355" t="s">
        <v>3108</v>
      </c>
      <c r="K152" s="597"/>
      <c r="L152" s="597" t="s">
        <v>5530</v>
      </c>
      <c r="M152" s="597" t="s">
        <v>3781</v>
      </c>
      <c r="N152" s="355" t="s">
        <v>3701</v>
      </c>
      <c r="O152" s="597" t="s">
        <v>3091</v>
      </c>
      <c r="P152" s="355" t="s">
        <v>3703</v>
      </c>
      <c r="Q152" s="596" t="s">
        <v>6522</v>
      </c>
      <c r="R152" s="355" t="s">
        <v>3723</v>
      </c>
      <c r="S152" s="355"/>
      <c r="T152" s="597"/>
      <c r="U152" s="597" t="s">
        <v>3123</v>
      </c>
      <c r="V152" s="597" t="s">
        <v>3706</v>
      </c>
    </row>
    <row r="153" spans="1:22" x14ac:dyDescent="0.25">
      <c r="A153" s="597" t="s">
        <v>5682</v>
      </c>
      <c r="B153" s="597" t="s">
        <v>3693</v>
      </c>
      <c r="C153" s="597" t="s">
        <v>3694</v>
      </c>
      <c r="D153" s="597" t="s">
        <v>3769</v>
      </c>
      <c r="E153" s="597"/>
      <c r="F153" s="597" t="s">
        <v>1160</v>
      </c>
      <c r="G153" s="358">
        <v>43807.982581018521</v>
      </c>
      <c r="H153" s="597" t="s">
        <v>3771</v>
      </c>
      <c r="I153" s="358">
        <v>43809.982581018521</v>
      </c>
      <c r="J153" s="355" t="s">
        <v>3108</v>
      </c>
      <c r="K153" s="597" t="s">
        <v>5683</v>
      </c>
      <c r="L153" s="597" t="s">
        <v>5681</v>
      </c>
      <c r="M153" s="597" t="s">
        <v>3774</v>
      </c>
      <c r="N153" s="355" t="s">
        <v>3701</v>
      </c>
      <c r="O153" s="597" t="s">
        <v>3842</v>
      </c>
      <c r="P153" s="355" t="s">
        <v>3703</v>
      </c>
      <c r="Q153" s="596"/>
      <c r="R153" s="355" t="s">
        <v>3723</v>
      </c>
      <c r="S153" s="355"/>
      <c r="T153" s="597"/>
      <c r="U153" s="597" t="s">
        <v>3123</v>
      </c>
      <c r="V153" s="597" t="s">
        <v>3706</v>
      </c>
    </row>
    <row r="154" spans="1:22" ht="30" x14ac:dyDescent="0.25">
      <c r="A154" s="597" t="s">
        <v>5702</v>
      </c>
      <c r="B154" s="597" t="s">
        <v>3693</v>
      </c>
      <c r="C154" s="597" t="s">
        <v>3744</v>
      </c>
      <c r="D154" s="597" t="s">
        <v>3778</v>
      </c>
      <c r="E154" s="597"/>
      <c r="F154" s="597" t="s">
        <v>1512</v>
      </c>
      <c r="G154" s="358">
        <v>43809.874652777777</v>
      </c>
      <c r="H154" s="597" t="s">
        <v>3923</v>
      </c>
      <c r="I154" s="358">
        <v>43809.874652777777</v>
      </c>
      <c r="J154" s="355" t="s">
        <v>3711</v>
      </c>
      <c r="K154" s="597" t="s">
        <v>5683</v>
      </c>
      <c r="L154" s="597" t="s">
        <v>5703</v>
      </c>
      <c r="M154" s="597" t="s">
        <v>3781</v>
      </c>
      <c r="N154" s="355" t="s">
        <v>3701</v>
      </c>
      <c r="O154" s="597" t="s">
        <v>4219</v>
      </c>
      <c r="P154" s="355" t="s">
        <v>3703</v>
      </c>
      <c r="Q154" s="596" t="s">
        <v>6259</v>
      </c>
      <c r="R154" s="355" t="s">
        <v>3723</v>
      </c>
      <c r="S154" s="355"/>
      <c r="T154" s="597"/>
      <c r="U154" s="597" t="s">
        <v>3123</v>
      </c>
      <c r="V154" s="597" t="s">
        <v>3706</v>
      </c>
    </row>
    <row r="155" spans="1:22" ht="30" x14ac:dyDescent="0.25">
      <c r="A155" s="597" t="s">
        <v>5700</v>
      </c>
      <c r="B155" s="597" t="s">
        <v>3693</v>
      </c>
      <c r="C155" s="597" t="s">
        <v>3694</v>
      </c>
      <c r="D155" s="597" t="s">
        <v>4121</v>
      </c>
      <c r="E155" s="597"/>
      <c r="F155" s="597" t="s">
        <v>1161</v>
      </c>
      <c r="G155" s="358">
        <v>43809.785324074073</v>
      </c>
      <c r="H155" s="597" t="s">
        <v>3771</v>
      </c>
      <c r="I155" s="358">
        <v>43809.785324074073</v>
      </c>
      <c r="J155" s="355" t="s">
        <v>3108</v>
      </c>
      <c r="K155" s="597" t="s">
        <v>5701</v>
      </c>
      <c r="L155" s="597" t="s">
        <v>4118</v>
      </c>
      <c r="M155" s="597" t="s">
        <v>3781</v>
      </c>
      <c r="N155" s="355" t="s">
        <v>3837</v>
      </c>
      <c r="O155" s="597"/>
      <c r="P155" s="355"/>
      <c r="Q155" s="596" t="s">
        <v>6521</v>
      </c>
      <c r="R155" s="355"/>
      <c r="S155" s="355"/>
      <c r="T155" s="597"/>
      <c r="U155" s="597" t="s">
        <v>3123</v>
      </c>
      <c r="V155" s="597" t="s">
        <v>3706</v>
      </c>
    </row>
    <row r="156" spans="1:22" ht="30" x14ac:dyDescent="0.25">
      <c r="A156" s="597" t="s">
        <v>5695</v>
      </c>
      <c r="B156" s="597" t="s">
        <v>3693</v>
      </c>
      <c r="C156" s="597" t="s">
        <v>3694</v>
      </c>
      <c r="D156" s="597" t="s">
        <v>5694</v>
      </c>
      <c r="E156" s="597"/>
      <c r="F156" s="597" t="s">
        <v>1107</v>
      </c>
      <c r="G156" s="358">
        <v>43809.678043981483</v>
      </c>
      <c r="H156" s="597" t="s">
        <v>5696</v>
      </c>
      <c r="I156" s="358">
        <v>43809.678043981483</v>
      </c>
      <c r="J156" s="355" t="s">
        <v>3108</v>
      </c>
      <c r="K156" s="597"/>
      <c r="L156" s="597" t="s">
        <v>5697</v>
      </c>
      <c r="M156" s="597" t="s">
        <v>3950</v>
      </c>
      <c r="N156" s="355" t="s">
        <v>3701</v>
      </c>
      <c r="O156" s="597" t="s">
        <v>4848</v>
      </c>
      <c r="P156" s="355" t="s">
        <v>3703</v>
      </c>
      <c r="Q156" s="596" t="s">
        <v>6520</v>
      </c>
      <c r="R156" s="355" t="s">
        <v>3723</v>
      </c>
      <c r="S156" s="355"/>
      <c r="T156" s="597"/>
      <c r="U156" s="597" t="s">
        <v>3123</v>
      </c>
      <c r="V156" s="597" t="s">
        <v>3706</v>
      </c>
    </row>
    <row r="157" spans="1:22" x14ac:dyDescent="0.25">
      <c r="A157" s="597" t="s">
        <v>5692</v>
      </c>
      <c r="B157" s="597" t="s">
        <v>3693</v>
      </c>
      <c r="C157" s="597" t="s">
        <v>3707</v>
      </c>
      <c r="D157" s="597" t="s">
        <v>3968</v>
      </c>
      <c r="E157" s="597"/>
      <c r="F157" s="597" t="s">
        <v>2791</v>
      </c>
      <c r="G157" s="358">
        <v>43809.602013888885</v>
      </c>
      <c r="H157" s="597"/>
      <c r="I157" s="358">
        <v>43809.602013888885</v>
      </c>
      <c r="J157" s="355" t="s">
        <v>3711</v>
      </c>
      <c r="K157" s="597"/>
      <c r="L157" s="597" t="s">
        <v>5693</v>
      </c>
      <c r="M157" s="597" t="s">
        <v>3781</v>
      </c>
      <c r="N157" s="355" t="s">
        <v>3701</v>
      </c>
      <c r="O157" s="597"/>
      <c r="P157" s="355" t="s">
        <v>3703</v>
      </c>
      <c r="Q157" s="596"/>
      <c r="R157" s="355" t="s">
        <v>3723</v>
      </c>
      <c r="S157" s="355"/>
      <c r="T157" s="597"/>
      <c r="U157" s="597" t="s">
        <v>3123</v>
      </c>
      <c r="V157" s="597" t="s">
        <v>3706</v>
      </c>
    </row>
    <row r="158" spans="1:22" x14ac:dyDescent="0.25">
      <c r="A158" s="597" t="s">
        <v>5704</v>
      </c>
      <c r="B158" s="597" t="s">
        <v>3693</v>
      </c>
      <c r="C158" s="597" t="s">
        <v>3694</v>
      </c>
      <c r="D158" s="597" t="s">
        <v>4907</v>
      </c>
      <c r="E158" s="597" t="s">
        <v>2646</v>
      </c>
      <c r="F158" s="597" t="s">
        <v>2088</v>
      </c>
      <c r="G158" s="358">
        <v>43810.286111111112</v>
      </c>
      <c r="H158" s="597" t="s">
        <v>3826</v>
      </c>
      <c r="I158" s="358">
        <v>43809.286111111112</v>
      </c>
      <c r="J158" s="355" t="s">
        <v>3780</v>
      </c>
      <c r="K158" s="597" t="s">
        <v>5683</v>
      </c>
      <c r="L158" s="597" t="s">
        <v>5705</v>
      </c>
      <c r="M158" s="597" t="s">
        <v>3700</v>
      </c>
      <c r="N158" s="355" t="s">
        <v>3714</v>
      </c>
      <c r="O158" s="597"/>
      <c r="P158" s="355" t="s">
        <v>3703</v>
      </c>
      <c r="Q158" s="596"/>
      <c r="R158" s="355"/>
      <c r="S158" s="355"/>
      <c r="T158" s="597"/>
      <c r="U158" s="597" t="s">
        <v>3123</v>
      </c>
      <c r="V158" s="597" t="s">
        <v>3706</v>
      </c>
    </row>
    <row r="159" spans="1:22" x14ac:dyDescent="0.25">
      <c r="A159" s="597" t="s">
        <v>5679</v>
      </c>
      <c r="B159" s="597" t="s">
        <v>3693</v>
      </c>
      <c r="C159" s="597" t="s">
        <v>3694</v>
      </c>
      <c r="D159" s="597" t="s">
        <v>3769</v>
      </c>
      <c r="E159" s="597"/>
      <c r="F159" s="597" t="s">
        <v>1160</v>
      </c>
      <c r="G159" s="358">
        <v>43807.970057870371</v>
      </c>
      <c r="H159" s="597" t="s">
        <v>3771</v>
      </c>
      <c r="I159" s="358">
        <v>43808.970057870371</v>
      </c>
      <c r="J159" s="355" t="s">
        <v>3108</v>
      </c>
      <c r="K159" s="597" t="s">
        <v>5680</v>
      </c>
      <c r="L159" s="597" t="s">
        <v>5681</v>
      </c>
      <c r="M159" s="597" t="s">
        <v>3774</v>
      </c>
      <c r="N159" s="355" t="s">
        <v>3701</v>
      </c>
      <c r="O159" s="597" t="s">
        <v>3842</v>
      </c>
      <c r="P159" s="355" t="s">
        <v>3703</v>
      </c>
      <c r="Q159" s="596"/>
      <c r="R159" s="355" t="s">
        <v>3723</v>
      </c>
      <c r="S159" s="355"/>
      <c r="T159" s="597"/>
      <c r="U159" s="597" t="s">
        <v>3123</v>
      </c>
      <c r="V159" s="597" t="s">
        <v>3706</v>
      </c>
    </row>
    <row r="160" spans="1:22" ht="60" x14ac:dyDescent="0.25">
      <c r="A160" s="597" t="s">
        <v>5690</v>
      </c>
      <c r="B160" s="597" t="s">
        <v>3693</v>
      </c>
      <c r="C160" s="597" t="s">
        <v>3694</v>
      </c>
      <c r="D160" s="597" t="s">
        <v>3769</v>
      </c>
      <c r="E160" s="597"/>
      <c r="F160" s="597" t="s">
        <v>1160</v>
      </c>
      <c r="G160" s="358">
        <v>43808.614756944444</v>
      </c>
      <c r="H160" s="597" t="s">
        <v>3771</v>
      </c>
      <c r="I160" s="358">
        <v>43808.614756944444</v>
      </c>
      <c r="J160" s="355" t="s">
        <v>3108</v>
      </c>
      <c r="K160" s="597"/>
      <c r="L160" s="597" t="s">
        <v>5691</v>
      </c>
      <c r="M160" s="597" t="s">
        <v>3781</v>
      </c>
      <c r="N160" s="355" t="s">
        <v>3714</v>
      </c>
      <c r="O160" s="597" t="s">
        <v>5689</v>
      </c>
      <c r="P160" s="355" t="s">
        <v>3703</v>
      </c>
      <c r="Q160" s="596" t="s">
        <v>6519</v>
      </c>
      <c r="R160" s="355" t="s">
        <v>3723</v>
      </c>
      <c r="S160" s="355"/>
      <c r="T160" s="597"/>
      <c r="U160" s="597" t="s">
        <v>3123</v>
      </c>
      <c r="V160" s="597" t="s">
        <v>3706</v>
      </c>
    </row>
    <row r="161" spans="1:22" ht="45" x14ac:dyDescent="0.25">
      <c r="A161" s="597" t="s">
        <v>5687</v>
      </c>
      <c r="B161" s="597" t="s">
        <v>3693</v>
      </c>
      <c r="C161" s="597" t="s">
        <v>3744</v>
      </c>
      <c r="D161" s="597" t="s">
        <v>5396</v>
      </c>
      <c r="E161" s="597"/>
      <c r="F161" s="597" t="s">
        <v>5398</v>
      </c>
      <c r="G161" s="358">
        <v>43808.611574074072</v>
      </c>
      <c r="H161" s="597"/>
      <c r="I161" s="358">
        <v>43808.611574074072</v>
      </c>
      <c r="J161" s="355" t="s">
        <v>4257</v>
      </c>
      <c r="K161" s="597"/>
      <c r="L161" s="597" t="s">
        <v>5688</v>
      </c>
      <c r="M161" s="597" t="s">
        <v>3781</v>
      </c>
      <c r="N161" s="355" t="s">
        <v>3714</v>
      </c>
      <c r="O161" s="597" t="s">
        <v>5689</v>
      </c>
      <c r="P161" s="355" t="s">
        <v>3703</v>
      </c>
      <c r="Q161" s="596" t="s">
        <v>6518</v>
      </c>
      <c r="R161" s="355" t="s">
        <v>3723</v>
      </c>
      <c r="S161" s="355"/>
      <c r="T161" s="597"/>
      <c r="U161" s="597" t="s">
        <v>3123</v>
      </c>
      <c r="V161" s="597" t="s">
        <v>3706</v>
      </c>
    </row>
    <row r="162" spans="1:22" x14ac:dyDescent="0.25">
      <c r="A162" s="597" t="s">
        <v>5677</v>
      </c>
      <c r="B162" s="597" t="s">
        <v>3693</v>
      </c>
      <c r="C162" s="597" t="s">
        <v>3694</v>
      </c>
      <c r="D162" s="597" t="s">
        <v>3769</v>
      </c>
      <c r="E162" s="597"/>
      <c r="F162" s="597" t="s">
        <v>1160</v>
      </c>
      <c r="G162" s="358">
        <v>43807.953668981485</v>
      </c>
      <c r="H162" s="597" t="s">
        <v>3771</v>
      </c>
      <c r="I162" s="358">
        <v>43807.953668981485</v>
      </c>
      <c r="J162" s="355" t="s">
        <v>3108</v>
      </c>
      <c r="K162" s="597" t="s">
        <v>5678</v>
      </c>
      <c r="L162" s="597" t="s">
        <v>5515</v>
      </c>
      <c r="M162" s="597" t="s">
        <v>3774</v>
      </c>
      <c r="N162" s="355" t="s">
        <v>3701</v>
      </c>
      <c r="O162" s="597" t="s">
        <v>3842</v>
      </c>
      <c r="P162" s="355" t="s">
        <v>3703</v>
      </c>
      <c r="Q162" s="596"/>
      <c r="R162" s="355" t="s">
        <v>3723</v>
      </c>
      <c r="S162" s="355"/>
      <c r="T162" s="597"/>
      <c r="U162" s="597" t="s">
        <v>3123</v>
      </c>
      <c r="V162" s="597" t="s">
        <v>3706</v>
      </c>
    </row>
    <row r="163" spans="1:22" ht="75" x14ac:dyDescent="0.25">
      <c r="A163" s="597" t="s">
        <v>5674</v>
      </c>
      <c r="B163" s="597" t="s">
        <v>3693</v>
      </c>
      <c r="C163" s="597" t="s">
        <v>3694</v>
      </c>
      <c r="D163" s="597" t="s">
        <v>3905</v>
      </c>
      <c r="E163" s="597"/>
      <c r="F163" s="597" t="s">
        <v>1138</v>
      </c>
      <c r="G163" s="358">
        <v>43805.803287037037</v>
      </c>
      <c r="H163" s="597" t="s">
        <v>3697</v>
      </c>
      <c r="I163" s="358">
        <v>43805.803287037037</v>
      </c>
      <c r="J163" s="355" t="s">
        <v>3108</v>
      </c>
      <c r="K163" s="597"/>
      <c r="L163" s="597" t="s">
        <v>5675</v>
      </c>
      <c r="M163" s="597" t="s">
        <v>3950</v>
      </c>
      <c r="N163" s="355" t="s">
        <v>3701</v>
      </c>
      <c r="O163" s="597" t="s">
        <v>5676</v>
      </c>
      <c r="P163" s="355" t="s">
        <v>3703</v>
      </c>
      <c r="Q163" s="596" t="s">
        <v>6516</v>
      </c>
      <c r="R163" s="355" t="s">
        <v>3723</v>
      </c>
      <c r="S163" s="355"/>
      <c r="T163" s="597"/>
      <c r="U163" s="597" t="s">
        <v>3123</v>
      </c>
      <c r="V163" s="597" t="s">
        <v>3706</v>
      </c>
    </row>
    <row r="164" spans="1:22" ht="30" x14ac:dyDescent="0.25">
      <c r="A164" s="597" t="s">
        <v>5660</v>
      </c>
      <c r="B164" s="597" t="s">
        <v>3693</v>
      </c>
      <c r="C164" s="597" t="s">
        <v>3694</v>
      </c>
      <c r="D164" s="597" t="s">
        <v>3854</v>
      </c>
      <c r="E164" s="597"/>
      <c r="F164" s="597" t="s">
        <v>1113</v>
      </c>
      <c r="G164" s="358">
        <v>43803.042604166665</v>
      </c>
      <c r="H164" s="597" t="s">
        <v>3771</v>
      </c>
      <c r="I164" s="358">
        <v>43805.042604166665</v>
      </c>
      <c r="J164" s="355" t="s">
        <v>3108</v>
      </c>
      <c r="K164" s="597"/>
      <c r="L164" s="597" t="s">
        <v>5661</v>
      </c>
      <c r="M164" s="597" t="s">
        <v>3774</v>
      </c>
      <c r="N164" s="355" t="s">
        <v>3714</v>
      </c>
      <c r="O164" s="597" t="s">
        <v>3842</v>
      </c>
      <c r="P164" s="355" t="s">
        <v>3703</v>
      </c>
      <c r="Q164" s="596" t="s">
        <v>6513</v>
      </c>
      <c r="R164" s="355"/>
      <c r="S164" s="355"/>
      <c r="T164" s="597"/>
      <c r="U164" s="597" t="s">
        <v>3123</v>
      </c>
      <c r="V164" s="597" t="s">
        <v>3706</v>
      </c>
    </row>
    <row r="165" spans="1:22" x14ac:dyDescent="0.25">
      <c r="A165" s="597" t="s">
        <v>5659</v>
      </c>
      <c r="B165" s="597" t="s">
        <v>3693</v>
      </c>
      <c r="C165" s="597" t="s">
        <v>3744</v>
      </c>
      <c r="D165" s="597" t="s">
        <v>3778</v>
      </c>
      <c r="E165" s="597"/>
      <c r="F165" s="597" t="s">
        <v>1512</v>
      </c>
      <c r="G165" s="358">
        <v>43803.040312500001</v>
      </c>
      <c r="H165" s="597"/>
      <c r="I165" s="358">
        <v>43805.040312500001</v>
      </c>
      <c r="J165" s="355" t="s">
        <v>3780</v>
      </c>
      <c r="K165" s="597"/>
      <c r="L165" s="597" t="s">
        <v>3721</v>
      </c>
      <c r="M165" s="597" t="s">
        <v>3774</v>
      </c>
      <c r="N165" s="355" t="s">
        <v>3714</v>
      </c>
      <c r="O165" s="597" t="s">
        <v>3842</v>
      </c>
      <c r="P165" s="355" t="s">
        <v>3703</v>
      </c>
      <c r="Q165" s="596"/>
      <c r="R165" s="355" t="s">
        <v>3723</v>
      </c>
      <c r="S165" s="355"/>
      <c r="T165" s="597"/>
      <c r="U165" s="597" t="s">
        <v>3123</v>
      </c>
      <c r="V165" s="597" t="s">
        <v>3706</v>
      </c>
    </row>
    <row r="166" spans="1:22" ht="30" x14ac:dyDescent="0.25">
      <c r="A166" s="597" t="s">
        <v>5664</v>
      </c>
      <c r="B166" s="597" t="s">
        <v>3693</v>
      </c>
      <c r="C166" s="597" t="s">
        <v>3694</v>
      </c>
      <c r="D166" s="597" t="s">
        <v>4121</v>
      </c>
      <c r="E166" s="597"/>
      <c r="F166" s="597" t="s">
        <v>1161</v>
      </c>
      <c r="G166" s="358">
        <v>43804.910636574074</v>
      </c>
      <c r="H166" s="597" t="s">
        <v>3771</v>
      </c>
      <c r="I166" s="358">
        <v>43804.910636574074</v>
      </c>
      <c r="J166" s="355" t="s">
        <v>3108</v>
      </c>
      <c r="K166" s="597" t="s">
        <v>5665</v>
      </c>
      <c r="L166" s="597" t="s">
        <v>5666</v>
      </c>
      <c r="M166" s="597" t="s">
        <v>3781</v>
      </c>
      <c r="N166" s="355" t="s">
        <v>4006</v>
      </c>
      <c r="O166" s="597"/>
      <c r="P166" s="355" t="s">
        <v>3703</v>
      </c>
      <c r="Q166" s="596" t="s">
        <v>6515</v>
      </c>
      <c r="R166" s="355" t="s">
        <v>3704</v>
      </c>
      <c r="S166" s="355" t="s">
        <v>3716</v>
      </c>
      <c r="T166" s="597"/>
      <c r="U166" s="597" t="s">
        <v>3123</v>
      </c>
      <c r="V166" s="597" t="s">
        <v>3706</v>
      </c>
    </row>
    <row r="167" spans="1:22" x14ac:dyDescent="0.25">
      <c r="A167" s="597" t="s">
        <v>5672</v>
      </c>
      <c r="B167" s="597" t="s">
        <v>3693</v>
      </c>
      <c r="C167" s="597" t="s">
        <v>3694</v>
      </c>
      <c r="D167" s="597" t="s">
        <v>4019</v>
      </c>
      <c r="E167" s="597"/>
      <c r="F167" s="597" t="s">
        <v>3643</v>
      </c>
      <c r="G167" s="358">
        <v>43805.583645833336</v>
      </c>
      <c r="H167" s="597" t="s">
        <v>4021</v>
      </c>
      <c r="I167" s="358">
        <v>43804.583645833336</v>
      </c>
      <c r="J167" s="355" t="s">
        <v>3108</v>
      </c>
      <c r="K167" s="597" t="s">
        <v>5665</v>
      </c>
      <c r="L167" s="597" t="s">
        <v>5673</v>
      </c>
      <c r="M167" s="597" t="s">
        <v>3950</v>
      </c>
      <c r="N167" s="355" t="s">
        <v>3714</v>
      </c>
      <c r="O167" s="597" t="s">
        <v>5671</v>
      </c>
      <c r="P167" s="355"/>
      <c r="Q167" s="596"/>
      <c r="R167" s="355" t="s">
        <v>3742</v>
      </c>
      <c r="S167" s="355"/>
      <c r="T167" s="597"/>
      <c r="U167" s="597" t="s">
        <v>3123</v>
      </c>
      <c r="V167" s="597" t="s">
        <v>3706</v>
      </c>
    </row>
    <row r="168" spans="1:22" x14ac:dyDescent="0.25">
      <c r="A168" s="597" t="s">
        <v>5669</v>
      </c>
      <c r="B168" s="597" t="s">
        <v>3693</v>
      </c>
      <c r="C168" s="597" t="s">
        <v>3694</v>
      </c>
      <c r="D168" s="597" t="s">
        <v>5209</v>
      </c>
      <c r="E168" s="597"/>
      <c r="F168" s="597" t="s">
        <v>3652</v>
      </c>
      <c r="G168" s="358">
        <v>43805.581678240742</v>
      </c>
      <c r="H168" s="597" t="s">
        <v>4021</v>
      </c>
      <c r="I168" s="358">
        <v>43804.581678240742</v>
      </c>
      <c r="J168" s="355" t="s">
        <v>3108</v>
      </c>
      <c r="K168" s="597" t="s">
        <v>5665</v>
      </c>
      <c r="L168" s="597" t="s">
        <v>5670</v>
      </c>
      <c r="M168" s="597" t="s">
        <v>3950</v>
      </c>
      <c r="N168" s="355" t="s">
        <v>3714</v>
      </c>
      <c r="O168" s="597" t="s">
        <v>5671</v>
      </c>
      <c r="P168" s="355"/>
      <c r="Q168" s="596"/>
      <c r="R168" s="355" t="s">
        <v>3742</v>
      </c>
      <c r="S168" s="355"/>
      <c r="T168" s="597"/>
      <c r="U168" s="597" t="s">
        <v>3123</v>
      </c>
      <c r="V168" s="597" t="s">
        <v>3706</v>
      </c>
    </row>
    <row r="169" spans="1:22" x14ac:dyDescent="0.25">
      <c r="A169" s="597" t="s">
        <v>5667</v>
      </c>
      <c r="B169" s="597" t="s">
        <v>3693</v>
      </c>
      <c r="C169" s="597" t="s">
        <v>3694</v>
      </c>
      <c r="D169" s="597" t="s">
        <v>5028</v>
      </c>
      <c r="E169" s="597"/>
      <c r="F169" s="597" t="s">
        <v>3651</v>
      </c>
      <c r="G169" s="358">
        <v>43805.567731481482</v>
      </c>
      <c r="H169" s="597" t="s">
        <v>4021</v>
      </c>
      <c r="I169" s="358">
        <v>43804.567731481482</v>
      </c>
      <c r="J169" s="355" t="s">
        <v>3108</v>
      </c>
      <c r="K169" s="597" t="s">
        <v>5665</v>
      </c>
      <c r="L169" s="597" t="s">
        <v>5668</v>
      </c>
      <c r="M169" s="597" t="s">
        <v>3950</v>
      </c>
      <c r="N169" s="355" t="s">
        <v>3714</v>
      </c>
      <c r="O169" s="597" t="s">
        <v>5647</v>
      </c>
      <c r="P169" s="355"/>
      <c r="Q169" s="596"/>
      <c r="R169" s="355" t="s">
        <v>3742</v>
      </c>
      <c r="S169" s="355"/>
      <c r="T169" s="597"/>
      <c r="U169" s="597" t="s">
        <v>3123</v>
      </c>
      <c r="V169" s="597" t="s">
        <v>3706</v>
      </c>
    </row>
    <row r="170" spans="1:22" ht="30" x14ac:dyDescent="0.25">
      <c r="A170" s="597" t="s">
        <v>5657</v>
      </c>
      <c r="B170" s="597" t="s">
        <v>3693</v>
      </c>
      <c r="C170" s="597" t="s">
        <v>3694</v>
      </c>
      <c r="D170" s="597" t="s">
        <v>4121</v>
      </c>
      <c r="E170" s="597"/>
      <c r="F170" s="597" t="s">
        <v>1161</v>
      </c>
      <c r="G170" s="358">
        <v>43803.037997685184</v>
      </c>
      <c r="H170" s="597" t="s">
        <v>3771</v>
      </c>
      <c r="I170" s="358">
        <v>43804.037997685184</v>
      </c>
      <c r="J170" s="355" t="s">
        <v>3108</v>
      </c>
      <c r="K170" s="597"/>
      <c r="L170" s="597" t="s">
        <v>5658</v>
      </c>
      <c r="M170" s="597" t="s">
        <v>3774</v>
      </c>
      <c r="N170" s="355" t="s">
        <v>3714</v>
      </c>
      <c r="O170" s="597" t="s">
        <v>3842</v>
      </c>
      <c r="P170" s="355" t="s">
        <v>3703</v>
      </c>
      <c r="Q170" s="596" t="s">
        <v>6512</v>
      </c>
      <c r="R170" s="355"/>
      <c r="S170" s="355"/>
      <c r="T170" s="597"/>
      <c r="U170" s="597" t="s">
        <v>3123</v>
      </c>
      <c r="V170" s="597" t="s">
        <v>3706</v>
      </c>
    </row>
    <row r="171" spans="1:22" ht="30" x14ac:dyDescent="0.25">
      <c r="A171" s="597" t="s">
        <v>5656</v>
      </c>
      <c r="B171" s="597" t="s">
        <v>3693</v>
      </c>
      <c r="C171" s="597" t="s">
        <v>3744</v>
      </c>
      <c r="D171" s="597" t="s">
        <v>3778</v>
      </c>
      <c r="E171" s="597"/>
      <c r="F171" s="597" t="s">
        <v>1512</v>
      </c>
      <c r="G171" s="358">
        <v>43803.034178240741</v>
      </c>
      <c r="H171" s="597"/>
      <c r="I171" s="358">
        <v>43804.034178240741</v>
      </c>
      <c r="J171" s="355" t="s">
        <v>3780</v>
      </c>
      <c r="K171" s="597"/>
      <c r="L171" s="597" t="s">
        <v>3721</v>
      </c>
      <c r="M171" s="597" t="s">
        <v>3774</v>
      </c>
      <c r="N171" s="355" t="s">
        <v>3714</v>
      </c>
      <c r="O171" s="597" t="s">
        <v>3842</v>
      </c>
      <c r="P171" s="355" t="s">
        <v>3703</v>
      </c>
      <c r="Q171" s="596" t="s">
        <v>6259</v>
      </c>
      <c r="R171" s="355"/>
      <c r="S171" s="355"/>
      <c r="T171" s="597"/>
      <c r="U171" s="597" t="s">
        <v>3123</v>
      </c>
      <c r="V171" s="597" t="s">
        <v>3706</v>
      </c>
    </row>
    <row r="172" spans="1:22" ht="30" x14ac:dyDescent="0.25">
      <c r="A172" s="597" t="s">
        <v>5662</v>
      </c>
      <c r="B172" s="597" t="s">
        <v>3693</v>
      </c>
      <c r="C172" s="597" t="s">
        <v>3694</v>
      </c>
      <c r="D172" s="597" t="s">
        <v>3769</v>
      </c>
      <c r="E172" s="597"/>
      <c r="F172" s="597" t="s">
        <v>1160</v>
      </c>
      <c r="G172" s="358">
        <v>43803.045810185184</v>
      </c>
      <c r="H172" s="597" t="s">
        <v>3771</v>
      </c>
      <c r="I172" s="358">
        <v>43803.045810185184</v>
      </c>
      <c r="J172" s="355" t="s">
        <v>3108</v>
      </c>
      <c r="K172" s="597"/>
      <c r="L172" s="597" t="s">
        <v>5663</v>
      </c>
      <c r="M172" s="597" t="s">
        <v>3774</v>
      </c>
      <c r="N172" s="355" t="s">
        <v>3714</v>
      </c>
      <c r="O172" s="597" t="s">
        <v>3842</v>
      </c>
      <c r="P172" s="355" t="s">
        <v>3703</v>
      </c>
      <c r="Q172" s="596" t="s">
        <v>6514</v>
      </c>
      <c r="R172" s="355"/>
      <c r="S172" s="355"/>
      <c r="T172" s="597"/>
      <c r="U172" s="597" t="s">
        <v>3123</v>
      </c>
      <c r="V172" s="597" t="s">
        <v>3706</v>
      </c>
    </row>
    <row r="173" spans="1:22" ht="30" x14ac:dyDescent="0.25">
      <c r="A173" s="597" t="s">
        <v>5650</v>
      </c>
      <c r="B173" s="597" t="s">
        <v>3693</v>
      </c>
      <c r="C173" s="597" t="s">
        <v>3744</v>
      </c>
      <c r="D173" s="597" t="s">
        <v>4143</v>
      </c>
      <c r="E173" s="597"/>
      <c r="F173" s="597" t="s">
        <v>1356</v>
      </c>
      <c r="G173" s="358">
        <v>43801.625173611108</v>
      </c>
      <c r="H173" s="597"/>
      <c r="I173" s="358">
        <v>43801.625173611108</v>
      </c>
      <c r="J173" s="355" t="s">
        <v>3711</v>
      </c>
      <c r="K173" s="597" t="s">
        <v>5651</v>
      </c>
      <c r="L173" s="597" t="s">
        <v>5652</v>
      </c>
      <c r="M173" s="597"/>
      <c r="N173" s="355" t="s">
        <v>4392</v>
      </c>
      <c r="O173" s="597" t="s">
        <v>4669</v>
      </c>
      <c r="P173" s="355"/>
      <c r="Q173" s="596" t="s">
        <v>6259</v>
      </c>
      <c r="R173" s="355" t="s">
        <v>3723</v>
      </c>
      <c r="S173" s="355"/>
      <c r="T173" s="597"/>
      <c r="U173" s="597" t="s">
        <v>3123</v>
      </c>
      <c r="V173" s="597" t="s">
        <v>3706</v>
      </c>
    </row>
    <row r="174" spans="1:22" x14ac:dyDescent="0.25">
      <c r="A174" s="597" t="s">
        <v>5648</v>
      </c>
      <c r="B174" s="597" t="s">
        <v>3693</v>
      </c>
      <c r="C174" s="597" t="s">
        <v>3762</v>
      </c>
      <c r="D174" s="597" t="s">
        <v>3763</v>
      </c>
      <c r="E174" s="597"/>
      <c r="F174" s="597" t="s">
        <v>123</v>
      </c>
      <c r="G174" s="358">
        <v>43795.885127314818</v>
      </c>
      <c r="H174" s="597" t="s">
        <v>3765</v>
      </c>
      <c r="I174" s="358">
        <v>43800.885127314818</v>
      </c>
      <c r="J174" s="355" t="s">
        <v>3810</v>
      </c>
      <c r="K174" s="597" t="s">
        <v>5649</v>
      </c>
      <c r="L174" s="597" t="s">
        <v>3754</v>
      </c>
      <c r="M174" s="597" t="s">
        <v>4137</v>
      </c>
      <c r="N174" s="355" t="s">
        <v>3714</v>
      </c>
      <c r="O174" s="597" t="s">
        <v>4669</v>
      </c>
      <c r="P174" s="355" t="s">
        <v>3703</v>
      </c>
      <c r="Q174" s="596"/>
      <c r="R174" s="355" t="s">
        <v>3723</v>
      </c>
      <c r="S174" s="355"/>
      <c r="T174" s="597"/>
      <c r="U174" s="597" t="s">
        <v>3123</v>
      </c>
      <c r="V174" s="597" t="s">
        <v>3706</v>
      </c>
    </row>
    <row r="175" spans="1:22" ht="30" x14ac:dyDescent="0.25">
      <c r="A175" s="597" t="s">
        <v>5727</v>
      </c>
      <c r="B175" s="597" t="s">
        <v>3693</v>
      </c>
      <c r="C175" s="597" t="s">
        <v>3694</v>
      </c>
      <c r="D175" s="597" t="s">
        <v>5726</v>
      </c>
      <c r="E175" s="597"/>
      <c r="F175" s="597" t="s">
        <v>1044</v>
      </c>
      <c r="G175" s="358">
        <v>43815.594988425924</v>
      </c>
      <c r="H175" s="597" t="s">
        <v>3740</v>
      </c>
      <c r="I175" s="358">
        <v>43794.594988425924</v>
      </c>
      <c r="J175" s="355" t="s">
        <v>3108</v>
      </c>
      <c r="K175" s="597" t="s">
        <v>5728</v>
      </c>
      <c r="L175" s="597" t="s">
        <v>5729</v>
      </c>
      <c r="M175" s="597" t="s">
        <v>3721</v>
      </c>
      <c r="N175" s="355" t="s">
        <v>4006</v>
      </c>
      <c r="O175" s="597" t="s">
        <v>5730</v>
      </c>
      <c r="P175" s="355"/>
      <c r="Q175" s="596" t="s">
        <v>6528</v>
      </c>
      <c r="R175" s="355" t="s">
        <v>3704</v>
      </c>
      <c r="S175" s="355" t="s">
        <v>3716</v>
      </c>
      <c r="T175" s="597"/>
      <c r="U175" s="597" t="s">
        <v>3123</v>
      </c>
      <c r="V175" s="597" t="s">
        <v>3706</v>
      </c>
    </row>
    <row r="176" spans="1:22" x14ac:dyDescent="0.25">
      <c r="A176" s="597" t="s">
        <v>5624</v>
      </c>
      <c r="B176" s="597" t="s">
        <v>3693</v>
      </c>
      <c r="C176" s="597" t="s">
        <v>3694</v>
      </c>
      <c r="D176" s="597" t="s">
        <v>3775</v>
      </c>
      <c r="E176" s="597"/>
      <c r="F176" s="597" t="s">
        <v>1125</v>
      </c>
      <c r="G176" s="358">
        <v>43793.455277777779</v>
      </c>
      <c r="H176" s="597" t="s">
        <v>3697</v>
      </c>
      <c r="I176" s="358">
        <v>43793.455277777779</v>
      </c>
      <c r="J176" s="355" t="s">
        <v>3108</v>
      </c>
      <c r="K176" s="597" t="s">
        <v>5622</v>
      </c>
      <c r="L176" s="597" t="s">
        <v>5625</v>
      </c>
      <c r="M176" s="597" t="s">
        <v>3700</v>
      </c>
      <c r="N176" s="355" t="s">
        <v>3701</v>
      </c>
      <c r="O176" s="597" t="s">
        <v>5623</v>
      </c>
      <c r="P176" s="355" t="s">
        <v>3703</v>
      </c>
      <c r="Q176" s="596"/>
      <c r="R176" s="355"/>
      <c r="S176" s="355"/>
      <c r="T176" s="597"/>
      <c r="U176" s="597" t="s">
        <v>3123</v>
      </c>
      <c r="V176" s="597" t="s">
        <v>3706</v>
      </c>
    </row>
    <row r="177" spans="1:22" x14ac:dyDescent="0.25">
      <c r="A177" s="597" t="s">
        <v>5621</v>
      </c>
      <c r="B177" s="597" t="s">
        <v>3693</v>
      </c>
      <c r="C177" s="597" t="s">
        <v>3694</v>
      </c>
      <c r="D177" s="597" t="s">
        <v>5620</v>
      </c>
      <c r="E177" s="597"/>
      <c r="F177" s="597" t="s">
        <v>1014</v>
      </c>
      <c r="G177" s="358">
        <v>43793.451956018522</v>
      </c>
      <c r="H177" s="597" t="s">
        <v>3740</v>
      </c>
      <c r="I177" s="358">
        <v>43793.451956018522</v>
      </c>
      <c r="J177" s="355" t="s">
        <v>3108</v>
      </c>
      <c r="K177" s="597" t="s">
        <v>5622</v>
      </c>
      <c r="L177" s="597" t="s">
        <v>4069</v>
      </c>
      <c r="M177" s="597" t="s">
        <v>3721</v>
      </c>
      <c r="N177" s="355" t="s">
        <v>3701</v>
      </c>
      <c r="O177" s="597" t="s">
        <v>5623</v>
      </c>
      <c r="P177" s="355" t="s">
        <v>3703</v>
      </c>
      <c r="Q177" s="596" t="s">
        <v>6506</v>
      </c>
      <c r="R177" s="355" t="s">
        <v>3704</v>
      </c>
      <c r="S177" s="355" t="s">
        <v>3701</v>
      </c>
      <c r="T177" s="597"/>
      <c r="U177" s="597" t="s">
        <v>3123</v>
      </c>
      <c r="V177" s="597" t="s">
        <v>3706</v>
      </c>
    </row>
    <row r="178" spans="1:22" ht="45" x14ac:dyDescent="0.25">
      <c r="A178" s="597" t="s">
        <v>5644</v>
      </c>
      <c r="B178" s="597" t="s">
        <v>3693</v>
      </c>
      <c r="C178" s="597" t="s">
        <v>3694</v>
      </c>
      <c r="D178" s="597" t="s">
        <v>5643</v>
      </c>
      <c r="E178" s="597"/>
      <c r="F178" s="597" t="s">
        <v>1165</v>
      </c>
      <c r="G178" s="358">
        <v>43794.659108796295</v>
      </c>
      <c r="H178" s="597" t="s">
        <v>3803</v>
      </c>
      <c r="I178" s="358">
        <v>43790.659108796295</v>
      </c>
      <c r="J178" s="355" t="s">
        <v>3108</v>
      </c>
      <c r="K178" s="597" t="s">
        <v>5645</v>
      </c>
      <c r="L178" s="597" t="s">
        <v>5646</v>
      </c>
      <c r="M178" s="597" t="s">
        <v>3721</v>
      </c>
      <c r="N178" s="355" t="s">
        <v>3714</v>
      </c>
      <c r="O178" s="597" t="s">
        <v>5647</v>
      </c>
      <c r="P178" s="355" t="s">
        <v>3703</v>
      </c>
      <c r="Q178" s="596" t="s">
        <v>6510</v>
      </c>
      <c r="R178" s="355" t="s">
        <v>3742</v>
      </c>
      <c r="S178" s="355"/>
      <c r="T178" s="597"/>
      <c r="U178" s="597" t="s">
        <v>3123</v>
      </c>
      <c r="V178" s="597" t="s">
        <v>3706</v>
      </c>
    </row>
    <row r="179" spans="1:22" x14ac:dyDescent="0.25">
      <c r="A179" s="597" t="s">
        <v>5636</v>
      </c>
      <c r="B179" s="597" t="s">
        <v>3693</v>
      </c>
      <c r="C179" s="597" t="s">
        <v>3694</v>
      </c>
      <c r="D179" s="597" t="s">
        <v>5635</v>
      </c>
      <c r="E179" s="597" t="s">
        <v>5637</v>
      </c>
      <c r="F179" s="597" t="s">
        <v>2173</v>
      </c>
      <c r="G179" s="358">
        <v>43789.539907407408</v>
      </c>
      <c r="H179" s="597" t="s">
        <v>3816</v>
      </c>
      <c r="I179" s="358">
        <v>43789.539907407408</v>
      </c>
      <c r="J179" s="355" t="s">
        <v>3108</v>
      </c>
      <c r="K179" s="597" t="s">
        <v>5632</v>
      </c>
      <c r="L179" s="597" t="s">
        <v>5638</v>
      </c>
      <c r="M179" s="597" t="s">
        <v>3950</v>
      </c>
      <c r="N179" s="355" t="s">
        <v>3714</v>
      </c>
      <c r="O179" s="597"/>
      <c r="P179" s="355" t="s">
        <v>3703</v>
      </c>
      <c r="Q179" s="596"/>
      <c r="R179" s="355" t="s">
        <v>3742</v>
      </c>
      <c r="S179" s="355"/>
      <c r="T179" s="597"/>
      <c r="U179" s="597" t="s">
        <v>3123</v>
      </c>
      <c r="V179" s="597" t="s">
        <v>3706</v>
      </c>
    </row>
    <row r="180" spans="1:22" x14ac:dyDescent="0.25">
      <c r="A180" s="597" t="s">
        <v>5639</v>
      </c>
      <c r="B180" s="597" t="s">
        <v>3743</v>
      </c>
      <c r="C180" s="597" t="s">
        <v>3694</v>
      </c>
      <c r="D180" s="597" t="s">
        <v>4008</v>
      </c>
      <c r="E180" s="597"/>
      <c r="F180" s="597" t="s">
        <v>2071</v>
      </c>
      <c r="G180" s="358">
        <v>43790.046458333331</v>
      </c>
      <c r="H180" s="597" t="s">
        <v>4010</v>
      </c>
      <c r="I180" s="358">
        <v>43789.046458333331</v>
      </c>
      <c r="J180" s="355" t="s">
        <v>3108</v>
      </c>
      <c r="K180" s="597" t="s">
        <v>5640</v>
      </c>
      <c r="L180" s="597" t="s">
        <v>5641</v>
      </c>
      <c r="M180" s="597" t="s">
        <v>3700</v>
      </c>
      <c r="N180" s="355" t="s">
        <v>3714</v>
      </c>
      <c r="O180" s="597" t="s">
        <v>5642</v>
      </c>
      <c r="P180" s="355" t="s">
        <v>3703</v>
      </c>
      <c r="Q180" s="596" t="s">
        <v>6509</v>
      </c>
      <c r="R180" s="355" t="s">
        <v>3704</v>
      </c>
      <c r="S180" s="355" t="s">
        <v>3705</v>
      </c>
      <c r="T180" s="597"/>
      <c r="U180" s="597" t="s">
        <v>3123</v>
      </c>
      <c r="V180" s="597" t="s">
        <v>3706</v>
      </c>
    </row>
    <row r="181" spans="1:22" ht="30" x14ac:dyDescent="0.25">
      <c r="A181" s="597" t="s">
        <v>5630</v>
      </c>
      <c r="B181" s="597" t="s">
        <v>3693</v>
      </c>
      <c r="C181" s="597" t="s">
        <v>3694</v>
      </c>
      <c r="D181" s="597" t="s">
        <v>5629</v>
      </c>
      <c r="E181" s="597"/>
      <c r="F181" s="597" t="s">
        <v>1192</v>
      </c>
      <c r="G181" s="358">
        <v>43789.047731481478</v>
      </c>
      <c r="H181" s="597" t="s">
        <v>5631</v>
      </c>
      <c r="I181" s="358">
        <v>43788.047731481478</v>
      </c>
      <c r="J181" s="355" t="s">
        <v>3108</v>
      </c>
      <c r="K181" s="597" t="s">
        <v>5632</v>
      </c>
      <c r="L181" s="597" t="s">
        <v>5633</v>
      </c>
      <c r="M181" s="597" t="s">
        <v>3721</v>
      </c>
      <c r="N181" s="355" t="s">
        <v>3701</v>
      </c>
      <c r="O181" s="597" t="s">
        <v>5634</v>
      </c>
      <c r="P181" s="355" t="s">
        <v>3703</v>
      </c>
      <c r="Q181" s="596" t="s">
        <v>6508</v>
      </c>
      <c r="R181" s="355" t="s">
        <v>3723</v>
      </c>
      <c r="S181" s="355"/>
      <c r="T181" s="597"/>
      <c r="U181" s="597" t="s">
        <v>3123</v>
      </c>
      <c r="V181" s="597" t="s">
        <v>3706</v>
      </c>
    </row>
    <row r="182" spans="1:22" ht="30" x14ac:dyDescent="0.25">
      <c r="A182" s="597" t="s">
        <v>5626</v>
      </c>
      <c r="B182" s="597" t="s">
        <v>3743</v>
      </c>
      <c r="C182" s="597" t="s">
        <v>3694</v>
      </c>
      <c r="D182" s="597" t="s">
        <v>5042</v>
      </c>
      <c r="E182" s="597"/>
      <c r="F182" s="597" t="s">
        <v>1167</v>
      </c>
      <c r="G182" s="358">
        <v>43789.039456018516</v>
      </c>
      <c r="H182" s="597" t="s">
        <v>3697</v>
      </c>
      <c r="I182" s="358">
        <v>43787.039456018516</v>
      </c>
      <c r="J182" s="355" t="s">
        <v>3108</v>
      </c>
      <c r="K182" s="597" t="s">
        <v>5627</v>
      </c>
      <c r="L182" s="597" t="s">
        <v>5628</v>
      </c>
      <c r="M182" s="597" t="s">
        <v>3721</v>
      </c>
      <c r="N182" s="355" t="s">
        <v>3701</v>
      </c>
      <c r="O182" s="597"/>
      <c r="P182" s="355" t="s">
        <v>3703</v>
      </c>
      <c r="Q182" s="596" t="s">
        <v>6507</v>
      </c>
      <c r="R182" s="355" t="s">
        <v>3723</v>
      </c>
      <c r="S182" s="355"/>
      <c r="T182" s="597"/>
      <c r="U182" s="597" t="s">
        <v>3123</v>
      </c>
      <c r="V182" s="597" t="s">
        <v>3706</v>
      </c>
    </row>
    <row r="183" spans="1:22" x14ac:dyDescent="0.25">
      <c r="A183" s="597" t="s">
        <v>5607</v>
      </c>
      <c r="B183" s="597" t="s">
        <v>3693</v>
      </c>
      <c r="C183" s="597" t="s">
        <v>3694</v>
      </c>
      <c r="D183" s="597" t="s">
        <v>3729</v>
      </c>
      <c r="E183" s="597"/>
      <c r="F183" s="597" t="s">
        <v>957</v>
      </c>
      <c r="G183" s="358">
        <v>43783.496666666666</v>
      </c>
      <c r="H183" s="597" t="s">
        <v>3731</v>
      </c>
      <c r="I183" s="358">
        <v>43784.496666666666</v>
      </c>
      <c r="J183" s="355" t="s">
        <v>3108</v>
      </c>
      <c r="K183" s="597"/>
      <c r="L183" s="597" t="s">
        <v>5608</v>
      </c>
      <c r="M183" s="597" t="s">
        <v>3721</v>
      </c>
      <c r="N183" s="355" t="s">
        <v>3701</v>
      </c>
      <c r="O183" s="597" t="s">
        <v>3091</v>
      </c>
      <c r="P183" s="355" t="s">
        <v>3703</v>
      </c>
      <c r="Q183" s="596"/>
      <c r="R183" s="355" t="s">
        <v>3723</v>
      </c>
      <c r="S183" s="355"/>
      <c r="T183" s="597"/>
      <c r="U183" s="597" t="s">
        <v>3123</v>
      </c>
      <c r="V183" s="597" t="s">
        <v>3706</v>
      </c>
    </row>
    <row r="184" spans="1:22" ht="30" x14ac:dyDescent="0.25">
      <c r="A184" s="597" t="s">
        <v>5613</v>
      </c>
      <c r="B184" s="597" t="s">
        <v>3693</v>
      </c>
      <c r="C184" s="597" t="s">
        <v>3694</v>
      </c>
      <c r="D184" s="597" t="s">
        <v>5612</v>
      </c>
      <c r="E184" s="597"/>
      <c r="F184" s="597" t="s">
        <v>1067</v>
      </c>
      <c r="G184" s="358">
        <v>43784.14707175926</v>
      </c>
      <c r="H184" s="597" t="s">
        <v>4204</v>
      </c>
      <c r="I184" s="358">
        <v>43784.14707175926</v>
      </c>
      <c r="J184" s="355" t="s">
        <v>3108</v>
      </c>
      <c r="K184" s="597" t="s">
        <v>5590</v>
      </c>
      <c r="L184" s="597" t="s">
        <v>5614</v>
      </c>
      <c r="M184" s="597" t="s">
        <v>3755</v>
      </c>
      <c r="N184" s="355" t="s">
        <v>3714</v>
      </c>
      <c r="O184" s="597" t="s">
        <v>5615</v>
      </c>
      <c r="P184" s="355" t="s">
        <v>3703</v>
      </c>
      <c r="Q184" s="596" t="s">
        <v>6504</v>
      </c>
      <c r="R184" s="355" t="s">
        <v>3704</v>
      </c>
      <c r="S184" s="355"/>
      <c r="T184" s="597"/>
      <c r="U184" s="597" t="s">
        <v>3123</v>
      </c>
      <c r="V184" s="597" t="s">
        <v>3706</v>
      </c>
    </row>
    <row r="185" spans="1:22" ht="45" x14ac:dyDescent="0.25">
      <c r="A185" s="597" t="s">
        <v>5605</v>
      </c>
      <c r="B185" s="597" t="s">
        <v>3693</v>
      </c>
      <c r="C185" s="597" t="s">
        <v>3744</v>
      </c>
      <c r="D185" s="597" t="s">
        <v>5604</v>
      </c>
      <c r="E185" s="597"/>
      <c r="F185" s="597" t="s">
        <v>1461</v>
      </c>
      <c r="G185" s="358">
        <v>43782.726967592593</v>
      </c>
      <c r="H185" s="597" t="s">
        <v>4257</v>
      </c>
      <c r="I185" s="358">
        <v>43782.726967592593</v>
      </c>
      <c r="J185" s="355" t="s">
        <v>4257</v>
      </c>
      <c r="K185" s="597"/>
      <c r="L185" s="597" t="s">
        <v>5606</v>
      </c>
      <c r="M185" s="597" t="s">
        <v>3721</v>
      </c>
      <c r="N185" s="355" t="s">
        <v>3701</v>
      </c>
      <c r="O185" s="597"/>
      <c r="P185" s="355"/>
      <c r="Q185" s="596" t="s">
        <v>6503</v>
      </c>
      <c r="R185" s="355" t="s">
        <v>3723</v>
      </c>
      <c r="S185" s="355"/>
      <c r="T185" s="597"/>
      <c r="U185" s="597" t="s">
        <v>3123</v>
      </c>
      <c r="V185" s="597" t="s">
        <v>3706</v>
      </c>
    </row>
    <row r="186" spans="1:22" x14ac:dyDescent="0.25">
      <c r="A186" s="597" t="s">
        <v>5616</v>
      </c>
      <c r="B186" s="597" t="s">
        <v>3693</v>
      </c>
      <c r="C186" s="597" t="s">
        <v>3694</v>
      </c>
      <c r="D186" s="597" t="s">
        <v>3717</v>
      </c>
      <c r="E186" s="597"/>
      <c r="F186" s="597" t="s">
        <v>1057</v>
      </c>
      <c r="G186" s="358">
        <v>43784.22315972222</v>
      </c>
      <c r="H186" s="597" t="s">
        <v>3719</v>
      </c>
      <c r="I186" s="358">
        <v>43782.22315972222</v>
      </c>
      <c r="J186" s="355" t="s">
        <v>3108</v>
      </c>
      <c r="K186" s="597" t="s">
        <v>5617</v>
      </c>
      <c r="L186" s="597" t="s">
        <v>5618</v>
      </c>
      <c r="M186" s="597" t="s">
        <v>3755</v>
      </c>
      <c r="N186" s="355" t="s">
        <v>3714</v>
      </c>
      <c r="O186" s="597" t="s">
        <v>5619</v>
      </c>
      <c r="P186" s="355" t="s">
        <v>3703</v>
      </c>
      <c r="Q186" s="596" t="s">
        <v>6505</v>
      </c>
      <c r="R186" s="355" t="s">
        <v>3742</v>
      </c>
      <c r="S186" s="355"/>
      <c r="T186" s="597"/>
      <c r="U186" s="597" t="s">
        <v>3123</v>
      </c>
      <c r="V186" s="597" t="s">
        <v>3706</v>
      </c>
    </row>
    <row r="187" spans="1:22" ht="30" x14ac:dyDescent="0.25">
      <c r="A187" s="597" t="s">
        <v>5601</v>
      </c>
      <c r="B187" s="597" t="s">
        <v>3693</v>
      </c>
      <c r="C187" s="597" t="s">
        <v>3694</v>
      </c>
      <c r="D187" s="597" t="s">
        <v>4357</v>
      </c>
      <c r="E187" s="597"/>
      <c r="F187" s="597" t="s">
        <v>118</v>
      </c>
      <c r="G187" s="358">
        <v>43781.984814814816</v>
      </c>
      <c r="H187" s="597" t="s">
        <v>4359</v>
      </c>
      <c r="I187" s="358">
        <v>43781.984814814816</v>
      </c>
      <c r="J187" s="355" t="s">
        <v>3108</v>
      </c>
      <c r="K187" s="597" t="s">
        <v>5602</v>
      </c>
      <c r="L187" s="597" t="s">
        <v>5603</v>
      </c>
      <c r="M187" s="597" t="s">
        <v>3721</v>
      </c>
      <c r="N187" s="355" t="s">
        <v>4006</v>
      </c>
      <c r="O187" s="597"/>
      <c r="P187" s="355" t="s">
        <v>3703</v>
      </c>
      <c r="Q187" s="596" t="s">
        <v>6502</v>
      </c>
      <c r="R187" s="355" t="s">
        <v>3704</v>
      </c>
      <c r="S187" s="355" t="s">
        <v>3716</v>
      </c>
      <c r="T187" s="597"/>
      <c r="U187" s="597" t="s">
        <v>3123</v>
      </c>
      <c r="V187" s="597" t="s">
        <v>3706</v>
      </c>
    </row>
    <row r="188" spans="1:22" x14ac:dyDescent="0.25">
      <c r="A188" s="597" t="s">
        <v>5598</v>
      </c>
      <c r="B188" s="597" t="s">
        <v>3693</v>
      </c>
      <c r="C188" s="597" t="s">
        <v>3744</v>
      </c>
      <c r="D188" s="597" t="s">
        <v>4569</v>
      </c>
      <c r="E188" s="597"/>
      <c r="F188" s="597" t="s">
        <v>4571</v>
      </c>
      <c r="G188" s="358">
        <v>43781.915555555555</v>
      </c>
      <c r="H188" s="597" t="s">
        <v>4572</v>
      </c>
      <c r="I188" s="358">
        <v>43781.915555555555</v>
      </c>
      <c r="J188" s="355" t="s">
        <v>3711</v>
      </c>
      <c r="K188" s="597"/>
      <c r="L188" s="597" t="s">
        <v>5599</v>
      </c>
      <c r="M188" s="597" t="s">
        <v>3950</v>
      </c>
      <c r="N188" s="355" t="s">
        <v>3701</v>
      </c>
      <c r="O188" s="597" t="s">
        <v>5600</v>
      </c>
      <c r="P188" s="355" t="s">
        <v>3703</v>
      </c>
      <c r="Q188" s="596"/>
      <c r="R188" s="355" t="s">
        <v>3723</v>
      </c>
      <c r="S188" s="355"/>
      <c r="T188" s="597"/>
      <c r="U188" s="597" t="s">
        <v>3123</v>
      </c>
      <c r="V188" s="597" t="s">
        <v>3706</v>
      </c>
    </row>
    <row r="189" spans="1:22" ht="30" x14ac:dyDescent="0.25">
      <c r="A189" s="597" t="s">
        <v>5592</v>
      </c>
      <c r="B189" s="597" t="s">
        <v>3693</v>
      </c>
      <c r="C189" s="597" t="s">
        <v>3744</v>
      </c>
      <c r="D189" s="597" t="s">
        <v>5591</v>
      </c>
      <c r="E189" s="597"/>
      <c r="F189" s="597" t="s">
        <v>5593</v>
      </c>
      <c r="G189" s="358">
        <v>43781.909247685187</v>
      </c>
      <c r="H189" s="597" t="s">
        <v>5594</v>
      </c>
      <c r="I189" s="358">
        <v>43781.909247685187</v>
      </c>
      <c r="J189" s="355" t="s">
        <v>3711</v>
      </c>
      <c r="K189" s="597" t="s">
        <v>5595</v>
      </c>
      <c r="L189" s="597" t="s">
        <v>5596</v>
      </c>
      <c r="M189" s="597" t="s">
        <v>3728</v>
      </c>
      <c r="N189" s="355" t="s">
        <v>3737</v>
      </c>
      <c r="O189" s="597" t="s">
        <v>5597</v>
      </c>
      <c r="P189" s="355" t="s">
        <v>3703</v>
      </c>
      <c r="Q189" s="596" t="s">
        <v>6501</v>
      </c>
      <c r="R189" s="355" t="s">
        <v>3723</v>
      </c>
      <c r="S189" s="355"/>
      <c r="T189" s="597"/>
      <c r="U189" s="597" t="s">
        <v>3123</v>
      </c>
      <c r="V189" s="597" t="s">
        <v>3706</v>
      </c>
    </row>
    <row r="190" spans="1:22" ht="30" x14ac:dyDescent="0.25">
      <c r="A190" s="597" t="s">
        <v>6643</v>
      </c>
      <c r="B190" s="597" t="s">
        <v>3743</v>
      </c>
      <c r="C190" s="597" t="s">
        <v>3744</v>
      </c>
      <c r="D190" s="597" t="s">
        <v>6642</v>
      </c>
      <c r="E190" s="597"/>
      <c r="F190" s="597" t="s">
        <v>6644</v>
      </c>
      <c r="G190" s="358">
        <v>43873.845138888886</v>
      </c>
      <c r="H190" s="597" t="s">
        <v>6645</v>
      </c>
      <c r="I190" s="358">
        <v>43776.845138888886</v>
      </c>
      <c r="J190" s="355" t="s">
        <v>4257</v>
      </c>
      <c r="K190" s="597"/>
      <c r="L190" s="597" t="s">
        <v>6646</v>
      </c>
      <c r="M190" s="597"/>
      <c r="N190" s="355" t="s">
        <v>3737</v>
      </c>
      <c r="O190" s="597" t="s">
        <v>6647</v>
      </c>
      <c r="P190" s="355" t="s">
        <v>3703</v>
      </c>
      <c r="Q190" s="596" t="s">
        <v>6719</v>
      </c>
      <c r="R190" s="355" t="s">
        <v>3723</v>
      </c>
      <c r="S190" s="355"/>
      <c r="T190" s="597"/>
      <c r="U190" s="597" t="s">
        <v>3123</v>
      </c>
      <c r="V190" s="597" t="s">
        <v>3706</v>
      </c>
    </row>
    <row r="191" spans="1:22" x14ac:dyDescent="0.25">
      <c r="A191" s="597" t="s">
        <v>5589</v>
      </c>
      <c r="B191" s="597" t="s">
        <v>3693</v>
      </c>
      <c r="C191" s="597" t="s">
        <v>3762</v>
      </c>
      <c r="D191" s="597" t="s">
        <v>3763</v>
      </c>
      <c r="E191" s="597"/>
      <c r="F191" s="597" t="s">
        <v>123</v>
      </c>
      <c r="G191" s="358">
        <v>43776.551817129628</v>
      </c>
      <c r="H191" s="597" t="s">
        <v>3765</v>
      </c>
      <c r="I191" s="358">
        <v>43776.551817129628</v>
      </c>
      <c r="J191" s="355" t="s">
        <v>3711</v>
      </c>
      <c r="K191" s="597" t="s">
        <v>5590</v>
      </c>
      <c r="L191" s="597" t="s">
        <v>3792</v>
      </c>
      <c r="M191" s="597" t="s">
        <v>4137</v>
      </c>
      <c r="N191" s="355" t="s">
        <v>3701</v>
      </c>
      <c r="O191" s="597" t="s">
        <v>3842</v>
      </c>
      <c r="P191" s="355"/>
      <c r="Q191" s="596"/>
      <c r="R191" s="355"/>
      <c r="S191" s="355"/>
      <c r="T191" s="597"/>
      <c r="U191" s="597" t="s">
        <v>3123</v>
      </c>
      <c r="V191" s="597" t="s">
        <v>3706</v>
      </c>
    </row>
    <row r="192" spans="1:22" ht="30" x14ac:dyDescent="0.25">
      <c r="A192" s="597" t="s">
        <v>5879</v>
      </c>
      <c r="B192" s="597" t="s">
        <v>3693</v>
      </c>
      <c r="C192" s="597" t="s">
        <v>3744</v>
      </c>
      <c r="D192" s="597" t="s">
        <v>5878</v>
      </c>
      <c r="E192" s="597"/>
      <c r="F192" s="597" t="s">
        <v>1495</v>
      </c>
      <c r="G192" s="358">
        <v>43855.773275462961</v>
      </c>
      <c r="H192" s="597"/>
      <c r="I192" s="358">
        <v>43775.773275462961</v>
      </c>
      <c r="J192" s="355" t="s">
        <v>3810</v>
      </c>
      <c r="K192" s="597" t="s">
        <v>5880</v>
      </c>
      <c r="L192" s="597" t="s">
        <v>5881</v>
      </c>
      <c r="M192" s="597" t="s">
        <v>3700</v>
      </c>
      <c r="N192" s="355" t="s">
        <v>3737</v>
      </c>
      <c r="O192" s="597" t="s">
        <v>5882</v>
      </c>
      <c r="P192" s="355" t="s">
        <v>3703</v>
      </c>
      <c r="Q192" s="596" t="s">
        <v>6563</v>
      </c>
      <c r="R192" s="355" t="s">
        <v>3723</v>
      </c>
      <c r="S192" s="355"/>
      <c r="T192" s="597"/>
      <c r="U192" s="597" t="s">
        <v>3123</v>
      </c>
      <c r="V192" s="597" t="s">
        <v>3706</v>
      </c>
    </row>
    <row r="193" spans="1:22" ht="30" x14ac:dyDescent="0.25">
      <c r="A193" s="597" t="s">
        <v>5587</v>
      </c>
      <c r="B193" s="597" t="s">
        <v>3693</v>
      </c>
      <c r="C193" s="597" t="s">
        <v>3694</v>
      </c>
      <c r="D193" s="597" t="s">
        <v>4074</v>
      </c>
      <c r="E193" s="597"/>
      <c r="F193" s="597" t="s">
        <v>1131</v>
      </c>
      <c r="G193" s="358">
        <v>43770.891932870371</v>
      </c>
      <c r="H193" s="597" t="s">
        <v>3740</v>
      </c>
      <c r="I193" s="358">
        <v>43770.891932870371</v>
      </c>
      <c r="J193" s="355" t="s">
        <v>3108</v>
      </c>
      <c r="K193" s="597" t="s">
        <v>5579</v>
      </c>
      <c r="L193" s="597" t="s">
        <v>4360</v>
      </c>
      <c r="M193" s="597" t="s">
        <v>3721</v>
      </c>
      <c r="N193" s="355" t="s">
        <v>3737</v>
      </c>
      <c r="O193" s="597" t="s">
        <v>5588</v>
      </c>
      <c r="P193" s="355" t="s">
        <v>3703</v>
      </c>
      <c r="Q193" s="596" t="s">
        <v>6500</v>
      </c>
      <c r="R193" s="355" t="s">
        <v>3742</v>
      </c>
      <c r="S193" s="355"/>
      <c r="T193" s="597"/>
      <c r="U193" s="597" t="s">
        <v>3123</v>
      </c>
      <c r="V193" s="597" t="s">
        <v>3706</v>
      </c>
    </row>
    <row r="194" spans="1:22" ht="30" x14ac:dyDescent="0.25">
      <c r="A194" s="597" t="s">
        <v>5578</v>
      </c>
      <c r="B194" s="597" t="s">
        <v>3743</v>
      </c>
      <c r="C194" s="597" t="s">
        <v>3694</v>
      </c>
      <c r="D194" s="597" t="s">
        <v>3824</v>
      </c>
      <c r="E194" s="597"/>
      <c r="F194" s="597" t="s">
        <v>2079</v>
      </c>
      <c r="G194" s="358">
        <v>43770.328333333331</v>
      </c>
      <c r="H194" s="597" t="s">
        <v>3826</v>
      </c>
      <c r="I194" s="358">
        <v>43770.328333333331</v>
      </c>
      <c r="J194" s="355" t="s">
        <v>3108</v>
      </c>
      <c r="K194" s="597" t="s">
        <v>5579</v>
      </c>
      <c r="L194" s="597" t="s">
        <v>5211</v>
      </c>
      <c r="M194" s="597" t="s">
        <v>3700</v>
      </c>
      <c r="N194" s="355" t="s">
        <v>3701</v>
      </c>
      <c r="O194" s="597" t="s">
        <v>5580</v>
      </c>
      <c r="P194" s="355" t="s">
        <v>3703</v>
      </c>
      <c r="Q194" s="596" t="s">
        <v>6498</v>
      </c>
      <c r="R194" s="355"/>
      <c r="S194" s="355"/>
      <c r="T194" s="597"/>
      <c r="U194" s="597" t="s">
        <v>3123</v>
      </c>
      <c r="V194" s="597" t="s">
        <v>3706</v>
      </c>
    </row>
    <row r="195" spans="1:22" x14ac:dyDescent="0.25">
      <c r="A195" s="597" t="s">
        <v>5574</v>
      </c>
      <c r="B195" s="597" t="s">
        <v>3693</v>
      </c>
      <c r="C195" s="597" t="s">
        <v>3694</v>
      </c>
      <c r="D195" s="597" t="s">
        <v>3829</v>
      </c>
      <c r="E195" s="597" t="s">
        <v>5575</v>
      </c>
      <c r="F195" s="597" t="s">
        <v>2077</v>
      </c>
      <c r="G195" s="358">
        <v>43769.408715277779</v>
      </c>
      <c r="H195" s="597" t="s">
        <v>3826</v>
      </c>
      <c r="I195" s="358">
        <v>43769.408715277779</v>
      </c>
      <c r="J195" s="355" t="s">
        <v>3108</v>
      </c>
      <c r="K195" s="597" t="s">
        <v>5576</v>
      </c>
      <c r="L195" s="597" t="s">
        <v>3768</v>
      </c>
      <c r="M195" s="597" t="s">
        <v>3950</v>
      </c>
      <c r="N195" s="355" t="s">
        <v>3714</v>
      </c>
      <c r="O195" s="597" t="s">
        <v>5577</v>
      </c>
      <c r="P195" s="355" t="s">
        <v>3703</v>
      </c>
      <c r="Q195" s="596"/>
      <c r="R195" s="355" t="s">
        <v>3704</v>
      </c>
      <c r="S195" s="355"/>
      <c r="T195" s="597"/>
      <c r="U195" s="597" t="s">
        <v>3123</v>
      </c>
      <c r="V195" s="597" t="s">
        <v>3706</v>
      </c>
    </row>
    <row r="196" spans="1:22" ht="30" x14ac:dyDescent="0.25">
      <c r="A196" s="597" t="s">
        <v>5564</v>
      </c>
      <c r="B196" s="597" t="s">
        <v>3693</v>
      </c>
      <c r="C196" s="597" t="s">
        <v>3694</v>
      </c>
      <c r="D196" s="597" t="s">
        <v>3814</v>
      </c>
      <c r="E196" s="597"/>
      <c r="F196" s="597" t="s">
        <v>1154</v>
      </c>
      <c r="G196" s="358">
        <v>43767.625486111108</v>
      </c>
      <c r="H196" s="597" t="s">
        <v>3816</v>
      </c>
      <c r="I196" s="358">
        <v>43768.625486111108</v>
      </c>
      <c r="J196" s="355" t="s">
        <v>3108</v>
      </c>
      <c r="K196" s="597"/>
      <c r="L196" s="597" t="s">
        <v>5565</v>
      </c>
      <c r="M196" s="597" t="s">
        <v>3781</v>
      </c>
      <c r="N196" s="355" t="s">
        <v>3701</v>
      </c>
      <c r="O196" s="597" t="s">
        <v>3091</v>
      </c>
      <c r="P196" s="355" t="s">
        <v>3703</v>
      </c>
      <c r="Q196" s="596" t="s">
        <v>6495</v>
      </c>
      <c r="R196" s="355" t="s">
        <v>3723</v>
      </c>
      <c r="S196" s="355"/>
      <c r="T196" s="597"/>
      <c r="U196" s="597" t="s">
        <v>3123</v>
      </c>
      <c r="V196" s="597" t="s">
        <v>3706</v>
      </c>
    </row>
    <row r="197" spans="1:22" ht="30" x14ac:dyDescent="0.25">
      <c r="A197" s="597" t="s">
        <v>5569</v>
      </c>
      <c r="B197" s="597" t="s">
        <v>3693</v>
      </c>
      <c r="C197" s="597" t="s">
        <v>3694</v>
      </c>
      <c r="D197" s="597" t="s">
        <v>3857</v>
      </c>
      <c r="E197" s="597"/>
      <c r="F197" s="597" t="s">
        <v>967</v>
      </c>
      <c r="G197" s="358">
        <v>43768.600185185183</v>
      </c>
      <c r="H197" s="597" t="s">
        <v>3859</v>
      </c>
      <c r="I197" s="358">
        <v>43768.600185185183</v>
      </c>
      <c r="J197" s="355" t="s">
        <v>3108</v>
      </c>
      <c r="K197" s="597"/>
      <c r="L197" s="597" t="s">
        <v>5570</v>
      </c>
      <c r="M197" s="597" t="s">
        <v>3781</v>
      </c>
      <c r="N197" s="355" t="s">
        <v>3701</v>
      </c>
      <c r="O197" s="597" t="s">
        <v>3091</v>
      </c>
      <c r="P197" s="355" t="s">
        <v>3703</v>
      </c>
      <c r="Q197" s="596" t="s">
        <v>6496</v>
      </c>
      <c r="R197" s="355" t="s">
        <v>3723</v>
      </c>
      <c r="S197" s="355"/>
      <c r="T197" s="597"/>
      <c r="U197" s="597" t="s">
        <v>3123</v>
      </c>
      <c r="V197" s="597" t="s">
        <v>3706</v>
      </c>
    </row>
    <row r="198" spans="1:22" ht="30" x14ac:dyDescent="0.25">
      <c r="A198" s="597" t="s">
        <v>5582</v>
      </c>
      <c r="B198" s="597" t="s">
        <v>3693</v>
      </c>
      <c r="C198" s="597" t="s">
        <v>3694</v>
      </c>
      <c r="D198" s="597" t="s">
        <v>5581</v>
      </c>
      <c r="E198" s="597"/>
      <c r="F198" s="597" t="s">
        <v>5583</v>
      </c>
      <c r="G198" s="358">
        <v>43770.549467592595</v>
      </c>
      <c r="H198" s="597" t="s">
        <v>5584</v>
      </c>
      <c r="I198" s="358">
        <v>43768.549467592595</v>
      </c>
      <c r="J198" s="355" t="s">
        <v>3108</v>
      </c>
      <c r="K198" s="597" t="s">
        <v>5585</v>
      </c>
      <c r="L198" s="597" t="s">
        <v>4163</v>
      </c>
      <c r="M198" s="597" t="s">
        <v>3950</v>
      </c>
      <c r="N198" s="355" t="s">
        <v>3701</v>
      </c>
      <c r="O198" s="597" t="s">
        <v>5586</v>
      </c>
      <c r="P198" s="355" t="s">
        <v>3703</v>
      </c>
      <c r="Q198" s="596" t="s">
        <v>6499</v>
      </c>
      <c r="R198" s="355"/>
      <c r="S198" s="355"/>
      <c r="T198" s="597"/>
      <c r="U198" s="597" t="s">
        <v>3123</v>
      </c>
      <c r="V198" s="597" t="s">
        <v>3706</v>
      </c>
    </row>
    <row r="199" spans="1:22" x14ac:dyDescent="0.25">
      <c r="A199" s="597" t="s">
        <v>5566</v>
      </c>
      <c r="B199" s="597" t="s">
        <v>3693</v>
      </c>
      <c r="C199" s="597" t="s">
        <v>3744</v>
      </c>
      <c r="D199" s="597" t="s">
        <v>4325</v>
      </c>
      <c r="E199" s="597"/>
      <c r="F199" s="597" t="s">
        <v>4327</v>
      </c>
      <c r="G199" s="358">
        <v>43768.159178240741</v>
      </c>
      <c r="H199" s="597" t="s">
        <v>4328</v>
      </c>
      <c r="I199" s="358">
        <v>43768.159178240741</v>
      </c>
      <c r="J199" s="355" t="s">
        <v>3711</v>
      </c>
      <c r="K199" s="597"/>
      <c r="L199" s="597" t="s">
        <v>5567</v>
      </c>
      <c r="M199" s="597" t="s">
        <v>3700</v>
      </c>
      <c r="N199" s="355" t="s">
        <v>3737</v>
      </c>
      <c r="O199" s="597" t="s">
        <v>5568</v>
      </c>
      <c r="P199" s="355"/>
      <c r="Q199" s="596"/>
      <c r="R199" s="355" t="s">
        <v>3723</v>
      </c>
      <c r="S199" s="355"/>
      <c r="T199" s="597"/>
      <c r="U199" s="597" t="s">
        <v>3123</v>
      </c>
      <c r="V199" s="597" t="s">
        <v>3706</v>
      </c>
    </row>
    <row r="200" spans="1:22" ht="90" x14ac:dyDescent="0.25">
      <c r="A200" s="597" t="s">
        <v>5561</v>
      </c>
      <c r="B200" s="597" t="s">
        <v>3693</v>
      </c>
      <c r="C200" s="597" t="s">
        <v>3694</v>
      </c>
      <c r="D200" s="597" t="s">
        <v>3814</v>
      </c>
      <c r="E200" s="597"/>
      <c r="F200" s="597" t="s">
        <v>1154</v>
      </c>
      <c r="G200" s="358">
        <v>43767.222581018519</v>
      </c>
      <c r="H200" s="597" t="s">
        <v>3816</v>
      </c>
      <c r="I200" s="358">
        <v>43767.222581018519</v>
      </c>
      <c r="J200" s="355" t="s">
        <v>3108</v>
      </c>
      <c r="K200" s="597" t="s">
        <v>5562</v>
      </c>
      <c r="L200" s="597" t="s">
        <v>5563</v>
      </c>
      <c r="M200" s="597" t="s">
        <v>3774</v>
      </c>
      <c r="N200" s="355"/>
      <c r="O200" s="597" t="s">
        <v>3842</v>
      </c>
      <c r="P200" s="355" t="s">
        <v>3703</v>
      </c>
      <c r="Q200" s="596" t="s">
        <v>6494</v>
      </c>
      <c r="R200" s="355"/>
      <c r="S200" s="355"/>
      <c r="T200" s="597"/>
      <c r="U200" s="597" t="s">
        <v>3123</v>
      </c>
      <c r="V200" s="597" t="s">
        <v>3706</v>
      </c>
    </row>
    <row r="201" spans="1:22" ht="60" x14ac:dyDescent="0.25">
      <c r="A201" s="597" t="s">
        <v>5551</v>
      </c>
      <c r="B201" s="597" t="s">
        <v>3693</v>
      </c>
      <c r="C201" s="597" t="s">
        <v>3694</v>
      </c>
      <c r="D201" s="597" t="s">
        <v>3838</v>
      </c>
      <c r="E201" s="597"/>
      <c r="F201" s="597" t="s">
        <v>1158</v>
      </c>
      <c r="G201" s="358">
        <v>43763.502881944441</v>
      </c>
      <c r="H201" s="597" t="s">
        <v>3816</v>
      </c>
      <c r="I201" s="358">
        <v>43766.502881944441</v>
      </c>
      <c r="J201" s="355" t="s">
        <v>3108</v>
      </c>
      <c r="K201" s="597" t="s">
        <v>5552</v>
      </c>
      <c r="L201" s="597" t="s">
        <v>5553</v>
      </c>
      <c r="M201" s="597" t="s">
        <v>3774</v>
      </c>
      <c r="N201" s="355"/>
      <c r="O201" s="597"/>
      <c r="P201" s="355" t="s">
        <v>3703</v>
      </c>
      <c r="Q201" s="596" t="s">
        <v>6490</v>
      </c>
      <c r="R201" s="355"/>
      <c r="S201" s="355"/>
      <c r="T201" s="597"/>
      <c r="U201" s="597" t="s">
        <v>3123</v>
      </c>
      <c r="V201" s="597" t="s">
        <v>3706</v>
      </c>
    </row>
    <row r="202" spans="1:22" ht="90" x14ac:dyDescent="0.25">
      <c r="A202" s="597" t="s">
        <v>5549</v>
      </c>
      <c r="B202" s="597" t="s">
        <v>3693</v>
      </c>
      <c r="C202" s="597" t="s">
        <v>3694</v>
      </c>
      <c r="D202" s="597" t="s">
        <v>3820</v>
      </c>
      <c r="E202" s="597"/>
      <c r="F202" s="597" t="s">
        <v>766</v>
      </c>
      <c r="G202" s="358">
        <v>43763.476655092592</v>
      </c>
      <c r="H202" s="597" t="s">
        <v>3822</v>
      </c>
      <c r="I202" s="358">
        <v>43765.476655092592</v>
      </c>
      <c r="J202" s="355" t="s">
        <v>3108</v>
      </c>
      <c r="K202" s="597"/>
      <c r="L202" s="597" t="s">
        <v>5550</v>
      </c>
      <c r="M202" s="597" t="s">
        <v>3774</v>
      </c>
      <c r="N202" s="355"/>
      <c r="O202" s="597" t="s">
        <v>3842</v>
      </c>
      <c r="P202" s="355" t="s">
        <v>3703</v>
      </c>
      <c r="Q202" s="596" t="s">
        <v>6489</v>
      </c>
      <c r="R202" s="355" t="s">
        <v>3723</v>
      </c>
      <c r="S202" s="355"/>
      <c r="T202" s="597"/>
      <c r="U202" s="597" t="s">
        <v>3123</v>
      </c>
      <c r="V202" s="597" t="s">
        <v>3706</v>
      </c>
    </row>
    <row r="203" spans="1:22" ht="30" x14ac:dyDescent="0.25">
      <c r="A203" s="597" t="s">
        <v>5546</v>
      </c>
      <c r="B203" s="597" t="s">
        <v>3693</v>
      </c>
      <c r="C203" s="597" t="s">
        <v>3694</v>
      </c>
      <c r="D203" s="597" t="s">
        <v>5545</v>
      </c>
      <c r="E203" s="597"/>
      <c r="F203" s="597" t="s">
        <v>908</v>
      </c>
      <c r="G203" s="358">
        <v>43763.317476851851</v>
      </c>
      <c r="H203" s="597" t="s">
        <v>5547</v>
      </c>
      <c r="I203" s="358">
        <v>43765.317476851851</v>
      </c>
      <c r="J203" s="355" t="s">
        <v>3108</v>
      </c>
      <c r="K203" s="597"/>
      <c r="L203" s="597" t="s">
        <v>3965</v>
      </c>
      <c r="M203" s="597" t="s">
        <v>3700</v>
      </c>
      <c r="N203" s="355" t="s">
        <v>3701</v>
      </c>
      <c r="O203" s="597" t="s">
        <v>5548</v>
      </c>
      <c r="P203" s="355" t="s">
        <v>3703</v>
      </c>
      <c r="Q203" s="596" t="s">
        <v>6488</v>
      </c>
      <c r="R203" s="355" t="s">
        <v>3723</v>
      </c>
      <c r="S203" s="355"/>
      <c r="T203" s="597"/>
      <c r="U203" s="597" t="s">
        <v>3123</v>
      </c>
      <c r="V203" s="597" t="s">
        <v>3706</v>
      </c>
    </row>
    <row r="204" spans="1:22" ht="60" x14ac:dyDescent="0.25">
      <c r="A204" s="597" t="s">
        <v>5554</v>
      </c>
      <c r="B204" s="597" t="s">
        <v>3693</v>
      </c>
      <c r="C204" s="597" t="s">
        <v>3694</v>
      </c>
      <c r="D204" s="597" t="s">
        <v>3814</v>
      </c>
      <c r="E204" s="597"/>
      <c r="F204" s="597" t="s">
        <v>1154</v>
      </c>
      <c r="G204" s="358">
        <v>43763.523576388892</v>
      </c>
      <c r="H204" s="597" t="s">
        <v>3816</v>
      </c>
      <c r="I204" s="358">
        <v>43763.523576388892</v>
      </c>
      <c r="J204" s="355" t="s">
        <v>3108</v>
      </c>
      <c r="K204" s="597" t="s">
        <v>5552</v>
      </c>
      <c r="L204" s="597" t="s">
        <v>5555</v>
      </c>
      <c r="M204" s="597" t="s">
        <v>3774</v>
      </c>
      <c r="N204" s="355" t="s">
        <v>3701</v>
      </c>
      <c r="O204" s="597" t="s">
        <v>3842</v>
      </c>
      <c r="P204" s="355" t="s">
        <v>3703</v>
      </c>
      <c r="Q204" s="596" t="s">
        <v>6491</v>
      </c>
      <c r="R204" s="355"/>
      <c r="S204" s="355"/>
      <c r="T204" s="597"/>
      <c r="U204" s="597" t="s">
        <v>3123</v>
      </c>
      <c r="V204" s="597" t="s">
        <v>3706</v>
      </c>
    </row>
    <row r="205" spans="1:22" ht="60" x14ac:dyDescent="0.25">
      <c r="A205" s="597" t="s">
        <v>5540</v>
      </c>
      <c r="B205" s="597" t="s">
        <v>3693</v>
      </c>
      <c r="C205" s="597" t="s">
        <v>3694</v>
      </c>
      <c r="D205" s="597" t="s">
        <v>3795</v>
      </c>
      <c r="E205" s="597"/>
      <c r="F205" s="597" t="s">
        <v>1159</v>
      </c>
      <c r="G205" s="358">
        <v>43761.592233796298</v>
      </c>
      <c r="H205" s="597" t="s">
        <v>3771</v>
      </c>
      <c r="I205" s="358">
        <v>43762.592233796298</v>
      </c>
      <c r="J205" s="355" t="s">
        <v>3108</v>
      </c>
      <c r="K205" s="597"/>
      <c r="L205" s="597" t="s">
        <v>5541</v>
      </c>
      <c r="M205" s="597" t="s">
        <v>3781</v>
      </c>
      <c r="N205" s="355" t="s">
        <v>3701</v>
      </c>
      <c r="O205" s="597" t="s">
        <v>3091</v>
      </c>
      <c r="P205" s="355" t="s">
        <v>3703</v>
      </c>
      <c r="Q205" s="596" t="s">
        <v>6487</v>
      </c>
      <c r="R205" s="355" t="s">
        <v>3723</v>
      </c>
      <c r="S205" s="355"/>
      <c r="T205" s="597"/>
      <c r="U205" s="597" t="s">
        <v>3123</v>
      </c>
      <c r="V205" s="597" t="s">
        <v>3706</v>
      </c>
    </row>
    <row r="206" spans="1:22" ht="60" x14ac:dyDescent="0.25">
      <c r="A206" s="597" t="s">
        <v>5538</v>
      </c>
      <c r="B206" s="597" t="s">
        <v>3693</v>
      </c>
      <c r="C206" s="597" t="s">
        <v>3694</v>
      </c>
      <c r="D206" s="597" t="s">
        <v>3795</v>
      </c>
      <c r="E206" s="597"/>
      <c r="F206" s="597" t="s">
        <v>1159</v>
      </c>
      <c r="G206" s="358">
        <v>43760.472326388888</v>
      </c>
      <c r="H206" s="597" t="s">
        <v>3771</v>
      </c>
      <c r="I206" s="358">
        <v>43761.472326388888</v>
      </c>
      <c r="J206" s="355" t="s">
        <v>3108</v>
      </c>
      <c r="K206" s="597"/>
      <c r="L206" s="597" t="s">
        <v>5539</v>
      </c>
      <c r="M206" s="597" t="s">
        <v>3781</v>
      </c>
      <c r="N206" s="355" t="s">
        <v>3701</v>
      </c>
      <c r="O206" s="597" t="s">
        <v>3091</v>
      </c>
      <c r="P206" s="355" t="s">
        <v>3703</v>
      </c>
      <c r="Q206" s="596" t="s">
        <v>6486</v>
      </c>
      <c r="R206" s="355" t="s">
        <v>3723</v>
      </c>
      <c r="S206" s="355"/>
      <c r="T206" s="597"/>
      <c r="U206" s="597" t="s">
        <v>3123</v>
      </c>
      <c r="V206" s="597" t="s">
        <v>3706</v>
      </c>
    </row>
    <row r="207" spans="1:22" ht="60" x14ac:dyDescent="0.25">
      <c r="A207" s="597" t="s">
        <v>5536</v>
      </c>
      <c r="B207" s="597" t="s">
        <v>3693</v>
      </c>
      <c r="C207" s="597" t="s">
        <v>3694</v>
      </c>
      <c r="D207" s="597" t="s">
        <v>3795</v>
      </c>
      <c r="E207" s="597"/>
      <c r="F207" s="597" t="s">
        <v>1159</v>
      </c>
      <c r="G207" s="358">
        <v>43759.605254629627</v>
      </c>
      <c r="H207" s="597" t="s">
        <v>3771</v>
      </c>
      <c r="I207" s="358">
        <v>43760.605254629627</v>
      </c>
      <c r="J207" s="355" t="s">
        <v>3108</v>
      </c>
      <c r="K207" s="597"/>
      <c r="L207" s="597" t="s">
        <v>5537</v>
      </c>
      <c r="M207" s="597" t="s">
        <v>3781</v>
      </c>
      <c r="N207" s="355" t="s">
        <v>3701</v>
      </c>
      <c r="O207" s="597" t="s">
        <v>3091</v>
      </c>
      <c r="P207" s="355" t="s">
        <v>3703</v>
      </c>
      <c r="Q207" s="596" t="s">
        <v>6485</v>
      </c>
      <c r="R207" s="355" t="s">
        <v>3723</v>
      </c>
      <c r="S207" s="355"/>
      <c r="T207" s="597"/>
      <c r="U207" s="597" t="s">
        <v>3123</v>
      </c>
      <c r="V207" s="597" t="s">
        <v>3706</v>
      </c>
    </row>
    <row r="208" spans="1:22" x14ac:dyDescent="0.25">
      <c r="A208" s="597" t="s">
        <v>5534</v>
      </c>
      <c r="B208" s="597" t="s">
        <v>3693</v>
      </c>
      <c r="C208" s="597" t="s">
        <v>3694</v>
      </c>
      <c r="D208" s="597" t="s">
        <v>4284</v>
      </c>
      <c r="E208" s="597"/>
      <c r="F208" s="597" t="s">
        <v>2075</v>
      </c>
      <c r="G208" s="358">
        <v>43759.543298611112</v>
      </c>
      <c r="H208" s="597" t="s">
        <v>4286</v>
      </c>
      <c r="I208" s="358">
        <v>43759.543298611112</v>
      </c>
      <c r="J208" s="355" t="s">
        <v>3766</v>
      </c>
      <c r="K208" s="597"/>
      <c r="L208" s="597" t="s">
        <v>3721</v>
      </c>
      <c r="M208" s="597" t="s">
        <v>3700</v>
      </c>
      <c r="N208" s="355" t="s">
        <v>3701</v>
      </c>
      <c r="O208" s="597" t="s">
        <v>5535</v>
      </c>
      <c r="P208" s="355" t="s">
        <v>3703</v>
      </c>
      <c r="Q208" s="596"/>
      <c r="R208" s="355"/>
      <c r="S208" s="355"/>
      <c r="T208" s="597"/>
      <c r="U208" s="597" t="s">
        <v>3123</v>
      </c>
      <c r="V208" s="597" t="s">
        <v>3706</v>
      </c>
    </row>
    <row r="209" spans="1:22" ht="30" x14ac:dyDescent="0.25">
      <c r="A209" s="597" t="s">
        <v>5533</v>
      </c>
      <c r="B209" s="597" t="s">
        <v>3693</v>
      </c>
      <c r="C209" s="597" t="s">
        <v>3694</v>
      </c>
      <c r="D209" s="597" t="s">
        <v>3795</v>
      </c>
      <c r="E209" s="597"/>
      <c r="F209" s="597" t="s">
        <v>1159</v>
      </c>
      <c r="G209" s="358">
        <v>43759.272372685184</v>
      </c>
      <c r="H209" s="597" t="s">
        <v>3771</v>
      </c>
      <c r="I209" s="358">
        <v>43759.272372685184</v>
      </c>
      <c r="J209" s="355" t="s">
        <v>3780</v>
      </c>
      <c r="K209" s="597" t="s">
        <v>4323</v>
      </c>
      <c r="L209" s="597" t="s">
        <v>4137</v>
      </c>
      <c r="M209" s="597" t="s">
        <v>3781</v>
      </c>
      <c r="N209" s="355"/>
      <c r="O209" s="597" t="s">
        <v>3842</v>
      </c>
      <c r="P209" s="355" t="s">
        <v>3703</v>
      </c>
      <c r="Q209" s="596" t="s">
        <v>6484</v>
      </c>
      <c r="R209" s="355"/>
      <c r="S209" s="355"/>
      <c r="T209" s="597"/>
      <c r="U209" s="597" t="s">
        <v>3123</v>
      </c>
      <c r="V209" s="597" t="s">
        <v>3706</v>
      </c>
    </row>
    <row r="210" spans="1:22" ht="60" x14ac:dyDescent="0.25">
      <c r="A210" s="597" t="s">
        <v>5531</v>
      </c>
      <c r="B210" s="597" t="s">
        <v>3693</v>
      </c>
      <c r="C210" s="597" t="s">
        <v>3694</v>
      </c>
      <c r="D210" s="597" t="s">
        <v>3795</v>
      </c>
      <c r="E210" s="597"/>
      <c r="F210" s="597" t="s">
        <v>1159</v>
      </c>
      <c r="G210" s="358">
        <v>43759.165266203701</v>
      </c>
      <c r="H210" s="597" t="s">
        <v>3771</v>
      </c>
      <c r="I210" s="358">
        <v>43759.165266203701</v>
      </c>
      <c r="J210" s="355"/>
      <c r="K210" s="597" t="s">
        <v>4323</v>
      </c>
      <c r="L210" s="597" t="s">
        <v>5532</v>
      </c>
      <c r="M210" s="597" t="s">
        <v>3774</v>
      </c>
      <c r="N210" s="355" t="s">
        <v>3701</v>
      </c>
      <c r="O210" s="597" t="s">
        <v>3842</v>
      </c>
      <c r="P210" s="355" t="s">
        <v>3703</v>
      </c>
      <c r="Q210" s="596" t="s">
        <v>6483</v>
      </c>
      <c r="R210" s="355"/>
      <c r="S210" s="355"/>
      <c r="T210" s="597"/>
      <c r="U210" s="597" t="s">
        <v>3123</v>
      </c>
      <c r="V210" s="597" t="s">
        <v>3706</v>
      </c>
    </row>
    <row r="211" spans="1:22" ht="60" x14ac:dyDescent="0.25">
      <c r="A211" s="597" t="s">
        <v>5528</v>
      </c>
      <c r="B211" s="597" t="s">
        <v>3693</v>
      </c>
      <c r="C211" s="597" t="s">
        <v>3694</v>
      </c>
      <c r="D211" s="597" t="s">
        <v>3854</v>
      </c>
      <c r="E211" s="597"/>
      <c r="F211" s="597" t="s">
        <v>1113</v>
      </c>
      <c r="G211" s="358">
        <v>43758.958518518521</v>
      </c>
      <c r="H211" s="597" t="s">
        <v>3771</v>
      </c>
      <c r="I211" s="358">
        <v>43758.958518518521</v>
      </c>
      <c r="J211" s="355" t="s">
        <v>3108</v>
      </c>
      <c r="K211" s="597" t="s">
        <v>5529</v>
      </c>
      <c r="L211" s="597" t="s">
        <v>5530</v>
      </c>
      <c r="M211" s="597" t="s">
        <v>3774</v>
      </c>
      <c r="N211" s="355" t="s">
        <v>3701</v>
      </c>
      <c r="O211" s="597" t="s">
        <v>3842</v>
      </c>
      <c r="P211" s="355" t="s">
        <v>3703</v>
      </c>
      <c r="Q211" s="596" t="s">
        <v>6482</v>
      </c>
      <c r="R211" s="355"/>
      <c r="S211" s="355"/>
      <c r="T211" s="597"/>
      <c r="U211" s="597" t="s">
        <v>3123</v>
      </c>
      <c r="V211" s="597" t="s">
        <v>3706</v>
      </c>
    </row>
    <row r="212" spans="1:22" ht="60" x14ac:dyDescent="0.25">
      <c r="A212" s="597" t="s">
        <v>5518</v>
      </c>
      <c r="B212" s="597" t="s">
        <v>3693</v>
      </c>
      <c r="C212" s="597" t="s">
        <v>3694</v>
      </c>
      <c r="D212" s="597" t="s">
        <v>3769</v>
      </c>
      <c r="E212" s="597"/>
      <c r="F212" s="597" t="s">
        <v>1160</v>
      </c>
      <c r="G212" s="358">
        <v>43755.596030092594</v>
      </c>
      <c r="H212" s="597" t="s">
        <v>3771</v>
      </c>
      <c r="I212" s="358">
        <v>43756.596030092594</v>
      </c>
      <c r="J212" s="355" t="s">
        <v>3108</v>
      </c>
      <c r="K212" s="597"/>
      <c r="L212" s="597" t="s">
        <v>5519</v>
      </c>
      <c r="M212" s="597" t="s">
        <v>3781</v>
      </c>
      <c r="N212" s="355" t="s">
        <v>3701</v>
      </c>
      <c r="O212" s="597" t="s">
        <v>3091</v>
      </c>
      <c r="P212" s="355" t="s">
        <v>3703</v>
      </c>
      <c r="Q212" s="596" t="s">
        <v>6480</v>
      </c>
      <c r="R212" s="355" t="s">
        <v>3723</v>
      </c>
      <c r="S212" s="355"/>
      <c r="T212" s="597"/>
      <c r="U212" s="597" t="s">
        <v>3123</v>
      </c>
      <c r="V212" s="597" t="s">
        <v>3706</v>
      </c>
    </row>
    <row r="213" spans="1:22" ht="30" x14ac:dyDescent="0.25">
      <c r="A213" s="597" t="s">
        <v>5524</v>
      </c>
      <c r="B213" s="597" t="s">
        <v>3693</v>
      </c>
      <c r="C213" s="597" t="s">
        <v>3694</v>
      </c>
      <c r="D213" s="597" t="s">
        <v>4048</v>
      </c>
      <c r="E213" s="597"/>
      <c r="F213" s="597" t="s">
        <v>2887</v>
      </c>
      <c r="G213" s="358">
        <v>43756.572731481479</v>
      </c>
      <c r="H213" s="597" t="s">
        <v>4050</v>
      </c>
      <c r="I213" s="358">
        <v>43756.572731481479</v>
      </c>
      <c r="J213" s="355" t="s">
        <v>3108</v>
      </c>
      <c r="K213" s="597" t="s">
        <v>5525</v>
      </c>
      <c r="L213" s="597" t="s">
        <v>5526</v>
      </c>
      <c r="M213" s="597" t="s">
        <v>3950</v>
      </c>
      <c r="N213" s="355" t="s">
        <v>3714</v>
      </c>
      <c r="O213" s="597" t="s">
        <v>5527</v>
      </c>
      <c r="P213" s="355" t="s">
        <v>3703</v>
      </c>
      <c r="Q213" s="596" t="s">
        <v>6481</v>
      </c>
      <c r="R213" s="355"/>
      <c r="S213" s="355"/>
      <c r="T213" s="597"/>
      <c r="U213" s="597" t="s">
        <v>3123</v>
      </c>
      <c r="V213" s="597" t="s">
        <v>3706</v>
      </c>
    </row>
    <row r="214" spans="1:22" x14ac:dyDescent="0.25">
      <c r="A214" s="597" t="s">
        <v>5521</v>
      </c>
      <c r="B214" s="597" t="s">
        <v>3693</v>
      </c>
      <c r="C214" s="597" t="s">
        <v>3744</v>
      </c>
      <c r="D214" s="597" t="s">
        <v>5520</v>
      </c>
      <c r="E214" s="597"/>
      <c r="F214" s="597" t="s">
        <v>1526</v>
      </c>
      <c r="G214" s="358">
        <v>43756.247523148151</v>
      </c>
      <c r="H214" s="597"/>
      <c r="I214" s="358">
        <v>43756.247523148151</v>
      </c>
      <c r="J214" s="355"/>
      <c r="K214" s="597" t="s">
        <v>5522</v>
      </c>
      <c r="L214" s="597" t="s">
        <v>3754</v>
      </c>
      <c r="M214" s="597" t="s">
        <v>3700</v>
      </c>
      <c r="N214" s="355" t="s">
        <v>3737</v>
      </c>
      <c r="O214" s="597" t="s">
        <v>5523</v>
      </c>
      <c r="P214" s="355" t="s">
        <v>3703</v>
      </c>
      <c r="Q214" s="596"/>
      <c r="R214" s="355"/>
      <c r="S214" s="355"/>
      <c r="T214" s="597"/>
      <c r="U214" s="597" t="s">
        <v>3123</v>
      </c>
      <c r="V214" s="597" t="s">
        <v>3706</v>
      </c>
    </row>
    <row r="215" spans="1:22" ht="60" x14ac:dyDescent="0.25">
      <c r="A215" s="597" t="s">
        <v>5517</v>
      </c>
      <c r="B215" s="597" t="s">
        <v>3693</v>
      </c>
      <c r="C215" s="597" t="s">
        <v>3694</v>
      </c>
      <c r="D215" s="597" t="s">
        <v>3769</v>
      </c>
      <c r="E215" s="597"/>
      <c r="F215" s="597" t="s">
        <v>1160</v>
      </c>
      <c r="G215" s="358">
        <v>43754.587326388886</v>
      </c>
      <c r="H215" s="597" t="s">
        <v>3771</v>
      </c>
      <c r="I215" s="358">
        <v>43755.587326388886</v>
      </c>
      <c r="J215" s="355" t="s">
        <v>3108</v>
      </c>
      <c r="K215" s="597"/>
      <c r="L215" s="597" t="s">
        <v>5081</v>
      </c>
      <c r="M215" s="597" t="s">
        <v>3781</v>
      </c>
      <c r="N215" s="355" t="s">
        <v>3701</v>
      </c>
      <c r="O215" s="597" t="s">
        <v>3091</v>
      </c>
      <c r="P215" s="355" t="s">
        <v>3703</v>
      </c>
      <c r="Q215" s="596" t="s">
        <v>6479</v>
      </c>
      <c r="R215" s="355" t="s">
        <v>3723</v>
      </c>
      <c r="S215" s="355"/>
      <c r="T215" s="597"/>
      <c r="U215" s="597" t="s">
        <v>3123</v>
      </c>
      <c r="V215" s="597" t="s">
        <v>3706</v>
      </c>
    </row>
    <row r="216" spans="1:22" ht="90" x14ac:dyDescent="0.25">
      <c r="A216" s="597" t="s">
        <v>5516</v>
      </c>
      <c r="B216" s="597" t="s">
        <v>3693</v>
      </c>
      <c r="C216" s="597" t="s">
        <v>3694</v>
      </c>
      <c r="D216" s="597" t="s">
        <v>3769</v>
      </c>
      <c r="E216" s="597"/>
      <c r="F216" s="597" t="s">
        <v>1160</v>
      </c>
      <c r="G216" s="358">
        <v>43753.594305555554</v>
      </c>
      <c r="H216" s="597" t="s">
        <v>3771</v>
      </c>
      <c r="I216" s="358">
        <v>43754.594305555554</v>
      </c>
      <c r="J216" s="355" t="s">
        <v>3108</v>
      </c>
      <c r="K216" s="597"/>
      <c r="L216" s="597" t="s">
        <v>4114</v>
      </c>
      <c r="M216" s="597" t="s">
        <v>3781</v>
      </c>
      <c r="N216" s="355" t="s">
        <v>3701</v>
      </c>
      <c r="O216" s="597" t="s">
        <v>3091</v>
      </c>
      <c r="P216" s="355" t="s">
        <v>3703</v>
      </c>
      <c r="Q216" s="596" t="s">
        <v>6478</v>
      </c>
      <c r="R216" s="355" t="s">
        <v>3723</v>
      </c>
      <c r="S216" s="355"/>
      <c r="T216" s="597"/>
      <c r="U216" s="597" t="s">
        <v>3123</v>
      </c>
      <c r="V216" s="597" t="s">
        <v>3706</v>
      </c>
    </row>
    <row r="217" spans="1:22" x14ac:dyDescent="0.25">
      <c r="A217" s="597" t="s">
        <v>5514</v>
      </c>
      <c r="B217" s="597" t="s">
        <v>3693</v>
      </c>
      <c r="C217" s="597" t="s">
        <v>3694</v>
      </c>
      <c r="D217" s="597" t="s">
        <v>3769</v>
      </c>
      <c r="E217" s="597"/>
      <c r="F217" s="597" t="s">
        <v>1160</v>
      </c>
      <c r="G217" s="358">
        <v>43753.588912037034</v>
      </c>
      <c r="H217" s="597" t="s">
        <v>3771</v>
      </c>
      <c r="I217" s="358">
        <v>43753.588912037034</v>
      </c>
      <c r="J217" s="355" t="s">
        <v>3108</v>
      </c>
      <c r="K217" s="597"/>
      <c r="L217" s="597" t="s">
        <v>5515</v>
      </c>
      <c r="M217" s="597"/>
      <c r="N217" s="355"/>
      <c r="O217" s="597"/>
      <c r="P217" s="355" t="s">
        <v>3703</v>
      </c>
      <c r="Q217" s="596"/>
      <c r="R217" s="355" t="s">
        <v>3723</v>
      </c>
      <c r="S217" s="355"/>
      <c r="T217" s="597"/>
      <c r="U217" s="597" t="s">
        <v>3123</v>
      </c>
      <c r="V217" s="597" t="s">
        <v>3706</v>
      </c>
    </row>
    <row r="218" spans="1:22" ht="60" x14ac:dyDescent="0.25">
      <c r="A218" s="597" t="s">
        <v>5505</v>
      </c>
      <c r="B218" s="597" t="s">
        <v>3693</v>
      </c>
      <c r="C218" s="597" t="s">
        <v>3694</v>
      </c>
      <c r="D218" s="597" t="s">
        <v>4121</v>
      </c>
      <c r="E218" s="597"/>
      <c r="F218" s="597" t="s">
        <v>1161</v>
      </c>
      <c r="G218" s="358">
        <v>43748.588587962964</v>
      </c>
      <c r="H218" s="597" t="s">
        <v>3771</v>
      </c>
      <c r="I218" s="358">
        <v>43753.588587962964</v>
      </c>
      <c r="J218" s="355" t="s">
        <v>3108</v>
      </c>
      <c r="K218" s="597"/>
      <c r="L218" s="597" t="s">
        <v>5506</v>
      </c>
      <c r="M218" s="597" t="s">
        <v>3781</v>
      </c>
      <c r="N218" s="355" t="s">
        <v>3701</v>
      </c>
      <c r="O218" s="597" t="s">
        <v>3091</v>
      </c>
      <c r="P218" s="355" t="s">
        <v>3703</v>
      </c>
      <c r="Q218" s="596" t="s">
        <v>6475</v>
      </c>
      <c r="R218" s="355"/>
      <c r="S218" s="355"/>
      <c r="T218" s="597"/>
      <c r="U218" s="597" t="s">
        <v>3123</v>
      </c>
      <c r="V218" s="597" t="s">
        <v>3706</v>
      </c>
    </row>
    <row r="219" spans="1:22" x14ac:dyDescent="0.25">
      <c r="A219" s="597" t="s">
        <v>5513</v>
      </c>
      <c r="B219" s="597" t="s">
        <v>3693</v>
      </c>
      <c r="C219" s="597" t="s">
        <v>3744</v>
      </c>
      <c r="D219" s="597" t="s">
        <v>3778</v>
      </c>
      <c r="E219" s="597"/>
      <c r="F219" s="597" t="s">
        <v>1512</v>
      </c>
      <c r="G219" s="358">
        <v>43753.585706018515</v>
      </c>
      <c r="H219" s="597"/>
      <c r="I219" s="358">
        <v>43753.585706018515</v>
      </c>
      <c r="J219" s="355" t="s">
        <v>3780</v>
      </c>
      <c r="K219" s="597"/>
      <c r="L219" s="597" t="s">
        <v>3781</v>
      </c>
      <c r="M219" s="597" t="s">
        <v>3781</v>
      </c>
      <c r="N219" s="355" t="s">
        <v>3701</v>
      </c>
      <c r="O219" s="597" t="s">
        <v>3091</v>
      </c>
      <c r="P219" s="355" t="s">
        <v>3703</v>
      </c>
      <c r="Q219" s="596"/>
      <c r="R219" s="355" t="s">
        <v>3723</v>
      </c>
      <c r="S219" s="355"/>
      <c r="T219" s="597"/>
      <c r="U219" s="597" t="s">
        <v>3123</v>
      </c>
      <c r="V219" s="597" t="s">
        <v>3706</v>
      </c>
    </row>
    <row r="220" spans="1:22" x14ac:dyDescent="0.25">
      <c r="A220" s="597" t="s">
        <v>5509</v>
      </c>
      <c r="B220" s="597" t="s">
        <v>3693</v>
      </c>
      <c r="C220" s="597" t="s">
        <v>3694</v>
      </c>
      <c r="D220" s="597" t="s">
        <v>4099</v>
      </c>
      <c r="E220" s="597" t="s">
        <v>5510</v>
      </c>
      <c r="F220" s="597" t="s">
        <v>1153</v>
      </c>
      <c r="G220" s="358">
        <v>43752.966932870368</v>
      </c>
      <c r="H220" s="597" t="s">
        <v>4079</v>
      </c>
      <c r="I220" s="358">
        <v>43752.966932870368</v>
      </c>
      <c r="J220" s="355" t="s">
        <v>3108</v>
      </c>
      <c r="K220" s="597" t="s">
        <v>5511</v>
      </c>
      <c r="L220" s="597" t="s">
        <v>5465</v>
      </c>
      <c r="M220" s="597" t="s">
        <v>3700</v>
      </c>
      <c r="N220" s="355" t="s">
        <v>3714</v>
      </c>
      <c r="O220" s="597" t="s">
        <v>5512</v>
      </c>
      <c r="P220" s="355" t="s">
        <v>3703</v>
      </c>
      <c r="Q220" s="596" t="s">
        <v>6477</v>
      </c>
      <c r="R220" s="355" t="s">
        <v>3704</v>
      </c>
      <c r="S220" s="355" t="s">
        <v>3705</v>
      </c>
      <c r="T220" s="597"/>
      <c r="U220" s="597" t="s">
        <v>3123</v>
      </c>
      <c r="V220" s="597" t="s">
        <v>3706</v>
      </c>
    </row>
    <row r="221" spans="1:22" ht="60" x14ac:dyDescent="0.25">
      <c r="A221" s="597" t="s">
        <v>5503</v>
      </c>
      <c r="B221" s="597" t="s">
        <v>3693</v>
      </c>
      <c r="C221" s="597" t="s">
        <v>3694</v>
      </c>
      <c r="D221" s="597" t="s">
        <v>4121</v>
      </c>
      <c r="E221" s="597"/>
      <c r="F221" s="597" t="s">
        <v>1161</v>
      </c>
      <c r="G221" s="358">
        <v>43748.5856712963</v>
      </c>
      <c r="H221" s="597" t="s">
        <v>3771</v>
      </c>
      <c r="I221" s="358">
        <v>43752.5856712963</v>
      </c>
      <c r="J221" s="355" t="s">
        <v>3108</v>
      </c>
      <c r="K221" s="597"/>
      <c r="L221" s="597" t="s">
        <v>5504</v>
      </c>
      <c r="M221" s="597" t="s">
        <v>3781</v>
      </c>
      <c r="N221" s="355" t="s">
        <v>3701</v>
      </c>
      <c r="O221" s="597" t="s">
        <v>3091</v>
      </c>
      <c r="P221" s="355" t="s">
        <v>3703</v>
      </c>
      <c r="Q221" s="596" t="s">
        <v>6474</v>
      </c>
      <c r="R221" s="355" t="s">
        <v>3723</v>
      </c>
      <c r="S221" s="355"/>
      <c r="T221" s="597"/>
      <c r="U221" s="597" t="s">
        <v>3123</v>
      </c>
      <c r="V221" s="597" t="s">
        <v>3706</v>
      </c>
    </row>
    <row r="222" spans="1:22" x14ac:dyDescent="0.25">
      <c r="A222" s="597" t="s">
        <v>5502</v>
      </c>
      <c r="B222" s="597" t="s">
        <v>3693</v>
      </c>
      <c r="C222" s="597" t="s">
        <v>3694</v>
      </c>
      <c r="D222" s="597" t="s">
        <v>4121</v>
      </c>
      <c r="E222" s="597"/>
      <c r="F222" s="597" t="s">
        <v>1161</v>
      </c>
      <c r="G222" s="358">
        <v>43748.582719907405</v>
      </c>
      <c r="H222" s="597" t="s">
        <v>3771</v>
      </c>
      <c r="I222" s="358">
        <v>43751.582719907405</v>
      </c>
      <c r="J222" s="355" t="s">
        <v>3108</v>
      </c>
      <c r="K222" s="597"/>
      <c r="L222" s="597" t="s">
        <v>5345</v>
      </c>
      <c r="M222" s="597" t="s">
        <v>3781</v>
      </c>
      <c r="N222" s="355" t="s">
        <v>3701</v>
      </c>
      <c r="O222" s="597" t="s">
        <v>3091</v>
      </c>
      <c r="P222" s="355" t="s">
        <v>3703</v>
      </c>
      <c r="Q222" s="596"/>
      <c r="R222" s="355" t="s">
        <v>3723</v>
      </c>
      <c r="S222" s="355"/>
      <c r="T222" s="597"/>
      <c r="U222" s="597" t="s">
        <v>3123</v>
      </c>
      <c r="V222" s="597" t="s">
        <v>3706</v>
      </c>
    </row>
    <row r="223" spans="1:22" x14ac:dyDescent="0.25">
      <c r="A223" s="597" t="s">
        <v>5501</v>
      </c>
      <c r="B223" s="597" t="s">
        <v>3693</v>
      </c>
      <c r="C223" s="597" t="s">
        <v>3744</v>
      </c>
      <c r="D223" s="597" t="s">
        <v>3778</v>
      </c>
      <c r="E223" s="597"/>
      <c r="F223" s="597" t="s">
        <v>1512</v>
      </c>
      <c r="G223" s="358">
        <v>43748.57775462963</v>
      </c>
      <c r="H223" s="597"/>
      <c r="I223" s="358">
        <v>43751.57775462963</v>
      </c>
      <c r="J223" s="355" t="s">
        <v>3780</v>
      </c>
      <c r="K223" s="597"/>
      <c r="L223" s="597" t="s">
        <v>4137</v>
      </c>
      <c r="M223" s="597" t="s">
        <v>3781</v>
      </c>
      <c r="N223" s="355" t="s">
        <v>3701</v>
      </c>
      <c r="O223" s="597" t="s">
        <v>3091</v>
      </c>
      <c r="P223" s="355" t="s">
        <v>3703</v>
      </c>
      <c r="Q223" s="596"/>
      <c r="R223" s="355" t="s">
        <v>3723</v>
      </c>
      <c r="S223" s="355"/>
      <c r="T223" s="597"/>
      <c r="U223" s="597" t="s">
        <v>3123</v>
      </c>
      <c r="V223" s="597" t="s">
        <v>3706</v>
      </c>
    </row>
    <row r="224" spans="1:22" ht="30" x14ac:dyDescent="0.25">
      <c r="A224" s="597" t="s">
        <v>5507</v>
      </c>
      <c r="B224" s="597" t="s">
        <v>3693</v>
      </c>
      <c r="C224" s="597" t="s">
        <v>3694</v>
      </c>
      <c r="D224" s="597" t="s">
        <v>3910</v>
      </c>
      <c r="E224" s="597"/>
      <c r="F224" s="597" t="s">
        <v>1193</v>
      </c>
      <c r="G224" s="358">
        <v>43750.024583333332</v>
      </c>
      <c r="H224" s="597" t="s">
        <v>3758</v>
      </c>
      <c r="I224" s="358">
        <v>43750.024583333332</v>
      </c>
      <c r="J224" s="355" t="s">
        <v>3108</v>
      </c>
      <c r="K224" s="597" t="s">
        <v>5508</v>
      </c>
      <c r="L224" s="597" t="s">
        <v>5498</v>
      </c>
      <c r="M224" s="597" t="s">
        <v>3721</v>
      </c>
      <c r="N224" s="355" t="s">
        <v>3926</v>
      </c>
      <c r="O224" s="597" t="s">
        <v>3927</v>
      </c>
      <c r="P224" s="355" t="s">
        <v>3703</v>
      </c>
      <c r="Q224" s="596" t="s">
        <v>6476</v>
      </c>
      <c r="R224" s="355" t="s">
        <v>3704</v>
      </c>
      <c r="S224" s="355" t="s">
        <v>3716</v>
      </c>
      <c r="T224" s="597"/>
      <c r="U224" s="597" t="s">
        <v>3123</v>
      </c>
      <c r="V224" s="597" t="s">
        <v>3706</v>
      </c>
    </row>
    <row r="225" spans="1:22" x14ac:dyDescent="0.25">
      <c r="A225" s="597" t="s">
        <v>5497</v>
      </c>
      <c r="B225" s="597" t="s">
        <v>3693</v>
      </c>
      <c r="C225" s="597" t="s">
        <v>3694</v>
      </c>
      <c r="D225" s="597" t="s">
        <v>3910</v>
      </c>
      <c r="E225" s="597"/>
      <c r="F225" s="597" t="s">
        <v>1193</v>
      </c>
      <c r="G225" s="358">
        <v>43748.356898148151</v>
      </c>
      <c r="H225" s="597" t="s">
        <v>3758</v>
      </c>
      <c r="I225" s="358">
        <v>43749.356898148151</v>
      </c>
      <c r="J225" s="355" t="s">
        <v>3108</v>
      </c>
      <c r="K225" s="597"/>
      <c r="L225" s="597" t="s">
        <v>5498</v>
      </c>
      <c r="M225" s="597" t="s">
        <v>3721</v>
      </c>
      <c r="N225" s="355" t="s">
        <v>3701</v>
      </c>
      <c r="O225" s="597" t="s">
        <v>3091</v>
      </c>
      <c r="P225" s="355" t="s">
        <v>3703</v>
      </c>
      <c r="Q225" s="596"/>
      <c r="R225" s="355" t="s">
        <v>3723</v>
      </c>
      <c r="S225" s="355"/>
      <c r="T225" s="597"/>
      <c r="U225" s="597" t="s">
        <v>3123</v>
      </c>
      <c r="V225" s="597" t="s">
        <v>3706</v>
      </c>
    </row>
    <row r="226" spans="1:22" ht="60" x14ac:dyDescent="0.25">
      <c r="A226" s="597" t="s">
        <v>5499</v>
      </c>
      <c r="B226" s="597" t="s">
        <v>3693</v>
      </c>
      <c r="C226" s="597" t="s">
        <v>3694</v>
      </c>
      <c r="D226" s="597" t="s">
        <v>4077</v>
      </c>
      <c r="E226" s="597"/>
      <c r="F226" s="597" t="s">
        <v>1086</v>
      </c>
      <c r="G226" s="358">
        <v>43748.562083333331</v>
      </c>
      <c r="H226" s="597" t="s">
        <v>4079</v>
      </c>
      <c r="I226" s="358">
        <v>43748.562083333331</v>
      </c>
      <c r="J226" s="355"/>
      <c r="K226" s="597"/>
      <c r="L226" s="597" t="s">
        <v>4415</v>
      </c>
      <c r="M226" s="597" t="s">
        <v>3700</v>
      </c>
      <c r="N226" s="355" t="s">
        <v>4392</v>
      </c>
      <c r="O226" s="597" t="s">
        <v>5500</v>
      </c>
      <c r="P226" s="355" t="s">
        <v>3703</v>
      </c>
      <c r="Q226" s="596" t="s">
        <v>6473</v>
      </c>
      <c r="R226" s="355"/>
      <c r="S226" s="355"/>
      <c r="T226" s="597"/>
      <c r="U226" s="597" t="s">
        <v>3123</v>
      </c>
      <c r="V226" s="597" t="s">
        <v>3706</v>
      </c>
    </row>
    <row r="227" spans="1:22" x14ac:dyDescent="0.25">
      <c r="A227" s="597" t="s">
        <v>5495</v>
      </c>
      <c r="B227" s="597" t="s">
        <v>3693</v>
      </c>
      <c r="C227" s="597" t="s">
        <v>3694</v>
      </c>
      <c r="D227" s="597" t="s">
        <v>3934</v>
      </c>
      <c r="E227" s="597"/>
      <c r="F227" s="597" t="s">
        <v>3936</v>
      </c>
      <c r="G227" s="358">
        <v>43748.170891203707</v>
      </c>
      <c r="H227" s="597" t="s">
        <v>3937</v>
      </c>
      <c r="I227" s="358">
        <v>43748.170891203707</v>
      </c>
      <c r="J227" s="355" t="s">
        <v>3108</v>
      </c>
      <c r="K227" s="597" t="s">
        <v>5485</v>
      </c>
      <c r="L227" s="597" t="s">
        <v>5496</v>
      </c>
      <c r="M227" s="597" t="s">
        <v>3755</v>
      </c>
      <c r="N227" s="355" t="s">
        <v>3714</v>
      </c>
      <c r="O227" s="597" t="s">
        <v>4240</v>
      </c>
      <c r="P227" s="355"/>
      <c r="Q227" s="596" t="s">
        <v>6472</v>
      </c>
      <c r="R227" s="355" t="s">
        <v>3704</v>
      </c>
      <c r="S227" s="355" t="s">
        <v>3716</v>
      </c>
      <c r="T227" s="597"/>
      <c r="U227" s="597" t="s">
        <v>3123</v>
      </c>
      <c r="V227" s="597" t="s">
        <v>3706</v>
      </c>
    </row>
    <row r="228" spans="1:22" ht="60" x14ac:dyDescent="0.25">
      <c r="A228" s="597" t="s">
        <v>5492</v>
      </c>
      <c r="B228" s="597" t="s">
        <v>3693</v>
      </c>
      <c r="C228" s="597" t="s">
        <v>3694</v>
      </c>
      <c r="D228" s="597" t="s">
        <v>4624</v>
      </c>
      <c r="E228" s="597"/>
      <c r="F228" s="597" t="s">
        <v>905</v>
      </c>
      <c r="G228" s="358">
        <v>43747.573194444441</v>
      </c>
      <c r="H228" s="597" t="s">
        <v>3758</v>
      </c>
      <c r="I228" s="358">
        <v>43747.573194444441</v>
      </c>
      <c r="J228" s="355"/>
      <c r="K228" s="597" t="s">
        <v>5493</v>
      </c>
      <c r="L228" s="597" t="s">
        <v>5494</v>
      </c>
      <c r="M228" s="597" t="s">
        <v>3950</v>
      </c>
      <c r="N228" s="355" t="s">
        <v>3714</v>
      </c>
      <c r="O228" s="597" t="s">
        <v>4240</v>
      </c>
      <c r="P228" s="355" t="s">
        <v>3703</v>
      </c>
      <c r="Q228" s="596" t="s">
        <v>6471</v>
      </c>
      <c r="R228" s="355"/>
      <c r="S228" s="355"/>
      <c r="T228" s="597"/>
      <c r="U228" s="597" t="s">
        <v>3123</v>
      </c>
      <c r="V228" s="597" t="s">
        <v>3706</v>
      </c>
    </row>
    <row r="229" spans="1:22" ht="30" x14ac:dyDescent="0.25">
      <c r="A229" s="597" t="s">
        <v>5484</v>
      </c>
      <c r="B229" s="597" t="s">
        <v>3693</v>
      </c>
      <c r="C229" s="597" t="s">
        <v>3694</v>
      </c>
      <c r="D229" s="597" t="s">
        <v>4174</v>
      </c>
      <c r="E229" s="597"/>
      <c r="F229" s="597" t="s">
        <v>925</v>
      </c>
      <c r="G229" s="358">
        <v>43746.420798611114</v>
      </c>
      <c r="H229" s="597" t="s">
        <v>4176</v>
      </c>
      <c r="I229" s="358">
        <v>43746.420798611114</v>
      </c>
      <c r="J229" s="355"/>
      <c r="K229" s="597" t="s">
        <v>5485</v>
      </c>
      <c r="L229" s="597" t="s">
        <v>5486</v>
      </c>
      <c r="M229" s="597" t="s">
        <v>3700</v>
      </c>
      <c r="N229" s="355"/>
      <c r="O229" s="597" t="s">
        <v>5487</v>
      </c>
      <c r="P229" s="355" t="s">
        <v>3703</v>
      </c>
      <c r="Q229" s="596" t="s">
        <v>6469</v>
      </c>
      <c r="R229" s="355"/>
      <c r="S229" s="355"/>
      <c r="T229" s="597"/>
      <c r="U229" s="597" t="s">
        <v>3123</v>
      </c>
      <c r="V229" s="597" t="s">
        <v>3706</v>
      </c>
    </row>
    <row r="230" spans="1:22" ht="30" x14ac:dyDescent="0.25">
      <c r="A230" s="597" t="s">
        <v>5481</v>
      </c>
      <c r="B230" s="597" t="s">
        <v>3693</v>
      </c>
      <c r="C230" s="597" t="s">
        <v>3744</v>
      </c>
      <c r="D230" s="597" t="s">
        <v>4587</v>
      </c>
      <c r="E230" s="597"/>
      <c r="F230" s="597" t="s">
        <v>4589</v>
      </c>
      <c r="G230" s="358">
        <v>43745.145277777781</v>
      </c>
      <c r="H230" s="597"/>
      <c r="I230" s="358">
        <v>43745.145277777781</v>
      </c>
      <c r="J230" s="355" t="s">
        <v>3108</v>
      </c>
      <c r="K230" s="597" t="s">
        <v>5482</v>
      </c>
      <c r="L230" s="597" t="s">
        <v>3774</v>
      </c>
      <c r="M230" s="597" t="s">
        <v>3721</v>
      </c>
      <c r="N230" s="355" t="s">
        <v>3737</v>
      </c>
      <c r="O230" s="597" t="s">
        <v>5483</v>
      </c>
      <c r="P230" s="355"/>
      <c r="Q230" s="596" t="s">
        <v>6468</v>
      </c>
      <c r="R230" s="355" t="s">
        <v>3723</v>
      </c>
      <c r="S230" s="355"/>
      <c r="T230" s="597"/>
      <c r="U230" s="597" t="s">
        <v>3123</v>
      </c>
      <c r="V230" s="597" t="s">
        <v>3706</v>
      </c>
    </row>
    <row r="231" spans="1:22" x14ac:dyDescent="0.25">
      <c r="A231" s="597" t="s">
        <v>5488</v>
      </c>
      <c r="B231" s="597" t="s">
        <v>3693</v>
      </c>
      <c r="C231" s="597" t="s">
        <v>3694</v>
      </c>
      <c r="D231" s="597" t="s">
        <v>4357</v>
      </c>
      <c r="E231" s="597"/>
      <c r="F231" s="597" t="s">
        <v>118</v>
      </c>
      <c r="G231" s="358">
        <v>43746.952870370369</v>
      </c>
      <c r="H231" s="597" t="s">
        <v>4359</v>
      </c>
      <c r="I231" s="358">
        <v>43744.952870370369</v>
      </c>
      <c r="J231" s="355" t="s">
        <v>3108</v>
      </c>
      <c r="K231" s="597" t="s">
        <v>5489</v>
      </c>
      <c r="L231" s="597" t="s">
        <v>5490</v>
      </c>
      <c r="M231" s="597" t="s">
        <v>3755</v>
      </c>
      <c r="N231" s="355" t="s">
        <v>3714</v>
      </c>
      <c r="O231" s="597" t="s">
        <v>5491</v>
      </c>
      <c r="P231" s="355" t="s">
        <v>3703</v>
      </c>
      <c r="Q231" s="596" t="s">
        <v>6470</v>
      </c>
      <c r="R231" s="355" t="s">
        <v>3704</v>
      </c>
      <c r="S231" s="355" t="s">
        <v>3716</v>
      </c>
      <c r="T231" s="597"/>
      <c r="U231" s="597" t="s">
        <v>3123</v>
      </c>
      <c r="V231" s="597" t="s">
        <v>3706</v>
      </c>
    </row>
    <row r="232" spans="1:22" ht="75" x14ac:dyDescent="0.25">
      <c r="A232" s="597" t="s">
        <v>5478</v>
      </c>
      <c r="B232" s="597" t="s">
        <v>3693</v>
      </c>
      <c r="C232" s="597" t="s">
        <v>3694</v>
      </c>
      <c r="D232" s="597" t="s">
        <v>4361</v>
      </c>
      <c r="E232" s="597"/>
      <c r="F232" s="597" t="s">
        <v>4363</v>
      </c>
      <c r="G232" s="358">
        <v>43745.073449074072</v>
      </c>
      <c r="H232" s="597" t="s">
        <v>4364</v>
      </c>
      <c r="I232" s="358">
        <v>43744</v>
      </c>
      <c r="J232" s="355" t="s">
        <v>3108</v>
      </c>
      <c r="K232" s="597"/>
      <c r="L232" s="597" t="s">
        <v>5479</v>
      </c>
      <c r="M232" s="597" t="s">
        <v>3721</v>
      </c>
      <c r="N232" s="355" t="s">
        <v>3737</v>
      </c>
      <c r="O232" s="597" t="s">
        <v>5480</v>
      </c>
      <c r="P232" s="355" t="s">
        <v>3703</v>
      </c>
      <c r="Q232" s="596" t="s">
        <v>6467</v>
      </c>
      <c r="R232" s="355" t="s">
        <v>3723</v>
      </c>
      <c r="S232" s="355" t="s">
        <v>3701</v>
      </c>
      <c r="T232" s="597"/>
      <c r="U232" s="597" t="s">
        <v>3123</v>
      </c>
      <c r="V232" s="597" t="s">
        <v>3706</v>
      </c>
    </row>
    <row r="233" spans="1:22" x14ac:dyDescent="0.25">
      <c r="A233" s="597" t="s">
        <v>5476</v>
      </c>
      <c r="B233" s="597" t="s">
        <v>3693</v>
      </c>
      <c r="C233" s="597" t="s">
        <v>3694</v>
      </c>
      <c r="D233" s="597" t="s">
        <v>3729</v>
      </c>
      <c r="E233" s="597"/>
      <c r="F233" s="597" t="s">
        <v>957</v>
      </c>
      <c r="G233" s="358">
        <v>43741.305821759262</v>
      </c>
      <c r="H233" s="597" t="s">
        <v>3731</v>
      </c>
      <c r="I233" s="358">
        <v>43742.305821759262</v>
      </c>
      <c r="J233" s="355" t="s">
        <v>3108</v>
      </c>
      <c r="K233" s="597"/>
      <c r="L233" s="597" t="s">
        <v>5477</v>
      </c>
      <c r="M233" s="597" t="s">
        <v>3721</v>
      </c>
      <c r="N233" s="355" t="s">
        <v>3701</v>
      </c>
      <c r="O233" s="597" t="s">
        <v>3091</v>
      </c>
      <c r="P233" s="355" t="s">
        <v>3703</v>
      </c>
      <c r="Q233" s="596" t="s">
        <v>6466</v>
      </c>
      <c r="R233" s="355" t="s">
        <v>3723</v>
      </c>
      <c r="S233" s="355"/>
      <c r="T233" s="597"/>
      <c r="U233" s="597" t="s">
        <v>3123</v>
      </c>
      <c r="V233" s="597" t="s">
        <v>3706</v>
      </c>
    </row>
    <row r="234" spans="1:22" ht="60" x14ac:dyDescent="0.25">
      <c r="A234" s="597" t="s">
        <v>5468</v>
      </c>
      <c r="B234" s="597" t="s">
        <v>3693</v>
      </c>
      <c r="C234" s="597" t="s">
        <v>3694</v>
      </c>
      <c r="D234" s="597" t="s">
        <v>5467</v>
      </c>
      <c r="E234" s="597"/>
      <c r="F234" s="597" t="s">
        <v>5469</v>
      </c>
      <c r="G234" s="358">
        <v>43740.270578703705</v>
      </c>
      <c r="H234" s="597" t="s">
        <v>4604</v>
      </c>
      <c r="I234" s="358">
        <v>43740.270578703705</v>
      </c>
      <c r="J234" s="355" t="s">
        <v>3108</v>
      </c>
      <c r="K234" s="597" t="s">
        <v>5470</v>
      </c>
      <c r="L234" s="597" t="s">
        <v>5471</v>
      </c>
      <c r="M234" s="597" t="s">
        <v>3700</v>
      </c>
      <c r="N234" s="355" t="s">
        <v>3701</v>
      </c>
      <c r="O234" s="597" t="s">
        <v>5472</v>
      </c>
      <c r="P234" s="355" t="s">
        <v>3703</v>
      </c>
      <c r="Q234" s="596" t="s">
        <v>6464</v>
      </c>
      <c r="R234" s="355" t="s">
        <v>3723</v>
      </c>
      <c r="S234" s="355"/>
      <c r="T234" s="597"/>
      <c r="U234" s="597" t="s">
        <v>3123</v>
      </c>
      <c r="V234" s="597" t="s">
        <v>3706</v>
      </c>
    </row>
    <row r="235" spans="1:22" ht="30" x14ac:dyDescent="0.25">
      <c r="A235" s="597" t="s">
        <v>5464</v>
      </c>
      <c r="B235" s="597" t="s">
        <v>3693</v>
      </c>
      <c r="C235" s="597" t="s">
        <v>3694</v>
      </c>
      <c r="D235" s="597" t="s">
        <v>5016</v>
      </c>
      <c r="E235" s="597" t="s">
        <v>3667</v>
      </c>
      <c r="F235" s="597" t="s">
        <v>5018</v>
      </c>
      <c r="G235" s="358">
        <v>43733.754918981482</v>
      </c>
      <c r="H235" s="597" t="s">
        <v>5019</v>
      </c>
      <c r="I235" s="358">
        <v>43733.754918981482</v>
      </c>
      <c r="J235" s="355" t="s">
        <v>3108</v>
      </c>
      <c r="K235" s="597"/>
      <c r="L235" s="597" t="s">
        <v>5465</v>
      </c>
      <c r="M235" s="597" t="s">
        <v>3721</v>
      </c>
      <c r="N235" s="355" t="s">
        <v>3714</v>
      </c>
      <c r="O235" s="597" t="s">
        <v>5466</v>
      </c>
      <c r="P235" s="355" t="s">
        <v>3703</v>
      </c>
      <c r="Q235" s="596" t="s">
        <v>6463</v>
      </c>
      <c r="R235" s="355" t="s">
        <v>3742</v>
      </c>
      <c r="S235" s="355" t="s">
        <v>3716</v>
      </c>
      <c r="T235" s="597"/>
      <c r="U235" s="597" t="s">
        <v>3123</v>
      </c>
      <c r="V235" s="597" t="s">
        <v>3706</v>
      </c>
    </row>
    <row r="236" spans="1:22" x14ac:dyDescent="0.25">
      <c r="A236" s="597" t="s">
        <v>5458</v>
      </c>
      <c r="B236" s="597" t="s">
        <v>3693</v>
      </c>
      <c r="C236" s="597" t="s">
        <v>3744</v>
      </c>
      <c r="D236" s="597" t="s">
        <v>5457</v>
      </c>
      <c r="E236" s="597"/>
      <c r="F236" s="597" t="s">
        <v>5459</v>
      </c>
      <c r="G236" s="358">
        <v>43733.133506944447</v>
      </c>
      <c r="H236" s="597" t="s">
        <v>5460</v>
      </c>
      <c r="I236" s="358">
        <v>43733.133506944447</v>
      </c>
      <c r="J236" s="355" t="s">
        <v>3711</v>
      </c>
      <c r="K236" s="597" t="s">
        <v>5461</v>
      </c>
      <c r="L236" s="597" t="s">
        <v>5462</v>
      </c>
      <c r="M236" s="597" t="s">
        <v>3721</v>
      </c>
      <c r="N236" s="355" t="s">
        <v>3714</v>
      </c>
      <c r="O236" s="597" t="s">
        <v>5463</v>
      </c>
      <c r="P236" s="355" t="s">
        <v>3703</v>
      </c>
      <c r="Q236" s="596"/>
      <c r="R236" s="355" t="s">
        <v>3723</v>
      </c>
      <c r="S236" s="355"/>
      <c r="T236" s="597"/>
      <c r="U236" s="597" t="s">
        <v>3123</v>
      </c>
      <c r="V236" s="597" t="s">
        <v>3706</v>
      </c>
    </row>
    <row r="237" spans="1:22" ht="30" x14ac:dyDescent="0.25">
      <c r="A237" s="597" t="s">
        <v>5454</v>
      </c>
      <c r="B237" s="597" t="s">
        <v>3693</v>
      </c>
      <c r="C237" s="597" t="s">
        <v>3694</v>
      </c>
      <c r="D237" s="597" t="s">
        <v>5453</v>
      </c>
      <c r="E237" s="597"/>
      <c r="F237" s="597" t="s">
        <v>5455</v>
      </c>
      <c r="G237" s="358">
        <v>43731.322812500002</v>
      </c>
      <c r="H237" s="597" t="s">
        <v>5450</v>
      </c>
      <c r="I237" s="358">
        <v>43731.322812500002</v>
      </c>
      <c r="J237" s="355" t="s">
        <v>3108</v>
      </c>
      <c r="K237" s="597" t="s">
        <v>5451</v>
      </c>
      <c r="L237" s="597" t="s">
        <v>5456</v>
      </c>
      <c r="M237" s="597"/>
      <c r="N237" s="355"/>
      <c r="O237" s="597" t="s">
        <v>3842</v>
      </c>
      <c r="P237" s="355" t="s">
        <v>3703</v>
      </c>
      <c r="Q237" s="596" t="s">
        <v>6462</v>
      </c>
      <c r="R237" s="355"/>
      <c r="S237" s="355"/>
      <c r="T237" s="597"/>
      <c r="U237" s="597" t="s">
        <v>3123</v>
      </c>
      <c r="V237" s="597" t="s">
        <v>3706</v>
      </c>
    </row>
    <row r="238" spans="1:22" ht="60" x14ac:dyDescent="0.25">
      <c r="A238" s="597" t="s">
        <v>5448</v>
      </c>
      <c r="B238" s="597" t="s">
        <v>3693</v>
      </c>
      <c r="C238" s="597" t="s">
        <v>3694</v>
      </c>
      <c r="D238" s="597" t="s">
        <v>5447</v>
      </c>
      <c r="E238" s="597"/>
      <c r="F238" s="597" t="s">
        <v>5449</v>
      </c>
      <c r="G238" s="358">
        <v>43731.320740740739</v>
      </c>
      <c r="H238" s="597" t="s">
        <v>5450</v>
      </c>
      <c r="I238" s="358">
        <v>43731.320740740739</v>
      </c>
      <c r="J238" s="355" t="s">
        <v>3108</v>
      </c>
      <c r="K238" s="597" t="s">
        <v>5451</v>
      </c>
      <c r="L238" s="597" t="s">
        <v>5452</v>
      </c>
      <c r="M238" s="597" t="s">
        <v>3728</v>
      </c>
      <c r="N238" s="355" t="s">
        <v>4392</v>
      </c>
      <c r="O238" s="597" t="s">
        <v>3842</v>
      </c>
      <c r="P238" s="355" t="s">
        <v>3703</v>
      </c>
      <c r="Q238" s="596" t="s">
        <v>6461</v>
      </c>
      <c r="R238" s="355"/>
      <c r="S238" s="355"/>
      <c r="T238" s="597"/>
      <c r="U238" s="597" t="s">
        <v>3123</v>
      </c>
      <c r="V238" s="597" t="s">
        <v>3706</v>
      </c>
    </row>
    <row r="239" spans="1:22" x14ac:dyDescent="0.25">
      <c r="A239" s="597" t="s">
        <v>5443</v>
      </c>
      <c r="B239" s="597" t="s">
        <v>3693</v>
      </c>
      <c r="C239" s="597" t="s">
        <v>3694</v>
      </c>
      <c r="D239" s="597" t="s">
        <v>4744</v>
      </c>
      <c r="E239" s="597"/>
      <c r="F239" s="597" t="s">
        <v>4746</v>
      </c>
      <c r="G239" s="358">
        <v>43729.195625</v>
      </c>
      <c r="H239" s="597" t="s">
        <v>4722</v>
      </c>
      <c r="I239" s="358">
        <v>43729.195625</v>
      </c>
      <c r="J239" s="355" t="s">
        <v>3108</v>
      </c>
      <c r="K239" s="597" t="s">
        <v>5444</v>
      </c>
      <c r="L239" s="597" t="s">
        <v>5445</v>
      </c>
      <c r="M239" s="597" t="s">
        <v>3950</v>
      </c>
      <c r="N239" s="355"/>
      <c r="O239" s="597" t="s">
        <v>5446</v>
      </c>
      <c r="P239" s="355" t="s">
        <v>3703</v>
      </c>
      <c r="Q239" s="596"/>
      <c r="R239" s="355" t="s">
        <v>3742</v>
      </c>
      <c r="S239" s="355"/>
      <c r="T239" s="597"/>
      <c r="U239" s="597" t="s">
        <v>3123</v>
      </c>
      <c r="V239" s="597" t="s">
        <v>3706</v>
      </c>
    </row>
    <row r="240" spans="1:22" ht="30" x14ac:dyDescent="0.25">
      <c r="A240" s="597" t="s">
        <v>5439</v>
      </c>
      <c r="B240" s="597" t="s">
        <v>3693</v>
      </c>
      <c r="C240" s="597" t="s">
        <v>3694</v>
      </c>
      <c r="D240" s="597" t="s">
        <v>5229</v>
      </c>
      <c r="E240" s="597"/>
      <c r="F240" s="597" t="s">
        <v>1023</v>
      </c>
      <c r="G240" s="358">
        <v>43727.465879629628</v>
      </c>
      <c r="H240" s="597" t="s">
        <v>4010</v>
      </c>
      <c r="I240" s="358">
        <v>43727.465879629628</v>
      </c>
      <c r="J240" s="355" t="s">
        <v>3108</v>
      </c>
      <c r="K240" s="597" t="s">
        <v>5440</v>
      </c>
      <c r="L240" s="597" t="s">
        <v>5441</v>
      </c>
      <c r="M240" s="597" t="s">
        <v>3950</v>
      </c>
      <c r="N240" s="355" t="s">
        <v>3714</v>
      </c>
      <c r="O240" s="597" t="s">
        <v>5442</v>
      </c>
      <c r="P240" s="355" t="s">
        <v>3703</v>
      </c>
      <c r="Q240" s="596" t="s">
        <v>6460</v>
      </c>
      <c r="R240" s="355" t="s">
        <v>3742</v>
      </c>
      <c r="S240" s="355"/>
      <c r="T240" s="597"/>
      <c r="U240" s="597" t="s">
        <v>3123</v>
      </c>
      <c r="V240" s="597" t="s">
        <v>3706</v>
      </c>
    </row>
    <row r="241" spans="1:22" ht="60" x14ac:dyDescent="0.25">
      <c r="A241" s="597" t="s">
        <v>5430</v>
      </c>
      <c r="B241" s="597" t="s">
        <v>3693</v>
      </c>
      <c r="C241" s="597" t="s">
        <v>3694</v>
      </c>
      <c r="D241" s="597" t="s">
        <v>3814</v>
      </c>
      <c r="E241" s="597"/>
      <c r="F241" s="597" t="s">
        <v>1154</v>
      </c>
      <c r="G241" s="358">
        <v>43723.977048611108</v>
      </c>
      <c r="H241" s="597" t="s">
        <v>3816</v>
      </c>
      <c r="I241" s="358">
        <v>43725.977048611108</v>
      </c>
      <c r="J241" s="355" t="s">
        <v>3108</v>
      </c>
      <c r="K241" s="597" t="s">
        <v>5427</v>
      </c>
      <c r="L241" s="597" t="s">
        <v>5431</v>
      </c>
      <c r="M241" s="597" t="s">
        <v>3774</v>
      </c>
      <c r="N241" s="355" t="s">
        <v>3701</v>
      </c>
      <c r="O241" s="597" t="s">
        <v>4109</v>
      </c>
      <c r="P241" s="355" t="s">
        <v>3703</v>
      </c>
      <c r="Q241" s="596" t="s">
        <v>6457</v>
      </c>
      <c r="R241" s="355"/>
      <c r="S241" s="355"/>
      <c r="T241" s="597"/>
      <c r="U241" s="597" t="s">
        <v>3123</v>
      </c>
      <c r="V241" s="597" t="s">
        <v>3706</v>
      </c>
    </row>
    <row r="242" spans="1:22" ht="60" x14ac:dyDescent="0.25">
      <c r="A242" s="597" t="s">
        <v>5432</v>
      </c>
      <c r="B242" s="597" t="s">
        <v>3693</v>
      </c>
      <c r="C242" s="597" t="s">
        <v>3694</v>
      </c>
      <c r="D242" s="597" t="s">
        <v>3814</v>
      </c>
      <c r="E242" s="597"/>
      <c r="F242" s="597" t="s">
        <v>1154</v>
      </c>
      <c r="G242" s="358">
        <v>43723.981111111112</v>
      </c>
      <c r="H242" s="597" t="s">
        <v>3816</v>
      </c>
      <c r="I242" s="358">
        <v>43724.981111111112</v>
      </c>
      <c r="J242" s="355" t="s">
        <v>3108</v>
      </c>
      <c r="K242" s="597" t="s">
        <v>5433</v>
      </c>
      <c r="L242" s="597" t="s">
        <v>5434</v>
      </c>
      <c r="M242" s="597" t="s">
        <v>3774</v>
      </c>
      <c r="N242" s="355" t="s">
        <v>3701</v>
      </c>
      <c r="O242" s="597" t="s">
        <v>4219</v>
      </c>
      <c r="P242" s="355" t="s">
        <v>3703</v>
      </c>
      <c r="Q242" s="596" t="s">
        <v>6458</v>
      </c>
      <c r="R242" s="355"/>
      <c r="S242" s="355"/>
      <c r="T242" s="597"/>
      <c r="U242" s="597" t="s">
        <v>3123</v>
      </c>
      <c r="V242" s="597" t="s">
        <v>3706</v>
      </c>
    </row>
    <row r="243" spans="1:22" ht="30" x14ac:dyDescent="0.25">
      <c r="A243" s="597" t="s">
        <v>5436</v>
      </c>
      <c r="B243" s="597" t="s">
        <v>3693</v>
      </c>
      <c r="C243" s="597" t="s">
        <v>3707</v>
      </c>
      <c r="D243" s="597" t="s">
        <v>5435</v>
      </c>
      <c r="E243" s="597"/>
      <c r="F243" s="597" t="s">
        <v>5437</v>
      </c>
      <c r="G243" s="358">
        <v>43724.284305555557</v>
      </c>
      <c r="H243" s="597"/>
      <c r="I243" s="358">
        <v>43724.284305555557</v>
      </c>
      <c r="J243" s="355" t="s">
        <v>3780</v>
      </c>
      <c r="K243" s="597"/>
      <c r="L243" s="597" t="s">
        <v>4137</v>
      </c>
      <c r="M243" s="597" t="s">
        <v>22</v>
      </c>
      <c r="N243" s="355"/>
      <c r="O243" s="597" t="s">
        <v>5438</v>
      </c>
      <c r="P243" s="355" t="s">
        <v>3703</v>
      </c>
      <c r="Q243" s="596" t="s">
        <v>6459</v>
      </c>
      <c r="R243" s="355"/>
      <c r="S243" s="355"/>
      <c r="T243" s="597"/>
      <c r="U243" s="597" t="s">
        <v>3123</v>
      </c>
      <c r="V243" s="597" t="s">
        <v>3706</v>
      </c>
    </row>
    <row r="244" spans="1:22" ht="60" x14ac:dyDescent="0.25">
      <c r="A244" s="597" t="s">
        <v>5426</v>
      </c>
      <c r="B244" s="597" t="s">
        <v>3693</v>
      </c>
      <c r="C244" s="597" t="s">
        <v>3694</v>
      </c>
      <c r="D244" s="597" t="s">
        <v>3820</v>
      </c>
      <c r="E244" s="597"/>
      <c r="F244" s="597" t="s">
        <v>766</v>
      </c>
      <c r="G244" s="358">
        <v>43723.907511574071</v>
      </c>
      <c r="H244" s="597" t="s">
        <v>3822</v>
      </c>
      <c r="I244" s="358">
        <v>43723.907511574071</v>
      </c>
      <c r="J244" s="355" t="s">
        <v>3108</v>
      </c>
      <c r="K244" s="597" t="s">
        <v>5427</v>
      </c>
      <c r="L244" s="597" t="s">
        <v>5428</v>
      </c>
      <c r="M244" s="597" t="s">
        <v>3774</v>
      </c>
      <c r="N244" s="355" t="s">
        <v>3701</v>
      </c>
      <c r="O244" s="597" t="s">
        <v>5429</v>
      </c>
      <c r="P244" s="355" t="s">
        <v>3703</v>
      </c>
      <c r="Q244" s="596" t="s">
        <v>6456</v>
      </c>
      <c r="R244" s="355" t="s">
        <v>3723</v>
      </c>
      <c r="S244" s="355"/>
      <c r="T244" s="597"/>
      <c r="U244" s="597" t="s">
        <v>3123</v>
      </c>
      <c r="V244" s="597" t="s">
        <v>3706</v>
      </c>
    </row>
    <row r="245" spans="1:22" ht="60" x14ac:dyDescent="0.25">
      <c r="A245" s="597" t="s">
        <v>5424</v>
      </c>
      <c r="B245" s="597" t="s">
        <v>3693</v>
      </c>
      <c r="C245" s="597" t="s">
        <v>3694</v>
      </c>
      <c r="D245" s="597" t="s">
        <v>3814</v>
      </c>
      <c r="E245" s="597"/>
      <c r="F245" s="597" t="s">
        <v>1154</v>
      </c>
      <c r="G245" s="358">
        <v>43722.273553240739</v>
      </c>
      <c r="H245" s="597" t="s">
        <v>3816</v>
      </c>
      <c r="I245" s="358">
        <v>43722.273553240739</v>
      </c>
      <c r="J245" s="355" t="s">
        <v>3108</v>
      </c>
      <c r="K245" s="597"/>
      <c r="L245" s="597" t="s">
        <v>5425</v>
      </c>
      <c r="M245" s="597" t="s">
        <v>3781</v>
      </c>
      <c r="N245" s="355" t="s">
        <v>3701</v>
      </c>
      <c r="O245" s="597" t="s">
        <v>3091</v>
      </c>
      <c r="P245" s="355" t="s">
        <v>3703</v>
      </c>
      <c r="Q245" s="596" t="s">
        <v>6455</v>
      </c>
      <c r="R245" s="355" t="s">
        <v>3723</v>
      </c>
      <c r="S245" s="355"/>
      <c r="T245" s="597"/>
      <c r="U245" s="597" t="s">
        <v>3123</v>
      </c>
      <c r="V245" s="597" t="s">
        <v>3706</v>
      </c>
    </row>
    <row r="246" spans="1:22" ht="60" x14ac:dyDescent="0.25">
      <c r="A246" s="597" t="s">
        <v>5418</v>
      </c>
      <c r="B246" s="597" t="s">
        <v>3693</v>
      </c>
      <c r="C246" s="597" t="s">
        <v>3694</v>
      </c>
      <c r="D246" s="597" t="s">
        <v>3814</v>
      </c>
      <c r="E246" s="597"/>
      <c r="F246" s="597" t="s">
        <v>1154</v>
      </c>
      <c r="G246" s="358">
        <v>43721.270752314813</v>
      </c>
      <c r="H246" s="597" t="s">
        <v>3816</v>
      </c>
      <c r="I246" s="358">
        <v>43721.270752314813</v>
      </c>
      <c r="J246" s="355" t="s">
        <v>3108</v>
      </c>
      <c r="K246" s="597"/>
      <c r="L246" s="597" t="s">
        <v>5419</v>
      </c>
      <c r="M246" s="597" t="s">
        <v>3781</v>
      </c>
      <c r="N246" s="355" t="s">
        <v>3701</v>
      </c>
      <c r="O246" s="597" t="s">
        <v>3091</v>
      </c>
      <c r="P246" s="355" t="s">
        <v>3703</v>
      </c>
      <c r="Q246" s="596" t="s">
        <v>6454</v>
      </c>
      <c r="R246" s="355" t="s">
        <v>3723</v>
      </c>
      <c r="S246" s="355"/>
      <c r="T246" s="597"/>
      <c r="U246" s="597" t="s">
        <v>3123</v>
      </c>
      <c r="V246" s="597" t="s">
        <v>3706</v>
      </c>
    </row>
    <row r="247" spans="1:22" x14ac:dyDescent="0.25">
      <c r="A247" s="597" t="s">
        <v>5414</v>
      </c>
      <c r="B247" s="597" t="s">
        <v>3693</v>
      </c>
      <c r="C247" s="597" t="s">
        <v>3694</v>
      </c>
      <c r="D247" s="597" t="s">
        <v>4056</v>
      </c>
      <c r="E247" s="597" t="s">
        <v>3666</v>
      </c>
      <c r="F247" s="597" t="s">
        <v>1007</v>
      </c>
      <c r="G247" s="358">
        <v>43721.207731481481</v>
      </c>
      <c r="H247" s="597" t="s">
        <v>4058</v>
      </c>
      <c r="I247" s="358">
        <v>43721.207731481481</v>
      </c>
      <c r="J247" s="355" t="s">
        <v>3108</v>
      </c>
      <c r="K247" s="597" t="s">
        <v>5415</v>
      </c>
      <c r="L247" s="597" t="s">
        <v>5416</v>
      </c>
      <c r="M247" s="597" t="s">
        <v>3700</v>
      </c>
      <c r="N247" s="355" t="s">
        <v>3982</v>
      </c>
      <c r="O247" s="597" t="s">
        <v>5417</v>
      </c>
      <c r="P247" s="355" t="s">
        <v>3703</v>
      </c>
      <c r="Q247" s="596" t="s">
        <v>6453</v>
      </c>
      <c r="R247" s="355" t="s">
        <v>3723</v>
      </c>
      <c r="S247" s="355"/>
      <c r="T247" s="597"/>
      <c r="U247" s="597" t="s">
        <v>3123</v>
      </c>
      <c r="V247" s="597" t="s">
        <v>3706</v>
      </c>
    </row>
    <row r="248" spans="1:22" ht="60" x14ac:dyDescent="0.25">
      <c r="A248" s="597" t="s">
        <v>5408</v>
      </c>
      <c r="B248" s="597" t="s">
        <v>3693</v>
      </c>
      <c r="C248" s="597" t="s">
        <v>3694</v>
      </c>
      <c r="D248" s="597" t="s">
        <v>3814</v>
      </c>
      <c r="E248" s="597"/>
      <c r="F248" s="597" t="s">
        <v>1154</v>
      </c>
      <c r="G248" s="358">
        <v>43719.500798611109</v>
      </c>
      <c r="H248" s="597" t="s">
        <v>3816</v>
      </c>
      <c r="I248" s="358">
        <v>43720.500798611109</v>
      </c>
      <c r="J248" s="355" t="s">
        <v>3108</v>
      </c>
      <c r="K248" s="597"/>
      <c r="L248" s="597" t="s">
        <v>5409</v>
      </c>
      <c r="M248" s="597" t="s">
        <v>3781</v>
      </c>
      <c r="N248" s="355" t="s">
        <v>3701</v>
      </c>
      <c r="O248" s="597" t="s">
        <v>3091</v>
      </c>
      <c r="P248" s="355" t="s">
        <v>3703</v>
      </c>
      <c r="Q248" s="596" t="s">
        <v>6451</v>
      </c>
      <c r="R248" s="355" t="s">
        <v>3723</v>
      </c>
      <c r="S248" s="355"/>
      <c r="T248" s="597"/>
      <c r="U248" s="597" t="s">
        <v>3123</v>
      </c>
      <c r="V248" s="597" t="s">
        <v>3706</v>
      </c>
    </row>
    <row r="249" spans="1:22" ht="60" x14ac:dyDescent="0.25">
      <c r="A249" s="597" t="s">
        <v>5406</v>
      </c>
      <c r="B249" s="597" t="s">
        <v>3693</v>
      </c>
      <c r="C249" s="597" t="s">
        <v>3694</v>
      </c>
      <c r="D249" s="597" t="s">
        <v>3857</v>
      </c>
      <c r="E249" s="597"/>
      <c r="F249" s="597" t="s">
        <v>967</v>
      </c>
      <c r="G249" s="358">
        <v>43719.49894675926</v>
      </c>
      <c r="H249" s="597" t="s">
        <v>3859</v>
      </c>
      <c r="I249" s="358">
        <v>43720.49894675926</v>
      </c>
      <c r="J249" s="355" t="s">
        <v>3108</v>
      </c>
      <c r="K249" s="597"/>
      <c r="L249" s="597" t="s">
        <v>5407</v>
      </c>
      <c r="M249" s="597" t="s">
        <v>3781</v>
      </c>
      <c r="N249" s="355" t="s">
        <v>3701</v>
      </c>
      <c r="O249" s="597" t="s">
        <v>3091</v>
      </c>
      <c r="P249" s="355" t="s">
        <v>3703</v>
      </c>
      <c r="Q249" s="596" t="s">
        <v>6450</v>
      </c>
      <c r="R249" s="355" t="s">
        <v>3723</v>
      </c>
      <c r="S249" s="355"/>
      <c r="T249" s="597"/>
      <c r="U249" s="597" t="s">
        <v>3123</v>
      </c>
      <c r="V249" s="597" t="s">
        <v>3706</v>
      </c>
    </row>
    <row r="250" spans="1:22" ht="60" x14ac:dyDescent="0.25">
      <c r="A250" s="597" t="s">
        <v>5404</v>
      </c>
      <c r="B250" s="597" t="s">
        <v>3693</v>
      </c>
      <c r="C250" s="597" t="s">
        <v>3694</v>
      </c>
      <c r="D250" s="597" t="s">
        <v>4029</v>
      </c>
      <c r="E250" s="597"/>
      <c r="F250" s="597" t="s">
        <v>4031</v>
      </c>
      <c r="G250" s="358">
        <v>43719.496562499997</v>
      </c>
      <c r="H250" s="597" t="s">
        <v>3859</v>
      </c>
      <c r="I250" s="358">
        <v>43720.496562499997</v>
      </c>
      <c r="J250" s="355" t="s">
        <v>3108</v>
      </c>
      <c r="K250" s="597"/>
      <c r="L250" s="597" t="s">
        <v>5405</v>
      </c>
      <c r="M250" s="597" t="s">
        <v>3781</v>
      </c>
      <c r="N250" s="355" t="s">
        <v>3701</v>
      </c>
      <c r="O250" s="597" t="s">
        <v>3091</v>
      </c>
      <c r="P250" s="355" t="s">
        <v>3703</v>
      </c>
      <c r="Q250" s="596" t="s">
        <v>6449</v>
      </c>
      <c r="R250" s="355" t="s">
        <v>3723</v>
      </c>
      <c r="S250" s="355"/>
      <c r="T250" s="597"/>
      <c r="U250" s="597" t="s">
        <v>3123</v>
      </c>
      <c r="V250" s="597" t="s">
        <v>3706</v>
      </c>
    </row>
    <row r="251" spans="1:22" ht="60" x14ac:dyDescent="0.25">
      <c r="A251" s="597" t="s">
        <v>5402</v>
      </c>
      <c r="B251" s="597" t="s">
        <v>3693</v>
      </c>
      <c r="C251" s="597" t="s">
        <v>3694</v>
      </c>
      <c r="D251" s="597" t="s">
        <v>3854</v>
      </c>
      <c r="E251" s="597"/>
      <c r="F251" s="597" t="s">
        <v>1113</v>
      </c>
      <c r="G251" s="358">
        <v>43718.453912037039</v>
      </c>
      <c r="H251" s="597" t="s">
        <v>3771</v>
      </c>
      <c r="I251" s="358">
        <v>43719.453912037039</v>
      </c>
      <c r="J251" s="355" t="s">
        <v>3108</v>
      </c>
      <c r="K251" s="597"/>
      <c r="L251" s="597" t="s">
        <v>5403</v>
      </c>
      <c r="M251" s="597" t="s">
        <v>3781</v>
      </c>
      <c r="N251" s="355" t="s">
        <v>3701</v>
      </c>
      <c r="O251" s="597" t="s">
        <v>3091</v>
      </c>
      <c r="P251" s="355" t="s">
        <v>3703</v>
      </c>
      <c r="Q251" s="596" t="s">
        <v>6448</v>
      </c>
      <c r="R251" s="355" t="s">
        <v>3723</v>
      </c>
      <c r="S251" s="355"/>
      <c r="T251" s="597"/>
      <c r="U251" s="597" t="s">
        <v>3123</v>
      </c>
      <c r="V251" s="597" t="s">
        <v>3706</v>
      </c>
    </row>
    <row r="252" spans="1:22" ht="120" x14ac:dyDescent="0.25">
      <c r="A252" s="597" t="s">
        <v>5400</v>
      </c>
      <c r="B252" s="597" t="s">
        <v>3693</v>
      </c>
      <c r="C252" s="597" t="s">
        <v>3694</v>
      </c>
      <c r="D252" s="597" t="s">
        <v>3769</v>
      </c>
      <c r="E252" s="597"/>
      <c r="F252" s="597" t="s">
        <v>1160</v>
      </c>
      <c r="G252" s="358">
        <v>43718.451215277775</v>
      </c>
      <c r="H252" s="597" t="s">
        <v>3771</v>
      </c>
      <c r="I252" s="358">
        <v>43719.451215277775</v>
      </c>
      <c r="J252" s="355" t="s">
        <v>3108</v>
      </c>
      <c r="K252" s="597"/>
      <c r="L252" s="597" t="s">
        <v>5401</v>
      </c>
      <c r="M252" s="597" t="s">
        <v>3781</v>
      </c>
      <c r="N252" s="355" t="s">
        <v>3701</v>
      </c>
      <c r="O252" s="597" t="s">
        <v>3091</v>
      </c>
      <c r="P252" s="355" t="s">
        <v>3703</v>
      </c>
      <c r="Q252" s="596" t="s">
        <v>6447</v>
      </c>
      <c r="R252" s="355" t="s">
        <v>3723</v>
      </c>
      <c r="S252" s="355"/>
      <c r="T252" s="597"/>
      <c r="U252" s="597" t="s">
        <v>3123</v>
      </c>
      <c r="V252" s="597" t="s">
        <v>3706</v>
      </c>
    </row>
    <row r="253" spans="1:22" ht="60" x14ac:dyDescent="0.25">
      <c r="A253" s="597" t="s">
        <v>5391</v>
      </c>
      <c r="B253" s="597" t="s">
        <v>3693</v>
      </c>
      <c r="C253" s="597" t="s">
        <v>3694</v>
      </c>
      <c r="D253" s="597" t="s">
        <v>3769</v>
      </c>
      <c r="E253" s="597"/>
      <c r="F253" s="597" t="s">
        <v>1160</v>
      </c>
      <c r="G253" s="358">
        <v>43714.329548611109</v>
      </c>
      <c r="H253" s="597" t="s">
        <v>3771</v>
      </c>
      <c r="I253" s="358">
        <v>43718.329548611109</v>
      </c>
      <c r="J253" s="355" t="s">
        <v>3108</v>
      </c>
      <c r="K253" s="597"/>
      <c r="L253" s="597" t="s">
        <v>5392</v>
      </c>
      <c r="M253" s="597" t="s">
        <v>3781</v>
      </c>
      <c r="N253" s="355" t="s">
        <v>3701</v>
      </c>
      <c r="O253" s="597" t="s">
        <v>3091</v>
      </c>
      <c r="P253" s="355" t="s">
        <v>3703</v>
      </c>
      <c r="Q253" s="596" t="s">
        <v>6445</v>
      </c>
      <c r="R253" s="355" t="s">
        <v>3723</v>
      </c>
      <c r="S253" s="355"/>
      <c r="T253" s="597"/>
      <c r="U253" s="597" t="s">
        <v>3123</v>
      </c>
      <c r="V253" s="597" t="s">
        <v>3706</v>
      </c>
    </row>
    <row r="254" spans="1:22" ht="60" x14ac:dyDescent="0.25">
      <c r="A254" s="597" t="s">
        <v>5410</v>
      </c>
      <c r="B254" s="597" t="s">
        <v>3693</v>
      </c>
      <c r="C254" s="597" t="s">
        <v>3694</v>
      </c>
      <c r="D254" s="597" t="s">
        <v>3843</v>
      </c>
      <c r="E254" s="597" t="s">
        <v>3665</v>
      </c>
      <c r="F254" s="597" t="s">
        <v>3845</v>
      </c>
      <c r="G254" s="358">
        <v>43721.111087962963</v>
      </c>
      <c r="H254" s="597" t="s">
        <v>3846</v>
      </c>
      <c r="I254" s="358">
        <v>43718.111087962963</v>
      </c>
      <c r="J254" s="355" t="s">
        <v>3108</v>
      </c>
      <c r="K254" s="597" t="s">
        <v>5411</v>
      </c>
      <c r="L254" s="597" t="s">
        <v>5412</v>
      </c>
      <c r="M254" s="597" t="s">
        <v>3700</v>
      </c>
      <c r="N254" s="355" t="s">
        <v>3714</v>
      </c>
      <c r="O254" s="597" t="s">
        <v>5413</v>
      </c>
      <c r="P254" s="355" t="s">
        <v>3703</v>
      </c>
      <c r="Q254" s="596" t="s">
        <v>6452</v>
      </c>
      <c r="R254" s="355" t="s">
        <v>3704</v>
      </c>
      <c r="S254" s="355" t="s">
        <v>3705</v>
      </c>
      <c r="T254" s="597"/>
      <c r="U254" s="597" t="s">
        <v>3123</v>
      </c>
      <c r="V254" s="597" t="s">
        <v>3706</v>
      </c>
    </row>
    <row r="255" spans="1:22" ht="60" x14ac:dyDescent="0.25">
      <c r="A255" s="597" t="s">
        <v>5389</v>
      </c>
      <c r="B255" s="597" t="s">
        <v>3693</v>
      </c>
      <c r="C255" s="597" t="s">
        <v>3694</v>
      </c>
      <c r="D255" s="597" t="s">
        <v>3769</v>
      </c>
      <c r="E255" s="597"/>
      <c r="F255" s="597" t="s">
        <v>1160</v>
      </c>
      <c r="G255" s="358">
        <v>43714.328020833331</v>
      </c>
      <c r="H255" s="597" t="s">
        <v>3771</v>
      </c>
      <c r="I255" s="358">
        <v>43717.328020833331</v>
      </c>
      <c r="J255" s="355" t="s">
        <v>3108</v>
      </c>
      <c r="K255" s="597"/>
      <c r="L255" s="597" t="s">
        <v>5390</v>
      </c>
      <c r="M255" s="597" t="s">
        <v>3781</v>
      </c>
      <c r="N255" s="355" t="s">
        <v>3701</v>
      </c>
      <c r="O255" s="597" t="s">
        <v>3091</v>
      </c>
      <c r="P255" s="355" t="s">
        <v>3703</v>
      </c>
      <c r="Q255" s="596" t="s">
        <v>6444</v>
      </c>
      <c r="R255" s="355" t="s">
        <v>3723</v>
      </c>
      <c r="S255" s="355"/>
      <c r="T255" s="597"/>
      <c r="U255" s="597" t="s">
        <v>3123</v>
      </c>
      <c r="V255" s="597" t="s">
        <v>3706</v>
      </c>
    </row>
    <row r="256" spans="1:22" x14ac:dyDescent="0.25">
      <c r="A256" s="597" t="s">
        <v>5388</v>
      </c>
      <c r="B256" s="597" t="s">
        <v>3693</v>
      </c>
      <c r="C256" s="597" t="s">
        <v>3694</v>
      </c>
      <c r="D256" s="597" t="s">
        <v>3769</v>
      </c>
      <c r="E256" s="597"/>
      <c r="F256" s="597" t="s">
        <v>1160</v>
      </c>
      <c r="G256" s="358">
        <v>43714.325543981482</v>
      </c>
      <c r="H256" s="597" t="s">
        <v>3771</v>
      </c>
      <c r="I256" s="358">
        <v>43716.325543981482</v>
      </c>
      <c r="J256" s="355" t="s">
        <v>3108</v>
      </c>
      <c r="K256" s="597"/>
      <c r="L256" s="597" t="s">
        <v>5351</v>
      </c>
      <c r="M256" s="597" t="s">
        <v>3781</v>
      </c>
      <c r="N256" s="355" t="s">
        <v>3701</v>
      </c>
      <c r="O256" s="597" t="s">
        <v>3091</v>
      </c>
      <c r="P256" s="355" t="s">
        <v>3703</v>
      </c>
      <c r="Q256" s="596" t="s">
        <v>6443</v>
      </c>
      <c r="R256" s="355" t="s">
        <v>3723</v>
      </c>
      <c r="S256" s="355"/>
      <c r="T256" s="597"/>
      <c r="U256" s="597" t="s">
        <v>3123</v>
      </c>
      <c r="V256" s="597" t="s">
        <v>3706</v>
      </c>
    </row>
    <row r="257" spans="1:22" x14ac:dyDescent="0.25">
      <c r="A257" s="597" t="s">
        <v>5397</v>
      </c>
      <c r="B257" s="597" t="s">
        <v>3693</v>
      </c>
      <c r="C257" s="597" t="s">
        <v>3744</v>
      </c>
      <c r="D257" s="597" t="s">
        <v>5396</v>
      </c>
      <c r="E257" s="597"/>
      <c r="F257" s="597" t="s">
        <v>5398</v>
      </c>
      <c r="G257" s="358">
        <v>43714.66673611111</v>
      </c>
      <c r="H257" s="597"/>
      <c r="I257" s="358">
        <v>43714.66673611111</v>
      </c>
      <c r="J257" s="355"/>
      <c r="K257" s="597"/>
      <c r="L257" s="597" t="s">
        <v>3721</v>
      </c>
      <c r="M257" s="597" t="s">
        <v>3781</v>
      </c>
      <c r="N257" s="355" t="s">
        <v>3737</v>
      </c>
      <c r="O257" s="597" t="s">
        <v>5399</v>
      </c>
      <c r="P257" s="355" t="s">
        <v>3703</v>
      </c>
      <c r="Q257" s="596" t="s">
        <v>6446</v>
      </c>
      <c r="R257" s="355"/>
      <c r="S257" s="355"/>
      <c r="T257" s="597"/>
      <c r="U257" s="597" t="s">
        <v>3123</v>
      </c>
      <c r="V257" s="597" t="s">
        <v>3706</v>
      </c>
    </row>
    <row r="258" spans="1:22" ht="30" x14ac:dyDescent="0.25">
      <c r="A258" s="597" t="s">
        <v>5358</v>
      </c>
      <c r="B258" s="597" t="s">
        <v>3693</v>
      </c>
      <c r="C258" s="597" t="s">
        <v>3694</v>
      </c>
      <c r="D258" s="597" t="s">
        <v>3795</v>
      </c>
      <c r="E258" s="597"/>
      <c r="F258" s="597" t="s">
        <v>1159</v>
      </c>
      <c r="G258" s="358">
        <v>43714.448217592595</v>
      </c>
      <c r="H258" s="597" t="s">
        <v>3771</v>
      </c>
      <c r="I258" s="358">
        <v>43714.448217592595</v>
      </c>
      <c r="J258" s="355" t="s">
        <v>3108</v>
      </c>
      <c r="K258" s="597" t="s">
        <v>5359</v>
      </c>
      <c r="L258" s="597" t="s">
        <v>5360</v>
      </c>
      <c r="M258" s="597" t="s">
        <v>3781</v>
      </c>
      <c r="N258" s="355"/>
      <c r="O258" s="597" t="s">
        <v>3025</v>
      </c>
      <c r="P258" s="355" t="s">
        <v>3703</v>
      </c>
      <c r="Q258" s="596" t="s">
        <v>6435</v>
      </c>
      <c r="R258" s="355" t="s">
        <v>3723</v>
      </c>
      <c r="S258" s="355"/>
      <c r="T258" s="597"/>
      <c r="U258" s="597" t="s">
        <v>3123</v>
      </c>
      <c r="V258" s="597" t="s">
        <v>3706</v>
      </c>
    </row>
    <row r="259" spans="1:22" ht="30" x14ac:dyDescent="0.25">
      <c r="A259" s="597" t="s">
        <v>5387</v>
      </c>
      <c r="B259" s="597" t="s">
        <v>3693</v>
      </c>
      <c r="C259" s="597" t="s">
        <v>3707</v>
      </c>
      <c r="D259" s="597" t="s">
        <v>4094</v>
      </c>
      <c r="E259" s="597"/>
      <c r="F259" s="597" t="s">
        <v>2777</v>
      </c>
      <c r="G259" s="358">
        <v>43714.323009259257</v>
      </c>
      <c r="H259" s="597"/>
      <c r="I259" s="358">
        <v>43714.323009259257</v>
      </c>
      <c r="J259" s="355" t="s">
        <v>3780</v>
      </c>
      <c r="K259" s="597"/>
      <c r="L259" s="597" t="s">
        <v>3721</v>
      </c>
      <c r="M259" s="597" t="s">
        <v>3781</v>
      </c>
      <c r="N259" s="355" t="s">
        <v>3701</v>
      </c>
      <c r="O259" s="597" t="s">
        <v>3091</v>
      </c>
      <c r="P259" s="355" t="s">
        <v>3703</v>
      </c>
      <c r="Q259" s="596" t="s">
        <v>6259</v>
      </c>
      <c r="R259" s="355" t="s">
        <v>3723</v>
      </c>
      <c r="S259" s="355"/>
      <c r="T259" s="597"/>
      <c r="U259" s="597" t="s">
        <v>3123</v>
      </c>
      <c r="V259" s="597" t="s">
        <v>3706</v>
      </c>
    </row>
    <row r="260" spans="1:22" x14ac:dyDescent="0.25">
      <c r="A260" s="597" t="s">
        <v>5385</v>
      </c>
      <c r="B260" s="597" t="s">
        <v>3693</v>
      </c>
      <c r="C260" s="597" t="s">
        <v>3694</v>
      </c>
      <c r="D260" s="597" t="s">
        <v>3769</v>
      </c>
      <c r="E260" s="597"/>
      <c r="F260" s="597" t="s">
        <v>1160</v>
      </c>
      <c r="G260" s="358">
        <v>43714.319525462961</v>
      </c>
      <c r="H260" s="597" t="s">
        <v>3771</v>
      </c>
      <c r="I260" s="358">
        <v>43714.319525462961</v>
      </c>
      <c r="J260" s="355" t="s">
        <v>3108</v>
      </c>
      <c r="K260" s="597"/>
      <c r="L260" s="597" t="s">
        <v>5386</v>
      </c>
      <c r="M260" s="597" t="s">
        <v>3781</v>
      </c>
      <c r="N260" s="355" t="s">
        <v>3701</v>
      </c>
      <c r="O260" s="597" t="s">
        <v>3091</v>
      </c>
      <c r="P260" s="355" t="s">
        <v>3703</v>
      </c>
      <c r="Q260" s="596" t="s">
        <v>6442</v>
      </c>
      <c r="R260" s="355" t="s">
        <v>3723</v>
      </c>
      <c r="S260" s="355"/>
      <c r="T260" s="597"/>
      <c r="U260" s="597" t="s">
        <v>3123</v>
      </c>
      <c r="V260" s="597" t="s">
        <v>3706</v>
      </c>
    </row>
    <row r="261" spans="1:22" ht="60" x14ac:dyDescent="0.25">
      <c r="A261" s="597" t="s">
        <v>5355</v>
      </c>
      <c r="B261" s="597" t="s">
        <v>3693</v>
      </c>
      <c r="C261" s="597" t="s">
        <v>3694</v>
      </c>
      <c r="D261" s="597" t="s">
        <v>3795</v>
      </c>
      <c r="E261" s="597"/>
      <c r="F261" s="597" t="s">
        <v>1159</v>
      </c>
      <c r="G261" s="358">
        <v>43713.446712962963</v>
      </c>
      <c r="H261" s="597" t="s">
        <v>3771</v>
      </c>
      <c r="I261" s="358">
        <v>43713.446712962963</v>
      </c>
      <c r="J261" s="355" t="s">
        <v>3108</v>
      </c>
      <c r="K261" s="597" t="s">
        <v>5356</v>
      </c>
      <c r="L261" s="597" t="s">
        <v>5357</v>
      </c>
      <c r="M261" s="597" t="s">
        <v>3781</v>
      </c>
      <c r="N261" s="355"/>
      <c r="O261" s="597" t="s">
        <v>3025</v>
      </c>
      <c r="P261" s="355" t="s">
        <v>3703</v>
      </c>
      <c r="Q261" s="596" t="s">
        <v>6434</v>
      </c>
      <c r="R261" s="355"/>
      <c r="S261" s="355"/>
      <c r="T261" s="597"/>
      <c r="U261" s="597" t="s">
        <v>3123</v>
      </c>
      <c r="V261" s="597" t="s">
        <v>3706</v>
      </c>
    </row>
    <row r="262" spans="1:22" x14ac:dyDescent="0.25">
      <c r="A262" s="597" t="s">
        <v>5382</v>
      </c>
      <c r="B262" s="597" t="s">
        <v>3693</v>
      </c>
      <c r="C262" s="597" t="s">
        <v>3694</v>
      </c>
      <c r="D262" s="597" t="s">
        <v>5028</v>
      </c>
      <c r="E262" s="597" t="s">
        <v>5383</v>
      </c>
      <c r="F262" s="597" t="s">
        <v>3651</v>
      </c>
      <c r="G262" s="358">
        <v>43714.043900462966</v>
      </c>
      <c r="H262" s="597" t="s">
        <v>4021</v>
      </c>
      <c r="I262" s="358">
        <v>43713.043900462966</v>
      </c>
      <c r="J262" s="355" t="s">
        <v>3108</v>
      </c>
      <c r="K262" s="597" t="s">
        <v>5353</v>
      </c>
      <c r="L262" s="597" t="s">
        <v>4528</v>
      </c>
      <c r="M262" s="597" t="s">
        <v>3700</v>
      </c>
      <c r="N262" s="355" t="s">
        <v>3714</v>
      </c>
      <c r="O262" s="597" t="s">
        <v>5384</v>
      </c>
      <c r="P262" s="355" t="s">
        <v>3703</v>
      </c>
      <c r="Q262" s="596" t="s">
        <v>6441</v>
      </c>
      <c r="R262" s="355" t="s">
        <v>3742</v>
      </c>
      <c r="S262" s="355"/>
      <c r="T262" s="597"/>
      <c r="U262" s="597" t="s">
        <v>3123</v>
      </c>
      <c r="V262" s="597" t="s">
        <v>3706</v>
      </c>
    </row>
    <row r="263" spans="1:22" ht="60" x14ac:dyDescent="0.25">
      <c r="A263" s="597" t="s">
        <v>5352</v>
      </c>
      <c r="B263" s="597" t="s">
        <v>3693</v>
      </c>
      <c r="C263" s="597" t="s">
        <v>3694</v>
      </c>
      <c r="D263" s="597" t="s">
        <v>3795</v>
      </c>
      <c r="E263" s="597"/>
      <c r="F263" s="597" t="s">
        <v>1159</v>
      </c>
      <c r="G263" s="358">
        <v>43712.444953703707</v>
      </c>
      <c r="H263" s="597" t="s">
        <v>3771</v>
      </c>
      <c r="I263" s="358">
        <v>43712.444953703707</v>
      </c>
      <c r="J263" s="355" t="s">
        <v>3108</v>
      </c>
      <c r="K263" s="597" t="s">
        <v>5353</v>
      </c>
      <c r="L263" s="597" t="s">
        <v>5354</v>
      </c>
      <c r="M263" s="597" t="s">
        <v>3781</v>
      </c>
      <c r="N263" s="355"/>
      <c r="O263" s="597" t="s">
        <v>4219</v>
      </c>
      <c r="P263" s="355" t="s">
        <v>3703</v>
      </c>
      <c r="Q263" s="596" t="s">
        <v>6433</v>
      </c>
      <c r="R263" s="355"/>
      <c r="S263" s="355"/>
      <c r="T263" s="597"/>
      <c r="U263" s="597" t="s">
        <v>3123</v>
      </c>
      <c r="V263" s="597" t="s">
        <v>3706</v>
      </c>
    </row>
    <row r="264" spans="1:22" ht="45" x14ac:dyDescent="0.25">
      <c r="A264" s="597" t="s">
        <v>5377</v>
      </c>
      <c r="B264" s="597" t="s">
        <v>3693</v>
      </c>
      <c r="C264" s="597" t="s">
        <v>3744</v>
      </c>
      <c r="D264" s="597" t="s">
        <v>3778</v>
      </c>
      <c r="E264" s="597"/>
      <c r="F264" s="597" t="s">
        <v>1512</v>
      </c>
      <c r="G264" s="358">
        <v>43711.795023148145</v>
      </c>
      <c r="H264" s="597"/>
      <c r="I264" s="358">
        <v>43711.795023148145</v>
      </c>
      <c r="J264" s="355" t="s">
        <v>3780</v>
      </c>
      <c r="K264" s="597"/>
      <c r="L264" s="597" t="s">
        <v>3781</v>
      </c>
      <c r="M264" s="597" t="s">
        <v>3781</v>
      </c>
      <c r="N264" s="355" t="s">
        <v>3701</v>
      </c>
      <c r="O264" s="597" t="s">
        <v>5378</v>
      </c>
      <c r="P264" s="355" t="s">
        <v>3703</v>
      </c>
      <c r="Q264" s="596" t="s">
        <v>6439</v>
      </c>
      <c r="R264" s="355" t="s">
        <v>3723</v>
      </c>
      <c r="S264" s="355"/>
      <c r="T264" s="597"/>
      <c r="U264" s="597" t="s">
        <v>3123</v>
      </c>
      <c r="V264" s="597" t="s">
        <v>3706</v>
      </c>
    </row>
    <row r="265" spans="1:22" ht="60" x14ac:dyDescent="0.25">
      <c r="A265" s="597" t="s">
        <v>5350</v>
      </c>
      <c r="B265" s="597" t="s">
        <v>3693</v>
      </c>
      <c r="C265" s="597" t="s">
        <v>3694</v>
      </c>
      <c r="D265" s="597" t="s">
        <v>3795</v>
      </c>
      <c r="E265" s="597"/>
      <c r="F265" s="597" t="s">
        <v>1159</v>
      </c>
      <c r="G265" s="358">
        <v>43711.419976851852</v>
      </c>
      <c r="H265" s="597" t="s">
        <v>3771</v>
      </c>
      <c r="I265" s="358">
        <v>43711.419976851852</v>
      </c>
      <c r="J265" s="355" t="s">
        <v>3108</v>
      </c>
      <c r="K265" s="597" t="s">
        <v>5347</v>
      </c>
      <c r="L265" s="597" t="s">
        <v>5351</v>
      </c>
      <c r="M265" s="597" t="s">
        <v>3781</v>
      </c>
      <c r="N265" s="355"/>
      <c r="O265" s="597" t="s">
        <v>4219</v>
      </c>
      <c r="P265" s="355"/>
      <c r="Q265" s="596" t="s">
        <v>6432</v>
      </c>
      <c r="R265" s="355"/>
      <c r="S265" s="355"/>
      <c r="T265" s="597"/>
      <c r="U265" s="597" t="s">
        <v>3123</v>
      </c>
      <c r="V265" s="597" t="s">
        <v>3706</v>
      </c>
    </row>
    <row r="266" spans="1:22" ht="60" x14ac:dyDescent="0.25">
      <c r="A266" s="597" t="s">
        <v>5346</v>
      </c>
      <c r="B266" s="597" t="s">
        <v>3693</v>
      </c>
      <c r="C266" s="597" t="s">
        <v>3694</v>
      </c>
      <c r="D266" s="597" t="s">
        <v>4121</v>
      </c>
      <c r="E266" s="597"/>
      <c r="F266" s="597" t="s">
        <v>1161</v>
      </c>
      <c r="G266" s="358">
        <v>43711.417534722219</v>
      </c>
      <c r="H266" s="597" t="s">
        <v>3771</v>
      </c>
      <c r="I266" s="358">
        <v>43711.417534722219</v>
      </c>
      <c r="J266" s="355" t="s">
        <v>3108</v>
      </c>
      <c r="K266" s="597" t="s">
        <v>5347</v>
      </c>
      <c r="L266" s="597" t="s">
        <v>5348</v>
      </c>
      <c r="M266" s="597" t="s">
        <v>3781</v>
      </c>
      <c r="N266" s="355"/>
      <c r="O266" s="597" t="s">
        <v>5349</v>
      </c>
      <c r="P266" s="355" t="s">
        <v>3703</v>
      </c>
      <c r="Q266" s="596" t="s">
        <v>6431</v>
      </c>
      <c r="R266" s="355"/>
      <c r="S266" s="355"/>
      <c r="T266" s="597"/>
      <c r="U266" s="597" t="s">
        <v>3123</v>
      </c>
      <c r="V266" s="597" t="s">
        <v>3706</v>
      </c>
    </row>
    <row r="267" spans="1:22" ht="60" x14ac:dyDescent="0.25">
      <c r="A267" s="597" t="s">
        <v>5362</v>
      </c>
      <c r="B267" s="597" t="s">
        <v>3693</v>
      </c>
      <c r="C267" s="597" t="s">
        <v>3694</v>
      </c>
      <c r="D267" s="597" t="s">
        <v>4275</v>
      </c>
      <c r="E267" s="597"/>
      <c r="F267" s="597" t="s">
        <v>2178</v>
      </c>
      <c r="G267" s="358">
        <v>43711.021550925929</v>
      </c>
      <c r="H267" s="597" t="s">
        <v>4277</v>
      </c>
      <c r="I267" s="358">
        <v>43711.021550925929</v>
      </c>
      <c r="J267" s="355" t="s">
        <v>3108</v>
      </c>
      <c r="K267" s="597" t="s">
        <v>5347</v>
      </c>
      <c r="L267" s="597" t="s">
        <v>4578</v>
      </c>
      <c r="M267" s="597" t="s">
        <v>3700</v>
      </c>
      <c r="N267" s="355" t="s">
        <v>3951</v>
      </c>
      <c r="O267" s="597" t="s">
        <v>5363</v>
      </c>
      <c r="P267" s="355" t="s">
        <v>3703</v>
      </c>
      <c r="Q267" s="596" t="s">
        <v>6436</v>
      </c>
      <c r="R267" s="355" t="s">
        <v>3723</v>
      </c>
      <c r="S267" s="355"/>
      <c r="T267" s="597"/>
      <c r="U267" s="597" t="s">
        <v>3123</v>
      </c>
      <c r="V267" s="597" t="s">
        <v>3706</v>
      </c>
    </row>
    <row r="268" spans="1:22" ht="30" x14ac:dyDescent="0.25">
      <c r="A268" s="597" t="s">
        <v>5361</v>
      </c>
      <c r="B268" s="597" t="s">
        <v>3693</v>
      </c>
      <c r="C268" s="597" t="s">
        <v>3744</v>
      </c>
      <c r="D268" s="597" t="s">
        <v>3778</v>
      </c>
      <c r="E268" s="597"/>
      <c r="F268" s="597" t="s">
        <v>1512</v>
      </c>
      <c r="G268" s="358">
        <v>43707.596770833334</v>
      </c>
      <c r="H268" s="597"/>
      <c r="I268" s="358">
        <v>43710.596770833334</v>
      </c>
      <c r="J268" s="355" t="s">
        <v>3780</v>
      </c>
      <c r="K268" s="597"/>
      <c r="L268" s="597" t="s">
        <v>3781</v>
      </c>
      <c r="M268" s="597" t="s">
        <v>3781</v>
      </c>
      <c r="N268" s="355" t="s">
        <v>3701</v>
      </c>
      <c r="O268" s="597" t="s">
        <v>3091</v>
      </c>
      <c r="P268" s="355" t="s">
        <v>3703</v>
      </c>
      <c r="Q268" s="596" t="s">
        <v>6259</v>
      </c>
      <c r="R268" s="355" t="s">
        <v>3723</v>
      </c>
      <c r="S268" s="355"/>
      <c r="T268" s="597"/>
      <c r="U268" s="597" t="s">
        <v>3123</v>
      </c>
      <c r="V268" s="597" t="s">
        <v>3706</v>
      </c>
    </row>
    <row r="269" spans="1:22" ht="60" x14ac:dyDescent="0.25">
      <c r="A269" s="597" t="s">
        <v>5343</v>
      </c>
      <c r="B269" s="597" t="s">
        <v>3693</v>
      </c>
      <c r="C269" s="597" t="s">
        <v>3694</v>
      </c>
      <c r="D269" s="597" t="s">
        <v>4121</v>
      </c>
      <c r="E269" s="597"/>
      <c r="F269" s="597" t="s">
        <v>1161</v>
      </c>
      <c r="G269" s="358">
        <v>43710.415254629632</v>
      </c>
      <c r="H269" s="597" t="s">
        <v>3771</v>
      </c>
      <c r="I269" s="358">
        <v>43710.415254629632</v>
      </c>
      <c r="J269" s="355" t="s">
        <v>3108</v>
      </c>
      <c r="K269" s="597" t="s">
        <v>5344</v>
      </c>
      <c r="L269" s="597" t="s">
        <v>5345</v>
      </c>
      <c r="M269" s="597" t="s">
        <v>3781</v>
      </c>
      <c r="N269" s="355"/>
      <c r="O269" s="597" t="s">
        <v>3842</v>
      </c>
      <c r="P269" s="355" t="s">
        <v>3703</v>
      </c>
      <c r="Q269" s="596" t="s">
        <v>6430</v>
      </c>
      <c r="R269" s="355"/>
      <c r="S269" s="355"/>
      <c r="T269" s="597"/>
      <c r="U269" s="597" t="s">
        <v>3123</v>
      </c>
      <c r="V269" s="597" t="s">
        <v>3706</v>
      </c>
    </row>
    <row r="270" spans="1:22" x14ac:dyDescent="0.25">
      <c r="A270" s="597" t="s">
        <v>5372</v>
      </c>
      <c r="B270" s="597" t="s">
        <v>3693</v>
      </c>
      <c r="C270" s="597" t="s">
        <v>3694</v>
      </c>
      <c r="D270" s="597" t="s">
        <v>5371</v>
      </c>
      <c r="E270" s="597"/>
      <c r="F270" s="597" t="s">
        <v>2179</v>
      </c>
      <c r="G270" s="358">
        <v>43710.138657407406</v>
      </c>
      <c r="H270" s="597" t="s">
        <v>3816</v>
      </c>
      <c r="I270" s="358">
        <v>43710.138657407406</v>
      </c>
      <c r="J270" s="355" t="s">
        <v>3108</v>
      </c>
      <c r="K270" s="597" t="s">
        <v>5344</v>
      </c>
      <c r="L270" s="597" t="s">
        <v>5373</v>
      </c>
      <c r="M270" s="597" t="s">
        <v>3700</v>
      </c>
      <c r="N270" s="355" t="s">
        <v>3714</v>
      </c>
      <c r="O270" s="597" t="s">
        <v>5374</v>
      </c>
      <c r="P270" s="355" t="s">
        <v>3703</v>
      </c>
      <c r="Q270" s="596"/>
      <c r="R270" s="355" t="s">
        <v>3742</v>
      </c>
      <c r="S270" s="355" t="s">
        <v>3701</v>
      </c>
      <c r="T270" s="597"/>
      <c r="U270" s="597" t="s">
        <v>3123</v>
      </c>
      <c r="V270" s="597" t="s">
        <v>3706</v>
      </c>
    </row>
    <row r="271" spans="1:22" x14ac:dyDescent="0.25">
      <c r="A271" s="597" t="s">
        <v>5369</v>
      </c>
      <c r="B271" s="597" t="s">
        <v>3693</v>
      </c>
      <c r="C271" s="597" t="s">
        <v>3694</v>
      </c>
      <c r="D271" s="597" t="s">
        <v>5368</v>
      </c>
      <c r="E271" s="597"/>
      <c r="F271" s="597" t="s">
        <v>2176</v>
      </c>
      <c r="G271" s="358">
        <v>43710.092870370368</v>
      </c>
      <c r="H271" s="597" t="s">
        <v>3816</v>
      </c>
      <c r="I271" s="358">
        <v>43710.092870370368</v>
      </c>
      <c r="J271" s="355" t="s">
        <v>3108</v>
      </c>
      <c r="K271" s="597" t="s">
        <v>5344</v>
      </c>
      <c r="L271" s="597" t="s">
        <v>4375</v>
      </c>
      <c r="M271" s="597" t="s">
        <v>3700</v>
      </c>
      <c r="N271" s="355" t="s">
        <v>3701</v>
      </c>
      <c r="O271" s="597" t="s">
        <v>5370</v>
      </c>
      <c r="P271" s="355" t="s">
        <v>3703</v>
      </c>
      <c r="Q271" s="596"/>
      <c r="R271" s="355" t="s">
        <v>3723</v>
      </c>
      <c r="S271" s="355"/>
      <c r="T271" s="597"/>
      <c r="U271" s="597" t="s">
        <v>3123</v>
      </c>
      <c r="V271" s="597" t="s">
        <v>3706</v>
      </c>
    </row>
    <row r="272" spans="1:22" ht="30" x14ac:dyDescent="0.25">
      <c r="A272" s="597" t="s">
        <v>5340</v>
      </c>
      <c r="B272" s="597" t="s">
        <v>3693</v>
      </c>
      <c r="C272" s="597" t="s">
        <v>3694</v>
      </c>
      <c r="D272" s="597" t="s">
        <v>3974</v>
      </c>
      <c r="E272" s="597"/>
      <c r="F272" s="597" t="s">
        <v>3976</v>
      </c>
      <c r="G272" s="358">
        <v>43707.327685185184</v>
      </c>
      <c r="H272" s="597" t="s">
        <v>3977</v>
      </c>
      <c r="I272" s="358">
        <v>43706.327685185184</v>
      </c>
      <c r="J272" s="355" t="s">
        <v>3108</v>
      </c>
      <c r="K272" s="597" t="s">
        <v>5341</v>
      </c>
      <c r="L272" s="597" t="s">
        <v>5342</v>
      </c>
      <c r="M272" s="597" t="s">
        <v>3721</v>
      </c>
      <c r="N272" s="355"/>
      <c r="O272" s="597"/>
      <c r="P272" s="355" t="s">
        <v>3703</v>
      </c>
      <c r="Q272" s="596" t="s">
        <v>6429</v>
      </c>
      <c r="R272" s="355"/>
      <c r="S272" s="355"/>
      <c r="T272" s="597"/>
      <c r="U272" s="597" t="s">
        <v>3123</v>
      </c>
      <c r="V272" s="597" t="s">
        <v>3706</v>
      </c>
    </row>
    <row r="273" spans="1:22" ht="30" x14ac:dyDescent="0.25">
      <c r="A273" s="597" t="s">
        <v>5337</v>
      </c>
      <c r="B273" s="597" t="s">
        <v>3693</v>
      </c>
      <c r="C273" s="597" t="s">
        <v>3694</v>
      </c>
      <c r="D273" s="597" t="s">
        <v>4719</v>
      </c>
      <c r="E273" s="597"/>
      <c r="F273" s="597" t="s">
        <v>4721</v>
      </c>
      <c r="G273" s="358">
        <v>43703.421273148146</v>
      </c>
      <c r="H273" s="597" t="s">
        <v>4722</v>
      </c>
      <c r="I273" s="358">
        <v>43703.421273148146</v>
      </c>
      <c r="J273" s="355" t="s">
        <v>3108</v>
      </c>
      <c r="K273" s="597" t="s">
        <v>5332</v>
      </c>
      <c r="L273" s="597" t="s">
        <v>5338</v>
      </c>
      <c r="M273" s="597" t="s">
        <v>3700</v>
      </c>
      <c r="N273" s="355" t="s">
        <v>4006</v>
      </c>
      <c r="O273" s="597" t="s">
        <v>5339</v>
      </c>
      <c r="P273" s="355"/>
      <c r="Q273" s="596" t="s">
        <v>6428</v>
      </c>
      <c r="R273" s="355" t="s">
        <v>3723</v>
      </c>
      <c r="S273" s="355"/>
      <c r="T273" s="597"/>
      <c r="U273" s="597" t="s">
        <v>3123</v>
      </c>
      <c r="V273" s="597" t="s">
        <v>3706</v>
      </c>
    </row>
    <row r="274" spans="1:22" ht="30" x14ac:dyDescent="0.25">
      <c r="A274" s="597" t="s">
        <v>5334</v>
      </c>
      <c r="B274" s="597" t="s">
        <v>3693</v>
      </c>
      <c r="C274" s="597" t="s">
        <v>3694</v>
      </c>
      <c r="D274" s="597" t="s">
        <v>4744</v>
      </c>
      <c r="E274" s="597"/>
      <c r="F274" s="597" t="s">
        <v>4746</v>
      </c>
      <c r="G274" s="358">
        <v>43703.41684027778</v>
      </c>
      <c r="H274" s="597" t="s">
        <v>4722</v>
      </c>
      <c r="I274" s="358">
        <v>43703.41684027778</v>
      </c>
      <c r="J274" s="355"/>
      <c r="K274" s="597" t="s">
        <v>5335</v>
      </c>
      <c r="L274" s="597" t="s">
        <v>5336</v>
      </c>
      <c r="M274" s="597" t="s">
        <v>3700</v>
      </c>
      <c r="N274" s="355" t="s">
        <v>4006</v>
      </c>
      <c r="O274" s="597"/>
      <c r="P274" s="355" t="s">
        <v>3703</v>
      </c>
      <c r="Q274" s="596" t="s">
        <v>6427</v>
      </c>
      <c r="R274" s="355" t="s">
        <v>3704</v>
      </c>
      <c r="S274" s="355"/>
      <c r="T274" s="597"/>
      <c r="U274" s="597" t="s">
        <v>3123</v>
      </c>
      <c r="V274" s="597" t="s">
        <v>3706</v>
      </c>
    </row>
    <row r="275" spans="1:22" x14ac:dyDescent="0.25">
      <c r="A275" s="597" t="s">
        <v>5331</v>
      </c>
      <c r="B275" s="597" t="s">
        <v>3693</v>
      </c>
      <c r="C275" s="597" t="s">
        <v>3694</v>
      </c>
      <c r="D275" s="597" t="s">
        <v>4751</v>
      </c>
      <c r="E275" s="597"/>
      <c r="F275" s="597" t="s">
        <v>4753</v>
      </c>
      <c r="G275" s="358">
        <v>43703.210081018522</v>
      </c>
      <c r="H275" s="597" t="s">
        <v>4722</v>
      </c>
      <c r="I275" s="358">
        <v>43703.210081018522</v>
      </c>
      <c r="J275" s="355" t="s">
        <v>3108</v>
      </c>
      <c r="K275" s="597" t="s">
        <v>5332</v>
      </c>
      <c r="L275" s="597" t="s">
        <v>3485</v>
      </c>
      <c r="M275" s="597" t="s">
        <v>3700</v>
      </c>
      <c r="N275" s="355" t="s">
        <v>3951</v>
      </c>
      <c r="O275" s="597" t="s">
        <v>5333</v>
      </c>
      <c r="P275" s="355"/>
      <c r="Q275" s="596"/>
      <c r="R275" s="355"/>
      <c r="S275" s="355"/>
      <c r="T275" s="597"/>
      <c r="U275" s="597" t="s">
        <v>3123</v>
      </c>
      <c r="V275" s="597" t="s">
        <v>3706</v>
      </c>
    </row>
    <row r="276" spans="1:22" x14ac:dyDescent="0.25">
      <c r="A276" s="597" t="s">
        <v>5315</v>
      </c>
      <c r="B276" s="597" t="s">
        <v>3693</v>
      </c>
      <c r="C276" s="597" t="s">
        <v>3744</v>
      </c>
      <c r="D276" s="597" t="s">
        <v>4587</v>
      </c>
      <c r="E276" s="597"/>
      <c r="F276" s="597" t="s">
        <v>4589</v>
      </c>
      <c r="G276" s="358">
        <v>43699.978761574072</v>
      </c>
      <c r="H276" s="597"/>
      <c r="I276" s="358">
        <v>43699.978761574072</v>
      </c>
      <c r="J276" s="355"/>
      <c r="K276" s="597" t="s">
        <v>5316</v>
      </c>
      <c r="L276" s="597" t="s">
        <v>7476</v>
      </c>
      <c r="M276" s="597" t="s">
        <v>3721</v>
      </c>
      <c r="N276" s="355" t="s">
        <v>3737</v>
      </c>
      <c r="O276" s="597" t="s">
        <v>5317</v>
      </c>
      <c r="P276" s="355" t="s">
        <v>3703</v>
      </c>
      <c r="Q276" s="596" t="s">
        <v>6423</v>
      </c>
      <c r="R276" s="355"/>
      <c r="S276" s="355"/>
      <c r="T276" s="597"/>
      <c r="U276" s="597" t="s">
        <v>3123</v>
      </c>
      <c r="V276" s="597" t="s">
        <v>3706</v>
      </c>
    </row>
    <row r="277" spans="1:22" x14ac:dyDescent="0.25">
      <c r="A277" s="597" t="s">
        <v>5393</v>
      </c>
      <c r="B277" s="597" t="s">
        <v>3693</v>
      </c>
      <c r="C277" s="597" t="s">
        <v>3694</v>
      </c>
      <c r="D277" s="597" t="s">
        <v>3905</v>
      </c>
      <c r="E277" s="597"/>
      <c r="F277" s="597" t="s">
        <v>1138</v>
      </c>
      <c r="G277" s="358">
        <v>43714.540694444448</v>
      </c>
      <c r="H277" s="597" t="s">
        <v>3697</v>
      </c>
      <c r="I277" s="358">
        <v>43699.540694444448</v>
      </c>
      <c r="J277" s="355" t="s">
        <v>3108</v>
      </c>
      <c r="K277" s="597" t="s">
        <v>5394</v>
      </c>
      <c r="L277" s="597" t="s">
        <v>4679</v>
      </c>
      <c r="M277" s="597" t="s">
        <v>3700</v>
      </c>
      <c r="N277" s="355"/>
      <c r="O277" s="597" t="s">
        <v>5395</v>
      </c>
      <c r="P277" s="355" t="s">
        <v>3703</v>
      </c>
      <c r="Q277" s="596"/>
      <c r="R277" s="355"/>
      <c r="S277" s="355"/>
      <c r="T277" s="597"/>
      <c r="U277" s="597" t="s">
        <v>3123</v>
      </c>
      <c r="V277" s="597" t="s">
        <v>3706</v>
      </c>
    </row>
    <row r="278" spans="1:22" ht="60" x14ac:dyDescent="0.25">
      <c r="A278" s="597" t="s">
        <v>5302</v>
      </c>
      <c r="B278" s="597" t="s">
        <v>3693</v>
      </c>
      <c r="C278" s="597" t="s">
        <v>3694</v>
      </c>
      <c r="D278" s="597" t="s">
        <v>5301</v>
      </c>
      <c r="E278" s="597"/>
      <c r="F278" s="597" t="s">
        <v>1174</v>
      </c>
      <c r="G278" s="358">
        <v>43697.826678240737</v>
      </c>
      <c r="H278" s="597" t="s">
        <v>3697</v>
      </c>
      <c r="I278" s="358">
        <v>43697.826678240737</v>
      </c>
      <c r="J278" s="355" t="s">
        <v>3108</v>
      </c>
      <c r="K278" s="597" t="s">
        <v>5303</v>
      </c>
      <c r="L278" s="597" t="s">
        <v>5304</v>
      </c>
      <c r="M278" s="597" t="s">
        <v>3950</v>
      </c>
      <c r="N278" s="355" t="s">
        <v>3701</v>
      </c>
      <c r="O278" s="597" t="s">
        <v>5305</v>
      </c>
      <c r="P278" s="355" t="s">
        <v>3703</v>
      </c>
      <c r="Q278" s="596" t="s">
        <v>6420</v>
      </c>
      <c r="R278" s="355" t="s">
        <v>3742</v>
      </c>
      <c r="S278" s="355" t="s">
        <v>3701</v>
      </c>
      <c r="T278" s="597"/>
      <c r="U278" s="597" t="s">
        <v>3123</v>
      </c>
      <c r="V278" s="597" t="s">
        <v>3706</v>
      </c>
    </row>
    <row r="279" spans="1:22" x14ac:dyDescent="0.25">
      <c r="A279" s="597" t="s">
        <v>5297</v>
      </c>
      <c r="B279" s="597" t="s">
        <v>3693</v>
      </c>
      <c r="C279" s="597" t="s">
        <v>3744</v>
      </c>
      <c r="D279" s="597" t="s">
        <v>5296</v>
      </c>
      <c r="E279" s="597"/>
      <c r="F279" s="597" t="s">
        <v>1718</v>
      </c>
      <c r="G279" s="358">
        <v>43697.538518518515</v>
      </c>
      <c r="H279" s="597"/>
      <c r="I279" s="358">
        <v>43697.538518518515</v>
      </c>
      <c r="J279" s="355"/>
      <c r="K279" s="597"/>
      <c r="L279" s="597" t="s">
        <v>5298</v>
      </c>
      <c r="M279" s="597"/>
      <c r="N279" s="355" t="s">
        <v>3737</v>
      </c>
      <c r="O279" s="597"/>
      <c r="P279" s="355" t="s">
        <v>3703</v>
      </c>
      <c r="Q279" s="596"/>
      <c r="R279" s="355" t="s">
        <v>3723</v>
      </c>
      <c r="S279" s="355" t="s">
        <v>3701</v>
      </c>
      <c r="T279" s="597"/>
      <c r="U279" s="597" t="s">
        <v>3123</v>
      </c>
      <c r="V279" s="597" t="s">
        <v>3706</v>
      </c>
    </row>
    <row r="280" spans="1:22" x14ac:dyDescent="0.25">
      <c r="A280" s="597" t="s">
        <v>5653</v>
      </c>
      <c r="B280" s="597" t="s">
        <v>3693</v>
      </c>
      <c r="C280" s="597" t="s">
        <v>3744</v>
      </c>
      <c r="D280" s="597" t="s">
        <v>4665</v>
      </c>
      <c r="E280" s="597"/>
      <c r="F280" s="597" t="s">
        <v>247</v>
      </c>
      <c r="G280" s="358">
        <v>43802.996006944442</v>
      </c>
      <c r="H280" s="597"/>
      <c r="I280" s="358">
        <v>43696.996006944442</v>
      </c>
      <c r="J280" s="355" t="s">
        <v>3711</v>
      </c>
      <c r="K280" s="597" t="s">
        <v>5654</v>
      </c>
      <c r="L280" s="597" t="s">
        <v>5655</v>
      </c>
      <c r="M280" s="597"/>
      <c r="N280" s="355" t="s">
        <v>3714</v>
      </c>
      <c r="O280" s="597" t="s">
        <v>3842</v>
      </c>
      <c r="P280" s="355" t="s">
        <v>3703</v>
      </c>
      <c r="Q280" s="596" t="s">
        <v>6511</v>
      </c>
      <c r="R280" s="355" t="s">
        <v>3723</v>
      </c>
      <c r="S280" s="355"/>
      <c r="T280" s="597"/>
      <c r="U280" s="597" t="s">
        <v>3123</v>
      </c>
      <c r="V280" s="597" t="s">
        <v>3706</v>
      </c>
    </row>
    <row r="281" spans="1:22" ht="30" x14ac:dyDescent="0.25">
      <c r="A281" s="597" t="s">
        <v>5280</v>
      </c>
      <c r="B281" s="597" t="s">
        <v>3693</v>
      </c>
      <c r="C281" s="597" t="s">
        <v>3694</v>
      </c>
      <c r="D281" s="597" t="s">
        <v>5279</v>
      </c>
      <c r="E281" s="597"/>
      <c r="F281" s="597" t="s">
        <v>5281</v>
      </c>
      <c r="G281" s="358">
        <v>43695.421261574076</v>
      </c>
      <c r="H281" s="597" t="s">
        <v>4050</v>
      </c>
      <c r="I281" s="358">
        <v>43695.421261574076</v>
      </c>
      <c r="J281" s="355" t="s">
        <v>3108</v>
      </c>
      <c r="K281" s="597" t="s">
        <v>5282</v>
      </c>
      <c r="L281" s="597" t="s">
        <v>5283</v>
      </c>
      <c r="M281" s="597" t="s">
        <v>3700</v>
      </c>
      <c r="N281" s="355" t="s">
        <v>3701</v>
      </c>
      <c r="O281" s="597" t="s">
        <v>5284</v>
      </c>
      <c r="P281" s="355" t="s">
        <v>3703</v>
      </c>
      <c r="Q281" s="596" t="s">
        <v>6415</v>
      </c>
      <c r="R281" s="355" t="s">
        <v>3723</v>
      </c>
      <c r="S281" s="355" t="s">
        <v>3701</v>
      </c>
      <c r="T281" s="597"/>
      <c r="U281" s="597" t="s">
        <v>3123</v>
      </c>
      <c r="V281" s="597" t="s">
        <v>3706</v>
      </c>
    </row>
    <row r="282" spans="1:22" x14ac:dyDescent="0.25">
      <c r="A282" s="597" t="s">
        <v>5287</v>
      </c>
      <c r="B282" s="597" t="s">
        <v>3693</v>
      </c>
      <c r="C282" s="597" t="s">
        <v>3744</v>
      </c>
      <c r="D282" s="597" t="s">
        <v>3921</v>
      </c>
      <c r="E282" s="597"/>
      <c r="F282" s="597" t="s">
        <v>1246</v>
      </c>
      <c r="G282" s="358">
        <v>43693.628506944442</v>
      </c>
      <c r="H282" s="597" t="s">
        <v>5288</v>
      </c>
      <c r="I282" s="358">
        <v>43693.628506944442</v>
      </c>
      <c r="J282" s="355" t="s">
        <v>3711</v>
      </c>
      <c r="K282" s="597"/>
      <c r="L282" s="597" t="s">
        <v>3721</v>
      </c>
      <c r="M282" s="597" t="s">
        <v>3721</v>
      </c>
      <c r="N282" s="355" t="s">
        <v>3714</v>
      </c>
      <c r="O282" s="597" t="s">
        <v>5289</v>
      </c>
      <c r="P282" s="355" t="s">
        <v>3703</v>
      </c>
      <c r="Q282" s="596" t="s">
        <v>6416</v>
      </c>
      <c r="R282" s="355" t="s">
        <v>3723</v>
      </c>
      <c r="S282" s="355"/>
      <c r="T282" s="597"/>
      <c r="U282" s="597" t="s">
        <v>3123</v>
      </c>
      <c r="V282" s="597" t="s">
        <v>3706</v>
      </c>
    </row>
    <row r="283" spans="1:22" ht="30" x14ac:dyDescent="0.25">
      <c r="A283" s="597" t="s">
        <v>5269</v>
      </c>
      <c r="B283" s="597" t="s">
        <v>3693</v>
      </c>
      <c r="C283" s="597" t="s">
        <v>3694</v>
      </c>
      <c r="D283" s="597" t="s">
        <v>5268</v>
      </c>
      <c r="E283" s="597"/>
      <c r="F283" s="597" t="s">
        <v>5270</v>
      </c>
      <c r="G283" s="358">
        <v>43686.496666666666</v>
      </c>
      <c r="H283" s="597" t="s">
        <v>5271</v>
      </c>
      <c r="I283" s="358">
        <v>43686.496666666666</v>
      </c>
      <c r="J283" s="355" t="s">
        <v>3108</v>
      </c>
      <c r="K283" s="597" t="s">
        <v>5272</v>
      </c>
      <c r="L283" s="597" t="s">
        <v>5273</v>
      </c>
      <c r="M283" s="597" t="s">
        <v>3950</v>
      </c>
      <c r="N283" s="355" t="s">
        <v>3714</v>
      </c>
      <c r="O283" s="597" t="s">
        <v>5274</v>
      </c>
      <c r="P283" s="355" t="s">
        <v>3703</v>
      </c>
      <c r="Q283" s="596" t="s">
        <v>6413</v>
      </c>
      <c r="R283" s="355" t="s">
        <v>3704</v>
      </c>
      <c r="S283" s="355" t="s">
        <v>3705</v>
      </c>
      <c r="T283" s="597" t="s">
        <v>5275</v>
      </c>
      <c r="U283" s="597" t="s">
        <v>3123</v>
      </c>
      <c r="V283" s="597" t="s">
        <v>3706</v>
      </c>
    </row>
    <row r="284" spans="1:22" ht="120" x14ac:dyDescent="0.25">
      <c r="A284" s="597" t="s">
        <v>5258</v>
      </c>
      <c r="B284" s="597" t="s">
        <v>3693</v>
      </c>
      <c r="C284" s="597" t="s">
        <v>3694</v>
      </c>
      <c r="D284" s="597" t="s">
        <v>3928</v>
      </c>
      <c r="E284" s="597"/>
      <c r="F284" s="597" t="s">
        <v>3930</v>
      </c>
      <c r="G284" s="358">
        <v>43683.380949074075</v>
      </c>
      <c r="H284" s="597" t="s">
        <v>3931</v>
      </c>
      <c r="I284" s="358">
        <v>43683.380949074075</v>
      </c>
      <c r="J284" s="355" t="s">
        <v>3108</v>
      </c>
      <c r="K284" s="597"/>
      <c r="L284" s="597" t="s">
        <v>5259</v>
      </c>
      <c r="M284" s="597" t="s">
        <v>3721</v>
      </c>
      <c r="N284" s="355"/>
      <c r="O284" s="597"/>
      <c r="P284" s="355" t="s">
        <v>3703</v>
      </c>
      <c r="Q284" s="596" t="s">
        <v>6409</v>
      </c>
      <c r="R284" s="355"/>
      <c r="S284" s="355"/>
      <c r="T284" s="597"/>
      <c r="U284" s="597" t="s">
        <v>3123</v>
      </c>
      <c r="V284" s="597" t="s">
        <v>3706</v>
      </c>
    </row>
    <row r="285" spans="1:22" ht="30" x14ac:dyDescent="0.25">
      <c r="A285" s="597" t="s">
        <v>5239</v>
      </c>
      <c r="B285" s="597" t="s">
        <v>3693</v>
      </c>
      <c r="C285" s="597" t="s">
        <v>3762</v>
      </c>
      <c r="D285" s="597" t="s">
        <v>3763</v>
      </c>
      <c r="E285" s="597"/>
      <c r="F285" s="597" t="s">
        <v>123</v>
      </c>
      <c r="G285" s="358">
        <v>43677.467812499999</v>
      </c>
      <c r="H285" s="597" t="s">
        <v>3765</v>
      </c>
      <c r="I285" s="358">
        <v>43682.467812499999</v>
      </c>
      <c r="J285" s="355" t="s">
        <v>3711</v>
      </c>
      <c r="K285" s="597" t="s">
        <v>5240</v>
      </c>
      <c r="L285" s="597" t="s">
        <v>5241</v>
      </c>
      <c r="M285" s="597" t="s">
        <v>4137</v>
      </c>
      <c r="N285" s="355" t="s">
        <v>3701</v>
      </c>
      <c r="O285" s="597" t="s">
        <v>3842</v>
      </c>
      <c r="P285" s="355" t="s">
        <v>3703</v>
      </c>
      <c r="Q285" s="596" t="s">
        <v>6403</v>
      </c>
      <c r="R285" s="355" t="s">
        <v>3723</v>
      </c>
      <c r="S285" s="355" t="s">
        <v>3701</v>
      </c>
      <c r="T285" s="597"/>
      <c r="U285" s="597" t="s">
        <v>3123</v>
      </c>
      <c r="V285" s="597" t="s">
        <v>3706</v>
      </c>
    </row>
    <row r="286" spans="1:22" ht="30" x14ac:dyDescent="0.25">
      <c r="A286" s="597" t="s">
        <v>5246</v>
      </c>
      <c r="B286" s="597" t="s">
        <v>3693</v>
      </c>
      <c r="C286" s="597" t="s">
        <v>3694</v>
      </c>
      <c r="D286" s="597" t="s">
        <v>3795</v>
      </c>
      <c r="E286" s="597"/>
      <c r="F286" s="597" t="s">
        <v>1159</v>
      </c>
      <c r="G286" s="358">
        <v>43678.589837962965</v>
      </c>
      <c r="H286" s="597" t="s">
        <v>3771</v>
      </c>
      <c r="I286" s="358">
        <v>43679.589837962965</v>
      </c>
      <c r="J286" s="355" t="s">
        <v>3108</v>
      </c>
      <c r="K286" s="597"/>
      <c r="L286" s="597" t="s">
        <v>5247</v>
      </c>
      <c r="M286" s="597" t="s">
        <v>3781</v>
      </c>
      <c r="N286" s="355" t="s">
        <v>3701</v>
      </c>
      <c r="O286" s="597" t="s">
        <v>3091</v>
      </c>
      <c r="P286" s="355" t="s">
        <v>3703</v>
      </c>
      <c r="Q286" s="596" t="s">
        <v>6405</v>
      </c>
      <c r="R286" s="355" t="s">
        <v>3723</v>
      </c>
      <c r="S286" s="355"/>
      <c r="T286" s="597"/>
      <c r="U286" s="597" t="s">
        <v>3123</v>
      </c>
      <c r="V286" s="597" t="s">
        <v>3706</v>
      </c>
    </row>
    <row r="287" spans="1:22" x14ac:dyDescent="0.25">
      <c r="A287" s="597" t="s">
        <v>5251</v>
      </c>
      <c r="B287" s="597" t="s">
        <v>3693</v>
      </c>
      <c r="C287" s="597" t="s">
        <v>3694</v>
      </c>
      <c r="D287" s="597" t="s">
        <v>3900</v>
      </c>
      <c r="E287" s="597"/>
      <c r="F287" s="597" t="s">
        <v>922</v>
      </c>
      <c r="G287" s="358">
        <v>43678.826666666668</v>
      </c>
      <c r="H287" s="597" t="s">
        <v>3697</v>
      </c>
      <c r="I287" s="358">
        <v>43678.826666666668</v>
      </c>
      <c r="J287" s="355" t="s">
        <v>3108</v>
      </c>
      <c r="K287" s="597" t="s">
        <v>5252</v>
      </c>
      <c r="L287" s="597" t="s">
        <v>5253</v>
      </c>
      <c r="M287" s="597" t="s">
        <v>3950</v>
      </c>
      <c r="N287" s="355" t="s">
        <v>4392</v>
      </c>
      <c r="O287" s="597" t="s">
        <v>5254</v>
      </c>
      <c r="P287" s="355" t="s">
        <v>3703</v>
      </c>
      <c r="Q287" s="596" t="s">
        <v>6407</v>
      </c>
      <c r="R287" s="355" t="s">
        <v>3723</v>
      </c>
      <c r="S287" s="355"/>
      <c r="T287" s="597"/>
      <c r="U287" s="597" t="s">
        <v>3123</v>
      </c>
      <c r="V287" s="597" t="s">
        <v>3706</v>
      </c>
    </row>
    <row r="288" spans="1:22" ht="30" x14ac:dyDescent="0.25">
      <c r="A288" s="597" t="s">
        <v>5248</v>
      </c>
      <c r="B288" s="597" t="s">
        <v>3693</v>
      </c>
      <c r="C288" s="597" t="s">
        <v>3694</v>
      </c>
      <c r="D288" s="597" t="s">
        <v>3795</v>
      </c>
      <c r="E288" s="597"/>
      <c r="F288" s="597" t="s">
        <v>1159</v>
      </c>
      <c r="G288" s="358">
        <v>43678.745451388888</v>
      </c>
      <c r="H288" s="597" t="s">
        <v>3771</v>
      </c>
      <c r="I288" s="358">
        <v>43678.745451388888</v>
      </c>
      <c r="J288" s="355"/>
      <c r="K288" s="597"/>
      <c r="L288" s="597" t="s">
        <v>5249</v>
      </c>
      <c r="M288" s="597" t="s">
        <v>3781</v>
      </c>
      <c r="N288" s="355" t="s">
        <v>3737</v>
      </c>
      <c r="O288" s="597" t="s">
        <v>5250</v>
      </c>
      <c r="P288" s="355" t="s">
        <v>3703</v>
      </c>
      <c r="Q288" s="596" t="s">
        <v>6406</v>
      </c>
      <c r="R288" s="355"/>
      <c r="S288" s="355"/>
      <c r="T288" s="597"/>
      <c r="U288" s="597" t="s">
        <v>3123</v>
      </c>
      <c r="V288" s="597" t="s">
        <v>3706</v>
      </c>
    </row>
    <row r="289" spans="1:22" ht="60" x14ac:dyDescent="0.25">
      <c r="A289" s="597" t="s">
        <v>5244</v>
      </c>
      <c r="B289" s="597" t="s">
        <v>3693</v>
      </c>
      <c r="C289" s="597" t="s">
        <v>3694</v>
      </c>
      <c r="D289" s="597" t="s">
        <v>3795</v>
      </c>
      <c r="E289" s="597"/>
      <c r="F289" s="597" t="s">
        <v>1159</v>
      </c>
      <c r="G289" s="358">
        <v>43678.293900462966</v>
      </c>
      <c r="H289" s="597" t="s">
        <v>3771</v>
      </c>
      <c r="I289" s="358">
        <v>43678.293900462966</v>
      </c>
      <c r="J289" s="355" t="s">
        <v>3108</v>
      </c>
      <c r="K289" s="597"/>
      <c r="L289" s="597" t="s">
        <v>5245</v>
      </c>
      <c r="M289" s="597" t="s">
        <v>3781</v>
      </c>
      <c r="N289" s="355" t="s">
        <v>3701</v>
      </c>
      <c r="O289" s="597" t="s">
        <v>3091</v>
      </c>
      <c r="P289" s="355" t="s">
        <v>3703</v>
      </c>
      <c r="Q289" s="596" t="s">
        <v>6404</v>
      </c>
      <c r="R289" s="355" t="s">
        <v>3723</v>
      </c>
      <c r="S289" s="355"/>
      <c r="T289" s="597"/>
      <c r="U289" s="597" t="s">
        <v>3123</v>
      </c>
      <c r="V289" s="597" t="s">
        <v>3706</v>
      </c>
    </row>
    <row r="290" spans="1:22" ht="90" x14ac:dyDescent="0.25">
      <c r="A290" s="597" t="s">
        <v>5232</v>
      </c>
      <c r="B290" s="597" t="s">
        <v>3693</v>
      </c>
      <c r="C290" s="597" t="s">
        <v>3694</v>
      </c>
      <c r="D290" s="597" t="s">
        <v>3795</v>
      </c>
      <c r="E290" s="597"/>
      <c r="F290" s="597" t="s">
        <v>1159</v>
      </c>
      <c r="G290" s="358">
        <v>43676.587187500001</v>
      </c>
      <c r="H290" s="597" t="s">
        <v>3771</v>
      </c>
      <c r="I290" s="358">
        <v>43677.587187500001</v>
      </c>
      <c r="J290" s="355" t="s">
        <v>3108</v>
      </c>
      <c r="K290" s="597"/>
      <c r="L290" s="597" t="s">
        <v>5233</v>
      </c>
      <c r="M290" s="597" t="s">
        <v>3781</v>
      </c>
      <c r="N290" s="355" t="s">
        <v>3701</v>
      </c>
      <c r="O290" s="597" t="s">
        <v>3091</v>
      </c>
      <c r="P290" s="355" t="s">
        <v>3703</v>
      </c>
      <c r="Q290" s="596" t="s">
        <v>6402</v>
      </c>
      <c r="R290" s="355" t="s">
        <v>3723</v>
      </c>
      <c r="S290" s="355"/>
      <c r="T290" s="597"/>
      <c r="U290" s="597" t="s">
        <v>3123</v>
      </c>
      <c r="V290" s="597" t="s">
        <v>3706</v>
      </c>
    </row>
    <row r="291" spans="1:22" ht="60" x14ac:dyDescent="0.25">
      <c r="A291" s="597" t="s">
        <v>5213</v>
      </c>
      <c r="B291" s="597" t="s">
        <v>3693</v>
      </c>
      <c r="C291" s="597" t="s">
        <v>3694</v>
      </c>
      <c r="D291" s="597" t="s">
        <v>3769</v>
      </c>
      <c r="E291" s="597"/>
      <c r="F291" s="597" t="s">
        <v>1160</v>
      </c>
      <c r="G291" s="358">
        <v>43672.48265046296</v>
      </c>
      <c r="H291" s="597" t="s">
        <v>3771</v>
      </c>
      <c r="I291" s="358">
        <v>43677.48265046296</v>
      </c>
      <c r="J291" s="355" t="s">
        <v>3108</v>
      </c>
      <c r="K291" s="597"/>
      <c r="L291" s="597" t="s">
        <v>5214</v>
      </c>
      <c r="M291" s="597" t="s">
        <v>3781</v>
      </c>
      <c r="N291" s="355" t="s">
        <v>3701</v>
      </c>
      <c r="O291" s="597" t="s">
        <v>3091</v>
      </c>
      <c r="P291" s="355" t="s">
        <v>3703</v>
      </c>
      <c r="Q291" s="596" t="s">
        <v>6394</v>
      </c>
      <c r="R291" s="355" t="s">
        <v>3723</v>
      </c>
      <c r="S291" s="355"/>
      <c r="T291" s="597"/>
      <c r="U291" s="597" t="s">
        <v>3123</v>
      </c>
      <c r="V291" s="597" t="s">
        <v>3706</v>
      </c>
    </row>
    <row r="292" spans="1:22" ht="45" x14ac:dyDescent="0.25">
      <c r="A292" s="597" t="s">
        <v>5221</v>
      </c>
      <c r="B292" s="597" t="s">
        <v>3693</v>
      </c>
      <c r="C292" s="597" t="s">
        <v>3694</v>
      </c>
      <c r="D292" s="597" t="s">
        <v>3769</v>
      </c>
      <c r="E292" s="597"/>
      <c r="F292" s="597" t="s">
        <v>1160</v>
      </c>
      <c r="G292" s="358">
        <v>43672.492164351854</v>
      </c>
      <c r="H292" s="597" t="s">
        <v>3771</v>
      </c>
      <c r="I292" s="358">
        <v>43676.492164351854</v>
      </c>
      <c r="J292" s="355" t="s">
        <v>3108</v>
      </c>
      <c r="K292" s="597"/>
      <c r="L292" s="597" t="s">
        <v>5222</v>
      </c>
      <c r="M292" s="597" t="s">
        <v>3781</v>
      </c>
      <c r="N292" s="355" t="s">
        <v>3701</v>
      </c>
      <c r="O292" s="597" t="s">
        <v>3091</v>
      </c>
      <c r="P292" s="355" t="s">
        <v>3703</v>
      </c>
      <c r="Q292" s="596" t="s">
        <v>6398</v>
      </c>
      <c r="R292" s="355" t="s">
        <v>3723</v>
      </c>
      <c r="S292" s="355"/>
      <c r="T292" s="597"/>
      <c r="U292" s="597" t="s">
        <v>3123</v>
      </c>
      <c r="V292" s="597" t="s">
        <v>3706</v>
      </c>
    </row>
    <row r="293" spans="1:22" ht="30" x14ac:dyDescent="0.25">
      <c r="A293" s="597" t="s">
        <v>5230</v>
      </c>
      <c r="B293" s="597" t="s">
        <v>3693</v>
      </c>
      <c r="C293" s="597" t="s">
        <v>3694</v>
      </c>
      <c r="D293" s="597" t="s">
        <v>5229</v>
      </c>
      <c r="E293" s="597"/>
      <c r="F293" s="597" t="s">
        <v>1023</v>
      </c>
      <c r="G293" s="358">
        <v>43676.448969907404</v>
      </c>
      <c r="H293" s="597" t="s">
        <v>4010</v>
      </c>
      <c r="I293" s="358">
        <v>43676.448969907404</v>
      </c>
      <c r="J293" s="355" t="s">
        <v>3108</v>
      </c>
      <c r="K293" s="597" t="s">
        <v>5231</v>
      </c>
      <c r="L293" s="597" t="s">
        <v>4989</v>
      </c>
      <c r="M293" s="597" t="s">
        <v>3700</v>
      </c>
      <c r="N293" s="355" t="s">
        <v>3701</v>
      </c>
      <c r="O293" s="597"/>
      <c r="P293" s="355" t="s">
        <v>3703</v>
      </c>
      <c r="Q293" s="596" t="s">
        <v>6401</v>
      </c>
      <c r="R293" s="355"/>
      <c r="S293" s="355"/>
      <c r="T293" s="597"/>
      <c r="U293" s="597" t="s">
        <v>3123</v>
      </c>
      <c r="V293" s="597" t="s">
        <v>3706</v>
      </c>
    </row>
    <row r="294" spans="1:22" x14ac:dyDescent="0.25">
      <c r="A294" s="597" t="s">
        <v>5223</v>
      </c>
      <c r="B294" s="597" t="s">
        <v>3693</v>
      </c>
      <c r="C294" s="597" t="s">
        <v>3744</v>
      </c>
      <c r="D294" s="597" t="s">
        <v>3778</v>
      </c>
      <c r="E294" s="597"/>
      <c r="F294" s="597" t="s">
        <v>1512</v>
      </c>
      <c r="G294" s="358">
        <v>43675.882384259261</v>
      </c>
      <c r="H294" s="597"/>
      <c r="I294" s="358">
        <v>43675.882384259261</v>
      </c>
      <c r="J294" s="355" t="s">
        <v>3780</v>
      </c>
      <c r="K294" s="597"/>
      <c r="L294" s="597" t="s">
        <v>3781</v>
      </c>
      <c r="M294" s="597" t="s">
        <v>3781</v>
      </c>
      <c r="N294" s="355" t="s">
        <v>4392</v>
      </c>
      <c r="O294" s="597" t="s">
        <v>5224</v>
      </c>
      <c r="P294" s="355" t="s">
        <v>3703</v>
      </c>
      <c r="Q294" s="596"/>
      <c r="R294" s="355" t="s">
        <v>3723</v>
      </c>
      <c r="S294" s="355"/>
      <c r="T294" s="597"/>
      <c r="U294" s="597" t="s">
        <v>3123</v>
      </c>
      <c r="V294" s="597" t="s">
        <v>3706</v>
      </c>
    </row>
    <row r="295" spans="1:22" ht="30" x14ac:dyDescent="0.25">
      <c r="A295" s="597" t="s">
        <v>5219</v>
      </c>
      <c r="B295" s="597" t="s">
        <v>3693</v>
      </c>
      <c r="C295" s="597" t="s">
        <v>3694</v>
      </c>
      <c r="D295" s="597" t="s">
        <v>3769</v>
      </c>
      <c r="E295" s="597"/>
      <c r="F295" s="597" t="s">
        <v>1160</v>
      </c>
      <c r="G295" s="358">
        <v>43672.489652777775</v>
      </c>
      <c r="H295" s="597" t="s">
        <v>3771</v>
      </c>
      <c r="I295" s="358">
        <v>43675.489652777775</v>
      </c>
      <c r="J295" s="355" t="s">
        <v>3108</v>
      </c>
      <c r="K295" s="597"/>
      <c r="L295" s="597" t="s">
        <v>5220</v>
      </c>
      <c r="M295" s="597" t="s">
        <v>3781</v>
      </c>
      <c r="N295" s="355" t="s">
        <v>3701</v>
      </c>
      <c r="O295" s="597" t="s">
        <v>3091</v>
      </c>
      <c r="P295" s="355" t="s">
        <v>3703</v>
      </c>
      <c r="Q295" s="596" t="s">
        <v>6397</v>
      </c>
      <c r="R295" s="355" t="s">
        <v>3723</v>
      </c>
      <c r="S295" s="355"/>
      <c r="T295" s="597"/>
      <c r="U295" s="597" t="s">
        <v>3123</v>
      </c>
      <c r="V295" s="597" t="s">
        <v>3706</v>
      </c>
    </row>
    <row r="296" spans="1:22" ht="30" x14ac:dyDescent="0.25">
      <c r="A296" s="597" t="s">
        <v>5217</v>
      </c>
      <c r="B296" s="597" t="s">
        <v>3693</v>
      </c>
      <c r="C296" s="597" t="s">
        <v>3694</v>
      </c>
      <c r="D296" s="597" t="s">
        <v>3854</v>
      </c>
      <c r="E296" s="597"/>
      <c r="F296" s="597" t="s">
        <v>1113</v>
      </c>
      <c r="G296" s="358">
        <v>43672.487488425926</v>
      </c>
      <c r="H296" s="597" t="s">
        <v>3771</v>
      </c>
      <c r="I296" s="358">
        <v>43675.487488425926</v>
      </c>
      <c r="J296" s="355" t="s">
        <v>3108</v>
      </c>
      <c r="K296" s="597"/>
      <c r="L296" s="597" t="s">
        <v>5218</v>
      </c>
      <c r="M296" s="597" t="s">
        <v>3781</v>
      </c>
      <c r="N296" s="355" t="s">
        <v>3701</v>
      </c>
      <c r="O296" s="597" t="s">
        <v>3091</v>
      </c>
      <c r="P296" s="355" t="s">
        <v>3703</v>
      </c>
      <c r="Q296" s="596" t="s">
        <v>6396</v>
      </c>
      <c r="R296" s="355" t="s">
        <v>3723</v>
      </c>
      <c r="S296" s="355"/>
      <c r="T296" s="597"/>
      <c r="U296" s="597" t="s">
        <v>3123</v>
      </c>
      <c r="V296" s="597" t="s">
        <v>3706</v>
      </c>
    </row>
    <row r="297" spans="1:22" ht="30" x14ac:dyDescent="0.25">
      <c r="A297" s="597" t="s">
        <v>5215</v>
      </c>
      <c r="B297" s="597" t="s">
        <v>3693</v>
      </c>
      <c r="C297" s="597" t="s">
        <v>3694</v>
      </c>
      <c r="D297" s="597" t="s">
        <v>4121</v>
      </c>
      <c r="E297" s="597"/>
      <c r="F297" s="597" t="s">
        <v>1161</v>
      </c>
      <c r="G297" s="358">
        <v>43672.485324074078</v>
      </c>
      <c r="H297" s="597" t="s">
        <v>3771</v>
      </c>
      <c r="I297" s="358">
        <v>43675.485324074078</v>
      </c>
      <c r="J297" s="355" t="s">
        <v>3108</v>
      </c>
      <c r="K297" s="597"/>
      <c r="L297" s="597" t="s">
        <v>5216</v>
      </c>
      <c r="M297" s="597" t="s">
        <v>3781</v>
      </c>
      <c r="N297" s="355" t="s">
        <v>3701</v>
      </c>
      <c r="O297" s="597" t="s">
        <v>3091</v>
      </c>
      <c r="P297" s="355" t="s">
        <v>3703</v>
      </c>
      <c r="Q297" s="596" t="s">
        <v>6395</v>
      </c>
      <c r="R297" s="355" t="s">
        <v>3723</v>
      </c>
      <c r="S297" s="355"/>
      <c r="T297" s="597"/>
      <c r="U297" s="597" t="s">
        <v>3123</v>
      </c>
      <c r="V297" s="597" t="s">
        <v>3706</v>
      </c>
    </row>
    <row r="298" spans="1:22" x14ac:dyDescent="0.25">
      <c r="A298" s="597" t="s">
        <v>5212</v>
      </c>
      <c r="B298" s="597" t="s">
        <v>3693</v>
      </c>
      <c r="C298" s="597" t="s">
        <v>3744</v>
      </c>
      <c r="D298" s="597" t="s">
        <v>3778</v>
      </c>
      <c r="E298" s="597"/>
      <c r="F298" s="597" t="s">
        <v>1512</v>
      </c>
      <c r="G298" s="358">
        <v>43672.478460648148</v>
      </c>
      <c r="H298" s="597"/>
      <c r="I298" s="358">
        <v>43674.478460648148</v>
      </c>
      <c r="J298" s="355" t="s">
        <v>3780</v>
      </c>
      <c r="K298" s="597"/>
      <c r="L298" s="597" t="s">
        <v>4137</v>
      </c>
      <c r="M298" s="597" t="s">
        <v>3781</v>
      </c>
      <c r="N298" s="355"/>
      <c r="O298" s="597"/>
      <c r="P298" s="355" t="s">
        <v>3703</v>
      </c>
      <c r="Q298" s="596"/>
      <c r="R298" s="355" t="s">
        <v>3723</v>
      </c>
      <c r="S298" s="355"/>
      <c r="T298" s="597"/>
      <c r="U298" s="597" t="s">
        <v>3123</v>
      </c>
      <c r="V298" s="597" t="s">
        <v>3706</v>
      </c>
    </row>
    <row r="299" spans="1:22" ht="30" x14ac:dyDescent="0.25">
      <c r="A299" s="597" t="s">
        <v>5203</v>
      </c>
      <c r="B299" s="597" t="s">
        <v>3693</v>
      </c>
      <c r="C299" s="597" t="s">
        <v>3694</v>
      </c>
      <c r="D299" s="597" t="s">
        <v>5202</v>
      </c>
      <c r="E299" s="597"/>
      <c r="F299" s="597" t="s">
        <v>5204</v>
      </c>
      <c r="G299" s="358">
        <v>43670.931342592594</v>
      </c>
      <c r="H299" s="597" t="s">
        <v>5205</v>
      </c>
      <c r="I299" s="358">
        <v>43670.931342592594</v>
      </c>
      <c r="J299" s="355" t="s">
        <v>3108</v>
      </c>
      <c r="K299" s="597" t="s">
        <v>5206</v>
      </c>
      <c r="L299" s="597" t="s">
        <v>5207</v>
      </c>
      <c r="M299" s="597" t="s">
        <v>3950</v>
      </c>
      <c r="N299" s="355" t="s">
        <v>3701</v>
      </c>
      <c r="O299" s="597" t="s">
        <v>5208</v>
      </c>
      <c r="P299" s="355" t="s">
        <v>3703</v>
      </c>
      <c r="Q299" s="596" t="s">
        <v>6392</v>
      </c>
      <c r="R299" s="355" t="s">
        <v>3723</v>
      </c>
      <c r="S299" s="355"/>
      <c r="T299" s="597"/>
      <c r="U299" s="597" t="s">
        <v>3123</v>
      </c>
      <c r="V299" s="597" t="s">
        <v>3706</v>
      </c>
    </row>
    <row r="300" spans="1:22" ht="45" x14ac:dyDescent="0.25">
      <c r="A300" s="597" t="s">
        <v>5210</v>
      </c>
      <c r="B300" s="597" t="s">
        <v>3693</v>
      </c>
      <c r="C300" s="597" t="s">
        <v>3694</v>
      </c>
      <c r="D300" s="597" t="s">
        <v>5209</v>
      </c>
      <c r="E300" s="597"/>
      <c r="F300" s="597" t="s">
        <v>3652</v>
      </c>
      <c r="G300" s="358">
        <v>43671.51457175926</v>
      </c>
      <c r="H300" s="597" t="s">
        <v>4021</v>
      </c>
      <c r="I300" s="358">
        <v>43670.51457175926</v>
      </c>
      <c r="J300" s="355" t="s">
        <v>3108</v>
      </c>
      <c r="K300" s="597"/>
      <c r="L300" s="597" t="s">
        <v>5211</v>
      </c>
      <c r="M300" s="597" t="s">
        <v>3700</v>
      </c>
      <c r="N300" s="355" t="s">
        <v>3701</v>
      </c>
      <c r="O300" s="597"/>
      <c r="P300" s="355" t="s">
        <v>3703</v>
      </c>
      <c r="Q300" s="596" t="s">
        <v>6393</v>
      </c>
      <c r="R300" s="355" t="s">
        <v>3723</v>
      </c>
      <c r="S300" s="355" t="s">
        <v>3701</v>
      </c>
      <c r="T300" s="597"/>
      <c r="U300" s="597" t="s">
        <v>3123</v>
      </c>
      <c r="V300" s="597" t="s">
        <v>3706</v>
      </c>
    </row>
    <row r="301" spans="1:22" x14ac:dyDescent="0.25">
      <c r="A301" s="597" t="s">
        <v>5199</v>
      </c>
      <c r="B301" s="597" t="s">
        <v>3693</v>
      </c>
      <c r="C301" s="597" t="s">
        <v>3694</v>
      </c>
      <c r="D301" s="597" t="s">
        <v>4357</v>
      </c>
      <c r="E301" s="597"/>
      <c r="F301" s="597" t="s">
        <v>118</v>
      </c>
      <c r="G301" s="358">
        <v>43670.481712962966</v>
      </c>
      <c r="H301" s="597" t="s">
        <v>4359</v>
      </c>
      <c r="I301" s="358">
        <v>43669.481712962966</v>
      </c>
      <c r="J301" s="355" t="s">
        <v>3108</v>
      </c>
      <c r="K301" s="597"/>
      <c r="L301" s="597" t="s">
        <v>5200</v>
      </c>
      <c r="M301" s="597" t="s">
        <v>3721</v>
      </c>
      <c r="N301" s="355" t="s">
        <v>3701</v>
      </c>
      <c r="O301" s="597" t="s">
        <v>5201</v>
      </c>
      <c r="P301" s="355" t="s">
        <v>3703</v>
      </c>
      <c r="Q301" s="596" t="s">
        <v>6391</v>
      </c>
      <c r="R301" s="355" t="s">
        <v>3723</v>
      </c>
      <c r="S301" s="355"/>
      <c r="T301" s="597"/>
      <c r="U301" s="597" t="s">
        <v>3123</v>
      </c>
      <c r="V301" s="597" t="s">
        <v>3706</v>
      </c>
    </row>
    <row r="302" spans="1:22" ht="30" x14ac:dyDescent="0.25">
      <c r="A302" s="597" t="s">
        <v>5191</v>
      </c>
      <c r="B302" s="597" t="s">
        <v>3693</v>
      </c>
      <c r="C302" s="597" t="s">
        <v>3744</v>
      </c>
      <c r="D302" s="597" t="s">
        <v>5185</v>
      </c>
      <c r="E302" s="597"/>
      <c r="F302" s="597" t="s">
        <v>5187</v>
      </c>
      <c r="G302" s="358">
        <v>43668.976331018515</v>
      </c>
      <c r="H302" s="597" t="s">
        <v>5188</v>
      </c>
      <c r="I302" s="358">
        <v>43668.976331018515</v>
      </c>
      <c r="J302" s="355" t="s">
        <v>3766</v>
      </c>
      <c r="K302" s="597"/>
      <c r="L302" s="597" t="s">
        <v>3721</v>
      </c>
      <c r="M302" s="597" t="s">
        <v>4772</v>
      </c>
      <c r="N302" s="355" t="s">
        <v>3714</v>
      </c>
      <c r="O302" s="597" t="s">
        <v>5192</v>
      </c>
      <c r="P302" s="355" t="s">
        <v>3703</v>
      </c>
      <c r="Q302" s="596" t="s">
        <v>6389</v>
      </c>
      <c r="R302" s="355"/>
      <c r="S302" s="355"/>
      <c r="T302" s="597"/>
      <c r="U302" s="597" t="s">
        <v>3123</v>
      </c>
      <c r="V302" s="597" t="s">
        <v>3706</v>
      </c>
    </row>
    <row r="303" spans="1:22" x14ac:dyDescent="0.25">
      <c r="A303" s="597" t="s">
        <v>5189</v>
      </c>
      <c r="B303" s="597" t="s">
        <v>3743</v>
      </c>
      <c r="C303" s="597" t="s">
        <v>3694</v>
      </c>
      <c r="D303" s="597" t="s">
        <v>4357</v>
      </c>
      <c r="E303" s="597"/>
      <c r="F303" s="597" t="s">
        <v>118</v>
      </c>
      <c r="G303" s="358">
        <v>43668.974062499998</v>
      </c>
      <c r="H303" s="597" t="s">
        <v>4359</v>
      </c>
      <c r="I303" s="358">
        <v>43668.974062499998</v>
      </c>
      <c r="J303" s="355" t="s">
        <v>3108</v>
      </c>
      <c r="K303" s="597"/>
      <c r="L303" s="597" t="s">
        <v>4611</v>
      </c>
      <c r="M303" s="597" t="s">
        <v>3721</v>
      </c>
      <c r="N303" s="355" t="s">
        <v>3714</v>
      </c>
      <c r="O303" s="597" t="s">
        <v>5190</v>
      </c>
      <c r="P303" s="355" t="s">
        <v>3703</v>
      </c>
      <c r="Q303" s="596" t="s">
        <v>6388</v>
      </c>
      <c r="R303" s="355"/>
      <c r="S303" s="355"/>
      <c r="T303" s="597"/>
      <c r="U303" s="597" t="s">
        <v>3123</v>
      </c>
      <c r="V303" s="597" t="s">
        <v>3706</v>
      </c>
    </row>
    <row r="304" spans="1:22" x14ac:dyDescent="0.25">
      <c r="A304" s="597" t="s">
        <v>5186</v>
      </c>
      <c r="B304" s="597" t="s">
        <v>3693</v>
      </c>
      <c r="C304" s="597" t="s">
        <v>3744</v>
      </c>
      <c r="D304" s="597" t="s">
        <v>5185</v>
      </c>
      <c r="E304" s="597"/>
      <c r="F304" s="597" t="s">
        <v>5187</v>
      </c>
      <c r="G304" s="358">
        <v>43668.819722222222</v>
      </c>
      <c r="H304" s="597" t="s">
        <v>5188</v>
      </c>
      <c r="I304" s="358">
        <v>43668.819722222222</v>
      </c>
      <c r="J304" s="355"/>
      <c r="K304" s="597"/>
      <c r="L304" s="597" t="s">
        <v>3950</v>
      </c>
      <c r="M304" s="597" t="s">
        <v>3721</v>
      </c>
      <c r="N304" s="355" t="s">
        <v>4006</v>
      </c>
      <c r="O304" s="597" t="s">
        <v>4878</v>
      </c>
      <c r="P304" s="355" t="s">
        <v>3703</v>
      </c>
      <c r="Q304" s="596"/>
      <c r="R304" s="355" t="s">
        <v>3742</v>
      </c>
      <c r="S304" s="355"/>
      <c r="T304" s="597"/>
      <c r="U304" s="597" t="s">
        <v>3123</v>
      </c>
      <c r="V304" s="597" t="s">
        <v>3706</v>
      </c>
    </row>
    <row r="305" spans="1:22" ht="30" x14ac:dyDescent="0.25">
      <c r="A305" s="597" t="s">
        <v>5227</v>
      </c>
      <c r="B305" s="597" t="s">
        <v>3693</v>
      </c>
      <c r="C305" s="597" t="s">
        <v>3694</v>
      </c>
      <c r="D305" s="597" t="s">
        <v>4241</v>
      </c>
      <c r="E305" s="597"/>
      <c r="F305" s="597" t="s">
        <v>3646</v>
      </c>
      <c r="G305" s="358">
        <v>43676.444386574076</v>
      </c>
      <c r="H305" s="597" t="s">
        <v>3803</v>
      </c>
      <c r="I305" s="358">
        <v>43668.444386574076</v>
      </c>
      <c r="J305" s="355" t="s">
        <v>3108</v>
      </c>
      <c r="K305" s="597" t="s">
        <v>5228</v>
      </c>
      <c r="L305" s="597" t="s">
        <v>4528</v>
      </c>
      <c r="M305" s="597" t="s">
        <v>3700</v>
      </c>
      <c r="N305" s="355" t="s">
        <v>3701</v>
      </c>
      <c r="O305" s="597"/>
      <c r="P305" s="355" t="s">
        <v>3703</v>
      </c>
      <c r="Q305" s="596" t="s">
        <v>6400</v>
      </c>
      <c r="R305" s="355"/>
      <c r="S305" s="355"/>
      <c r="T305" s="597"/>
      <c r="U305" s="597" t="s">
        <v>3123</v>
      </c>
      <c r="V305" s="597" t="s">
        <v>3706</v>
      </c>
    </row>
    <row r="306" spans="1:22" x14ac:dyDescent="0.25">
      <c r="A306" s="597" t="s">
        <v>5235</v>
      </c>
      <c r="B306" s="597" t="s">
        <v>3693</v>
      </c>
      <c r="C306" s="597" t="s">
        <v>3744</v>
      </c>
      <c r="D306" s="597" t="s">
        <v>5234</v>
      </c>
      <c r="E306" s="597"/>
      <c r="F306" s="597" t="s">
        <v>5236</v>
      </c>
      <c r="G306" s="358">
        <v>43677.400543981479</v>
      </c>
      <c r="H306" s="597" t="s">
        <v>5237</v>
      </c>
      <c r="I306" s="358">
        <v>43667.400543981479</v>
      </c>
      <c r="J306" s="355" t="s">
        <v>3766</v>
      </c>
      <c r="K306" s="597"/>
      <c r="L306" s="597" t="s">
        <v>3920</v>
      </c>
      <c r="M306" s="597" t="s">
        <v>3700</v>
      </c>
      <c r="N306" s="355" t="s">
        <v>3701</v>
      </c>
      <c r="O306" s="597" t="s">
        <v>5238</v>
      </c>
      <c r="P306" s="355"/>
      <c r="Q306" s="596"/>
      <c r="R306" s="355" t="s">
        <v>3723</v>
      </c>
      <c r="S306" s="355" t="s">
        <v>3701</v>
      </c>
      <c r="T306" s="597"/>
      <c r="U306" s="597" t="s">
        <v>3123</v>
      </c>
      <c r="V306" s="597" t="s">
        <v>3706</v>
      </c>
    </row>
    <row r="307" spans="1:22" ht="60" x14ac:dyDescent="0.25">
      <c r="A307" s="597" t="s">
        <v>5160</v>
      </c>
      <c r="B307" s="597" t="s">
        <v>3693</v>
      </c>
      <c r="C307" s="597" t="s">
        <v>3694</v>
      </c>
      <c r="D307" s="597" t="s">
        <v>3974</v>
      </c>
      <c r="E307" s="597"/>
      <c r="F307" s="597" t="s">
        <v>3976</v>
      </c>
      <c r="G307" s="358">
        <v>43663.44636574074</v>
      </c>
      <c r="H307" s="597" t="s">
        <v>3977</v>
      </c>
      <c r="I307" s="358">
        <v>43663.44636574074</v>
      </c>
      <c r="J307" s="355" t="s">
        <v>3108</v>
      </c>
      <c r="K307" s="597"/>
      <c r="L307" s="597" t="s">
        <v>5104</v>
      </c>
      <c r="M307" s="597" t="s">
        <v>3721</v>
      </c>
      <c r="N307" s="355" t="s">
        <v>3701</v>
      </c>
      <c r="O307" s="597" t="s">
        <v>3091</v>
      </c>
      <c r="P307" s="355" t="s">
        <v>3703</v>
      </c>
      <c r="Q307" s="596" t="s">
        <v>6380</v>
      </c>
      <c r="R307" s="355" t="s">
        <v>3723</v>
      </c>
      <c r="S307" s="355"/>
      <c r="T307" s="597"/>
      <c r="U307" s="597" t="s">
        <v>3123</v>
      </c>
      <c r="V307" s="597" t="s">
        <v>3706</v>
      </c>
    </row>
    <row r="308" spans="1:22" ht="90" x14ac:dyDescent="0.25">
      <c r="A308" s="597" t="s">
        <v>5161</v>
      </c>
      <c r="B308" s="597" t="s">
        <v>3693</v>
      </c>
      <c r="C308" s="597" t="s">
        <v>3694</v>
      </c>
      <c r="D308" s="597" t="s">
        <v>5155</v>
      </c>
      <c r="E308" s="597"/>
      <c r="F308" s="597" t="s">
        <v>5157</v>
      </c>
      <c r="G308" s="358">
        <v>43663.59070601852</v>
      </c>
      <c r="H308" s="597" t="s">
        <v>4722</v>
      </c>
      <c r="I308" s="358">
        <v>43661.59070601852</v>
      </c>
      <c r="J308" s="355"/>
      <c r="K308" s="597" t="s">
        <v>5162</v>
      </c>
      <c r="L308" s="597" t="s">
        <v>5163</v>
      </c>
      <c r="M308" s="597" t="s">
        <v>3700</v>
      </c>
      <c r="N308" s="355" t="s">
        <v>3714</v>
      </c>
      <c r="O308" s="597" t="s">
        <v>5164</v>
      </c>
      <c r="P308" s="355" t="s">
        <v>3703</v>
      </c>
      <c r="Q308" s="596" t="s">
        <v>6381</v>
      </c>
      <c r="R308" s="355"/>
      <c r="S308" s="355"/>
      <c r="T308" s="597"/>
      <c r="U308" s="597" t="s">
        <v>3123</v>
      </c>
      <c r="V308" s="597" t="s">
        <v>3706</v>
      </c>
    </row>
    <row r="309" spans="1:22" ht="60" x14ac:dyDescent="0.25">
      <c r="A309" s="597" t="s">
        <v>5156</v>
      </c>
      <c r="B309" s="597" t="s">
        <v>3693</v>
      </c>
      <c r="C309" s="597" t="s">
        <v>3694</v>
      </c>
      <c r="D309" s="597" t="s">
        <v>5155</v>
      </c>
      <c r="E309" s="597"/>
      <c r="F309" s="597" t="s">
        <v>5157</v>
      </c>
      <c r="G309" s="358">
        <v>43661.403090277781</v>
      </c>
      <c r="H309" s="597" t="s">
        <v>4722</v>
      </c>
      <c r="I309" s="358">
        <v>43661.403090277781</v>
      </c>
      <c r="J309" s="355" t="s">
        <v>3108</v>
      </c>
      <c r="K309" s="597"/>
      <c r="L309" s="597" t="s">
        <v>5158</v>
      </c>
      <c r="M309" s="597" t="s">
        <v>3950</v>
      </c>
      <c r="N309" s="355" t="s">
        <v>3714</v>
      </c>
      <c r="O309" s="597" t="s">
        <v>5159</v>
      </c>
      <c r="P309" s="355"/>
      <c r="Q309" s="596" t="s">
        <v>6379</v>
      </c>
      <c r="R309" s="355" t="s">
        <v>3742</v>
      </c>
      <c r="S309" s="355" t="s">
        <v>3701</v>
      </c>
      <c r="T309" s="597"/>
      <c r="U309" s="597" t="s">
        <v>3123</v>
      </c>
      <c r="V309" s="597" t="s">
        <v>3706</v>
      </c>
    </row>
    <row r="310" spans="1:22" x14ac:dyDescent="0.25">
      <c r="A310" s="597" t="s">
        <v>5152</v>
      </c>
      <c r="B310" s="597" t="s">
        <v>3693</v>
      </c>
      <c r="C310" s="597" t="s">
        <v>3744</v>
      </c>
      <c r="D310" s="597" t="s">
        <v>5151</v>
      </c>
      <c r="E310" s="597"/>
      <c r="F310" s="597" t="s">
        <v>1517</v>
      </c>
      <c r="G310" s="358">
        <v>43661.052743055552</v>
      </c>
      <c r="H310" s="597"/>
      <c r="I310" s="358">
        <v>43661.052743055552</v>
      </c>
      <c r="J310" s="355" t="s">
        <v>3108</v>
      </c>
      <c r="K310" s="597"/>
      <c r="L310" s="597" t="s">
        <v>5153</v>
      </c>
      <c r="M310" s="597" t="s">
        <v>4772</v>
      </c>
      <c r="N310" s="355" t="s">
        <v>3737</v>
      </c>
      <c r="O310" s="597" t="s">
        <v>5154</v>
      </c>
      <c r="P310" s="355" t="s">
        <v>3703</v>
      </c>
      <c r="Q310" s="596" t="s">
        <v>6378</v>
      </c>
      <c r="R310" s="355" t="s">
        <v>3723</v>
      </c>
      <c r="S310" s="355"/>
      <c r="T310" s="597"/>
      <c r="U310" s="597" t="s">
        <v>3123</v>
      </c>
      <c r="V310" s="597" t="s">
        <v>3706</v>
      </c>
    </row>
    <row r="311" spans="1:22" x14ac:dyDescent="0.25">
      <c r="A311" s="597" t="s">
        <v>5130</v>
      </c>
      <c r="B311" s="597" t="s">
        <v>3693</v>
      </c>
      <c r="C311" s="597" t="s">
        <v>3694</v>
      </c>
      <c r="D311" s="597" t="s">
        <v>3814</v>
      </c>
      <c r="E311" s="597"/>
      <c r="F311" s="597" t="s">
        <v>1154</v>
      </c>
      <c r="G311" s="358">
        <v>43654.34684027778</v>
      </c>
      <c r="H311" s="597" t="s">
        <v>3816</v>
      </c>
      <c r="I311" s="358">
        <v>43658.34684027778</v>
      </c>
      <c r="J311" s="355" t="s">
        <v>3108</v>
      </c>
      <c r="K311" s="597"/>
      <c r="L311" s="597" t="s">
        <v>5131</v>
      </c>
      <c r="M311" s="597" t="s">
        <v>3781</v>
      </c>
      <c r="N311" s="355" t="s">
        <v>3701</v>
      </c>
      <c r="O311" s="597" t="s">
        <v>4109</v>
      </c>
      <c r="P311" s="355" t="s">
        <v>3703</v>
      </c>
      <c r="Q311" s="596" t="s">
        <v>6373</v>
      </c>
      <c r="R311" s="355" t="s">
        <v>3723</v>
      </c>
      <c r="S311" s="355"/>
      <c r="T311" s="597"/>
      <c r="U311" s="597" t="s">
        <v>3123</v>
      </c>
      <c r="V311" s="597" t="s">
        <v>3706</v>
      </c>
    </row>
    <row r="312" spans="1:22" ht="30" x14ac:dyDescent="0.25">
      <c r="A312" s="597" t="s">
        <v>5141</v>
      </c>
      <c r="B312" s="597" t="s">
        <v>3693</v>
      </c>
      <c r="C312" s="597" t="s">
        <v>3694</v>
      </c>
      <c r="D312" s="597" t="s">
        <v>4045</v>
      </c>
      <c r="E312" s="597"/>
      <c r="F312" s="597" t="s">
        <v>1157</v>
      </c>
      <c r="G312" s="358">
        <v>43655.299791666665</v>
      </c>
      <c r="H312" s="597" t="s">
        <v>3816</v>
      </c>
      <c r="I312" s="358">
        <v>43658.299791666665</v>
      </c>
      <c r="J312" s="355" t="s">
        <v>3108</v>
      </c>
      <c r="K312" s="597"/>
      <c r="L312" s="597" t="s">
        <v>5142</v>
      </c>
      <c r="M312" s="597" t="s">
        <v>3781</v>
      </c>
      <c r="N312" s="355" t="s">
        <v>3701</v>
      </c>
      <c r="O312" s="597" t="s">
        <v>4109</v>
      </c>
      <c r="P312" s="355" t="s">
        <v>3703</v>
      </c>
      <c r="Q312" s="596" t="s">
        <v>6376</v>
      </c>
      <c r="R312" s="355" t="s">
        <v>3723</v>
      </c>
      <c r="S312" s="355"/>
      <c r="T312" s="597"/>
      <c r="U312" s="597" t="s">
        <v>3123</v>
      </c>
      <c r="V312" s="597" t="s">
        <v>3706</v>
      </c>
    </row>
    <row r="313" spans="1:22" x14ac:dyDescent="0.25">
      <c r="A313" s="597" t="s">
        <v>5145</v>
      </c>
      <c r="B313" s="597" t="s">
        <v>3693</v>
      </c>
      <c r="C313" s="597" t="s">
        <v>3744</v>
      </c>
      <c r="D313" s="597" t="s">
        <v>4434</v>
      </c>
      <c r="E313" s="597"/>
      <c r="F313" s="597" t="s">
        <v>1462</v>
      </c>
      <c r="G313" s="358">
        <v>43657.563645833332</v>
      </c>
      <c r="H313" s="597" t="s">
        <v>4068</v>
      </c>
      <c r="I313" s="358">
        <v>43657.563645833332</v>
      </c>
      <c r="J313" s="355" t="s">
        <v>3766</v>
      </c>
      <c r="K313" s="597"/>
      <c r="L313" s="597" t="s">
        <v>3950</v>
      </c>
      <c r="M313" s="597" t="s">
        <v>3721</v>
      </c>
      <c r="N313" s="355" t="s">
        <v>3737</v>
      </c>
      <c r="O313" s="597" t="s">
        <v>5146</v>
      </c>
      <c r="P313" s="355"/>
      <c r="Q313" s="596"/>
      <c r="R313" s="355" t="s">
        <v>3723</v>
      </c>
      <c r="S313" s="355" t="s">
        <v>3807</v>
      </c>
      <c r="T313" s="597"/>
      <c r="U313" s="597" t="s">
        <v>3123</v>
      </c>
      <c r="V313" s="597" t="s">
        <v>3706</v>
      </c>
    </row>
    <row r="314" spans="1:22" ht="30" x14ac:dyDescent="0.25">
      <c r="A314" s="597" t="s">
        <v>5122</v>
      </c>
      <c r="B314" s="597" t="s">
        <v>3693</v>
      </c>
      <c r="C314" s="597" t="s">
        <v>3694</v>
      </c>
      <c r="D314" s="597" t="s">
        <v>3814</v>
      </c>
      <c r="E314" s="597"/>
      <c r="F314" s="597" t="s">
        <v>1154</v>
      </c>
      <c r="G314" s="358">
        <v>43654.245671296296</v>
      </c>
      <c r="H314" s="597" t="s">
        <v>3816</v>
      </c>
      <c r="I314" s="358">
        <v>43657.245659722219</v>
      </c>
      <c r="J314" s="355" t="s">
        <v>3108</v>
      </c>
      <c r="K314" s="597"/>
      <c r="L314" s="597" t="s">
        <v>5123</v>
      </c>
      <c r="M314" s="597" t="s">
        <v>3781</v>
      </c>
      <c r="N314" s="355" t="s">
        <v>3701</v>
      </c>
      <c r="O314" s="597" t="s">
        <v>4109</v>
      </c>
      <c r="P314" s="355" t="s">
        <v>3703</v>
      </c>
      <c r="Q314" s="596" t="s">
        <v>6369</v>
      </c>
      <c r="R314" s="355" t="s">
        <v>3723</v>
      </c>
      <c r="S314" s="355"/>
      <c r="T314" s="597"/>
      <c r="U314" s="597" t="s">
        <v>3123</v>
      </c>
      <c r="V314" s="597" t="s">
        <v>3706</v>
      </c>
    </row>
    <row r="315" spans="1:22" ht="30" x14ac:dyDescent="0.25">
      <c r="A315" s="597" t="s">
        <v>5798</v>
      </c>
      <c r="B315" s="597" t="s">
        <v>3693</v>
      </c>
      <c r="C315" s="597" t="s">
        <v>3744</v>
      </c>
      <c r="D315" s="597" t="s">
        <v>4434</v>
      </c>
      <c r="E315" s="597"/>
      <c r="F315" s="597" t="s">
        <v>1462</v>
      </c>
      <c r="G315" s="358">
        <v>43839.69599537037</v>
      </c>
      <c r="H315" s="597" t="s">
        <v>5799</v>
      </c>
      <c r="I315" s="358">
        <v>43656.69599537037</v>
      </c>
      <c r="J315" s="355" t="s">
        <v>4257</v>
      </c>
      <c r="K315" s="597" t="s">
        <v>5800</v>
      </c>
      <c r="L315" s="597" t="s">
        <v>5801</v>
      </c>
      <c r="M315" s="597" t="s">
        <v>3721</v>
      </c>
      <c r="N315" s="355" t="s">
        <v>3701</v>
      </c>
      <c r="O315" s="597" t="s">
        <v>5802</v>
      </c>
      <c r="P315" s="355"/>
      <c r="Q315" s="596" t="s">
        <v>6546</v>
      </c>
      <c r="R315" s="355" t="s">
        <v>3723</v>
      </c>
      <c r="S315" s="355"/>
      <c r="T315" s="597"/>
      <c r="U315" s="597" t="s">
        <v>3123</v>
      </c>
      <c r="V315" s="597" t="s">
        <v>3706</v>
      </c>
    </row>
    <row r="316" spans="1:22" ht="30" x14ac:dyDescent="0.25">
      <c r="A316" s="597" t="s">
        <v>5126</v>
      </c>
      <c r="B316" s="597" t="s">
        <v>3693</v>
      </c>
      <c r="C316" s="597" t="s">
        <v>3694</v>
      </c>
      <c r="D316" s="597" t="s">
        <v>3814</v>
      </c>
      <c r="E316" s="597"/>
      <c r="F316" s="597" t="s">
        <v>1154</v>
      </c>
      <c r="G316" s="358">
        <v>43654.268541666665</v>
      </c>
      <c r="H316" s="597" t="s">
        <v>3816</v>
      </c>
      <c r="I316" s="358">
        <v>43656.268541666665</v>
      </c>
      <c r="J316" s="355" t="s">
        <v>3108</v>
      </c>
      <c r="K316" s="597"/>
      <c r="L316" s="597" t="s">
        <v>5127</v>
      </c>
      <c r="M316" s="597" t="s">
        <v>3781</v>
      </c>
      <c r="N316" s="355" t="s">
        <v>3701</v>
      </c>
      <c r="O316" s="597" t="s">
        <v>4109</v>
      </c>
      <c r="P316" s="355" t="s">
        <v>3703</v>
      </c>
      <c r="Q316" s="596" t="s">
        <v>6371</v>
      </c>
      <c r="R316" s="355" t="s">
        <v>3723</v>
      </c>
      <c r="S316" s="355"/>
      <c r="T316" s="597"/>
      <c r="U316" s="597" t="s">
        <v>3123</v>
      </c>
      <c r="V316" s="597" t="s">
        <v>3706</v>
      </c>
    </row>
    <row r="317" spans="1:22" x14ac:dyDescent="0.25">
      <c r="A317" s="597" t="s">
        <v>5147</v>
      </c>
      <c r="B317" s="597" t="s">
        <v>3693</v>
      </c>
      <c r="C317" s="597" t="s">
        <v>3707</v>
      </c>
      <c r="D317" s="597" t="s">
        <v>4297</v>
      </c>
      <c r="E317" s="597"/>
      <c r="F317" s="597" t="s">
        <v>4299</v>
      </c>
      <c r="G317" s="358">
        <v>43658.711631944447</v>
      </c>
      <c r="H317" s="597"/>
      <c r="I317" s="358">
        <v>43655.711631944447</v>
      </c>
      <c r="J317" s="355" t="s">
        <v>3711</v>
      </c>
      <c r="K317" s="597" t="s">
        <v>5148</v>
      </c>
      <c r="L317" s="597" t="s">
        <v>5149</v>
      </c>
      <c r="M317" s="597" t="s">
        <v>3781</v>
      </c>
      <c r="N317" s="355" t="s">
        <v>3701</v>
      </c>
      <c r="O317" s="597" t="s">
        <v>5150</v>
      </c>
      <c r="P317" s="355" t="s">
        <v>3703</v>
      </c>
      <c r="Q317" s="596" t="s">
        <v>6377</v>
      </c>
      <c r="R317" s="355" t="s">
        <v>3723</v>
      </c>
      <c r="S317" s="355"/>
      <c r="T317" s="597"/>
      <c r="U317" s="597" t="s">
        <v>3123</v>
      </c>
      <c r="V317" s="597" t="s">
        <v>3706</v>
      </c>
    </row>
    <row r="318" spans="1:22" x14ac:dyDescent="0.25">
      <c r="A318" s="597" t="s">
        <v>5105</v>
      </c>
      <c r="B318" s="597" t="s">
        <v>3693</v>
      </c>
      <c r="C318" s="597" t="s">
        <v>3694</v>
      </c>
      <c r="D318" s="597" t="s">
        <v>3857</v>
      </c>
      <c r="E318" s="597"/>
      <c r="F318" s="597" t="s">
        <v>967</v>
      </c>
      <c r="G318" s="358">
        <v>43649.521990740737</v>
      </c>
      <c r="H318" s="597" t="s">
        <v>3859</v>
      </c>
      <c r="I318" s="358">
        <v>43655.521990740737</v>
      </c>
      <c r="J318" s="355" t="s">
        <v>3108</v>
      </c>
      <c r="K318" s="597"/>
      <c r="L318" s="597" t="s">
        <v>5106</v>
      </c>
      <c r="M318" s="597" t="s">
        <v>3781</v>
      </c>
      <c r="N318" s="355" t="s">
        <v>3701</v>
      </c>
      <c r="O318" s="597" t="s">
        <v>4109</v>
      </c>
      <c r="P318" s="355" t="s">
        <v>3703</v>
      </c>
      <c r="Q318" s="596" t="s">
        <v>6365</v>
      </c>
      <c r="R318" s="355" t="s">
        <v>3723</v>
      </c>
      <c r="S318" s="355"/>
      <c r="T318" s="597"/>
      <c r="U318" s="597" t="s">
        <v>3123</v>
      </c>
      <c r="V318" s="597" t="s">
        <v>3706</v>
      </c>
    </row>
    <row r="319" spans="1:22" ht="45" x14ac:dyDescent="0.25">
      <c r="A319" s="597" t="s">
        <v>5124</v>
      </c>
      <c r="B319" s="597" t="s">
        <v>3693</v>
      </c>
      <c r="C319" s="597" t="s">
        <v>3694</v>
      </c>
      <c r="D319" s="597" t="s">
        <v>3814</v>
      </c>
      <c r="E319" s="597"/>
      <c r="F319" s="597" t="s">
        <v>1154</v>
      </c>
      <c r="G319" s="358">
        <v>43654.264606481483</v>
      </c>
      <c r="H319" s="597" t="s">
        <v>3816</v>
      </c>
      <c r="I319" s="358">
        <v>43655.264606481483</v>
      </c>
      <c r="J319" s="355" t="s">
        <v>3108</v>
      </c>
      <c r="K319" s="597"/>
      <c r="L319" s="597" t="s">
        <v>5125</v>
      </c>
      <c r="M319" s="597" t="s">
        <v>3781</v>
      </c>
      <c r="N319" s="355" t="s">
        <v>3701</v>
      </c>
      <c r="O319" s="597" t="s">
        <v>4028</v>
      </c>
      <c r="P319" s="355" t="s">
        <v>3703</v>
      </c>
      <c r="Q319" s="596" t="s">
        <v>6370</v>
      </c>
      <c r="R319" s="355" t="s">
        <v>3723</v>
      </c>
      <c r="S319" s="355"/>
      <c r="T319" s="597"/>
      <c r="U319" s="597" t="s">
        <v>3123</v>
      </c>
      <c r="V319" s="597" t="s">
        <v>3706</v>
      </c>
    </row>
    <row r="320" spans="1:22" ht="30" x14ac:dyDescent="0.25">
      <c r="A320" s="597" t="s">
        <v>5137</v>
      </c>
      <c r="B320" s="597" t="s">
        <v>3693</v>
      </c>
      <c r="C320" s="597" t="s">
        <v>3744</v>
      </c>
      <c r="D320" s="597" t="s">
        <v>5136</v>
      </c>
      <c r="E320" s="597"/>
      <c r="F320" s="597" t="s">
        <v>5138</v>
      </c>
      <c r="G320" s="358">
        <v>43654.925555555557</v>
      </c>
      <c r="H320" s="597" t="s">
        <v>5139</v>
      </c>
      <c r="I320" s="358">
        <v>43654.925555555557</v>
      </c>
      <c r="J320" s="355" t="s">
        <v>3810</v>
      </c>
      <c r="K320" s="597" t="s">
        <v>5140</v>
      </c>
      <c r="L320" s="597" t="s">
        <v>5091</v>
      </c>
      <c r="M320" s="597" t="s">
        <v>3781</v>
      </c>
      <c r="N320" s="355" t="s">
        <v>3737</v>
      </c>
      <c r="O320" s="597" t="s">
        <v>5135</v>
      </c>
      <c r="P320" s="355" t="s">
        <v>3703</v>
      </c>
      <c r="Q320" s="596" t="s">
        <v>6375</v>
      </c>
      <c r="R320" s="355" t="s">
        <v>3723</v>
      </c>
      <c r="S320" s="355"/>
      <c r="T320" s="597"/>
      <c r="U320" s="597" t="s">
        <v>3123</v>
      </c>
      <c r="V320" s="597" t="s">
        <v>3706</v>
      </c>
    </row>
    <row r="321" spans="1:22" x14ac:dyDescent="0.25">
      <c r="A321" s="597" t="s">
        <v>5132</v>
      </c>
      <c r="B321" s="597" t="s">
        <v>3693</v>
      </c>
      <c r="C321" s="597" t="s">
        <v>3694</v>
      </c>
      <c r="D321" s="597" t="s">
        <v>3838</v>
      </c>
      <c r="E321" s="597"/>
      <c r="F321" s="597" t="s">
        <v>1158</v>
      </c>
      <c r="G321" s="358">
        <v>43654.870752314811</v>
      </c>
      <c r="H321" s="597" t="s">
        <v>3816</v>
      </c>
      <c r="I321" s="358">
        <v>43654.870752314811</v>
      </c>
      <c r="J321" s="355" t="s">
        <v>3108</v>
      </c>
      <c r="K321" s="597" t="s">
        <v>5133</v>
      </c>
      <c r="L321" s="597" t="s">
        <v>5134</v>
      </c>
      <c r="M321" s="597" t="s">
        <v>3781</v>
      </c>
      <c r="N321" s="355" t="s">
        <v>3737</v>
      </c>
      <c r="O321" s="597" t="s">
        <v>5135</v>
      </c>
      <c r="P321" s="355" t="s">
        <v>3703</v>
      </c>
      <c r="Q321" s="596" t="s">
        <v>6374</v>
      </c>
      <c r="R321" s="355" t="s">
        <v>3723</v>
      </c>
      <c r="S321" s="355"/>
      <c r="T321" s="597"/>
      <c r="U321" s="597" t="s">
        <v>3123</v>
      </c>
      <c r="V321" s="597" t="s">
        <v>3706</v>
      </c>
    </row>
    <row r="322" spans="1:22" x14ac:dyDescent="0.25">
      <c r="A322" s="597" t="s">
        <v>5176</v>
      </c>
      <c r="B322" s="597" t="s">
        <v>3693</v>
      </c>
      <c r="C322" s="597" t="s">
        <v>3694</v>
      </c>
      <c r="D322" s="597" t="s">
        <v>4025</v>
      </c>
      <c r="E322" s="597"/>
      <c r="F322" s="597" t="s">
        <v>767</v>
      </c>
      <c r="G322" s="358">
        <v>43664.819675925923</v>
      </c>
      <c r="H322" s="597" t="s">
        <v>3822</v>
      </c>
      <c r="I322" s="358">
        <v>43654.819675925923</v>
      </c>
      <c r="J322" s="355" t="s">
        <v>3108</v>
      </c>
      <c r="K322" s="597"/>
      <c r="L322" s="597" t="s">
        <v>5104</v>
      </c>
      <c r="M322" s="597" t="s">
        <v>3781</v>
      </c>
      <c r="N322" s="355" t="s">
        <v>3714</v>
      </c>
      <c r="O322" s="597" t="s">
        <v>5177</v>
      </c>
      <c r="P322" s="355"/>
      <c r="Q322" s="596"/>
      <c r="R322" s="355" t="s">
        <v>3742</v>
      </c>
      <c r="S322" s="355" t="s">
        <v>3701</v>
      </c>
      <c r="T322" s="597"/>
      <c r="U322" s="597" t="s">
        <v>3123</v>
      </c>
      <c r="V322" s="597" t="s">
        <v>3706</v>
      </c>
    </row>
    <row r="323" spans="1:22" ht="45" x14ac:dyDescent="0.25">
      <c r="A323" s="597" t="s">
        <v>5172</v>
      </c>
      <c r="B323" s="597" t="s">
        <v>3693</v>
      </c>
      <c r="C323" s="597" t="s">
        <v>3694</v>
      </c>
      <c r="D323" s="597" t="s">
        <v>3838</v>
      </c>
      <c r="E323" s="597"/>
      <c r="F323" s="597" t="s">
        <v>1158</v>
      </c>
      <c r="G323" s="358">
        <v>43664.595856481479</v>
      </c>
      <c r="H323" s="597" t="s">
        <v>3816</v>
      </c>
      <c r="I323" s="358">
        <v>43654.595856481479</v>
      </c>
      <c r="J323" s="355" t="s">
        <v>3108</v>
      </c>
      <c r="K323" s="597" t="s">
        <v>5133</v>
      </c>
      <c r="L323" s="597" t="s">
        <v>5129</v>
      </c>
      <c r="M323" s="597" t="s">
        <v>3781</v>
      </c>
      <c r="N323" s="355" t="s">
        <v>3714</v>
      </c>
      <c r="O323" s="597" t="s">
        <v>5173</v>
      </c>
      <c r="P323" s="355" t="s">
        <v>3703</v>
      </c>
      <c r="Q323" s="596" t="s">
        <v>6384</v>
      </c>
      <c r="R323" s="355" t="s">
        <v>3742</v>
      </c>
      <c r="S323" s="355" t="s">
        <v>3701</v>
      </c>
      <c r="T323" s="597"/>
      <c r="U323" s="597" t="s">
        <v>3123</v>
      </c>
      <c r="V323" s="597" t="s">
        <v>3706</v>
      </c>
    </row>
    <row r="324" spans="1:22" ht="60" x14ac:dyDescent="0.25">
      <c r="A324" s="597" t="s">
        <v>5103</v>
      </c>
      <c r="B324" s="597" t="s">
        <v>3693</v>
      </c>
      <c r="C324" s="597" t="s">
        <v>3694</v>
      </c>
      <c r="D324" s="597" t="s">
        <v>4025</v>
      </c>
      <c r="E324" s="597"/>
      <c r="F324" s="597" t="s">
        <v>767</v>
      </c>
      <c r="G324" s="358">
        <v>43649.518958333334</v>
      </c>
      <c r="H324" s="597" t="s">
        <v>3822</v>
      </c>
      <c r="I324" s="358">
        <v>43654.518958333334</v>
      </c>
      <c r="J324" s="355" t="s">
        <v>3108</v>
      </c>
      <c r="K324" s="597"/>
      <c r="L324" s="597" t="s">
        <v>5104</v>
      </c>
      <c r="M324" s="597" t="s">
        <v>3781</v>
      </c>
      <c r="N324" s="355" t="s">
        <v>3701</v>
      </c>
      <c r="O324" s="597" t="s">
        <v>4028</v>
      </c>
      <c r="P324" s="355" t="s">
        <v>3703</v>
      </c>
      <c r="Q324" s="596" t="s">
        <v>6364</v>
      </c>
      <c r="R324" s="355" t="s">
        <v>3723</v>
      </c>
      <c r="S324" s="355" t="s">
        <v>3701</v>
      </c>
      <c r="T324" s="597"/>
      <c r="U324" s="597" t="s">
        <v>3123</v>
      </c>
      <c r="V324" s="597" t="s">
        <v>3706</v>
      </c>
    </row>
    <row r="325" spans="1:22" ht="60" x14ac:dyDescent="0.25">
      <c r="A325" s="597" t="s">
        <v>5101</v>
      </c>
      <c r="B325" s="597" t="s">
        <v>3693</v>
      </c>
      <c r="C325" s="597" t="s">
        <v>3694</v>
      </c>
      <c r="D325" s="597" t="s">
        <v>3820</v>
      </c>
      <c r="E325" s="597"/>
      <c r="F325" s="597" t="s">
        <v>766</v>
      </c>
      <c r="G325" s="358">
        <v>43649.515266203707</v>
      </c>
      <c r="H325" s="597" t="s">
        <v>3822</v>
      </c>
      <c r="I325" s="358">
        <v>43654.515266203707</v>
      </c>
      <c r="J325" s="355" t="s">
        <v>3108</v>
      </c>
      <c r="K325" s="597"/>
      <c r="L325" s="597" t="s">
        <v>5102</v>
      </c>
      <c r="M325" s="597" t="s">
        <v>3781</v>
      </c>
      <c r="N325" s="355" t="s">
        <v>3701</v>
      </c>
      <c r="O325" s="597" t="s">
        <v>4109</v>
      </c>
      <c r="P325" s="355" t="s">
        <v>3703</v>
      </c>
      <c r="Q325" s="596" t="s">
        <v>6363</v>
      </c>
      <c r="R325" s="355" t="s">
        <v>3723</v>
      </c>
      <c r="S325" s="355"/>
      <c r="T325" s="597"/>
      <c r="U325" s="597" t="s">
        <v>3123</v>
      </c>
      <c r="V325" s="597" t="s">
        <v>3706</v>
      </c>
    </row>
    <row r="326" spans="1:22" ht="60" x14ac:dyDescent="0.25">
      <c r="A326" s="597" t="s">
        <v>5128</v>
      </c>
      <c r="B326" s="597" t="s">
        <v>3693</v>
      </c>
      <c r="C326" s="597" t="s">
        <v>3694</v>
      </c>
      <c r="D326" s="597" t="s">
        <v>3838</v>
      </c>
      <c r="E326" s="597"/>
      <c r="F326" s="597" t="s">
        <v>1158</v>
      </c>
      <c r="G326" s="358">
        <v>43654.343506944446</v>
      </c>
      <c r="H326" s="597" t="s">
        <v>3816</v>
      </c>
      <c r="I326" s="358">
        <v>43654.343506944446</v>
      </c>
      <c r="J326" s="355" t="s">
        <v>3108</v>
      </c>
      <c r="K326" s="597"/>
      <c r="L326" s="597" t="s">
        <v>5129</v>
      </c>
      <c r="M326" s="597" t="s">
        <v>3781</v>
      </c>
      <c r="N326" s="355" t="s">
        <v>3701</v>
      </c>
      <c r="O326" s="597" t="s">
        <v>4109</v>
      </c>
      <c r="P326" s="355" t="s">
        <v>3703</v>
      </c>
      <c r="Q326" s="596" t="s">
        <v>6372</v>
      </c>
      <c r="R326" s="355" t="s">
        <v>3723</v>
      </c>
      <c r="S326" s="355"/>
      <c r="T326" s="597"/>
      <c r="U326" s="597" t="s">
        <v>3123</v>
      </c>
      <c r="V326" s="597" t="s">
        <v>3706</v>
      </c>
    </row>
    <row r="327" spans="1:22" ht="60" x14ac:dyDescent="0.25">
      <c r="A327" s="597" t="s">
        <v>5100</v>
      </c>
      <c r="B327" s="597" t="s">
        <v>3693</v>
      </c>
      <c r="C327" s="597" t="s">
        <v>3694</v>
      </c>
      <c r="D327" s="597" t="s">
        <v>3820</v>
      </c>
      <c r="E327" s="597"/>
      <c r="F327" s="597" t="s">
        <v>766</v>
      </c>
      <c r="G327" s="358">
        <v>43649.510775462964</v>
      </c>
      <c r="H327" s="597" t="s">
        <v>3822</v>
      </c>
      <c r="I327" s="358">
        <v>43653.510775462964</v>
      </c>
      <c r="J327" s="355" t="s">
        <v>3108</v>
      </c>
      <c r="K327" s="597"/>
      <c r="L327" s="597" t="s">
        <v>4935</v>
      </c>
      <c r="M327" s="597" t="s">
        <v>3781</v>
      </c>
      <c r="N327" s="355" t="s">
        <v>3701</v>
      </c>
      <c r="O327" s="597" t="s">
        <v>4109</v>
      </c>
      <c r="P327" s="355" t="s">
        <v>3703</v>
      </c>
      <c r="Q327" s="596" t="s">
        <v>6362</v>
      </c>
      <c r="R327" s="355" t="s">
        <v>3723</v>
      </c>
      <c r="S327" s="355"/>
      <c r="T327" s="597"/>
      <c r="U327" s="597" t="s">
        <v>3123</v>
      </c>
      <c r="V327" s="597" t="s">
        <v>3706</v>
      </c>
    </row>
    <row r="328" spans="1:22" x14ac:dyDescent="0.25">
      <c r="A328" s="597" t="s">
        <v>5119</v>
      </c>
      <c r="B328" s="597" t="s">
        <v>3693</v>
      </c>
      <c r="C328" s="597" t="s">
        <v>3694</v>
      </c>
      <c r="D328" s="597" t="s">
        <v>5118</v>
      </c>
      <c r="E328" s="597"/>
      <c r="F328" s="597" t="s">
        <v>1204</v>
      </c>
      <c r="G328" s="358">
        <v>43649.894224537034</v>
      </c>
      <c r="H328" s="597" t="s">
        <v>5115</v>
      </c>
      <c r="I328" s="358">
        <v>43649.894224537034</v>
      </c>
      <c r="J328" s="355" t="s">
        <v>3108</v>
      </c>
      <c r="K328" s="597" t="s">
        <v>5111</v>
      </c>
      <c r="L328" s="597" t="s">
        <v>5120</v>
      </c>
      <c r="M328" s="597" t="s">
        <v>3721</v>
      </c>
      <c r="N328" s="355" t="s">
        <v>3714</v>
      </c>
      <c r="O328" s="597" t="s">
        <v>5121</v>
      </c>
      <c r="P328" s="355"/>
      <c r="Q328" s="596" t="s">
        <v>6368</v>
      </c>
      <c r="R328" s="355" t="s">
        <v>3704</v>
      </c>
      <c r="S328" s="355" t="s">
        <v>3701</v>
      </c>
      <c r="T328" s="597"/>
      <c r="U328" s="597" t="s">
        <v>3123</v>
      </c>
      <c r="V328" s="597" t="s">
        <v>3706</v>
      </c>
    </row>
    <row r="329" spans="1:22" x14ac:dyDescent="0.25">
      <c r="A329" s="597" t="s">
        <v>5114</v>
      </c>
      <c r="B329" s="597" t="s">
        <v>3693</v>
      </c>
      <c r="C329" s="597" t="s">
        <v>3694</v>
      </c>
      <c r="D329" s="597" t="s">
        <v>5113</v>
      </c>
      <c r="E329" s="597"/>
      <c r="F329" s="597" t="s">
        <v>1168</v>
      </c>
      <c r="G329" s="358">
        <v>43649.827928240738</v>
      </c>
      <c r="H329" s="597" t="s">
        <v>5115</v>
      </c>
      <c r="I329" s="358">
        <v>43649.827928240738</v>
      </c>
      <c r="J329" s="355" t="s">
        <v>3108</v>
      </c>
      <c r="K329" s="597" t="s">
        <v>5111</v>
      </c>
      <c r="L329" s="597" t="s">
        <v>5116</v>
      </c>
      <c r="M329" s="597" t="s">
        <v>3721</v>
      </c>
      <c r="N329" s="355" t="s">
        <v>3714</v>
      </c>
      <c r="O329" s="597" t="s">
        <v>5117</v>
      </c>
      <c r="P329" s="355" t="s">
        <v>3703</v>
      </c>
      <c r="Q329" s="596" t="s">
        <v>6367</v>
      </c>
      <c r="R329" s="355" t="s">
        <v>3704</v>
      </c>
      <c r="S329" s="355" t="s">
        <v>3701</v>
      </c>
      <c r="T329" s="597"/>
      <c r="U329" s="597" t="s">
        <v>3123</v>
      </c>
      <c r="V329" s="597" t="s">
        <v>3706</v>
      </c>
    </row>
    <row r="330" spans="1:22" x14ac:dyDescent="0.25">
      <c r="A330" s="597" t="s">
        <v>5108</v>
      </c>
      <c r="B330" s="597" t="s">
        <v>3693</v>
      </c>
      <c r="C330" s="597" t="s">
        <v>3694</v>
      </c>
      <c r="D330" s="597" t="s">
        <v>5107</v>
      </c>
      <c r="E330" s="597"/>
      <c r="F330" s="597" t="s">
        <v>5109</v>
      </c>
      <c r="G330" s="358">
        <v>43649.786620370367</v>
      </c>
      <c r="H330" s="597" t="s">
        <v>5110</v>
      </c>
      <c r="I330" s="358">
        <v>43649.786620370367</v>
      </c>
      <c r="J330" s="355" t="s">
        <v>3108</v>
      </c>
      <c r="K330" s="597" t="s">
        <v>5111</v>
      </c>
      <c r="L330" s="597" t="s">
        <v>4163</v>
      </c>
      <c r="M330" s="597" t="s">
        <v>3721</v>
      </c>
      <c r="N330" s="355" t="s">
        <v>3714</v>
      </c>
      <c r="O330" s="597" t="s">
        <v>5112</v>
      </c>
      <c r="P330" s="355" t="s">
        <v>3703</v>
      </c>
      <c r="Q330" s="596" t="s">
        <v>6366</v>
      </c>
      <c r="R330" s="355" t="s">
        <v>3742</v>
      </c>
      <c r="S330" s="355" t="s">
        <v>3716</v>
      </c>
      <c r="T330" s="597"/>
      <c r="U330" s="597" t="s">
        <v>3123</v>
      </c>
      <c r="V330" s="597" t="s">
        <v>3706</v>
      </c>
    </row>
    <row r="331" spans="1:22" ht="30" x14ac:dyDescent="0.25">
      <c r="A331" s="597" t="s">
        <v>5096</v>
      </c>
      <c r="B331" s="597" t="s">
        <v>3693</v>
      </c>
      <c r="C331" s="597" t="s">
        <v>3694</v>
      </c>
      <c r="D331" s="597" t="s">
        <v>4110</v>
      </c>
      <c r="E331" s="597"/>
      <c r="F331" s="597" t="s">
        <v>1027</v>
      </c>
      <c r="G331" s="358">
        <v>43648.499236111114</v>
      </c>
      <c r="H331" s="597" t="s">
        <v>3740</v>
      </c>
      <c r="I331" s="358">
        <v>43648.499236111114</v>
      </c>
      <c r="J331" s="355" t="s">
        <v>3108</v>
      </c>
      <c r="K331" s="597" t="s">
        <v>5097</v>
      </c>
      <c r="L331" s="597" t="s">
        <v>5098</v>
      </c>
      <c r="M331" s="597" t="s">
        <v>3721</v>
      </c>
      <c r="N331" s="355" t="s">
        <v>4392</v>
      </c>
      <c r="O331" s="597" t="s">
        <v>5099</v>
      </c>
      <c r="P331" s="355" t="s">
        <v>3703</v>
      </c>
      <c r="Q331" s="596" t="s">
        <v>6361</v>
      </c>
      <c r="R331" s="355" t="s">
        <v>3723</v>
      </c>
      <c r="S331" s="355" t="s">
        <v>3701</v>
      </c>
      <c r="T331" s="597"/>
      <c r="U331" s="597" t="s">
        <v>3123</v>
      </c>
      <c r="V331" s="597" t="s">
        <v>3706</v>
      </c>
    </row>
    <row r="332" spans="1:22" ht="60" x14ac:dyDescent="0.25">
      <c r="A332" s="597" t="s">
        <v>5092</v>
      </c>
      <c r="B332" s="597" t="s">
        <v>3693</v>
      </c>
      <c r="C332" s="597" t="s">
        <v>3694</v>
      </c>
      <c r="D332" s="597" t="s">
        <v>3769</v>
      </c>
      <c r="E332" s="597"/>
      <c r="F332" s="597" t="s">
        <v>1160</v>
      </c>
      <c r="G332" s="358">
        <v>43644.259143518517</v>
      </c>
      <c r="H332" s="597" t="s">
        <v>3771</v>
      </c>
      <c r="I332" s="358">
        <v>43644.259143518517</v>
      </c>
      <c r="J332" s="355" t="s">
        <v>3108</v>
      </c>
      <c r="K332" s="597"/>
      <c r="L332" s="597" t="s">
        <v>5093</v>
      </c>
      <c r="M332" s="597" t="s">
        <v>3781</v>
      </c>
      <c r="N332" s="355" t="s">
        <v>3701</v>
      </c>
      <c r="O332" s="597" t="s">
        <v>4219</v>
      </c>
      <c r="P332" s="355" t="s">
        <v>3703</v>
      </c>
      <c r="Q332" s="596" t="s">
        <v>6359</v>
      </c>
      <c r="R332" s="355" t="s">
        <v>3723</v>
      </c>
      <c r="S332" s="355"/>
      <c r="T332" s="597"/>
      <c r="U332" s="597" t="s">
        <v>3123</v>
      </c>
      <c r="V332" s="597" t="s">
        <v>3706</v>
      </c>
    </row>
    <row r="333" spans="1:22" x14ac:dyDescent="0.25">
      <c r="A333" s="597" t="s">
        <v>5143</v>
      </c>
      <c r="B333" s="597" t="s">
        <v>3693</v>
      </c>
      <c r="C333" s="597" t="s">
        <v>3744</v>
      </c>
      <c r="D333" s="597" t="s">
        <v>4813</v>
      </c>
      <c r="E333" s="597"/>
      <c r="F333" s="597" t="s">
        <v>4815</v>
      </c>
      <c r="G333" s="358">
        <v>43656.758159722223</v>
      </c>
      <c r="H333" s="597" t="s">
        <v>4816</v>
      </c>
      <c r="I333" s="358">
        <v>43643.758159722223</v>
      </c>
      <c r="J333" s="355" t="s">
        <v>3766</v>
      </c>
      <c r="K333" s="597"/>
      <c r="L333" s="597" t="s">
        <v>4291</v>
      </c>
      <c r="M333" s="597" t="s">
        <v>3950</v>
      </c>
      <c r="N333" s="355" t="s">
        <v>3737</v>
      </c>
      <c r="O333" s="597" t="s">
        <v>5144</v>
      </c>
      <c r="P333" s="355" t="s">
        <v>3703</v>
      </c>
      <c r="Q333" s="596"/>
      <c r="R333" s="355" t="s">
        <v>3723</v>
      </c>
      <c r="S333" s="355"/>
      <c r="T333" s="597"/>
      <c r="U333" s="597" t="s">
        <v>3123</v>
      </c>
      <c r="V333" s="597" t="s">
        <v>3706</v>
      </c>
    </row>
    <row r="334" spans="1:22" ht="90" x14ac:dyDescent="0.25">
      <c r="A334" s="597" t="s">
        <v>5086</v>
      </c>
      <c r="B334" s="597" t="s">
        <v>3693</v>
      </c>
      <c r="C334" s="597" t="s">
        <v>3694</v>
      </c>
      <c r="D334" s="597" t="s">
        <v>3769</v>
      </c>
      <c r="E334" s="597"/>
      <c r="F334" s="597" t="s">
        <v>1160</v>
      </c>
      <c r="G334" s="358">
        <v>43642.468356481484</v>
      </c>
      <c r="H334" s="597" t="s">
        <v>3771</v>
      </c>
      <c r="I334" s="358">
        <v>43643.468356481484</v>
      </c>
      <c r="J334" s="355" t="s">
        <v>3108</v>
      </c>
      <c r="K334" s="597"/>
      <c r="L334" s="597" t="s">
        <v>4702</v>
      </c>
      <c r="M334" s="597" t="s">
        <v>3781</v>
      </c>
      <c r="N334" s="355" t="s">
        <v>3701</v>
      </c>
      <c r="O334" s="597" t="s">
        <v>4109</v>
      </c>
      <c r="P334" s="355" t="s">
        <v>3703</v>
      </c>
      <c r="Q334" s="596" t="s">
        <v>6357</v>
      </c>
      <c r="R334" s="355" t="s">
        <v>3723</v>
      </c>
      <c r="S334" s="355"/>
      <c r="T334" s="597"/>
      <c r="U334" s="597" t="s">
        <v>3123</v>
      </c>
      <c r="V334" s="597" t="s">
        <v>3706</v>
      </c>
    </row>
    <row r="335" spans="1:22" x14ac:dyDescent="0.25">
      <c r="A335" s="597" t="s">
        <v>5089</v>
      </c>
      <c r="B335" s="597" t="s">
        <v>3693</v>
      </c>
      <c r="C335" s="597" t="s">
        <v>3744</v>
      </c>
      <c r="D335" s="597" t="s">
        <v>4143</v>
      </c>
      <c r="E335" s="597"/>
      <c r="F335" s="597" t="s">
        <v>1356</v>
      </c>
      <c r="G335" s="358">
        <v>43643.344421296293</v>
      </c>
      <c r="H335" s="597"/>
      <c r="I335" s="358">
        <v>43643.344421296293</v>
      </c>
      <c r="J335" s="355" t="s">
        <v>3766</v>
      </c>
      <c r="K335" s="597" t="s">
        <v>5090</v>
      </c>
      <c r="L335" s="597" t="s">
        <v>5091</v>
      </c>
      <c r="M335" s="597"/>
      <c r="N335" s="355" t="s">
        <v>3701</v>
      </c>
      <c r="O335" s="597"/>
      <c r="P335" s="355" t="s">
        <v>3703</v>
      </c>
      <c r="Q335" s="596"/>
      <c r="R335" s="355" t="s">
        <v>3723</v>
      </c>
      <c r="S335" s="355" t="s">
        <v>3701</v>
      </c>
      <c r="T335" s="597"/>
      <c r="U335" s="597" t="s">
        <v>3123</v>
      </c>
      <c r="V335" s="597" t="s">
        <v>3706</v>
      </c>
    </row>
    <row r="336" spans="1:22" ht="60" x14ac:dyDescent="0.25">
      <c r="A336" s="597" t="s">
        <v>5087</v>
      </c>
      <c r="B336" s="597" t="s">
        <v>3693</v>
      </c>
      <c r="C336" s="597" t="s">
        <v>3694</v>
      </c>
      <c r="D336" s="597" t="s">
        <v>3854</v>
      </c>
      <c r="E336" s="597"/>
      <c r="F336" s="597" t="s">
        <v>1113</v>
      </c>
      <c r="G336" s="358">
        <v>43643.296041666668</v>
      </c>
      <c r="H336" s="597" t="s">
        <v>3771</v>
      </c>
      <c r="I336" s="358">
        <v>43643.296041666668</v>
      </c>
      <c r="J336" s="355" t="s">
        <v>3108</v>
      </c>
      <c r="K336" s="597"/>
      <c r="L336" s="597" t="s">
        <v>5088</v>
      </c>
      <c r="M336" s="597" t="s">
        <v>3781</v>
      </c>
      <c r="N336" s="355" t="s">
        <v>3701</v>
      </c>
      <c r="O336" s="597" t="s">
        <v>4028</v>
      </c>
      <c r="P336" s="355" t="s">
        <v>3703</v>
      </c>
      <c r="Q336" s="596" t="s">
        <v>6358</v>
      </c>
      <c r="R336" s="355" t="s">
        <v>3723</v>
      </c>
      <c r="S336" s="355"/>
      <c r="T336" s="597"/>
      <c r="U336" s="597" t="s">
        <v>3123</v>
      </c>
      <c r="V336" s="597" t="s">
        <v>3706</v>
      </c>
    </row>
    <row r="337" spans="1:22" ht="60" x14ac:dyDescent="0.25">
      <c r="A337" s="597" t="s">
        <v>5080</v>
      </c>
      <c r="B337" s="597" t="s">
        <v>3693</v>
      </c>
      <c r="C337" s="597" t="s">
        <v>3694</v>
      </c>
      <c r="D337" s="597" t="s">
        <v>3769</v>
      </c>
      <c r="E337" s="597"/>
      <c r="F337" s="597" t="s">
        <v>1160</v>
      </c>
      <c r="G337" s="358">
        <v>43641.471435185187</v>
      </c>
      <c r="H337" s="597" t="s">
        <v>3771</v>
      </c>
      <c r="I337" s="358">
        <v>43642.471435185187</v>
      </c>
      <c r="J337" s="355" t="s">
        <v>3108</v>
      </c>
      <c r="K337" s="597"/>
      <c r="L337" s="597" t="s">
        <v>5081</v>
      </c>
      <c r="M337" s="597" t="s">
        <v>3781</v>
      </c>
      <c r="N337" s="355" t="s">
        <v>3951</v>
      </c>
      <c r="O337" s="597" t="s">
        <v>4109</v>
      </c>
      <c r="P337" s="355" t="s">
        <v>3703</v>
      </c>
      <c r="Q337" s="596" t="s">
        <v>6355</v>
      </c>
      <c r="R337" s="355" t="s">
        <v>3723</v>
      </c>
      <c r="S337" s="355"/>
      <c r="T337" s="597"/>
      <c r="U337" s="597" t="s">
        <v>3123</v>
      </c>
      <c r="V337" s="597" t="s">
        <v>3706</v>
      </c>
    </row>
    <row r="338" spans="1:22" ht="45" x14ac:dyDescent="0.25">
      <c r="A338" s="597" t="s">
        <v>5082</v>
      </c>
      <c r="B338" s="597" t="s">
        <v>3693</v>
      </c>
      <c r="C338" s="597" t="s">
        <v>3694</v>
      </c>
      <c r="D338" s="597" t="s">
        <v>4184</v>
      </c>
      <c r="E338" s="597"/>
      <c r="F338" s="597" t="s">
        <v>926</v>
      </c>
      <c r="G338" s="358">
        <v>43642.333773148152</v>
      </c>
      <c r="H338" s="597" t="s">
        <v>4176</v>
      </c>
      <c r="I338" s="358">
        <v>43642.333773148152</v>
      </c>
      <c r="J338" s="355" t="s">
        <v>3108</v>
      </c>
      <c r="K338" s="597" t="s">
        <v>5083</v>
      </c>
      <c r="L338" s="597" t="s">
        <v>5084</v>
      </c>
      <c r="M338" s="597" t="s">
        <v>3700</v>
      </c>
      <c r="N338" s="355" t="s">
        <v>4006</v>
      </c>
      <c r="O338" s="597" t="s">
        <v>5085</v>
      </c>
      <c r="P338" s="355" t="s">
        <v>3703</v>
      </c>
      <c r="Q338" s="596" t="s">
        <v>6356</v>
      </c>
      <c r="R338" s="355" t="s">
        <v>3704</v>
      </c>
      <c r="S338" s="355" t="s">
        <v>3716</v>
      </c>
      <c r="T338" s="597"/>
      <c r="U338" s="597" t="s">
        <v>3123</v>
      </c>
      <c r="V338" s="597" t="s">
        <v>3706</v>
      </c>
    </row>
    <row r="339" spans="1:22" ht="60" x14ac:dyDescent="0.25">
      <c r="A339" s="597" t="s">
        <v>5078</v>
      </c>
      <c r="B339" s="597" t="s">
        <v>3693</v>
      </c>
      <c r="C339" s="597" t="s">
        <v>3694</v>
      </c>
      <c r="D339" s="597" t="s">
        <v>3769</v>
      </c>
      <c r="E339" s="597"/>
      <c r="F339" s="597" t="s">
        <v>1160</v>
      </c>
      <c r="G339" s="358">
        <v>43640.522430555553</v>
      </c>
      <c r="H339" s="597" t="s">
        <v>3771</v>
      </c>
      <c r="I339" s="358">
        <v>43641.522430555553</v>
      </c>
      <c r="J339" s="355" t="s">
        <v>3108</v>
      </c>
      <c r="K339" s="597"/>
      <c r="L339" s="597" t="s">
        <v>5079</v>
      </c>
      <c r="M339" s="597" t="s">
        <v>3781</v>
      </c>
      <c r="N339" s="355" t="s">
        <v>3701</v>
      </c>
      <c r="O339" s="597" t="s">
        <v>4109</v>
      </c>
      <c r="P339" s="355" t="s">
        <v>3703</v>
      </c>
      <c r="Q339" s="596" t="s">
        <v>6354</v>
      </c>
      <c r="R339" s="355" t="s">
        <v>3723</v>
      </c>
      <c r="S339" s="355"/>
      <c r="T339" s="597"/>
      <c r="U339" s="597" t="s">
        <v>3123</v>
      </c>
      <c r="V339" s="597" t="s">
        <v>3706</v>
      </c>
    </row>
    <row r="340" spans="1:22" ht="60" x14ac:dyDescent="0.25">
      <c r="A340" s="597" t="s">
        <v>5076</v>
      </c>
      <c r="B340" s="597" t="s">
        <v>3693</v>
      </c>
      <c r="C340" s="597" t="s">
        <v>3694</v>
      </c>
      <c r="D340" s="597" t="s">
        <v>3769</v>
      </c>
      <c r="E340" s="597"/>
      <c r="F340" s="597" t="s">
        <v>1160</v>
      </c>
      <c r="G340" s="358">
        <v>43637.569687499999</v>
      </c>
      <c r="H340" s="597" t="s">
        <v>3771</v>
      </c>
      <c r="I340" s="358">
        <v>43640.569687499999</v>
      </c>
      <c r="J340" s="355" t="s">
        <v>3108</v>
      </c>
      <c r="K340" s="597"/>
      <c r="L340" s="597" t="s">
        <v>5077</v>
      </c>
      <c r="M340" s="597" t="s">
        <v>3781</v>
      </c>
      <c r="N340" s="355" t="s">
        <v>3701</v>
      </c>
      <c r="O340" s="597" t="s">
        <v>4109</v>
      </c>
      <c r="P340" s="355" t="s">
        <v>3703</v>
      </c>
      <c r="Q340" s="596" t="s">
        <v>6353</v>
      </c>
      <c r="R340" s="355" t="s">
        <v>3723</v>
      </c>
      <c r="S340" s="355"/>
      <c r="T340" s="597"/>
      <c r="U340" s="597" t="s">
        <v>3123</v>
      </c>
      <c r="V340" s="597" t="s">
        <v>3706</v>
      </c>
    </row>
    <row r="341" spans="1:22" ht="60" x14ac:dyDescent="0.25">
      <c r="A341" s="597" t="s">
        <v>5073</v>
      </c>
      <c r="B341" s="597" t="s">
        <v>3693</v>
      </c>
      <c r="C341" s="597" t="s">
        <v>3694</v>
      </c>
      <c r="D341" s="597" t="s">
        <v>3795</v>
      </c>
      <c r="E341" s="597"/>
      <c r="F341" s="597" t="s">
        <v>1159</v>
      </c>
      <c r="G341" s="358">
        <v>43639.561597222222</v>
      </c>
      <c r="H341" s="597" t="s">
        <v>3771</v>
      </c>
      <c r="I341" s="358">
        <v>43640.561597222222</v>
      </c>
      <c r="J341" s="355" t="s">
        <v>3108</v>
      </c>
      <c r="K341" s="597"/>
      <c r="L341" s="597" t="s">
        <v>5074</v>
      </c>
      <c r="M341" s="597" t="s">
        <v>3781</v>
      </c>
      <c r="N341" s="355" t="s">
        <v>3701</v>
      </c>
      <c r="O341" s="597" t="s">
        <v>4109</v>
      </c>
      <c r="P341" s="355" t="s">
        <v>3703</v>
      </c>
      <c r="Q341" s="596" t="s">
        <v>6352</v>
      </c>
      <c r="R341" s="355" t="s">
        <v>3723</v>
      </c>
      <c r="S341" s="355"/>
      <c r="T341" s="597"/>
      <c r="U341" s="597" t="s">
        <v>3123</v>
      </c>
      <c r="V341" s="597" t="s">
        <v>3706</v>
      </c>
    </row>
    <row r="342" spans="1:22" x14ac:dyDescent="0.25">
      <c r="A342" s="597" t="s">
        <v>5075</v>
      </c>
      <c r="B342" s="597" t="s">
        <v>3693</v>
      </c>
      <c r="C342" s="597" t="s">
        <v>3707</v>
      </c>
      <c r="D342" s="597" t="s">
        <v>4094</v>
      </c>
      <c r="E342" s="597"/>
      <c r="F342" s="597" t="s">
        <v>2777</v>
      </c>
      <c r="G342" s="358">
        <v>43637.56517361111</v>
      </c>
      <c r="H342" s="597"/>
      <c r="I342" s="358">
        <v>43639.56517361111</v>
      </c>
      <c r="J342" s="355" t="s">
        <v>3780</v>
      </c>
      <c r="K342" s="597"/>
      <c r="L342" s="597" t="s">
        <v>3721</v>
      </c>
      <c r="M342" s="597" t="s">
        <v>3781</v>
      </c>
      <c r="N342" s="355" t="s">
        <v>3701</v>
      </c>
      <c r="O342" s="597" t="s">
        <v>4109</v>
      </c>
      <c r="P342" s="355" t="s">
        <v>3703</v>
      </c>
      <c r="Q342" s="596"/>
      <c r="R342" s="355" t="s">
        <v>3723</v>
      </c>
      <c r="S342" s="355"/>
      <c r="T342" s="597"/>
      <c r="U342" s="597" t="s">
        <v>3123</v>
      </c>
      <c r="V342" s="597" t="s">
        <v>3706</v>
      </c>
    </row>
    <row r="343" spans="1:22" x14ac:dyDescent="0.25">
      <c r="A343" s="597" t="s">
        <v>5070</v>
      </c>
      <c r="B343" s="597" t="s">
        <v>3693</v>
      </c>
      <c r="C343" s="597" t="s">
        <v>3694</v>
      </c>
      <c r="D343" s="597" t="s">
        <v>3795</v>
      </c>
      <c r="E343" s="597"/>
      <c r="F343" s="597" t="s">
        <v>1159</v>
      </c>
      <c r="G343" s="358">
        <v>43637.541643518518</v>
      </c>
      <c r="H343" s="597" t="s">
        <v>3771</v>
      </c>
      <c r="I343" s="358">
        <v>43637.541643518518</v>
      </c>
      <c r="J343" s="355" t="s">
        <v>3108</v>
      </c>
      <c r="K343" s="597" t="s">
        <v>5071</v>
      </c>
      <c r="L343" s="597" t="s">
        <v>5072</v>
      </c>
      <c r="M343" s="597" t="s">
        <v>3774</v>
      </c>
      <c r="N343" s="355" t="s">
        <v>3701</v>
      </c>
      <c r="O343" s="597"/>
      <c r="P343" s="355" t="s">
        <v>3703</v>
      </c>
      <c r="Q343" s="596" t="s">
        <v>6351</v>
      </c>
      <c r="R343" s="355" t="s">
        <v>3723</v>
      </c>
      <c r="S343" s="355"/>
      <c r="T343" s="597"/>
      <c r="U343" s="597" t="s">
        <v>3123</v>
      </c>
      <c r="V343" s="597" t="s">
        <v>3706</v>
      </c>
    </row>
    <row r="344" spans="1:22" ht="60" x14ac:dyDescent="0.25">
      <c r="A344" s="597" t="s">
        <v>5068</v>
      </c>
      <c r="B344" s="597" t="s">
        <v>3693</v>
      </c>
      <c r="C344" s="597" t="s">
        <v>3694</v>
      </c>
      <c r="D344" s="597" t="s">
        <v>3795</v>
      </c>
      <c r="E344" s="597"/>
      <c r="F344" s="597" t="s">
        <v>1159</v>
      </c>
      <c r="G344" s="358">
        <v>43636.519236111111</v>
      </c>
      <c r="H344" s="597" t="s">
        <v>3771</v>
      </c>
      <c r="I344" s="358">
        <v>43636.519236111111</v>
      </c>
      <c r="J344" s="355" t="s">
        <v>3108</v>
      </c>
      <c r="K344" s="597"/>
      <c r="L344" s="597" t="s">
        <v>5069</v>
      </c>
      <c r="M344" s="597" t="s">
        <v>3774</v>
      </c>
      <c r="N344" s="355" t="s">
        <v>3701</v>
      </c>
      <c r="O344" s="597" t="s">
        <v>3842</v>
      </c>
      <c r="P344" s="355" t="s">
        <v>3703</v>
      </c>
      <c r="Q344" s="596" t="s">
        <v>6350</v>
      </c>
      <c r="R344" s="355" t="s">
        <v>3723</v>
      </c>
      <c r="S344" s="355" t="s">
        <v>3701</v>
      </c>
      <c r="T344" s="597"/>
      <c r="U344" s="597" t="s">
        <v>3123</v>
      </c>
      <c r="V344" s="597" t="s">
        <v>3706</v>
      </c>
    </row>
    <row r="345" spans="1:22" ht="60" x14ac:dyDescent="0.25">
      <c r="A345" s="597" t="s">
        <v>5066</v>
      </c>
      <c r="B345" s="597" t="s">
        <v>3693</v>
      </c>
      <c r="C345" s="597" t="s">
        <v>3694</v>
      </c>
      <c r="D345" s="597" t="s">
        <v>3795</v>
      </c>
      <c r="E345" s="597"/>
      <c r="F345" s="597" t="s">
        <v>1159</v>
      </c>
      <c r="G345" s="358">
        <v>43635.292650462965</v>
      </c>
      <c r="H345" s="597" t="s">
        <v>3771</v>
      </c>
      <c r="I345" s="358">
        <v>43635.292650462965</v>
      </c>
      <c r="J345" s="355" t="s">
        <v>3108</v>
      </c>
      <c r="K345" s="597"/>
      <c r="L345" s="597" t="s">
        <v>5067</v>
      </c>
      <c r="M345" s="597" t="s">
        <v>3781</v>
      </c>
      <c r="N345" s="355"/>
      <c r="O345" s="597"/>
      <c r="P345" s="355" t="s">
        <v>3703</v>
      </c>
      <c r="Q345" s="596" t="s">
        <v>6349</v>
      </c>
      <c r="R345" s="355" t="s">
        <v>3723</v>
      </c>
      <c r="S345" s="355" t="s">
        <v>3701</v>
      </c>
      <c r="T345" s="597"/>
      <c r="U345" s="597" t="s">
        <v>3123</v>
      </c>
      <c r="V345" s="597" t="s">
        <v>3706</v>
      </c>
    </row>
    <row r="346" spans="1:22" x14ac:dyDescent="0.25">
      <c r="A346" s="597" t="s">
        <v>5064</v>
      </c>
      <c r="B346" s="597" t="s">
        <v>3693</v>
      </c>
      <c r="C346" s="597" t="s">
        <v>3744</v>
      </c>
      <c r="D346" s="597" t="s">
        <v>3778</v>
      </c>
      <c r="E346" s="597"/>
      <c r="F346" s="597" t="s">
        <v>1512</v>
      </c>
      <c r="G346" s="358">
        <v>43634.724039351851</v>
      </c>
      <c r="H346" s="597"/>
      <c r="I346" s="358">
        <v>43634.724039351851</v>
      </c>
      <c r="J346" s="355" t="s">
        <v>3780</v>
      </c>
      <c r="K346" s="597" t="s">
        <v>5060</v>
      </c>
      <c r="L346" s="597" t="s">
        <v>3781</v>
      </c>
      <c r="M346" s="597" t="s">
        <v>3781</v>
      </c>
      <c r="N346" s="355" t="s">
        <v>3701</v>
      </c>
      <c r="O346" s="597" t="s">
        <v>5065</v>
      </c>
      <c r="P346" s="355" t="s">
        <v>3703</v>
      </c>
      <c r="Q346" s="596"/>
      <c r="R346" s="355" t="s">
        <v>3723</v>
      </c>
      <c r="S346" s="355"/>
      <c r="T346" s="597"/>
      <c r="U346" s="597" t="s">
        <v>3123</v>
      </c>
      <c r="V346" s="597" t="s">
        <v>3706</v>
      </c>
    </row>
    <row r="347" spans="1:22" ht="60" x14ac:dyDescent="0.25">
      <c r="A347" s="597" t="s">
        <v>5062</v>
      </c>
      <c r="B347" s="597" t="s">
        <v>3693</v>
      </c>
      <c r="C347" s="597" t="s">
        <v>3694</v>
      </c>
      <c r="D347" s="597" t="s">
        <v>3795</v>
      </c>
      <c r="E347" s="597"/>
      <c r="F347" s="597" t="s">
        <v>1159</v>
      </c>
      <c r="G347" s="358">
        <v>43634.721342592595</v>
      </c>
      <c r="H347" s="597" t="s">
        <v>3771</v>
      </c>
      <c r="I347" s="358">
        <v>43634.721342592595</v>
      </c>
      <c r="J347" s="355" t="s">
        <v>3108</v>
      </c>
      <c r="K347" s="597" t="s">
        <v>5060</v>
      </c>
      <c r="L347" s="597" t="s">
        <v>5063</v>
      </c>
      <c r="M347" s="597" t="s">
        <v>3781</v>
      </c>
      <c r="N347" s="355" t="s">
        <v>3701</v>
      </c>
      <c r="O347" s="597" t="s">
        <v>3842</v>
      </c>
      <c r="P347" s="355" t="s">
        <v>3703</v>
      </c>
      <c r="Q347" s="596" t="s">
        <v>6348</v>
      </c>
      <c r="R347" s="355" t="s">
        <v>3723</v>
      </c>
      <c r="S347" s="355"/>
      <c r="T347" s="597"/>
      <c r="U347" s="597" t="s">
        <v>3123</v>
      </c>
      <c r="V347" s="597" t="s">
        <v>3706</v>
      </c>
    </row>
    <row r="348" spans="1:22" x14ac:dyDescent="0.25">
      <c r="A348" s="597" t="s">
        <v>5057</v>
      </c>
      <c r="B348" s="597" t="s">
        <v>3693</v>
      </c>
      <c r="C348" s="597" t="s">
        <v>3694</v>
      </c>
      <c r="D348" s="597" t="s">
        <v>4121</v>
      </c>
      <c r="E348" s="597"/>
      <c r="F348" s="597" t="s">
        <v>1161</v>
      </c>
      <c r="G348" s="358">
        <v>43630.563194444447</v>
      </c>
      <c r="H348" s="597" t="s">
        <v>3771</v>
      </c>
      <c r="I348" s="358">
        <v>43633.563194444447</v>
      </c>
      <c r="J348" s="355" t="s">
        <v>3108</v>
      </c>
      <c r="K348" s="597"/>
      <c r="L348" s="597" t="s">
        <v>5058</v>
      </c>
      <c r="M348" s="597" t="s">
        <v>3781</v>
      </c>
      <c r="N348" s="355" t="s">
        <v>3701</v>
      </c>
      <c r="O348" s="597" t="s">
        <v>4109</v>
      </c>
      <c r="P348" s="355" t="s">
        <v>3703</v>
      </c>
      <c r="Q348" s="596"/>
      <c r="R348" s="355" t="s">
        <v>3723</v>
      </c>
      <c r="S348" s="355"/>
      <c r="T348" s="597"/>
      <c r="U348" s="597" t="s">
        <v>3123</v>
      </c>
      <c r="V348" s="597" t="s">
        <v>3706</v>
      </c>
    </row>
    <row r="349" spans="1:22" x14ac:dyDescent="0.25">
      <c r="A349" s="597" t="s">
        <v>5059</v>
      </c>
      <c r="B349" s="597" t="s">
        <v>3693</v>
      </c>
      <c r="C349" s="597" t="s">
        <v>3694</v>
      </c>
      <c r="D349" s="597" t="s">
        <v>4121</v>
      </c>
      <c r="E349" s="597"/>
      <c r="F349" s="597" t="s">
        <v>1161</v>
      </c>
      <c r="G349" s="358">
        <v>43633.406168981484</v>
      </c>
      <c r="H349" s="597" t="s">
        <v>3771</v>
      </c>
      <c r="I349" s="358">
        <v>43633.406168981484</v>
      </c>
      <c r="J349" s="355" t="s">
        <v>3108</v>
      </c>
      <c r="K349" s="597" t="s">
        <v>5060</v>
      </c>
      <c r="L349" s="597" t="s">
        <v>5061</v>
      </c>
      <c r="M349" s="597" t="s">
        <v>3774</v>
      </c>
      <c r="N349" s="355" t="s">
        <v>4392</v>
      </c>
      <c r="O349" s="597" t="s">
        <v>3842</v>
      </c>
      <c r="P349" s="355" t="s">
        <v>3703</v>
      </c>
      <c r="Q349" s="596" t="s">
        <v>6347</v>
      </c>
      <c r="R349" s="355" t="s">
        <v>3723</v>
      </c>
      <c r="S349" s="355" t="s">
        <v>3701</v>
      </c>
      <c r="T349" s="597"/>
      <c r="U349" s="597" t="s">
        <v>3123</v>
      </c>
      <c r="V349" s="597" t="s">
        <v>3706</v>
      </c>
    </row>
    <row r="350" spans="1:22" ht="30" x14ac:dyDescent="0.25">
      <c r="A350" s="597" t="s">
        <v>5055</v>
      </c>
      <c r="B350" s="597" t="s">
        <v>3693</v>
      </c>
      <c r="C350" s="597" t="s">
        <v>3694</v>
      </c>
      <c r="D350" s="597" t="s">
        <v>4121</v>
      </c>
      <c r="E350" s="597"/>
      <c r="F350" s="597" t="s">
        <v>1161</v>
      </c>
      <c r="G350" s="358">
        <v>43630.560023148151</v>
      </c>
      <c r="H350" s="597" t="s">
        <v>3771</v>
      </c>
      <c r="I350" s="358">
        <v>43632.560023148151</v>
      </c>
      <c r="J350" s="355" t="s">
        <v>3108</v>
      </c>
      <c r="K350" s="597"/>
      <c r="L350" s="597" t="s">
        <v>5056</v>
      </c>
      <c r="M350" s="597" t="s">
        <v>3781</v>
      </c>
      <c r="N350" s="355" t="s">
        <v>3701</v>
      </c>
      <c r="O350" s="597" t="s">
        <v>4219</v>
      </c>
      <c r="P350" s="355" t="s">
        <v>3703</v>
      </c>
      <c r="Q350" s="596" t="s">
        <v>6346</v>
      </c>
      <c r="R350" s="355" t="s">
        <v>3723</v>
      </c>
      <c r="S350" s="355"/>
      <c r="T350" s="597"/>
      <c r="U350" s="597" t="s">
        <v>3123</v>
      </c>
      <c r="V350" s="597" t="s">
        <v>3706</v>
      </c>
    </row>
    <row r="351" spans="1:22" x14ac:dyDescent="0.25">
      <c r="A351" s="597" t="s">
        <v>5054</v>
      </c>
      <c r="B351" s="597" t="s">
        <v>3693</v>
      </c>
      <c r="C351" s="597" t="s">
        <v>3744</v>
      </c>
      <c r="D351" s="597" t="s">
        <v>3778</v>
      </c>
      <c r="E351" s="597"/>
      <c r="F351" s="597" t="s">
        <v>1512</v>
      </c>
      <c r="G351" s="358">
        <v>43630.551886574074</v>
      </c>
      <c r="H351" s="597"/>
      <c r="I351" s="358">
        <v>43632.551886574074</v>
      </c>
      <c r="J351" s="355" t="s">
        <v>3780</v>
      </c>
      <c r="K351" s="597"/>
      <c r="L351" s="597" t="s">
        <v>4137</v>
      </c>
      <c r="M351" s="597" t="s">
        <v>3781</v>
      </c>
      <c r="N351" s="355" t="s">
        <v>3701</v>
      </c>
      <c r="O351" s="597" t="s">
        <v>4219</v>
      </c>
      <c r="P351" s="355" t="s">
        <v>3703</v>
      </c>
      <c r="Q351" s="596"/>
      <c r="R351" s="355" t="s">
        <v>3723</v>
      </c>
      <c r="S351" s="355"/>
      <c r="T351" s="597"/>
      <c r="U351" s="597" t="s">
        <v>3123</v>
      </c>
      <c r="V351" s="597" t="s">
        <v>3706</v>
      </c>
    </row>
    <row r="352" spans="1:22" x14ac:dyDescent="0.25">
      <c r="A352" s="597" t="s">
        <v>5043</v>
      </c>
      <c r="B352" s="597" t="s">
        <v>3693</v>
      </c>
      <c r="C352" s="597" t="s">
        <v>3694</v>
      </c>
      <c r="D352" s="597" t="s">
        <v>5042</v>
      </c>
      <c r="E352" s="597"/>
      <c r="F352" s="597" t="s">
        <v>1167</v>
      </c>
      <c r="G352" s="358">
        <v>43627.992719907408</v>
      </c>
      <c r="H352" s="597" t="s">
        <v>3697</v>
      </c>
      <c r="I352" s="358">
        <v>43627.992719907408</v>
      </c>
      <c r="J352" s="355" t="s">
        <v>3108</v>
      </c>
      <c r="K352" s="597" t="s">
        <v>5044</v>
      </c>
      <c r="L352" s="597" t="s">
        <v>5045</v>
      </c>
      <c r="M352" s="597" t="s">
        <v>3721</v>
      </c>
      <c r="N352" s="355" t="s">
        <v>3701</v>
      </c>
      <c r="O352" s="597" t="s">
        <v>4517</v>
      </c>
      <c r="P352" s="355" t="s">
        <v>3703</v>
      </c>
      <c r="Q352" s="596" t="s">
        <v>6343</v>
      </c>
      <c r="R352" s="355"/>
      <c r="S352" s="355"/>
      <c r="T352" s="597"/>
      <c r="U352" s="597" t="s">
        <v>3123</v>
      </c>
      <c r="V352" s="597" t="s">
        <v>3706</v>
      </c>
    </row>
    <row r="353" spans="1:22" ht="90" x14ac:dyDescent="0.25">
      <c r="A353" s="597" t="s">
        <v>5038</v>
      </c>
      <c r="B353" s="597" t="s">
        <v>3693</v>
      </c>
      <c r="C353" s="597" t="s">
        <v>3744</v>
      </c>
      <c r="D353" s="597" t="s">
        <v>5037</v>
      </c>
      <c r="E353" s="597"/>
      <c r="F353" s="597" t="s">
        <v>5039</v>
      </c>
      <c r="G353" s="358">
        <v>43627.665995370371</v>
      </c>
      <c r="H353" s="597"/>
      <c r="I353" s="358">
        <v>43627.665995370371</v>
      </c>
      <c r="J353" s="355" t="s">
        <v>3766</v>
      </c>
      <c r="K353" s="597" t="s">
        <v>5040</v>
      </c>
      <c r="L353" s="597" t="s">
        <v>3721</v>
      </c>
      <c r="M353" s="597" t="s">
        <v>3950</v>
      </c>
      <c r="N353" s="355" t="s">
        <v>3701</v>
      </c>
      <c r="O353" s="597" t="s">
        <v>5041</v>
      </c>
      <c r="P353" s="355" t="s">
        <v>3703</v>
      </c>
      <c r="Q353" s="596" t="s">
        <v>6342</v>
      </c>
      <c r="R353" s="355" t="s">
        <v>3723</v>
      </c>
      <c r="S353" s="355"/>
      <c r="T353" s="597"/>
      <c r="U353" s="597" t="s">
        <v>3123</v>
      </c>
      <c r="V353" s="597" t="s">
        <v>3706</v>
      </c>
    </row>
    <row r="354" spans="1:22" ht="30" x14ac:dyDescent="0.25">
      <c r="A354" s="597" t="s">
        <v>5034</v>
      </c>
      <c r="B354" s="597" t="s">
        <v>3693</v>
      </c>
      <c r="C354" s="597" t="s">
        <v>3694</v>
      </c>
      <c r="D354" s="597" t="s">
        <v>3900</v>
      </c>
      <c r="E354" s="597"/>
      <c r="F354" s="597" t="s">
        <v>922</v>
      </c>
      <c r="G354" s="358">
        <v>43626.829363425924</v>
      </c>
      <c r="H354" s="597" t="s">
        <v>3697</v>
      </c>
      <c r="I354" s="358">
        <v>43626.829363425924</v>
      </c>
      <c r="J354" s="355" t="s">
        <v>3108</v>
      </c>
      <c r="K354" s="597" t="s">
        <v>5035</v>
      </c>
      <c r="L354" s="597" t="s">
        <v>4303</v>
      </c>
      <c r="M354" s="597" t="s">
        <v>3950</v>
      </c>
      <c r="N354" s="355" t="s">
        <v>3714</v>
      </c>
      <c r="O354" s="597" t="s">
        <v>5036</v>
      </c>
      <c r="P354" s="355" t="s">
        <v>3703</v>
      </c>
      <c r="Q354" s="596" t="s">
        <v>6341</v>
      </c>
      <c r="R354" s="355" t="s">
        <v>3742</v>
      </c>
      <c r="S354" s="355"/>
      <c r="T354" s="597"/>
      <c r="U354" s="597" t="s">
        <v>3123</v>
      </c>
      <c r="V354" s="597" t="s">
        <v>3706</v>
      </c>
    </row>
    <row r="355" spans="1:22" x14ac:dyDescent="0.25">
      <c r="A355" s="597" t="s">
        <v>5052</v>
      </c>
      <c r="B355" s="597" t="s">
        <v>3693</v>
      </c>
      <c r="C355" s="597" t="s">
        <v>3694</v>
      </c>
      <c r="D355" s="597" t="s">
        <v>5051</v>
      </c>
      <c r="E355" s="597"/>
      <c r="F355" s="597" t="s">
        <v>5053</v>
      </c>
      <c r="G355" s="358">
        <v>43630.019155092596</v>
      </c>
      <c r="H355" s="597" t="s">
        <v>5019</v>
      </c>
      <c r="I355" s="358">
        <v>43626.019155092596</v>
      </c>
      <c r="J355" s="355" t="s">
        <v>3108</v>
      </c>
      <c r="K355" s="597" t="s">
        <v>5035</v>
      </c>
      <c r="L355" s="597" t="s">
        <v>4069</v>
      </c>
      <c r="M355" s="597" t="s">
        <v>3755</v>
      </c>
      <c r="N355" s="355" t="s">
        <v>3714</v>
      </c>
      <c r="O355" s="597" t="s">
        <v>5050</v>
      </c>
      <c r="P355" s="355" t="s">
        <v>3703</v>
      </c>
      <c r="Q355" s="596" t="s">
        <v>6345</v>
      </c>
      <c r="R355" s="355" t="s">
        <v>3742</v>
      </c>
      <c r="S355" s="355"/>
      <c r="T355" s="597"/>
      <c r="U355" s="597" t="s">
        <v>3123</v>
      </c>
      <c r="V355" s="597" t="s">
        <v>3706</v>
      </c>
    </row>
    <row r="356" spans="1:22" ht="45" x14ac:dyDescent="0.25">
      <c r="A356" s="597" t="s">
        <v>5047</v>
      </c>
      <c r="B356" s="597" t="s">
        <v>3693</v>
      </c>
      <c r="C356" s="597" t="s">
        <v>3694</v>
      </c>
      <c r="D356" s="597" t="s">
        <v>5046</v>
      </c>
      <c r="E356" s="597"/>
      <c r="F356" s="597" t="s">
        <v>978</v>
      </c>
      <c r="G356" s="358">
        <v>43630.013865740744</v>
      </c>
      <c r="H356" s="597" t="s">
        <v>3740</v>
      </c>
      <c r="I356" s="358">
        <v>43625.013865740744</v>
      </c>
      <c r="J356" s="355" t="s">
        <v>3108</v>
      </c>
      <c r="K356" s="597" t="s">
        <v>5048</v>
      </c>
      <c r="L356" s="597" t="s">
        <v>5049</v>
      </c>
      <c r="M356" s="597" t="s">
        <v>3755</v>
      </c>
      <c r="N356" s="355" t="s">
        <v>3714</v>
      </c>
      <c r="O356" s="597" t="s">
        <v>5050</v>
      </c>
      <c r="P356" s="355" t="s">
        <v>3703</v>
      </c>
      <c r="Q356" s="596" t="s">
        <v>6344</v>
      </c>
      <c r="R356" s="355" t="s">
        <v>3742</v>
      </c>
      <c r="S356" s="355"/>
      <c r="T356" s="597"/>
      <c r="U356" s="597" t="s">
        <v>3123</v>
      </c>
      <c r="V356" s="597" t="s">
        <v>3706</v>
      </c>
    </row>
    <row r="357" spans="1:22" ht="30" x14ac:dyDescent="0.25">
      <c r="A357" s="597" t="s">
        <v>5017</v>
      </c>
      <c r="B357" s="597" t="s">
        <v>3693</v>
      </c>
      <c r="C357" s="597" t="s">
        <v>3694</v>
      </c>
      <c r="D357" s="597" t="s">
        <v>5016</v>
      </c>
      <c r="E357" s="597"/>
      <c r="F357" s="597" t="s">
        <v>5018</v>
      </c>
      <c r="G357" s="358">
        <v>43622.839942129627</v>
      </c>
      <c r="H357" s="597" t="s">
        <v>5019</v>
      </c>
      <c r="I357" s="358">
        <v>43622.839942129627</v>
      </c>
      <c r="J357" s="355" t="s">
        <v>3108</v>
      </c>
      <c r="K357" s="597" t="s">
        <v>5010</v>
      </c>
      <c r="L357" s="597" t="s">
        <v>5020</v>
      </c>
      <c r="M357" s="597" t="s">
        <v>3721</v>
      </c>
      <c r="N357" s="355" t="s">
        <v>3701</v>
      </c>
      <c r="O357" s="597" t="s">
        <v>5021</v>
      </c>
      <c r="P357" s="355" t="s">
        <v>3703</v>
      </c>
      <c r="Q357" s="596" t="s">
        <v>6338</v>
      </c>
      <c r="R357" s="355" t="s">
        <v>3723</v>
      </c>
      <c r="S357" s="355"/>
      <c r="T357" s="597"/>
      <c r="U357" s="597" t="s">
        <v>3123</v>
      </c>
      <c r="V357" s="597" t="s">
        <v>3706</v>
      </c>
    </row>
    <row r="358" spans="1:22" ht="30" x14ac:dyDescent="0.25">
      <c r="A358" s="597" t="s">
        <v>5004</v>
      </c>
      <c r="B358" s="597" t="s">
        <v>3693</v>
      </c>
      <c r="C358" s="597" t="s">
        <v>3694</v>
      </c>
      <c r="D358" s="597" t="s">
        <v>3905</v>
      </c>
      <c r="E358" s="597"/>
      <c r="F358" s="597" t="s">
        <v>1138</v>
      </c>
      <c r="G358" s="358">
        <v>43622.515081018515</v>
      </c>
      <c r="H358" s="597" t="s">
        <v>3697</v>
      </c>
      <c r="I358" s="358">
        <v>43622.515081018515</v>
      </c>
      <c r="J358" s="355" t="s">
        <v>3108</v>
      </c>
      <c r="K358" s="597"/>
      <c r="L358" s="597" t="s">
        <v>5005</v>
      </c>
      <c r="M358" s="597" t="s">
        <v>3700</v>
      </c>
      <c r="N358" s="355" t="s">
        <v>3714</v>
      </c>
      <c r="O358" s="597" t="s">
        <v>4366</v>
      </c>
      <c r="P358" s="355" t="s">
        <v>3703</v>
      </c>
      <c r="Q358" s="596" t="s">
        <v>6337</v>
      </c>
      <c r="R358" s="355"/>
      <c r="S358" s="355"/>
      <c r="T358" s="597"/>
      <c r="U358" s="597" t="s">
        <v>3123</v>
      </c>
      <c r="V358" s="597" t="s">
        <v>3706</v>
      </c>
    </row>
    <row r="359" spans="1:22" x14ac:dyDescent="0.25">
      <c r="A359" s="597" t="s">
        <v>5013</v>
      </c>
      <c r="B359" s="597" t="s">
        <v>3693</v>
      </c>
      <c r="C359" s="597" t="s">
        <v>3744</v>
      </c>
      <c r="D359" s="597" t="s">
        <v>5012</v>
      </c>
      <c r="E359" s="597"/>
      <c r="F359" s="597" t="s">
        <v>5014</v>
      </c>
      <c r="G359" s="358">
        <v>43622.162199074075</v>
      </c>
      <c r="H359" s="597"/>
      <c r="I359" s="358">
        <v>43622.162199074075</v>
      </c>
      <c r="J359" s="355" t="s">
        <v>3780</v>
      </c>
      <c r="K359" s="597" t="s">
        <v>5010</v>
      </c>
      <c r="L359" s="597" t="s">
        <v>3721</v>
      </c>
      <c r="M359" s="597" t="s">
        <v>4788</v>
      </c>
      <c r="N359" s="355" t="s">
        <v>3714</v>
      </c>
      <c r="O359" s="597" t="s">
        <v>5015</v>
      </c>
      <c r="P359" s="355" t="s">
        <v>3703</v>
      </c>
      <c r="Q359" s="596"/>
      <c r="R359" s="355" t="s">
        <v>3742</v>
      </c>
      <c r="S359" s="355"/>
      <c r="T359" s="597"/>
      <c r="U359" s="597" t="s">
        <v>3123</v>
      </c>
      <c r="V359" s="597" t="s">
        <v>3706</v>
      </c>
    </row>
    <row r="360" spans="1:22" x14ac:dyDescent="0.25">
      <c r="A360" s="597" t="s">
        <v>5007</v>
      </c>
      <c r="B360" s="597" t="s">
        <v>3693</v>
      </c>
      <c r="C360" s="597" t="s">
        <v>3744</v>
      </c>
      <c r="D360" s="597" t="s">
        <v>5006</v>
      </c>
      <c r="E360" s="597"/>
      <c r="F360" s="597" t="s">
        <v>5008</v>
      </c>
      <c r="G360" s="358">
        <v>43622.159814814811</v>
      </c>
      <c r="H360" s="597" t="s">
        <v>5009</v>
      </c>
      <c r="I360" s="358">
        <v>43622.159814814811</v>
      </c>
      <c r="J360" s="355" t="s">
        <v>3810</v>
      </c>
      <c r="K360" s="597" t="s">
        <v>5010</v>
      </c>
      <c r="L360" s="597" t="s">
        <v>3721</v>
      </c>
      <c r="M360" s="597" t="s">
        <v>3950</v>
      </c>
      <c r="N360" s="355" t="s">
        <v>3714</v>
      </c>
      <c r="O360" s="597" t="s">
        <v>5011</v>
      </c>
      <c r="P360" s="355" t="s">
        <v>3703</v>
      </c>
      <c r="Q360" s="596"/>
      <c r="R360" s="355" t="s">
        <v>3742</v>
      </c>
      <c r="S360" s="355"/>
      <c r="T360" s="597"/>
      <c r="U360" s="597" t="s">
        <v>3123</v>
      </c>
      <c r="V360" s="597" t="s">
        <v>3706</v>
      </c>
    </row>
    <row r="361" spans="1:22" ht="45" x14ac:dyDescent="0.25">
      <c r="A361" s="597" t="s">
        <v>5029</v>
      </c>
      <c r="B361" s="597" t="s">
        <v>3693</v>
      </c>
      <c r="C361" s="597" t="s">
        <v>3694</v>
      </c>
      <c r="D361" s="597" t="s">
        <v>5028</v>
      </c>
      <c r="E361" s="597" t="s">
        <v>5030</v>
      </c>
      <c r="F361" s="597" t="s">
        <v>3651</v>
      </c>
      <c r="G361" s="358">
        <v>43625.902511574073</v>
      </c>
      <c r="H361" s="597" t="s">
        <v>4021</v>
      </c>
      <c r="I361" s="358">
        <v>43621.902511574073</v>
      </c>
      <c r="J361" s="355" t="s">
        <v>3108</v>
      </c>
      <c r="K361" s="597" t="s">
        <v>5031</v>
      </c>
      <c r="L361" s="597" t="s">
        <v>5032</v>
      </c>
      <c r="M361" s="597" t="s">
        <v>3700</v>
      </c>
      <c r="N361" s="355" t="s">
        <v>3714</v>
      </c>
      <c r="O361" s="597" t="s">
        <v>5033</v>
      </c>
      <c r="P361" s="355"/>
      <c r="Q361" s="596" t="s">
        <v>6340</v>
      </c>
      <c r="R361" s="355" t="s">
        <v>3704</v>
      </c>
      <c r="S361" s="355" t="s">
        <v>3705</v>
      </c>
      <c r="T361" s="597"/>
      <c r="U361" s="597" t="s">
        <v>3123</v>
      </c>
      <c r="V361" s="597" t="s">
        <v>3706</v>
      </c>
    </row>
    <row r="362" spans="1:22" ht="45" x14ac:dyDescent="0.25">
      <c r="A362" s="597" t="s">
        <v>5023</v>
      </c>
      <c r="B362" s="597" t="s">
        <v>3693</v>
      </c>
      <c r="C362" s="597" t="s">
        <v>3694</v>
      </c>
      <c r="D362" s="597" t="s">
        <v>5022</v>
      </c>
      <c r="E362" s="597"/>
      <c r="F362" s="597" t="s">
        <v>3650</v>
      </c>
      <c r="G362" s="358">
        <v>43622.941516203704</v>
      </c>
      <c r="H362" s="597" t="s">
        <v>5024</v>
      </c>
      <c r="I362" s="358">
        <v>43620.941516203704</v>
      </c>
      <c r="J362" s="355" t="s">
        <v>3108</v>
      </c>
      <c r="K362" s="597" t="s">
        <v>5025</v>
      </c>
      <c r="L362" s="597" t="s">
        <v>5026</v>
      </c>
      <c r="M362" s="597" t="s">
        <v>3700</v>
      </c>
      <c r="N362" s="355" t="s">
        <v>3714</v>
      </c>
      <c r="O362" s="597" t="s">
        <v>5027</v>
      </c>
      <c r="P362" s="355" t="s">
        <v>3703</v>
      </c>
      <c r="Q362" s="596" t="s">
        <v>6339</v>
      </c>
      <c r="R362" s="355"/>
      <c r="S362" s="355"/>
      <c r="T362" s="597"/>
      <c r="U362" s="597" t="s">
        <v>3123</v>
      </c>
      <c r="V362" s="597" t="s">
        <v>3706</v>
      </c>
    </row>
    <row r="363" spans="1:22" ht="60" x14ac:dyDescent="0.25">
      <c r="A363" s="597" t="s">
        <v>4992</v>
      </c>
      <c r="B363" s="597" t="s">
        <v>3693</v>
      </c>
      <c r="C363" s="597" t="s">
        <v>3694</v>
      </c>
      <c r="D363" s="597" t="s">
        <v>4991</v>
      </c>
      <c r="E363" s="597"/>
      <c r="F363" s="597" t="s">
        <v>1171</v>
      </c>
      <c r="G363" s="358">
        <v>43618.980150462965</v>
      </c>
      <c r="H363" s="597" t="s">
        <v>3697</v>
      </c>
      <c r="I363" s="358">
        <v>43618.980150462965</v>
      </c>
      <c r="J363" s="355"/>
      <c r="K363" s="597" t="s">
        <v>4980</v>
      </c>
      <c r="L363" s="597" t="s">
        <v>4993</v>
      </c>
      <c r="M363" s="597" t="s">
        <v>3950</v>
      </c>
      <c r="N363" s="355" t="s">
        <v>3701</v>
      </c>
      <c r="O363" s="597" t="s">
        <v>4994</v>
      </c>
      <c r="P363" s="355" t="s">
        <v>3703</v>
      </c>
      <c r="Q363" s="596" t="s">
        <v>6334</v>
      </c>
      <c r="R363" s="355" t="s">
        <v>3742</v>
      </c>
      <c r="S363" s="355"/>
      <c r="T363" s="597"/>
      <c r="U363" s="597" t="s">
        <v>3123</v>
      </c>
      <c r="V363" s="597" t="s">
        <v>3706</v>
      </c>
    </row>
    <row r="364" spans="1:22" x14ac:dyDescent="0.25">
      <c r="A364" s="597" t="s">
        <v>4977</v>
      </c>
      <c r="B364" s="597" t="s">
        <v>3693</v>
      </c>
      <c r="C364" s="597" t="s">
        <v>3744</v>
      </c>
      <c r="D364" s="597" t="s">
        <v>4976</v>
      </c>
      <c r="E364" s="597"/>
      <c r="F364" s="597" t="s">
        <v>4978</v>
      </c>
      <c r="G364" s="358">
        <v>43618.388541666667</v>
      </c>
      <c r="H364" s="597" t="s">
        <v>4979</v>
      </c>
      <c r="I364" s="358">
        <v>43618.388541666667</v>
      </c>
      <c r="J364" s="355" t="s">
        <v>3810</v>
      </c>
      <c r="K364" s="597" t="s">
        <v>4980</v>
      </c>
      <c r="L364" s="597" t="s">
        <v>3950</v>
      </c>
      <c r="M364" s="597" t="s">
        <v>3700</v>
      </c>
      <c r="N364" s="355" t="s">
        <v>3714</v>
      </c>
      <c r="O364" s="597" t="s">
        <v>4981</v>
      </c>
      <c r="P364" s="355"/>
      <c r="Q364" s="596"/>
      <c r="R364" s="355" t="s">
        <v>3723</v>
      </c>
      <c r="S364" s="355" t="s">
        <v>3701</v>
      </c>
      <c r="T364" s="597"/>
      <c r="U364" s="597" t="s">
        <v>3123</v>
      </c>
      <c r="V364" s="597" t="s">
        <v>3706</v>
      </c>
    </row>
    <row r="365" spans="1:22" x14ac:dyDescent="0.25">
      <c r="A365" s="597" t="s">
        <v>4986</v>
      </c>
      <c r="B365" s="597" t="s">
        <v>3693</v>
      </c>
      <c r="C365" s="597" t="s">
        <v>3694</v>
      </c>
      <c r="D365" s="597" t="s">
        <v>3729</v>
      </c>
      <c r="E365" s="597"/>
      <c r="F365" s="597" t="s">
        <v>957</v>
      </c>
      <c r="G365" s="358">
        <v>43616.204270833332</v>
      </c>
      <c r="H365" s="597" t="s">
        <v>3731</v>
      </c>
      <c r="I365" s="358">
        <v>43616.204270833332</v>
      </c>
      <c r="J365" s="355" t="s">
        <v>3108</v>
      </c>
      <c r="K365" s="597" t="s">
        <v>4984</v>
      </c>
      <c r="L365" s="597" t="s">
        <v>4987</v>
      </c>
      <c r="M365" s="597" t="s">
        <v>3721</v>
      </c>
      <c r="N365" s="355" t="s">
        <v>3701</v>
      </c>
      <c r="O365" s="597" t="s">
        <v>3842</v>
      </c>
      <c r="P365" s="355" t="s">
        <v>3703</v>
      </c>
      <c r="Q365" s="596"/>
      <c r="R365" s="355" t="s">
        <v>3742</v>
      </c>
      <c r="S365" s="355"/>
      <c r="T365" s="597"/>
      <c r="U365" s="597" t="s">
        <v>3123</v>
      </c>
      <c r="V365" s="597" t="s">
        <v>3706</v>
      </c>
    </row>
    <row r="366" spans="1:22" x14ac:dyDescent="0.25">
      <c r="A366" s="597" t="s">
        <v>4983</v>
      </c>
      <c r="B366" s="597" t="s">
        <v>3693</v>
      </c>
      <c r="C366" s="597" t="s">
        <v>3694</v>
      </c>
      <c r="D366" s="597" t="s">
        <v>3974</v>
      </c>
      <c r="E366" s="597"/>
      <c r="F366" s="597" t="s">
        <v>3976</v>
      </c>
      <c r="G366" s="358">
        <v>43616.201701388891</v>
      </c>
      <c r="H366" s="597" t="s">
        <v>3977</v>
      </c>
      <c r="I366" s="358">
        <v>43616.201701388891</v>
      </c>
      <c r="J366" s="355" t="s">
        <v>3108</v>
      </c>
      <c r="K366" s="597" t="s">
        <v>4984</v>
      </c>
      <c r="L366" s="597" t="s">
        <v>4985</v>
      </c>
      <c r="M366" s="597" t="s">
        <v>3721</v>
      </c>
      <c r="N366" s="355" t="s">
        <v>3701</v>
      </c>
      <c r="O366" s="597" t="s">
        <v>3842</v>
      </c>
      <c r="P366" s="355" t="s">
        <v>3703</v>
      </c>
      <c r="Q366" s="596"/>
      <c r="R366" s="355" t="s">
        <v>3742</v>
      </c>
      <c r="S366" s="355"/>
      <c r="T366" s="597"/>
      <c r="U366" s="597" t="s">
        <v>3123</v>
      </c>
      <c r="V366" s="597" t="s">
        <v>3706</v>
      </c>
    </row>
    <row r="367" spans="1:22" x14ac:dyDescent="0.25">
      <c r="A367" s="597" t="s">
        <v>4982</v>
      </c>
      <c r="B367" s="597" t="s">
        <v>3693</v>
      </c>
      <c r="C367" s="597" t="s">
        <v>3744</v>
      </c>
      <c r="D367" s="597" t="s">
        <v>4434</v>
      </c>
      <c r="E367" s="597"/>
      <c r="F367" s="597" t="s">
        <v>1462</v>
      </c>
      <c r="G367" s="358">
        <v>43615.287291666667</v>
      </c>
      <c r="H367" s="597"/>
      <c r="I367" s="358">
        <v>43615.287291666667</v>
      </c>
      <c r="J367" s="355" t="s">
        <v>3766</v>
      </c>
      <c r="K367" s="597"/>
      <c r="L367" s="597" t="s">
        <v>3721</v>
      </c>
      <c r="M367" s="597" t="s">
        <v>14</v>
      </c>
      <c r="N367" s="355" t="s">
        <v>3701</v>
      </c>
      <c r="O367" s="597"/>
      <c r="P367" s="355" t="s">
        <v>3703</v>
      </c>
      <c r="Q367" s="596" t="s">
        <v>6332</v>
      </c>
      <c r="R367" s="355" t="s">
        <v>3723</v>
      </c>
      <c r="S367" s="355" t="s">
        <v>3807</v>
      </c>
      <c r="T367" s="597"/>
      <c r="U367" s="597" t="s">
        <v>3123</v>
      </c>
      <c r="V367" s="597" t="s">
        <v>3706</v>
      </c>
    </row>
    <row r="368" spans="1:22" x14ac:dyDescent="0.25">
      <c r="A368" s="597" t="s">
        <v>4959</v>
      </c>
      <c r="B368" s="597" t="s">
        <v>3693</v>
      </c>
      <c r="C368" s="597" t="s">
        <v>3694</v>
      </c>
      <c r="D368" s="597" t="s">
        <v>4045</v>
      </c>
      <c r="E368" s="597"/>
      <c r="F368" s="597" t="s">
        <v>1157</v>
      </c>
      <c r="G368" s="358">
        <v>43607.356979166667</v>
      </c>
      <c r="H368" s="597" t="s">
        <v>3816</v>
      </c>
      <c r="I368" s="358">
        <v>43609.356979166667</v>
      </c>
      <c r="J368" s="355" t="s">
        <v>3108</v>
      </c>
      <c r="K368" s="597"/>
      <c r="L368" s="597" t="s">
        <v>4960</v>
      </c>
      <c r="M368" s="597" t="s">
        <v>3781</v>
      </c>
      <c r="N368" s="355" t="s">
        <v>3701</v>
      </c>
      <c r="O368" s="597" t="s">
        <v>4109</v>
      </c>
      <c r="P368" s="355" t="s">
        <v>3703</v>
      </c>
      <c r="Q368" s="596"/>
      <c r="R368" s="355" t="s">
        <v>3723</v>
      </c>
      <c r="S368" s="355"/>
      <c r="T368" s="597"/>
      <c r="U368" s="597" t="s">
        <v>3123</v>
      </c>
      <c r="V368" s="597" t="s">
        <v>3706</v>
      </c>
    </row>
    <row r="369" spans="1:22" ht="150" x14ac:dyDescent="0.25">
      <c r="A369" s="597" t="s">
        <v>4973</v>
      </c>
      <c r="B369" s="597" t="s">
        <v>3693</v>
      </c>
      <c r="C369" s="597" t="s">
        <v>3694</v>
      </c>
      <c r="D369" s="597" t="s">
        <v>4284</v>
      </c>
      <c r="E369" s="597"/>
      <c r="F369" s="597" t="s">
        <v>2075</v>
      </c>
      <c r="G369" s="358">
        <v>43608.53334490741</v>
      </c>
      <c r="H369" s="597" t="s">
        <v>4286</v>
      </c>
      <c r="I369" s="358">
        <v>43608.53334490741</v>
      </c>
      <c r="J369" s="355" t="s">
        <v>3766</v>
      </c>
      <c r="K369" s="597" t="s">
        <v>4970</v>
      </c>
      <c r="L369" s="597" t="s">
        <v>4974</v>
      </c>
      <c r="M369" s="597" t="s">
        <v>3950</v>
      </c>
      <c r="N369" s="355" t="s">
        <v>3714</v>
      </c>
      <c r="O369" s="597" t="s">
        <v>4975</v>
      </c>
      <c r="P369" s="355" t="s">
        <v>3703</v>
      </c>
      <c r="Q369" s="596" t="s">
        <v>6331</v>
      </c>
      <c r="R369" s="355"/>
      <c r="S369" s="355"/>
      <c r="T369" s="597"/>
      <c r="U369" s="597" t="s">
        <v>3123</v>
      </c>
      <c r="V369" s="597" t="s">
        <v>3706</v>
      </c>
    </row>
    <row r="370" spans="1:22" ht="60" x14ac:dyDescent="0.25">
      <c r="A370" s="597" t="s">
        <v>4957</v>
      </c>
      <c r="B370" s="597" t="s">
        <v>3693</v>
      </c>
      <c r="C370" s="597" t="s">
        <v>3694</v>
      </c>
      <c r="D370" s="597" t="s">
        <v>3814</v>
      </c>
      <c r="E370" s="597"/>
      <c r="F370" s="597" t="s">
        <v>1154</v>
      </c>
      <c r="G370" s="358">
        <v>43607.341689814813</v>
      </c>
      <c r="H370" s="597" t="s">
        <v>3816</v>
      </c>
      <c r="I370" s="358">
        <v>43608.341689814813</v>
      </c>
      <c r="J370" s="355" t="s">
        <v>3108</v>
      </c>
      <c r="K370" s="597"/>
      <c r="L370" s="597" t="s">
        <v>4958</v>
      </c>
      <c r="M370" s="597" t="s">
        <v>3781</v>
      </c>
      <c r="N370" s="355" t="s">
        <v>3701</v>
      </c>
      <c r="O370" s="597" t="s">
        <v>4028</v>
      </c>
      <c r="P370" s="355" t="s">
        <v>3703</v>
      </c>
      <c r="Q370" s="596" t="s">
        <v>6327</v>
      </c>
      <c r="R370" s="355" t="s">
        <v>3723</v>
      </c>
      <c r="S370" s="355"/>
      <c r="T370" s="597"/>
      <c r="U370" s="597" t="s">
        <v>3123</v>
      </c>
      <c r="V370" s="597" t="s">
        <v>3706</v>
      </c>
    </row>
    <row r="371" spans="1:22" x14ac:dyDescent="0.25">
      <c r="A371" s="597" t="s">
        <v>4968</v>
      </c>
      <c r="B371" s="597" t="s">
        <v>3693</v>
      </c>
      <c r="C371" s="597" t="s">
        <v>3707</v>
      </c>
      <c r="D371" s="597" t="s">
        <v>4967</v>
      </c>
      <c r="E371" s="597"/>
      <c r="F371" s="597" t="s">
        <v>4969</v>
      </c>
      <c r="G371" s="358">
        <v>43608.333587962959</v>
      </c>
      <c r="H371" s="597"/>
      <c r="I371" s="358">
        <v>43608.333587962959</v>
      </c>
      <c r="J371" s="355" t="s">
        <v>3780</v>
      </c>
      <c r="K371" s="597" t="s">
        <v>4970</v>
      </c>
      <c r="L371" s="597" t="s">
        <v>4971</v>
      </c>
      <c r="M371" s="597" t="s">
        <v>3700</v>
      </c>
      <c r="N371" s="355" t="s">
        <v>3714</v>
      </c>
      <c r="O371" s="597" t="s">
        <v>4972</v>
      </c>
      <c r="P371" s="355" t="s">
        <v>3703</v>
      </c>
      <c r="Q371" s="596" t="s">
        <v>6330</v>
      </c>
      <c r="R371" s="355"/>
      <c r="S371" s="355"/>
      <c r="T371" s="597"/>
      <c r="U371" s="597" t="s">
        <v>3123</v>
      </c>
      <c r="V371" s="597" t="s">
        <v>3706</v>
      </c>
    </row>
    <row r="372" spans="1:22" ht="60" x14ac:dyDescent="0.25">
      <c r="A372" s="597" t="s">
        <v>4955</v>
      </c>
      <c r="B372" s="597" t="s">
        <v>3693</v>
      </c>
      <c r="C372" s="597" t="s">
        <v>3694</v>
      </c>
      <c r="D372" s="597" t="s">
        <v>3814</v>
      </c>
      <c r="E372" s="597"/>
      <c r="F372" s="597" t="s">
        <v>1154</v>
      </c>
      <c r="G372" s="358">
        <v>43607.329016203701</v>
      </c>
      <c r="H372" s="597" t="s">
        <v>3816</v>
      </c>
      <c r="I372" s="358">
        <v>43607.329016203701</v>
      </c>
      <c r="J372" s="355" t="s">
        <v>3108</v>
      </c>
      <c r="K372" s="597"/>
      <c r="L372" s="597" t="s">
        <v>4956</v>
      </c>
      <c r="M372" s="597" t="s">
        <v>3781</v>
      </c>
      <c r="N372" s="355" t="s">
        <v>3701</v>
      </c>
      <c r="O372" s="597" t="s">
        <v>4028</v>
      </c>
      <c r="P372" s="355" t="s">
        <v>3703</v>
      </c>
      <c r="Q372" s="596" t="s">
        <v>6326</v>
      </c>
      <c r="R372" s="355" t="s">
        <v>3723</v>
      </c>
      <c r="S372" s="355"/>
      <c r="T372" s="597"/>
      <c r="U372" s="597" t="s">
        <v>3123</v>
      </c>
      <c r="V372" s="597" t="s">
        <v>3706</v>
      </c>
    </row>
    <row r="373" spans="1:22" ht="60" x14ac:dyDescent="0.25">
      <c r="A373" s="597" t="s">
        <v>4950</v>
      </c>
      <c r="B373" s="597" t="s">
        <v>3693</v>
      </c>
      <c r="C373" s="597" t="s">
        <v>3694</v>
      </c>
      <c r="D373" s="597" t="s">
        <v>3814</v>
      </c>
      <c r="E373" s="597"/>
      <c r="F373" s="597" t="s">
        <v>1154</v>
      </c>
      <c r="G373" s="358">
        <v>43606.541006944448</v>
      </c>
      <c r="H373" s="597" t="s">
        <v>3816</v>
      </c>
      <c r="I373" s="358">
        <v>43606.541006944448</v>
      </c>
      <c r="J373" s="355" t="s">
        <v>3108</v>
      </c>
      <c r="K373" s="597"/>
      <c r="L373" s="597" t="s">
        <v>4951</v>
      </c>
      <c r="M373" s="597" t="s">
        <v>3781</v>
      </c>
      <c r="N373" s="355" t="s">
        <v>3701</v>
      </c>
      <c r="O373" s="597" t="s">
        <v>4902</v>
      </c>
      <c r="P373" s="355" t="s">
        <v>3703</v>
      </c>
      <c r="Q373" s="596" t="s">
        <v>6324</v>
      </c>
      <c r="R373" s="355" t="s">
        <v>3723</v>
      </c>
      <c r="S373" s="355"/>
      <c r="T373" s="597"/>
      <c r="U373" s="597" t="s">
        <v>3123</v>
      </c>
      <c r="V373" s="597" t="s">
        <v>3706</v>
      </c>
    </row>
    <row r="374" spans="1:22" ht="60" x14ac:dyDescent="0.25">
      <c r="A374" s="597" t="s">
        <v>4948</v>
      </c>
      <c r="B374" s="597" t="s">
        <v>3693</v>
      </c>
      <c r="C374" s="597" t="s">
        <v>3694</v>
      </c>
      <c r="D374" s="597" t="s">
        <v>3838</v>
      </c>
      <c r="E374" s="597"/>
      <c r="F374" s="597" t="s">
        <v>1158</v>
      </c>
      <c r="G374" s="358">
        <v>43606.27853009259</v>
      </c>
      <c r="H374" s="597" t="s">
        <v>3816</v>
      </c>
      <c r="I374" s="358">
        <v>43606.27853009259</v>
      </c>
      <c r="J374" s="355" t="s">
        <v>3108</v>
      </c>
      <c r="K374" s="597"/>
      <c r="L374" s="597" t="s">
        <v>4949</v>
      </c>
      <c r="M374" s="597" t="s">
        <v>3781</v>
      </c>
      <c r="N374" s="355" t="s">
        <v>3701</v>
      </c>
      <c r="O374" s="597" t="s">
        <v>4109</v>
      </c>
      <c r="P374" s="355" t="s">
        <v>3703</v>
      </c>
      <c r="Q374" s="596" t="s">
        <v>6323</v>
      </c>
      <c r="R374" s="355" t="s">
        <v>3723</v>
      </c>
      <c r="S374" s="355"/>
      <c r="T374" s="597"/>
      <c r="U374" s="597" t="s">
        <v>3123</v>
      </c>
      <c r="V374" s="597" t="s">
        <v>3706</v>
      </c>
    </row>
    <row r="375" spans="1:22" ht="60" x14ac:dyDescent="0.25">
      <c r="A375" s="597" t="s">
        <v>4934</v>
      </c>
      <c r="B375" s="597" t="s">
        <v>3693</v>
      </c>
      <c r="C375" s="597" t="s">
        <v>3694</v>
      </c>
      <c r="D375" s="597" t="s">
        <v>3838</v>
      </c>
      <c r="E375" s="597"/>
      <c r="F375" s="597" t="s">
        <v>1158</v>
      </c>
      <c r="G375" s="358">
        <v>43601.238020833334</v>
      </c>
      <c r="H375" s="597" t="s">
        <v>3816</v>
      </c>
      <c r="I375" s="358">
        <v>43605.238020833334</v>
      </c>
      <c r="J375" s="355" t="s">
        <v>3108</v>
      </c>
      <c r="K375" s="597"/>
      <c r="L375" s="597" t="s">
        <v>4935</v>
      </c>
      <c r="M375" s="597" t="s">
        <v>3781</v>
      </c>
      <c r="N375" s="355" t="s">
        <v>3701</v>
      </c>
      <c r="O375" s="597" t="s">
        <v>4028</v>
      </c>
      <c r="P375" s="355" t="s">
        <v>3703</v>
      </c>
      <c r="Q375" s="596" t="s">
        <v>6321</v>
      </c>
      <c r="R375" s="355" t="s">
        <v>3723</v>
      </c>
      <c r="S375" s="355"/>
      <c r="T375" s="597"/>
      <c r="U375" s="597" t="s">
        <v>3123</v>
      </c>
      <c r="V375" s="597" t="s">
        <v>3706</v>
      </c>
    </row>
    <row r="376" spans="1:22" ht="60" x14ac:dyDescent="0.25">
      <c r="A376" s="597" t="s">
        <v>4932</v>
      </c>
      <c r="B376" s="597" t="s">
        <v>3693</v>
      </c>
      <c r="C376" s="597" t="s">
        <v>3694</v>
      </c>
      <c r="D376" s="597" t="s">
        <v>3820</v>
      </c>
      <c r="E376" s="597"/>
      <c r="F376" s="597" t="s">
        <v>766</v>
      </c>
      <c r="G376" s="358">
        <v>43601.235891203702</v>
      </c>
      <c r="H376" s="597" t="s">
        <v>3822</v>
      </c>
      <c r="I376" s="358">
        <v>43605.235891203702</v>
      </c>
      <c r="J376" s="355" t="s">
        <v>3108</v>
      </c>
      <c r="K376" s="597"/>
      <c r="L376" s="597" t="s">
        <v>4933</v>
      </c>
      <c r="M376" s="597" t="s">
        <v>3781</v>
      </c>
      <c r="N376" s="355" t="s">
        <v>3701</v>
      </c>
      <c r="O376" s="597" t="s">
        <v>4028</v>
      </c>
      <c r="P376" s="355" t="s">
        <v>3703</v>
      </c>
      <c r="Q376" s="596" t="s">
        <v>6320</v>
      </c>
      <c r="R376" s="355" t="s">
        <v>3723</v>
      </c>
      <c r="S376" s="355"/>
      <c r="T376" s="597"/>
      <c r="U376" s="597" t="s">
        <v>3123</v>
      </c>
      <c r="V376" s="597" t="s">
        <v>3706</v>
      </c>
    </row>
    <row r="377" spans="1:22" ht="60" x14ac:dyDescent="0.25">
      <c r="A377" s="597" t="s">
        <v>4930</v>
      </c>
      <c r="B377" s="597" t="s">
        <v>3693</v>
      </c>
      <c r="C377" s="597" t="s">
        <v>3694</v>
      </c>
      <c r="D377" s="597" t="s">
        <v>4670</v>
      </c>
      <c r="E377" s="597"/>
      <c r="F377" s="597" t="s">
        <v>772</v>
      </c>
      <c r="G377" s="358">
        <v>43601.233912037038</v>
      </c>
      <c r="H377" s="597" t="s">
        <v>3822</v>
      </c>
      <c r="I377" s="358">
        <v>43604.233912037038</v>
      </c>
      <c r="J377" s="355" t="s">
        <v>3108</v>
      </c>
      <c r="K377" s="597"/>
      <c r="L377" s="597" t="s">
        <v>4931</v>
      </c>
      <c r="M377" s="597" t="s">
        <v>3781</v>
      </c>
      <c r="N377" s="355" t="s">
        <v>3701</v>
      </c>
      <c r="O377" s="597" t="s">
        <v>4028</v>
      </c>
      <c r="P377" s="355" t="s">
        <v>3703</v>
      </c>
      <c r="Q377" s="596" t="s">
        <v>6319</v>
      </c>
      <c r="R377" s="355" t="s">
        <v>3723</v>
      </c>
      <c r="S377" s="355"/>
      <c r="T377" s="597"/>
      <c r="U377" s="597" t="s">
        <v>3123</v>
      </c>
      <c r="V377" s="597" t="s">
        <v>3706</v>
      </c>
    </row>
    <row r="378" spans="1:22" ht="60" x14ac:dyDescent="0.25">
      <c r="A378" s="597" t="s">
        <v>4928</v>
      </c>
      <c r="B378" s="597" t="s">
        <v>3693</v>
      </c>
      <c r="C378" s="597" t="s">
        <v>3694</v>
      </c>
      <c r="D378" s="597" t="s">
        <v>3769</v>
      </c>
      <c r="E378" s="597"/>
      <c r="F378" s="597" t="s">
        <v>1160</v>
      </c>
      <c r="G378" s="358">
        <v>43601.230891203704</v>
      </c>
      <c r="H378" s="597" t="s">
        <v>3771</v>
      </c>
      <c r="I378" s="358">
        <v>43603.230891203704</v>
      </c>
      <c r="J378" s="355" t="s">
        <v>3108</v>
      </c>
      <c r="K378" s="597"/>
      <c r="L378" s="597" t="s">
        <v>4929</v>
      </c>
      <c r="M378" s="597" t="s">
        <v>3781</v>
      </c>
      <c r="N378" s="355" t="s">
        <v>3701</v>
      </c>
      <c r="O378" s="597" t="s">
        <v>4028</v>
      </c>
      <c r="P378" s="355" t="s">
        <v>3703</v>
      </c>
      <c r="Q378" s="596" t="s">
        <v>6318</v>
      </c>
      <c r="R378" s="355" t="s">
        <v>3723</v>
      </c>
      <c r="S378" s="355"/>
      <c r="T378" s="597"/>
      <c r="U378" s="597" t="s">
        <v>3123</v>
      </c>
      <c r="V378" s="597" t="s">
        <v>3706</v>
      </c>
    </row>
    <row r="379" spans="1:22" ht="30" x14ac:dyDescent="0.25">
      <c r="A379" s="597" t="s">
        <v>4938</v>
      </c>
      <c r="B379" s="597" t="s">
        <v>3693</v>
      </c>
      <c r="C379" s="597" t="s">
        <v>3762</v>
      </c>
      <c r="D379" s="597" t="s">
        <v>3763</v>
      </c>
      <c r="E379" s="597"/>
      <c r="F379" s="597" t="s">
        <v>123</v>
      </c>
      <c r="G379" s="358">
        <v>43602.412268518521</v>
      </c>
      <c r="H379" s="597" t="s">
        <v>3765</v>
      </c>
      <c r="I379" s="358">
        <v>43602.412268518521</v>
      </c>
      <c r="J379" s="355"/>
      <c r="K379" s="597" t="s">
        <v>4939</v>
      </c>
      <c r="L379" s="597" t="s">
        <v>4940</v>
      </c>
      <c r="M379" s="597" t="s">
        <v>4941</v>
      </c>
      <c r="N379" s="355" t="s">
        <v>3737</v>
      </c>
      <c r="O379" s="597" t="s">
        <v>4942</v>
      </c>
      <c r="P379" s="355" t="s">
        <v>3703</v>
      </c>
      <c r="Q379" s="596" t="s">
        <v>6322</v>
      </c>
      <c r="R379" s="355" t="s">
        <v>3723</v>
      </c>
      <c r="S379" s="355" t="s">
        <v>3701</v>
      </c>
      <c r="T379" s="597"/>
      <c r="U379" s="597" t="s">
        <v>3123</v>
      </c>
      <c r="V379" s="597" t="s">
        <v>3706</v>
      </c>
    </row>
    <row r="380" spans="1:22" ht="60" x14ac:dyDescent="0.25">
      <c r="A380" s="597" t="s">
        <v>4926</v>
      </c>
      <c r="B380" s="597" t="s">
        <v>3693</v>
      </c>
      <c r="C380" s="597" t="s">
        <v>3694</v>
      </c>
      <c r="D380" s="597" t="s">
        <v>3769</v>
      </c>
      <c r="E380" s="597"/>
      <c r="F380" s="597" t="s">
        <v>1160</v>
      </c>
      <c r="G380" s="358">
        <v>43601.22824074074</v>
      </c>
      <c r="H380" s="597" t="s">
        <v>3771</v>
      </c>
      <c r="I380" s="358">
        <v>43602.22824074074</v>
      </c>
      <c r="J380" s="355" t="s">
        <v>3108</v>
      </c>
      <c r="K380" s="597"/>
      <c r="L380" s="597" t="s">
        <v>4927</v>
      </c>
      <c r="M380" s="597" t="s">
        <v>3781</v>
      </c>
      <c r="N380" s="355" t="s">
        <v>3701</v>
      </c>
      <c r="O380" s="597" t="s">
        <v>4028</v>
      </c>
      <c r="P380" s="355" t="s">
        <v>3703</v>
      </c>
      <c r="Q380" s="596" t="s">
        <v>6317</v>
      </c>
      <c r="R380" s="355" t="s">
        <v>3723</v>
      </c>
      <c r="S380" s="355"/>
      <c r="T380" s="597"/>
      <c r="U380" s="597" t="s">
        <v>3123</v>
      </c>
      <c r="V380" s="597" t="s">
        <v>3706</v>
      </c>
    </row>
    <row r="381" spans="1:22" x14ac:dyDescent="0.25">
      <c r="A381" s="597" t="s">
        <v>4936</v>
      </c>
      <c r="B381" s="597" t="s">
        <v>3693</v>
      </c>
      <c r="C381" s="597" t="s">
        <v>3744</v>
      </c>
      <c r="D381" s="597" t="s">
        <v>4813</v>
      </c>
      <c r="E381" s="597"/>
      <c r="F381" s="597" t="s">
        <v>4815</v>
      </c>
      <c r="G381" s="358">
        <v>43601.824594907404</v>
      </c>
      <c r="H381" s="597" t="s">
        <v>4816</v>
      </c>
      <c r="I381" s="358">
        <v>43601.824594907404</v>
      </c>
      <c r="J381" s="355" t="s">
        <v>3766</v>
      </c>
      <c r="K381" s="597"/>
      <c r="L381" s="597" t="s">
        <v>3721</v>
      </c>
      <c r="M381" s="597" t="s">
        <v>3700</v>
      </c>
      <c r="N381" s="355" t="s">
        <v>3714</v>
      </c>
      <c r="O381" s="597" t="s">
        <v>4937</v>
      </c>
      <c r="P381" s="355" t="s">
        <v>3703</v>
      </c>
      <c r="Q381" s="596"/>
      <c r="R381" s="355"/>
      <c r="S381" s="355"/>
      <c r="T381" s="597"/>
      <c r="U381" s="597" t="s">
        <v>3123</v>
      </c>
      <c r="V381" s="597" t="s">
        <v>3706</v>
      </c>
    </row>
    <row r="382" spans="1:22" ht="60" x14ac:dyDescent="0.25">
      <c r="A382" s="597" t="s">
        <v>4924</v>
      </c>
      <c r="B382" s="597" t="s">
        <v>3693</v>
      </c>
      <c r="C382" s="597" t="s">
        <v>3694</v>
      </c>
      <c r="D382" s="597" t="s">
        <v>3769</v>
      </c>
      <c r="E382" s="597"/>
      <c r="F382" s="597" t="s">
        <v>1160</v>
      </c>
      <c r="G382" s="358">
        <v>43600.475266203706</v>
      </c>
      <c r="H382" s="597" t="s">
        <v>3771</v>
      </c>
      <c r="I382" s="358">
        <v>43601.475266203706</v>
      </c>
      <c r="J382" s="355" t="s">
        <v>3108</v>
      </c>
      <c r="K382" s="597"/>
      <c r="L382" s="597" t="s">
        <v>4925</v>
      </c>
      <c r="M382" s="597" t="s">
        <v>3781</v>
      </c>
      <c r="N382" s="355" t="s">
        <v>3701</v>
      </c>
      <c r="O382" s="597" t="s">
        <v>4028</v>
      </c>
      <c r="P382" s="355" t="s">
        <v>3703</v>
      </c>
      <c r="Q382" s="596" t="s">
        <v>6316</v>
      </c>
      <c r="R382" s="355" t="s">
        <v>3723</v>
      </c>
      <c r="S382" s="355"/>
      <c r="T382" s="597"/>
      <c r="U382" s="597" t="s">
        <v>3123</v>
      </c>
      <c r="V382" s="597" t="s">
        <v>3706</v>
      </c>
    </row>
    <row r="383" spans="1:22" x14ac:dyDescent="0.25">
      <c r="A383" s="597" t="s">
        <v>4923</v>
      </c>
      <c r="B383" s="597" t="s">
        <v>3693</v>
      </c>
      <c r="C383" s="597" t="s">
        <v>3707</v>
      </c>
      <c r="D383" s="597" t="s">
        <v>4094</v>
      </c>
      <c r="E383" s="597"/>
      <c r="F383" s="597" t="s">
        <v>2777</v>
      </c>
      <c r="G383" s="358">
        <v>43600.365115740744</v>
      </c>
      <c r="H383" s="597"/>
      <c r="I383" s="358">
        <v>43601.365115740744</v>
      </c>
      <c r="J383" s="355" t="s">
        <v>3780</v>
      </c>
      <c r="K383" s="597"/>
      <c r="L383" s="597" t="s">
        <v>3485</v>
      </c>
      <c r="M383" s="597" t="s">
        <v>3781</v>
      </c>
      <c r="N383" s="355" t="s">
        <v>3701</v>
      </c>
      <c r="O383" s="597" t="s">
        <v>4109</v>
      </c>
      <c r="P383" s="355"/>
      <c r="Q383" s="596"/>
      <c r="R383" s="355" t="s">
        <v>3723</v>
      </c>
      <c r="S383" s="355"/>
      <c r="T383" s="597"/>
      <c r="U383" s="597" t="s">
        <v>3123</v>
      </c>
      <c r="V383" s="597" t="s">
        <v>3706</v>
      </c>
    </row>
    <row r="384" spans="1:22" ht="45" x14ac:dyDescent="0.25">
      <c r="A384" s="597" t="s">
        <v>4921</v>
      </c>
      <c r="B384" s="597" t="s">
        <v>3693</v>
      </c>
      <c r="C384" s="597" t="s">
        <v>3694</v>
      </c>
      <c r="D384" s="597" t="s">
        <v>3795</v>
      </c>
      <c r="E384" s="597"/>
      <c r="F384" s="597" t="s">
        <v>1159</v>
      </c>
      <c r="G384" s="358">
        <v>43600.362916666665</v>
      </c>
      <c r="H384" s="597" t="s">
        <v>3771</v>
      </c>
      <c r="I384" s="358">
        <v>43601.362916666665</v>
      </c>
      <c r="J384" s="355" t="s">
        <v>3108</v>
      </c>
      <c r="K384" s="597"/>
      <c r="L384" s="597" t="s">
        <v>4922</v>
      </c>
      <c r="M384" s="597" t="s">
        <v>3781</v>
      </c>
      <c r="N384" s="355" t="s">
        <v>3701</v>
      </c>
      <c r="O384" s="597" t="s">
        <v>4028</v>
      </c>
      <c r="P384" s="355" t="s">
        <v>3703</v>
      </c>
      <c r="Q384" s="596" t="s">
        <v>6315</v>
      </c>
      <c r="R384" s="355" t="s">
        <v>3723</v>
      </c>
      <c r="S384" s="355"/>
      <c r="T384" s="597"/>
      <c r="U384" s="597" t="s">
        <v>3123</v>
      </c>
      <c r="V384" s="597" t="s">
        <v>3706</v>
      </c>
    </row>
    <row r="385" spans="1:22" x14ac:dyDescent="0.25">
      <c r="A385" s="597" t="s">
        <v>4919</v>
      </c>
      <c r="B385" s="597" t="s">
        <v>3693</v>
      </c>
      <c r="C385" s="597" t="s">
        <v>3762</v>
      </c>
      <c r="D385" s="597" t="s">
        <v>3763</v>
      </c>
      <c r="E385" s="597"/>
      <c r="F385" s="597" t="s">
        <v>123</v>
      </c>
      <c r="G385" s="358">
        <v>43600.522129629629</v>
      </c>
      <c r="H385" s="597" t="s">
        <v>3765</v>
      </c>
      <c r="I385" s="358">
        <v>43600.522129629629</v>
      </c>
      <c r="J385" s="355" t="s">
        <v>3766</v>
      </c>
      <c r="K385" s="597"/>
      <c r="L385" s="597" t="s">
        <v>4920</v>
      </c>
      <c r="M385" s="597" t="s">
        <v>4137</v>
      </c>
      <c r="N385" s="355" t="s">
        <v>3701</v>
      </c>
      <c r="O385" s="597" t="s">
        <v>4219</v>
      </c>
      <c r="P385" s="355" t="s">
        <v>3703</v>
      </c>
      <c r="Q385" s="596"/>
      <c r="R385" s="355" t="s">
        <v>3723</v>
      </c>
      <c r="S385" s="355" t="s">
        <v>3701</v>
      </c>
      <c r="T385" s="597"/>
      <c r="U385" s="597" t="s">
        <v>3123</v>
      </c>
      <c r="V385" s="597" t="s">
        <v>3706</v>
      </c>
    </row>
    <row r="386" spans="1:22" x14ac:dyDescent="0.25">
      <c r="A386" s="597" t="s">
        <v>4916</v>
      </c>
      <c r="B386" s="597" t="s">
        <v>3693</v>
      </c>
      <c r="C386" s="597" t="s">
        <v>3762</v>
      </c>
      <c r="D386" s="597" t="s">
        <v>3917</v>
      </c>
      <c r="E386" s="597"/>
      <c r="F386" s="597" t="s">
        <v>388</v>
      </c>
      <c r="G386" s="358">
        <v>43600.505300925928</v>
      </c>
      <c r="H386" s="597" t="s">
        <v>3765</v>
      </c>
      <c r="I386" s="358">
        <v>43600.505300925928</v>
      </c>
      <c r="J386" s="355"/>
      <c r="K386" s="597" t="s">
        <v>4917</v>
      </c>
      <c r="L386" s="597" t="s">
        <v>4918</v>
      </c>
      <c r="M386" s="597" t="s">
        <v>4137</v>
      </c>
      <c r="N386" s="355" t="s">
        <v>3701</v>
      </c>
      <c r="O386" s="597" t="s">
        <v>4219</v>
      </c>
      <c r="P386" s="355" t="s">
        <v>3703</v>
      </c>
      <c r="Q386" s="596"/>
      <c r="R386" s="355" t="s">
        <v>3723</v>
      </c>
      <c r="S386" s="355" t="s">
        <v>3701</v>
      </c>
      <c r="T386" s="597"/>
      <c r="U386" s="597" t="s">
        <v>3123</v>
      </c>
      <c r="V386" s="597" t="s">
        <v>3706</v>
      </c>
    </row>
    <row r="387" spans="1:22" x14ac:dyDescent="0.25">
      <c r="A387" s="597" t="s">
        <v>4914</v>
      </c>
      <c r="B387" s="597" t="s">
        <v>3693</v>
      </c>
      <c r="C387" s="597" t="s">
        <v>3762</v>
      </c>
      <c r="D387" s="597" t="s">
        <v>4557</v>
      </c>
      <c r="E387" s="597"/>
      <c r="F387" s="597" t="s">
        <v>387</v>
      </c>
      <c r="G387" s="358">
        <v>43600.503067129626</v>
      </c>
      <c r="H387" s="597" t="s">
        <v>3765</v>
      </c>
      <c r="I387" s="358">
        <v>43600.503067129626</v>
      </c>
      <c r="J387" s="355"/>
      <c r="K387" s="597"/>
      <c r="L387" s="597" t="s">
        <v>4915</v>
      </c>
      <c r="M387" s="597" t="s">
        <v>4137</v>
      </c>
      <c r="N387" s="355" t="s">
        <v>3701</v>
      </c>
      <c r="O387" s="597" t="s">
        <v>3842</v>
      </c>
      <c r="P387" s="355" t="s">
        <v>3703</v>
      </c>
      <c r="Q387" s="596"/>
      <c r="R387" s="355" t="s">
        <v>3723</v>
      </c>
      <c r="S387" s="355" t="s">
        <v>3701</v>
      </c>
      <c r="T387" s="597"/>
      <c r="U387" s="597" t="s">
        <v>3123</v>
      </c>
      <c r="V387" s="597" t="s">
        <v>3706</v>
      </c>
    </row>
    <row r="388" spans="1:22" x14ac:dyDescent="0.25">
      <c r="A388" s="597" t="s">
        <v>4912</v>
      </c>
      <c r="B388" s="597" t="s">
        <v>3693</v>
      </c>
      <c r="C388" s="597" t="s">
        <v>3694</v>
      </c>
      <c r="D388" s="597" t="s">
        <v>3795</v>
      </c>
      <c r="E388" s="597"/>
      <c r="F388" s="597" t="s">
        <v>1159</v>
      </c>
      <c r="G388" s="358">
        <v>43599.319745370369</v>
      </c>
      <c r="H388" s="597" t="s">
        <v>3771</v>
      </c>
      <c r="I388" s="358">
        <v>43600.319745370369</v>
      </c>
      <c r="J388" s="355" t="s">
        <v>3108</v>
      </c>
      <c r="K388" s="597"/>
      <c r="L388" s="597" t="s">
        <v>4913</v>
      </c>
      <c r="M388" s="597" t="s">
        <v>3781</v>
      </c>
      <c r="N388" s="355" t="s">
        <v>3701</v>
      </c>
      <c r="O388" s="597" t="s">
        <v>4028</v>
      </c>
      <c r="P388" s="355" t="s">
        <v>3703</v>
      </c>
      <c r="Q388" s="596"/>
      <c r="R388" s="355" t="s">
        <v>3723</v>
      </c>
      <c r="S388" s="355"/>
      <c r="T388" s="597"/>
      <c r="U388" s="597" t="s">
        <v>3123</v>
      </c>
      <c r="V388" s="597" t="s">
        <v>3706</v>
      </c>
    </row>
    <row r="389" spans="1:22" x14ac:dyDescent="0.25">
      <c r="A389" s="597" t="s">
        <v>4899</v>
      </c>
      <c r="B389" s="597" t="s">
        <v>3693</v>
      </c>
      <c r="C389" s="597" t="s">
        <v>3694</v>
      </c>
      <c r="D389" s="597" t="s">
        <v>3795</v>
      </c>
      <c r="E389" s="597"/>
      <c r="F389" s="597" t="s">
        <v>1159</v>
      </c>
      <c r="G389" s="358">
        <v>43598.344328703701</v>
      </c>
      <c r="H389" s="597" t="s">
        <v>3771</v>
      </c>
      <c r="I389" s="358">
        <v>43599.344328703701</v>
      </c>
      <c r="J389" s="355" t="s">
        <v>3108</v>
      </c>
      <c r="K389" s="597"/>
      <c r="L389" s="597" t="s">
        <v>4900</v>
      </c>
      <c r="M389" s="597" t="s">
        <v>3781</v>
      </c>
      <c r="N389" s="355" t="s">
        <v>3701</v>
      </c>
      <c r="O389" s="597" t="s">
        <v>4109</v>
      </c>
      <c r="P389" s="355" t="s">
        <v>3703</v>
      </c>
      <c r="Q389" s="596"/>
      <c r="R389" s="355" t="s">
        <v>3723</v>
      </c>
      <c r="S389" s="355"/>
      <c r="T389" s="597"/>
      <c r="U389" s="597" t="s">
        <v>3123</v>
      </c>
      <c r="V389" s="597" t="s">
        <v>3706</v>
      </c>
    </row>
    <row r="390" spans="1:22" x14ac:dyDescent="0.25">
      <c r="A390" s="597" t="s">
        <v>4904</v>
      </c>
      <c r="B390" s="597" t="s">
        <v>3693</v>
      </c>
      <c r="C390" s="597" t="s">
        <v>3694</v>
      </c>
      <c r="D390" s="597" t="s">
        <v>4903</v>
      </c>
      <c r="E390" s="597"/>
      <c r="F390" s="597" t="s">
        <v>2087</v>
      </c>
      <c r="G390" s="358">
        <v>43598.539050925923</v>
      </c>
      <c r="H390" s="597" t="s">
        <v>3826</v>
      </c>
      <c r="I390" s="358">
        <v>43598.539050925923</v>
      </c>
      <c r="J390" s="355" t="s">
        <v>3108</v>
      </c>
      <c r="K390" s="597" t="s">
        <v>4905</v>
      </c>
      <c r="L390" s="597" t="s">
        <v>4906</v>
      </c>
      <c r="M390" s="597" t="s">
        <v>3700</v>
      </c>
      <c r="N390" s="355" t="s">
        <v>3701</v>
      </c>
      <c r="O390" s="597"/>
      <c r="P390" s="355" t="s">
        <v>3703</v>
      </c>
      <c r="Q390" s="596"/>
      <c r="R390" s="355" t="s">
        <v>3723</v>
      </c>
      <c r="S390" s="355" t="s">
        <v>3701</v>
      </c>
      <c r="T390" s="597"/>
      <c r="U390" s="597" t="s">
        <v>3123</v>
      </c>
      <c r="V390" s="597" t="s">
        <v>3706</v>
      </c>
    </row>
    <row r="391" spans="1:22" x14ac:dyDescent="0.25">
      <c r="A391" s="597" t="s">
        <v>4893</v>
      </c>
      <c r="B391" s="597" t="s">
        <v>3693</v>
      </c>
      <c r="C391" s="597" t="s">
        <v>3694</v>
      </c>
      <c r="D391" s="597" t="s">
        <v>3795</v>
      </c>
      <c r="E391" s="597"/>
      <c r="F391" s="597" t="s">
        <v>1159</v>
      </c>
      <c r="G391" s="358">
        <v>43595.505671296298</v>
      </c>
      <c r="H391" s="597" t="s">
        <v>3771</v>
      </c>
      <c r="I391" s="358">
        <v>43598.505671296298</v>
      </c>
      <c r="J391" s="355" t="s">
        <v>3108</v>
      </c>
      <c r="K391" s="597"/>
      <c r="L391" s="597" t="s">
        <v>4894</v>
      </c>
      <c r="M391" s="597" t="s">
        <v>3781</v>
      </c>
      <c r="N391" s="355" t="s">
        <v>3701</v>
      </c>
      <c r="O391" s="597" t="s">
        <v>4109</v>
      </c>
      <c r="P391" s="355" t="s">
        <v>3703</v>
      </c>
      <c r="Q391" s="596"/>
      <c r="R391" s="355" t="s">
        <v>3723</v>
      </c>
      <c r="S391" s="355"/>
      <c r="T391" s="597"/>
      <c r="U391" s="597" t="s">
        <v>3123</v>
      </c>
      <c r="V391" s="597" t="s">
        <v>3706</v>
      </c>
    </row>
    <row r="392" spans="1:22" x14ac:dyDescent="0.25">
      <c r="A392" s="597" t="s">
        <v>4887</v>
      </c>
      <c r="B392" s="597" t="s">
        <v>3693</v>
      </c>
      <c r="C392" s="597" t="s">
        <v>3694</v>
      </c>
      <c r="D392" s="597" t="s">
        <v>4121</v>
      </c>
      <c r="E392" s="597"/>
      <c r="F392" s="597" t="s">
        <v>1161</v>
      </c>
      <c r="G392" s="358">
        <v>43595.503958333335</v>
      </c>
      <c r="H392" s="597" t="s">
        <v>3771</v>
      </c>
      <c r="I392" s="358">
        <v>43598.503958333335</v>
      </c>
      <c r="J392" s="355" t="s">
        <v>3108</v>
      </c>
      <c r="K392" s="597"/>
      <c r="L392" s="597" t="s">
        <v>4888</v>
      </c>
      <c r="M392" s="597" t="s">
        <v>3781</v>
      </c>
      <c r="N392" s="355" t="s">
        <v>3701</v>
      </c>
      <c r="O392" s="597" t="s">
        <v>4109</v>
      </c>
      <c r="P392" s="355" t="s">
        <v>3703</v>
      </c>
      <c r="Q392" s="596"/>
      <c r="R392" s="355" t="s">
        <v>3723</v>
      </c>
      <c r="S392" s="355"/>
      <c r="T392" s="597"/>
      <c r="U392" s="597" t="s">
        <v>3123</v>
      </c>
      <c r="V392" s="597" t="s">
        <v>3706</v>
      </c>
    </row>
    <row r="393" spans="1:22" x14ac:dyDescent="0.25">
      <c r="A393" s="597" t="s">
        <v>4901</v>
      </c>
      <c r="B393" s="597" t="s">
        <v>3693</v>
      </c>
      <c r="C393" s="597" t="s">
        <v>3744</v>
      </c>
      <c r="D393" s="597" t="s">
        <v>3778</v>
      </c>
      <c r="E393" s="597"/>
      <c r="F393" s="597" t="s">
        <v>1512</v>
      </c>
      <c r="G393" s="358">
        <v>43598.352500000001</v>
      </c>
      <c r="H393" s="597"/>
      <c r="I393" s="358">
        <v>43598.352500000001</v>
      </c>
      <c r="J393" s="355" t="s">
        <v>3780</v>
      </c>
      <c r="K393" s="597"/>
      <c r="L393" s="597" t="s">
        <v>3950</v>
      </c>
      <c r="M393" s="597" t="s">
        <v>3781</v>
      </c>
      <c r="N393" s="355" t="s">
        <v>3701</v>
      </c>
      <c r="O393" s="597" t="s">
        <v>4902</v>
      </c>
      <c r="P393" s="355" t="s">
        <v>3703</v>
      </c>
      <c r="Q393" s="596"/>
      <c r="R393" s="355" t="s">
        <v>3723</v>
      </c>
      <c r="S393" s="355"/>
      <c r="T393" s="597"/>
      <c r="U393" s="597" t="s">
        <v>3123</v>
      </c>
      <c r="V393" s="597" t="s">
        <v>3706</v>
      </c>
    </row>
    <row r="394" spans="1:22" x14ac:dyDescent="0.25">
      <c r="A394" s="597" t="s">
        <v>4911</v>
      </c>
      <c r="B394" s="597" t="s">
        <v>3693</v>
      </c>
      <c r="C394" s="597" t="s">
        <v>3707</v>
      </c>
      <c r="D394" s="597" t="s">
        <v>4094</v>
      </c>
      <c r="E394" s="597"/>
      <c r="F394" s="597" t="s">
        <v>2777</v>
      </c>
      <c r="G394" s="358">
        <v>43599.260729166665</v>
      </c>
      <c r="H394" s="597"/>
      <c r="I394" s="358">
        <v>43598.260729166665</v>
      </c>
      <c r="J394" s="355" t="s">
        <v>3780</v>
      </c>
      <c r="K394" s="597"/>
      <c r="L394" s="597" t="s">
        <v>3950</v>
      </c>
      <c r="M394" s="597" t="s">
        <v>3781</v>
      </c>
      <c r="N394" s="355" t="s">
        <v>3701</v>
      </c>
      <c r="O394" s="597" t="s">
        <v>4109</v>
      </c>
      <c r="P394" s="355" t="s">
        <v>3703</v>
      </c>
      <c r="Q394" s="596"/>
      <c r="R394" s="355" t="s">
        <v>3723</v>
      </c>
      <c r="S394" s="355"/>
      <c r="T394" s="597"/>
      <c r="U394" s="597" t="s">
        <v>3123</v>
      </c>
      <c r="V394" s="597" t="s">
        <v>3706</v>
      </c>
    </row>
    <row r="395" spans="1:22" x14ac:dyDescent="0.25">
      <c r="A395" s="597" t="s">
        <v>4895</v>
      </c>
      <c r="B395" s="597" t="s">
        <v>3693</v>
      </c>
      <c r="C395" s="597" t="s">
        <v>3707</v>
      </c>
      <c r="D395" s="597" t="s">
        <v>4084</v>
      </c>
      <c r="E395" s="597"/>
      <c r="F395" s="597" t="s">
        <v>2675</v>
      </c>
      <c r="G395" s="358">
        <v>43598.241770833331</v>
      </c>
      <c r="H395" s="597"/>
      <c r="I395" s="358">
        <v>43598.241770833331</v>
      </c>
      <c r="J395" s="355" t="s">
        <v>3780</v>
      </c>
      <c r="K395" s="597"/>
      <c r="L395" s="597" t="s">
        <v>3781</v>
      </c>
      <c r="M395" s="597" t="s">
        <v>3781</v>
      </c>
      <c r="N395" s="355" t="s">
        <v>3701</v>
      </c>
      <c r="O395" s="597" t="s">
        <v>4109</v>
      </c>
      <c r="P395" s="355" t="s">
        <v>3703</v>
      </c>
      <c r="Q395" s="596"/>
      <c r="R395" s="355" t="s">
        <v>3723</v>
      </c>
      <c r="S395" s="355"/>
      <c r="T395" s="597"/>
      <c r="U395" s="597" t="s">
        <v>3123</v>
      </c>
      <c r="V395" s="597" t="s">
        <v>3706</v>
      </c>
    </row>
    <row r="396" spans="1:22" ht="60" x14ac:dyDescent="0.25">
      <c r="A396" s="597" t="s">
        <v>4885</v>
      </c>
      <c r="B396" s="597" t="s">
        <v>3693</v>
      </c>
      <c r="C396" s="597" t="s">
        <v>3694</v>
      </c>
      <c r="D396" s="597" t="s">
        <v>4121</v>
      </c>
      <c r="E396" s="597"/>
      <c r="F396" s="597" t="s">
        <v>1161</v>
      </c>
      <c r="G396" s="358">
        <v>43595.500173611108</v>
      </c>
      <c r="H396" s="597" t="s">
        <v>3771</v>
      </c>
      <c r="I396" s="358">
        <v>43597.500173611108</v>
      </c>
      <c r="J396" s="355" t="s">
        <v>3108</v>
      </c>
      <c r="K396" s="597"/>
      <c r="L396" s="597" t="s">
        <v>4886</v>
      </c>
      <c r="M396" s="597" t="s">
        <v>3781</v>
      </c>
      <c r="N396" s="355" t="s">
        <v>3701</v>
      </c>
      <c r="O396" s="597" t="s">
        <v>4109</v>
      </c>
      <c r="P396" s="355" t="s">
        <v>3703</v>
      </c>
      <c r="Q396" s="596" t="s">
        <v>6311</v>
      </c>
      <c r="R396" s="355" t="s">
        <v>3723</v>
      </c>
      <c r="S396" s="355"/>
      <c r="T396" s="597"/>
      <c r="U396" s="597" t="s">
        <v>3123</v>
      </c>
      <c r="V396" s="597" t="s">
        <v>3706</v>
      </c>
    </row>
    <row r="397" spans="1:22" x14ac:dyDescent="0.25">
      <c r="A397" s="597" t="s">
        <v>4884</v>
      </c>
      <c r="B397" s="597" t="s">
        <v>3693</v>
      </c>
      <c r="C397" s="597" t="s">
        <v>3744</v>
      </c>
      <c r="D397" s="597" t="s">
        <v>3778</v>
      </c>
      <c r="E397" s="597"/>
      <c r="F397" s="597" t="s">
        <v>1512</v>
      </c>
      <c r="G397" s="358">
        <v>43595.488761574074</v>
      </c>
      <c r="H397" s="597"/>
      <c r="I397" s="358">
        <v>43597.488761574074</v>
      </c>
      <c r="J397" s="355" t="s">
        <v>3780</v>
      </c>
      <c r="K397" s="597"/>
      <c r="L397" s="597" t="s">
        <v>3950</v>
      </c>
      <c r="M397" s="597" t="s">
        <v>3781</v>
      </c>
      <c r="N397" s="355" t="s">
        <v>3701</v>
      </c>
      <c r="O397" s="597" t="s">
        <v>4219</v>
      </c>
      <c r="P397" s="355" t="s">
        <v>3703</v>
      </c>
      <c r="Q397" s="596"/>
      <c r="R397" s="355" t="s">
        <v>3723</v>
      </c>
      <c r="S397" s="355"/>
      <c r="T397" s="597"/>
      <c r="U397" s="597" t="s">
        <v>3123</v>
      </c>
      <c r="V397" s="597" t="s">
        <v>3706</v>
      </c>
    </row>
    <row r="398" spans="1:22" ht="90" x14ac:dyDescent="0.25">
      <c r="A398" s="597" t="s">
        <v>4882</v>
      </c>
      <c r="B398" s="597" t="s">
        <v>3693</v>
      </c>
      <c r="C398" s="597" t="s">
        <v>3694</v>
      </c>
      <c r="D398" s="597" t="s">
        <v>3769</v>
      </c>
      <c r="E398" s="597"/>
      <c r="F398" s="597" t="s">
        <v>1160</v>
      </c>
      <c r="G398" s="358">
        <v>43594.579548611109</v>
      </c>
      <c r="H398" s="597" t="s">
        <v>3771</v>
      </c>
      <c r="I398" s="358">
        <v>43595.579548611109</v>
      </c>
      <c r="J398" s="355" t="s">
        <v>3108</v>
      </c>
      <c r="K398" s="597"/>
      <c r="L398" s="597" t="s">
        <v>4883</v>
      </c>
      <c r="M398" s="597" t="s">
        <v>3781</v>
      </c>
      <c r="N398" s="355" t="s">
        <v>3701</v>
      </c>
      <c r="O398" s="597"/>
      <c r="P398" s="355" t="s">
        <v>3703</v>
      </c>
      <c r="Q398" s="596" t="s">
        <v>6310</v>
      </c>
      <c r="R398" s="355" t="s">
        <v>3723</v>
      </c>
      <c r="S398" s="355"/>
      <c r="T398" s="597"/>
      <c r="U398" s="597" t="s">
        <v>3123</v>
      </c>
      <c r="V398" s="597" t="s">
        <v>3706</v>
      </c>
    </row>
    <row r="399" spans="1:22" ht="90" x14ac:dyDescent="0.25">
      <c r="A399" s="597" t="s">
        <v>5094</v>
      </c>
      <c r="B399" s="597" t="s">
        <v>3693</v>
      </c>
      <c r="C399" s="597" t="s">
        <v>3744</v>
      </c>
      <c r="D399" s="597" t="s">
        <v>4813</v>
      </c>
      <c r="E399" s="597"/>
      <c r="F399" s="597" t="s">
        <v>4815</v>
      </c>
      <c r="G399" s="358">
        <v>43644.428969907407</v>
      </c>
      <c r="H399" s="597" t="s">
        <v>4816</v>
      </c>
      <c r="I399" s="358">
        <v>43595.428969907407</v>
      </c>
      <c r="J399" s="355" t="s">
        <v>3766</v>
      </c>
      <c r="K399" s="597"/>
      <c r="L399" s="597" t="s">
        <v>4974</v>
      </c>
      <c r="M399" s="597"/>
      <c r="N399" s="355" t="s">
        <v>3701</v>
      </c>
      <c r="O399" s="597" t="s">
        <v>5095</v>
      </c>
      <c r="P399" s="355" t="s">
        <v>3703</v>
      </c>
      <c r="Q399" s="596" t="s">
        <v>6360</v>
      </c>
      <c r="R399" s="355" t="s">
        <v>3723</v>
      </c>
      <c r="S399" s="355" t="s">
        <v>3701</v>
      </c>
      <c r="T399" s="597"/>
      <c r="U399" s="597" t="s">
        <v>3123</v>
      </c>
      <c r="V399" s="597" t="s">
        <v>3706</v>
      </c>
    </row>
    <row r="400" spans="1:22" x14ac:dyDescent="0.25">
      <c r="A400" s="597" t="s">
        <v>4858</v>
      </c>
      <c r="B400" s="597" t="s">
        <v>3693</v>
      </c>
      <c r="C400" s="597" t="s">
        <v>3694</v>
      </c>
      <c r="D400" s="597" t="s">
        <v>3769</v>
      </c>
      <c r="E400" s="597"/>
      <c r="F400" s="597" t="s">
        <v>1160</v>
      </c>
      <c r="G400" s="358">
        <v>43592.590497685182</v>
      </c>
      <c r="H400" s="597" t="s">
        <v>3771</v>
      </c>
      <c r="I400" s="358">
        <v>43594.590497685182</v>
      </c>
      <c r="J400" s="355" t="s">
        <v>3108</v>
      </c>
      <c r="K400" s="597"/>
      <c r="L400" s="597" t="s">
        <v>4859</v>
      </c>
      <c r="M400" s="597" t="s">
        <v>3781</v>
      </c>
      <c r="N400" s="355" t="s">
        <v>3701</v>
      </c>
      <c r="O400" s="597" t="s">
        <v>3091</v>
      </c>
      <c r="P400" s="355" t="s">
        <v>3703</v>
      </c>
      <c r="Q400" s="596"/>
      <c r="R400" s="355" t="s">
        <v>3723</v>
      </c>
      <c r="S400" s="355"/>
      <c r="T400" s="597"/>
      <c r="U400" s="597" t="s">
        <v>3123</v>
      </c>
      <c r="V400" s="597" t="s">
        <v>3706</v>
      </c>
    </row>
    <row r="401" spans="1:22" ht="30" x14ac:dyDescent="0.25">
      <c r="A401" s="597" t="s">
        <v>4908</v>
      </c>
      <c r="B401" s="597" t="s">
        <v>3693</v>
      </c>
      <c r="C401" s="597" t="s">
        <v>3694</v>
      </c>
      <c r="D401" s="597" t="s">
        <v>4907</v>
      </c>
      <c r="E401" s="597"/>
      <c r="F401" s="597" t="s">
        <v>2088</v>
      </c>
      <c r="G401" s="358">
        <v>43598.543449074074</v>
      </c>
      <c r="H401" s="597" t="s">
        <v>3826</v>
      </c>
      <c r="I401" s="358">
        <v>43594.543449074074</v>
      </c>
      <c r="J401" s="355" t="s">
        <v>3108</v>
      </c>
      <c r="K401" s="597" t="s">
        <v>4909</v>
      </c>
      <c r="L401" s="597" t="s">
        <v>4910</v>
      </c>
      <c r="M401" s="597" t="s">
        <v>3700</v>
      </c>
      <c r="N401" s="355" t="s">
        <v>3701</v>
      </c>
      <c r="O401" s="597"/>
      <c r="P401" s="355" t="s">
        <v>3703</v>
      </c>
      <c r="Q401" s="596" t="s">
        <v>6314</v>
      </c>
      <c r="R401" s="355" t="s">
        <v>3704</v>
      </c>
      <c r="S401" s="355" t="s">
        <v>3701</v>
      </c>
      <c r="T401" s="597"/>
      <c r="U401" s="597" t="s">
        <v>3123</v>
      </c>
      <c r="V401" s="597" t="s">
        <v>3706</v>
      </c>
    </row>
    <row r="402" spans="1:22" x14ac:dyDescent="0.25">
      <c r="A402" s="597" t="s">
        <v>4879</v>
      </c>
      <c r="B402" s="597" t="s">
        <v>3693</v>
      </c>
      <c r="C402" s="597" t="s">
        <v>3694</v>
      </c>
      <c r="D402" s="597" t="s">
        <v>3729</v>
      </c>
      <c r="E402" s="597"/>
      <c r="F402" s="597" t="s">
        <v>957</v>
      </c>
      <c r="G402" s="358">
        <v>43593.89943287037</v>
      </c>
      <c r="H402" s="597" t="s">
        <v>3731</v>
      </c>
      <c r="I402" s="358">
        <v>43593.89943287037</v>
      </c>
      <c r="J402" s="355" t="s">
        <v>3108</v>
      </c>
      <c r="K402" s="597" t="s">
        <v>4873</v>
      </c>
      <c r="L402" s="597" t="s">
        <v>4880</v>
      </c>
      <c r="M402" s="597" t="s">
        <v>3721</v>
      </c>
      <c r="N402" s="355" t="s">
        <v>3737</v>
      </c>
      <c r="O402" s="597" t="s">
        <v>4881</v>
      </c>
      <c r="P402" s="355" t="s">
        <v>3703</v>
      </c>
      <c r="Q402" s="596" t="s">
        <v>6309</v>
      </c>
      <c r="R402" s="355"/>
      <c r="S402" s="355"/>
      <c r="T402" s="597"/>
      <c r="U402" s="597" t="s">
        <v>3123</v>
      </c>
      <c r="V402" s="597" t="s">
        <v>3706</v>
      </c>
    </row>
    <row r="403" spans="1:22" x14ac:dyDescent="0.25">
      <c r="A403" s="597" t="s">
        <v>4876</v>
      </c>
      <c r="B403" s="597" t="s">
        <v>3693</v>
      </c>
      <c r="C403" s="597" t="s">
        <v>3694</v>
      </c>
      <c r="D403" s="597" t="s">
        <v>3729</v>
      </c>
      <c r="E403" s="597"/>
      <c r="F403" s="597" t="s">
        <v>957</v>
      </c>
      <c r="G403" s="358">
        <v>43593.893506944441</v>
      </c>
      <c r="H403" s="597" t="s">
        <v>3731</v>
      </c>
      <c r="I403" s="358">
        <v>43593.893506944441</v>
      </c>
      <c r="J403" s="355" t="s">
        <v>3108</v>
      </c>
      <c r="K403" s="597" t="s">
        <v>4873</v>
      </c>
      <c r="L403" s="597" t="s">
        <v>4877</v>
      </c>
      <c r="M403" s="597" t="s">
        <v>3721</v>
      </c>
      <c r="N403" s="355" t="s">
        <v>3714</v>
      </c>
      <c r="O403" s="597" t="s">
        <v>4878</v>
      </c>
      <c r="P403" s="355" t="s">
        <v>3703</v>
      </c>
      <c r="Q403" s="596" t="s">
        <v>6308</v>
      </c>
      <c r="R403" s="355" t="s">
        <v>3742</v>
      </c>
      <c r="S403" s="355" t="s">
        <v>3716</v>
      </c>
      <c r="T403" s="597"/>
      <c r="U403" s="597" t="s">
        <v>3123</v>
      </c>
      <c r="V403" s="597" t="s">
        <v>3706</v>
      </c>
    </row>
    <row r="404" spans="1:22" x14ac:dyDescent="0.25">
      <c r="A404" s="597" t="s">
        <v>4872</v>
      </c>
      <c r="B404" s="597" t="s">
        <v>3693</v>
      </c>
      <c r="C404" s="597" t="s">
        <v>3694</v>
      </c>
      <c r="D404" s="597" t="s">
        <v>3729</v>
      </c>
      <c r="E404" s="597"/>
      <c r="F404" s="597" t="s">
        <v>957</v>
      </c>
      <c r="G404" s="358">
        <v>43593.692303240743</v>
      </c>
      <c r="H404" s="597" t="s">
        <v>3731</v>
      </c>
      <c r="I404" s="358">
        <v>43593.692303240743</v>
      </c>
      <c r="J404" s="355" t="s">
        <v>3108</v>
      </c>
      <c r="K404" s="597" t="s">
        <v>4873</v>
      </c>
      <c r="L404" s="597" t="s">
        <v>4874</v>
      </c>
      <c r="M404" s="597" t="s">
        <v>3721</v>
      </c>
      <c r="N404" s="355" t="s">
        <v>4006</v>
      </c>
      <c r="O404" s="597" t="s">
        <v>4875</v>
      </c>
      <c r="P404" s="355" t="s">
        <v>3703</v>
      </c>
      <c r="Q404" s="596" t="s">
        <v>6307</v>
      </c>
      <c r="R404" s="355" t="s">
        <v>3742</v>
      </c>
      <c r="S404" s="355" t="s">
        <v>3716</v>
      </c>
      <c r="T404" s="597"/>
      <c r="U404" s="597" t="s">
        <v>3123</v>
      </c>
      <c r="V404" s="597" t="s">
        <v>3706</v>
      </c>
    </row>
    <row r="405" spans="1:22" x14ac:dyDescent="0.25">
      <c r="A405" s="597" t="s">
        <v>4871</v>
      </c>
      <c r="B405" s="597" t="s">
        <v>3693</v>
      </c>
      <c r="C405" s="597" t="s">
        <v>3744</v>
      </c>
      <c r="D405" s="597" t="s">
        <v>3778</v>
      </c>
      <c r="E405" s="597"/>
      <c r="F405" s="597" t="s">
        <v>1512</v>
      </c>
      <c r="G405" s="358">
        <v>43593.593599537038</v>
      </c>
      <c r="H405" s="597"/>
      <c r="I405" s="358">
        <v>43593.593599537038</v>
      </c>
      <c r="J405" s="355" t="s">
        <v>3780</v>
      </c>
      <c r="K405" s="597"/>
      <c r="L405" s="597" t="s">
        <v>3781</v>
      </c>
      <c r="M405" s="597" t="s">
        <v>3781</v>
      </c>
      <c r="N405" s="355" t="s">
        <v>3701</v>
      </c>
      <c r="O405" s="597" t="s">
        <v>3091</v>
      </c>
      <c r="P405" s="355" t="s">
        <v>3703</v>
      </c>
      <c r="Q405" s="596"/>
      <c r="R405" s="355" t="s">
        <v>3723</v>
      </c>
      <c r="S405" s="355"/>
      <c r="T405" s="597"/>
      <c r="U405" s="597" t="s">
        <v>3123</v>
      </c>
      <c r="V405" s="597" t="s">
        <v>3706</v>
      </c>
    </row>
    <row r="406" spans="1:22" ht="60" x14ac:dyDescent="0.25">
      <c r="A406" s="597" t="s">
        <v>4856</v>
      </c>
      <c r="B406" s="597" t="s">
        <v>3693</v>
      </c>
      <c r="C406" s="597" t="s">
        <v>3694</v>
      </c>
      <c r="D406" s="597" t="s">
        <v>3854</v>
      </c>
      <c r="E406" s="597"/>
      <c r="F406" s="597" t="s">
        <v>1113</v>
      </c>
      <c r="G406" s="358">
        <v>43592.586736111109</v>
      </c>
      <c r="H406" s="597" t="s">
        <v>3771</v>
      </c>
      <c r="I406" s="358">
        <v>43593.586736111109</v>
      </c>
      <c r="J406" s="355" t="s">
        <v>3108</v>
      </c>
      <c r="K406" s="597"/>
      <c r="L406" s="597" t="s">
        <v>4857</v>
      </c>
      <c r="M406" s="597" t="s">
        <v>3781</v>
      </c>
      <c r="N406" s="355" t="s">
        <v>3701</v>
      </c>
      <c r="O406" s="597" t="s">
        <v>3091</v>
      </c>
      <c r="P406" s="355" t="s">
        <v>3703</v>
      </c>
      <c r="Q406" s="596" t="s">
        <v>6303</v>
      </c>
      <c r="R406" s="355" t="s">
        <v>3723</v>
      </c>
      <c r="S406" s="355"/>
      <c r="T406" s="597"/>
      <c r="U406" s="597" t="s">
        <v>3123</v>
      </c>
      <c r="V406" s="597" t="s">
        <v>3706</v>
      </c>
    </row>
    <row r="407" spans="1:22" x14ac:dyDescent="0.25">
      <c r="A407" s="597" t="s">
        <v>4867</v>
      </c>
      <c r="B407" s="597" t="s">
        <v>3693</v>
      </c>
      <c r="C407" s="597" t="s">
        <v>3744</v>
      </c>
      <c r="D407" s="597" t="s">
        <v>4434</v>
      </c>
      <c r="E407" s="597"/>
      <c r="F407" s="597" t="s">
        <v>1462</v>
      </c>
      <c r="G407" s="358">
        <v>43592.984490740739</v>
      </c>
      <c r="H407" s="597" t="s">
        <v>4868</v>
      </c>
      <c r="I407" s="358">
        <v>43592.984490740739</v>
      </c>
      <c r="J407" s="355" t="s">
        <v>3766</v>
      </c>
      <c r="K407" s="597" t="s">
        <v>4869</v>
      </c>
      <c r="L407" s="597" t="s">
        <v>3781</v>
      </c>
      <c r="M407" s="597" t="s">
        <v>3721</v>
      </c>
      <c r="N407" s="355" t="s">
        <v>3837</v>
      </c>
      <c r="O407" s="597" t="s">
        <v>4870</v>
      </c>
      <c r="P407" s="355" t="s">
        <v>3703</v>
      </c>
      <c r="Q407" s="596" t="s">
        <v>6306</v>
      </c>
      <c r="R407" s="355" t="s">
        <v>3742</v>
      </c>
      <c r="S407" s="355" t="s">
        <v>3807</v>
      </c>
      <c r="T407" s="597"/>
      <c r="U407" s="597" t="s">
        <v>3123</v>
      </c>
      <c r="V407" s="597" t="s">
        <v>3706</v>
      </c>
    </row>
    <row r="408" spans="1:22" x14ac:dyDescent="0.25">
      <c r="A408" s="597" t="s">
        <v>4864</v>
      </c>
      <c r="B408" s="597" t="s">
        <v>3693</v>
      </c>
      <c r="C408" s="597" t="s">
        <v>3694</v>
      </c>
      <c r="D408" s="597" t="s">
        <v>4187</v>
      </c>
      <c r="E408" s="597"/>
      <c r="F408" s="597" t="s">
        <v>1048</v>
      </c>
      <c r="G408" s="358">
        <v>43592.973634259259</v>
      </c>
      <c r="H408" s="597" t="s">
        <v>3740</v>
      </c>
      <c r="I408" s="358">
        <v>43592.973634259259</v>
      </c>
      <c r="J408" s="355" t="s">
        <v>3108</v>
      </c>
      <c r="K408" s="597"/>
      <c r="L408" s="597" t="s">
        <v>4865</v>
      </c>
      <c r="M408" s="597" t="s">
        <v>3721</v>
      </c>
      <c r="N408" s="355" t="s">
        <v>3737</v>
      </c>
      <c r="O408" s="597" t="s">
        <v>4866</v>
      </c>
      <c r="P408" s="355" t="s">
        <v>3703</v>
      </c>
      <c r="Q408" s="596" t="s">
        <v>6305</v>
      </c>
      <c r="R408" s="355"/>
      <c r="S408" s="355"/>
      <c r="T408" s="597"/>
      <c r="U408" s="597" t="s">
        <v>3123</v>
      </c>
      <c r="V408" s="597" t="s">
        <v>3706</v>
      </c>
    </row>
    <row r="409" spans="1:22" x14ac:dyDescent="0.25">
      <c r="A409" s="597" t="s">
        <v>4854</v>
      </c>
      <c r="B409" s="597" t="s">
        <v>3693</v>
      </c>
      <c r="C409" s="597" t="s">
        <v>3694</v>
      </c>
      <c r="D409" s="597" t="s">
        <v>3729</v>
      </c>
      <c r="E409" s="597"/>
      <c r="F409" s="597" t="s">
        <v>957</v>
      </c>
      <c r="G409" s="358">
        <v>43592.584756944445</v>
      </c>
      <c r="H409" s="597" t="s">
        <v>3731</v>
      </c>
      <c r="I409" s="358">
        <v>43592.584756944445</v>
      </c>
      <c r="J409" s="355" t="s">
        <v>3108</v>
      </c>
      <c r="K409" s="597"/>
      <c r="L409" s="597" t="s">
        <v>4855</v>
      </c>
      <c r="M409" s="597" t="s">
        <v>3721</v>
      </c>
      <c r="N409" s="355" t="s">
        <v>3951</v>
      </c>
      <c r="O409" s="597" t="s">
        <v>4219</v>
      </c>
      <c r="P409" s="355" t="s">
        <v>3703</v>
      </c>
      <c r="Q409" s="596"/>
      <c r="R409" s="355" t="s">
        <v>3723</v>
      </c>
      <c r="S409" s="355"/>
      <c r="T409" s="597"/>
      <c r="U409" s="597" t="s">
        <v>3123</v>
      </c>
      <c r="V409" s="597" t="s">
        <v>3706</v>
      </c>
    </row>
    <row r="410" spans="1:22" ht="30" x14ac:dyDescent="0.25">
      <c r="A410" s="597" t="s">
        <v>4850</v>
      </c>
      <c r="B410" s="597" t="s">
        <v>3693</v>
      </c>
      <c r="C410" s="597" t="s">
        <v>3694</v>
      </c>
      <c r="D410" s="597" t="s">
        <v>4849</v>
      </c>
      <c r="E410" s="597"/>
      <c r="F410" s="597" t="s">
        <v>4851</v>
      </c>
      <c r="G410" s="358">
        <v>43592.213009259256</v>
      </c>
      <c r="H410" s="597"/>
      <c r="I410" s="358">
        <v>43592.213009259256</v>
      </c>
      <c r="J410" s="355" t="s">
        <v>3108</v>
      </c>
      <c r="K410" s="597" t="s">
        <v>4852</v>
      </c>
      <c r="L410" s="597" t="s">
        <v>4853</v>
      </c>
      <c r="M410" s="597" t="s">
        <v>3950</v>
      </c>
      <c r="N410" s="355" t="s">
        <v>3737</v>
      </c>
      <c r="O410" s="597" t="s">
        <v>4103</v>
      </c>
      <c r="P410" s="355" t="s">
        <v>3703</v>
      </c>
      <c r="Q410" s="596" t="s">
        <v>6302</v>
      </c>
      <c r="R410" s="355" t="s">
        <v>3742</v>
      </c>
      <c r="S410" s="355"/>
      <c r="T410" s="597"/>
      <c r="U410" s="597" t="s">
        <v>3123</v>
      </c>
      <c r="V410" s="597" t="s">
        <v>3706</v>
      </c>
    </row>
    <row r="411" spans="1:22" x14ac:dyDescent="0.25">
      <c r="A411" s="597" t="s">
        <v>4847</v>
      </c>
      <c r="B411" s="597" t="s">
        <v>3693</v>
      </c>
      <c r="C411" s="597" t="s">
        <v>3694</v>
      </c>
      <c r="D411" s="597" t="s">
        <v>4846</v>
      </c>
      <c r="E411" s="597"/>
      <c r="F411" s="597" t="s">
        <v>115</v>
      </c>
      <c r="G411" s="358">
        <v>43591.968287037038</v>
      </c>
      <c r="H411" s="597" t="s">
        <v>4079</v>
      </c>
      <c r="I411" s="358">
        <v>43591.968287037038</v>
      </c>
      <c r="J411" s="355" t="s">
        <v>3108</v>
      </c>
      <c r="K411" s="597"/>
      <c r="L411" s="597" t="s">
        <v>3792</v>
      </c>
      <c r="M411" s="597" t="s">
        <v>3700</v>
      </c>
      <c r="N411" s="355" t="s">
        <v>3737</v>
      </c>
      <c r="O411" s="597" t="s">
        <v>4848</v>
      </c>
      <c r="P411" s="355"/>
      <c r="Q411" s="596" t="s">
        <v>6301</v>
      </c>
      <c r="R411" s="355"/>
      <c r="S411" s="355"/>
      <c r="T411" s="597"/>
      <c r="U411" s="597" t="s">
        <v>3123</v>
      </c>
      <c r="V411" s="597" t="s">
        <v>3706</v>
      </c>
    </row>
    <row r="412" spans="1:22" ht="45" x14ac:dyDescent="0.25">
      <c r="A412" s="597" t="s">
        <v>4860</v>
      </c>
      <c r="B412" s="597" t="s">
        <v>3693</v>
      </c>
      <c r="C412" s="597" t="s">
        <v>3744</v>
      </c>
      <c r="D412" s="597" t="s">
        <v>4569</v>
      </c>
      <c r="E412" s="597"/>
      <c r="F412" s="597" t="s">
        <v>4571</v>
      </c>
      <c r="G412" s="358">
        <v>43592.81386574074</v>
      </c>
      <c r="H412" s="597" t="s">
        <v>4572</v>
      </c>
      <c r="I412" s="358">
        <v>43591.81386574074</v>
      </c>
      <c r="J412" s="355" t="s">
        <v>3711</v>
      </c>
      <c r="K412" s="597" t="s">
        <v>4861</v>
      </c>
      <c r="L412" s="597" t="s">
        <v>4862</v>
      </c>
      <c r="M412" s="597" t="s">
        <v>3700</v>
      </c>
      <c r="N412" s="355" t="s">
        <v>3737</v>
      </c>
      <c r="O412" s="597" t="s">
        <v>4863</v>
      </c>
      <c r="P412" s="355" t="s">
        <v>3703</v>
      </c>
      <c r="Q412" s="596" t="s">
        <v>6304</v>
      </c>
      <c r="R412" s="355" t="s">
        <v>3723</v>
      </c>
      <c r="S412" s="355" t="s">
        <v>3807</v>
      </c>
      <c r="T412" s="597"/>
      <c r="U412" s="597" t="s">
        <v>3123</v>
      </c>
      <c r="V412" s="597" t="s">
        <v>3706</v>
      </c>
    </row>
    <row r="413" spans="1:22" x14ac:dyDescent="0.25">
      <c r="A413" s="597" t="s">
        <v>4845</v>
      </c>
      <c r="B413" s="597" t="s">
        <v>3693</v>
      </c>
      <c r="C413" s="597" t="s">
        <v>3744</v>
      </c>
      <c r="D413" s="597" t="s">
        <v>3778</v>
      </c>
      <c r="E413" s="597"/>
      <c r="F413" s="597" t="s">
        <v>1512</v>
      </c>
      <c r="G413" s="358">
        <v>43591.565520833334</v>
      </c>
      <c r="H413" s="597"/>
      <c r="I413" s="358">
        <v>43591.565520833334</v>
      </c>
      <c r="J413" s="355" t="s">
        <v>3780</v>
      </c>
      <c r="K413" s="597"/>
      <c r="L413" s="597" t="s">
        <v>3950</v>
      </c>
      <c r="M413" s="597" t="s">
        <v>3774</v>
      </c>
      <c r="N413" s="355" t="s">
        <v>3701</v>
      </c>
      <c r="O413" s="597" t="s">
        <v>4669</v>
      </c>
      <c r="P413" s="355" t="s">
        <v>3703</v>
      </c>
      <c r="Q413" s="596"/>
      <c r="R413" s="355" t="s">
        <v>3723</v>
      </c>
      <c r="S413" s="355" t="s">
        <v>3701</v>
      </c>
      <c r="T413" s="597"/>
      <c r="U413" s="597" t="s">
        <v>3123</v>
      </c>
      <c r="V413" s="597" t="s">
        <v>3706</v>
      </c>
    </row>
    <row r="414" spans="1:22" x14ac:dyDescent="0.25">
      <c r="A414" s="597" t="s">
        <v>4843</v>
      </c>
      <c r="B414" s="597" t="s">
        <v>3693</v>
      </c>
      <c r="C414" s="597" t="s">
        <v>3744</v>
      </c>
      <c r="D414" s="597" t="s">
        <v>4434</v>
      </c>
      <c r="E414" s="597"/>
      <c r="F414" s="597" t="s">
        <v>1462</v>
      </c>
      <c r="G414" s="358">
        <v>43591.489548611113</v>
      </c>
      <c r="H414" s="597"/>
      <c r="I414" s="358">
        <v>43591.489548611113</v>
      </c>
      <c r="J414" s="355" t="s">
        <v>3766</v>
      </c>
      <c r="K414" s="597"/>
      <c r="L414" s="597" t="s">
        <v>3721</v>
      </c>
      <c r="M414" s="597" t="s">
        <v>3721</v>
      </c>
      <c r="N414" s="355" t="s">
        <v>3737</v>
      </c>
      <c r="O414" s="597" t="s">
        <v>4844</v>
      </c>
      <c r="P414" s="355" t="s">
        <v>3703</v>
      </c>
      <c r="Q414" s="596"/>
      <c r="R414" s="355" t="s">
        <v>3723</v>
      </c>
      <c r="S414" s="355"/>
      <c r="T414" s="597"/>
      <c r="U414" s="597" t="s">
        <v>3123</v>
      </c>
      <c r="V414" s="597" t="s">
        <v>3706</v>
      </c>
    </row>
    <row r="415" spans="1:22" x14ac:dyDescent="0.25">
      <c r="A415" s="597" t="s">
        <v>4839</v>
      </c>
      <c r="B415" s="597" t="s">
        <v>3693</v>
      </c>
      <c r="C415" s="597" t="s">
        <v>3744</v>
      </c>
      <c r="D415" s="597" t="s">
        <v>4665</v>
      </c>
      <c r="E415" s="597"/>
      <c r="F415" s="597" t="s">
        <v>247</v>
      </c>
      <c r="G415" s="358">
        <v>43588.524641203701</v>
      </c>
      <c r="H415" s="597"/>
      <c r="I415" s="358">
        <v>43588.524641203701</v>
      </c>
      <c r="J415" s="355" t="s">
        <v>3766</v>
      </c>
      <c r="K415" s="597" t="s">
        <v>4840</v>
      </c>
      <c r="L415" s="597" t="s">
        <v>3950</v>
      </c>
      <c r="M415" s="597"/>
      <c r="N415" s="355" t="s">
        <v>3701</v>
      </c>
      <c r="O415" s="597" t="s">
        <v>3842</v>
      </c>
      <c r="P415" s="355" t="s">
        <v>3703</v>
      </c>
      <c r="Q415" s="596"/>
      <c r="R415" s="355" t="s">
        <v>3723</v>
      </c>
      <c r="S415" s="355" t="s">
        <v>3701</v>
      </c>
      <c r="T415" s="597"/>
      <c r="U415" s="597" t="s">
        <v>3123</v>
      </c>
      <c r="V415" s="597" t="s">
        <v>3706</v>
      </c>
    </row>
    <row r="416" spans="1:22" x14ac:dyDescent="0.25">
      <c r="A416" s="597" t="s">
        <v>4837</v>
      </c>
      <c r="B416" s="597" t="s">
        <v>3693</v>
      </c>
      <c r="C416" s="597" t="s">
        <v>3694</v>
      </c>
      <c r="D416" s="597" t="s">
        <v>3974</v>
      </c>
      <c r="E416" s="597"/>
      <c r="F416" s="597" t="s">
        <v>3976</v>
      </c>
      <c r="G416" s="358">
        <v>43588.225763888891</v>
      </c>
      <c r="H416" s="597" t="s">
        <v>3977</v>
      </c>
      <c r="I416" s="358">
        <v>43588.225763888891</v>
      </c>
      <c r="J416" s="355" t="s">
        <v>3108</v>
      </c>
      <c r="K416" s="597"/>
      <c r="L416" s="597" t="s">
        <v>4838</v>
      </c>
      <c r="M416" s="597" t="s">
        <v>3721</v>
      </c>
      <c r="N416" s="355" t="s">
        <v>3701</v>
      </c>
      <c r="O416" s="597" t="s">
        <v>4028</v>
      </c>
      <c r="P416" s="355" t="s">
        <v>3703</v>
      </c>
      <c r="Q416" s="596"/>
      <c r="R416" s="355" t="s">
        <v>3723</v>
      </c>
      <c r="S416" s="355"/>
      <c r="T416" s="597"/>
      <c r="U416" s="597" t="s">
        <v>3123</v>
      </c>
      <c r="V416" s="597" t="s">
        <v>3706</v>
      </c>
    </row>
    <row r="417" spans="1:22" x14ac:dyDescent="0.25">
      <c r="A417" s="597" t="s">
        <v>4834</v>
      </c>
      <c r="B417" s="597" t="s">
        <v>3693</v>
      </c>
      <c r="C417" s="597" t="s">
        <v>3694</v>
      </c>
      <c r="D417" s="597" t="s">
        <v>3717</v>
      </c>
      <c r="E417" s="597" t="s">
        <v>4835</v>
      </c>
      <c r="F417" s="597" t="s">
        <v>1057</v>
      </c>
      <c r="G417" s="358">
        <v>43587.938981481479</v>
      </c>
      <c r="H417" s="597" t="s">
        <v>3719</v>
      </c>
      <c r="I417" s="358">
        <v>43587.938981481479</v>
      </c>
      <c r="J417" s="355" t="s">
        <v>3108</v>
      </c>
      <c r="K417" s="597"/>
      <c r="L417" s="597" t="s">
        <v>4375</v>
      </c>
      <c r="M417" s="597" t="s">
        <v>3721</v>
      </c>
      <c r="N417" s="355" t="s">
        <v>3737</v>
      </c>
      <c r="O417" s="597" t="s">
        <v>4836</v>
      </c>
      <c r="P417" s="355" t="s">
        <v>3703</v>
      </c>
      <c r="Q417" s="596" t="s">
        <v>6299</v>
      </c>
      <c r="R417" s="355" t="s">
        <v>3742</v>
      </c>
      <c r="S417" s="355" t="s">
        <v>3807</v>
      </c>
      <c r="T417" s="597"/>
      <c r="U417" s="597" t="s">
        <v>3123</v>
      </c>
      <c r="V417" s="597" t="s">
        <v>3706</v>
      </c>
    </row>
    <row r="418" spans="1:22" x14ac:dyDescent="0.25">
      <c r="A418" s="597" t="s">
        <v>4829</v>
      </c>
      <c r="B418" s="597" t="s">
        <v>3693</v>
      </c>
      <c r="C418" s="597" t="s">
        <v>3744</v>
      </c>
      <c r="D418" s="597" t="s">
        <v>4828</v>
      </c>
      <c r="E418" s="597"/>
      <c r="F418" s="597" t="s">
        <v>4830</v>
      </c>
      <c r="G418" s="358">
        <v>43586.967546296299</v>
      </c>
      <c r="H418" s="597" t="s">
        <v>4831</v>
      </c>
      <c r="I418" s="358">
        <v>43586.967546296299</v>
      </c>
      <c r="J418" s="355" t="s">
        <v>3108</v>
      </c>
      <c r="K418" s="597" t="s">
        <v>4832</v>
      </c>
      <c r="L418" s="597" t="s">
        <v>4234</v>
      </c>
      <c r="M418" s="597" t="s">
        <v>3721</v>
      </c>
      <c r="N418" s="355" t="s">
        <v>3701</v>
      </c>
      <c r="O418" s="597" t="s">
        <v>4833</v>
      </c>
      <c r="P418" s="355" t="s">
        <v>3703</v>
      </c>
      <c r="Q418" s="596"/>
      <c r="R418" s="355"/>
      <c r="S418" s="355"/>
      <c r="T418" s="597"/>
      <c r="U418" s="597" t="s">
        <v>3123</v>
      </c>
      <c r="V418" s="597" t="s">
        <v>3706</v>
      </c>
    </row>
    <row r="419" spans="1:22" x14ac:dyDescent="0.25">
      <c r="A419" s="597" t="s">
        <v>4826</v>
      </c>
      <c r="B419" s="597" t="s">
        <v>3693</v>
      </c>
      <c r="C419" s="597" t="s">
        <v>3694</v>
      </c>
      <c r="D419" s="597" t="s">
        <v>4719</v>
      </c>
      <c r="E419" s="597"/>
      <c r="F419" s="597" t="s">
        <v>4721</v>
      </c>
      <c r="G419" s="358">
        <v>43584.675208333334</v>
      </c>
      <c r="H419" s="597" t="s">
        <v>4722</v>
      </c>
      <c r="I419" s="358">
        <v>43584.675208333334</v>
      </c>
      <c r="J419" s="355" t="s">
        <v>3108</v>
      </c>
      <c r="K419" s="597" t="s">
        <v>4821</v>
      </c>
      <c r="L419" s="597" t="s">
        <v>4827</v>
      </c>
      <c r="M419" s="597" t="s">
        <v>3700</v>
      </c>
      <c r="N419" s="355" t="s">
        <v>3926</v>
      </c>
      <c r="O419" s="597" t="s">
        <v>4825</v>
      </c>
      <c r="P419" s="355" t="s">
        <v>3703</v>
      </c>
      <c r="Q419" s="596" t="s">
        <v>6298</v>
      </c>
      <c r="R419" s="355" t="s">
        <v>3704</v>
      </c>
      <c r="S419" s="355" t="s">
        <v>3716</v>
      </c>
      <c r="T419" s="597"/>
      <c r="U419" s="597" t="s">
        <v>3123</v>
      </c>
      <c r="V419" s="597" t="s">
        <v>3706</v>
      </c>
    </row>
    <row r="420" spans="1:22" ht="30" x14ac:dyDescent="0.25">
      <c r="A420" s="597" t="s">
        <v>4824</v>
      </c>
      <c r="B420" s="597" t="s">
        <v>3693</v>
      </c>
      <c r="C420" s="597" t="s">
        <v>3694</v>
      </c>
      <c r="D420" s="597" t="s">
        <v>4744</v>
      </c>
      <c r="E420" s="597"/>
      <c r="F420" s="597" t="s">
        <v>4746</v>
      </c>
      <c r="G420" s="358">
        <v>43584.66988425926</v>
      </c>
      <c r="H420" s="597" t="s">
        <v>4722</v>
      </c>
      <c r="I420" s="358">
        <v>43584.66988425926</v>
      </c>
      <c r="J420" s="355" t="s">
        <v>3108</v>
      </c>
      <c r="K420" s="597" t="s">
        <v>4821</v>
      </c>
      <c r="L420" s="597" t="s">
        <v>4822</v>
      </c>
      <c r="M420" s="597" t="s">
        <v>3700</v>
      </c>
      <c r="N420" s="355" t="s">
        <v>3926</v>
      </c>
      <c r="O420" s="597" t="s">
        <v>4825</v>
      </c>
      <c r="P420" s="355" t="s">
        <v>3703</v>
      </c>
      <c r="Q420" s="596" t="s">
        <v>6297</v>
      </c>
      <c r="R420" s="355" t="s">
        <v>3704</v>
      </c>
      <c r="S420" s="355" t="s">
        <v>3716</v>
      </c>
      <c r="T420" s="597"/>
      <c r="U420" s="597" t="s">
        <v>3123</v>
      </c>
      <c r="V420" s="597" t="s">
        <v>3706</v>
      </c>
    </row>
    <row r="421" spans="1:22" x14ac:dyDescent="0.25">
      <c r="A421" s="597" t="s">
        <v>4820</v>
      </c>
      <c r="B421" s="597" t="s">
        <v>3693</v>
      </c>
      <c r="C421" s="597" t="s">
        <v>3694</v>
      </c>
      <c r="D421" s="597" t="s">
        <v>4744</v>
      </c>
      <c r="E421" s="597"/>
      <c r="F421" s="597" t="s">
        <v>4746</v>
      </c>
      <c r="G421" s="358">
        <v>43584.326898148145</v>
      </c>
      <c r="H421" s="597" t="s">
        <v>4722</v>
      </c>
      <c r="I421" s="358">
        <v>43584.326898148145</v>
      </c>
      <c r="J421" s="355" t="s">
        <v>3108</v>
      </c>
      <c r="K421" s="597" t="s">
        <v>4821</v>
      </c>
      <c r="L421" s="597" t="s">
        <v>4822</v>
      </c>
      <c r="M421" s="597" t="s">
        <v>3700</v>
      </c>
      <c r="N421" s="355" t="s">
        <v>3737</v>
      </c>
      <c r="O421" s="597" t="s">
        <v>4823</v>
      </c>
      <c r="P421" s="355" t="s">
        <v>3703</v>
      </c>
      <c r="Q421" s="596"/>
      <c r="R421" s="355" t="s">
        <v>3742</v>
      </c>
      <c r="S421" s="355" t="s">
        <v>3807</v>
      </c>
      <c r="T421" s="597"/>
      <c r="U421" s="597" t="s">
        <v>3123</v>
      </c>
      <c r="V421" s="597" t="s">
        <v>3706</v>
      </c>
    </row>
    <row r="422" spans="1:22" ht="30" x14ac:dyDescent="0.25">
      <c r="A422" s="597" t="s">
        <v>4814</v>
      </c>
      <c r="B422" s="597" t="s">
        <v>3693</v>
      </c>
      <c r="C422" s="597" t="s">
        <v>3744</v>
      </c>
      <c r="D422" s="597" t="s">
        <v>4813</v>
      </c>
      <c r="E422" s="597"/>
      <c r="F422" s="597" t="s">
        <v>4815</v>
      </c>
      <c r="G422" s="358">
        <v>43583.862500000003</v>
      </c>
      <c r="H422" s="597" t="s">
        <v>4816</v>
      </c>
      <c r="I422" s="358">
        <v>43583.862500000003</v>
      </c>
      <c r="J422" s="355" t="s">
        <v>3766</v>
      </c>
      <c r="K422" s="597" t="s">
        <v>4817</v>
      </c>
      <c r="L422" s="597" t="s">
        <v>4818</v>
      </c>
      <c r="M422" s="597" t="s">
        <v>3950</v>
      </c>
      <c r="N422" s="355" t="s">
        <v>3714</v>
      </c>
      <c r="O422" s="597" t="s">
        <v>4819</v>
      </c>
      <c r="P422" s="355" t="s">
        <v>3703</v>
      </c>
      <c r="Q422" s="596" t="s">
        <v>6296</v>
      </c>
      <c r="R422" s="355" t="s">
        <v>3742</v>
      </c>
      <c r="S422" s="355"/>
      <c r="T422" s="597"/>
      <c r="U422" s="597" t="s">
        <v>3123</v>
      </c>
      <c r="V422" s="597" t="s">
        <v>3706</v>
      </c>
    </row>
    <row r="423" spans="1:22" x14ac:dyDescent="0.25">
      <c r="A423" s="597" t="s">
        <v>4810</v>
      </c>
      <c r="B423" s="597" t="s">
        <v>3693</v>
      </c>
      <c r="C423" s="597" t="s">
        <v>3694</v>
      </c>
      <c r="D423" s="597" t="s">
        <v>4187</v>
      </c>
      <c r="E423" s="597"/>
      <c r="F423" s="597" t="s">
        <v>1048</v>
      </c>
      <c r="G423" s="358">
        <v>43581.797233796293</v>
      </c>
      <c r="H423" s="597" t="s">
        <v>3740</v>
      </c>
      <c r="I423" s="358">
        <v>43581.797233796293</v>
      </c>
      <c r="J423" s="355" t="s">
        <v>3108</v>
      </c>
      <c r="K423" s="597"/>
      <c r="L423" s="597" t="s">
        <v>4811</v>
      </c>
      <c r="M423" s="597" t="s">
        <v>3755</v>
      </c>
      <c r="N423" s="355" t="s">
        <v>3714</v>
      </c>
      <c r="O423" s="597" t="s">
        <v>4812</v>
      </c>
      <c r="P423" s="355" t="s">
        <v>3703</v>
      </c>
      <c r="Q423" s="596" t="s">
        <v>6295</v>
      </c>
      <c r="R423" s="355" t="s">
        <v>3704</v>
      </c>
      <c r="S423" s="355"/>
      <c r="T423" s="597"/>
      <c r="U423" s="597" t="s">
        <v>3123</v>
      </c>
      <c r="V423" s="597" t="s">
        <v>3706</v>
      </c>
    </row>
    <row r="424" spans="1:22" ht="30" x14ac:dyDescent="0.25">
      <c r="A424" s="597" t="s">
        <v>4797</v>
      </c>
      <c r="B424" s="597" t="s">
        <v>3693</v>
      </c>
      <c r="C424" s="597" t="s">
        <v>3744</v>
      </c>
      <c r="D424" s="597" t="s">
        <v>4796</v>
      </c>
      <c r="E424" s="597"/>
      <c r="F424" s="597" t="s">
        <v>172</v>
      </c>
      <c r="G424" s="358">
        <v>43580.537118055552</v>
      </c>
      <c r="H424" s="597" t="s">
        <v>4798</v>
      </c>
      <c r="I424" s="358">
        <v>43580.537118055552</v>
      </c>
      <c r="J424" s="355" t="s">
        <v>3780</v>
      </c>
      <c r="K424" s="597"/>
      <c r="L424" s="597" t="s">
        <v>3728</v>
      </c>
      <c r="M424" s="597" t="s">
        <v>3950</v>
      </c>
      <c r="N424" s="355" t="s">
        <v>3714</v>
      </c>
      <c r="O424" s="597" t="s">
        <v>4799</v>
      </c>
      <c r="P424" s="355" t="s">
        <v>3703</v>
      </c>
      <c r="Q424" s="596" t="s">
        <v>6292</v>
      </c>
      <c r="R424" s="355" t="s">
        <v>3742</v>
      </c>
      <c r="S424" s="355" t="s">
        <v>3701</v>
      </c>
      <c r="T424" s="597"/>
      <c r="U424" s="597" t="s">
        <v>3123</v>
      </c>
      <c r="V424" s="597" t="s">
        <v>3706</v>
      </c>
    </row>
    <row r="425" spans="1:22" x14ac:dyDescent="0.25">
      <c r="A425" s="597" t="s">
        <v>4804</v>
      </c>
      <c r="B425" s="597" t="s">
        <v>3693</v>
      </c>
      <c r="C425" s="597" t="s">
        <v>3694</v>
      </c>
      <c r="D425" s="597" t="s">
        <v>4525</v>
      </c>
      <c r="E425" s="597" t="s">
        <v>4805</v>
      </c>
      <c r="F425" s="597" t="s">
        <v>3648</v>
      </c>
      <c r="G425" s="358">
        <v>43580.857881944445</v>
      </c>
      <c r="H425" s="597" t="s">
        <v>4021</v>
      </c>
      <c r="I425" s="358">
        <v>43578.857881944445</v>
      </c>
      <c r="J425" s="355" t="s">
        <v>3108</v>
      </c>
      <c r="K425" s="597" t="s">
        <v>4806</v>
      </c>
      <c r="L425" s="597" t="s">
        <v>4528</v>
      </c>
      <c r="M425" s="597" t="s">
        <v>3700</v>
      </c>
      <c r="N425" s="355" t="s">
        <v>3714</v>
      </c>
      <c r="O425" s="597" t="s">
        <v>4807</v>
      </c>
      <c r="P425" s="355" t="s">
        <v>3703</v>
      </c>
      <c r="Q425" s="596" t="s">
        <v>6293</v>
      </c>
      <c r="R425" s="355" t="s">
        <v>3742</v>
      </c>
      <c r="S425" s="355"/>
      <c r="T425" s="597"/>
      <c r="U425" s="597" t="s">
        <v>3123</v>
      </c>
      <c r="V425" s="597" t="s">
        <v>3706</v>
      </c>
    </row>
    <row r="426" spans="1:22" ht="30" x14ac:dyDescent="0.25">
      <c r="A426" s="597" t="s">
        <v>4791</v>
      </c>
      <c r="B426" s="597" t="s">
        <v>3693</v>
      </c>
      <c r="C426" s="597" t="s">
        <v>3694</v>
      </c>
      <c r="D426" s="597" t="s">
        <v>4245</v>
      </c>
      <c r="E426" s="597"/>
      <c r="F426" s="597" t="s">
        <v>3647</v>
      </c>
      <c r="G426" s="358">
        <v>43576.437962962962</v>
      </c>
      <c r="H426" s="597" t="s">
        <v>3803</v>
      </c>
      <c r="I426" s="358">
        <v>43576.437962962962</v>
      </c>
      <c r="J426" s="355" t="s">
        <v>3108</v>
      </c>
      <c r="K426" s="597" t="s">
        <v>4792</v>
      </c>
      <c r="L426" s="597" t="s">
        <v>4793</v>
      </c>
      <c r="M426" s="597" t="s">
        <v>3950</v>
      </c>
      <c r="N426" s="355" t="s">
        <v>4392</v>
      </c>
      <c r="O426" s="597"/>
      <c r="P426" s="355" t="s">
        <v>3703</v>
      </c>
      <c r="Q426" s="596" t="s">
        <v>6290</v>
      </c>
      <c r="R426" s="355" t="s">
        <v>3723</v>
      </c>
      <c r="S426" s="355" t="s">
        <v>3701</v>
      </c>
      <c r="T426" s="597"/>
      <c r="U426" s="597" t="s">
        <v>3123</v>
      </c>
      <c r="V426" s="597" t="s">
        <v>3706</v>
      </c>
    </row>
    <row r="427" spans="1:22" x14ac:dyDescent="0.25">
      <c r="A427" s="597" t="s">
        <v>4787</v>
      </c>
      <c r="B427" s="597" t="s">
        <v>3693</v>
      </c>
      <c r="C427" s="597" t="s">
        <v>3744</v>
      </c>
      <c r="D427" s="597" t="s">
        <v>4786</v>
      </c>
      <c r="E427" s="597"/>
      <c r="F427" s="597" t="s">
        <v>1372</v>
      </c>
      <c r="G427" s="358">
        <v>43574.002962962964</v>
      </c>
      <c r="H427" s="597"/>
      <c r="I427" s="358">
        <v>43574.002962962964</v>
      </c>
      <c r="J427" s="355" t="s">
        <v>3810</v>
      </c>
      <c r="K427" s="597" t="s">
        <v>4783</v>
      </c>
      <c r="L427" s="597" t="s">
        <v>3721</v>
      </c>
      <c r="M427" s="597" t="s">
        <v>4788</v>
      </c>
      <c r="N427" s="355" t="s">
        <v>4789</v>
      </c>
      <c r="O427" s="597" t="s">
        <v>4790</v>
      </c>
      <c r="P427" s="355" t="s">
        <v>3703</v>
      </c>
      <c r="Q427" s="596"/>
      <c r="R427" s="355" t="s">
        <v>3742</v>
      </c>
      <c r="S427" s="355"/>
      <c r="T427" s="597"/>
      <c r="U427" s="597" t="s">
        <v>3123</v>
      </c>
      <c r="V427" s="597" t="s">
        <v>3706</v>
      </c>
    </row>
    <row r="428" spans="1:22" ht="30" x14ac:dyDescent="0.25">
      <c r="A428" s="597" t="s">
        <v>4782</v>
      </c>
      <c r="B428" s="597" t="s">
        <v>3693</v>
      </c>
      <c r="C428" s="597" t="s">
        <v>3694</v>
      </c>
      <c r="D428" s="597" t="s">
        <v>4192</v>
      </c>
      <c r="E428" s="597"/>
      <c r="F428" s="597" t="s">
        <v>4194</v>
      </c>
      <c r="G428" s="358">
        <v>43573.250023148146</v>
      </c>
      <c r="H428" s="597" t="s">
        <v>4195</v>
      </c>
      <c r="I428" s="358">
        <v>43573.250023148146</v>
      </c>
      <c r="J428" s="355" t="s">
        <v>3108</v>
      </c>
      <c r="K428" s="597" t="s">
        <v>4783</v>
      </c>
      <c r="L428" s="597" t="s">
        <v>4784</v>
      </c>
      <c r="M428" s="597" t="s">
        <v>3950</v>
      </c>
      <c r="N428" s="355" t="s">
        <v>3737</v>
      </c>
      <c r="O428" s="597" t="s">
        <v>4785</v>
      </c>
      <c r="P428" s="355" t="s">
        <v>3703</v>
      </c>
      <c r="Q428" s="596" t="s">
        <v>6289</v>
      </c>
      <c r="R428" s="355" t="s">
        <v>3742</v>
      </c>
      <c r="S428" s="355"/>
      <c r="T428" s="597"/>
      <c r="U428" s="597" t="s">
        <v>3123</v>
      </c>
      <c r="V428" s="597" t="s">
        <v>3706</v>
      </c>
    </row>
    <row r="429" spans="1:22" ht="30" x14ac:dyDescent="0.25">
      <c r="A429" s="597" t="s">
        <v>4774</v>
      </c>
      <c r="B429" s="597" t="s">
        <v>3693</v>
      </c>
      <c r="C429" s="597" t="s">
        <v>3744</v>
      </c>
      <c r="D429" s="597" t="s">
        <v>4325</v>
      </c>
      <c r="E429" s="597"/>
      <c r="F429" s="597" t="s">
        <v>4327</v>
      </c>
      <c r="G429" s="358">
        <v>43571.161446759259</v>
      </c>
      <c r="H429" s="597" t="s">
        <v>4328</v>
      </c>
      <c r="I429" s="358">
        <v>43571.161446759259</v>
      </c>
      <c r="J429" s="355" t="s">
        <v>3810</v>
      </c>
      <c r="K429" s="597" t="s">
        <v>4775</v>
      </c>
      <c r="L429" s="597" t="s">
        <v>3721</v>
      </c>
      <c r="M429" s="597" t="s">
        <v>3950</v>
      </c>
      <c r="N429" s="355" t="s">
        <v>3701</v>
      </c>
      <c r="O429" s="597" t="s">
        <v>4776</v>
      </c>
      <c r="P429" s="355" t="s">
        <v>3703</v>
      </c>
      <c r="Q429" s="596" t="s">
        <v>6286</v>
      </c>
      <c r="R429" s="355" t="s">
        <v>3742</v>
      </c>
      <c r="S429" s="355"/>
      <c r="T429" s="597"/>
      <c r="U429" s="597" t="s">
        <v>3123</v>
      </c>
      <c r="V429" s="597" t="s">
        <v>3706</v>
      </c>
    </row>
    <row r="430" spans="1:22" x14ac:dyDescent="0.25">
      <c r="A430" s="597" t="s">
        <v>4735</v>
      </c>
      <c r="B430" s="597" t="s">
        <v>3693</v>
      </c>
      <c r="C430" s="597" t="s">
        <v>3694</v>
      </c>
      <c r="D430" s="597" t="s">
        <v>4110</v>
      </c>
      <c r="E430" s="597"/>
      <c r="F430" s="597" t="s">
        <v>1027</v>
      </c>
      <c r="G430" s="358">
        <v>43569.473182870373</v>
      </c>
      <c r="H430" s="597" t="s">
        <v>3740</v>
      </c>
      <c r="I430" s="358">
        <v>43569.473182870373</v>
      </c>
      <c r="J430" s="355" t="s">
        <v>3108</v>
      </c>
      <c r="K430" s="597" t="s">
        <v>4736</v>
      </c>
      <c r="L430" s="597" t="s">
        <v>3485</v>
      </c>
      <c r="M430" s="597" t="s">
        <v>3721</v>
      </c>
      <c r="N430" s="355"/>
      <c r="O430" s="597" t="s">
        <v>4737</v>
      </c>
      <c r="P430" s="355" t="s">
        <v>3703</v>
      </c>
      <c r="Q430" s="596"/>
      <c r="R430" s="355"/>
      <c r="S430" s="355"/>
      <c r="T430" s="597"/>
      <c r="U430" s="597" t="s">
        <v>3123</v>
      </c>
      <c r="V430" s="597" t="s">
        <v>3706</v>
      </c>
    </row>
    <row r="431" spans="1:22" x14ac:dyDescent="0.25">
      <c r="A431" s="597" t="s">
        <v>4768</v>
      </c>
      <c r="B431" s="597" t="s">
        <v>3693</v>
      </c>
      <c r="C431" s="597" t="s">
        <v>3694</v>
      </c>
      <c r="D431" s="597" t="s">
        <v>4767</v>
      </c>
      <c r="E431" s="597"/>
      <c r="F431" s="597" t="s">
        <v>1076</v>
      </c>
      <c r="G431" s="358">
        <v>43567.979016203702</v>
      </c>
      <c r="H431" s="597" t="s">
        <v>4769</v>
      </c>
      <c r="I431" s="358">
        <v>43567.979016203702</v>
      </c>
      <c r="J431" s="355" t="s">
        <v>3108</v>
      </c>
      <c r="K431" s="597" t="s">
        <v>4734</v>
      </c>
      <c r="L431" s="597" t="s">
        <v>4770</v>
      </c>
      <c r="M431" s="597" t="s">
        <v>3755</v>
      </c>
      <c r="N431" s="355" t="s">
        <v>4006</v>
      </c>
      <c r="O431" s="597" t="s">
        <v>4240</v>
      </c>
      <c r="P431" s="355" t="s">
        <v>3703</v>
      </c>
      <c r="Q431" s="596" t="s">
        <v>6285</v>
      </c>
      <c r="R431" s="355" t="s">
        <v>3704</v>
      </c>
      <c r="S431" s="355" t="s">
        <v>3716</v>
      </c>
      <c r="T431" s="597"/>
      <c r="U431" s="597" t="s">
        <v>3123</v>
      </c>
      <c r="V431" s="597" t="s">
        <v>3706</v>
      </c>
    </row>
    <row r="432" spans="1:22" x14ac:dyDescent="0.25">
      <c r="A432" s="597" t="s">
        <v>4764</v>
      </c>
      <c r="B432" s="597" t="s">
        <v>3693</v>
      </c>
      <c r="C432" s="597" t="s">
        <v>3694</v>
      </c>
      <c r="D432" s="597" t="s">
        <v>3717</v>
      </c>
      <c r="E432" s="597"/>
      <c r="F432" s="597" t="s">
        <v>1057</v>
      </c>
      <c r="G432" s="358">
        <v>43567.595312500001</v>
      </c>
      <c r="H432" s="597" t="s">
        <v>3719</v>
      </c>
      <c r="I432" s="358">
        <v>43567.595312500001</v>
      </c>
      <c r="J432" s="355" t="s">
        <v>3108</v>
      </c>
      <c r="K432" s="597" t="s">
        <v>4734</v>
      </c>
      <c r="L432" s="597" t="s">
        <v>4765</v>
      </c>
      <c r="M432" s="597" t="s">
        <v>3721</v>
      </c>
      <c r="N432" s="355" t="s">
        <v>4006</v>
      </c>
      <c r="O432" s="597" t="s">
        <v>4766</v>
      </c>
      <c r="P432" s="355" t="s">
        <v>3703</v>
      </c>
      <c r="Q432" s="596" t="s">
        <v>6284</v>
      </c>
      <c r="R432" s="355" t="s">
        <v>3723</v>
      </c>
      <c r="S432" s="355"/>
      <c r="T432" s="597"/>
      <c r="U432" s="597" t="s">
        <v>3123</v>
      </c>
      <c r="V432" s="597" t="s">
        <v>3706</v>
      </c>
    </row>
    <row r="433" spans="1:22" x14ac:dyDescent="0.25">
      <c r="A433" s="597" t="s">
        <v>4733</v>
      </c>
      <c r="B433" s="597" t="s">
        <v>3693</v>
      </c>
      <c r="C433" s="597" t="s">
        <v>3694</v>
      </c>
      <c r="D433" s="597" t="s">
        <v>3974</v>
      </c>
      <c r="E433" s="597"/>
      <c r="F433" s="597" t="s">
        <v>3976</v>
      </c>
      <c r="G433" s="358">
        <v>43567.453472222223</v>
      </c>
      <c r="H433" s="597" t="s">
        <v>3977</v>
      </c>
      <c r="I433" s="358">
        <v>43567.453472222223</v>
      </c>
      <c r="J433" s="355" t="s">
        <v>3108</v>
      </c>
      <c r="K433" s="597" t="s">
        <v>4734</v>
      </c>
      <c r="L433" s="597" t="s">
        <v>3485</v>
      </c>
      <c r="M433" s="597"/>
      <c r="N433" s="355"/>
      <c r="O433" s="597"/>
      <c r="P433" s="355" t="s">
        <v>3703</v>
      </c>
      <c r="Q433" s="596"/>
      <c r="R433" s="355"/>
      <c r="S433" s="355"/>
      <c r="T433" s="597"/>
      <c r="U433" s="597" t="s">
        <v>3123</v>
      </c>
      <c r="V433" s="597" t="s">
        <v>3706</v>
      </c>
    </row>
    <row r="434" spans="1:22" x14ac:dyDescent="0.25">
      <c r="A434" s="597" t="s">
        <v>4749</v>
      </c>
      <c r="B434" s="597" t="s">
        <v>3693</v>
      </c>
      <c r="C434" s="597" t="s">
        <v>3694</v>
      </c>
      <c r="D434" s="597" t="s">
        <v>4719</v>
      </c>
      <c r="E434" s="597"/>
      <c r="F434" s="597" t="s">
        <v>4721</v>
      </c>
      <c r="G434" s="358">
        <v>43563.611041666663</v>
      </c>
      <c r="H434" s="597" t="s">
        <v>4722</v>
      </c>
      <c r="I434" s="358">
        <v>43563.611041666663</v>
      </c>
      <c r="J434" s="355" t="s">
        <v>3108</v>
      </c>
      <c r="K434" s="597" t="s">
        <v>4723</v>
      </c>
      <c r="L434" s="597" t="s">
        <v>4750</v>
      </c>
      <c r="M434" s="597" t="s">
        <v>3700</v>
      </c>
      <c r="N434" s="355" t="s">
        <v>3714</v>
      </c>
      <c r="O434" s="597" t="s">
        <v>4748</v>
      </c>
      <c r="P434" s="355" t="s">
        <v>3703</v>
      </c>
      <c r="Q434" s="596" t="s">
        <v>6281</v>
      </c>
      <c r="R434" s="355" t="s">
        <v>3723</v>
      </c>
      <c r="S434" s="355"/>
      <c r="T434" s="597"/>
      <c r="U434" s="597" t="s">
        <v>3123</v>
      </c>
      <c r="V434" s="597" t="s">
        <v>3706</v>
      </c>
    </row>
    <row r="435" spans="1:22" x14ac:dyDescent="0.25">
      <c r="A435" s="597" t="s">
        <v>4717</v>
      </c>
      <c r="B435" s="597" t="s">
        <v>3693</v>
      </c>
      <c r="C435" s="597" t="s">
        <v>3694</v>
      </c>
      <c r="D435" s="597" t="s">
        <v>3795</v>
      </c>
      <c r="E435" s="597"/>
      <c r="F435" s="597" t="s">
        <v>1159</v>
      </c>
      <c r="G435" s="358">
        <v>43559.594131944446</v>
      </c>
      <c r="H435" s="597" t="s">
        <v>3771</v>
      </c>
      <c r="I435" s="358">
        <v>43560.594131944446</v>
      </c>
      <c r="J435" s="355" t="s">
        <v>3108</v>
      </c>
      <c r="K435" s="597"/>
      <c r="L435" s="597" t="s">
        <v>4718</v>
      </c>
      <c r="M435" s="597" t="s">
        <v>3781</v>
      </c>
      <c r="N435" s="355" t="s">
        <v>3701</v>
      </c>
      <c r="O435" s="597" t="s">
        <v>3091</v>
      </c>
      <c r="P435" s="355" t="s">
        <v>3703</v>
      </c>
      <c r="Q435" s="596"/>
      <c r="R435" s="355" t="s">
        <v>3723</v>
      </c>
      <c r="S435" s="355"/>
      <c r="T435" s="597"/>
      <c r="U435" s="597" t="s">
        <v>3123</v>
      </c>
      <c r="V435" s="597" t="s">
        <v>3706</v>
      </c>
    </row>
    <row r="436" spans="1:22" ht="60" x14ac:dyDescent="0.25">
      <c r="A436" s="597" t="s">
        <v>4727</v>
      </c>
      <c r="B436" s="597" t="s">
        <v>3693</v>
      </c>
      <c r="C436" s="597" t="s">
        <v>3744</v>
      </c>
      <c r="D436" s="597" t="s">
        <v>4726</v>
      </c>
      <c r="E436" s="597"/>
      <c r="F436" s="597" t="s">
        <v>4728</v>
      </c>
      <c r="G436" s="358">
        <v>43560.191562499997</v>
      </c>
      <c r="H436" s="597" t="s">
        <v>4729</v>
      </c>
      <c r="I436" s="358">
        <v>43560.191562499997</v>
      </c>
      <c r="J436" s="355" t="s">
        <v>3766</v>
      </c>
      <c r="K436" s="597" t="s">
        <v>4730</v>
      </c>
      <c r="L436" s="597" t="s">
        <v>4731</v>
      </c>
      <c r="M436" s="597" t="s">
        <v>3950</v>
      </c>
      <c r="N436" s="355" t="s">
        <v>3714</v>
      </c>
      <c r="O436" s="597" t="s">
        <v>4732</v>
      </c>
      <c r="P436" s="355" t="s">
        <v>3703</v>
      </c>
      <c r="Q436" s="596" t="s">
        <v>6277</v>
      </c>
      <c r="R436" s="355"/>
      <c r="S436" s="355"/>
      <c r="T436" s="597"/>
      <c r="U436" s="597" t="s">
        <v>3123</v>
      </c>
      <c r="V436" s="597" t="s">
        <v>3706</v>
      </c>
    </row>
    <row r="437" spans="1:22" ht="30" x14ac:dyDescent="0.25">
      <c r="A437" s="597" t="s">
        <v>4720</v>
      </c>
      <c r="B437" s="597" t="s">
        <v>3693</v>
      </c>
      <c r="C437" s="597" t="s">
        <v>3694</v>
      </c>
      <c r="D437" s="597" t="s">
        <v>4719</v>
      </c>
      <c r="E437" s="597"/>
      <c r="F437" s="597" t="s">
        <v>4721</v>
      </c>
      <c r="G437" s="358">
        <v>43559.995694444442</v>
      </c>
      <c r="H437" s="597" t="s">
        <v>4722</v>
      </c>
      <c r="I437" s="358">
        <v>43559.995694444442</v>
      </c>
      <c r="J437" s="355"/>
      <c r="K437" s="597" t="s">
        <v>4723</v>
      </c>
      <c r="L437" s="597" t="s">
        <v>4724</v>
      </c>
      <c r="M437" s="597" t="s">
        <v>3950</v>
      </c>
      <c r="N437" s="355" t="s">
        <v>3737</v>
      </c>
      <c r="O437" s="597" t="s">
        <v>4725</v>
      </c>
      <c r="P437" s="355" t="s">
        <v>3703</v>
      </c>
      <c r="Q437" s="596" t="s">
        <v>6276</v>
      </c>
      <c r="R437" s="355" t="s">
        <v>3742</v>
      </c>
      <c r="S437" s="355"/>
      <c r="T437" s="597"/>
      <c r="U437" s="597" t="s">
        <v>3123</v>
      </c>
      <c r="V437" s="597" t="s">
        <v>3706</v>
      </c>
    </row>
    <row r="438" spans="1:22" x14ac:dyDescent="0.25">
      <c r="A438" s="597" t="s">
        <v>4752</v>
      </c>
      <c r="B438" s="597" t="s">
        <v>3693</v>
      </c>
      <c r="C438" s="597" t="s">
        <v>3694</v>
      </c>
      <c r="D438" s="597" t="s">
        <v>4751</v>
      </c>
      <c r="E438" s="597"/>
      <c r="F438" s="597" t="s">
        <v>4753</v>
      </c>
      <c r="G438" s="358">
        <v>43563.612708333334</v>
      </c>
      <c r="H438" s="597" t="s">
        <v>4722</v>
      </c>
      <c r="I438" s="358">
        <v>43559.612708333334</v>
      </c>
      <c r="J438" s="355" t="s">
        <v>3108</v>
      </c>
      <c r="K438" s="597" t="s">
        <v>4723</v>
      </c>
      <c r="L438" s="597" t="s">
        <v>4754</v>
      </c>
      <c r="M438" s="597" t="s">
        <v>3700</v>
      </c>
      <c r="N438" s="355" t="s">
        <v>3714</v>
      </c>
      <c r="O438" s="597" t="s">
        <v>4748</v>
      </c>
      <c r="P438" s="355" t="s">
        <v>3703</v>
      </c>
      <c r="Q438" s="596" t="s">
        <v>6282</v>
      </c>
      <c r="R438" s="355" t="s">
        <v>3723</v>
      </c>
      <c r="S438" s="355"/>
      <c r="T438" s="597"/>
      <c r="U438" s="597" t="s">
        <v>3123</v>
      </c>
      <c r="V438" s="597" t="s">
        <v>3706</v>
      </c>
    </row>
    <row r="439" spans="1:22" x14ac:dyDescent="0.25">
      <c r="A439" s="597" t="s">
        <v>4745</v>
      </c>
      <c r="B439" s="597" t="s">
        <v>3693</v>
      </c>
      <c r="C439" s="597" t="s">
        <v>3694</v>
      </c>
      <c r="D439" s="597" t="s">
        <v>4744</v>
      </c>
      <c r="E439" s="597"/>
      <c r="F439" s="597" t="s">
        <v>4746</v>
      </c>
      <c r="G439" s="358">
        <v>43563.605393518519</v>
      </c>
      <c r="H439" s="597" t="s">
        <v>4722</v>
      </c>
      <c r="I439" s="358">
        <v>43559.605393518519</v>
      </c>
      <c r="J439" s="355" t="s">
        <v>3108</v>
      </c>
      <c r="K439" s="597" t="s">
        <v>4723</v>
      </c>
      <c r="L439" s="597" t="s">
        <v>4747</v>
      </c>
      <c r="M439" s="597" t="s">
        <v>3700</v>
      </c>
      <c r="N439" s="355" t="s">
        <v>3714</v>
      </c>
      <c r="O439" s="597" t="s">
        <v>4748</v>
      </c>
      <c r="P439" s="355"/>
      <c r="Q439" s="596" t="s">
        <v>6280</v>
      </c>
      <c r="R439" s="355" t="s">
        <v>3723</v>
      </c>
      <c r="S439" s="355"/>
      <c r="T439" s="597"/>
      <c r="U439" s="597" t="s">
        <v>3123</v>
      </c>
      <c r="V439" s="597" t="s">
        <v>3706</v>
      </c>
    </row>
    <row r="440" spans="1:22" x14ac:dyDescent="0.25">
      <c r="A440" s="597" t="s">
        <v>4715</v>
      </c>
      <c r="B440" s="597" t="s">
        <v>3693</v>
      </c>
      <c r="C440" s="597" t="s">
        <v>3694</v>
      </c>
      <c r="D440" s="597" t="s">
        <v>3795</v>
      </c>
      <c r="E440" s="597"/>
      <c r="F440" s="597" t="s">
        <v>1159</v>
      </c>
      <c r="G440" s="358">
        <v>43558.482569444444</v>
      </c>
      <c r="H440" s="597" t="s">
        <v>3771</v>
      </c>
      <c r="I440" s="358">
        <v>43559.482569444444</v>
      </c>
      <c r="J440" s="355" t="s">
        <v>3108</v>
      </c>
      <c r="K440" s="597"/>
      <c r="L440" s="597" t="s">
        <v>4716</v>
      </c>
      <c r="M440" s="597" t="s">
        <v>3781</v>
      </c>
      <c r="N440" s="355" t="s">
        <v>3701</v>
      </c>
      <c r="O440" s="597" t="s">
        <v>3091</v>
      </c>
      <c r="P440" s="355" t="s">
        <v>3703</v>
      </c>
      <c r="Q440" s="596"/>
      <c r="R440" s="355" t="s">
        <v>3723</v>
      </c>
      <c r="S440" s="355"/>
      <c r="T440" s="597"/>
      <c r="U440" s="597" t="s">
        <v>3123</v>
      </c>
      <c r="V440" s="597" t="s">
        <v>3706</v>
      </c>
    </row>
    <row r="441" spans="1:22" x14ac:dyDescent="0.25">
      <c r="A441" s="597" t="s">
        <v>4713</v>
      </c>
      <c r="B441" s="597" t="s">
        <v>3693</v>
      </c>
      <c r="C441" s="597" t="s">
        <v>3694</v>
      </c>
      <c r="D441" s="597" t="s">
        <v>3769</v>
      </c>
      <c r="E441" s="597"/>
      <c r="F441" s="597" t="s">
        <v>1160</v>
      </c>
      <c r="G441" s="358">
        <v>43558.47991898148</v>
      </c>
      <c r="H441" s="597" t="s">
        <v>3771</v>
      </c>
      <c r="I441" s="358">
        <v>43559.47991898148</v>
      </c>
      <c r="J441" s="355" t="s">
        <v>3108</v>
      </c>
      <c r="K441" s="597"/>
      <c r="L441" s="597" t="s">
        <v>4714</v>
      </c>
      <c r="M441" s="597" t="s">
        <v>3781</v>
      </c>
      <c r="N441" s="355" t="s">
        <v>3701</v>
      </c>
      <c r="O441" s="597" t="s">
        <v>3091</v>
      </c>
      <c r="P441" s="355" t="s">
        <v>3703</v>
      </c>
      <c r="Q441" s="596"/>
      <c r="R441" s="355" t="s">
        <v>3723</v>
      </c>
      <c r="S441" s="355"/>
      <c r="T441" s="597"/>
      <c r="U441" s="597" t="s">
        <v>3123</v>
      </c>
      <c r="V441" s="597" t="s">
        <v>3706</v>
      </c>
    </row>
    <row r="442" spans="1:22" x14ac:dyDescent="0.25">
      <c r="A442" s="597" t="s">
        <v>4705</v>
      </c>
      <c r="B442" s="597" t="s">
        <v>3693</v>
      </c>
      <c r="C442" s="597" t="s">
        <v>3707</v>
      </c>
      <c r="D442" s="597" t="s">
        <v>4094</v>
      </c>
      <c r="E442" s="597"/>
      <c r="F442" s="597" t="s">
        <v>2777</v>
      </c>
      <c r="G442" s="358">
        <v>43557.361701388887</v>
      </c>
      <c r="H442" s="597"/>
      <c r="I442" s="358">
        <v>43559.361701388887</v>
      </c>
      <c r="J442" s="355" t="s">
        <v>3780</v>
      </c>
      <c r="K442" s="597"/>
      <c r="L442" s="597" t="s">
        <v>3721</v>
      </c>
      <c r="M442" s="597" t="s">
        <v>3781</v>
      </c>
      <c r="N442" s="355" t="s">
        <v>3701</v>
      </c>
      <c r="O442" s="597" t="s">
        <v>4109</v>
      </c>
      <c r="P442" s="355" t="s">
        <v>3703</v>
      </c>
      <c r="Q442" s="596"/>
      <c r="R442" s="355" t="s">
        <v>3723</v>
      </c>
      <c r="S442" s="355"/>
      <c r="T442" s="597"/>
      <c r="U442" s="597" t="s">
        <v>3123</v>
      </c>
      <c r="V442" s="597" t="s">
        <v>3706</v>
      </c>
    </row>
    <row r="443" spans="1:22" ht="60" x14ac:dyDescent="0.25">
      <c r="A443" s="597" t="s">
        <v>4706</v>
      </c>
      <c r="B443" s="597" t="s">
        <v>3693</v>
      </c>
      <c r="C443" s="597" t="s">
        <v>3694</v>
      </c>
      <c r="D443" s="597" t="s">
        <v>3769</v>
      </c>
      <c r="E443" s="597"/>
      <c r="F443" s="597" t="s">
        <v>1160</v>
      </c>
      <c r="G443" s="358">
        <v>43557.366770833331</v>
      </c>
      <c r="H443" s="597" t="s">
        <v>3771</v>
      </c>
      <c r="I443" s="358">
        <v>43558.366770833331</v>
      </c>
      <c r="J443" s="355" t="s">
        <v>3108</v>
      </c>
      <c r="K443" s="597"/>
      <c r="L443" s="597" t="s">
        <v>4707</v>
      </c>
      <c r="M443" s="597" t="s">
        <v>3781</v>
      </c>
      <c r="N443" s="355" t="s">
        <v>3701</v>
      </c>
      <c r="O443" s="597" t="s">
        <v>4028</v>
      </c>
      <c r="P443" s="355" t="s">
        <v>3703</v>
      </c>
      <c r="Q443" s="596" t="s">
        <v>6275</v>
      </c>
      <c r="R443" s="355" t="s">
        <v>3723</v>
      </c>
      <c r="S443" s="355"/>
      <c r="T443" s="597"/>
      <c r="U443" s="597" t="s">
        <v>3123</v>
      </c>
      <c r="V443" s="597" t="s">
        <v>3706</v>
      </c>
    </row>
    <row r="444" spans="1:22" x14ac:dyDescent="0.25">
      <c r="A444" s="597" t="s">
        <v>4709</v>
      </c>
      <c r="B444" s="597" t="s">
        <v>3693</v>
      </c>
      <c r="C444" s="597" t="s">
        <v>3744</v>
      </c>
      <c r="D444" s="597" t="s">
        <v>4708</v>
      </c>
      <c r="E444" s="597"/>
      <c r="F444" s="597" t="s">
        <v>4710</v>
      </c>
      <c r="G444" s="358">
        <v>43558.07608796296</v>
      </c>
      <c r="H444" s="597"/>
      <c r="I444" s="358">
        <v>43558.07608796296</v>
      </c>
      <c r="J444" s="355" t="s">
        <v>4257</v>
      </c>
      <c r="K444" s="597" t="s">
        <v>4711</v>
      </c>
      <c r="L444" s="597" t="s">
        <v>6728</v>
      </c>
      <c r="M444" s="597" t="s">
        <v>3950</v>
      </c>
      <c r="N444" s="355" t="s">
        <v>3714</v>
      </c>
      <c r="O444" s="597" t="s">
        <v>4712</v>
      </c>
      <c r="P444" s="355" t="s">
        <v>3703</v>
      </c>
      <c r="Q444" s="596"/>
      <c r="R444" s="355" t="s">
        <v>3742</v>
      </c>
      <c r="S444" s="355"/>
      <c r="T444" s="597"/>
      <c r="U444" s="597" t="s">
        <v>3123</v>
      </c>
      <c r="V444" s="597" t="s">
        <v>3706</v>
      </c>
    </row>
    <row r="445" spans="1:22" ht="60" x14ac:dyDescent="0.25">
      <c r="A445" s="597" t="s">
        <v>4703</v>
      </c>
      <c r="B445" s="597" t="s">
        <v>3693</v>
      </c>
      <c r="C445" s="597" t="s">
        <v>3694</v>
      </c>
      <c r="D445" s="597" t="s">
        <v>3769</v>
      </c>
      <c r="E445" s="597"/>
      <c r="F445" s="597" t="s">
        <v>1160</v>
      </c>
      <c r="G445" s="358">
        <v>43557.230405092596</v>
      </c>
      <c r="H445" s="597" t="s">
        <v>3771</v>
      </c>
      <c r="I445" s="358">
        <v>43557.230405092596</v>
      </c>
      <c r="J445" s="355" t="s">
        <v>3108</v>
      </c>
      <c r="K445" s="597"/>
      <c r="L445" s="597" t="s">
        <v>4704</v>
      </c>
      <c r="M445" s="597" t="s">
        <v>3781</v>
      </c>
      <c r="N445" s="355" t="s">
        <v>3701</v>
      </c>
      <c r="O445" s="597" t="s">
        <v>4028</v>
      </c>
      <c r="P445" s="355" t="s">
        <v>3703</v>
      </c>
      <c r="Q445" s="596" t="s">
        <v>6274</v>
      </c>
      <c r="R445" s="355" t="s">
        <v>3723</v>
      </c>
      <c r="S445" s="355"/>
      <c r="T445" s="597"/>
      <c r="U445" s="597" t="s">
        <v>3123</v>
      </c>
      <c r="V445" s="597" t="s">
        <v>3706</v>
      </c>
    </row>
    <row r="446" spans="1:22" ht="60" x14ac:dyDescent="0.25">
      <c r="A446" s="597" t="s">
        <v>4701</v>
      </c>
      <c r="B446" s="597" t="s">
        <v>3693</v>
      </c>
      <c r="C446" s="597" t="s">
        <v>3694</v>
      </c>
      <c r="D446" s="597" t="s">
        <v>3769</v>
      </c>
      <c r="E446" s="597"/>
      <c r="F446" s="597" t="s">
        <v>1160</v>
      </c>
      <c r="G446" s="358">
        <v>43556.637858796297</v>
      </c>
      <c r="H446" s="597" t="s">
        <v>3771</v>
      </c>
      <c r="I446" s="358">
        <v>43556.637858796297</v>
      </c>
      <c r="J446" s="355" t="s">
        <v>3108</v>
      </c>
      <c r="K446" s="597"/>
      <c r="L446" s="597" t="s">
        <v>4702</v>
      </c>
      <c r="M446" s="597" t="s">
        <v>3781</v>
      </c>
      <c r="N446" s="355" t="s">
        <v>3701</v>
      </c>
      <c r="O446" s="597" t="s">
        <v>3091</v>
      </c>
      <c r="P446" s="355" t="s">
        <v>3703</v>
      </c>
      <c r="Q446" s="596" t="s">
        <v>6273</v>
      </c>
      <c r="R446" s="355" t="s">
        <v>3723</v>
      </c>
      <c r="S446" s="355"/>
      <c r="T446" s="597"/>
      <c r="U446" s="597" t="s">
        <v>3123</v>
      </c>
      <c r="V446" s="597" t="s">
        <v>3706</v>
      </c>
    </row>
    <row r="447" spans="1:22" x14ac:dyDescent="0.25">
      <c r="A447" s="597" t="s">
        <v>4700</v>
      </c>
      <c r="B447" s="597" t="s">
        <v>3693</v>
      </c>
      <c r="C447" s="597" t="s">
        <v>3744</v>
      </c>
      <c r="D447" s="597" t="s">
        <v>3778</v>
      </c>
      <c r="E447" s="597"/>
      <c r="F447" s="597" t="s">
        <v>1512</v>
      </c>
      <c r="G447" s="358">
        <v>43556.631493055553</v>
      </c>
      <c r="H447" s="597"/>
      <c r="I447" s="358">
        <v>43556.631493055553</v>
      </c>
      <c r="J447" s="355" t="s">
        <v>3780</v>
      </c>
      <c r="K447" s="597"/>
      <c r="L447" s="597" t="s">
        <v>3781</v>
      </c>
      <c r="M447" s="597" t="s">
        <v>3781</v>
      </c>
      <c r="N447" s="355" t="s">
        <v>3701</v>
      </c>
      <c r="O447" s="597" t="s">
        <v>3091</v>
      </c>
      <c r="P447" s="355" t="s">
        <v>3703</v>
      </c>
      <c r="Q447" s="596"/>
      <c r="R447" s="355" t="s">
        <v>3723</v>
      </c>
      <c r="S447" s="355"/>
      <c r="T447" s="597"/>
      <c r="U447" s="597" t="s">
        <v>3123</v>
      </c>
      <c r="V447" s="597" t="s">
        <v>3706</v>
      </c>
    </row>
    <row r="448" spans="1:22" ht="60" x14ac:dyDescent="0.25">
      <c r="A448" s="597" t="s">
        <v>4698</v>
      </c>
      <c r="B448" s="597" t="s">
        <v>3693</v>
      </c>
      <c r="C448" s="597" t="s">
        <v>3694</v>
      </c>
      <c r="D448" s="597" t="s">
        <v>4121</v>
      </c>
      <c r="E448" s="597"/>
      <c r="F448" s="597" t="s">
        <v>1161</v>
      </c>
      <c r="G448" s="358">
        <v>43553.494444444441</v>
      </c>
      <c r="H448" s="597" t="s">
        <v>3771</v>
      </c>
      <c r="I448" s="358">
        <v>43556.494444444441</v>
      </c>
      <c r="J448" s="355" t="s">
        <v>3108</v>
      </c>
      <c r="K448" s="597"/>
      <c r="L448" s="597" t="s">
        <v>4699</v>
      </c>
      <c r="M448" s="597" t="s">
        <v>3781</v>
      </c>
      <c r="N448" s="355" t="s">
        <v>3701</v>
      </c>
      <c r="O448" s="597" t="s">
        <v>3091</v>
      </c>
      <c r="P448" s="355" t="s">
        <v>3703</v>
      </c>
      <c r="Q448" s="596" t="s">
        <v>6272</v>
      </c>
      <c r="R448" s="355" t="s">
        <v>3723</v>
      </c>
      <c r="S448" s="355"/>
      <c r="T448" s="597"/>
      <c r="U448" s="597" t="s">
        <v>3123</v>
      </c>
      <c r="V448" s="597" t="s">
        <v>3706</v>
      </c>
    </row>
    <row r="449" spans="1:22" x14ac:dyDescent="0.25">
      <c r="A449" s="597" t="s">
        <v>4693</v>
      </c>
      <c r="B449" s="597" t="s">
        <v>3693</v>
      </c>
      <c r="C449" s="597" t="s">
        <v>3762</v>
      </c>
      <c r="D449" s="597" t="s">
        <v>3763</v>
      </c>
      <c r="E449" s="597"/>
      <c r="F449" s="597" t="s">
        <v>123</v>
      </c>
      <c r="G449" s="358">
        <v>43553.345706018517</v>
      </c>
      <c r="H449" s="597" t="s">
        <v>3765</v>
      </c>
      <c r="I449" s="358">
        <v>43556.345706018517</v>
      </c>
      <c r="J449" s="355"/>
      <c r="K449" s="597"/>
      <c r="L449" s="597" t="s">
        <v>4694</v>
      </c>
      <c r="M449" s="597" t="s">
        <v>4137</v>
      </c>
      <c r="N449" s="355" t="s">
        <v>3701</v>
      </c>
      <c r="O449" s="597"/>
      <c r="P449" s="355" t="s">
        <v>3703</v>
      </c>
      <c r="Q449" s="596"/>
      <c r="R449" s="355" t="s">
        <v>3723</v>
      </c>
      <c r="S449" s="355" t="s">
        <v>3701</v>
      </c>
      <c r="T449" s="597"/>
      <c r="U449" s="597" t="s">
        <v>3123</v>
      </c>
      <c r="V449" s="597" t="s">
        <v>3706</v>
      </c>
    </row>
    <row r="450" spans="1:22" ht="60" x14ac:dyDescent="0.25">
      <c r="A450" s="597" t="s">
        <v>4696</v>
      </c>
      <c r="B450" s="597" t="s">
        <v>3693</v>
      </c>
      <c r="C450" s="597" t="s">
        <v>3694</v>
      </c>
      <c r="D450" s="597" t="s">
        <v>4121</v>
      </c>
      <c r="E450" s="597"/>
      <c r="F450" s="597" t="s">
        <v>1161</v>
      </c>
      <c r="G450" s="358">
        <v>43553.491655092592</v>
      </c>
      <c r="H450" s="597" t="s">
        <v>3771</v>
      </c>
      <c r="I450" s="358">
        <v>43555.491655092592</v>
      </c>
      <c r="J450" s="355" t="s">
        <v>3108</v>
      </c>
      <c r="K450" s="597"/>
      <c r="L450" s="597" t="s">
        <v>4697</v>
      </c>
      <c r="M450" s="597"/>
      <c r="N450" s="355" t="s">
        <v>3701</v>
      </c>
      <c r="O450" s="597" t="s">
        <v>3091</v>
      </c>
      <c r="P450" s="355" t="s">
        <v>3703</v>
      </c>
      <c r="Q450" s="596" t="s">
        <v>6271</v>
      </c>
      <c r="R450" s="355" t="s">
        <v>3723</v>
      </c>
      <c r="S450" s="355"/>
      <c r="T450" s="597"/>
      <c r="U450" s="597" t="s">
        <v>3123</v>
      </c>
      <c r="V450" s="597" t="s">
        <v>3706</v>
      </c>
    </row>
    <row r="451" spans="1:22" x14ac:dyDescent="0.25">
      <c r="A451" s="597" t="s">
        <v>4695</v>
      </c>
      <c r="B451" s="597" t="s">
        <v>3693</v>
      </c>
      <c r="C451" s="597" t="s">
        <v>3744</v>
      </c>
      <c r="D451" s="597" t="s">
        <v>3778</v>
      </c>
      <c r="E451" s="597"/>
      <c r="F451" s="597" t="s">
        <v>1512</v>
      </c>
      <c r="G451" s="358">
        <v>43553.486944444441</v>
      </c>
      <c r="H451" s="597"/>
      <c r="I451" s="358">
        <v>43555.486944444441</v>
      </c>
      <c r="J451" s="355" t="s">
        <v>3780</v>
      </c>
      <c r="K451" s="597"/>
      <c r="L451" s="597" t="s">
        <v>3781</v>
      </c>
      <c r="M451" s="597" t="s">
        <v>3781</v>
      </c>
      <c r="N451" s="355" t="s">
        <v>3701</v>
      </c>
      <c r="O451" s="597" t="s">
        <v>3091</v>
      </c>
      <c r="P451" s="355" t="s">
        <v>3703</v>
      </c>
      <c r="Q451" s="596"/>
      <c r="R451" s="355"/>
      <c r="S451" s="355"/>
      <c r="T451" s="597"/>
      <c r="U451" s="597" t="s">
        <v>3123</v>
      </c>
      <c r="V451" s="597" t="s">
        <v>3706</v>
      </c>
    </row>
    <row r="452" spans="1:22" x14ac:dyDescent="0.25">
      <c r="A452" s="597" t="s">
        <v>4691</v>
      </c>
      <c r="B452" s="597" t="s">
        <v>3693</v>
      </c>
      <c r="C452" s="597" t="s">
        <v>3694</v>
      </c>
      <c r="D452" s="597" t="s">
        <v>4045</v>
      </c>
      <c r="E452" s="597"/>
      <c r="F452" s="597" t="s">
        <v>1157</v>
      </c>
      <c r="G452" s="358">
        <v>43545.430752314816</v>
      </c>
      <c r="H452" s="597" t="s">
        <v>3816</v>
      </c>
      <c r="I452" s="358">
        <v>43546.430752314816</v>
      </c>
      <c r="J452" s="355" t="s">
        <v>3108</v>
      </c>
      <c r="K452" s="597"/>
      <c r="L452" s="597" t="s">
        <v>4692</v>
      </c>
      <c r="M452" s="597" t="s">
        <v>3781</v>
      </c>
      <c r="N452" s="355" t="s">
        <v>3701</v>
      </c>
      <c r="O452" s="597" t="s">
        <v>3091</v>
      </c>
      <c r="P452" s="355" t="s">
        <v>3703</v>
      </c>
      <c r="Q452" s="596" t="s">
        <v>6270</v>
      </c>
      <c r="R452" s="355" t="s">
        <v>3723</v>
      </c>
      <c r="S452" s="355"/>
      <c r="T452" s="597"/>
      <c r="U452" s="597" t="s">
        <v>3123</v>
      </c>
      <c r="V452" s="597" t="s">
        <v>3706</v>
      </c>
    </row>
    <row r="453" spans="1:22" x14ac:dyDescent="0.25">
      <c r="A453" s="597" t="s">
        <v>4687</v>
      </c>
      <c r="B453" s="597" t="s">
        <v>3693</v>
      </c>
      <c r="C453" s="597" t="s">
        <v>3694</v>
      </c>
      <c r="D453" s="597" t="s">
        <v>3814</v>
      </c>
      <c r="E453" s="597"/>
      <c r="F453" s="597" t="s">
        <v>1154</v>
      </c>
      <c r="G453" s="358">
        <v>43544.467928240738</v>
      </c>
      <c r="H453" s="597" t="s">
        <v>3816</v>
      </c>
      <c r="I453" s="358">
        <v>43545.467928240738</v>
      </c>
      <c r="J453" s="355" t="s">
        <v>3108</v>
      </c>
      <c r="K453" s="597"/>
      <c r="L453" s="597" t="s">
        <v>4688</v>
      </c>
      <c r="M453" s="597" t="s">
        <v>3781</v>
      </c>
      <c r="N453" s="355" t="s">
        <v>3701</v>
      </c>
      <c r="O453" s="597" t="s">
        <v>3091</v>
      </c>
      <c r="P453" s="355" t="s">
        <v>3703</v>
      </c>
      <c r="Q453" s="596"/>
      <c r="R453" s="355"/>
      <c r="S453" s="355"/>
      <c r="T453" s="597"/>
      <c r="U453" s="597" t="s">
        <v>3123</v>
      </c>
      <c r="V453" s="597" t="s">
        <v>3706</v>
      </c>
    </row>
    <row r="454" spans="1:22" x14ac:dyDescent="0.25">
      <c r="A454" s="597" t="s">
        <v>4689</v>
      </c>
      <c r="B454" s="597" t="s">
        <v>3693</v>
      </c>
      <c r="C454" s="597" t="s">
        <v>3694</v>
      </c>
      <c r="D454" s="597" t="s">
        <v>4045</v>
      </c>
      <c r="E454" s="597"/>
      <c r="F454" s="597" t="s">
        <v>1157</v>
      </c>
      <c r="G454" s="358">
        <v>43545.42732638889</v>
      </c>
      <c r="H454" s="597" t="s">
        <v>3816</v>
      </c>
      <c r="I454" s="358">
        <v>43545.42732638889</v>
      </c>
      <c r="J454" s="355" t="s">
        <v>3108</v>
      </c>
      <c r="K454" s="597"/>
      <c r="L454" s="597" t="s">
        <v>4690</v>
      </c>
      <c r="M454" s="597" t="s">
        <v>3781</v>
      </c>
      <c r="N454" s="355" t="s">
        <v>3701</v>
      </c>
      <c r="O454" s="597" t="s">
        <v>3091</v>
      </c>
      <c r="P454" s="355" t="s">
        <v>3703</v>
      </c>
      <c r="Q454" s="596"/>
      <c r="R454" s="355" t="s">
        <v>3723</v>
      </c>
      <c r="S454" s="355"/>
      <c r="T454" s="597"/>
      <c r="U454" s="597" t="s">
        <v>3123</v>
      </c>
      <c r="V454" s="597" t="s">
        <v>3706</v>
      </c>
    </row>
    <row r="455" spans="1:22" x14ac:dyDescent="0.25">
      <c r="A455" s="597" t="s">
        <v>4685</v>
      </c>
      <c r="B455" s="597" t="s">
        <v>3693</v>
      </c>
      <c r="C455" s="597" t="s">
        <v>3694</v>
      </c>
      <c r="D455" s="597" t="s">
        <v>3814</v>
      </c>
      <c r="E455" s="597"/>
      <c r="F455" s="597" t="s">
        <v>1154</v>
      </c>
      <c r="G455" s="358">
        <v>43543.472766203704</v>
      </c>
      <c r="H455" s="597" t="s">
        <v>3816</v>
      </c>
      <c r="I455" s="358">
        <v>43544.472766203704</v>
      </c>
      <c r="J455" s="355" t="s">
        <v>3108</v>
      </c>
      <c r="K455" s="597"/>
      <c r="L455" s="597" t="s">
        <v>4686</v>
      </c>
      <c r="M455" s="597" t="s">
        <v>3781</v>
      </c>
      <c r="N455" s="355" t="s">
        <v>3701</v>
      </c>
      <c r="O455" s="597" t="s">
        <v>3091</v>
      </c>
      <c r="P455" s="355" t="s">
        <v>3703</v>
      </c>
      <c r="Q455" s="596"/>
      <c r="R455" s="355" t="s">
        <v>3723</v>
      </c>
      <c r="S455" s="355"/>
      <c r="T455" s="597"/>
      <c r="U455" s="597" t="s">
        <v>3123</v>
      </c>
      <c r="V455" s="597" t="s">
        <v>3706</v>
      </c>
    </row>
    <row r="456" spans="1:22" x14ac:dyDescent="0.25">
      <c r="A456" s="597" t="s">
        <v>4684</v>
      </c>
      <c r="B456" s="597" t="s">
        <v>3693</v>
      </c>
      <c r="C456" s="597" t="s">
        <v>3694</v>
      </c>
      <c r="D456" s="597" t="s">
        <v>3814</v>
      </c>
      <c r="E456" s="597"/>
      <c r="F456" s="597" t="s">
        <v>1154</v>
      </c>
      <c r="G456" s="358">
        <v>43543.470185185186</v>
      </c>
      <c r="H456" s="597" t="s">
        <v>3816</v>
      </c>
      <c r="I456" s="358">
        <v>43543.470185185186</v>
      </c>
      <c r="J456" s="355" t="s">
        <v>3108</v>
      </c>
      <c r="K456" s="597"/>
      <c r="L456" s="597" t="s">
        <v>4679</v>
      </c>
      <c r="M456" s="597" t="s">
        <v>3781</v>
      </c>
      <c r="N456" s="355" t="s">
        <v>3701</v>
      </c>
      <c r="O456" s="597" t="s">
        <v>3091</v>
      </c>
      <c r="P456" s="355" t="s">
        <v>3703</v>
      </c>
      <c r="Q456" s="596"/>
      <c r="R456" s="355" t="s">
        <v>3723</v>
      </c>
      <c r="S456" s="355"/>
      <c r="T456" s="597"/>
      <c r="U456" s="597" t="s">
        <v>3123</v>
      </c>
      <c r="V456" s="597" t="s">
        <v>3706</v>
      </c>
    </row>
    <row r="457" spans="1:22" x14ac:dyDescent="0.25">
      <c r="A457" s="597" t="s">
        <v>4682</v>
      </c>
      <c r="B457" s="597" t="s">
        <v>3693</v>
      </c>
      <c r="C457" s="597" t="s">
        <v>3694</v>
      </c>
      <c r="D457" s="597" t="s">
        <v>3857</v>
      </c>
      <c r="E457" s="597"/>
      <c r="F457" s="597" t="s">
        <v>967</v>
      </c>
      <c r="G457" s="358">
        <v>43543.467291666668</v>
      </c>
      <c r="H457" s="597" t="s">
        <v>3859</v>
      </c>
      <c r="I457" s="358">
        <v>43543.467291666668</v>
      </c>
      <c r="J457" s="355" t="s">
        <v>3108</v>
      </c>
      <c r="K457" s="597"/>
      <c r="L457" s="597" t="s">
        <v>4683</v>
      </c>
      <c r="M457" s="597" t="s">
        <v>3781</v>
      </c>
      <c r="N457" s="355" t="s">
        <v>3701</v>
      </c>
      <c r="O457" s="597" t="s">
        <v>3091</v>
      </c>
      <c r="P457" s="355" t="s">
        <v>3703</v>
      </c>
      <c r="Q457" s="596"/>
      <c r="R457" s="355" t="s">
        <v>3723</v>
      </c>
      <c r="S457" s="355"/>
      <c r="T457" s="597"/>
      <c r="U457" s="597" t="s">
        <v>3123</v>
      </c>
      <c r="V457" s="597" t="s">
        <v>3706</v>
      </c>
    </row>
    <row r="458" spans="1:22" x14ac:dyDescent="0.25">
      <c r="A458" s="597" t="s">
        <v>4673</v>
      </c>
      <c r="B458" s="597" t="s">
        <v>3693</v>
      </c>
      <c r="C458" s="597" t="s">
        <v>3694</v>
      </c>
      <c r="D458" s="597" t="s">
        <v>3838</v>
      </c>
      <c r="E458" s="597"/>
      <c r="F458" s="597" t="s">
        <v>1158</v>
      </c>
      <c r="G458" s="358">
        <v>43539.463680555556</v>
      </c>
      <c r="H458" s="597" t="s">
        <v>3816</v>
      </c>
      <c r="I458" s="358">
        <v>43543.463680555556</v>
      </c>
      <c r="J458" s="355" t="s">
        <v>3108</v>
      </c>
      <c r="K458" s="597"/>
      <c r="L458" s="597" t="s">
        <v>4674</v>
      </c>
      <c r="M458" s="597" t="s">
        <v>3721</v>
      </c>
      <c r="N458" s="355" t="s">
        <v>3701</v>
      </c>
      <c r="O458" s="597" t="s">
        <v>4109</v>
      </c>
      <c r="P458" s="355" t="s">
        <v>3703</v>
      </c>
      <c r="Q458" s="596"/>
      <c r="R458" s="355" t="s">
        <v>3723</v>
      </c>
      <c r="S458" s="355"/>
      <c r="T458" s="597"/>
      <c r="U458" s="597" t="s">
        <v>3123</v>
      </c>
      <c r="V458" s="597" t="s">
        <v>3706</v>
      </c>
    </row>
    <row r="459" spans="1:22" x14ac:dyDescent="0.25">
      <c r="A459" s="597" t="s">
        <v>4680</v>
      </c>
      <c r="B459" s="597" t="s">
        <v>3693</v>
      </c>
      <c r="C459" s="597" t="s">
        <v>3694</v>
      </c>
      <c r="D459" s="597" t="s">
        <v>4029</v>
      </c>
      <c r="E459" s="597"/>
      <c r="F459" s="597" t="s">
        <v>4031</v>
      </c>
      <c r="G459" s="358">
        <v>43543.461863425924</v>
      </c>
      <c r="H459" s="597" t="s">
        <v>3859</v>
      </c>
      <c r="I459" s="358">
        <v>43543.461863425924</v>
      </c>
      <c r="J459" s="355" t="s">
        <v>3108</v>
      </c>
      <c r="K459" s="597"/>
      <c r="L459" s="597" t="s">
        <v>4681</v>
      </c>
      <c r="M459" s="597" t="s">
        <v>3781</v>
      </c>
      <c r="N459" s="355" t="s">
        <v>3701</v>
      </c>
      <c r="O459" s="597" t="s">
        <v>3091</v>
      </c>
      <c r="P459" s="355" t="s">
        <v>3703</v>
      </c>
      <c r="Q459" s="596"/>
      <c r="R459" s="355" t="s">
        <v>3723</v>
      </c>
      <c r="S459" s="355"/>
      <c r="T459" s="597"/>
      <c r="U459" s="597" t="s">
        <v>3123</v>
      </c>
      <c r="V459" s="597" t="s">
        <v>3706</v>
      </c>
    </row>
    <row r="460" spans="1:22" x14ac:dyDescent="0.25">
      <c r="A460" s="597" t="s">
        <v>4771</v>
      </c>
      <c r="B460" s="597" t="s">
        <v>3693</v>
      </c>
      <c r="C460" s="597" t="s">
        <v>3744</v>
      </c>
      <c r="D460" s="597" t="s">
        <v>4434</v>
      </c>
      <c r="E460" s="597"/>
      <c r="F460" s="597" t="s">
        <v>1462</v>
      </c>
      <c r="G460" s="358">
        <v>43570.301180555558</v>
      </c>
      <c r="H460" s="597"/>
      <c r="I460" s="358">
        <v>43543.301180555558</v>
      </c>
      <c r="J460" s="355" t="s">
        <v>3766</v>
      </c>
      <c r="K460" s="597"/>
      <c r="L460" s="597" t="s">
        <v>4375</v>
      </c>
      <c r="M460" s="597" t="s">
        <v>4772</v>
      </c>
      <c r="N460" s="355" t="s">
        <v>4006</v>
      </c>
      <c r="O460" s="597" t="s">
        <v>4773</v>
      </c>
      <c r="P460" s="355" t="s">
        <v>3703</v>
      </c>
      <c r="Q460" s="596"/>
      <c r="R460" s="355" t="s">
        <v>3723</v>
      </c>
      <c r="S460" s="355" t="s">
        <v>3716</v>
      </c>
      <c r="T460" s="597"/>
      <c r="U460" s="597" t="s">
        <v>3123</v>
      </c>
      <c r="V460" s="597" t="s">
        <v>3706</v>
      </c>
    </row>
    <row r="461" spans="1:22" ht="60" x14ac:dyDescent="0.25">
      <c r="A461" s="597" t="s">
        <v>4677</v>
      </c>
      <c r="B461" s="597" t="s">
        <v>3693</v>
      </c>
      <c r="C461" s="597" t="s">
        <v>3694</v>
      </c>
      <c r="D461" s="597" t="s">
        <v>3838</v>
      </c>
      <c r="E461" s="597"/>
      <c r="F461" s="597" t="s">
        <v>1158</v>
      </c>
      <c r="G461" s="358">
        <v>43542.994976851849</v>
      </c>
      <c r="H461" s="597" t="s">
        <v>3816</v>
      </c>
      <c r="I461" s="358">
        <v>43542.994976851849</v>
      </c>
      <c r="J461" s="355"/>
      <c r="K461" s="597" t="s">
        <v>4678</v>
      </c>
      <c r="L461" s="597" t="s">
        <v>4679</v>
      </c>
      <c r="M461" s="597" t="s">
        <v>3781</v>
      </c>
      <c r="N461" s="355" t="s">
        <v>3737</v>
      </c>
      <c r="O461" s="597"/>
      <c r="P461" s="355" t="s">
        <v>3703</v>
      </c>
      <c r="Q461" s="596" t="s">
        <v>6269</v>
      </c>
      <c r="R461" s="355"/>
      <c r="S461" s="355"/>
      <c r="T461" s="597"/>
      <c r="U461" s="597" t="s">
        <v>3123</v>
      </c>
      <c r="V461" s="597" t="s">
        <v>3706</v>
      </c>
    </row>
    <row r="462" spans="1:22" x14ac:dyDescent="0.25">
      <c r="A462" s="597" t="s">
        <v>4675</v>
      </c>
      <c r="B462" s="597" t="s">
        <v>3693</v>
      </c>
      <c r="C462" s="597" t="s">
        <v>3694</v>
      </c>
      <c r="D462" s="597" t="s">
        <v>3838</v>
      </c>
      <c r="E462" s="597"/>
      <c r="F462" s="597" t="s">
        <v>1158</v>
      </c>
      <c r="G462" s="358">
        <v>43539.468472222223</v>
      </c>
      <c r="H462" s="597" t="s">
        <v>3816</v>
      </c>
      <c r="I462" s="358">
        <v>43542.468472222223</v>
      </c>
      <c r="J462" s="355" t="s">
        <v>3108</v>
      </c>
      <c r="K462" s="597"/>
      <c r="L462" s="597" t="s">
        <v>4676</v>
      </c>
      <c r="M462" s="597" t="s">
        <v>3781</v>
      </c>
      <c r="N462" s="355" t="s">
        <v>3701</v>
      </c>
      <c r="O462" s="597" t="s">
        <v>4109</v>
      </c>
      <c r="P462" s="355" t="s">
        <v>3703</v>
      </c>
      <c r="Q462" s="596" t="s">
        <v>6268</v>
      </c>
      <c r="R462" s="355" t="s">
        <v>3723</v>
      </c>
      <c r="S462" s="355"/>
      <c r="T462" s="597"/>
      <c r="U462" s="597" t="s">
        <v>3123</v>
      </c>
      <c r="V462" s="597" t="s">
        <v>3706</v>
      </c>
    </row>
    <row r="463" spans="1:22" x14ac:dyDescent="0.25">
      <c r="A463" s="597" t="s">
        <v>4671</v>
      </c>
      <c r="B463" s="597" t="s">
        <v>3693</v>
      </c>
      <c r="C463" s="597" t="s">
        <v>3694</v>
      </c>
      <c r="D463" s="597" t="s">
        <v>4670</v>
      </c>
      <c r="E463" s="597"/>
      <c r="F463" s="597" t="s">
        <v>772</v>
      </c>
      <c r="G463" s="358">
        <v>43539.454814814817</v>
      </c>
      <c r="H463" s="597" t="s">
        <v>3822</v>
      </c>
      <c r="I463" s="358">
        <v>43541.454814814817</v>
      </c>
      <c r="J463" s="355" t="s">
        <v>3108</v>
      </c>
      <c r="K463" s="597"/>
      <c r="L463" s="597" t="s">
        <v>4672</v>
      </c>
      <c r="M463" s="597" t="s">
        <v>3781</v>
      </c>
      <c r="N463" s="355" t="s">
        <v>3701</v>
      </c>
      <c r="O463" s="597" t="s">
        <v>4028</v>
      </c>
      <c r="P463" s="355" t="s">
        <v>3703</v>
      </c>
      <c r="Q463" s="596" t="s">
        <v>6267</v>
      </c>
      <c r="R463" s="355" t="s">
        <v>3723</v>
      </c>
      <c r="S463" s="355"/>
      <c r="T463" s="597"/>
      <c r="U463" s="597" t="s">
        <v>3123</v>
      </c>
      <c r="V463" s="597" t="s">
        <v>3706</v>
      </c>
    </row>
    <row r="464" spans="1:22" x14ac:dyDescent="0.25">
      <c r="A464" s="597" t="s">
        <v>4659</v>
      </c>
      <c r="B464" s="597" t="s">
        <v>3693</v>
      </c>
      <c r="C464" s="597" t="s">
        <v>3694</v>
      </c>
      <c r="D464" s="597" t="s">
        <v>4048</v>
      </c>
      <c r="E464" s="597"/>
      <c r="F464" s="597" t="s">
        <v>2887</v>
      </c>
      <c r="G464" s="358">
        <v>43538.190532407411</v>
      </c>
      <c r="H464" s="597" t="s">
        <v>4050</v>
      </c>
      <c r="I464" s="358">
        <v>43538.190532407411</v>
      </c>
      <c r="J464" s="355" t="s">
        <v>3108</v>
      </c>
      <c r="K464" s="597" t="s">
        <v>4660</v>
      </c>
      <c r="L464" s="597" t="s">
        <v>4661</v>
      </c>
      <c r="M464" s="597" t="s">
        <v>3700</v>
      </c>
      <c r="N464" s="355" t="s">
        <v>3714</v>
      </c>
      <c r="O464" s="597" t="s">
        <v>4662</v>
      </c>
      <c r="P464" s="355"/>
      <c r="Q464" s="596"/>
      <c r="R464" s="355"/>
      <c r="S464" s="355"/>
      <c r="T464" s="597"/>
      <c r="U464" s="597" t="s">
        <v>3123</v>
      </c>
      <c r="V464" s="597" t="s">
        <v>3706</v>
      </c>
    </row>
    <row r="465" spans="1:22" x14ac:dyDescent="0.25">
      <c r="A465" s="597" t="s">
        <v>4656</v>
      </c>
      <c r="B465" s="597" t="s">
        <v>3693</v>
      </c>
      <c r="C465" s="597" t="s">
        <v>3694</v>
      </c>
      <c r="D465" s="597" t="s">
        <v>4148</v>
      </c>
      <c r="E465" s="597"/>
      <c r="F465" s="597" t="s">
        <v>4150</v>
      </c>
      <c r="G465" s="358">
        <v>43537.593298611115</v>
      </c>
      <c r="H465" s="597" t="s">
        <v>4068</v>
      </c>
      <c r="I465" s="358">
        <v>43537.593298611115</v>
      </c>
      <c r="J465" s="355" t="s">
        <v>3108</v>
      </c>
      <c r="K465" s="597"/>
      <c r="L465" s="597" t="s">
        <v>4657</v>
      </c>
      <c r="M465" s="597" t="s">
        <v>3721</v>
      </c>
      <c r="N465" s="355" t="s">
        <v>3714</v>
      </c>
      <c r="O465" s="597" t="s">
        <v>4658</v>
      </c>
      <c r="P465" s="355" t="s">
        <v>3703</v>
      </c>
      <c r="Q465" s="596" t="s">
        <v>6265</v>
      </c>
      <c r="R465" s="355" t="s">
        <v>3704</v>
      </c>
      <c r="S465" s="355"/>
      <c r="T465" s="597"/>
      <c r="U465" s="597" t="s">
        <v>3123</v>
      </c>
      <c r="V465" s="597" t="s">
        <v>3706</v>
      </c>
    </row>
    <row r="466" spans="1:22" x14ac:dyDescent="0.25">
      <c r="A466" s="597" t="s">
        <v>4649</v>
      </c>
      <c r="B466" s="597" t="s">
        <v>3693</v>
      </c>
      <c r="C466" s="597" t="s">
        <v>3694</v>
      </c>
      <c r="D466" s="597" t="s">
        <v>4648</v>
      </c>
      <c r="E466" s="597"/>
      <c r="F466" s="597" t="s">
        <v>3663</v>
      </c>
      <c r="G466" s="358">
        <v>43537.321331018517</v>
      </c>
      <c r="H466" s="597" t="s">
        <v>4021</v>
      </c>
      <c r="I466" s="358">
        <v>43537.321331018517</v>
      </c>
      <c r="J466" s="355"/>
      <c r="K466" s="597" t="s">
        <v>4650</v>
      </c>
      <c r="L466" s="597" t="s">
        <v>4651</v>
      </c>
      <c r="M466" s="597" t="s">
        <v>3700</v>
      </c>
      <c r="N466" s="355" t="s">
        <v>3701</v>
      </c>
      <c r="O466" s="597" t="s">
        <v>4652</v>
      </c>
      <c r="P466" s="355" t="s">
        <v>3703</v>
      </c>
      <c r="Q466" s="596"/>
      <c r="R466" s="355" t="s">
        <v>3723</v>
      </c>
      <c r="S466" s="355" t="s">
        <v>3701</v>
      </c>
      <c r="T466" s="597"/>
      <c r="U466" s="597" t="s">
        <v>3123</v>
      </c>
      <c r="V466" s="597" t="s">
        <v>3706</v>
      </c>
    </row>
    <row r="467" spans="1:22" x14ac:dyDescent="0.25">
      <c r="A467" s="597" t="s">
        <v>4642</v>
      </c>
      <c r="B467" s="597" t="s">
        <v>3693</v>
      </c>
      <c r="C467" s="597" t="s">
        <v>3744</v>
      </c>
      <c r="D467" s="597" t="s">
        <v>4641</v>
      </c>
      <c r="E467" s="597"/>
      <c r="F467" s="597" t="s">
        <v>4643</v>
      </c>
      <c r="G467" s="358">
        <v>43536.7890625</v>
      </c>
      <c r="H467" s="597" t="s">
        <v>4644</v>
      </c>
      <c r="I467" s="358">
        <v>43536.7890625</v>
      </c>
      <c r="J467" s="355" t="s">
        <v>3711</v>
      </c>
      <c r="K467" s="597" t="s">
        <v>4645</v>
      </c>
      <c r="L467" s="597" t="s">
        <v>4646</v>
      </c>
      <c r="M467" s="597" t="s">
        <v>3750</v>
      </c>
      <c r="N467" s="355" t="s">
        <v>3701</v>
      </c>
      <c r="O467" s="597" t="s">
        <v>4647</v>
      </c>
      <c r="P467" s="355" t="s">
        <v>3703</v>
      </c>
      <c r="Q467" s="596"/>
      <c r="R467" s="355" t="s">
        <v>3723</v>
      </c>
      <c r="S467" s="355"/>
      <c r="T467" s="597"/>
      <c r="U467" s="597" t="s">
        <v>3123</v>
      </c>
      <c r="V467" s="597" t="s">
        <v>3706</v>
      </c>
    </row>
    <row r="468" spans="1:22" x14ac:dyDescent="0.25">
      <c r="A468" s="597" t="s">
        <v>4639</v>
      </c>
      <c r="B468" s="597" t="s">
        <v>3693</v>
      </c>
      <c r="C468" s="597" t="s">
        <v>3694</v>
      </c>
      <c r="D468" s="597" t="s">
        <v>4187</v>
      </c>
      <c r="E468" s="597"/>
      <c r="F468" s="597" t="s">
        <v>1048</v>
      </c>
      <c r="G468" s="358">
        <v>43531.993020833332</v>
      </c>
      <c r="H468" s="597" t="s">
        <v>3740</v>
      </c>
      <c r="I468" s="358">
        <v>43531.993020833332</v>
      </c>
      <c r="J468" s="355" t="s">
        <v>3108</v>
      </c>
      <c r="K468" s="597" t="s">
        <v>4626</v>
      </c>
      <c r="L468" s="597" t="s">
        <v>4156</v>
      </c>
      <c r="M468" s="597" t="s">
        <v>3755</v>
      </c>
      <c r="N468" s="355" t="s">
        <v>4006</v>
      </c>
      <c r="O468" s="597"/>
      <c r="P468" s="355" t="s">
        <v>3703</v>
      </c>
      <c r="Q468" s="596" t="s">
        <v>6263</v>
      </c>
      <c r="R468" s="355" t="s">
        <v>3704</v>
      </c>
      <c r="S468" s="355"/>
      <c r="T468" s="597"/>
      <c r="U468" s="597" t="s">
        <v>3123</v>
      </c>
      <c r="V468" s="597" t="s">
        <v>3706</v>
      </c>
    </row>
    <row r="469" spans="1:22" x14ac:dyDescent="0.25">
      <c r="A469" s="597" t="s">
        <v>4636</v>
      </c>
      <c r="B469" s="597" t="s">
        <v>3693</v>
      </c>
      <c r="C469" s="597" t="s">
        <v>3707</v>
      </c>
      <c r="D469" s="597" t="s">
        <v>4635</v>
      </c>
      <c r="E469" s="597"/>
      <c r="F469" s="597" t="s">
        <v>4637</v>
      </c>
      <c r="G469" s="358">
        <v>43531.544490740744</v>
      </c>
      <c r="H469" s="597"/>
      <c r="I469" s="358">
        <v>43531.544490740744</v>
      </c>
      <c r="J469" s="355" t="s">
        <v>3780</v>
      </c>
      <c r="K469" s="597" t="s">
        <v>4626</v>
      </c>
      <c r="L469" s="597" t="s">
        <v>3890</v>
      </c>
      <c r="M469" s="597" t="s">
        <v>3728</v>
      </c>
      <c r="N469" s="355" t="s">
        <v>3701</v>
      </c>
      <c r="O469" s="597" t="s">
        <v>4638</v>
      </c>
      <c r="P469" s="355" t="s">
        <v>3703</v>
      </c>
      <c r="Q469" s="596"/>
      <c r="R469" s="355" t="s">
        <v>3723</v>
      </c>
      <c r="S469" s="355" t="s">
        <v>3701</v>
      </c>
      <c r="T469" s="597"/>
      <c r="U469" s="597" t="s">
        <v>3123</v>
      </c>
      <c r="V469" s="597" t="s">
        <v>3706</v>
      </c>
    </row>
    <row r="470" spans="1:22" x14ac:dyDescent="0.25">
      <c r="A470" s="597" t="s">
        <v>4625</v>
      </c>
      <c r="B470" s="597" t="s">
        <v>3693</v>
      </c>
      <c r="C470" s="597" t="s">
        <v>3694</v>
      </c>
      <c r="D470" s="597" t="s">
        <v>4624</v>
      </c>
      <c r="E470" s="597"/>
      <c r="F470" s="597" t="s">
        <v>905</v>
      </c>
      <c r="G470" s="358">
        <v>43531.331493055557</v>
      </c>
      <c r="H470" s="597" t="s">
        <v>3758</v>
      </c>
      <c r="I470" s="358">
        <v>43531.331493055557</v>
      </c>
      <c r="J470" s="355" t="s">
        <v>3108</v>
      </c>
      <c r="K470" s="597" t="s">
        <v>4626</v>
      </c>
      <c r="L470" s="597" t="s">
        <v>4627</v>
      </c>
      <c r="M470" s="597" t="s">
        <v>3700</v>
      </c>
      <c r="N470" s="355" t="s">
        <v>4006</v>
      </c>
      <c r="O470" s="597" t="s">
        <v>4628</v>
      </c>
      <c r="P470" s="355" t="s">
        <v>3703</v>
      </c>
      <c r="Q470" s="596"/>
      <c r="R470" s="355" t="s">
        <v>3723</v>
      </c>
      <c r="S470" s="355" t="s">
        <v>3716</v>
      </c>
      <c r="T470" s="597"/>
      <c r="U470" s="597" t="s">
        <v>3123</v>
      </c>
      <c r="V470" s="597" t="s">
        <v>3706</v>
      </c>
    </row>
    <row r="471" spans="1:22" x14ac:dyDescent="0.25">
      <c r="A471" s="597" t="s">
        <v>4629</v>
      </c>
      <c r="B471" s="597" t="s">
        <v>3693</v>
      </c>
      <c r="C471" s="597" t="s">
        <v>3694</v>
      </c>
      <c r="D471" s="597" t="s">
        <v>3724</v>
      </c>
      <c r="E471" s="597"/>
      <c r="F471" s="597" t="s">
        <v>946</v>
      </c>
      <c r="G471" s="358">
        <v>43531.497465277775</v>
      </c>
      <c r="H471" s="597" t="s">
        <v>3726</v>
      </c>
      <c r="I471" s="358">
        <v>43529.497465277775</v>
      </c>
      <c r="J471" s="355" t="s">
        <v>3108</v>
      </c>
      <c r="K471" s="597" t="s">
        <v>4630</v>
      </c>
      <c r="L471" s="597" t="s">
        <v>4631</v>
      </c>
      <c r="M471" s="597" t="s">
        <v>3750</v>
      </c>
      <c r="N471" s="355" t="s">
        <v>3701</v>
      </c>
      <c r="O471" s="597"/>
      <c r="P471" s="355" t="s">
        <v>3703</v>
      </c>
      <c r="Q471" s="596"/>
      <c r="R471" s="355" t="s">
        <v>3723</v>
      </c>
      <c r="S471" s="355" t="s">
        <v>3701</v>
      </c>
      <c r="T471" s="597"/>
      <c r="U471" s="597" t="s">
        <v>3123</v>
      </c>
      <c r="V471" s="597" t="s">
        <v>3706</v>
      </c>
    </row>
    <row r="472" spans="1:22" x14ac:dyDescent="0.25">
      <c r="A472" s="597" t="s">
        <v>4622</v>
      </c>
      <c r="B472" s="597" t="s">
        <v>3693</v>
      </c>
      <c r="C472" s="597" t="s">
        <v>3744</v>
      </c>
      <c r="D472" s="597" t="s">
        <v>4143</v>
      </c>
      <c r="E472" s="597"/>
      <c r="F472" s="597" t="s">
        <v>1356</v>
      </c>
      <c r="G472" s="358">
        <v>43528.304537037038</v>
      </c>
      <c r="H472" s="597" t="s">
        <v>4623</v>
      </c>
      <c r="I472" s="358">
        <v>43528.304537037038</v>
      </c>
      <c r="J472" s="355" t="s">
        <v>3711</v>
      </c>
      <c r="K472" s="597"/>
      <c r="L472" s="597"/>
      <c r="M472" s="597"/>
      <c r="N472" s="355" t="s">
        <v>3701</v>
      </c>
      <c r="O472" s="597"/>
      <c r="P472" s="355" t="s">
        <v>3703</v>
      </c>
      <c r="Q472" s="596"/>
      <c r="R472" s="355" t="s">
        <v>3723</v>
      </c>
      <c r="S472" s="355"/>
      <c r="T472" s="597"/>
      <c r="U472" s="597" t="s">
        <v>3123</v>
      </c>
      <c r="V472" s="597" t="s">
        <v>3706</v>
      </c>
    </row>
    <row r="473" spans="1:22" x14ac:dyDescent="0.25">
      <c r="A473" s="597" t="s">
        <v>4758</v>
      </c>
      <c r="B473" s="597" t="s">
        <v>3693</v>
      </c>
      <c r="C473" s="597" t="s">
        <v>3744</v>
      </c>
      <c r="D473" s="597" t="s">
        <v>4587</v>
      </c>
      <c r="E473" s="597"/>
      <c r="F473" s="597" t="s">
        <v>4589</v>
      </c>
      <c r="G473" s="358">
        <v>43563.78564814815</v>
      </c>
      <c r="H473" s="597" t="s">
        <v>4759</v>
      </c>
      <c r="I473" s="358">
        <v>43525.78564814815</v>
      </c>
      <c r="J473" s="355" t="s">
        <v>3108</v>
      </c>
      <c r="K473" s="597"/>
      <c r="L473" s="597" t="s">
        <v>3981</v>
      </c>
      <c r="M473" s="597" t="s">
        <v>3721</v>
      </c>
      <c r="N473" s="355" t="s">
        <v>3701</v>
      </c>
      <c r="O473" s="597" t="s">
        <v>4760</v>
      </c>
      <c r="P473" s="355" t="s">
        <v>3703</v>
      </c>
      <c r="Q473" s="596"/>
      <c r="R473" s="355"/>
      <c r="S473" s="355"/>
      <c r="T473" s="597"/>
      <c r="U473" s="597" t="s">
        <v>3123</v>
      </c>
      <c r="V473" s="597" t="s">
        <v>3706</v>
      </c>
    </row>
    <row r="474" spans="1:22" x14ac:dyDescent="0.25">
      <c r="A474" s="597" t="s">
        <v>4610</v>
      </c>
      <c r="B474" s="597" t="s">
        <v>3693</v>
      </c>
      <c r="C474" s="597" t="s">
        <v>3744</v>
      </c>
      <c r="D474" s="597" t="s">
        <v>4569</v>
      </c>
      <c r="E474" s="597"/>
      <c r="F474" s="597" t="s">
        <v>4571</v>
      </c>
      <c r="G474" s="358">
        <v>43525.569131944445</v>
      </c>
      <c r="H474" s="597" t="s">
        <v>4572</v>
      </c>
      <c r="I474" s="358">
        <v>43525.569131944445</v>
      </c>
      <c r="J474" s="355" t="s">
        <v>3711</v>
      </c>
      <c r="K474" s="597"/>
      <c r="L474" s="597" t="s">
        <v>4611</v>
      </c>
      <c r="M474" s="597"/>
      <c r="N474" s="355" t="s">
        <v>3701</v>
      </c>
      <c r="O474" s="597" t="s">
        <v>4421</v>
      </c>
      <c r="P474" s="355" t="s">
        <v>3703</v>
      </c>
      <c r="Q474" s="596"/>
      <c r="R474" s="355" t="s">
        <v>3723</v>
      </c>
      <c r="S474" s="355" t="s">
        <v>3807</v>
      </c>
      <c r="T474" s="597"/>
      <c r="U474" s="597" t="s">
        <v>3123</v>
      </c>
      <c r="V474" s="597" t="s">
        <v>3706</v>
      </c>
    </row>
    <row r="475" spans="1:22" x14ac:dyDescent="0.25">
      <c r="A475" s="597" t="s">
        <v>4608</v>
      </c>
      <c r="B475" s="597" t="s">
        <v>3693</v>
      </c>
      <c r="C475" s="597" t="s">
        <v>3694</v>
      </c>
      <c r="D475" s="597" t="s">
        <v>4607</v>
      </c>
      <c r="E475" s="597"/>
      <c r="F475" s="597" t="s">
        <v>1101</v>
      </c>
      <c r="G475" s="358">
        <v>43525.525185185186</v>
      </c>
      <c r="H475" s="597" t="s">
        <v>4604</v>
      </c>
      <c r="I475" s="358">
        <v>43525.525185185186</v>
      </c>
      <c r="J475" s="355" t="s">
        <v>3108</v>
      </c>
      <c r="K475" s="597" t="s">
        <v>4609</v>
      </c>
      <c r="L475" s="597" t="s">
        <v>3768</v>
      </c>
      <c r="M475" s="597" t="s">
        <v>3700</v>
      </c>
      <c r="N475" s="355" t="s">
        <v>3701</v>
      </c>
      <c r="O475" s="597"/>
      <c r="P475" s="355" t="s">
        <v>3703</v>
      </c>
      <c r="Q475" s="596"/>
      <c r="R475" s="355" t="s">
        <v>3723</v>
      </c>
      <c r="S475" s="355" t="s">
        <v>3701</v>
      </c>
      <c r="T475" s="597"/>
      <c r="U475" s="597" t="s">
        <v>3123</v>
      </c>
      <c r="V475" s="597" t="s">
        <v>3706</v>
      </c>
    </row>
    <row r="476" spans="1:22" x14ac:dyDescent="0.25">
      <c r="A476" s="597" t="s">
        <v>4597</v>
      </c>
      <c r="B476" s="597" t="s">
        <v>3693</v>
      </c>
      <c r="C476" s="597" t="s">
        <v>3694</v>
      </c>
      <c r="D476" s="597" t="s">
        <v>4596</v>
      </c>
      <c r="E476" s="597"/>
      <c r="F476" s="597" t="s">
        <v>3649</v>
      </c>
      <c r="G476" s="358">
        <v>43522.468344907407</v>
      </c>
      <c r="H476" s="597" t="s">
        <v>3758</v>
      </c>
      <c r="I476" s="358">
        <v>43525</v>
      </c>
      <c r="J476" s="355" t="s">
        <v>3108</v>
      </c>
      <c r="K476" s="597"/>
      <c r="L476" s="597" t="s">
        <v>4598</v>
      </c>
      <c r="M476" s="597" t="s">
        <v>3721</v>
      </c>
      <c r="N476" s="355" t="s">
        <v>3701</v>
      </c>
      <c r="O476" s="597"/>
      <c r="P476" s="355" t="s">
        <v>3703</v>
      </c>
      <c r="Q476" s="596"/>
      <c r="R476" s="355" t="s">
        <v>3723</v>
      </c>
      <c r="S476" s="355"/>
      <c r="T476" s="597"/>
      <c r="U476" s="597" t="s">
        <v>3123</v>
      </c>
      <c r="V476" s="597" t="s">
        <v>3706</v>
      </c>
    </row>
    <row r="477" spans="1:22" x14ac:dyDescent="0.25">
      <c r="A477" s="597" t="s">
        <v>4602</v>
      </c>
      <c r="B477" s="597" t="s">
        <v>3693</v>
      </c>
      <c r="C477" s="597" t="s">
        <v>3744</v>
      </c>
      <c r="D477" s="597" t="s">
        <v>4601</v>
      </c>
      <c r="E477" s="597"/>
      <c r="F477" s="597" t="s">
        <v>4603</v>
      </c>
      <c r="G477" s="358">
        <v>43524.611990740741</v>
      </c>
      <c r="H477" s="597" t="s">
        <v>4604</v>
      </c>
      <c r="I477" s="358">
        <v>43524.611990740741</v>
      </c>
      <c r="J477" s="355" t="s">
        <v>3766</v>
      </c>
      <c r="K477" s="597"/>
      <c r="L477" s="597" t="s">
        <v>4605</v>
      </c>
      <c r="M477" s="597" t="s">
        <v>3721</v>
      </c>
      <c r="N477" s="355" t="s">
        <v>3701</v>
      </c>
      <c r="O477" s="597" t="s">
        <v>4606</v>
      </c>
      <c r="P477" s="355" t="s">
        <v>3703</v>
      </c>
      <c r="Q477" s="596"/>
      <c r="R477" s="355"/>
      <c r="S477" s="355"/>
      <c r="T477" s="597"/>
      <c r="U477" s="597" t="s">
        <v>3123</v>
      </c>
      <c r="V477" s="597" t="s">
        <v>3706</v>
      </c>
    </row>
    <row r="478" spans="1:22" x14ac:dyDescent="0.25">
      <c r="A478" s="597" t="s">
        <v>4592</v>
      </c>
      <c r="B478" s="597" t="s">
        <v>3693</v>
      </c>
      <c r="C478" s="597" t="s">
        <v>3694</v>
      </c>
      <c r="D478" s="597" t="s">
        <v>4591</v>
      </c>
      <c r="E478" s="597"/>
      <c r="F478" s="597" t="s">
        <v>1166</v>
      </c>
      <c r="G478" s="358">
        <v>43522.452604166669</v>
      </c>
      <c r="H478" s="597" t="s">
        <v>3803</v>
      </c>
      <c r="I478" s="358">
        <v>43522.452604166669</v>
      </c>
      <c r="J478" s="355" t="s">
        <v>3108</v>
      </c>
      <c r="K478" s="597" t="s">
        <v>4593</v>
      </c>
      <c r="L478" s="597" t="s">
        <v>4594</v>
      </c>
      <c r="M478" s="597" t="s">
        <v>3721</v>
      </c>
      <c r="N478" s="355" t="s">
        <v>4392</v>
      </c>
      <c r="O478" s="597" t="s">
        <v>4595</v>
      </c>
      <c r="P478" s="355" t="s">
        <v>3703</v>
      </c>
      <c r="Q478" s="596"/>
      <c r="R478" s="355" t="s">
        <v>3723</v>
      </c>
      <c r="S478" s="355" t="s">
        <v>3701</v>
      </c>
      <c r="T478" s="597"/>
      <c r="U478" s="597" t="s">
        <v>3123</v>
      </c>
      <c r="V478" s="597" t="s">
        <v>3706</v>
      </c>
    </row>
    <row r="479" spans="1:22" x14ac:dyDescent="0.25">
      <c r="A479" s="597" t="s">
        <v>4588</v>
      </c>
      <c r="B479" s="597" t="s">
        <v>3693</v>
      </c>
      <c r="C479" s="597" t="s">
        <v>3744</v>
      </c>
      <c r="D479" s="597" t="s">
        <v>4587</v>
      </c>
      <c r="E479" s="597"/>
      <c r="F479" s="597" t="s">
        <v>4589</v>
      </c>
      <c r="G479" s="358">
        <v>43521.999189814815</v>
      </c>
      <c r="H479" s="597"/>
      <c r="I479" s="358">
        <v>43521.999189814815</v>
      </c>
      <c r="J479" s="355" t="s">
        <v>3108</v>
      </c>
      <c r="K479" s="597"/>
      <c r="L479" s="597" t="s">
        <v>4012</v>
      </c>
      <c r="M479" s="597" t="s">
        <v>3755</v>
      </c>
      <c r="N479" s="355" t="s">
        <v>3701</v>
      </c>
      <c r="O479" s="597" t="s">
        <v>4590</v>
      </c>
      <c r="P479" s="355"/>
      <c r="Q479" s="596"/>
      <c r="R479" s="355" t="s">
        <v>3723</v>
      </c>
      <c r="S479" s="355"/>
      <c r="T479" s="597"/>
      <c r="U479" s="597" t="s">
        <v>3123</v>
      </c>
      <c r="V479" s="597" t="s">
        <v>3706</v>
      </c>
    </row>
    <row r="480" spans="1:22" x14ac:dyDescent="0.25">
      <c r="A480" s="597" t="s">
        <v>4583</v>
      </c>
      <c r="B480" s="597" t="s">
        <v>3693</v>
      </c>
      <c r="C480" s="597" t="s">
        <v>3694</v>
      </c>
      <c r="D480" s="597" t="s">
        <v>3729</v>
      </c>
      <c r="E480" s="597"/>
      <c r="F480" s="597" t="s">
        <v>957</v>
      </c>
      <c r="G480" s="358">
        <v>43518.399675925924</v>
      </c>
      <c r="H480" s="597" t="s">
        <v>3731</v>
      </c>
      <c r="I480" s="358">
        <v>43518.399675925924</v>
      </c>
      <c r="J480" s="355" t="s">
        <v>3108</v>
      </c>
      <c r="K480" s="597"/>
      <c r="L480" s="597" t="s">
        <v>3485</v>
      </c>
      <c r="M480" s="597" t="s">
        <v>3755</v>
      </c>
      <c r="N480" s="355" t="s">
        <v>3701</v>
      </c>
      <c r="O480" s="597" t="s">
        <v>4028</v>
      </c>
      <c r="P480" s="355" t="s">
        <v>3703</v>
      </c>
      <c r="Q480" s="596"/>
      <c r="R480" s="355" t="s">
        <v>3723</v>
      </c>
      <c r="S480" s="355"/>
      <c r="T480" s="597"/>
      <c r="U480" s="597" t="s">
        <v>3123</v>
      </c>
      <c r="V480" s="597" t="s">
        <v>3706</v>
      </c>
    </row>
    <row r="481" spans="1:22" x14ac:dyDescent="0.25">
      <c r="A481" s="597" t="s">
        <v>4580</v>
      </c>
      <c r="B481" s="597" t="s">
        <v>3693</v>
      </c>
      <c r="C481" s="597" t="s">
        <v>3694</v>
      </c>
      <c r="D481" s="597" t="s">
        <v>4579</v>
      </c>
      <c r="E481" s="597"/>
      <c r="F481" s="597" t="s">
        <v>957</v>
      </c>
      <c r="G481" s="358">
        <v>43517.89267361111</v>
      </c>
      <c r="H481" s="597" t="s">
        <v>3731</v>
      </c>
      <c r="I481" s="358">
        <v>43517.89267361111</v>
      </c>
      <c r="J481" s="355" t="s">
        <v>3108</v>
      </c>
      <c r="K481" s="597"/>
      <c r="L481" s="597" t="s">
        <v>4581</v>
      </c>
      <c r="M481" s="597" t="s">
        <v>3755</v>
      </c>
      <c r="N481" s="355" t="s">
        <v>3701</v>
      </c>
      <c r="O481" s="597" t="s">
        <v>3091</v>
      </c>
      <c r="P481" s="355" t="s">
        <v>3703</v>
      </c>
      <c r="Q481" s="596"/>
      <c r="R481" s="355" t="s">
        <v>3723</v>
      </c>
      <c r="S481" s="355"/>
      <c r="T481" s="597"/>
      <c r="U481" s="597" t="s">
        <v>3123</v>
      </c>
      <c r="V481" s="597" t="s">
        <v>3706</v>
      </c>
    </row>
    <row r="482" spans="1:22" x14ac:dyDescent="0.25">
      <c r="A482" s="597" t="s">
        <v>4577</v>
      </c>
      <c r="B482" s="597" t="s">
        <v>3693</v>
      </c>
      <c r="C482" s="597" t="s">
        <v>3694</v>
      </c>
      <c r="D482" s="597" t="s">
        <v>3974</v>
      </c>
      <c r="E482" s="597"/>
      <c r="F482" s="597" t="s">
        <v>3976</v>
      </c>
      <c r="G482" s="358">
        <v>43517.313946759263</v>
      </c>
      <c r="H482" s="597" t="s">
        <v>3977</v>
      </c>
      <c r="I482" s="358">
        <v>43517.313946759263</v>
      </c>
      <c r="J482" s="355" t="s">
        <v>3108</v>
      </c>
      <c r="K482" s="597"/>
      <c r="L482" s="597" t="s">
        <v>4578</v>
      </c>
      <c r="M482" s="597" t="s">
        <v>3721</v>
      </c>
      <c r="N482" s="355" t="s">
        <v>3701</v>
      </c>
      <c r="O482" s="597" t="s">
        <v>3091</v>
      </c>
      <c r="P482" s="355" t="s">
        <v>3703</v>
      </c>
      <c r="Q482" s="596"/>
      <c r="R482" s="355" t="s">
        <v>3723</v>
      </c>
      <c r="S482" s="355"/>
      <c r="T482" s="597"/>
      <c r="U482" s="597" t="s">
        <v>3123</v>
      </c>
      <c r="V482" s="597" t="s">
        <v>3706</v>
      </c>
    </row>
    <row r="483" spans="1:22" x14ac:dyDescent="0.25">
      <c r="A483" s="597" t="s">
        <v>4582</v>
      </c>
      <c r="B483" s="597" t="s">
        <v>3693</v>
      </c>
      <c r="C483" s="597" t="s">
        <v>3694</v>
      </c>
      <c r="D483" s="597" t="s">
        <v>3729</v>
      </c>
      <c r="E483" s="597"/>
      <c r="F483" s="597" t="s">
        <v>957</v>
      </c>
      <c r="G483" s="358">
        <v>43518.275810185187</v>
      </c>
      <c r="H483" s="597" t="s">
        <v>3731</v>
      </c>
      <c r="I483" s="358">
        <v>43517.275810185187</v>
      </c>
      <c r="J483" s="355" t="s">
        <v>3108</v>
      </c>
      <c r="K483" s="597"/>
      <c r="L483" s="597"/>
      <c r="M483" s="597" t="s">
        <v>3721</v>
      </c>
      <c r="N483" s="355" t="s">
        <v>3701</v>
      </c>
      <c r="O483" s="597" t="s">
        <v>4109</v>
      </c>
      <c r="P483" s="355" t="s">
        <v>3703</v>
      </c>
      <c r="Q483" s="596"/>
      <c r="R483" s="355" t="s">
        <v>3723</v>
      </c>
      <c r="S483" s="355"/>
      <c r="T483" s="597"/>
      <c r="U483" s="597" t="s">
        <v>3123</v>
      </c>
      <c r="V483" s="597" t="s">
        <v>3706</v>
      </c>
    </row>
    <row r="484" spans="1:22" x14ac:dyDescent="0.25">
      <c r="A484" s="597" t="s">
        <v>4570</v>
      </c>
      <c r="B484" s="597" t="s">
        <v>3693</v>
      </c>
      <c r="C484" s="597" t="s">
        <v>3744</v>
      </c>
      <c r="D484" s="597" t="s">
        <v>4569</v>
      </c>
      <c r="E484" s="597"/>
      <c r="F484" s="597" t="s">
        <v>4571</v>
      </c>
      <c r="G484" s="358">
        <v>43515.514687499999</v>
      </c>
      <c r="H484" s="597" t="s">
        <v>4572</v>
      </c>
      <c r="I484" s="358">
        <v>43515.514687499999</v>
      </c>
      <c r="J484" s="355" t="s">
        <v>3711</v>
      </c>
      <c r="K484" s="597"/>
      <c r="L484" s="597" t="s">
        <v>4573</v>
      </c>
      <c r="M484" s="597"/>
      <c r="N484" s="355" t="s">
        <v>3737</v>
      </c>
      <c r="O484" s="597"/>
      <c r="P484" s="355" t="s">
        <v>3703</v>
      </c>
      <c r="Q484" s="596"/>
      <c r="R484" s="355" t="s">
        <v>3723</v>
      </c>
      <c r="S484" s="355"/>
      <c r="T484" s="597"/>
      <c r="U484" s="597" t="s">
        <v>3123</v>
      </c>
      <c r="V484" s="597" t="s">
        <v>3706</v>
      </c>
    </row>
    <row r="485" spans="1:22" x14ac:dyDescent="0.25">
      <c r="A485" s="597" t="s">
        <v>4566</v>
      </c>
      <c r="B485" s="597" t="s">
        <v>3693</v>
      </c>
      <c r="C485" s="597" t="s">
        <v>3694</v>
      </c>
      <c r="D485" s="597" t="s">
        <v>3717</v>
      </c>
      <c r="E485" s="597"/>
      <c r="F485" s="597" t="s">
        <v>1057</v>
      </c>
      <c r="G485" s="358">
        <v>43514.989930555559</v>
      </c>
      <c r="H485" s="597" t="s">
        <v>3719</v>
      </c>
      <c r="I485" s="358">
        <v>43514.989930555559</v>
      </c>
      <c r="J485" s="355" t="s">
        <v>3108</v>
      </c>
      <c r="K485" s="597" t="s">
        <v>4559</v>
      </c>
      <c r="L485" s="597" t="s">
        <v>4567</v>
      </c>
      <c r="M485" s="597" t="s">
        <v>3755</v>
      </c>
      <c r="N485" s="355" t="s">
        <v>3714</v>
      </c>
      <c r="O485" s="597" t="s">
        <v>4568</v>
      </c>
      <c r="P485" s="355" t="s">
        <v>3703</v>
      </c>
      <c r="Q485" s="596" t="s">
        <v>6256</v>
      </c>
      <c r="R485" s="355" t="s">
        <v>3723</v>
      </c>
      <c r="S485" s="355" t="s">
        <v>3701</v>
      </c>
      <c r="T485" s="597"/>
      <c r="U485" s="597" t="s">
        <v>3123</v>
      </c>
      <c r="V485" s="597" t="s">
        <v>3706</v>
      </c>
    </row>
    <row r="486" spans="1:22" x14ac:dyDescent="0.25">
      <c r="A486" s="597" t="s">
        <v>4561</v>
      </c>
      <c r="B486" s="597" t="s">
        <v>3693</v>
      </c>
      <c r="C486" s="597" t="s">
        <v>3762</v>
      </c>
      <c r="D486" s="597" t="s">
        <v>3763</v>
      </c>
      <c r="E486" s="597"/>
      <c r="F486" s="597" t="s">
        <v>123</v>
      </c>
      <c r="G486" s="358">
        <v>43514.515775462962</v>
      </c>
      <c r="H486" s="597" t="s">
        <v>3765</v>
      </c>
      <c r="I486" s="358">
        <v>43514.515775462962</v>
      </c>
      <c r="J486" s="355"/>
      <c r="K486" s="597" t="s">
        <v>4559</v>
      </c>
      <c r="L486" s="597"/>
      <c r="M486" s="597"/>
      <c r="N486" s="355" t="s">
        <v>3701</v>
      </c>
      <c r="O486" s="597"/>
      <c r="P486" s="355" t="s">
        <v>3703</v>
      </c>
      <c r="Q486" s="596"/>
      <c r="R486" s="355"/>
      <c r="S486" s="355" t="s">
        <v>3701</v>
      </c>
      <c r="T486" s="597"/>
      <c r="U486" s="597" t="s">
        <v>3123</v>
      </c>
      <c r="V486" s="597" t="s">
        <v>3706</v>
      </c>
    </row>
    <row r="487" spans="1:22" x14ac:dyDescent="0.25">
      <c r="A487" s="597" t="s">
        <v>4558</v>
      </c>
      <c r="B487" s="597" t="s">
        <v>3693</v>
      </c>
      <c r="C487" s="597" t="s">
        <v>3762</v>
      </c>
      <c r="D487" s="597" t="s">
        <v>4557</v>
      </c>
      <c r="E487" s="597"/>
      <c r="F487" s="597" t="s">
        <v>387</v>
      </c>
      <c r="G487" s="358">
        <v>43514.495324074072</v>
      </c>
      <c r="H487" s="597" t="s">
        <v>3765</v>
      </c>
      <c r="I487" s="358">
        <v>43514.495324074072</v>
      </c>
      <c r="J487" s="355" t="s">
        <v>3766</v>
      </c>
      <c r="K487" s="597" t="s">
        <v>4559</v>
      </c>
      <c r="L487" s="597" t="s">
        <v>4560</v>
      </c>
      <c r="M487" s="597"/>
      <c r="N487" s="355" t="s">
        <v>3701</v>
      </c>
      <c r="O487" s="597" t="s">
        <v>3842</v>
      </c>
      <c r="P487" s="355" t="s">
        <v>3703</v>
      </c>
      <c r="Q487" s="596"/>
      <c r="R487" s="355"/>
      <c r="S487" s="355" t="s">
        <v>3701</v>
      </c>
      <c r="T487" s="597"/>
      <c r="U487" s="597" t="s">
        <v>3123</v>
      </c>
      <c r="V487" s="597" t="s">
        <v>3706</v>
      </c>
    </row>
    <row r="488" spans="1:22" x14ac:dyDescent="0.25">
      <c r="A488" s="597" t="s">
        <v>4562</v>
      </c>
      <c r="B488" s="597" t="s">
        <v>3693</v>
      </c>
      <c r="C488" s="597" t="s">
        <v>3694</v>
      </c>
      <c r="D488" s="597" t="s">
        <v>4008</v>
      </c>
      <c r="E488" s="597"/>
      <c r="F488" s="597" t="s">
        <v>2071</v>
      </c>
      <c r="G488" s="358">
        <v>43509.946793981479</v>
      </c>
      <c r="H488" s="597" t="s">
        <v>4010</v>
      </c>
      <c r="I488" s="358">
        <v>43509.946793981479</v>
      </c>
      <c r="J488" s="355" t="s">
        <v>3108</v>
      </c>
      <c r="K488" s="597" t="s">
        <v>4563</v>
      </c>
      <c r="L488" s="597" t="s">
        <v>4564</v>
      </c>
      <c r="M488" s="597" t="s">
        <v>3700</v>
      </c>
      <c r="N488" s="355" t="s">
        <v>3737</v>
      </c>
      <c r="O488" s="597" t="s">
        <v>4565</v>
      </c>
      <c r="P488" s="355" t="s">
        <v>3703</v>
      </c>
      <c r="Q488" s="596" t="s">
        <v>6255</v>
      </c>
      <c r="R488" s="355" t="s">
        <v>3723</v>
      </c>
      <c r="S488" s="355"/>
      <c r="T488" s="597"/>
      <c r="U488" s="597" t="s">
        <v>3123</v>
      </c>
      <c r="V488" s="597" t="s">
        <v>3706</v>
      </c>
    </row>
    <row r="489" spans="1:22" x14ac:dyDescent="0.25">
      <c r="A489" s="597" t="s">
        <v>4548</v>
      </c>
      <c r="B489" s="597" t="s">
        <v>3693</v>
      </c>
      <c r="C489" s="597" t="s">
        <v>3744</v>
      </c>
      <c r="D489" s="597" t="s">
        <v>4547</v>
      </c>
      <c r="E489" s="597"/>
      <c r="F489" s="597" t="s">
        <v>4549</v>
      </c>
      <c r="G489" s="358">
        <v>43508.82984953704</v>
      </c>
      <c r="H489" s="597" t="s">
        <v>4550</v>
      </c>
      <c r="I489" s="358">
        <v>43508.82984953704</v>
      </c>
      <c r="J489" s="355" t="s">
        <v>3711</v>
      </c>
      <c r="K489" s="597" t="s">
        <v>4551</v>
      </c>
      <c r="L489" s="597" t="s">
        <v>4552</v>
      </c>
      <c r="M489" s="597"/>
      <c r="N489" s="355" t="s">
        <v>3714</v>
      </c>
      <c r="O489" s="597" t="s">
        <v>4553</v>
      </c>
      <c r="P489" s="355"/>
      <c r="Q489" s="596"/>
      <c r="R489" s="355" t="s">
        <v>3704</v>
      </c>
      <c r="S489" s="355" t="s">
        <v>3701</v>
      </c>
      <c r="T489" s="597"/>
      <c r="U489" s="597" t="s">
        <v>3123</v>
      </c>
      <c r="V489" s="597" t="s">
        <v>3706</v>
      </c>
    </row>
    <row r="490" spans="1:22" ht="60" x14ac:dyDescent="0.25">
      <c r="A490" s="597" t="s">
        <v>4542</v>
      </c>
      <c r="B490" s="597" t="s">
        <v>3693</v>
      </c>
      <c r="C490" s="597" t="s">
        <v>3694</v>
      </c>
      <c r="D490" s="597" t="s">
        <v>4061</v>
      </c>
      <c r="E490" s="597"/>
      <c r="F490" s="597" t="s">
        <v>1111</v>
      </c>
      <c r="G490" s="358">
        <v>43507.956469907411</v>
      </c>
      <c r="H490" s="597" t="s">
        <v>4010</v>
      </c>
      <c r="I490" s="358">
        <v>43507.956469907411</v>
      </c>
      <c r="J490" s="355" t="s">
        <v>3108</v>
      </c>
      <c r="K490" s="597" t="s">
        <v>4539</v>
      </c>
      <c r="L490" s="597" t="s">
        <v>4543</v>
      </c>
      <c r="M490" s="597" t="s">
        <v>3700</v>
      </c>
      <c r="N490" s="355" t="s">
        <v>3701</v>
      </c>
      <c r="O490" s="597" t="s">
        <v>4544</v>
      </c>
      <c r="P490" s="355" t="s">
        <v>3703</v>
      </c>
      <c r="Q490" s="596" t="s">
        <v>6252</v>
      </c>
      <c r="R490" s="355" t="s">
        <v>3723</v>
      </c>
      <c r="S490" s="355"/>
      <c r="T490" s="597"/>
      <c r="U490" s="597" t="s">
        <v>3123</v>
      </c>
      <c r="V490" s="597" t="s">
        <v>3706</v>
      </c>
    </row>
    <row r="491" spans="1:22" x14ac:dyDescent="0.25">
      <c r="A491" s="597" t="s">
        <v>4536</v>
      </c>
      <c r="B491" s="597" t="s">
        <v>3693</v>
      </c>
      <c r="C491" s="597" t="s">
        <v>3694</v>
      </c>
      <c r="D491" s="597" t="s">
        <v>4535</v>
      </c>
      <c r="E491" s="597"/>
      <c r="F491" s="597" t="s">
        <v>4537</v>
      </c>
      <c r="G491" s="358">
        <v>43507.719780092593</v>
      </c>
      <c r="H491" s="597" t="s">
        <v>4538</v>
      </c>
      <c r="I491" s="358">
        <v>43507.719780092593</v>
      </c>
      <c r="J491" s="355" t="s">
        <v>3108</v>
      </c>
      <c r="K491" s="597" t="s">
        <v>4539</v>
      </c>
      <c r="L491" s="597" t="s">
        <v>4540</v>
      </c>
      <c r="M491" s="597" t="s">
        <v>3755</v>
      </c>
      <c r="N491" s="355" t="s">
        <v>4006</v>
      </c>
      <c r="O491" s="597" t="s">
        <v>4541</v>
      </c>
      <c r="P491" s="355" t="s">
        <v>3703</v>
      </c>
      <c r="Q491" s="596" t="s">
        <v>6251</v>
      </c>
      <c r="R491" s="355" t="s">
        <v>3704</v>
      </c>
      <c r="S491" s="355" t="s">
        <v>3716</v>
      </c>
      <c r="T491" s="597"/>
      <c r="U491" s="597" t="s">
        <v>3123</v>
      </c>
      <c r="V491" s="597" t="s">
        <v>3706</v>
      </c>
    </row>
    <row r="492" spans="1:22" ht="60" x14ac:dyDescent="0.25">
      <c r="A492" s="597" t="s">
        <v>4808</v>
      </c>
      <c r="B492" s="597" t="s">
        <v>3693</v>
      </c>
      <c r="C492" s="597" t="s">
        <v>3694</v>
      </c>
      <c r="D492" s="597" t="s">
        <v>3795</v>
      </c>
      <c r="E492" s="597"/>
      <c r="F492" s="597" t="s">
        <v>1159</v>
      </c>
      <c r="G492" s="358">
        <v>43581.585856481484</v>
      </c>
      <c r="H492" s="597" t="s">
        <v>3771</v>
      </c>
      <c r="I492" s="358">
        <v>43504.585856481484</v>
      </c>
      <c r="J492" s="355" t="s">
        <v>3108</v>
      </c>
      <c r="K492" s="597"/>
      <c r="L492" s="597" t="s">
        <v>4027</v>
      </c>
      <c r="M492" s="597" t="s">
        <v>3781</v>
      </c>
      <c r="N492" s="355" t="s">
        <v>3837</v>
      </c>
      <c r="O492" s="597" t="s">
        <v>4809</v>
      </c>
      <c r="P492" s="355" t="s">
        <v>3703</v>
      </c>
      <c r="Q492" s="596" t="s">
        <v>6294</v>
      </c>
      <c r="R492" s="355" t="s">
        <v>3704</v>
      </c>
      <c r="S492" s="355" t="s">
        <v>3716</v>
      </c>
      <c r="T492" s="597"/>
      <c r="U492" s="597" t="s">
        <v>3123</v>
      </c>
      <c r="V492" s="597" t="s">
        <v>3706</v>
      </c>
    </row>
    <row r="493" spans="1:22" ht="30" x14ac:dyDescent="0.25">
      <c r="A493" s="597" t="s">
        <v>4530</v>
      </c>
      <c r="B493" s="597" t="s">
        <v>3693</v>
      </c>
      <c r="C493" s="597" t="s">
        <v>3694</v>
      </c>
      <c r="D493" s="597" t="s">
        <v>3795</v>
      </c>
      <c r="E493" s="597"/>
      <c r="F493" s="597" t="s">
        <v>1159</v>
      </c>
      <c r="G493" s="358">
        <v>43503.471377314818</v>
      </c>
      <c r="H493" s="597" t="s">
        <v>3771</v>
      </c>
      <c r="I493" s="358">
        <v>43504.471377314818</v>
      </c>
      <c r="J493" s="355" t="s">
        <v>3108</v>
      </c>
      <c r="K493" s="597" t="s">
        <v>4531</v>
      </c>
      <c r="L493" s="597" t="s">
        <v>4532</v>
      </c>
      <c r="M493" s="597" t="s">
        <v>3781</v>
      </c>
      <c r="N493" s="355" t="s">
        <v>3701</v>
      </c>
      <c r="O493" s="597" t="s">
        <v>3091</v>
      </c>
      <c r="P493" s="355" t="s">
        <v>3703</v>
      </c>
      <c r="Q493" s="596" t="s">
        <v>6249</v>
      </c>
      <c r="R493" s="355" t="s">
        <v>3723</v>
      </c>
      <c r="S493" s="355"/>
      <c r="T493" s="597"/>
      <c r="U493" s="597" t="s">
        <v>3123</v>
      </c>
      <c r="V493" s="597" t="s">
        <v>3706</v>
      </c>
    </row>
    <row r="494" spans="1:22" ht="30" x14ac:dyDescent="0.25">
      <c r="A494" s="597" t="s">
        <v>4523</v>
      </c>
      <c r="B494" s="597" t="s">
        <v>3693</v>
      </c>
      <c r="C494" s="597" t="s">
        <v>3694</v>
      </c>
      <c r="D494" s="597" t="s">
        <v>3795</v>
      </c>
      <c r="E494" s="597"/>
      <c r="F494" s="597" t="s">
        <v>1159</v>
      </c>
      <c r="G494" s="358">
        <v>43502.468472222223</v>
      </c>
      <c r="H494" s="597" t="s">
        <v>3771</v>
      </c>
      <c r="I494" s="358">
        <v>43503.468472222223</v>
      </c>
      <c r="J494" s="355" t="s">
        <v>3108</v>
      </c>
      <c r="K494" s="597"/>
      <c r="L494" s="597" t="s">
        <v>4524</v>
      </c>
      <c r="M494" s="597" t="s">
        <v>3781</v>
      </c>
      <c r="N494" s="355" t="s">
        <v>3701</v>
      </c>
      <c r="O494" s="597" t="s">
        <v>3091</v>
      </c>
      <c r="P494" s="355" t="s">
        <v>3703</v>
      </c>
      <c r="Q494" s="596" t="s">
        <v>6247</v>
      </c>
      <c r="R494" s="355" t="s">
        <v>3723</v>
      </c>
      <c r="S494" s="355"/>
      <c r="T494" s="597"/>
      <c r="U494" s="597" t="s">
        <v>3123</v>
      </c>
      <c r="V494" s="597" t="s">
        <v>3706</v>
      </c>
    </row>
    <row r="495" spans="1:22" x14ac:dyDescent="0.25">
      <c r="A495" s="597" t="s">
        <v>4514</v>
      </c>
      <c r="B495" s="597" t="s">
        <v>3693</v>
      </c>
      <c r="C495" s="597" t="s">
        <v>3694</v>
      </c>
      <c r="D495" s="597" t="s">
        <v>4001</v>
      </c>
      <c r="E495" s="597"/>
      <c r="F495" s="597" t="s">
        <v>4003</v>
      </c>
      <c r="G495" s="358">
        <v>43502.467164351852</v>
      </c>
      <c r="H495" s="597" t="s">
        <v>3697</v>
      </c>
      <c r="I495" s="358">
        <v>43502.467164351852</v>
      </c>
      <c r="J495" s="355" t="s">
        <v>3108</v>
      </c>
      <c r="K495" s="597" t="s">
        <v>4515</v>
      </c>
      <c r="L495" s="597" t="s">
        <v>4516</v>
      </c>
      <c r="M495" s="597" t="s">
        <v>3700</v>
      </c>
      <c r="N495" s="355" t="s">
        <v>3701</v>
      </c>
      <c r="O495" s="597" t="s">
        <v>4517</v>
      </c>
      <c r="P495" s="355" t="s">
        <v>3703</v>
      </c>
      <c r="Q495" s="596"/>
      <c r="R495" s="355" t="s">
        <v>3723</v>
      </c>
      <c r="S495" s="355" t="s">
        <v>3701</v>
      </c>
      <c r="T495" s="597"/>
      <c r="U495" s="597" t="s">
        <v>3123</v>
      </c>
      <c r="V495" s="597" t="s">
        <v>3706</v>
      </c>
    </row>
    <row r="496" spans="1:22" x14ac:dyDescent="0.25">
      <c r="A496" s="597" t="s">
        <v>4521</v>
      </c>
      <c r="B496" s="597" t="s">
        <v>3693</v>
      </c>
      <c r="C496" s="597" t="s">
        <v>3694</v>
      </c>
      <c r="D496" s="597" t="s">
        <v>3795</v>
      </c>
      <c r="E496" s="597"/>
      <c r="F496" s="597" t="s">
        <v>1159</v>
      </c>
      <c r="G496" s="358">
        <v>43502.464189814818</v>
      </c>
      <c r="H496" s="597" t="s">
        <v>3771</v>
      </c>
      <c r="I496" s="358">
        <v>43502.464189814818</v>
      </c>
      <c r="J496" s="355" t="s">
        <v>3108</v>
      </c>
      <c r="K496" s="597"/>
      <c r="L496" s="597" t="s">
        <v>4522</v>
      </c>
      <c r="M496" s="597" t="s">
        <v>3781</v>
      </c>
      <c r="N496" s="355" t="s">
        <v>3701</v>
      </c>
      <c r="O496" s="597" t="s">
        <v>3091</v>
      </c>
      <c r="P496" s="355" t="s">
        <v>3703</v>
      </c>
      <c r="Q496" s="596" t="s">
        <v>6246</v>
      </c>
      <c r="R496" s="355" t="s">
        <v>3723</v>
      </c>
      <c r="S496" s="355"/>
      <c r="T496" s="597"/>
      <c r="U496" s="597" t="s">
        <v>3123</v>
      </c>
      <c r="V496" s="597" t="s">
        <v>3706</v>
      </c>
    </row>
    <row r="497" spans="1:22" x14ac:dyDescent="0.25">
      <c r="A497" s="597" t="s">
        <v>4518</v>
      </c>
      <c r="B497" s="597" t="s">
        <v>3693</v>
      </c>
      <c r="C497" s="597" t="s">
        <v>3707</v>
      </c>
      <c r="D497" s="597" t="s">
        <v>3968</v>
      </c>
      <c r="E497" s="597"/>
      <c r="F497" s="597" t="s">
        <v>2791</v>
      </c>
      <c r="G497" s="358">
        <v>43502.456979166665</v>
      </c>
      <c r="H497" s="597" t="s">
        <v>4519</v>
      </c>
      <c r="I497" s="358">
        <v>43502.456979166665</v>
      </c>
      <c r="J497" s="355" t="s">
        <v>3780</v>
      </c>
      <c r="K497" s="597"/>
      <c r="L497" s="597" t="s">
        <v>4520</v>
      </c>
      <c r="M497" s="597" t="s">
        <v>3781</v>
      </c>
      <c r="N497" s="355" t="s">
        <v>3701</v>
      </c>
      <c r="O497" s="597" t="s">
        <v>3091</v>
      </c>
      <c r="P497" s="355" t="s">
        <v>3703</v>
      </c>
      <c r="Q497" s="596"/>
      <c r="R497" s="355" t="s">
        <v>3723</v>
      </c>
      <c r="S497" s="355"/>
      <c r="T497" s="597"/>
      <c r="U497" s="597" t="s">
        <v>3123</v>
      </c>
      <c r="V497" s="597" t="s">
        <v>3706</v>
      </c>
    </row>
    <row r="498" spans="1:22" x14ac:dyDescent="0.25">
      <c r="A498" s="597" t="s">
        <v>4512</v>
      </c>
      <c r="B498" s="597" t="s">
        <v>3693</v>
      </c>
      <c r="C498" s="597" t="s">
        <v>3694</v>
      </c>
      <c r="D498" s="597" t="s">
        <v>3769</v>
      </c>
      <c r="E498" s="597"/>
      <c r="F498" s="597" t="s">
        <v>1160</v>
      </c>
      <c r="G498" s="358">
        <v>43501.347766203704</v>
      </c>
      <c r="H498" s="597" t="s">
        <v>3771</v>
      </c>
      <c r="I498" s="358">
        <v>43502.347766203704</v>
      </c>
      <c r="J498" s="355" t="s">
        <v>3108</v>
      </c>
      <c r="K498" s="597"/>
      <c r="L498" s="597" t="s">
        <v>4513</v>
      </c>
      <c r="M498" s="597" t="s">
        <v>3781</v>
      </c>
      <c r="N498" s="355" t="s">
        <v>3701</v>
      </c>
      <c r="O498" s="597" t="s">
        <v>3091</v>
      </c>
      <c r="P498" s="355" t="s">
        <v>3703</v>
      </c>
      <c r="Q498" s="596" t="s">
        <v>6245</v>
      </c>
      <c r="R498" s="355" t="s">
        <v>3723</v>
      </c>
      <c r="S498" s="355"/>
      <c r="T498" s="597"/>
      <c r="U498" s="597" t="s">
        <v>3123</v>
      </c>
      <c r="V498" s="597" t="s">
        <v>3706</v>
      </c>
    </row>
    <row r="499" spans="1:22" x14ac:dyDescent="0.25">
      <c r="A499" s="597" t="s">
        <v>4944</v>
      </c>
      <c r="B499" s="597" t="s">
        <v>3693</v>
      </c>
      <c r="C499" s="597" t="s">
        <v>3744</v>
      </c>
      <c r="D499" s="597" t="s">
        <v>4943</v>
      </c>
      <c r="E499" s="597"/>
      <c r="F499" s="597" t="s">
        <v>4945</v>
      </c>
      <c r="G499" s="358">
        <v>43605.509456018517</v>
      </c>
      <c r="H499" s="597" t="s">
        <v>4946</v>
      </c>
      <c r="I499" s="358">
        <v>43501.509456018517</v>
      </c>
      <c r="J499" s="355" t="s">
        <v>3766</v>
      </c>
      <c r="K499" s="597"/>
      <c r="L499" s="597" t="s">
        <v>3721</v>
      </c>
      <c r="M499" s="597" t="s">
        <v>3700</v>
      </c>
      <c r="N499" s="355" t="s">
        <v>3701</v>
      </c>
      <c r="O499" s="597" t="s">
        <v>4947</v>
      </c>
      <c r="P499" s="355"/>
      <c r="Q499" s="596"/>
      <c r="R499" s="355" t="s">
        <v>3742</v>
      </c>
      <c r="S499" s="355" t="s">
        <v>3807</v>
      </c>
      <c r="T499" s="597"/>
      <c r="U499" s="597" t="s">
        <v>3123</v>
      </c>
      <c r="V499" s="597" t="s">
        <v>3706</v>
      </c>
    </row>
    <row r="500" spans="1:22" x14ac:dyDescent="0.25">
      <c r="A500" s="597" t="s">
        <v>4509</v>
      </c>
      <c r="B500" s="597" t="s">
        <v>3693</v>
      </c>
      <c r="C500" s="597" t="s">
        <v>3694</v>
      </c>
      <c r="D500" s="597" t="s">
        <v>3769</v>
      </c>
      <c r="E500" s="597"/>
      <c r="F500" s="597" t="s">
        <v>1160</v>
      </c>
      <c r="G500" s="358">
        <v>43501.345694444448</v>
      </c>
      <c r="H500" s="597" t="s">
        <v>3771</v>
      </c>
      <c r="I500" s="358">
        <v>43501.345694444448</v>
      </c>
      <c r="J500" s="355" t="s">
        <v>3108</v>
      </c>
      <c r="K500" s="597" t="s">
        <v>4510</v>
      </c>
      <c r="L500" s="597" t="s">
        <v>4511</v>
      </c>
      <c r="M500" s="597" t="s">
        <v>3781</v>
      </c>
      <c r="N500" s="355" t="s">
        <v>3701</v>
      </c>
      <c r="O500" s="597" t="s">
        <v>3091</v>
      </c>
      <c r="P500" s="355" t="s">
        <v>3703</v>
      </c>
      <c r="Q500" s="596" t="s">
        <v>6244</v>
      </c>
      <c r="R500" s="355" t="s">
        <v>3723</v>
      </c>
      <c r="S500" s="355"/>
      <c r="T500" s="597"/>
      <c r="U500" s="597" t="s">
        <v>3123</v>
      </c>
      <c r="V500" s="597" t="s">
        <v>3706</v>
      </c>
    </row>
    <row r="501" spans="1:22" x14ac:dyDescent="0.25">
      <c r="A501" s="597" t="s">
        <v>4502</v>
      </c>
      <c r="B501" s="597" t="s">
        <v>3693</v>
      </c>
      <c r="C501" s="597" t="s">
        <v>3694</v>
      </c>
      <c r="D501" s="597" t="s">
        <v>3769</v>
      </c>
      <c r="E501" s="597"/>
      <c r="F501" s="597" t="s">
        <v>1160</v>
      </c>
      <c r="G501" s="358">
        <v>43500.329791666663</v>
      </c>
      <c r="H501" s="597" t="s">
        <v>3771</v>
      </c>
      <c r="I501" s="358">
        <v>43501.329791666663</v>
      </c>
      <c r="J501" s="355" t="s">
        <v>3108</v>
      </c>
      <c r="K501" s="597"/>
      <c r="L501" s="597" t="s">
        <v>4503</v>
      </c>
      <c r="M501" s="597" t="s">
        <v>3781</v>
      </c>
      <c r="N501" s="355" t="s">
        <v>3701</v>
      </c>
      <c r="O501" s="597" t="s">
        <v>3091</v>
      </c>
      <c r="P501" s="355" t="s">
        <v>3703</v>
      </c>
      <c r="Q501" s="596" t="s">
        <v>6242</v>
      </c>
      <c r="R501" s="355" t="s">
        <v>3723</v>
      </c>
      <c r="S501" s="355"/>
      <c r="T501" s="597"/>
      <c r="U501" s="597" t="s">
        <v>3123</v>
      </c>
      <c r="V501" s="597" t="s">
        <v>3706</v>
      </c>
    </row>
    <row r="502" spans="1:22" x14ac:dyDescent="0.25">
      <c r="A502" s="597" t="s">
        <v>4507</v>
      </c>
      <c r="B502" s="597" t="s">
        <v>3693</v>
      </c>
      <c r="C502" s="597" t="s">
        <v>3694</v>
      </c>
      <c r="D502" s="597" t="s">
        <v>3854</v>
      </c>
      <c r="E502" s="597"/>
      <c r="F502" s="597" t="s">
        <v>1113</v>
      </c>
      <c r="G502" s="358">
        <v>43500.65084490741</v>
      </c>
      <c r="H502" s="597" t="s">
        <v>3771</v>
      </c>
      <c r="I502" s="358">
        <v>43500.65084490741</v>
      </c>
      <c r="J502" s="355" t="s">
        <v>3108</v>
      </c>
      <c r="K502" s="597"/>
      <c r="L502" s="597" t="s">
        <v>4508</v>
      </c>
      <c r="M502" s="597" t="s">
        <v>3781</v>
      </c>
      <c r="N502" s="355" t="s">
        <v>3701</v>
      </c>
      <c r="O502" s="597" t="s">
        <v>3091</v>
      </c>
      <c r="P502" s="355" t="s">
        <v>3703</v>
      </c>
      <c r="Q502" s="596" t="s">
        <v>6243</v>
      </c>
      <c r="R502" s="355" t="s">
        <v>3723</v>
      </c>
      <c r="S502" s="355"/>
      <c r="T502" s="597"/>
      <c r="U502" s="597" t="s">
        <v>3123</v>
      </c>
      <c r="V502" s="597" t="s">
        <v>3706</v>
      </c>
    </row>
    <row r="503" spans="1:22" x14ac:dyDescent="0.25">
      <c r="A503" s="597" t="s">
        <v>4505</v>
      </c>
      <c r="B503" s="597" t="s">
        <v>3693</v>
      </c>
      <c r="C503" s="597" t="s">
        <v>3744</v>
      </c>
      <c r="D503" s="597" t="s">
        <v>3808</v>
      </c>
      <c r="E503" s="597"/>
      <c r="F503" s="597" t="s">
        <v>2323</v>
      </c>
      <c r="G503" s="358">
        <v>43500.499907407408</v>
      </c>
      <c r="H503" s="597"/>
      <c r="I503" s="358">
        <v>43500.499907407408</v>
      </c>
      <c r="J503" s="355" t="s">
        <v>3108</v>
      </c>
      <c r="K503" s="597" t="s">
        <v>4506</v>
      </c>
      <c r="L503" s="597" t="s">
        <v>4375</v>
      </c>
      <c r="M503" s="597" t="s">
        <v>3950</v>
      </c>
      <c r="N503" s="355" t="s">
        <v>3737</v>
      </c>
      <c r="O503" s="597" t="s">
        <v>4248</v>
      </c>
      <c r="P503" s="355"/>
      <c r="Q503" s="596"/>
      <c r="R503" s="355"/>
      <c r="S503" s="355" t="s">
        <v>3807</v>
      </c>
      <c r="T503" s="597"/>
      <c r="U503" s="597" t="s">
        <v>3123</v>
      </c>
      <c r="V503" s="597" t="s">
        <v>3706</v>
      </c>
    </row>
    <row r="504" spans="1:22" ht="60" x14ac:dyDescent="0.25">
      <c r="A504" s="597" t="s">
        <v>4526</v>
      </c>
      <c r="B504" s="597" t="s">
        <v>3693</v>
      </c>
      <c r="C504" s="597" t="s">
        <v>3694</v>
      </c>
      <c r="D504" s="597" t="s">
        <v>4525</v>
      </c>
      <c r="E504" s="597"/>
      <c r="F504" s="597" t="s">
        <v>3648</v>
      </c>
      <c r="G504" s="358">
        <v>43502.47619212963</v>
      </c>
      <c r="H504" s="597" t="s">
        <v>4021</v>
      </c>
      <c r="I504" s="358">
        <v>43500.47619212963</v>
      </c>
      <c r="J504" s="355"/>
      <c r="K504" s="597" t="s">
        <v>4527</v>
      </c>
      <c r="L504" s="597" t="s">
        <v>4528</v>
      </c>
      <c r="M504" s="597" t="s">
        <v>3700</v>
      </c>
      <c r="N504" s="355" t="s">
        <v>3714</v>
      </c>
      <c r="O504" s="597" t="s">
        <v>4529</v>
      </c>
      <c r="P504" s="355" t="s">
        <v>3703</v>
      </c>
      <c r="Q504" s="596" t="s">
        <v>6248</v>
      </c>
      <c r="R504" s="355" t="s">
        <v>3723</v>
      </c>
      <c r="S504" s="355" t="s">
        <v>3701</v>
      </c>
      <c r="T504" s="597"/>
      <c r="U504" s="597" t="s">
        <v>3123</v>
      </c>
      <c r="V504" s="597" t="s">
        <v>3706</v>
      </c>
    </row>
    <row r="505" spans="1:22" x14ac:dyDescent="0.25">
      <c r="A505" s="597" t="s">
        <v>4504</v>
      </c>
      <c r="B505" s="597" t="s">
        <v>3693</v>
      </c>
      <c r="C505" s="597" t="s">
        <v>3744</v>
      </c>
      <c r="D505" s="597" t="s">
        <v>3808</v>
      </c>
      <c r="E505" s="597"/>
      <c r="F505" s="597" t="s">
        <v>2323</v>
      </c>
      <c r="G505" s="358">
        <v>43500.474872685183</v>
      </c>
      <c r="H505" s="597"/>
      <c r="I505" s="358">
        <v>43500.474872685183</v>
      </c>
      <c r="J505" s="355" t="s">
        <v>3108</v>
      </c>
      <c r="K505" s="597"/>
      <c r="L505" s="597" t="s">
        <v>3485</v>
      </c>
      <c r="M505" s="597"/>
      <c r="N505" s="355" t="s">
        <v>3737</v>
      </c>
      <c r="O505" s="597" t="s">
        <v>4248</v>
      </c>
      <c r="P505" s="355"/>
      <c r="Q505" s="596"/>
      <c r="R505" s="355"/>
      <c r="S505" s="355" t="s">
        <v>3807</v>
      </c>
      <c r="T505" s="597"/>
      <c r="U505" s="597" t="s">
        <v>3123</v>
      </c>
      <c r="V505" s="597" t="s">
        <v>3706</v>
      </c>
    </row>
    <row r="506" spans="1:22" x14ac:dyDescent="0.25">
      <c r="A506" s="597" t="s">
        <v>4491</v>
      </c>
      <c r="B506" s="597" t="s">
        <v>3693</v>
      </c>
      <c r="C506" s="597" t="s">
        <v>3694</v>
      </c>
      <c r="D506" s="597" t="s">
        <v>3769</v>
      </c>
      <c r="E506" s="597"/>
      <c r="F506" s="597" t="s">
        <v>1160</v>
      </c>
      <c r="G506" s="358">
        <v>43497.344583333332</v>
      </c>
      <c r="H506" s="597" t="s">
        <v>3771</v>
      </c>
      <c r="I506" s="358">
        <v>43500.344583333332</v>
      </c>
      <c r="J506" s="355" t="s">
        <v>3108</v>
      </c>
      <c r="K506" s="597"/>
      <c r="L506" s="597" t="s">
        <v>4492</v>
      </c>
      <c r="M506" s="597" t="s">
        <v>3781</v>
      </c>
      <c r="N506" s="355" t="s">
        <v>3701</v>
      </c>
      <c r="O506" s="597" t="s">
        <v>3091</v>
      </c>
      <c r="P506" s="355" t="s">
        <v>3703</v>
      </c>
      <c r="Q506" s="596"/>
      <c r="R506" s="355" t="s">
        <v>3723</v>
      </c>
      <c r="S506" s="355"/>
      <c r="T506" s="597"/>
      <c r="U506" s="597" t="s">
        <v>3123</v>
      </c>
      <c r="V506" s="597" t="s">
        <v>3706</v>
      </c>
    </row>
    <row r="507" spans="1:22" x14ac:dyDescent="0.25">
      <c r="A507" s="597" t="s">
        <v>4498</v>
      </c>
      <c r="B507" s="597" t="s">
        <v>3693</v>
      </c>
      <c r="C507" s="597" t="s">
        <v>3744</v>
      </c>
      <c r="D507" s="597" t="s">
        <v>3808</v>
      </c>
      <c r="E507" s="597"/>
      <c r="F507" s="597" t="s">
        <v>2323</v>
      </c>
      <c r="G507" s="358">
        <v>43500.07372685185</v>
      </c>
      <c r="H507" s="597" t="s">
        <v>4499</v>
      </c>
      <c r="I507" s="358">
        <v>43500.07372685185</v>
      </c>
      <c r="J507" s="355" t="s">
        <v>3108</v>
      </c>
      <c r="K507" s="597" t="s">
        <v>4500</v>
      </c>
      <c r="L507" s="597" t="s">
        <v>3888</v>
      </c>
      <c r="M507" s="597" t="s">
        <v>3700</v>
      </c>
      <c r="N507" s="355" t="s">
        <v>3714</v>
      </c>
      <c r="O507" s="597" t="s">
        <v>4501</v>
      </c>
      <c r="P507" s="355" t="s">
        <v>3703</v>
      </c>
      <c r="Q507" s="596" t="s">
        <v>6241</v>
      </c>
      <c r="R507" s="355" t="s">
        <v>3723</v>
      </c>
      <c r="S507" s="355"/>
      <c r="T507" s="597"/>
      <c r="U507" s="597" t="s">
        <v>3123</v>
      </c>
      <c r="V507" s="597" t="s">
        <v>3706</v>
      </c>
    </row>
    <row r="508" spans="1:22" x14ac:dyDescent="0.25">
      <c r="A508" s="597" t="s">
        <v>4493</v>
      </c>
      <c r="B508" s="597" t="s">
        <v>3693</v>
      </c>
      <c r="C508" s="597" t="s">
        <v>3694</v>
      </c>
      <c r="D508" s="597" t="s">
        <v>4245</v>
      </c>
      <c r="E508" s="597"/>
      <c r="F508" s="597" t="s">
        <v>3647</v>
      </c>
      <c r="G508" s="358">
        <v>43499.945821759262</v>
      </c>
      <c r="H508" s="597" t="s">
        <v>4494</v>
      </c>
      <c r="I508" s="358">
        <v>43499.945821759262</v>
      </c>
      <c r="J508" s="355" t="s">
        <v>3108</v>
      </c>
      <c r="K508" s="597" t="s">
        <v>4495</v>
      </c>
      <c r="L508" s="597" t="s">
        <v>4496</v>
      </c>
      <c r="M508" s="597" t="s">
        <v>3700</v>
      </c>
      <c r="N508" s="355" t="s">
        <v>3701</v>
      </c>
      <c r="O508" s="597" t="s">
        <v>4497</v>
      </c>
      <c r="P508" s="355" t="s">
        <v>3703</v>
      </c>
      <c r="Q508" s="596"/>
      <c r="R508" s="355" t="s">
        <v>3723</v>
      </c>
      <c r="S508" s="355"/>
      <c r="T508" s="597"/>
      <c r="U508" s="597" t="s">
        <v>3123</v>
      </c>
      <c r="V508" s="597" t="s">
        <v>3706</v>
      </c>
    </row>
    <row r="509" spans="1:22" x14ac:dyDescent="0.25">
      <c r="A509" s="597" t="s">
        <v>4489</v>
      </c>
      <c r="B509" s="597" t="s">
        <v>3693</v>
      </c>
      <c r="C509" s="597" t="s">
        <v>3694</v>
      </c>
      <c r="D509" s="597" t="s">
        <v>3854</v>
      </c>
      <c r="E509" s="597"/>
      <c r="F509" s="597" t="s">
        <v>1113</v>
      </c>
      <c r="G509" s="358">
        <v>43497.342916666668</v>
      </c>
      <c r="H509" s="597" t="s">
        <v>3771</v>
      </c>
      <c r="I509" s="358">
        <v>43499.342916666668</v>
      </c>
      <c r="J509" s="355" t="s">
        <v>3108</v>
      </c>
      <c r="K509" s="597"/>
      <c r="L509" s="597" t="s">
        <v>4490</v>
      </c>
      <c r="M509" s="597" t="s">
        <v>3781</v>
      </c>
      <c r="N509" s="355" t="s">
        <v>3701</v>
      </c>
      <c r="O509" s="597" t="s">
        <v>3091</v>
      </c>
      <c r="P509" s="355" t="s">
        <v>3703</v>
      </c>
      <c r="Q509" s="596" t="s">
        <v>6240</v>
      </c>
      <c r="R509" s="355" t="s">
        <v>3723</v>
      </c>
      <c r="S509" s="355"/>
      <c r="T509" s="597"/>
      <c r="U509" s="597" t="s">
        <v>3123</v>
      </c>
      <c r="V509" s="597" t="s">
        <v>3706</v>
      </c>
    </row>
    <row r="510" spans="1:22" x14ac:dyDescent="0.25">
      <c r="A510" s="597" t="s">
        <v>4488</v>
      </c>
      <c r="B510" s="597" t="s">
        <v>3693</v>
      </c>
      <c r="C510" s="597" t="s">
        <v>3694</v>
      </c>
      <c r="D510" s="597" t="s">
        <v>3854</v>
      </c>
      <c r="E510" s="597"/>
      <c r="F510" s="597" t="s">
        <v>1113</v>
      </c>
      <c r="G510" s="358">
        <v>43497.339768518519</v>
      </c>
      <c r="H510" s="597" t="s">
        <v>3771</v>
      </c>
      <c r="I510" s="358">
        <v>43497.339768518519</v>
      </c>
      <c r="J510" s="355" t="s">
        <v>3780</v>
      </c>
      <c r="K510" s="597"/>
      <c r="L510" s="597" t="s">
        <v>3950</v>
      </c>
      <c r="M510" s="597" t="s">
        <v>3781</v>
      </c>
      <c r="N510" s="355" t="s">
        <v>3701</v>
      </c>
      <c r="O510" s="597" t="s">
        <v>3091</v>
      </c>
      <c r="P510" s="355" t="s">
        <v>3703</v>
      </c>
      <c r="Q510" s="596"/>
      <c r="R510" s="355" t="s">
        <v>3723</v>
      </c>
      <c r="S510" s="355"/>
      <c r="T510" s="597"/>
      <c r="U510" s="597" t="s">
        <v>3123</v>
      </c>
      <c r="V510" s="597" t="s">
        <v>3706</v>
      </c>
    </row>
    <row r="511" spans="1:22" ht="30" x14ac:dyDescent="0.25">
      <c r="A511" s="597" t="s">
        <v>4486</v>
      </c>
      <c r="B511" s="597" t="s">
        <v>3693</v>
      </c>
      <c r="C511" s="597" t="s">
        <v>3694</v>
      </c>
      <c r="D511" s="597" t="s">
        <v>3795</v>
      </c>
      <c r="E511" s="597"/>
      <c r="F511" s="597" t="s">
        <v>1159</v>
      </c>
      <c r="G511" s="358">
        <v>43497.336342592593</v>
      </c>
      <c r="H511" s="597" t="s">
        <v>3771</v>
      </c>
      <c r="I511" s="358">
        <v>43497.336342592593</v>
      </c>
      <c r="J511" s="355" t="s">
        <v>3108</v>
      </c>
      <c r="K511" s="597"/>
      <c r="L511" s="597" t="s">
        <v>4487</v>
      </c>
      <c r="M511" s="597" t="s">
        <v>3781</v>
      </c>
      <c r="N511" s="355" t="s">
        <v>3701</v>
      </c>
      <c r="O511" s="597" t="s">
        <v>3091</v>
      </c>
      <c r="P511" s="355" t="s">
        <v>3703</v>
      </c>
      <c r="Q511" s="596" t="s">
        <v>6239</v>
      </c>
      <c r="R511" s="355" t="s">
        <v>3723</v>
      </c>
      <c r="S511" s="355"/>
      <c r="T511" s="597"/>
      <c r="U511" s="597" t="s">
        <v>3123</v>
      </c>
      <c r="V511" s="597" t="s">
        <v>3706</v>
      </c>
    </row>
    <row r="512" spans="1:22" x14ac:dyDescent="0.25">
      <c r="A512" s="597" t="s">
        <v>4480</v>
      </c>
      <c r="B512" s="597" t="s">
        <v>3693</v>
      </c>
      <c r="C512" s="597" t="s">
        <v>3694</v>
      </c>
      <c r="D512" s="597" t="s">
        <v>3795</v>
      </c>
      <c r="E512" s="597"/>
      <c r="F512" s="597" t="s">
        <v>1159</v>
      </c>
      <c r="G512" s="358">
        <v>43496.316631944443</v>
      </c>
      <c r="H512" s="597" t="s">
        <v>3771</v>
      </c>
      <c r="I512" s="358">
        <v>43496.316631944443</v>
      </c>
      <c r="J512" s="355" t="s">
        <v>3108</v>
      </c>
      <c r="K512" s="597" t="s">
        <v>4481</v>
      </c>
      <c r="L512" s="597" t="s">
        <v>4482</v>
      </c>
      <c r="M512" s="597" t="s">
        <v>3774</v>
      </c>
      <c r="N512" s="355" t="s">
        <v>3701</v>
      </c>
      <c r="O512" s="597" t="s">
        <v>3842</v>
      </c>
      <c r="P512" s="355" t="s">
        <v>3703</v>
      </c>
      <c r="Q512" s="596" t="s">
        <v>6238</v>
      </c>
      <c r="R512" s="355" t="s">
        <v>3723</v>
      </c>
      <c r="S512" s="355" t="s">
        <v>3701</v>
      </c>
      <c r="T512" s="597"/>
      <c r="U512" s="597" t="s">
        <v>3123</v>
      </c>
      <c r="V512" s="597" t="s">
        <v>3706</v>
      </c>
    </row>
    <row r="513" spans="1:22" x14ac:dyDescent="0.25">
      <c r="A513" s="597" t="s">
        <v>4474</v>
      </c>
      <c r="B513" s="597" t="s">
        <v>3693</v>
      </c>
      <c r="C513" s="597" t="s">
        <v>3694</v>
      </c>
      <c r="D513" s="597" t="s">
        <v>3795</v>
      </c>
      <c r="E513" s="597"/>
      <c r="F513" s="597" t="s">
        <v>1159</v>
      </c>
      <c r="G513" s="358">
        <v>43494.559386574074</v>
      </c>
      <c r="H513" s="597" t="s">
        <v>3771</v>
      </c>
      <c r="I513" s="358">
        <v>43495.559386574074</v>
      </c>
      <c r="J513" s="355" t="s">
        <v>3108</v>
      </c>
      <c r="K513" s="597" t="s">
        <v>4475</v>
      </c>
      <c r="L513" s="597" t="s">
        <v>4476</v>
      </c>
      <c r="M513" s="597" t="s">
        <v>3781</v>
      </c>
      <c r="N513" s="355" t="s">
        <v>3701</v>
      </c>
      <c r="O513" s="597" t="s">
        <v>3091</v>
      </c>
      <c r="P513" s="355" t="s">
        <v>3703</v>
      </c>
      <c r="Q513" s="596" t="s">
        <v>6236</v>
      </c>
      <c r="R513" s="355" t="s">
        <v>3723</v>
      </c>
      <c r="S513" s="355"/>
      <c r="T513" s="597"/>
      <c r="U513" s="597" t="s">
        <v>3123</v>
      </c>
      <c r="V513" s="597" t="s">
        <v>3706</v>
      </c>
    </row>
    <row r="514" spans="1:22" x14ac:dyDescent="0.25">
      <c r="A514" s="597" t="s">
        <v>4477</v>
      </c>
      <c r="B514" s="597" t="s">
        <v>3693</v>
      </c>
      <c r="C514" s="597" t="s">
        <v>3694</v>
      </c>
      <c r="D514" s="597" t="s">
        <v>3795</v>
      </c>
      <c r="E514" s="597" t="s">
        <v>2776</v>
      </c>
      <c r="F514" s="597" t="s">
        <v>1159</v>
      </c>
      <c r="G514" s="358">
        <v>43494.825694444444</v>
      </c>
      <c r="H514" s="597" t="s">
        <v>3771</v>
      </c>
      <c r="I514" s="358">
        <v>43494.825694444444</v>
      </c>
      <c r="J514" s="355" t="s">
        <v>3108</v>
      </c>
      <c r="K514" s="597"/>
      <c r="L514" s="597" t="s">
        <v>4478</v>
      </c>
      <c r="M514" s="597" t="s">
        <v>3774</v>
      </c>
      <c r="N514" s="355" t="s">
        <v>4006</v>
      </c>
      <c r="O514" s="597" t="s">
        <v>4479</v>
      </c>
      <c r="P514" s="355" t="s">
        <v>3703</v>
      </c>
      <c r="Q514" s="596" t="s">
        <v>6237</v>
      </c>
      <c r="R514" s="355" t="s">
        <v>3704</v>
      </c>
      <c r="S514" s="355" t="s">
        <v>3716</v>
      </c>
      <c r="T514" s="597"/>
      <c r="U514" s="597" t="s">
        <v>3123</v>
      </c>
      <c r="V514" s="597" t="s">
        <v>3706</v>
      </c>
    </row>
    <row r="515" spans="1:22" x14ac:dyDescent="0.25">
      <c r="A515" s="597" t="s">
        <v>4472</v>
      </c>
      <c r="B515" s="597" t="s">
        <v>3693</v>
      </c>
      <c r="C515" s="597" t="s">
        <v>3694</v>
      </c>
      <c r="D515" s="597" t="s">
        <v>3814</v>
      </c>
      <c r="E515" s="597"/>
      <c r="F515" s="597" t="s">
        <v>1154</v>
      </c>
      <c r="G515" s="358">
        <v>43493.553333333337</v>
      </c>
      <c r="H515" s="597" t="s">
        <v>3816</v>
      </c>
      <c r="I515" s="358">
        <v>43494.553333333337</v>
      </c>
      <c r="J515" s="355" t="s">
        <v>3108</v>
      </c>
      <c r="K515" s="597"/>
      <c r="L515" s="597" t="s">
        <v>4473</v>
      </c>
      <c r="M515" s="597" t="s">
        <v>3781</v>
      </c>
      <c r="N515" s="355" t="s">
        <v>3701</v>
      </c>
      <c r="O515" s="597" t="s">
        <v>4028</v>
      </c>
      <c r="P515" s="355" t="s">
        <v>3703</v>
      </c>
      <c r="Q515" s="596" t="s">
        <v>6235</v>
      </c>
      <c r="R515" s="355" t="s">
        <v>3723</v>
      </c>
      <c r="S515" s="355" t="s">
        <v>3701</v>
      </c>
      <c r="T515" s="597"/>
      <c r="U515" s="597" t="s">
        <v>3123</v>
      </c>
      <c r="V515" s="597" t="s">
        <v>3706</v>
      </c>
    </row>
    <row r="516" spans="1:22" x14ac:dyDescent="0.25">
      <c r="A516" s="597" t="s">
        <v>4484</v>
      </c>
      <c r="B516" s="597" t="s">
        <v>3693</v>
      </c>
      <c r="C516" s="597" t="s">
        <v>3694</v>
      </c>
      <c r="D516" s="597" t="s">
        <v>4483</v>
      </c>
      <c r="E516" s="597"/>
      <c r="F516" s="597" t="s">
        <v>975</v>
      </c>
      <c r="G516" s="358">
        <v>43496.593182870369</v>
      </c>
      <c r="H516" s="597" t="s">
        <v>3697</v>
      </c>
      <c r="I516" s="358">
        <v>43493.593182870369</v>
      </c>
      <c r="J516" s="355" t="s">
        <v>3108</v>
      </c>
      <c r="K516" s="597"/>
      <c r="L516" s="597" t="s">
        <v>3741</v>
      </c>
      <c r="M516" s="597" t="s">
        <v>3950</v>
      </c>
      <c r="N516" s="355" t="s">
        <v>3714</v>
      </c>
      <c r="O516" s="597" t="s">
        <v>4485</v>
      </c>
      <c r="P516" s="355"/>
      <c r="Q516" s="596"/>
      <c r="R516" s="355"/>
      <c r="S516" s="355" t="s">
        <v>3701</v>
      </c>
      <c r="T516" s="597"/>
      <c r="U516" s="597" t="s">
        <v>3123</v>
      </c>
      <c r="V516" s="597" t="s">
        <v>3706</v>
      </c>
    </row>
    <row r="517" spans="1:22" x14ac:dyDescent="0.25">
      <c r="A517" s="597" t="s">
        <v>4461</v>
      </c>
      <c r="B517" s="597" t="s">
        <v>3693</v>
      </c>
      <c r="C517" s="597" t="s">
        <v>3694</v>
      </c>
      <c r="D517" s="597" t="s">
        <v>4121</v>
      </c>
      <c r="E517" s="597"/>
      <c r="F517" s="597" t="s">
        <v>1161</v>
      </c>
      <c r="G517" s="358">
        <v>43490.586087962962</v>
      </c>
      <c r="H517" s="597" t="s">
        <v>3771</v>
      </c>
      <c r="I517" s="358">
        <v>43493.586087962962</v>
      </c>
      <c r="J517" s="355" t="s">
        <v>3108</v>
      </c>
      <c r="K517" s="597"/>
      <c r="L517" s="597" t="s">
        <v>4462</v>
      </c>
      <c r="M517" s="597" t="s">
        <v>3781</v>
      </c>
      <c r="N517" s="355" t="s">
        <v>3701</v>
      </c>
      <c r="O517" s="597" t="s">
        <v>4028</v>
      </c>
      <c r="P517" s="355"/>
      <c r="Q517" s="596" t="s">
        <v>6231</v>
      </c>
      <c r="R517" s="355" t="s">
        <v>3723</v>
      </c>
      <c r="S517" s="355"/>
      <c r="T517" s="597"/>
      <c r="U517" s="597" t="s">
        <v>3123</v>
      </c>
      <c r="V517" s="597" t="s">
        <v>3706</v>
      </c>
    </row>
    <row r="518" spans="1:22" x14ac:dyDescent="0.25">
      <c r="A518" s="597" t="s">
        <v>4470</v>
      </c>
      <c r="B518" s="597" t="s">
        <v>3693</v>
      </c>
      <c r="C518" s="597" t="s">
        <v>3694</v>
      </c>
      <c r="D518" s="597" t="s">
        <v>3814</v>
      </c>
      <c r="E518" s="597"/>
      <c r="F518" s="597" t="s">
        <v>1154</v>
      </c>
      <c r="G518" s="358">
        <v>43493.551770833335</v>
      </c>
      <c r="H518" s="597" t="s">
        <v>3816</v>
      </c>
      <c r="I518" s="358">
        <v>43493.551770833335</v>
      </c>
      <c r="J518" s="355" t="s">
        <v>3108</v>
      </c>
      <c r="K518" s="597"/>
      <c r="L518" s="597" t="s">
        <v>4471</v>
      </c>
      <c r="M518" s="597" t="s">
        <v>3781</v>
      </c>
      <c r="N518" s="355" t="s">
        <v>3701</v>
      </c>
      <c r="O518" s="597" t="s">
        <v>4028</v>
      </c>
      <c r="P518" s="355" t="s">
        <v>3703</v>
      </c>
      <c r="Q518" s="596" t="s">
        <v>6234</v>
      </c>
      <c r="R518" s="355" t="s">
        <v>3723</v>
      </c>
      <c r="S518" s="355" t="s">
        <v>3701</v>
      </c>
      <c r="T518" s="597"/>
      <c r="U518" s="597" t="s">
        <v>3123</v>
      </c>
      <c r="V518" s="597" t="s">
        <v>3706</v>
      </c>
    </row>
    <row r="519" spans="1:22" x14ac:dyDescent="0.25">
      <c r="A519" s="597" t="s">
        <v>4469</v>
      </c>
      <c r="B519" s="597" t="s">
        <v>3693</v>
      </c>
      <c r="C519" s="597" t="s">
        <v>3707</v>
      </c>
      <c r="D519" s="597" t="s">
        <v>4094</v>
      </c>
      <c r="E519" s="597"/>
      <c r="F519" s="597" t="s">
        <v>2777</v>
      </c>
      <c r="G519" s="358">
        <v>43493.55023148148</v>
      </c>
      <c r="H519" s="597"/>
      <c r="I519" s="358">
        <v>43493.55023148148</v>
      </c>
      <c r="J519" s="355" t="s">
        <v>3780</v>
      </c>
      <c r="K519" s="597"/>
      <c r="L519" s="597" t="s">
        <v>3485</v>
      </c>
      <c r="M519" s="597" t="s">
        <v>3781</v>
      </c>
      <c r="N519" s="355" t="s">
        <v>3701</v>
      </c>
      <c r="O519" s="597" t="s">
        <v>3091</v>
      </c>
      <c r="P519" s="355" t="s">
        <v>3703</v>
      </c>
      <c r="Q519" s="596"/>
      <c r="R519" s="355" t="s">
        <v>3723</v>
      </c>
      <c r="S519" s="355" t="s">
        <v>3701</v>
      </c>
      <c r="T519" s="597"/>
      <c r="U519" s="597" t="s">
        <v>3123</v>
      </c>
      <c r="V519" s="597" t="s">
        <v>3706</v>
      </c>
    </row>
    <row r="520" spans="1:22" x14ac:dyDescent="0.25">
      <c r="A520" s="597" t="s">
        <v>4467</v>
      </c>
      <c r="B520" s="597" t="s">
        <v>3693</v>
      </c>
      <c r="C520" s="597" t="s">
        <v>3744</v>
      </c>
      <c r="D520" s="597" t="s">
        <v>3778</v>
      </c>
      <c r="E520" s="597"/>
      <c r="F520" s="597" t="s">
        <v>1512</v>
      </c>
      <c r="G520" s="358">
        <v>43493.547534722224</v>
      </c>
      <c r="H520" s="597"/>
      <c r="I520" s="358">
        <v>43493.547534722224</v>
      </c>
      <c r="J520" s="355" t="s">
        <v>3711</v>
      </c>
      <c r="K520" s="597"/>
      <c r="L520" s="597" t="s">
        <v>4468</v>
      </c>
      <c r="M520" s="597" t="s">
        <v>3781</v>
      </c>
      <c r="N520" s="355" t="s">
        <v>3701</v>
      </c>
      <c r="O520" s="597" t="s">
        <v>4028</v>
      </c>
      <c r="P520" s="355" t="s">
        <v>3703</v>
      </c>
      <c r="Q520" s="596" t="s">
        <v>6233</v>
      </c>
      <c r="R520" s="355" t="s">
        <v>3723</v>
      </c>
      <c r="S520" s="355" t="s">
        <v>3701</v>
      </c>
      <c r="T520" s="597"/>
      <c r="U520" s="597" t="s">
        <v>3123</v>
      </c>
      <c r="V520" s="597" t="s">
        <v>3706</v>
      </c>
    </row>
    <row r="521" spans="1:22" x14ac:dyDescent="0.25">
      <c r="A521" s="597" t="s">
        <v>4466</v>
      </c>
      <c r="B521" s="597" t="s">
        <v>3693</v>
      </c>
      <c r="C521" s="597" t="s">
        <v>3707</v>
      </c>
      <c r="D521" s="597" t="s">
        <v>4084</v>
      </c>
      <c r="E521" s="597"/>
      <c r="F521" s="597" t="s">
        <v>2675</v>
      </c>
      <c r="G521" s="358">
        <v>43490.603217592594</v>
      </c>
      <c r="H521" s="597"/>
      <c r="I521" s="358">
        <v>43492.603217592594</v>
      </c>
      <c r="J521" s="355" t="s">
        <v>3780</v>
      </c>
      <c r="K521" s="597"/>
      <c r="L521" s="597" t="s">
        <v>3485</v>
      </c>
      <c r="M521" s="597" t="s">
        <v>3781</v>
      </c>
      <c r="N521" s="355" t="s">
        <v>3701</v>
      </c>
      <c r="O521" s="597" t="s">
        <v>3091</v>
      </c>
      <c r="P521" s="355" t="s">
        <v>3703</v>
      </c>
      <c r="Q521" s="596"/>
      <c r="R521" s="355" t="s">
        <v>3723</v>
      </c>
      <c r="S521" s="355"/>
      <c r="T521" s="597"/>
      <c r="U521" s="597" t="s">
        <v>3123</v>
      </c>
      <c r="V521" s="597" t="s">
        <v>3706</v>
      </c>
    </row>
    <row r="522" spans="1:22" x14ac:dyDescent="0.25">
      <c r="A522" s="597" t="s">
        <v>4465</v>
      </c>
      <c r="B522" s="597" t="s">
        <v>3693</v>
      </c>
      <c r="C522" s="597" t="s">
        <v>3744</v>
      </c>
      <c r="D522" s="597" t="s">
        <v>3778</v>
      </c>
      <c r="E522" s="597"/>
      <c r="F522" s="597" t="s">
        <v>1512</v>
      </c>
      <c r="G522" s="358">
        <v>43490.600937499999</v>
      </c>
      <c r="H522" s="597"/>
      <c r="I522" s="358">
        <v>43492.600937499999</v>
      </c>
      <c r="J522" s="355" t="s">
        <v>3780</v>
      </c>
      <c r="K522" s="597"/>
      <c r="L522" s="597" t="s">
        <v>3485</v>
      </c>
      <c r="M522" s="597" t="s">
        <v>3781</v>
      </c>
      <c r="N522" s="355" t="s">
        <v>3701</v>
      </c>
      <c r="O522" s="597" t="s">
        <v>3091</v>
      </c>
      <c r="P522" s="355" t="s">
        <v>3703</v>
      </c>
      <c r="Q522" s="596"/>
      <c r="R522" s="355" t="s">
        <v>3723</v>
      </c>
      <c r="S522" s="355"/>
      <c r="T522" s="597"/>
      <c r="U522" s="597" t="s">
        <v>3123</v>
      </c>
      <c r="V522" s="597" t="s">
        <v>3706</v>
      </c>
    </row>
    <row r="523" spans="1:22" x14ac:dyDescent="0.25">
      <c r="A523" s="597" t="s">
        <v>4463</v>
      </c>
      <c r="B523" s="597" t="s">
        <v>3693</v>
      </c>
      <c r="C523" s="597" t="s">
        <v>3744</v>
      </c>
      <c r="D523" s="597" t="s">
        <v>3778</v>
      </c>
      <c r="E523" s="597"/>
      <c r="F523" s="597" t="s">
        <v>1512</v>
      </c>
      <c r="G523" s="358">
        <v>43490.597407407404</v>
      </c>
      <c r="H523" s="597"/>
      <c r="I523" s="358">
        <v>43492.597407407404</v>
      </c>
      <c r="J523" s="355" t="s">
        <v>3711</v>
      </c>
      <c r="K523" s="597"/>
      <c r="L523" s="597" t="s">
        <v>4464</v>
      </c>
      <c r="M523" s="597" t="s">
        <v>3781</v>
      </c>
      <c r="N523" s="355" t="s">
        <v>3701</v>
      </c>
      <c r="O523" s="597" t="s">
        <v>3091</v>
      </c>
      <c r="P523" s="355" t="s">
        <v>3703</v>
      </c>
      <c r="Q523" s="596" t="s">
        <v>6232</v>
      </c>
      <c r="R523" s="355" t="s">
        <v>3723</v>
      </c>
      <c r="S523" s="355"/>
      <c r="T523" s="597"/>
      <c r="U523" s="597" t="s">
        <v>3123</v>
      </c>
      <c r="V523" s="597" t="s">
        <v>3706</v>
      </c>
    </row>
    <row r="524" spans="1:22" x14ac:dyDescent="0.25">
      <c r="A524" s="597" t="s">
        <v>4460</v>
      </c>
      <c r="B524" s="597" t="s">
        <v>3693</v>
      </c>
      <c r="C524" s="597" t="s">
        <v>3694</v>
      </c>
      <c r="D524" s="597" t="s">
        <v>4121</v>
      </c>
      <c r="E524" s="597"/>
      <c r="F524" s="597" t="s">
        <v>1161</v>
      </c>
      <c r="G524" s="358">
        <v>43490.57199074074</v>
      </c>
      <c r="H524" s="597" t="s">
        <v>3771</v>
      </c>
      <c r="I524" s="358">
        <v>43492.57199074074</v>
      </c>
      <c r="J524" s="355" t="s">
        <v>3108</v>
      </c>
      <c r="K524" s="597"/>
      <c r="L524" s="597" t="s">
        <v>4118</v>
      </c>
      <c r="M524" s="597" t="s">
        <v>3781</v>
      </c>
      <c r="N524" s="355" t="s">
        <v>3701</v>
      </c>
      <c r="O524" s="597" t="s">
        <v>4028</v>
      </c>
      <c r="P524" s="355" t="s">
        <v>3703</v>
      </c>
      <c r="Q524" s="596" t="s">
        <v>6230</v>
      </c>
      <c r="R524" s="355"/>
      <c r="S524" s="355"/>
      <c r="T524" s="597"/>
      <c r="U524" s="597" t="s">
        <v>3123</v>
      </c>
      <c r="V524" s="597" t="s">
        <v>3706</v>
      </c>
    </row>
    <row r="525" spans="1:22" x14ac:dyDescent="0.25">
      <c r="A525" s="597" t="s">
        <v>4450</v>
      </c>
      <c r="B525" s="597" t="s">
        <v>3693</v>
      </c>
      <c r="C525" s="597" t="s">
        <v>3694</v>
      </c>
      <c r="D525" s="597" t="s">
        <v>4045</v>
      </c>
      <c r="E525" s="597"/>
      <c r="F525" s="597" t="s">
        <v>1157</v>
      </c>
      <c r="G525" s="358">
        <v>43489.47351851852</v>
      </c>
      <c r="H525" s="597" t="s">
        <v>3816</v>
      </c>
      <c r="I525" s="358">
        <v>43490.47351851852</v>
      </c>
      <c r="J525" s="355" t="s">
        <v>3108</v>
      </c>
      <c r="K525" s="597"/>
      <c r="L525" s="597" t="s">
        <v>4451</v>
      </c>
      <c r="M525" s="597" t="s">
        <v>3781</v>
      </c>
      <c r="N525" s="355" t="s">
        <v>3701</v>
      </c>
      <c r="O525" s="597" t="s">
        <v>3091</v>
      </c>
      <c r="P525" s="355" t="s">
        <v>3703</v>
      </c>
      <c r="Q525" s="596" t="s">
        <v>6229</v>
      </c>
      <c r="R525" s="355" t="s">
        <v>3723</v>
      </c>
      <c r="S525" s="355"/>
      <c r="T525" s="597"/>
      <c r="U525" s="597" t="s">
        <v>3123</v>
      </c>
      <c r="V525" s="597" t="s">
        <v>3706</v>
      </c>
    </row>
    <row r="526" spans="1:22" x14ac:dyDescent="0.25">
      <c r="A526" s="597" t="s">
        <v>4447</v>
      </c>
      <c r="B526" s="597" t="s">
        <v>3693</v>
      </c>
      <c r="C526" s="597" t="s">
        <v>3694</v>
      </c>
      <c r="D526" s="597" t="s">
        <v>3814</v>
      </c>
      <c r="E526" s="597"/>
      <c r="F526" s="597" t="s">
        <v>1154</v>
      </c>
      <c r="G526" s="358">
        <v>43489.470833333333</v>
      </c>
      <c r="H526" s="597" t="s">
        <v>3816</v>
      </c>
      <c r="I526" s="358">
        <v>43490.470833333333</v>
      </c>
      <c r="J526" s="355" t="s">
        <v>3108</v>
      </c>
      <c r="K526" s="597" t="s">
        <v>4448</v>
      </c>
      <c r="L526" s="597" t="s">
        <v>4449</v>
      </c>
      <c r="M526" s="597" t="s">
        <v>3781</v>
      </c>
      <c r="N526" s="355" t="s">
        <v>3701</v>
      </c>
      <c r="O526" s="597" t="s">
        <v>3091</v>
      </c>
      <c r="P526" s="355" t="s">
        <v>3703</v>
      </c>
      <c r="Q526" s="596" t="s">
        <v>6228</v>
      </c>
      <c r="R526" s="355" t="s">
        <v>3723</v>
      </c>
      <c r="S526" s="355"/>
      <c r="T526" s="597"/>
      <c r="U526" s="597" t="s">
        <v>3123</v>
      </c>
      <c r="V526" s="597" t="s">
        <v>3706</v>
      </c>
    </row>
    <row r="527" spans="1:22" x14ac:dyDescent="0.25">
      <c r="A527" s="597" t="s">
        <v>4457</v>
      </c>
      <c r="B527" s="597" t="s">
        <v>3693</v>
      </c>
      <c r="C527" s="597" t="s">
        <v>3694</v>
      </c>
      <c r="D527" s="597" t="s">
        <v>4456</v>
      </c>
      <c r="E527" s="597"/>
      <c r="F527" s="597" t="s">
        <v>4458</v>
      </c>
      <c r="G527" s="358">
        <v>43490.03224537037</v>
      </c>
      <c r="H527" s="597" t="s">
        <v>4459</v>
      </c>
      <c r="I527" s="358">
        <v>43490.03224537037</v>
      </c>
      <c r="J527" s="355" t="s">
        <v>3108</v>
      </c>
      <c r="K527" s="597" t="s">
        <v>4231</v>
      </c>
      <c r="L527" s="597" t="s">
        <v>4454</v>
      </c>
      <c r="M527" s="597" t="s">
        <v>3700</v>
      </c>
      <c r="N527" s="355" t="s">
        <v>3714</v>
      </c>
      <c r="O527" s="597" t="s">
        <v>4455</v>
      </c>
      <c r="P527" s="355" t="s">
        <v>3703</v>
      </c>
      <c r="Q527" s="596"/>
      <c r="R527" s="355" t="s">
        <v>3742</v>
      </c>
      <c r="S527" s="355"/>
      <c r="T527" s="597"/>
      <c r="U527" s="597" t="s">
        <v>3123</v>
      </c>
      <c r="V527" s="597" t="s">
        <v>3706</v>
      </c>
    </row>
    <row r="528" spans="1:22" x14ac:dyDescent="0.25">
      <c r="A528" s="597" t="s">
        <v>4452</v>
      </c>
      <c r="B528" s="597" t="s">
        <v>3693</v>
      </c>
      <c r="C528" s="597" t="s">
        <v>3694</v>
      </c>
      <c r="D528" s="597" t="s">
        <v>4284</v>
      </c>
      <c r="E528" s="597" t="s">
        <v>4453</v>
      </c>
      <c r="F528" s="597" t="s">
        <v>2075</v>
      </c>
      <c r="G528" s="358">
        <v>43490.027071759258</v>
      </c>
      <c r="H528" s="597" t="s">
        <v>4286</v>
      </c>
      <c r="I528" s="358">
        <v>43490.027071759258</v>
      </c>
      <c r="J528" s="355" t="s">
        <v>3108</v>
      </c>
      <c r="K528" s="597" t="s">
        <v>4231</v>
      </c>
      <c r="L528" s="597" t="s">
        <v>4454</v>
      </c>
      <c r="M528" s="597" t="s">
        <v>3700</v>
      </c>
      <c r="N528" s="355" t="s">
        <v>3714</v>
      </c>
      <c r="O528" s="597" t="s">
        <v>4455</v>
      </c>
      <c r="P528" s="355" t="s">
        <v>3703</v>
      </c>
      <c r="Q528" s="596"/>
      <c r="R528" s="355" t="s">
        <v>3742</v>
      </c>
      <c r="S528" s="355"/>
      <c r="T528" s="597"/>
      <c r="U528" s="597" t="s">
        <v>3123</v>
      </c>
      <c r="V528" s="597" t="s">
        <v>3706</v>
      </c>
    </row>
    <row r="529" spans="1:22" x14ac:dyDescent="0.25">
      <c r="A529" s="597" t="s">
        <v>4440</v>
      </c>
      <c r="B529" s="597" t="s">
        <v>3693</v>
      </c>
      <c r="C529" s="597" t="s">
        <v>3694</v>
      </c>
      <c r="D529" s="597" t="s">
        <v>3814</v>
      </c>
      <c r="E529" s="597"/>
      <c r="F529" s="597" t="s">
        <v>1154</v>
      </c>
      <c r="G529" s="358">
        <v>43487.323159722226</v>
      </c>
      <c r="H529" s="597" t="s">
        <v>3816</v>
      </c>
      <c r="I529" s="358">
        <v>43489.323159722226</v>
      </c>
      <c r="J529" s="355" t="s">
        <v>3108</v>
      </c>
      <c r="K529" s="597"/>
      <c r="L529" s="597" t="s">
        <v>4441</v>
      </c>
      <c r="M529" s="597" t="s">
        <v>3781</v>
      </c>
      <c r="N529" s="355" t="s">
        <v>3701</v>
      </c>
      <c r="O529" s="597" t="s">
        <v>3091</v>
      </c>
      <c r="P529" s="355" t="s">
        <v>3703</v>
      </c>
      <c r="Q529" s="596" t="s">
        <v>6226</v>
      </c>
      <c r="R529" s="355" t="s">
        <v>3723</v>
      </c>
      <c r="S529" s="355"/>
      <c r="T529" s="597"/>
      <c r="U529" s="597" t="s">
        <v>3123</v>
      </c>
      <c r="V529" s="597" t="s">
        <v>3706</v>
      </c>
    </row>
    <row r="530" spans="1:22" x14ac:dyDescent="0.25">
      <c r="A530" s="597" t="s">
        <v>4438</v>
      </c>
      <c r="B530" s="597" t="s">
        <v>3693</v>
      </c>
      <c r="C530" s="597" t="s">
        <v>3694</v>
      </c>
      <c r="D530" s="597" t="s">
        <v>3814</v>
      </c>
      <c r="E530" s="597"/>
      <c r="F530" s="597" t="s">
        <v>1154</v>
      </c>
      <c r="G530" s="358">
        <v>43487.316643518519</v>
      </c>
      <c r="H530" s="597" t="s">
        <v>3816</v>
      </c>
      <c r="I530" s="358">
        <v>43488.316643518519</v>
      </c>
      <c r="J530" s="355" t="s">
        <v>3108</v>
      </c>
      <c r="K530" s="597"/>
      <c r="L530" s="597" t="s">
        <v>4439</v>
      </c>
      <c r="M530" s="597" t="s">
        <v>3781</v>
      </c>
      <c r="N530" s="355" t="s">
        <v>3701</v>
      </c>
      <c r="O530" s="597" t="s">
        <v>3091</v>
      </c>
      <c r="P530" s="355" t="s">
        <v>3703</v>
      </c>
      <c r="Q530" s="596" t="s">
        <v>6225</v>
      </c>
      <c r="R530" s="355" t="s">
        <v>3723</v>
      </c>
      <c r="S530" s="355"/>
      <c r="T530" s="597"/>
      <c r="U530" s="597" t="s">
        <v>3123</v>
      </c>
      <c r="V530" s="597" t="s">
        <v>3706</v>
      </c>
    </row>
    <row r="531" spans="1:22" x14ac:dyDescent="0.25">
      <c r="A531" s="597" t="s">
        <v>4432</v>
      </c>
      <c r="B531" s="597" t="s">
        <v>3693</v>
      </c>
      <c r="C531" s="597" t="s">
        <v>3694</v>
      </c>
      <c r="D531" s="597" t="s">
        <v>4025</v>
      </c>
      <c r="E531" s="597"/>
      <c r="F531" s="597" t="s">
        <v>767</v>
      </c>
      <c r="G531" s="358">
        <v>43483.597754629627</v>
      </c>
      <c r="H531" s="597" t="s">
        <v>3822</v>
      </c>
      <c r="I531" s="358">
        <v>43487.597754629627</v>
      </c>
      <c r="J531" s="355" t="s">
        <v>3108</v>
      </c>
      <c r="K531" s="597"/>
      <c r="L531" s="597" t="s">
        <v>4433</v>
      </c>
      <c r="M531" s="597" t="s">
        <v>3781</v>
      </c>
      <c r="N531" s="355" t="s">
        <v>3701</v>
      </c>
      <c r="O531" s="597" t="s">
        <v>3091</v>
      </c>
      <c r="P531" s="355" t="s">
        <v>3703</v>
      </c>
      <c r="Q531" s="596" t="s">
        <v>6223</v>
      </c>
      <c r="R531" s="355" t="s">
        <v>3723</v>
      </c>
      <c r="S531" s="355"/>
      <c r="T531" s="597"/>
      <c r="U531" s="597" t="s">
        <v>3123</v>
      </c>
      <c r="V531" s="597" t="s">
        <v>3706</v>
      </c>
    </row>
    <row r="532" spans="1:22" x14ac:dyDescent="0.25">
      <c r="A532" s="597" t="s">
        <v>4436</v>
      </c>
      <c r="B532" s="597" t="s">
        <v>3693</v>
      </c>
      <c r="C532" s="597" t="s">
        <v>3694</v>
      </c>
      <c r="D532" s="597" t="s">
        <v>3814</v>
      </c>
      <c r="E532" s="597"/>
      <c r="F532" s="597" t="s">
        <v>1154</v>
      </c>
      <c r="G532" s="358">
        <v>43487.315000000002</v>
      </c>
      <c r="H532" s="597" t="s">
        <v>3816</v>
      </c>
      <c r="I532" s="358">
        <v>43487.315000000002</v>
      </c>
      <c r="J532" s="355" t="s">
        <v>3108</v>
      </c>
      <c r="K532" s="597"/>
      <c r="L532" s="597" t="s">
        <v>4437</v>
      </c>
      <c r="M532" s="597" t="s">
        <v>3781</v>
      </c>
      <c r="N532" s="355" t="s">
        <v>3701</v>
      </c>
      <c r="O532" s="597" t="s">
        <v>3091</v>
      </c>
      <c r="P532" s="355" t="s">
        <v>3703</v>
      </c>
      <c r="Q532" s="596" t="s">
        <v>6224</v>
      </c>
      <c r="R532" s="355" t="s">
        <v>3723</v>
      </c>
      <c r="S532" s="355"/>
      <c r="T532" s="597"/>
      <c r="U532" s="597" t="s">
        <v>3123</v>
      </c>
      <c r="V532" s="597" t="s">
        <v>3706</v>
      </c>
    </row>
    <row r="533" spans="1:22" x14ac:dyDescent="0.25">
      <c r="A533" s="597" t="s">
        <v>4430</v>
      </c>
      <c r="B533" s="597" t="s">
        <v>3693</v>
      </c>
      <c r="C533" s="597" t="s">
        <v>3694</v>
      </c>
      <c r="D533" s="597" t="s">
        <v>3820</v>
      </c>
      <c r="E533" s="597"/>
      <c r="F533" s="597" t="s">
        <v>766</v>
      </c>
      <c r="G533" s="358">
        <v>43483.593935185185</v>
      </c>
      <c r="H533" s="597" t="s">
        <v>3822</v>
      </c>
      <c r="I533" s="358">
        <v>43486.593935185185</v>
      </c>
      <c r="J533" s="355" t="s">
        <v>3108</v>
      </c>
      <c r="K533" s="597"/>
      <c r="L533" s="597" t="s">
        <v>4431</v>
      </c>
      <c r="M533" s="597" t="s">
        <v>3781</v>
      </c>
      <c r="N533" s="355" t="s">
        <v>3701</v>
      </c>
      <c r="O533" s="597" t="s">
        <v>3091</v>
      </c>
      <c r="P533" s="355" t="s">
        <v>3703</v>
      </c>
      <c r="Q533" s="596" t="s">
        <v>6222</v>
      </c>
      <c r="R533" s="355" t="s">
        <v>3723</v>
      </c>
      <c r="S533" s="355"/>
      <c r="T533" s="597"/>
      <c r="U533" s="597" t="s">
        <v>3123</v>
      </c>
      <c r="V533" s="597" t="s">
        <v>3706</v>
      </c>
    </row>
    <row r="534" spans="1:22" x14ac:dyDescent="0.25">
      <c r="A534" s="597" t="s">
        <v>5196</v>
      </c>
      <c r="B534" s="597" t="s">
        <v>3693</v>
      </c>
      <c r="C534" s="597" t="s">
        <v>3744</v>
      </c>
      <c r="D534" s="597" t="s">
        <v>4665</v>
      </c>
      <c r="E534" s="597"/>
      <c r="F534" s="597" t="s">
        <v>247</v>
      </c>
      <c r="G534" s="358">
        <v>43670.292754629627</v>
      </c>
      <c r="H534" s="597" t="s">
        <v>5197</v>
      </c>
      <c r="I534" s="358">
        <v>43485.292754629627</v>
      </c>
      <c r="J534" s="355" t="s">
        <v>3711</v>
      </c>
      <c r="K534" s="597" t="s">
        <v>5198</v>
      </c>
      <c r="L534" s="597"/>
      <c r="M534" s="597"/>
      <c r="N534" s="355" t="s">
        <v>3701</v>
      </c>
      <c r="O534" s="597"/>
      <c r="P534" s="355"/>
      <c r="Q534" s="596"/>
      <c r="R534" s="355" t="s">
        <v>3723</v>
      </c>
      <c r="S534" s="355" t="s">
        <v>3701</v>
      </c>
      <c r="T534" s="597"/>
      <c r="U534" s="597" t="s">
        <v>3123</v>
      </c>
      <c r="V534" s="597" t="s">
        <v>3706</v>
      </c>
    </row>
    <row r="535" spans="1:22" x14ac:dyDescent="0.25">
      <c r="A535" s="597" t="s">
        <v>4435</v>
      </c>
      <c r="B535" s="597" t="s">
        <v>3693</v>
      </c>
      <c r="C535" s="597" t="s">
        <v>3744</v>
      </c>
      <c r="D535" s="597" t="s">
        <v>4434</v>
      </c>
      <c r="E535" s="597"/>
      <c r="F535" s="597" t="s">
        <v>1462</v>
      </c>
      <c r="G535" s="358">
        <v>43483.805428240739</v>
      </c>
      <c r="H535" s="597"/>
      <c r="I535" s="358">
        <v>43483.805428240739</v>
      </c>
      <c r="J535" s="355"/>
      <c r="K535" s="597"/>
      <c r="L535" s="597" t="s">
        <v>7342</v>
      </c>
      <c r="M535" s="597" t="s">
        <v>3721</v>
      </c>
      <c r="N535" s="355"/>
      <c r="O535" s="597"/>
      <c r="P535" s="355" t="s">
        <v>3703</v>
      </c>
      <c r="Q535" s="596"/>
      <c r="R535" s="355"/>
      <c r="S535" s="355"/>
      <c r="T535" s="597"/>
      <c r="U535" s="597" t="s">
        <v>3123</v>
      </c>
      <c r="V535" s="597" t="s">
        <v>3706</v>
      </c>
    </row>
    <row r="536" spans="1:22" x14ac:dyDescent="0.25">
      <c r="A536" s="597" t="s">
        <v>4414</v>
      </c>
      <c r="B536" s="597" t="s">
        <v>3693</v>
      </c>
      <c r="C536" s="597" t="s">
        <v>3694</v>
      </c>
      <c r="D536" s="597" t="s">
        <v>3857</v>
      </c>
      <c r="E536" s="597"/>
      <c r="F536" s="597" t="s">
        <v>967</v>
      </c>
      <c r="G536" s="358">
        <v>43480.51457175926</v>
      </c>
      <c r="H536" s="597" t="s">
        <v>3859</v>
      </c>
      <c r="I536" s="358">
        <v>43483.51457175926</v>
      </c>
      <c r="J536" s="355" t="s">
        <v>3108</v>
      </c>
      <c r="K536" s="597"/>
      <c r="L536" s="597" t="s">
        <v>4415</v>
      </c>
      <c r="M536" s="597" t="s">
        <v>3781</v>
      </c>
      <c r="N536" s="355" t="s">
        <v>3701</v>
      </c>
      <c r="O536" s="597" t="s">
        <v>3091</v>
      </c>
      <c r="P536" s="355" t="s">
        <v>3703</v>
      </c>
      <c r="Q536" s="596"/>
      <c r="R536" s="355" t="s">
        <v>3723</v>
      </c>
      <c r="S536" s="355"/>
      <c r="T536" s="597"/>
      <c r="U536" s="597" t="s">
        <v>3123</v>
      </c>
      <c r="V536" s="597" t="s">
        <v>3706</v>
      </c>
    </row>
    <row r="537" spans="1:22" x14ac:dyDescent="0.25">
      <c r="A537" s="597" t="s">
        <v>4413</v>
      </c>
      <c r="B537" s="597" t="s">
        <v>3693</v>
      </c>
      <c r="C537" s="597" t="s">
        <v>3694</v>
      </c>
      <c r="D537" s="597" t="s">
        <v>3857</v>
      </c>
      <c r="E537" s="597"/>
      <c r="F537" s="597" t="s">
        <v>967</v>
      </c>
      <c r="G537" s="358">
        <v>43480.510555555556</v>
      </c>
      <c r="H537" s="597" t="s">
        <v>3859</v>
      </c>
      <c r="I537" s="358">
        <v>43482.510555555556</v>
      </c>
      <c r="J537" s="355" t="s">
        <v>3108</v>
      </c>
      <c r="K537" s="597"/>
      <c r="L537" s="597" t="s">
        <v>3485</v>
      </c>
      <c r="M537" s="597" t="s">
        <v>3781</v>
      </c>
      <c r="N537" s="355" t="s">
        <v>3701</v>
      </c>
      <c r="O537" s="597" t="s">
        <v>3091</v>
      </c>
      <c r="P537" s="355" t="s">
        <v>3703</v>
      </c>
      <c r="Q537" s="596"/>
      <c r="R537" s="355" t="s">
        <v>3723</v>
      </c>
      <c r="S537" s="355"/>
      <c r="T537" s="597"/>
      <c r="U537" s="597" t="s">
        <v>3123</v>
      </c>
      <c r="V537" s="597" t="s">
        <v>3706</v>
      </c>
    </row>
    <row r="538" spans="1:22" x14ac:dyDescent="0.25">
      <c r="A538" s="597" t="s">
        <v>4411</v>
      </c>
      <c r="B538" s="597" t="s">
        <v>3693</v>
      </c>
      <c r="C538" s="597" t="s">
        <v>3694</v>
      </c>
      <c r="D538" s="597" t="s">
        <v>4029</v>
      </c>
      <c r="E538" s="597"/>
      <c r="F538" s="597" t="s">
        <v>4031</v>
      </c>
      <c r="G538" s="358">
        <v>43480.507199074076</v>
      </c>
      <c r="H538" s="597" t="s">
        <v>3859</v>
      </c>
      <c r="I538" s="358">
        <v>43482.507199074076</v>
      </c>
      <c r="J538" s="355" t="s">
        <v>3108</v>
      </c>
      <c r="K538" s="597"/>
      <c r="L538" s="597" t="s">
        <v>4412</v>
      </c>
      <c r="M538" s="597" t="s">
        <v>3781</v>
      </c>
      <c r="N538" s="355" t="s">
        <v>3701</v>
      </c>
      <c r="O538" s="597" t="s">
        <v>3091</v>
      </c>
      <c r="P538" s="355" t="s">
        <v>3703</v>
      </c>
      <c r="Q538" s="596" t="s">
        <v>6221</v>
      </c>
      <c r="R538" s="355" t="s">
        <v>3723</v>
      </c>
      <c r="S538" s="355"/>
      <c r="T538" s="597"/>
      <c r="U538" s="597" t="s">
        <v>3123</v>
      </c>
      <c r="V538" s="597" t="s">
        <v>3706</v>
      </c>
    </row>
    <row r="539" spans="1:22" x14ac:dyDescent="0.25">
      <c r="A539" s="597" t="s">
        <v>4409</v>
      </c>
      <c r="B539" s="597" t="s">
        <v>3693</v>
      </c>
      <c r="C539" s="597" t="s">
        <v>3694</v>
      </c>
      <c r="D539" s="597" t="s">
        <v>3838</v>
      </c>
      <c r="E539" s="597"/>
      <c r="F539" s="597" t="s">
        <v>1158</v>
      </c>
      <c r="G539" s="358">
        <v>43480.504976851851</v>
      </c>
      <c r="H539" s="597" t="s">
        <v>3816</v>
      </c>
      <c r="I539" s="358">
        <v>43482.504976851851</v>
      </c>
      <c r="J539" s="355" t="s">
        <v>3108</v>
      </c>
      <c r="K539" s="597"/>
      <c r="L539" s="597" t="s">
        <v>4410</v>
      </c>
      <c r="M539" s="597" t="s">
        <v>3781</v>
      </c>
      <c r="N539" s="355" t="s">
        <v>3701</v>
      </c>
      <c r="O539" s="597" t="s">
        <v>3091</v>
      </c>
      <c r="P539" s="355" t="s">
        <v>3703</v>
      </c>
      <c r="Q539" s="596" t="s">
        <v>6220</v>
      </c>
      <c r="R539" s="355" t="s">
        <v>3723</v>
      </c>
      <c r="S539" s="355"/>
      <c r="T539" s="597"/>
      <c r="U539" s="597" t="s">
        <v>3123</v>
      </c>
      <c r="V539" s="597" t="s">
        <v>3706</v>
      </c>
    </row>
    <row r="540" spans="1:22" x14ac:dyDescent="0.25">
      <c r="A540" s="597" t="s">
        <v>4427</v>
      </c>
      <c r="B540" s="597" t="s">
        <v>3693</v>
      </c>
      <c r="C540" s="597" t="s">
        <v>3694</v>
      </c>
      <c r="D540" s="597" t="s">
        <v>3775</v>
      </c>
      <c r="E540" s="597"/>
      <c r="F540" s="597" t="s">
        <v>1125</v>
      </c>
      <c r="G540" s="358">
        <v>43482.467442129629</v>
      </c>
      <c r="H540" s="597" t="s">
        <v>3697</v>
      </c>
      <c r="I540" s="358">
        <v>43482.467442129629</v>
      </c>
      <c r="J540" s="355" t="s">
        <v>3108</v>
      </c>
      <c r="K540" s="597" t="s">
        <v>4428</v>
      </c>
      <c r="L540" s="597" t="s">
        <v>4429</v>
      </c>
      <c r="M540" s="597" t="s">
        <v>3700</v>
      </c>
      <c r="N540" s="355" t="s">
        <v>3701</v>
      </c>
      <c r="O540" s="597" t="s">
        <v>4366</v>
      </c>
      <c r="P540" s="355" t="s">
        <v>3703</v>
      </c>
      <c r="Q540" s="596"/>
      <c r="R540" s="355" t="s">
        <v>3723</v>
      </c>
      <c r="S540" s="355"/>
      <c r="T540" s="597"/>
      <c r="U540" s="597" t="s">
        <v>3123</v>
      </c>
      <c r="V540" s="597" t="s">
        <v>3706</v>
      </c>
    </row>
    <row r="541" spans="1:22" x14ac:dyDescent="0.25">
      <c r="A541" s="597" t="s">
        <v>4424</v>
      </c>
      <c r="B541" s="597" t="s">
        <v>3693</v>
      </c>
      <c r="C541" s="597" t="s">
        <v>3744</v>
      </c>
      <c r="D541" s="597" t="s">
        <v>4423</v>
      </c>
      <c r="E541" s="597"/>
      <c r="F541" s="597" t="s">
        <v>1549</v>
      </c>
      <c r="G541" s="358">
        <v>43481.601782407408</v>
      </c>
      <c r="H541" s="597"/>
      <c r="I541" s="358">
        <v>43481.601782407408</v>
      </c>
      <c r="J541" s="355" t="s">
        <v>3711</v>
      </c>
      <c r="K541" s="597"/>
      <c r="L541" s="597" t="s">
        <v>4425</v>
      </c>
      <c r="M541" s="597" t="s">
        <v>3728</v>
      </c>
      <c r="N541" s="355" t="s">
        <v>3701</v>
      </c>
      <c r="O541" s="597" t="s">
        <v>4426</v>
      </c>
      <c r="P541" s="355" t="s">
        <v>3703</v>
      </c>
      <c r="Q541" s="596"/>
      <c r="R541" s="355" t="s">
        <v>3723</v>
      </c>
      <c r="S541" s="355"/>
      <c r="T541" s="597"/>
      <c r="U541" s="597" t="s">
        <v>3123</v>
      </c>
      <c r="V541" s="597" t="s">
        <v>3706</v>
      </c>
    </row>
    <row r="542" spans="1:22" x14ac:dyDescent="0.25">
      <c r="A542" s="597" t="s">
        <v>4422</v>
      </c>
      <c r="B542" s="597" t="s">
        <v>3693</v>
      </c>
      <c r="C542" s="597" t="s">
        <v>3694</v>
      </c>
      <c r="D542" s="597" t="s">
        <v>3838</v>
      </c>
      <c r="E542" s="597"/>
      <c r="F542" s="597" t="s">
        <v>1158</v>
      </c>
      <c r="G542" s="358">
        <v>43481.596608796295</v>
      </c>
      <c r="H542" s="597" t="s">
        <v>3816</v>
      </c>
      <c r="I542" s="358">
        <v>43481.596608796295</v>
      </c>
      <c r="J542" s="355" t="s">
        <v>3108</v>
      </c>
      <c r="K542" s="597"/>
      <c r="L542" s="597" t="s">
        <v>3485</v>
      </c>
      <c r="M542" s="597" t="s">
        <v>3781</v>
      </c>
      <c r="N542" s="355"/>
      <c r="O542" s="597"/>
      <c r="P542" s="355" t="s">
        <v>3703</v>
      </c>
      <c r="Q542" s="596"/>
      <c r="R542" s="355" t="s">
        <v>3723</v>
      </c>
      <c r="S542" s="355"/>
      <c r="T542" s="597"/>
      <c r="U542" s="597" t="s">
        <v>3123</v>
      </c>
      <c r="V542" s="597" t="s">
        <v>3706</v>
      </c>
    </row>
    <row r="543" spans="1:22" x14ac:dyDescent="0.25">
      <c r="A543" s="597" t="s">
        <v>4407</v>
      </c>
      <c r="B543" s="597" t="s">
        <v>3693</v>
      </c>
      <c r="C543" s="597" t="s">
        <v>3694</v>
      </c>
      <c r="D543" s="597" t="s">
        <v>3838</v>
      </c>
      <c r="E543" s="597"/>
      <c r="F543" s="597" t="s">
        <v>1158</v>
      </c>
      <c r="G543" s="358">
        <v>43480.502395833333</v>
      </c>
      <c r="H543" s="597" t="s">
        <v>3816</v>
      </c>
      <c r="I543" s="358">
        <v>43481.502395833333</v>
      </c>
      <c r="J543" s="355" t="s">
        <v>3108</v>
      </c>
      <c r="K543" s="597"/>
      <c r="L543" s="597" t="s">
        <v>4408</v>
      </c>
      <c r="M543" s="597" t="s">
        <v>3781</v>
      </c>
      <c r="N543" s="355" t="s">
        <v>3701</v>
      </c>
      <c r="O543" s="597" t="s">
        <v>3091</v>
      </c>
      <c r="P543" s="355" t="s">
        <v>3703</v>
      </c>
      <c r="Q543" s="596" t="s">
        <v>6219</v>
      </c>
      <c r="R543" s="355" t="s">
        <v>3723</v>
      </c>
      <c r="S543" s="355"/>
      <c r="T543" s="597"/>
      <c r="U543" s="597" t="s">
        <v>3123</v>
      </c>
      <c r="V543" s="597" t="s">
        <v>3706</v>
      </c>
    </row>
    <row r="544" spans="1:22" x14ac:dyDescent="0.25">
      <c r="A544" s="597" t="s">
        <v>4417</v>
      </c>
      <c r="B544" s="597" t="s">
        <v>3693</v>
      </c>
      <c r="C544" s="597" t="s">
        <v>3744</v>
      </c>
      <c r="D544" s="597" t="s">
        <v>4416</v>
      </c>
      <c r="E544" s="597"/>
      <c r="F544" s="597" t="s">
        <v>4418</v>
      </c>
      <c r="G544" s="358">
        <v>43480.90761574074</v>
      </c>
      <c r="H544" s="597" t="s">
        <v>4419</v>
      </c>
      <c r="I544" s="358">
        <v>43480.90761574074</v>
      </c>
      <c r="J544" s="355" t="s">
        <v>3711</v>
      </c>
      <c r="K544" s="597"/>
      <c r="L544" s="597" t="s">
        <v>4420</v>
      </c>
      <c r="M544" s="597" t="s">
        <v>3700</v>
      </c>
      <c r="N544" s="355" t="s">
        <v>3701</v>
      </c>
      <c r="O544" s="597" t="s">
        <v>4421</v>
      </c>
      <c r="P544" s="355"/>
      <c r="Q544" s="596"/>
      <c r="R544" s="355" t="s">
        <v>3723</v>
      </c>
      <c r="S544" s="355"/>
      <c r="T544" s="597"/>
      <c r="U544" s="597" t="s">
        <v>3123</v>
      </c>
      <c r="V544" s="597" t="s">
        <v>3706</v>
      </c>
    </row>
    <row r="545" spans="1:22" x14ac:dyDescent="0.25">
      <c r="A545" s="597" t="s">
        <v>4405</v>
      </c>
      <c r="B545" s="597" t="s">
        <v>3693</v>
      </c>
      <c r="C545" s="597" t="s">
        <v>3744</v>
      </c>
      <c r="D545" s="597" t="s">
        <v>4404</v>
      </c>
      <c r="E545" s="597"/>
      <c r="F545" s="597" t="s">
        <v>363</v>
      </c>
      <c r="G545" s="358">
        <v>43480.279108796298</v>
      </c>
      <c r="H545" s="597"/>
      <c r="I545" s="358">
        <v>43480.279108796298</v>
      </c>
      <c r="J545" s="355" t="s">
        <v>3780</v>
      </c>
      <c r="K545" s="597" t="s">
        <v>4406</v>
      </c>
      <c r="L545" s="597" t="s">
        <v>3721</v>
      </c>
      <c r="M545" s="597"/>
      <c r="N545" s="355" t="s">
        <v>4392</v>
      </c>
      <c r="O545" s="597" t="s">
        <v>4393</v>
      </c>
      <c r="P545" s="355"/>
      <c r="Q545" s="596"/>
      <c r="R545" s="355" t="s">
        <v>3723</v>
      </c>
      <c r="S545" s="355" t="s">
        <v>3701</v>
      </c>
      <c r="T545" s="597"/>
      <c r="U545" s="597" t="s">
        <v>3123</v>
      </c>
      <c r="V545" s="597" t="s">
        <v>3706</v>
      </c>
    </row>
    <row r="546" spans="1:22" ht="60" x14ac:dyDescent="0.25">
      <c r="A546" s="597" t="s">
        <v>4403</v>
      </c>
      <c r="B546" s="597" t="s">
        <v>3693</v>
      </c>
      <c r="C546" s="597" t="s">
        <v>3744</v>
      </c>
      <c r="D546" s="597" t="s">
        <v>4402</v>
      </c>
      <c r="E546" s="597"/>
      <c r="F546" s="597" t="s">
        <v>360</v>
      </c>
      <c r="G546" s="358">
        <v>43480.276736111111</v>
      </c>
      <c r="H546" s="597"/>
      <c r="I546" s="358">
        <v>43480.276736111111</v>
      </c>
      <c r="J546" s="355" t="s">
        <v>3780</v>
      </c>
      <c r="K546" s="597" t="s">
        <v>4391</v>
      </c>
      <c r="L546" s="597" t="s">
        <v>3721</v>
      </c>
      <c r="M546" s="597"/>
      <c r="N546" s="355" t="s">
        <v>4392</v>
      </c>
      <c r="O546" s="597" t="s">
        <v>4393</v>
      </c>
      <c r="P546" s="355" t="s">
        <v>3703</v>
      </c>
      <c r="Q546" s="596" t="s">
        <v>6218</v>
      </c>
      <c r="R546" s="355" t="s">
        <v>3723</v>
      </c>
      <c r="S546" s="355"/>
      <c r="T546" s="597"/>
      <c r="U546" s="597" t="s">
        <v>3123</v>
      </c>
      <c r="V546" s="597" t="s">
        <v>3706</v>
      </c>
    </row>
    <row r="547" spans="1:22" x14ac:dyDescent="0.25">
      <c r="A547" s="597" t="s">
        <v>4400</v>
      </c>
      <c r="B547" s="597" t="s">
        <v>3693</v>
      </c>
      <c r="C547" s="597" t="s">
        <v>3744</v>
      </c>
      <c r="D547" s="597" t="s">
        <v>4399</v>
      </c>
      <c r="E547" s="597"/>
      <c r="F547" s="597" t="s">
        <v>350</v>
      </c>
      <c r="G547" s="358">
        <v>43480.274328703701</v>
      </c>
      <c r="H547" s="597"/>
      <c r="I547" s="358">
        <v>43480.274328703701</v>
      </c>
      <c r="J547" s="355" t="s">
        <v>3780</v>
      </c>
      <c r="K547" s="597" t="s">
        <v>4401</v>
      </c>
      <c r="L547" s="597" t="s">
        <v>3721</v>
      </c>
      <c r="M547" s="597"/>
      <c r="N547" s="355" t="s">
        <v>4392</v>
      </c>
      <c r="O547" s="597" t="s">
        <v>4393</v>
      </c>
      <c r="P547" s="355" t="s">
        <v>3703</v>
      </c>
      <c r="Q547" s="596"/>
      <c r="R547" s="355" t="s">
        <v>3723</v>
      </c>
      <c r="S547" s="355"/>
      <c r="T547" s="597"/>
      <c r="U547" s="597" t="s">
        <v>3123</v>
      </c>
      <c r="V547" s="597" t="s">
        <v>3706</v>
      </c>
    </row>
    <row r="548" spans="1:22" x14ac:dyDescent="0.25">
      <c r="A548" s="597" t="s">
        <v>4397</v>
      </c>
      <c r="B548" s="597" t="s">
        <v>3693</v>
      </c>
      <c r="C548" s="597" t="s">
        <v>3744</v>
      </c>
      <c r="D548" s="597" t="s">
        <v>4396</v>
      </c>
      <c r="E548" s="597"/>
      <c r="F548" s="597" t="s">
        <v>1401</v>
      </c>
      <c r="G548" s="358">
        <v>43480.271284722221</v>
      </c>
      <c r="H548" s="597"/>
      <c r="I548" s="358">
        <v>43480.271284722221</v>
      </c>
      <c r="J548" s="355" t="s">
        <v>3780</v>
      </c>
      <c r="K548" s="597" t="s">
        <v>4398</v>
      </c>
      <c r="L548" s="597" t="s">
        <v>3721</v>
      </c>
      <c r="M548" s="597"/>
      <c r="N548" s="355" t="s">
        <v>4392</v>
      </c>
      <c r="O548" s="597" t="s">
        <v>4393</v>
      </c>
      <c r="P548" s="355" t="s">
        <v>3703</v>
      </c>
      <c r="Q548" s="596"/>
      <c r="R548" s="355" t="s">
        <v>3723</v>
      </c>
      <c r="S548" s="355"/>
      <c r="T548" s="597"/>
      <c r="U548" s="597" t="s">
        <v>3123</v>
      </c>
      <c r="V548" s="597" t="s">
        <v>3706</v>
      </c>
    </row>
    <row r="549" spans="1:22" x14ac:dyDescent="0.25">
      <c r="A549" s="597" t="s">
        <v>4395</v>
      </c>
      <c r="B549" s="597" t="s">
        <v>3693</v>
      </c>
      <c r="C549" s="597" t="s">
        <v>3744</v>
      </c>
      <c r="D549" s="597" t="s">
        <v>4394</v>
      </c>
      <c r="E549" s="597"/>
      <c r="F549" s="597" t="s">
        <v>355</v>
      </c>
      <c r="G549" s="358">
        <v>43480.268229166664</v>
      </c>
      <c r="H549" s="597"/>
      <c r="I549" s="358">
        <v>43480.268229166664</v>
      </c>
      <c r="J549" s="355" t="s">
        <v>3780</v>
      </c>
      <c r="K549" s="597"/>
      <c r="L549" s="597" t="s">
        <v>3721</v>
      </c>
      <c r="M549" s="597"/>
      <c r="N549" s="355" t="s">
        <v>4392</v>
      </c>
      <c r="O549" s="597" t="s">
        <v>4393</v>
      </c>
      <c r="P549" s="355" t="s">
        <v>3703</v>
      </c>
      <c r="Q549" s="596"/>
      <c r="R549" s="355" t="s">
        <v>3723</v>
      </c>
      <c r="S549" s="355" t="s">
        <v>3701</v>
      </c>
      <c r="T549" s="597"/>
      <c r="U549" s="597" t="s">
        <v>3123</v>
      </c>
      <c r="V549" s="597" t="s">
        <v>3706</v>
      </c>
    </row>
    <row r="550" spans="1:22" x14ac:dyDescent="0.25">
      <c r="A550" s="597" t="s">
        <v>4390</v>
      </c>
      <c r="B550" s="597" t="s">
        <v>3693</v>
      </c>
      <c r="C550" s="597" t="s">
        <v>3744</v>
      </c>
      <c r="D550" s="597" t="s">
        <v>4389</v>
      </c>
      <c r="E550" s="597"/>
      <c r="F550" s="597" t="s">
        <v>351</v>
      </c>
      <c r="G550" s="358">
        <v>43480.264016203706</v>
      </c>
      <c r="H550" s="597"/>
      <c r="I550" s="358">
        <v>43480.264016203706</v>
      </c>
      <c r="J550" s="355" t="s">
        <v>3780</v>
      </c>
      <c r="K550" s="597" t="s">
        <v>4391</v>
      </c>
      <c r="L550" s="597" t="s">
        <v>3721</v>
      </c>
      <c r="M550" s="597"/>
      <c r="N550" s="355" t="s">
        <v>4392</v>
      </c>
      <c r="O550" s="597" t="s">
        <v>4393</v>
      </c>
      <c r="P550" s="355" t="s">
        <v>3703</v>
      </c>
      <c r="Q550" s="596"/>
      <c r="R550" s="355" t="s">
        <v>3723</v>
      </c>
      <c r="S550" s="355" t="s">
        <v>3701</v>
      </c>
      <c r="T550" s="597"/>
      <c r="U550" s="597" t="s">
        <v>3123</v>
      </c>
      <c r="V550" s="597" t="s">
        <v>3706</v>
      </c>
    </row>
    <row r="551" spans="1:22" ht="60" x14ac:dyDescent="0.25">
      <c r="A551" s="597" t="s">
        <v>4384</v>
      </c>
      <c r="B551" s="597" t="s">
        <v>3693</v>
      </c>
      <c r="C551" s="597" t="s">
        <v>3694</v>
      </c>
      <c r="D551" s="597" t="s">
        <v>4383</v>
      </c>
      <c r="E551" s="597"/>
      <c r="F551" s="597" t="s">
        <v>3662</v>
      </c>
      <c r="G551" s="358">
        <v>43480.047256944446</v>
      </c>
      <c r="H551" s="597" t="s">
        <v>4385</v>
      </c>
      <c r="I551" s="358">
        <v>43480.047256944446</v>
      </c>
      <c r="J551" s="355" t="s">
        <v>3108</v>
      </c>
      <c r="K551" s="597" t="s">
        <v>4386</v>
      </c>
      <c r="L551" s="597" t="s">
        <v>4387</v>
      </c>
      <c r="M551" s="597" t="s">
        <v>4211</v>
      </c>
      <c r="N551" s="355" t="s">
        <v>3737</v>
      </c>
      <c r="O551" s="597" t="s">
        <v>4388</v>
      </c>
      <c r="P551" s="355" t="s">
        <v>3703</v>
      </c>
      <c r="Q551" s="596" t="s">
        <v>6217</v>
      </c>
      <c r="R551" s="355"/>
      <c r="S551" s="355"/>
      <c r="T551" s="597"/>
      <c r="U551" s="597" t="s">
        <v>3123</v>
      </c>
      <c r="V551" s="597" t="s">
        <v>3706</v>
      </c>
    </row>
    <row r="552" spans="1:22" x14ac:dyDescent="0.25">
      <c r="A552" s="597" t="s">
        <v>4381</v>
      </c>
      <c r="B552" s="597" t="s">
        <v>3693</v>
      </c>
      <c r="C552" s="597" t="s">
        <v>3694</v>
      </c>
      <c r="D552" s="597" t="s">
        <v>4045</v>
      </c>
      <c r="E552" s="597"/>
      <c r="F552" s="597" t="s">
        <v>1157</v>
      </c>
      <c r="G552" s="358">
        <v>43475.509409722225</v>
      </c>
      <c r="H552" s="597" t="s">
        <v>3816</v>
      </c>
      <c r="I552" s="358">
        <v>43477.509409722225</v>
      </c>
      <c r="J552" s="355" t="s">
        <v>3108</v>
      </c>
      <c r="K552" s="597"/>
      <c r="L552" s="597" t="s">
        <v>4382</v>
      </c>
      <c r="M552" s="597" t="s">
        <v>3781</v>
      </c>
      <c r="N552" s="355" t="s">
        <v>3701</v>
      </c>
      <c r="O552" s="597" t="s">
        <v>3091</v>
      </c>
      <c r="P552" s="355" t="s">
        <v>3703</v>
      </c>
      <c r="Q552" s="596" t="s">
        <v>6216</v>
      </c>
      <c r="R552" s="355" t="s">
        <v>3723</v>
      </c>
      <c r="S552" s="355"/>
      <c r="T552" s="597"/>
      <c r="U552" s="597" t="s">
        <v>3123</v>
      </c>
      <c r="V552" s="597" t="s">
        <v>3706</v>
      </c>
    </row>
    <row r="553" spans="1:22" x14ac:dyDescent="0.25">
      <c r="A553" s="597" t="s">
        <v>4379</v>
      </c>
      <c r="B553" s="597" t="s">
        <v>3693</v>
      </c>
      <c r="C553" s="597" t="s">
        <v>3694</v>
      </c>
      <c r="D553" s="597" t="s">
        <v>3838</v>
      </c>
      <c r="E553" s="597"/>
      <c r="F553" s="597" t="s">
        <v>1158</v>
      </c>
      <c r="G553" s="358">
        <v>43475.50445601852</v>
      </c>
      <c r="H553" s="597" t="s">
        <v>3816</v>
      </c>
      <c r="I553" s="358">
        <v>43477.50445601852</v>
      </c>
      <c r="J553" s="355" t="s">
        <v>3108</v>
      </c>
      <c r="K553" s="597"/>
      <c r="L553" s="597" t="s">
        <v>4380</v>
      </c>
      <c r="M553" s="597" t="s">
        <v>3781</v>
      </c>
      <c r="N553" s="355" t="s">
        <v>3701</v>
      </c>
      <c r="O553" s="597" t="s">
        <v>3091</v>
      </c>
      <c r="P553" s="355" t="s">
        <v>3703</v>
      </c>
      <c r="Q553" s="596" t="s">
        <v>6215</v>
      </c>
      <c r="R553" s="355" t="s">
        <v>3723</v>
      </c>
      <c r="S553" s="355"/>
      <c r="T553" s="597"/>
      <c r="U553" s="597" t="s">
        <v>3123</v>
      </c>
      <c r="V553" s="597" t="s">
        <v>3706</v>
      </c>
    </row>
    <row r="554" spans="1:22" x14ac:dyDescent="0.25">
      <c r="A554" s="597" t="s">
        <v>4378</v>
      </c>
      <c r="B554" s="597" t="s">
        <v>3693</v>
      </c>
      <c r="C554" s="597" t="s">
        <v>3694</v>
      </c>
      <c r="D554" s="597" t="s">
        <v>3838</v>
      </c>
      <c r="E554" s="597"/>
      <c r="F554" s="597" t="s">
        <v>1158</v>
      </c>
      <c r="G554" s="358">
        <v>43475.49422453704</v>
      </c>
      <c r="H554" s="597" t="s">
        <v>3816</v>
      </c>
      <c r="I554" s="358">
        <v>43477.49422453704</v>
      </c>
      <c r="J554" s="355" t="s">
        <v>3108</v>
      </c>
      <c r="K554" s="597"/>
      <c r="L554" s="597" t="s">
        <v>3727</v>
      </c>
      <c r="M554" s="597" t="s">
        <v>3781</v>
      </c>
      <c r="N554" s="355" t="s">
        <v>3701</v>
      </c>
      <c r="O554" s="597" t="s">
        <v>3091</v>
      </c>
      <c r="P554" s="355" t="s">
        <v>3703</v>
      </c>
      <c r="Q554" s="596" t="s">
        <v>6214</v>
      </c>
      <c r="R554" s="355"/>
      <c r="S554" s="355"/>
      <c r="T554" s="597"/>
      <c r="U554" s="597" t="s">
        <v>3123</v>
      </c>
      <c r="V554" s="597" t="s">
        <v>3706</v>
      </c>
    </row>
    <row r="555" spans="1:22" x14ac:dyDescent="0.25">
      <c r="A555" s="597" t="s">
        <v>4640</v>
      </c>
      <c r="B555" s="597" t="s">
        <v>3693</v>
      </c>
      <c r="C555" s="597" t="s">
        <v>3694</v>
      </c>
      <c r="D555" s="597" t="s">
        <v>3838</v>
      </c>
      <c r="E555" s="597"/>
      <c r="F555" s="597" t="s">
        <v>1158</v>
      </c>
      <c r="G555" s="358">
        <v>43532.348749999997</v>
      </c>
      <c r="H555" s="597" t="s">
        <v>3816</v>
      </c>
      <c r="I555" s="358">
        <v>43477.348749999997</v>
      </c>
      <c r="J555" s="355" t="s">
        <v>3108</v>
      </c>
      <c r="K555" s="597"/>
      <c r="L555" s="597" t="s">
        <v>3727</v>
      </c>
      <c r="M555" s="597" t="s">
        <v>3781</v>
      </c>
      <c r="N555" s="355"/>
      <c r="O555" s="597"/>
      <c r="P555" s="355" t="s">
        <v>3703</v>
      </c>
      <c r="Q555" s="596"/>
      <c r="R555" s="355"/>
      <c r="S555" s="355"/>
      <c r="T555" s="597"/>
      <c r="U555" s="597" t="s">
        <v>3123</v>
      </c>
      <c r="V555" s="597" t="s">
        <v>3706</v>
      </c>
    </row>
    <row r="556" spans="1:22" x14ac:dyDescent="0.25">
      <c r="A556" s="597" t="s">
        <v>4376</v>
      </c>
      <c r="B556" s="597" t="s">
        <v>3693</v>
      </c>
      <c r="C556" s="597" t="s">
        <v>3694</v>
      </c>
      <c r="D556" s="597" t="s">
        <v>3820</v>
      </c>
      <c r="E556" s="597"/>
      <c r="F556" s="597" t="s">
        <v>766</v>
      </c>
      <c r="G556" s="358">
        <v>43475.479016203702</v>
      </c>
      <c r="H556" s="597" t="s">
        <v>3822</v>
      </c>
      <c r="I556" s="358">
        <v>43476.479016203702</v>
      </c>
      <c r="J556" s="355" t="s">
        <v>3108</v>
      </c>
      <c r="K556" s="597"/>
      <c r="L556" s="597" t="s">
        <v>4377</v>
      </c>
      <c r="M556" s="597" t="s">
        <v>3781</v>
      </c>
      <c r="N556" s="355" t="s">
        <v>3701</v>
      </c>
      <c r="O556" s="597" t="s">
        <v>3091</v>
      </c>
      <c r="P556" s="355" t="s">
        <v>3703</v>
      </c>
      <c r="Q556" s="596" t="s">
        <v>6213</v>
      </c>
      <c r="R556" s="355" t="s">
        <v>3723</v>
      </c>
      <c r="S556" s="355"/>
      <c r="T556" s="597"/>
      <c r="U556" s="597" t="s">
        <v>3123</v>
      </c>
      <c r="V556" s="597" t="s">
        <v>3706</v>
      </c>
    </row>
    <row r="557" spans="1:22" x14ac:dyDescent="0.25">
      <c r="A557" s="597" t="s">
        <v>4374</v>
      </c>
      <c r="B557" s="597" t="s">
        <v>3693</v>
      </c>
      <c r="C557" s="597" t="s">
        <v>3694</v>
      </c>
      <c r="D557" s="597" t="s">
        <v>3939</v>
      </c>
      <c r="E557" s="597"/>
      <c r="F557" s="597" t="s">
        <v>1039</v>
      </c>
      <c r="G557" s="358">
        <v>43474.910486111112</v>
      </c>
      <c r="H557" s="597" t="s">
        <v>3740</v>
      </c>
      <c r="I557" s="358">
        <v>43474.910486111112</v>
      </c>
      <c r="J557" s="355" t="s">
        <v>3108</v>
      </c>
      <c r="K557" s="597"/>
      <c r="L557" s="597" t="s">
        <v>4375</v>
      </c>
      <c r="M557" s="597" t="s">
        <v>3755</v>
      </c>
      <c r="N557" s="355" t="s">
        <v>4006</v>
      </c>
      <c r="O557" s="597" t="s">
        <v>4274</v>
      </c>
      <c r="P557" s="355" t="s">
        <v>3703</v>
      </c>
      <c r="Q557" s="596" t="s">
        <v>6212</v>
      </c>
      <c r="R557" s="355" t="s">
        <v>3704</v>
      </c>
      <c r="S557" s="355" t="s">
        <v>3716</v>
      </c>
      <c r="T557" s="597"/>
      <c r="U557" s="597" t="s">
        <v>3123</v>
      </c>
      <c r="V557" s="597" t="s">
        <v>3706</v>
      </c>
    </row>
    <row r="558" spans="1:22" x14ac:dyDescent="0.25">
      <c r="A558" s="597" t="s">
        <v>4372</v>
      </c>
      <c r="B558" s="597" t="s">
        <v>3693</v>
      </c>
      <c r="C558" s="597" t="s">
        <v>3694</v>
      </c>
      <c r="D558" s="597" t="s">
        <v>3717</v>
      </c>
      <c r="E558" s="597"/>
      <c r="F558" s="597" t="s">
        <v>1057</v>
      </c>
      <c r="G558" s="358">
        <v>43473.89980324074</v>
      </c>
      <c r="H558" s="597" t="s">
        <v>3719</v>
      </c>
      <c r="I558" s="358">
        <v>43473.89980324074</v>
      </c>
      <c r="J558" s="355" t="s">
        <v>3108</v>
      </c>
      <c r="K558" s="597"/>
      <c r="L558" s="597" t="s">
        <v>4373</v>
      </c>
      <c r="M558" s="597" t="s">
        <v>3755</v>
      </c>
      <c r="N558" s="355" t="s">
        <v>4006</v>
      </c>
      <c r="O558" s="597" t="s">
        <v>4274</v>
      </c>
      <c r="P558" s="355" t="s">
        <v>3703</v>
      </c>
      <c r="Q558" s="596" t="s">
        <v>6211</v>
      </c>
      <c r="R558" s="355" t="s">
        <v>3704</v>
      </c>
      <c r="S558" s="355" t="s">
        <v>3716</v>
      </c>
      <c r="T558" s="597"/>
      <c r="U558" s="597" t="s">
        <v>3123</v>
      </c>
      <c r="V558" s="597" t="s">
        <v>3706</v>
      </c>
    </row>
    <row r="559" spans="1:22" ht="30" x14ac:dyDescent="0.25">
      <c r="A559" s="597" t="s">
        <v>4368</v>
      </c>
      <c r="B559" s="597" t="s">
        <v>3693</v>
      </c>
      <c r="C559" s="597" t="s">
        <v>3694</v>
      </c>
      <c r="D559" s="597" t="s">
        <v>4367</v>
      </c>
      <c r="E559" s="597"/>
      <c r="F559" s="597" t="s">
        <v>1112</v>
      </c>
      <c r="G559" s="358">
        <v>43473.248055555552</v>
      </c>
      <c r="H559" s="597" t="s">
        <v>4010</v>
      </c>
      <c r="I559" s="358">
        <v>43473.248055555552</v>
      </c>
      <c r="J559" s="355" t="s">
        <v>3108</v>
      </c>
      <c r="K559" s="597" t="s">
        <v>4369</v>
      </c>
      <c r="L559" s="597" t="s">
        <v>4370</v>
      </c>
      <c r="M559" s="597" t="s">
        <v>4211</v>
      </c>
      <c r="N559" s="355" t="s">
        <v>3714</v>
      </c>
      <c r="O559" s="597" t="s">
        <v>4371</v>
      </c>
      <c r="P559" s="355" t="s">
        <v>3703</v>
      </c>
      <c r="Q559" s="596" t="s">
        <v>6210</v>
      </c>
      <c r="R559" s="355"/>
      <c r="S559" s="355"/>
      <c r="T559" s="597"/>
      <c r="U559" s="597" t="s">
        <v>3123</v>
      </c>
      <c r="V559" s="597" t="s">
        <v>3706</v>
      </c>
    </row>
    <row r="560" spans="1:22" x14ac:dyDescent="0.25">
      <c r="A560" s="597" t="s">
        <v>4358</v>
      </c>
      <c r="B560" s="597" t="s">
        <v>3693</v>
      </c>
      <c r="C560" s="597" t="s">
        <v>3694</v>
      </c>
      <c r="D560" s="597" t="s">
        <v>4357</v>
      </c>
      <c r="E560" s="597"/>
      <c r="F560" s="597" t="s">
        <v>118</v>
      </c>
      <c r="G560" s="358">
        <v>43469.618113425924</v>
      </c>
      <c r="H560" s="597" t="s">
        <v>4359</v>
      </c>
      <c r="I560" s="358">
        <v>43469.618113425924</v>
      </c>
      <c r="J560" s="355" t="s">
        <v>3108</v>
      </c>
      <c r="K560" s="597"/>
      <c r="L560" s="597" t="s">
        <v>4360</v>
      </c>
      <c r="M560" s="597" t="s">
        <v>3721</v>
      </c>
      <c r="N560" s="355" t="s">
        <v>3714</v>
      </c>
      <c r="O560" s="597" t="s">
        <v>4274</v>
      </c>
      <c r="P560" s="355" t="s">
        <v>3703</v>
      </c>
      <c r="Q560" s="596" t="s">
        <v>6208</v>
      </c>
      <c r="R560" s="355" t="s">
        <v>3723</v>
      </c>
      <c r="S560" s="355"/>
      <c r="T560" s="597"/>
      <c r="U560" s="597" t="s">
        <v>3123</v>
      </c>
      <c r="V560" s="597" t="s">
        <v>3706</v>
      </c>
    </row>
    <row r="561" spans="1:22" x14ac:dyDescent="0.25">
      <c r="A561" s="597" t="s">
        <v>4354</v>
      </c>
      <c r="B561" s="597" t="s">
        <v>3693</v>
      </c>
      <c r="C561" s="597" t="s">
        <v>3694</v>
      </c>
      <c r="D561" s="597" t="s">
        <v>4275</v>
      </c>
      <c r="E561" s="597"/>
      <c r="F561" s="597" t="s">
        <v>2178</v>
      </c>
      <c r="G561" s="358">
        <v>43469.595185185186</v>
      </c>
      <c r="H561" s="597" t="s">
        <v>4277</v>
      </c>
      <c r="I561" s="358">
        <v>43469.595185185186</v>
      </c>
      <c r="J561" s="355" t="s">
        <v>3108</v>
      </c>
      <c r="K561" s="597" t="s">
        <v>4355</v>
      </c>
      <c r="L561" s="597" t="s">
        <v>4356</v>
      </c>
      <c r="M561" s="597" t="s">
        <v>3700</v>
      </c>
      <c r="N561" s="355" t="s">
        <v>4006</v>
      </c>
      <c r="O561" s="597" t="s">
        <v>4240</v>
      </c>
      <c r="P561" s="355" t="s">
        <v>3703</v>
      </c>
      <c r="Q561" s="596"/>
      <c r="R561" s="355" t="s">
        <v>3723</v>
      </c>
      <c r="S561" s="355"/>
      <c r="T561" s="597"/>
      <c r="U561" s="597" t="s">
        <v>3123</v>
      </c>
      <c r="V561" s="597" t="s">
        <v>3706</v>
      </c>
    </row>
    <row r="562" spans="1:22" x14ac:dyDescent="0.25">
      <c r="A562" s="597" t="s">
        <v>4349</v>
      </c>
      <c r="B562" s="597" t="s">
        <v>3693</v>
      </c>
      <c r="C562" s="597" t="s">
        <v>3707</v>
      </c>
      <c r="D562" s="597" t="s">
        <v>4348</v>
      </c>
      <c r="E562" s="597" t="s">
        <v>2504</v>
      </c>
      <c r="F562" s="597" t="s">
        <v>4350</v>
      </c>
      <c r="G562" s="358">
        <v>43467.664502314816</v>
      </c>
      <c r="H562" s="597"/>
      <c r="I562" s="358">
        <v>43467.664502314816</v>
      </c>
      <c r="J562" s="355" t="s">
        <v>3711</v>
      </c>
      <c r="K562" s="597" t="s">
        <v>4351</v>
      </c>
      <c r="L562" s="597" t="s">
        <v>4352</v>
      </c>
      <c r="M562" s="597" t="s">
        <v>3700</v>
      </c>
      <c r="N562" s="355" t="s">
        <v>3701</v>
      </c>
      <c r="O562" s="597" t="s">
        <v>4353</v>
      </c>
      <c r="P562" s="355" t="s">
        <v>3703</v>
      </c>
      <c r="Q562" s="596" t="s">
        <v>6207</v>
      </c>
      <c r="R562" s="355" t="s">
        <v>3723</v>
      </c>
      <c r="S562" s="355"/>
      <c r="T562" s="597"/>
      <c r="U562" s="597" t="s">
        <v>3123</v>
      </c>
      <c r="V562" s="597" t="s">
        <v>3706</v>
      </c>
    </row>
    <row r="563" spans="1:22" x14ac:dyDescent="0.25">
      <c r="A563" s="597" t="s">
        <v>4340</v>
      </c>
      <c r="B563" s="597" t="s">
        <v>3693</v>
      </c>
      <c r="C563" s="597" t="s">
        <v>3744</v>
      </c>
      <c r="D563" s="597" t="s">
        <v>4339</v>
      </c>
      <c r="E563" s="597"/>
      <c r="F563" s="597" t="s">
        <v>4341</v>
      </c>
      <c r="G563" s="358">
        <v>43454.907638888886</v>
      </c>
      <c r="H563" s="597" t="s">
        <v>4342</v>
      </c>
      <c r="I563" s="358">
        <v>43454.907638888886</v>
      </c>
      <c r="J563" s="355" t="s">
        <v>4257</v>
      </c>
      <c r="K563" s="597" t="s">
        <v>4343</v>
      </c>
      <c r="L563" s="597" t="s">
        <v>3950</v>
      </c>
      <c r="M563" s="597" t="s">
        <v>4211</v>
      </c>
      <c r="N563" s="355" t="s">
        <v>3737</v>
      </c>
      <c r="O563" s="597" t="s">
        <v>4344</v>
      </c>
      <c r="P563" s="355" t="s">
        <v>3703</v>
      </c>
      <c r="Q563" s="596" t="s">
        <v>6205</v>
      </c>
      <c r="R563" s="355" t="s">
        <v>3723</v>
      </c>
      <c r="S563" s="355" t="s">
        <v>3807</v>
      </c>
      <c r="T563" s="597"/>
      <c r="U563" s="597" t="s">
        <v>3123</v>
      </c>
      <c r="V563" s="597" t="s">
        <v>3706</v>
      </c>
    </row>
    <row r="564" spans="1:22" ht="30" x14ac:dyDescent="0.25">
      <c r="A564" s="597" t="s">
        <v>4336</v>
      </c>
      <c r="B564" s="597" t="s">
        <v>3693</v>
      </c>
      <c r="C564" s="597" t="s">
        <v>3707</v>
      </c>
      <c r="D564" s="597" t="s">
        <v>4331</v>
      </c>
      <c r="E564" s="597"/>
      <c r="F564" s="597" t="s">
        <v>4333</v>
      </c>
      <c r="G564" s="358">
        <v>43453.915081018517</v>
      </c>
      <c r="H564" s="597"/>
      <c r="I564" s="358">
        <v>43453.915081018517</v>
      </c>
      <c r="J564" s="355" t="s">
        <v>3711</v>
      </c>
      <c r="K564" s="597" t="s">
        <v>4322</v>
      </c>
      <c r="L564" s="597" t="s">
        <v>4337</v>
      </c>
      <c r="M564" s="597" t="s">
        <v>3700</v>
      </c>
      <c r="N564" s="355" t="s">
        <v>3714</v>
      </c>
      <c r="O564" s="597" t="s">
        <v>4338</v>
      </c>
      <c r="P564" s="355" t="s">
        <v>3703</v>
      </c>
      <c r="Q564" s="596" t="s">
        <v>6204</v>
      </c>
      <c r="R564" s="355" t="s">
        <v>3723</v>
      </c>
      <c r="S564" s="355"/>
      <c r="T564" s="597"/>
      <c r="U564" s="597" t="s">
        <v>3123</v>
      </c>
      <c r="V564" s="597" t="s">
        <v>3706</v>
      </c>
    </row>
    <row r="565" spans="1:22" x14ac:dyDescent="0.25">
      <c r="A565" s="597" t="s">
        <v>4332</v>
      </c>
      <c r="B565" s="597" t="s">
        <v>3693</v>
      </c>
      <c r="C565" s="597" t="s">
        <v>3707</v>
      </c>
      <c r="D565" s="597" t="s">
        <v>4331</v>
      </c>
      <c r="E565" s="597"/>
      <c r="F565" s="597" t="s">
        <v>4333</v>
      </c>
      <c r="G565" s="358">
        <v>43453.911087962966</v>
      </c>
      <c r="H565" s="597"/>
      <c r="I565" s="358">
        <v>43453.911087962966</v>
      </c>
      <c r="J565" s="355" t="s">
        <v>3711</v>
      </c>
      <c r="K565" s="597" t="s">
        <v>4322</v>
      </c>
      <c r="L565" s="597" t="s">
        <v>4334</v>
      </c>
      <c r="M565" s="597" t="s">
        <v>3700</v>
      </c>
      <c r="N565" s="355" t="s">
        <v>3714</v>
      </c>
      <c r="O565" s="597" t="s">
        <v>4335</v>
      </c>
      <c r="P565" s="355" t="s">
        <v>3703</v>
      </c>
      <c r="Q565" s="596"/>
      <c r="R565" s="355" t="s">
        <v>3723</v>
      </c>
      <c r="S565" s="355"/>
      <c r="T565" s="597"/>
      <c r="U565" s="597" t="s">
        <v>3123</v>
      </c>
      <c r="V565" s="597" t="s">
        <v>3706</v>
      </c>
    </row>
    <row r="566" spans="1:22" x14ac:dyDescent="0.25">
      <c r="A566" s="597" t="s">
        <v>4320</v>
      </c>
      <c r="B566" s="597" t="s">
        <v>3693</v>
      </c>
      <c r="C566" s="597" t="s">
        <v>3707</v>
      </c>
      <c r="D566" s="597" t="s">
        <v>4319</v>
      </c>
      <c r="E566" s="597"/>
      <c r="F566" s="597" t="s">
        <v>4321</v>
      </c>
      <c r="G566" s="358">
        <v>43453.635555555556</v>
      </c>
      <c r="H566" s="597"/>
      <c r="I566" s="358">
        <v>43453.635555555556</v>
      </c>
      <c r="J566" s="355" t="s">
        <v>3711</v>
      </c>
      <c r="K566" s="597" t="s">
        <v>4322</v>
      </c>
      <c r="L566" s="597" t="s">
        <v>4323</v>
      </c>
      <c r="M566" s="597" t="s">
        <v>3700</v>
      </c>
      <c r="N566" s="355" t="s">
        <v>3701</v>
      </c>
      <c r="O566" s="597" t="s">
        <v>4324</v>
      </c>
      <c r="P566" s="355" t="s">
        <v>3703</v>
      </c>
      <c r="Q566" s="596"/>
      <c r="R566" s="355" t="s">
        <v>3723</v>
      </c>
      <c r="S566" s="355"/>
      <c r="T566" s="597"/>
      <c r="U566" s="597" t="s">
        <v>3123</v>
      </c>
      <c r="V566" s="597" t="s">
        <v>3706</v>
      </c>
    </row>
    <row r="567" spans="1:22" ht="30" x14ac:dyDescent="0.25">
      <c r="A567" s="597" t="s">
        <v>4311</v>
      </c>
      <c r="B567" s="597" t="s">
        <v>3693</v>
      </c>
      <c r="C567" s="597" t="s">
        <v>3694</v>
      </c>
      <c r="D567" s="597" t="s">
        <v>4310</v>
      </c>
      <c r="E567" s="597"/>
      <c r="F567" s="597" t="s">
        <v>1180</v>
      </c>
      <c r="G567" s="358">
        <v>43451.825671296298</v>
      </c>
      <c r="H567" s="597" t="s">
        <v>4312</v>
      </c>
      <c r="I567" s="358">
        <v>43452.825671296298</v>
      </c>
      <c r="J567" s="355" t="s">
        <v>3108</v>
      </c>
      <c r="K567" s="597" t="s">
        <v>4313</v>
      </c>
      <c r="L567" s="597" t="s">
        <v>4314</v>
      </c>
      <c r="M567" s="597" t="s">
        <v>3700</v>
      </c>
      <c r="N567" s="355" t="s">
        <v>3701</v>
      </c>
      <c r="O567" s="597" t="s">
        <v>4315</v>
      </c>
      <c r="P567" s="355" t="s">
        <v>3703</v>
      </c>
      <c r="Q567" s="596" t="s">
        <v>6202</v>
      </c>
      <c r="R567" s="355" t="s">
        <v>3723</v>
      </c>
      <c r="S567" s="355"/>
      <c r="T567" s="597"/>
      <c r="U567" s="597" t="s">
        <v>3123</v>
      </c>
      <c r="V567" s="597" t="s">
        <v>3706</v>
      </c>
    </row>
    <row r="568" spans="1:22" ht="30" x14ac:dyDescent="0.25">
      <c r="A568" s="597" t="s">
        <v>4317</v>
      </c>
      <c r="B568" s="597" t="s">
        <v>3693</v>
      </c>
      <c r="C568" s="597" t="s">
        <v>3694</v>
      </c>
      <c r="D568" s="597" t="s">
        <v>4316</v>
      </c>
      <c r="E568" s="597"/>
      <c r="F568" s="597" t="s">
        <v>1215</v>
      </c>
      <c r="G568" s="358">
        <v>43452.570648148147</v>
      </c>
      <c r="H568" s="597" t="s">
        <v>3697</v>
      </c>
      <c r="I568" s="358">
        <v>43452.570648148147</v>
      </c>
      <c r="J568" s="355" t="s">
        <v>3108</v>
      </c>
      <c r="K568" s="597"/>
      <c r="L568" s="597" t="s">
        <v>3955</v>
      </c>
      <c r="M568" s="597" t="s">
        <v>3700</v>
      </c>
      <c r="N568" s="355" t="s">
        <v>3951</v>
      </c>
      <c r="O568" s="597" t="s">
        <v>4318</v>
      </c>
      <c r="P568" s="355" t="s">
        <v>3703</v>
      </c>
      <c r="Q568" s="596" t="s">
        <v>6203</v>
      </c>
      <c r="R568" s="355" t="s">
        <v>3723</v>
      </c>
      <c r="S568" s="355" t="s">
        <v>3701</v>
      </c>
      <c r="T568" s="597"/>
      <c r="U568" s="597" t="s">
        <v>3123</v>
      </c>
      <c r="V568" s="597" t="s">
        <v>3706</v>
      </c>
    </row>
    <row r="569" spans="1:22" x14ac:dyDescent="0.25">
      <c r="A569" s="597" t="s">
        <v>4307</v>
      </c>
      <c r="B569" s="597" t="s">
        <v>3693</v>
      </c>
      <c r="C569" s="597" t="s">
        <v>3694</v>
      </c>
      <c r="D569" s="597" t="s">
        <v>4045</v>
      </c>
      <c r="E569" s="597"/>
      <c r="F569" s="597" t="s">
        <v>1157</v>
      </c>
      <c r="G569" s="358">
        <v>43447.501527777778</v>
      </c>
      <c r="H569" s="597" t="s">
        <v>3816</v>
      </c>
      <c r="I569" s="358">
        <v>43448.501527777778</v>
      </c>
      <c r="J569" s="355" t="s">
        <v>3108</v>
      </c>
      <c r="K569" s="597"/>
      <c r="L569" s="597" t="s">
        <v>6653</v>
      </c>
      <c r="M569" s="597" t="s">
        <v>3781</v>
      </c>
      <c r="N569" s="355" t="s">
        <v>3701</v>
      </c>
      <c r="O569" s="597" t="s">
        <v>3091</v>
      </c>
      <c r="P569" s="355"/>
      <c r="Q569" s="596"/>
      <c r="R569" s="355" t="s">
        <v>3723</v>
      </c>
      <c r="S569" s="355"/>
      <c r="T569" s="597"/>
      <c r="U569" s="597" t="s">
        <v>3123</v>
      </c>
      <c r="V569" s="597" t="s">
        <v>3706</v>
      </c>
    </row>
    <row r="570" spans="1:22" x14ac:dyDescent="0.25">
      <c r="A570" s="597" t="s">
        <v>4305</v>
      </c>
      <c r="B570" s="597" t="s">
        <v>3693</v>
      </c>
      <c r="C570" s="597" t="s">
        <v>3707</v>
      </c>
      <c r="D570" s="597" t="s">
        <v>4304</v>
      </c>
      <c r="E570" s="597"/>
      <c r="F570" s="597" t="s">
        <v>4306</v>
      </c>
      <c r="G570" s="358">
        <v>43447.498703703706</v>
      </c>
      <c r="H570" s="597"/>
      <c r="I570" s="358">
        <v>43448.498703703706</v>
      </c>
      <c r="J570" s="355" t="s">
        <v>3780</v>
      </c>
      <c r="K570" s="597"/>
      <c r="L570" s="597" t="s">
        <v>3485</v>
      </c>
      <c r="M570" s="597" t="s">
        <v>3781</v>
      </c>
      <c r="N570" s="355" t="s">
        <v>3701</v>
      </c>
      <c r="O570" s="597" t="s">
        <v>3091</v>
      </c>
      <c r="P570" s="355" t="s">
        <v>3703</v>
      </c>
      <c r="Q570" s="596"/>
      <c r="R570" s="355" t="s">
        <v>3723</v>
      </c>
      <c r="S570" s="355"/>
      <c r="T570" s="597"/>
      <c r="U570" s="597" t="s">
        <v>3123</v>
      </c>
      <c r="V570" s="597" t="s">
        <v>3706</v>
      </c>
    </row>
    <row r="571" spans="1:22" x14ac:dyDescent="0.25">
      <c r="A571" s="597" t="s">
        <v>4302</v>
      </c>
      <c r="B571" s="597" t="s">
        <v>3693</v>
      </c>
      <c r="C571" s="597" t="s">
        <v>3694</v>
      </c>
      <c r="D571" s="597" t="s">
        <v>4045</v>
      </c>
      <c r="E571" s="597"/>
      <c r="F571" s="597" t="s">
        <v>1157</v>
      </c>
      <c r="G571" s="358">
        <v>43447.49386574074</v>
      </c>
      <c r="H571" s="597" t="s">
        <v>3816</v>
      </c>
      <c r="I571" s="358">
        <v>43448.49386574074</v>
      </c>
      <c r="J571" s="355" t="s">
        <v>3108</v>
      </c>
      <c r="K571" s="597"/>
      <c r="L571" s="597" t="s">
        <v>4303</v>
      </c>
      <c r="M571" s="597" t="s">
        <v>3781</v>
      </c>
      <c r="N571" s="355"/>
      <c r="O571" s="597"/>
      <c r="P571" s="355" t="s">
        <v>3703</v>
      </c>
      <c r="Q571" s="596"/>
      <c r="R571" s="355" t="s">
        <v>3723</v>
      </c>
      <c r="S571" s="355"/>
      <c r="T571" s="597"/>
      <c r="U571" s="597" t="s">
        <v>3123</v>
      </c>
      <c r="V571" s="597" t="s">
        <v>3706</v>
      </c>
    </row>
    <row r="572" spans="1:22" x14ac:dyDescent="0.25">
      <c r="A572" s="597" t="s">
        <v>4300</v>
      </c>
      <c r="B572" s="597" t="s">
        <v>3693</v>
      </c>
      <c r="C572" s="597" t="s">
        <v>3694</v>
      </c>
      <c r="D572" s="597" t="s">
        <v>3814</v>
      </c>
      <c r="E572" s="597"/>
      <c r="F572" s="597" t="s">
        <v>1154</v>
      </c>
      <c r="G572" s="358">
        <v>43447.487939814811</v>
      </c>
      <c r="H572" s="597" t="s">
        <v>3816</v>
      </c>
      <c r="I572" s="358">
        <v>43448.487939814811</v>
      </c>
      <c r="J572" s="355" t="s">
        <v>3108</v>
      </c>
      <c r="K572" s="597"/>
      <c r="L572" s="597" t="s">
        <v>4301</v>
      </c>
      <c r="M572" s="597" t="s">
        <v>3781</v>
      </c>
      <c r="N572" s="355" t="s">
        <v>3701</v>
      </c>
      <c r="O572" s="597" t="s">
        <v>3091</v>
      </c>
      <c r="P572" s="355" t="s">
        <v>3703</v>
      </c>
      <c r="Q572" s="596" t="s">
        <v>6200</v>
      </c>
      <c r="R572" s="355" t="s">
        <v>3723</v>
      </c>
      <c r="S572" s="355"/>
      <c r="T572" s="597"/>
      <c r="U572" s="597" t="s">
        <v>3123</v>
      </c>
      <c r="V572" s="597" t="s">
        <v>3706</v>
      </c>
    </row>
    <row r="573" spans="1:22" x14ac:dyDescent="0.25">
      <c r="A573" s="597" t="s">
        <v>4295</v>
      </c>
      <c r="B573" s="597" t="s">
        <v>3693</v>
      </c>
      <c r="C573" s="597" t="s">
        <v>3694</v>
      </c>
      <c r="D573" s="597" t="s">
        <v>3838</v>
      </c>
      <c r="E573" s="597"/>
      <c r="F573" s="597" t="s">
        <v>1158</v>
      </c>
      <c r="G573" s="358">
        <v>43446.521307870367</v>
      </c>
      <c r="H573" s="597" t="s">
        <v>3816</v>
      </c>
      <c r="I573" s="358">
        <v>43447.521307870367</v>
      </c>
      <c r="J573" s="355" t="s">
        <v>3108</v>
      </c>
      <c r="K573" s="597"/>
      <c r="L573" s="597" t="s">
        <v>4296</v>
      </c>
      <c r="M573" s="597" t="s">
        <v>3781</v>
      </c>
      <c r="N573" s="355" t="s">
        <v>3701</v>
      </c>
      <c r="O573" s="597" t="s">
        <v>3091</v>
      </c>
      <c r="P573" s="355" t="s">
        <v>3703</v>
      </c>
      <c r="Q573" s="596"/>
      <c r="R573" s="355" t="s">
        <v>3723</v>
      </c>
      <c r="S573" s="355"/>
      <c r="T573" s="597"/>
      <c r="U573" s="597" t="s">
        <v>3123</v>
      </c>
      <c r="V573" s="597" t="s">
        <v>3706</v>
      </c>
    </row>
    <row r="574" spans="1:22" x14ac:dyDescent="0.25">
      <c r="A574" s="597" t="s">
        <v>4293</v>
      </c>
      <c r="B574" s="597" t="s">
        <v>3693</v>
      </c>
      <c r="C574" s="597" t="s">
        <v>3694</v>
      </c>
      <c r="D574" s="597" t="s">
        <v>3795</v>
      </c>
      <c r="E574" s="597"/>
      <c r="F574" s="597" t="s">
        <v>1159</v>
      </c>
      <c r="G574" s="358">
        <v>43446.506550925929</v>
      </c>
      <c r="H574" s="597" t="s">
        <v>3771</v>
      </c>
      <c r="I574" s="358">
        <v>43447.506550925929</v>
      </c>
      <c r="J574" s="355" t="s">
        <v>3108</v>
      </c>
      <c r="K574" s="597"/>
      <c r="L574" s="597" t="s">
        <v>4294</v>
      </c>
      <c r="M574" s="597" t="s">
        <v>3781</v>
      </c>
      <c r="N574" s="355" t="s">
        <v>3701</v>
      </c>
      <c r="O574" s="597" t="s">
        <v>3091</v>
      </c>
      <c r="P574" s="355" t="s">
        <v>3703</v>
      </c>
      <c r="Q574" s="596" t="s">
        <v>6199</v>
      </c>
      <c r="R574" s="355" t="s">
        <v>3723</v>
      </c>
      <c r="S574" s="355"/>
      <c r="T574" s="597"/>
      <c r="U574" s="597" t="s">
        <v>3123</v>
      </c>
      <c r="V574" s="597" t="s">
        <v>3706</v>
      </c>
    </row>
    <row r="575" spans="1:22" x14ac:dyDescent="0.25">
      <c r="A575" s="597" t="s">
        <v>4298</v>
      </c>
      <c r="B575" s="597" t="s">
        <v>3693</v>
      </c>
      <c r="C575" s="597" t="s">
        <v>3707</v>
      </c>
      <c r="D575" s="597" t="s">
        <v>4297</v>
      </c>
      <c r="E575" s="597"/>
      <c r="F575" s="597" t="s">
        <v>4299</v>
      </c>
      <c r="G575" s="358">
        <v>43447.480671296296</v>
      </c>
      <c r="H575" s="597"/>
      <c r="I575" s="358">
        <v>43447.480671296296</v>
      </c>
      <c r="J575" s="355" t="s">
        <v>3780</v>
      </c>
      <c r="K575" s="597"/>
      <c r="L575" s="597" t="s">
        <v>3485</v>
      </c>
      <c r="M575" s="597" t="s">
        <v>3781</v>
      </c>
      <c r="N575" s="355" t="s">
        <v>3701</v>
      </c>
      <c r="O575" s="597" t="s">
        <v>3091</v>
      </c>
      <c r="P575" s="355" t="s">
        <v>3703</v>
      </c>
      <c r="Q575" s="596"/>
      <c r="R575" s="355" t="s">
        <v>3723</v>
      </c>
      <c r="S575" s="355"/>
      <c r="T575" s="597"/>
      <c r="U575" s="597" t="s">
        <v>3123</v>
      </c>
      <c r="V575" s="597" t="s">
        <v>3706</v>
      </c>
    </row>
    <row r="576" spans="1:22" ht="30" x14ac:dyDescent="0.25">
      <c r="A576" s="597" t="s">
        <v>4282</v>
      </c>
      <c r="B576" s="597" t="s">
        <v>3693</v>
      </c>
      <c r="C576" s="597" t="s">
        <v>3694</v>
      </c>
      <c r="D576" s="597" t="s">
        <v>3795</v>
      </c>
      <c r="E576" s="597"/>
      <c r="F576" s="597" t="s">
        <v>1159</v>
      </c>
      <c r="G576" s="358">
        <v>43444.613344907404</v>
      </c>
      <c r="H576" s="597" t="s">
        <v>3771</v>
      </c>
      <c r="I576" s="358">
        <v>43446.613344907404</v>
      </c>
      <c r="J576" s="355" t="s">
        <v>3108</v>
      </c>
      <c r="K576" s="597"/>
      <c r="L576" s="597" t="s">
        <v>4283</v>
      </c>
      <c r="M576" s="597" t="s">
        <v>3781</v>
      </c>
      <c r="N576" s="355" t="s">
        <v>3701</v>
      </c>
      <c r="O576" s="597" t="s">
        <v>3091</v>
      </c>
      <c r="P576" s="355" t="s">
        <v>3703</v>
      </c>
      <c r="Q576" s="596" t="s">
        <v>6197</v>
      </c>
      <c r="R576" s="355" t="s">
        <v>3723</v>
      </c>
      <c r="S576" s="355"/>
      <c r="T576" s="597"/>
      <c r="U576" s="597" t="s">
        <v>3123</v>
      </c>
      <c r="V576" s="597" t="s">
        <v>3706</v>
      </c>
    </row>
    <row r="577" spans="1:22" x14ac:dyDescent="0.25">
      <c r="A577" s="597" t="s">
        <v>4289</v>
      </c>
      <c r="B577" s="597" t="s">
        <v>3693</v>
      </c>
      <c r="C577" s="597" t="s">
        <v>3744</v>
      </c>
      <c r="D577" s="597" t="s">
        <v>3778</v>
      </c>
      <c r="E577" s="597"/>
      <c r="F577" s="597" t="s">
        <v>1512</v>
      </c>
      <c r="G577" s="358">
        <v>43445.677395833336</v>
      </c>
      <c r="H577" s="597"/>
      <c r="I577" s="358">
        <v>43445.677395833336</v>
      </c>
      <c r="J577" s="355" t="s">
        <v>3780</v>
      </c>
      <c r="K577" s="597" t="s">
        <v>4290</v>
      </c>
      <c r="L577" s="597" t="s">
        <v>4291</v>
      </c>
      <c r="M577" s="597" t="s">
        <v>3774</v>
      </c>
      <c r="N577" s="355" t="s">
        <v>3714</v>
      </c>
      <c r="O577" s="597" t="s">
        <v>4292</v>
      </c>
      <c r="P577" s="355" t="s">
        <v>3703</v>
      </c>
      <c r="Q577" s="596" t="s">
        <v>6198</v>
      </c>
      <c r="R577" s="355" t="s">
        <v>3723</v>
      </c>
      <c r="S577" s="355"/>
      <c r="T577" s="597"/>
      <c r="U577" s="597" t="s">
        <v>3123</v>
      </c>
      <c r="V577" s="597" t="s">
        <v>3706</v>
      </c>
    </row>
    <row r="578" spans="1:22" x14ac:dyDescent="0.25">
      <c r="A578" s="597" t="s">
        <v>4285</v>
      </c>
      <c r="B578" s="597" t="s">
        <v>3693</v>
      </c>
      <c r="C578" s="597" t="s">
        <v>3694</v>
      </c>
      <c r="D578" s="597" t="s">
        <v>4284</v>
      </c>
      <c r="E578" s="597"/>
      <c r="F578" s="597" t="s">
        <v>2075</v>
      </c>
      <c r="G578" s="358">
        <v>43445.619317129633</v>
      </c>
      <c r="H578" s="597" t="s">
        <v>4286</v>
      </c>
      <c r="I578" s="358">
        <v>43445.619317129633</v>
      </c>
      <c r="J578" s="355" t="s">
        <v>3108</v>
      </c>
      <c r="K578" s="597"/>
      <c r="L578" s="597" t="s">
        <v>4287</v>
      </c>
      <c r="M578" s="597" t="s">
        <v>3950</v>
      </c>
      <c r="N578" s="355" t="s">
        <v>3701</v>
      </c>
      <c r="O578" s="597" t="s">
        <v>4288</v>
      </c>
      <c r="P578" s="355" t="s">
        <v>3703</v>
      </c>
      <c r="Q578" s="596"/>
      <c r="R578" s="355"/>
      <c r="S578" s="355"/>
      <c r="T578" s="597"/>
      <c r="U578" s="597" t="s">
        <v>3123</v>
      </c>
      <c r="V578" s="597" t="s">
        <v>3706</v>
      </c>
    </row>
    <row r="579" spans="1:22" ht="30" x14ac:dyDescent="0.25">
      <c r="A579" s="597" t="s">
        <v>4280</v>
      </c>
      <c r="B579" s="597" t="s">
        <v>3693</v>
      </c>
      <c r="C579" s="597" t="s">
        <v>3694</v>
      </c>
      <c r="D579" s="597" t="s">
        <v>3795</v>
      </c>
      <c r="E579" s="597"/>
      <c r="F579" s="597" t="s">
        <v>1159</v>
      </c>
      <c r="G579" s="358">
        <v>43444.608148148145</v>
      </c>
      <c r="H579" s="597" t="s">
        <v>3771</v>
      </c>
      <c r="I579" s="358">
        <v>43445.608148148145</v>
      </c>
      <c r="J579" s="355" t="s">
        <v>3108</v>
      </c>
      <c r="K579" s="597"/>
      <c r="L579" s="597" t="s">
        <v>4281</v>
      </c>
      <c r="M579" s="597" t="s">
        <v>3781</v>
      </c>
      <c r="N579" s="355" t="s">
        <v>3701</v>
      </c>
      <c r="O579" s="597" t="s">
        <v>3091</v>
      </c>
      <c r="P579" s="355" t="s">
        <v>3703</v>
      </c>
      <c r="Q579" s="596" t="s">
        <v>6196</v>
      </c>
      <c r="R579" s="355" t="s">
        <v>3723</v>
      </c>
      <c r="S579" s="355"/>
      <c r="T579" s="597"/>
      <c r="U579" s="597" t="s">
        <v>3123</v>
      </c>
      <c r="V579" s="597" t="s">
        <v>3706</v>
      </c>
    </row>
    <row r="580" spans="1:22" ht="30" x14ac:dyDescent="0.25">
      <c r="A580" s="597" t="s">
        <v>4268</v>
      </c>
      <c r="B580" s="597" t="s">
        <v>3693</v>
      </c>
      <c r="C580" s="597" t="s">
        <v>3694</v>
      </c>
      <c r="D580" s="597" t="s">
        <v>3795</v>
      </c>
      <c r="E580" s="597"/>
      <c r="F580" s="597" t="s">
        <v>1159</v>
      </c>
      <c r="G580" s="358">
        <v>43441.605821759258</v>
      </c>
      <c r="H580" s="597" t="s">
        <v>3771</v>
      </c>
      <c r="I580" s="358">
        <v>43444.605821759258</v>
      </c>
      <c r="J580" s="355" t="s">
        <v>3108</v>
      </c>
      <c r="K580" s="597"/>
      <c r="L580" s="597" t="s">
        <v>4269</v>
      </c>
      <c r="M580" s="597" t="s">
        <v>3781</v>
      </c>
      <c r="N580" s="355" t="s">
        <v>3701</v>
      </c>
      <c r="O580" s="597" t="s">
        <v>3091</v>
      </c>
      <c r="P580" s="355" t="s">
        <v>3703</v>
      </c>
      <c r="Q580" s="596" t="s">
        <v>6195</v>
      </c>
      <c r="R580" s="355" t="s">
        <v>3723</v>
      </c>
      <c r="S580" s="355"/>
      <c r="T580" s="597"/>
      <c r="U580" s="597" t="s">
        <v>3123</v>
      </c>
      <c r="V580" s="597" t="s">
        <v>3706</v>
      </c>
    </row>
    <row r="581" spans="1:22" x14ac:dyDescent="0.25">
      <c r="A581" s="597" t="s">
        <v>4267</v>
      </c>
      <c r="B581" s="597" t="s">
        <v>3693</v>
      </c>
      <c r="C581" s="597" t="s">
        <v>3707</v>
      </c>
      <c r="D581" s="597" t="s">
        <v>4094</v>
      </c>
      <c r="E581" s="597"/>
      <c r="F581" s="597" t="s">
        <v>2777</v>
      </c>
      <c r="G581" s="358">
        <v>43441.60260416667</v>
      </c>
      <c r="H581" s="597"/>
      <c r="I581" s="358">
        <v>43444.60260416667</v>
      </c>
      <c r="J581" s="355" t="s">
        <v>3780</v>
      </c>
      <c r="K581" s="597"/>
      <c r="L581" s="597" t="s">
        <v>3485</v>
      </c>
      <c r="M581" s="597"/>
      <c r="N581" s="355"/>
      <c r="O581" s="597"/>
      <c r="P581" s="355" t="s">
        <v>3703</v>
      </c>
      <c r="Q581" s="596"/>
      <c r="R581" s="355" t="s">
        <v>3723</v>
      </c>
      <c r="S581" s="355"/>
      <c r="T581" s="597"/>
      <c r="U581" s="597" t="s">
        <v>3123</v>
      </c>
      <c r="V581" s="597" t="s">
        <v>3706</v>
      </c>
    </row>
    <row r="582" spans="1:22" x14ac:dyDescent="0.25">
      <c r="A582" s="597" t="s">
        <v>4265</v>
      </c>
      <c r="B582" s="597" t="s">
        <v>3693</v>
      </c>
      <c r="C582" s="597" t="s">
        <v>3694</v>
      </c>
      <c r="D582" s="597" t="s">
        <v>3769</v>
      </c>
      <c r="E582" s="597"/>
      <c r="F582" s="597" t="s">
        <v>1160</v>
      </c>
      <c r="G582" s="358">
        <v>43441.598587962966</v>
      </c>
      <c r="H582" s="597" t="s">
        <v>3771</v>
      </c>
      <c r="I582" s="358">
        <v>43444.598587962966</v>
      </c>
      <c r="J582" s="355" t="s">
        <v>3108</v>
      </c>
      <c r="K582" s="597"/>
      <c r="L582" s="597" t="s">
        <v>4266</v>
      </c>
      <c r="M582" s="597" t="s">
        <v>3781</v>
      </c>
      <c r="N582" s="355" t="s">
        <v>3701</v>
      </c>
      <c r="O582" s="597" t="s">
        <v>3091</v>
      </c>
      <c r="P582" s="355" t="s">
        <v>3703</v>
      </c>
      <c r="Q582" s="596"/>
      <c r="R582" s="355" t="s">
        <v>3723</v>
      </c>
      <c r="S582" s="355"/>
      <c r="T582" s="597"/>
      <c r="U582" s="597" t="s">
        <v>3123</v>
      </c>
      <c r="V582" s="597" t="s">
        <v>3706</v>
      </c>
    </row>
    <row r="583" spans="1:22" x14ac:dyDescent="0.25">
      <c r="A583" s="597" t="s">
        <v>4276</v>
      </c>
      <c r="B583" s="597" t="s">
        <v>3693</v>
      </c>
      <c r="C583" s="597" t="s">
        <v>3694</v>
      </c>
      <c r="D583" s="597" t="s">
        <v>4275</v>
      </c>
      <c r="E583" s="597"/>
      <c r="F583" s="597" t="s">
        <v>2178</v>
      </c>
      <c r="G583" s="358">
        <v>43444.239756944444</v>
      </c>
      <c r="H583" s="597" t="s">
        <v>4277</v>
      </c>
      <c r="I583" s="358">
        <v>43444.239756944444</v>
      </c>
      <c r="J583" s="355" t="s">
        <v>3108</v>
      </c>
      <c r="K583" s="597" t="s">
        <v>4272</v>
      </c>
      <c r="L583" s="597" t="s">
        <v>4278</v>
      </c>
      <c r="M583" s="597" t="s">
        <v>4211</v>
      </c>
      <c r="N583" s="355" t="s">
        <v>3737</v>
      </c>
      <c r="O583" s="597" t="s">
        <v>4279</v>
      </c>
      <c r="P583" s="355" t="s">
        <v>3703</v>
      </c>
      <c r="Q583" s="596"/>
      <c r="R583" s="355" t="s">
        <v>3742</v>
      </c>
      <c r="S583" s="355"/>
      <c r="T583" s="597"/>
      <c r="U583" s="597" t="s">
        <v>3123</v>
      </c>
      <c r="V583" s="597" t="s">
        <v>3706</v>
      </c>
    </row>
    <row r="584" spans="1:22" x14ac:dyDescent="0.25">
      <c r="A584" s="597" t="s">
        <v>4271</v>
      </c>
      <c r="B584" s="597" t="s">
        <v>3693</v>
      </c>
      <c r="C584" s="597" t="s">
        <v>3694</v>
      </c>
      <c r="D584" s="597" t="s">
        <v>4270</v>
      </c>
      <c r="E584" s="597"/>
      <c r="F584" s="597" t="s">
        <v>2177</v>
      </c>
      <c r="G584" s="358">
        <v>43444.156111111108</v>
      </c>
      <c r="H584" s="597" t="s">
        <v>3816</v>
      </c>
      <c r="I584" s="358">
        <v>43444.156111111108</v>
      </c>
      <c r="J584" s="355" t="s">
        <v>3108</v>
      </c>
      <c r="K584" s="597" t="s">
        <v>4272</v>
      </c>
      <c r="L584" s="597" t="s">
        <v>4273</v>
      </c>
      <c r="M584" s="597" t="s">
        <v>4211</v>
      </c>
      <c r="N584" s="355" t="s">
        <v>3714</v>
      </c>
      <c r="O584" s="597" t="s">
        <v>4274</v>
      </c>
      <c r="P584" s="355" t="s">
        <v>3703</v>
      </c>
      <c r="Q584" s="596"/>
      <c r="R584" s="355" t="s">
        <v>3742</v>
      </c>
      <c r="S584" s="355"/>
      <c r="T584" s="597"/>
      <c r="U584" s="597" t="s">
        <v>3123</v>
      </c>
      <c r="V584" s="597" t="s">
        <v>3706</v>
      </c>
    </row>
    <row r="585" spans="1:22" ht="30" x14ac:dyDescent="0.25">
      <c r="A585" s="597" t="s">
        <v>4263</v>
      </c>
      <c r="B585" s="597" t="s">
        <v>3693</v>
      </c>
      <c r="C585" s="597" t="s">
        <v>3694</v>
      </c>
      <c r="D585" s="597" t="s">
        <v>3769</v>
      </c>
      <c r="E585" s="597"/>
      <c r="F585" s="597" t="s">
        <v>1160</v>
      </c>
      <c r="G585" s="358">
        <v>43441.594930555555</v>
      </c>
      <c r="H585" s="597" t="s">
        <v>3771</v>
      </c>
      <c r="I585" s="358">
        <v>43443.594930555555</v>
      </c>
      <c r="J585" s="355" t="s">
        <v>3108</v>
      </c>
      <c r="K585" s="597"/>
      <c r="L585" s="597" t="s">
        <v>4264</v>
      </c>
      <c r="M585" s="597" t="s">
        <v>3781</v>
      </c>
      <c r="N585" s="355" t="s">
        <v>3701</v>
      </c>
      <c r="O585" s="597" t="s">
        <v>3091</v>
      </c>
      <c r="P585" s="355" t="s">
        <v>3703</v>
      </c>
      <c r="Q585" s="596" t="s">
        <v>6194</v>
      </c>
      <c r="R585" s="355" t="s">
        <v>3723</v>
      </c>
      <c r="S585" s="355"/>
      <c r="T585" s="597"/>
      <c r="U585" s="597" t="s">
        <v>3123</v>
      </c>
      <c r="V585" s="597" t="s">
        <v>3706</v>
      </c>
    </row>
    <row r="586" spans="1:22" x14ac:dyDescent="0.25">
      <c r="A586" s="597" t="s">
        <v>4260</v>
      </c>
      <c r="B586" s="597" t="s">
        <v>3693</v>
      </c>
      <c r="C586" s="597" t="s">
        <v>3694</v>
      </c>
      <c r="D586" s="597" t="s">
        <v>3769</v>
      </c>
      <c r="E586" s="597"/>
      <c r="F586" s="597" t="s">
        <v>1160</v>
      </c>
      <c r="G586" s="358">
        <v>43441.296875</v>
      </c>
      <c r="H586" s="597" t="s">
        <v>3771</v>
      </c>
      <c r="I586" s="358">
        <v>43441.296875</v>
      </c>
      <c r="J586" s="355" t="s">
        <v>3108</v>
      </c>
      <c r="K586" s="597" t="s">
        <v>4261</v>
      </c>
      <c r="L586" s="597" t="s">
        <v>4262</v>
      </c>
      <c r="M586" s="597" t="s">
        <v>3781</v>
      </c>
      <c r="N586" s="355" t="s">
        <v>3701</v>
      </c>
      <c r="O586" s="597" t="s">
        <v>4219</v>
      </c>
      <c r="P586" s="355" t="s">
        <v>3703</v>
      </c>
      <c r="Q586" s="596" t="s">
        <v>6193</v>
      </c>
      <c r="R586" s="355" t="s">
        <v>3723</v>
      </c>
      <c r="S586" s="355"/>
      <c r="T586" s="597"/>
      <c r="U586" s="597" t="s">
        <v>3123</v>
      </c>
      <c r="V586" s="597" t="s">
        <v>3706</v>
      </c>
    </row>
    <row r="587" spans="1:22" ht="60" x14ac:dyDescent="0.25">
      <c r="A587" s="597" t="s">
        <v>4254</v>
      </c>
      <c r="B587" s="597" t="s">
        <v>3693</v>
      </c>
      <c r="C587" s="597" t="s">
        <v>3744</v>
      </c>
      <c r="D587" s="597" t="s">
        <v>4253</v>
      </c>
      <c r="E587" s="597"/>
      <c r="F587" s="597" t="s">
        <v>4255</v>
      </c>
      <c r="G587" s="358">
        <v>43440.611770833333</v>
      </c>
      <c r="H587" s="597" t="s">
        <v>4256</v>
      </c>
      <c r="I587" s="358">
        <v>43440.611770833333</v>
      </c>
      <c r="J587" s="355" t="s">
        <v>4257</v>
      </c>
      <c r="K587" s="597"/>
      <c r="L587" s="597" t="s">
        <v>4258</v>
      </c>
      <c r="M587" s="597" t="s">
        <v>3781</v>
      </c>
      <c r="N587" s="355" t="s">
        <v>3701</v>
      </c>
      <c r="O587" s="597" t="s">
        <v>4259</v>
      </c>
      <c r="P587" s="355" t="s">
        <v>3703</v>
      </c>
      <c r="Q587" s="596" t="s">
        <v>6192</v>
      </c>
      <c r="R587" s="355" t="s">
        <v>3742</v>
      </c>
      <c r="S587" s="355"/>
      <c r="T587" s="597"/>
      <c r="U587" s="597" t="s">
        <v>3123</v>
      </c>
      <c r="V587" s="597" t="s">
        <v>3706</v>
      </c>
    </row>
    <row r="588" spans="1:22" ht="30" x14ac:dyDescent="0.25">
      <c r="A588" s="597" t="s">
        <v>4251</v>
      </c>
      <c r="B588" s="597" t="s">
        <v>3693</v>
      </c>
      <c r="C588" s="597" t="s">
        <v>3694</v>
      </c>
      <c r="D588" s="597" t="s">
        <v>3769</v>
      </c>
      <c r="E588" s="597"/>
      <c r="F588" s="597" t="s">
        <v>1160</v>
      </c>
      <c r="G588" s="358">
        <v>43439.516643518517</v>
      </c>
      <c r="H588" s="597" t="s">
        <v>3771</v>
      </c>
      <c r="I588" s="358">
        <v>43440.516643518517</v>
      </c>
      <c r="J588" s="355" t="s">
        <v>3108</v>
      </c>
      <c r="K588" s="597"/>
      <c r="L588" s="597" t="s">
        <v>4252</v>
      </c>
      <c r="M588" s="597" t="s">
        <v>3781</v>
      </c>
      <c r="N588" s="355" t="s">
        <v>3701</v>
      </c>
      <c r="O588" s="597" t="s">
        <v>3091</v>
      </c>
      <c r="P588" s="355" t="s">
        <v>3703</v>
      </c>
      <c r="Q588" s="596" t="s">
        <v>6191</v>
      </c>
      <c r="R588" s="355" t="s">
        <v>3723</v>
      </c>
      <c r="S588" s="355"/>
      <c r="T588" s="597"/>
      <c r="U588" s="597" t="s">
        <v>3123</v>
      </c>
      <c r="V588" s="597" t="s">
        <v>3706</v>
      </c>
    </row>
    <row r="589" spans="1:22" ht="30" x14ac:dyDescent="0.25">
      <c r="A589" s="597" t="s">
        <v>3782</v>
      </c>
      <c r="B589" s="597" t="s">
        <v>3693</v>
      </c>
      <c r="C589" s="597" t="s">
        <v>3694</v>
      </c>
      <c r="D589" s="597" t="s">
        <v>3769</v>
      </c>
      <c r="E589" s="597"/>
      <c r="F589" s="597" t="s">
        <v>1160</v>
      </c>
      <c r="G589" s="358">
        <v>43438.462245370371</v>
      </c>
      <c r="H589" s="597" t="s">
        <v>3771</v>
      </c>
      <c r="I589" s="358">
        <v>43439</v>
      </c>
      <c r="J589" s="355" t="s">
        <v>3108</v>
      </c>
      <c r="K589" s="597"/>
      <c r="L589" s="597" t="s">
        <v>3783</v>
      </c>
      <c r="M589" s="597" t="s">
        <v>3781</v>
      </c>
      <c r="N589" s="355" t="s">
        <v>3701</v>
      </c>
      <c r="O589" s="597" t="s">
        <v>3091</v>
      </c>
      <c r="P589" s="355" t="s">
        <v>3703</v>
      </c>
      <c r="Q589" s="596" t="s">
        <v>6089</v>
      </c>
      <c r="R589" s="355" t="s">
        <v>3723</v>
      </c>
      <c r="S589" s="355"/>
      <c r="T589" s="597"/>
      <c r="U589" s="597" t="s">
        <v>3123</v>
      </c>
      <c r="V589" s="597" t="s">
        <v>3706</v>
      </c>
    </row>
    <row r="590" spans="1:22" ht="30" x14ac:dyDescent="0.25">
      <c r="A590" s="597" t="s">
        <v>4249</v>
      </c>
      <c r="B590" s="597" t="s">
        <v>3693</v>
      </c>
      <c r="C590" s="597" t="s">
        <v>3694</v>
      </c>
      <c r="D590" s="597" t="s">
        <v>3769</v>
      </c>
      <c r="E590" s="597"/>
      <c r="F590" s="597" t="s">
        <v>1160</v>
      </c>
      <c r="G590" s="358">
        <v>43437.574872685182</v>
      </c>
      <c r="H590" s="597" t="s">
        <v>3771</v>
      </c>
      <c r="I590" s="358">
        <v>43438.574872685182</v>
      </c>
      <c r="J590" s="355" t="s">
        <v>3108</v>
      </c>
      <c r="K590" s="597"/>
      <c r="L590" s="597" t="s">
        <v>4250</v>
      </c>
      <c r="M590" s="597" t="s">
        <v>3781</v>
      </c>
      <c r="N590" s="355" t="s">
        <v>3701</v>
      </c>
      <c r="O590" s="597" t="s">
        <v>3091</v>
      </c>
      <c r="P590" s="355" t="s">
        <v>3703</v>
      </c>
      <c r="Q590" s="596" t="s">
        <v>6190</v>
      </c>
      <c r="R590" s="355" t="s">
        <v>3723</v>
      </c>
      <c r="S590" s="355"/>
      <c r="T590" s="597"/>
      <c r="U590" s="597" t="s">
        <v>3123</v>
      </c>
      <c r="V590" s="597" t="s">
        <v>3706</v>
      </c>
    </row>
    <row r="591" spans="1:22" x14ac:dyDescent="0.25">
      <c r="A591" s="597" t="s">
        <v>4230</v>
      </c>
      <c r="B591" s="597" t="s">
        <v>3693</v>
      </c>
      <c r="C591" s="597" t="s">
        <v>3694</v>
      </c>
      <c r="D591" s="597" t="s">
        <v>3769</v>
      </c>
      <c r="E591" s="597"/>
      <c r="F591" s="597" t="s">
        <v>1160</v>
      </c>
      <c r="G591" s="358">
        <v>43434.505381944444</v>
      </c>
      <c r="H591" s="597" t="s">
        <v>3771</v>
      </c>
      <c r="I591" s="358">
        <v>43437.505381944444</v>
      </c>
      <c r="J591" s="355" t="s">
        <v>3108</v>
      </c>
      <c r="K591" s="597"/>
      <c r="L591" s="597" t="s">
        <v>4231</v>
      </c>
      <c r="M591" s="597" t="s">
        <v>3781</v>
      </c>
      <c r="N591" s="355" t="s">
        <v>3701</v>
      </c>
      <c r="O591" s="597" t="s">
        <v>3091</v>
      </c>
      <c r="P591" s="355" t="s">
        <v>3703</v>
      </c>
      <c r="Q591" s="596" t="s">
        <v>6185</v>
      </c>
      <c r="R591" s="355" t="s">
        <v>3723</v>
      </c>
      <c r="S591" s="355"/>
      <c r="T591" s="597"/>
      <c r="U591" s="597" t="s">
        <v>3123</v>
      </c>
      <c r="V591" s="597" t="s">
        <v>3706</v>
      </c>
    </row>
    <row r="592" spans="1:22" x14ac:dyDescent="0.25">
      <c r="A592" s="597" t="s">
        <v>4228</v>
      </c>
      <c r="B592" s="597" t="s">
        <v>3693</v>
      </c>
      <c r="C592" s="597" t="s">
        <v>3694</v>
      </c>
      <c r="D592" s="597" t="s">
        <v>3854</v>
      </c>
      <c r="E592" s="597"/>
      <c r="F592" s="597" t="s">
        <v>1113</v>
      </c>
      <c r="G592" s="358">
        <v>43434.498043981483</v>
      </c>
      <c r="H592" s="597" t="s">
        <v>3771</v>
      </c>
      <c r="I592" s="358">
        <v>43437.498043981483</v>
      </c>
      <c r="J592" s="355" t="s">
        <v>3108</v>
      </c>
      <c r="K592" s="597"/>
      <c r="L592" s="597" t="s">
        <v>4229</v>
      </c>
      <c r="M592" s="597" t="s">
        <v>3781</v>
      </c>
      <c r="N592" s="355" t="s">
        <v>3701</v>
      </c>
      <c r="O592" s="597" t="s">
        <v>3091</v>
      </c>
      <c r="P592" s="355" t="s">
        <v>3703</v>
      </c>
      <c r="Q592" s="596" t="s">
        <v>6184</v>
      </c>
      <c r="R592" s="355" t="s">
        <v>3723</v>
      </c>
      <c r="S592" s="355"/>
      <c r="T592" s="597"/>
      <c r="U592" s="597" t="s">
        <v>3123</v>
      </c>
      <c r="V592" s="597" t="s">
        <v>3706</v>
      </c>
    </row>
    <row r="593" spans="1:22" ht="30" x14ac:dyDescent="0.25">
      <c r="A593" s="597" t="s">
        <v>4226</v>
      </c>
      <c r="B593" s="597" t="s">
        <v>3693</v>
      </c>
      <c r="C593" s="597" t="s">
        <v>3694</v>
      </c>
      <c r="D593" s="597" t="s">
        <v>3854</v>
      </c>
      <c r="E593" s="597"/>
      <c r="F593" s="597" t="s">
        <v>1113</v>
      </c>
      <c r="G593" s="358">
        <v>43434.493831018517</v>
      </c>
      <c r="H593" s="597" t="s">
        <v>3771</v>
      </c>
      <c r="I593" s="358">
        <v>43436.493831018517</v>
      </c>
      <c r="J593" s="355" t="s">
        <v>3108</v>
      </c>
      <c r="K593" s="597"/>
      <c r="L593" s="597" t="s">
        <v>4227</v>
      </c>
      <c r="M593" s="597" t="s">
        <v>3781</v>
      </c>
      <c r="N593" s="355" t="s">
        <v>3701</v>
      </c>
      <c r="O593" s="597" t="s">
        <v>3091</v>
      </c>
      <c r="P593" s="355"/>
      <c r="Q593" s="596" t="s">
        <v>6183</v>
      </c>
      <c r="R593" s="355" t="s">
        <v>3723</v>
      </c>
      <c r="S593" s="355"/>
      <c r="T593" s="597"/>
      <c r="U593" s="597" t="s">
        <v>3123</v>
      </c>
      <c r="V593" s="597" t="s">
        <v>3706</v>
      </c>
    </row>
    <row r="594" spans="1:22" x14ac:dyDescent="0.25">
      <c r="A594" s="597" t="s">
        <v>4225</v>
      </c>
      <c r="B594" s="597" t="s">
        <v>3693</v>
      </c>
      <c r="C594" s="597" t="s">
        <v>3744</v>
      </c>
      <c r="D594" s="597" t="s">
        <v>3778</v>
      </c>
      <c r="E594" s="597"/>
      <c r="F594" s="597" t="s">
        <v>1512</v>
      </c>
      <c r="G594" s="358">
        <v>43434.490208333336</v>
      </c>
      <c r="H594" s="597"/>
      <c r="I594" s="358">
        <v>43436.490208333336</v>
      </c>
      <c r="J594" s="355" t="s">
        <v>3780</v>
      </c>
      <c r="K594" s="597"/>
      <c r="L594" s="597" t="s">
        <v>3485</v>
      </c>
      <c r="M594" s="597" t="s">
        <v>3781</v>
      </c>
      <c r="N594" s="355" t="s">
        <v>3701</v>
      </c>
      <c r="O594" s="597" t="s">
        <v>3091</v>
      </c>
      <c r="P594" s="355" t="s">
        <v>3703</v>
      </c>
      <c r="Q594" s="596"/>
      <c r="R594" s="355" t="s">
        <v>3723</v>
      </c>
      <c r="S594" s="355"/>
      <c r="T594" s="597"/>
      <c r="U594" s="597" t="s">
        <v>3123</v>
      </c>
      <c r="V594" s="597" t="s">
        <v>3706</v>
      </c>
    </row>
    <row r="595" spans="1:22" ht="30" x14ac:dyDescent="0.25">
      <c r="A595" s="597" t="s">
        <v>4223</v>
      </c>
      <c r="B595" s="597" t="s">
        <v>3693</v>
      </c>
      <c r="C595" s="597" t="s">
        <v>3744</v>
      </c>
      <c r="D595" s="597" t="s">
        <v>3778</v>
      </c>
      <c r="E595" s="597"/>
      <c r="F595" s="597" t="s">
        <v>1512</v>
      </c>
      <c r="G595" s="358">
        <v>43434.470694444448</v>
      </c>
      <c r="H595" s="597"/>
      <c r="I595" s="358">
        <v>43436.470694444448</v>
      </c>
      <c r="J595" s="355" t="s">
        <v>3711</v>
      </c>
      <c r="K595" s="597"/>
      <c r="L595" s="597" t="s">
        <v>4224</v>
      </c>
      <c r="M595" s="597" t="s">
        <v>3781</v>
      </c>
      <c r="N595" s="355" t="s">
        <v>3701</v>
      </c>
      <c r="O595" s="597" t="s">
        <v>3091</v>
      </c>
      <c r="P595" s="355" t="s">
        <v>3703</v>
      </c>
      <c r="Q595" s="596" t="s">
        <v>6182</v>
      </c>
      <c r="R595" s="355" t="s">
        <v>3723</v>
      </c>
      <c r="S595" s="355"/>
      <c r="T595" s="597"/>
      <c r="U595" s="597" t="s">
        <v>3123</v>
      </c>
      <c r="V595" s="597" t="s">
        <v>3706</v>
      </c>
    </row>
    <row r="596" spans="1:22" x14ac:dyDescent="0.25">
      <c r="A596" s="597" t="s">
        <v>4246</v>
      </c>
      <c r="B596" s="597" t="s">
        <v>3693</v>
      </c>
      <c r="C596" s="597" t="s">
        <v>3694</v>
      </c>
      <c r="D596" s="597" t="s">
        <v>4245</v>
      </c>
      <c r="E596" s="597"/>
      <c r="F596" s="597" t="s">
        <v>3647</v>
      </c>
      <c r="G596" s="358">
        <v>43435.730219907404</v>
      </c>
      <c r="H596" s="597" t="s">
        <v>3803</v>
      </c>
      <c r="I596" s="358">
        <v>43435.730219907404</v>
      </c>
      <c r="J596" s="355" t="s">
        <v>3108</v>
      </c>
      <c r="K596" s="597" t="s">
        <v>4205</v>
      </c>
      <c r="L596" s="597" t="s">
        <v>4247</v>
      </c>
      <c r="M596" s="597" t="s">
        <v>3700</v>
      </c>
      <c r="N596" s="355" t="s">
        <v>3714</v>
      </c>
      <c r="O596" s="597" t="s">
        <v>4248</v>
      </c>
      <c r="P596" s="355" t="s">
        <v>3703</v>
      </c>
      <c r="Q596" s="596" t="s">
        <v>6189</v>
      </c>
      <c r="R596" s="355" t="s">
        <v>3742</v>
      </c>
      <c r="S596" s="355" t="s">
        <v>3807</v>
      </c>
      <c r="T596" s="597"/>
      <c r="U596" s="597" t="s">
        <v>3123</v>
      </c>
      <c r="V596" s="597" t="s">
        <v>3706</v>
      </c>
    </row>
    <row r="597" spans="1:22" x14ac:dyDescent="0.25">
      <c r="A597" s="597" t="s">
        <v>4242</v>
      </c>
      <c r="B597" s="597" t="s">
        <v>3693</v>
      </c>
      <c r="C597" s="597" t="s">
        <v>3694</v>
      </c>
      <c r="D597" s="597" t="s">
        <v>4241</v>
      </c>
      <c r="E597" s="597"/>
      <c r="F597" s="597" t="s">
        <v>3646</v>
      </c>
      <c r="G597" s="358">
        <v>43435.721412037034</v>
      </c>
      <c r="H597" s="597" t="s">
        <v>3803</v>
      </c>
      <c r="I597" s="358">
        <v>43435.721412037034</v>
      </c>
      <c r="J597" s="355" t="s">
        <v>3108</v>
      </c>
      <c r="K597" s="597" t="s">
        <v>4205</v>
      </c>
      <c r="L597" s="597" t="s">
        <v>4243</v>
      </c>
      <c r="M597" s="597" t="s">
        <v>3700</v>
      </c>
      <c r="N597" s="355" t="s">
        <v>3714</v>
      </c>
      <c r="O597" s="597" t="s">
        <v>4244</v>
      </c>
      <c r="P597" s="355" t="s">
        <v>3703</v>
      </c>
      <c r="Q597" s="596" t="s">
        <v>6188</v>
      </c>
      <c r="R597" s="355" t="s">
        <v>3742</v>
      </c>
      <c r="S597" s="355" t="s">
        <v>3807</v>
      </c>
      <c r="T597" s="597"/>
      <c r="U597" s="597" t="s">
        <v>3123</v>
      </c>
      <c r="V597" s="597" t="s">
        <v>3706</v>
      </c>
    </row>
    <row r="598" spans="1:22" x14ac:dyDescent="0.25">
      <c r="A598" s="597" t="s">
        <v>4236</v>
      </c>
      <c r="B598" s="597" t="s">
        <v>3693</v>
      </c>
      <c r="C598" s="597" t="s">
        <v>3694</v>
      </c>
      <c r="D598" s="597" t="s">
        <v>4235</v>
      </c>
      <c r="E598" s="597" t="s">
        <v>2778</v>
      </c>
      <c r="F598" s="597" t="s">
        <v>4237</v>
      </c>
      <c r="G598" s="358">
        <v>43435.244328703702</v>
      </c>
      <c r="H598" s="597" t="s">
        <v>4021</v>
      </c>
      <c r="I598" s="358">
        <v>43435.244328703702</v>
      </c>
      <c r="J598" s="355" t="s">
        <v>3108</v>
      </c>
      <c r="K598" s="597" t="s">
        <v>4238</v>
      </c>
      <c r="L598" s="597" t="s">
        <v>4239</v>
      </c>
      <c r="M598" s="597" t="s">
        <v>3700</v>
      </c>
      <c r="N598" s="355" t="s">
        <v>3714</v>
      </c>
      <c r="O598" s="597" t="s">
        <v>4240</v>
      </c>
      <c r="P598" s="355" t="s">
        <v>3703</v>
      </c>
      <c r="Q598" s="596" t="s">
        <v>6187</v>
      </c>
      <c r="R598" s="355" t="s">
        <v>3742</v>
      </c>
      <c r="S598" s="355" t="s">
        <v>3716</v>
      </c>
      <c r="T598" s="597"/>
      <c r="U598" s="597" t="s">
        <v>3123</v>
      </c>
      <c r="V598" s="597" t="s">
        <v>3706</v>
      </c>
    </row>
    <row r="599" spans="1:22" x14ac:dyDescent="0.25">
      <c r="A599" s="597" t="s">
        <v>4220</v>
      </c>
      <c r="B599" s="597" t="s">
        <v>3693</v>
      </c>
      <c r="C599" s="597" t="s">
        <v>3694</v>
      </c>
      <c r="D599" s="597" t="s">
        <v>3729</v>
      </c>
      <c r="E599" s="597"/>
      <c r="F599" s="597" t="s">
        <v>957</v>
      </c>
      <c r="G599" s="358">
        <v>43433.890335648146</v>
      </c>
      <c r="H599" s="597" t="s">
        <v>3731</v>
      </c>
      <c r="I599" s="358">
        <v>43433.890335648146</v>
      </c>
      <c r="J599" s="355" t="s">
        <v>3108</v>
      </c>
      <c r="K599" s="597" t="s">
        <v>4214</v>
      </c>
      <c r="L599" s="597" t="s">
        <v>4221</v>
      </c>
      <c r="M599" s="597" t="s">
        <v>3755</v>
      </c>
      <c r="N599" s="355" t="s">
        <v>4006</v>
      </c>
      <c r="O599" s="597" t="s">
        <v>4222</v>
      </c>
      <c r="P599" s="355" t="s">
        <v>3703</v>
      </c>
      <c r="Q599" s="596" t="s">
        <v>6181</v>
      </c>
      <c r="R599" s="355" t="s">
        <v>3704</v>
      </c>
      <c r="S599" s="355" t="s">
        <v>3716</v>
      </c>
      <c r="T599" s="597"/>
      <c r="U599" s="597" t="s">
        <v>3123</v>
      </c>
      <c r="V599" s="597" t="s">
        <v>3706</v>
      </c>
    </row>
    <row r="600" spans="1:22" x14ac:dyDescent="0.25">
      <c r="A600" s="597" t="s">
        <v>4217</v>
      </c>
      <c r="B600" s="597" t="s">
        <v>3693</v>
      </c>
      <c r="C600" s="597" t="s">
        <v>3694</v>
      </c>
      <c r="D600" s="597" t="s">
        <v>3729</v>
      </c>
      <c r="E600" s="597"/>
      <c r="F600" s="597" t="s">
        <v>957</v>
      </c>
      <c r="G600" s="358">
        <v>43433.641099537039</v>
      </c>
      <c r="H600" s="597" t="s">
        <v>3731</v>
      </c>
      <c r="I600" s="358">
        <v>43433.641099537039</v>
      </c>
      <c r="J600" s="355" t="s">
        <v>3108</v>
      </c>
      <c r="K600" s="597" t="s">
        <v>4214</v>
      </c>
      <c r="L600" s="597" t="s">
        <v>4218</v>
      </c>
      <c r="M600" s="597" t="s">
        <v>3755</v>
      </c>
      <c r="N600" s="355" t="s">
        <v>3701</v>
      </c>
      <c r="O600" s="597" t="s">
        <v>4219</v>
      </c>
      <c r="P600" s="355" t="s">
        <v>3703</v>
      </c>
      <c r="Q600" s="596" t="s">
        <v>6180</v>
      </c>
      <c r="R600" s="355" t="s">
        <v>3723</v>
      </c>
      <c r="S600" s="355"/>
      <c r="T600" s="597"/>
      <c r="U600" s="597" t="s">
        <v>3123</v>
      </c>
      <c r="V600" s="597" t="s">
        <v>3706</v>
      </c>
    </row>
    <row r="601" spans="1:22" x14ac:dyDescent="0.25">
      <c r="A601" s="597" t="s">
        <v>4213</v>
      </c>
      <c r="B601" s="597" t="s">
        <v>3693</v>
      </c>
      <c r="C601" s="597" t="s">
        <v>3744</v>
      </c>
      <c r="D601" s="597" t="s">
        <v>3808</v>
      </c>
      <c r="E601" s="597"/>
      <c r="F601" s="597" t="s">
        <v>2323</v>
      </c>
      <c r="G601" s="358">
        <v>43433.275393518517</v>
      </c>
      <c r="H601" s="597"/>
      <c r="I601" s="358">
        <v>43433.275393518517</v>
      </c>
      <c r="J601" s="355" t="s">
        <v>3108</v>
      </c>
      <c r="K601" s="597" t="s">
        <v>4214</v>
      </c>
      <c r="L601" s="597" t="s">
        <v>4215</v>
      </c>
      <c r="M601" s="597" t="s">
        <v>4211</v>
      </c>
      <c r="N601" s="355" t="s">
        <v>3714</v>
      </c>
      <c r="O601" s="597" t="s">
        <v>4216</v>
      </c>
      <c r="P601" s="355" t="s">
        <v>3703</v>
      </c>
      <c r="Q601" s="596" t="s">
        <v>6179</v>
      </c>
      <c r="R601" s="355" t="s">
        <v>3742</v>
      </c>
      <c r="S601" s="355"/>
      <c r="T601" s="597"/>
      <c r="U601" s="597" t="s">
        <v>3123</v>
      </c>
      <c r="V601" s="597" t="s">
        <v>3706</v>
      </c>
    </row>
    <row r="602" spans="1:22" ht="45" x14ac:dyDescent="0.25">
      <c r="A602" s="597" t="s">
        <v>4209</v>
      </c>
      <c r="B602" s="597" t="s">
        <v>3693</v>
      </c>
      <c r="C602" s="597" t="s">
        <v>3694</v>
      </c>
      <c r="D602" s="597" t="s">
        <v>4208</v>
      </c>
      <c r="E602" s="597"/>
      <c r="F602" s="597" t="s">
        <v>3645</v>
      </c>
      <c r="G602" s="358">
        <v>43433.22619212963</v>
      </c>
      <c r="H602" s="597" t="s">
        <v>3803</v>
      </c>
      <c r="I602" s="358">
        <v>43433.22619212963</v>
      </c>
      <c r="J602" s="355" t="s">
        <v>3108</v>
      </c>
      <c r="K602" s="597" t="s">
        <v>4205</v>
      </c>
      <c r="L602" s="597" t="s">
        <v>4210</v>
      </c>
      <c r="M602" s="597" t="s">
        <v>4211</v>
      </c>
      <c r="N602" s="355" t="s">
        <v>3714</v>
      </c>
      <c r="O602" s="597" t="s">
        <v>4212</v>
      </c>
      <c r="P602" s="355" t="s">
        <v>3703</v>
      </c>
      <c r="Q602" s="596" t="s">
        <v>6178</v>
      </c>
      <c r="R602" s="355" t="s">
        <v>3742</v>
      </c>
      <c r="S602" s="355"/>
      <c r="T602" s="597"/>
      <c r="U602" s="597" t="s">
        <v>3123</v>
      </c>
      <c r="V602" s="597" t="s">
        <v>3706</v>
      </c>
    </row>
    <row r="603" spans="1:22" ht="30" x14ac:dyDescent="0.25">
      <c r="A603" s="597" t="s">
        <v>4203</v>
      </c>
      <c r="B603" s="597" t="s">
        <v>3693</v>
      </c>
      <c r="C603" s="597" t="s">
        <v>3694</v>
      </c>
      <c r="D603" s="597" t="s">
        <v>4202</v>
      </c>
      <c r="E603" s="597"/>
      <c r="F603" s="597" t="s">
        <v>1071</v>
      </c>
      <c r="G603" s="358">
        <v>43432.927847222221</v>
      </c>
      <c r="H603" s="597" t="s">
        <v>4204</v>
      </c>
      <c r="I603" s="358">
        <v>43432.927847222221</v>
      </c>
      <c r="J603" s="355" t="s">
        <v>3108</v>
      </c>
      <c r="K603" s="597" t="s">
        <v>4205</v>
      </c>
      <c r="L603" s="597" t="s">
        <v>3754</v>
      </c>
      <c r="M603" s="597" t="s">
        <v>4206</v>
      </c>
      <c r="N603" s="355" t="s">
        <v>3714</v>
      </c>
      <c r="O603" s="597" t="s">
        <v>4207</v>
      </c>
      <c r="P603" s="355" t="s">
        <v>3703</v>
      </c>
      <c r="Q603" s="596" t="s">
        <v>6177</v>
      </c>
      <c r="R603" s="355" t="s">
        <v>3742</v>
      </c>
      <c r="S603" s="355"/>
      <c r="T603" s="597"/>
      <c r="U603" s="597" t="s">
        <v>3123</v>
      </c>
      <c r="V603" s="597" t="s">
        <v>3706</v>
      </c>
    </row>
    <row r="604" spans="1:22" x14ac:dyDescent="0.25">
      <c r="A604" s="597" t="s">
        <v>4233</v>
      </c>
      <c r="B604" s="597" t="s">
        <v>3693</v>
      </c>
      <c r="C604" s="597" t="s">
        <v>3694</v>
      </c>
      <c r="D604" s="597" t="s">
        <v>4232</v>
      </c>
      <c r="E604" s="597"/>
      <c r="F604" s="597" t="s">
        <v>770</v>
      </c>
      <c r="G604" s="358">
        <v>43432.887754629628</v>
      </c>
      <c r="H604" s="597" t="s">
        <v>3803</v>
      </c>
      <c r="I604" s="358">
        <v>43432.887754629628</v>
      </c>
      <c r="J604" s="355" t="s">
        <v>3108</v>
      </c>
      <c r="K604" s="597" t="s">
        <v>4205</v>
      </c>
      <c r="L604" s="597" t="s">
        <v>4234</v>
      </c>
      <c r="M604" s="597" t="s">
        <v>3700</v>
      </c>
      <c r="N604" s="355" t="s">
        <v>3714</v>
      </c>
      <c r="O604" s="597" t="s">
        <v>4212</v>
      </c>
      <c r="P604" s="355" t="s">
        <v>3703</v>
      </c>
      <c r="Q604" s="596" t="s">
        <v>6186</v>
      </c>
      <c r="R604" s="355" t="s">
        <v>3723</v>
      </c>
      <c r="S604" s="355"/>
      <c r="T604" s="597"/>
      <c r="U604" s="597" t="s">
        <v>3123</v>
      </c>
      <c r="V604" s="597" t="s">
        <v>3706</v>
      </c>
    </row>
    <row r="605" spans="1:22" x14ac:dyDescent="0.25">
      <c r="A605" s="597" t="s">
        <v>4200</v>
      </c>
      <c r="B605" s="597" t="s">
        <v>3693</v>
      </c>
      <c r="C605" s="597" t="s">
        <v>3694</v>
      </c>
      <c r="D605" s="597" t="s">
        <v>4199</v>
      </c>
      <c r="E605" s="597"/>
      <c r="F605" s="597" t="s">
        <v>1122</v>
      </c>
      <c r="G605" s="358">
        <v>43432.384479166663</v>
      </c>
      <c r="H605" s="597" t="s">
        <v>3697</v>
      </c>
      <c r="I605" s="358">
        <v>43431.384479166663</v>
      </c>
      <c r="J605" s="355" t="s">
        <v>3108</v>
      </c>
      <c r="K605" s="597" t="s">
        <v>4196</v>
      </c>
      <c r="L605" s="597" t="s">
        <v>4201</v>
      </c>
      <c r="M605" s="597" t="s">
        <v>3700</v>
      </c>
      <c r="N605" s="355" t="s">
        <v>3714</v>
      </c>
      <c r="O605" s="597" t="s">
        <v>4198</v>
      </c>
      <c r="P605" s="355" t="s">
        <v>3703</v>
      </c>
      <c r="Q605" s="596" t="s">
        <v>6176</v>
      </c>
      <c r="R605" s="355" t="s">
        <v>3742</v>
      </c>
      <c r="S605" s="355" t="s">
        <v>3701</v>
      </c>
      <c r="T605" s="597"/>
      <c r="U605" s="597" t="s">
        <v>3123</v>
      </c>
      <c r="V605" s="597" t="s">
        <v>3706</v>
      </c>
    </row>
    <row r="606" spans="1:22" x14ac:dyDescent="0.25">
      <c r="A606" s="597" t="s">
        <v>4193</v>
      </c>
      <c r="B606" s="597" t="s">
        <v>3693</v>
      </c>
      <c r="C606" s="597" t="s">
        <v>3694</v>
      </c>
      <c r="D606" s="597" t="s">
        <v>4192</v>
      </c>
      <c r="E606" s="597"/>
      <c r="F606" s="597" t="s">
        <v>4194</v>
      </c>
      <c r="G606" s="358">
        <v>43432.380046296297</v>
      </c>
      <c r="H606" s="597" t="s">
        <v>4195</v>
      </c>
      <c r="I606" s="358">
        <v>43431.380046296297</v>
      </c>
      <c r="J606" s="355" t="s">
        <v>3108</v>
      </c>
      <c r="K606" s="597" t="s">
        <v>4196</v>
      </c>
      <c r="L606" s="597" t="s">
        <v>4197</v>
      </c>
      <c r="M606" s="597" t="s">
        <v>3700</v>
      </c>
      <c r="N606" s="355" t="s">
        <v>3714</v>
      </c>
      <c r="O606" s="597" t="s">
        <v>4198</v>
      </c>
      <c r="P606" s="355" t="s">
        <v>3703</v>
      </c>
      <c r="Q606" s="596" t="s">
        <v>6175</v>
      </c>
      <c r="R606" s="355" t="s">
        <v>3742</v>
      </c>
      <c r="S606" s="355" t="s">
        <v>3701</v>
      </c>
      <c r="T606" s="597"/>
      <c r="U606" s="597" t="s">
        <v>3123</v>
      </c>
      <c r="V606" s="597" t="s">
        <v>3706</v>
      </c>
    </row>
    <row r="607" spans="1:22" x14ac:dyDescent="0.25">
      <c r="A607" s="597" t="s">
        <v>4181</v>
      </c>
      <c r="B607" s="597" t="s">
        <v>3693</v>
      </c>
      <c r="C607" s="597" t="s">
        <v>3694</v>
      </c>
      <c r="D607" s="597" t="s">
        <v>4180</v>
      </c>
      <c r="E607" s="597"/>
      <c r="F607" s="597" t="s">
        <v>937</v>
      </c>
      <c r="G607" s="358">
        <v>43425.340775462966</v>
      </c>
      <c r="H607" s="597" t="s">
        <v>4176</v>
      </c>
      <c r="I607" s="358">
        <v>43425.340775462966</v>
      </c>
      <c r="J607" s="355" t="s">
        <v>3108</v>
      </c>
      <c r="K607" s="597" t="s">
        <v>4177</v>
      </c>
      <c r="L607" s="597" t="s">
        <v>4182</v>
      </c>
      <c r="M607" s="597" t="s">
        <v>3700</v>
      </c>
      <c r="N607" s="355" t="s">
        <v>3714</v>
      </c>
      <c r="O607" s="597" t="s">
        <v>4183</v>
      </c>
      <c r="P607" s="355" t="s">
        <v>3703</v>
      </c>
      <c r="Q607" s="596" t="s">
        <v>6173</v>
      </c>
      <c r="R607" s="355" t="s">
        <v>3742</v>
      </c>
      <c r="S607" s="355" t="s">
        <v>3701</v>
      </c>
      <c r="T607" s="597"/>
      <c r="U607" s="597" t="s">
        <v>3123</v>
      </c>
      <c r="V607" s="597" t="s">
        <v>3706</v>
      </c>
    </row>
    <row r="608" spans="1:22" ht="60" x14ac:dyDescent="0.25">
      <c r="A608" s="597" t="s">
        <v>4170</v>
      </c>
      <c r="B608" s="597" t="s">
        <v>3693</v>
      </c>
      <c r="C608" s="597" t="s">
        <v>3694</v>
      </c>
      <c r="D608" s="597" t="s">
        <v>4169</v>
      </c>
      <c r="E608" s="597"/>
      <c r="F608" s="597" t="s">
        <v>1203</v>
      </c>
      <c r="G608" s="358">
        <v>43425.277256944442</v>
      </c>
      <c r="H608" s="597" t="s">
        <v>3803</v>
      </c>
      <c r="I608" s="358">
        <v>43425.277256944442</v>
      </c>
      <c r="J608" s="355" t="s">
        <v>3711</v>
      </c>
      <c r="K608" s="597" t="s">
        <v>4171</v>
      </c>
      <c r="L608" s="597" t="s">
        <v>4172</v>
      </c>
      <c r="M608" s="597" t="s">
        <v>3755</v>
      </c>
      <c r="N608" s="355" t="s">
        <v>3714</v>
      </c>
      <c r="O608" s="597" t="s">
        <v>4173</v>
      </c>
      <c r="P608" s="355" t="s">
        <v>3703</v>
      </c>
      <c r="Q608" s="596" t="s">
        <v>6171</v>
      </c>
      <c r="R608" s="355"/>
      <c r="S608" s="355"/>
      <c r="T608" s="597"/>
      <c r="U608" s="597" t="s">
        <v>3123</v>
      </c>
      <c r="V608" s="597" t="s">
        <v>3706</v>
      </c>
    </row>
    <row r="609" spans="1:22" x14ac:dyDescent="0.25">
      <c r="A609" s="597" t="s">
        <v>4185</v>
      </c>
      <c r="B609" s="597" t="s">
        <v>3693</v>
      </c>
      <c r="C609" s="597" t="s">
        <v>3694</v>
      </c>
      <c r="D609" s="597" t="s">
        <v>4184</v>
      </c>
      <c r="E609" s="597"/>
      <c r="F609" s="597" t="s">
        <v>926</v>
      </c>
      <c r="G609" s="358">
        <v>43425.343391203707</v>
      </c>
      <c r="H609" s="597" t="s">
        <v>4176</v>
      </c>
      <c r="I609" s="358">
        <v>43424.343391203707</v>
      </c>
      <c r="J609" s="355" t="s">
        <v>3108</v>
      </c>
      <c r="K609" s="597" t="s">
        <v>4177</v>
      </c>
      <c r="L609" s="597" t="s">
        <v>4186</v>
      </c>
      <c r="M609" s="597" t="s">
        <v>3700</v>
      </c>
      <c r="N609" s="355" t="s">
        <v>3714</v>
      </c>
      <c r="O609" s="597" t="s">
        <v>4183</v>
      </c>
      <c r="P609" s="355" t="s">
        <v>3703</v>
      </c>
      <c r="Q609" s="596"/>
      <c r="R609" s="355" t="s">
        <v>3742</v>
      </c>
      <c r="S609" s="355" t="s">
        <v>3701</v>
      </c>
      <c r="T609" s="597"/>
      <c r="U609" s="597" t="s">
        <v>3123</v>
      </c>
      <c r="V609" s="597" t="s">
        <v>3706</v>
      </c>
    </row>
    <row r="610" spans="1:22" x14ac:dyDescent="0.25">
      <c r="A610" s="597" t="s">
        <v>4175</v>
      </c>
      <c r="B610" s="597" t="s">
        <v>3693</v>
      </c>
      <c r="C610" s="597" t="s">
        <v>3694</v>
      </c>
      <c r="D610" s="597" t="s">
        <v>4174</v>
      </c>
      <c r="E610" s="597"/>
      <c r="F610" s="597" t="s">
        <v>925</v>
      </c>
      <c r="G610" s="358">
        <v>43425.337546296294</v>
      </c>
      <c r="H610" s="597" t="s">
        <v>4176</v>
      </c>
      <c r="I610" s="358">
        <v>43424.337546296294</v>
      </c>
      <c r="J610" s="355" t="s">
        <v>3108</v>
      </c>
      <c r="K610" s="597" t="s">
        <v>4177</v>
      </c>
      <c r="L610" s="597" t="s">
        <v>4178</v>
      </c>
      <c r="M610" s="597" t="s">
        <v>3700</v>
      </c>
      <c r="N610" s="355" t="s">
        <v>3714</v>
      </c>
      <c r="O610" s="597" t="s">
        <v>4179</v>
      </c>
      <c r="P610" s="355" t="s">
        <v>3703</v>
      </c>
      <c r="Q610" s="596" t="s">
        <v>6172</v>
      </c>
      <c r="R610" s="355" t="s">
        <v>3742</v>
      </c>
      <c r="S610" s="355" t="s">
        <v>3701</v>
      </c>
      <c r="T610" s="597"/>
      <c r="U610" s="597" t="s">
        <v>3123</v>
      </c>
      <c r="V610" s="597" t="s">
        <v>3706</v>
      </c>
    </row>
    <row r="611" spans="1:22" ht="30" x14ac:dyDescent="0.25">
      <c r="A611" s="597" t="s">
        <v>4166</v>
      </c>
      <c r="B611" s="597" t="s">
        <v>3693</v>
      </c>
      <c r="C611" s="597" t="s">
        <v>3694</v>
      </c>
      <c r="D611" s="597" t="s">
        <v>4165</v>
      </c>
      <c r="E611" s="597"/>
      <c r="F611" s="597" t="s">
        <v>930</v>
      </c>
      <c r="G611" s="358">
        <v>43423.815000000002</v>
      </c>
      <c r="H611" s="597" t="s">
        <v>4058</v>
      </c>
      <c r="I611" s="358">
        <v>43423.815000000002</v>
      </c>
      <c r="J611" s="355" t="s">
        <v>3108</v>
      </c>
      <c r="K611" s="597" t="s">
        <v>4151</v>
      </c>
      <c r="L611" s="597" t="s">
        <v>4167</v>
      </c>
      <c r="M611" s="597" t="s">
        <v>3700</v>
      </c>
      <c r="N611" s="355" t="s">
        <v>3701</v>
      </c>
      <c r="O611" s="597" t="s">
        <v>4168</v>
      </c>
      <c r="P611" s="355" t="s">
        <v>3703</v>
      </c>
      <c r="Q611" s="596" t="s">
        <v>6170</v>
      </c>
      <c r="R611" s="355" t="s">
        <v>3742</v>
      </c>
      <c r="S611" s="355"/>
      <c r="T611" s="597"/>
      <c r="U611" s="597" t="s">
        <v>3123</v>
      </c>
      <c r="V611" s="597" t="s">
        <v>3706</v>
      </c>
    </row>
    <row r="612" spans="1:22" x14ac:dyDescent="0.25">
      <c r="A612" s="597" t="s">
        <v>4159</v>
      </c>
      <c r="B612" s="597" t="s">
        <v>3693</v>
      </c>
      <c r="C612" s="597" t="s">
        <v>3694</v>
      </c>
      <c r="D612" s="597" t="s">
        <v>4158</v>
      </c>
      <c r="E612" s="597"/>
      <c r="F612" s="597" t="s">
        <v>4160</v>
      </c>
      <c r="G612" s="358">
        <v>43420.249062499999</v>
      </c>
      <c r="H612" s="597" t="s">
        <v>4161</v>
      </c>
      <c r="I612" s="358">
        <v>43420.249062499999</v>
      </c>
      <c r="J612" s="355" t="s">
        <v>3108</v>
      </c>
      <c r="K612" s="597" t="s">
        <v>4162</v>
      </c>
      <c r="L612" s="597" t="s">
        <v>4163</v>
      </c>
      <c r="M612" s="597"/>
      <c r="N612" s="355" t="s">
        <v>3701</v>
      </c>
      <c r="O612" s="597"/>
      <c r="P612" s="355" t="s">
        <v>3703</v>
      </c>
      <c r="Q612" s="596" t="s">
        <v>6169</v>
      </c>
      <c r="R612" s="355" t="s">
        <v>3723</v>
      </c>
      <c r="S612" s="355"/>
      <c r="T612" s="597"/>
      <c r="U612" s="597" t="s">
        <v>3123</v>
      </c>
      <c r="V612" s="597" t="s">
        <v>3706</v>
      </c>
    </row>
    <row r="613" spans="1:22" ht="45" x14ac:dyDescent="0.25">
      <c r="A613" s="597" t="s">
        <v>4154</v>
      </c>
      <c r="B613" s="597" t="s">
        <v>3693</v>
      </c>
      <c r="C613" s="597" t="s">
        <v>3694</v>
      </c>
      <c r="D613" s="597" t="s">
        <v>4153</v>
      </c>
      <c r="E613" s="597"/>
      <c r="F613" s="597" t="s">
        <v>1005</v>
      </c>
      <c r="G613" s="358">
        <v>43419.221550925926</v>
      </c>
      <c r="H613" s="597" t="s">
        <v>4058</v>
      </c>
      <c r="I613" s="358">
        <v>43419.221550925926</v>
      </c>
      <c r="J613" s="355" t="s">
        <v>3108</v>
      </c>
      <c r="K613" s="597" t="s">
        <v>4155</v>
      </c>
      <c r="L613" s="597" t="s">
        <v>4156</v>
      </c>
      <c r="M613" s="597" t="s">
        <v>3700</v>
      </c>
      <c r="N613" s="355" t="s">
        <v>3737</v>
      </c>
      <c r="O613" s="597" t="s">
        <v>4157</v>
      </c>
      <c r="P613" s="355" t="s">
        <v>3703</v>
      </c>
      <c r="Q613" s="596" t="s">
        <v>6168</v>
      </c>
      <c r="R613" s="355" t="s">
        <v>3742</v>
      </c>
      <c r="S613" s="355"/>
      <c r="T613" s="597"/>
      <c r="U613" s="597" t="s">
        <v>3123</v>
      </c>
      <c r="V613" s="597" t="s">
        <v>3706</v>
      </c>
    </row>
    <row r="614" spans="1:22" ht="30" x14ac:dyDescent="0.25">
      <c r="A614" s="597" t="s">
        <v>4149</v>
      </c>
      <c r="B614" s="597" t="s">
        <v>3693</v>
      </c>
      <c r="C614" s="597" t="s">
        <v>3694</v>
      </c>
      <c r="D614" s="597" t="s">
        <v>4148</v>
      </c>
      <c r="E614" s="597"/>
      <c r="F614" s="597" t="s">
        <v>4150</v>
      </c>
      <c r="G614" s="358">
        <v>43416.659907407404</v>
      </c>
      <c r="H614" s="597" t="s">
        <v>4068</v>
      </c>
      <c r="I614" s="358">
        <v>43416.659907407404</v>
      </c>
      <c r="J614" s="355" t="s">
        <v>3108</v>
      </c>
      <c r="K614" s="597" t="s">
        <v>4151</v>
      </c>
      <c r="L614" s="597" t="s">
        <v>4152</v>
      </c>
      <c r="M614" s="597" t="s">
        <v>3721</v>
      </c>
      <c r="N614" s="355" t="s">
        <v>3714</v>
      </c>
      <c r="O614" s="597"/>
      <c r="P614" s="355" t="s">
        <v>3703</v>
      </c>
      <c r="Q614" s="596" t="s">
        <v>6167</v>
      </c>
      <c r="R614" s="355" t="s">
        <v>3742</v>
      </c>
      <c r="S614" s="355"/>
      <c r="T614" s="597"/>
      <c r="U614" s="597" t="s">
        <v>3123</v>
      </c>
      <c r="V614" s="597" t="s">
        <v>3706</v>
      </c>
    </row>
    <row r="615" spans="1:22" x14ac:dyDescent="0.25">
      <c r="A615" s="597" t="s">
        <v>4146</v>
      </c>
      <c r="B615" s="597" t="s">
        <v>3693</v>
      </c>
      <c r="C615" s="597" t="s">
        <v>3694</v>
      </c>
      <c r="D615" s="597" t="s">
        <v>3738</v>
      </c>
      <c r="E615" s="597"/>
      <c r="F615" s="597" t="s">
        <v>1034</v>
      </c>
      <c r="G615" s="358">
        <v>43416.323460648149</v>
      </c>
      <c r="H615" s="597" t="s">
        <v>3740</v>
      </c>
      <c r="I615" s="358">
        <v>43416.323460648149</v>
      </c>
      <c r="J615" s="355" t="s">
        <v>3108</v>
      </c>
      <c r="K615" s="597"/>
      <c r="L615" s="597" t="s">
        <v>4069</v>
      </c>
      <c r="M615" s="597" t="s">
        <v>3721</v>
      </c>
      <c r="N615" s="355" t="s">
        <v>3701</v>
      </c>
      <c r="O615" s="597" t="s">
        <v>4147</v>
      </c>
      <c r="P615" s="355" t="s">
        <v>3703</v>
      </c>
      <c r="Q615" s="596" t="s">
        <v>6166</v>
      </c>
      <c r="R615" s="355" t="s">
        <v>3723</v>
      </c>
      <c r="S615" s="355"/>
      <c r="T615" s="597"/>
      <c r="U615" s="597" t="s">
        <v>3123</v>
      </c>
      <c r="V615" s="597" t="s">
        <v>3706</v>
      </c>
    </row>
    <row r="616" spans="1:22" x14ac:dyDescent="0.25">
      <c r="A616" s="597" t="s">
        <v>4144</v>
      </c>
      <c r="B616" s="597" t="s">
        <v>3693</v>
      </c>
      <c r="C616" s="597" t="s">
        <v>3744</v>
      </c>
      <c r="D616" s="597" t="s">
        <v>4143</v>
      </c>
      <c r="E616" s="597"/>
      <c r="F616" s="597" t="s">
        <v>1356</v>
      </c>
      <c r="G616" s="358">
        <v>43416.292569444442</v>
      </c>
      <c r="H616" s="597"/>
      <c r="I616" s="358">
        <v>43416.292569444442</v>
      </c>
      <c r="J616" s="355" t="s">
        <v>3766</v>
      </c>
      <c r="K616" s="597"/>
      <c r="L616" s="597" t="s">
        <v>4145</v>
      </c>
      <c r="M616" s="597"/>
      <c r="N616" s="355" t="s">
        <v>3701</v>
      </c>
      <c r="O616" s="597"/>
      <c r="P616" s="355" t="s">
        <v>3703</v>
      </c>
      <c r="Q616" s="596"/>
      <c r="R616" s="355" t="s">
        <v>3723</v>
      </c>
      <c r="S616" s="355"/>
      <c r="T616" s="597"/>
      <c r="U616" s="597" t="s">
        <v>3123</v>
      </c>
      <c r="V616" s="597" t="s">
        <v>3706</v>
      </c>
    </row>
    <row r="617" spans="1:22" x14ac:dyDescent="0.25">
      <c r="A617" s="597" t="s">
        <v>4139</v>
      </c>
      <c r="B617" s="597" t="s">
        <v>3693</v>
      </c>
      <c r="C617" s="597" t="s">
        <v>3694</v>
      </c>
      <c r="D617" s="597" t="s">
        <v>3905</v>
      </c>
      <c r="E617" s="597"/>
      <c r="F617" s="597" t="s">
        <v>1138</v>
      </c>
      <c r="G617" s="358">
        <v>43413.755474537036</v>
      </c>
      <c r="H617" s="597" t="s">
        <v>3697</v>
      </c>
      <c r="I617" s="358">
        <v>43413.755474537036</v>
      </c>
      <c r="J617" s="355" t="s">
        <v>3108</v>
      </c>
      <c r="K617" s="597" t="s">
        <v>4140</v>
      </c>
      <c r="L617" s="597" t="s">
        <v>4141</v>
      </c>
      <c r="M617" s="597" t="s">
        <v>3700</v>
      </c>
      <c r="N617" s="355" t="s">
        <v>3701</v>
      </c>
      <c r="O617" s="597" t="s">
        <v>4142</v>
      </c>
      <c r="P617" s="355" t="s">
        <v>3703</v>
      </c>
      <c r="Q617" s="596"/>
      <c r="R617" s="355" t="s">
        <v>3723</v>
      </c>
      <c r="S617" s="355"/>
      <c r="T617" s="597"/>
      <c r="U617" s="597" t="s">
        <v>3123</v>
      </c>
      <c r="V617" s="597" t="s">
        <v>3706</v>
      </c>
    </row>
    <row r="618" spans="1:22" x14ac:dyDescent="0.25">
      <c r="A618" s="597" t="s">
        <v>4134</v>
      </c>
      <c r="B618" s="597" t="s">
        <v>3693</v>
      </c>
      <c r="C618" s="597" t="s">
        <v>3694</v>
      </c>
      <c r="D618" s="597" t="s">
        <v>4121</v>
      </c>
      <c r="E618" s="597"/>
      <c r="F618" s="597" t="s">
        <v>1161</v>
      </c>
      <c r="G618" s="358">
        <v>43412.602962962963</v>
      </c>
      <c r="H618" s="597" t="s">
        <v>3771</v>
      </c>
      <c r="I618" s="358">
        <v>43413.602962962963</v>
      </c>
      <c r="J618" s="355" t="s">
        <v>3108</v>
      </c>
      <c r="K618" s="597"/>
      <c r="L618" s="597" t="s">
        <v>4135</v>
      </c>
      <c r="M618" s="597" t="s">
        <v>3781</v>
      </c>
      <c r="N618" s="355" t="s">
        <v>3701</v>
      </c>
      <c r="O618" s="597" t="s">
        <v>4109</v>
      </c>
      <c r="P618" s="355" t="s">
        <v>3703</v>
      </c>
      <c r="Q618" s="596" t="s">
        <v>6165</v>
      </c>
      <c r="R618" s="355" t="s">
        <v>3723</v>
      </c>
      <c r="S618" s="355"/>
      <c r="T618" s="597"/>
      <c r="U618" s="597" t="s">
        <v>3123</v>
      </c>
      <c r="V618" s="597" t="s">
        <v>3706</v>
      </c>
    </row>
    <row r="619" spans="1:22" x14ac:dyDescent="0.25">
      <c r="A619" s="597" t="s">
        <v>4138</v>
      </c>
      <c r="B619" s="597" t="s">
        <v>3693</v>
      </c>
      <c r="C619" s="597" t="s">
        <v>3744</v>
      </c>
      <c r="D619" s="597" t="s">
        <v>3778</v>
      </c>
      <c r="E619" s="597"/>
      <c r="F619" s="597" t="s">
        <v>1512</v>
      </c>
      <c r="G619" s="358">
        <v>43412.62939814815</v>
      </c>
      <c r="H619" s="597"/>
      <c r="I619" s="358">
        <v>43412.62939814815</v>
      </c>
      <c r="J619" s="355" t="s">
        <v>3780</v>
      </c>
      <c r="K619" s="597"/>
      <c r="L619" s="597" t="s">
        <v>3721</v>
      </c>
      <c r="M619" s="597" t="s">
        <v>3781</v>
      </c>
      <c r="N619" s="355" t="s">
        <v>3701</v>
      </c>
      <c r="O619" s="597" t="s">
        <v>4109</v>
      </c>
      <c r="P619" s="355" t="s">
        <v>3703</v>
      </c>
      <c r="Q619" s="596"/>
      <c r="R619" s="355" t="s">
        <v>3723</v>
      </c>
      <c r="S619" s="355"/>
      <c r="T619" s="597"/>
      <c r="U619" s="597" t="s">
        <v>3123</v>
      </c>
      <c r="V619" s="597" t="s">
        <v>3706</v>
      </c>
    </row>
    <row r="620" spans="1:22" x14ac:dyDescent="0.25">
      <c r="A620" s="597" t="s">
        <v>4136</v>
      </c>
      <c r="B620" s="597" t="s">
        <v>3693</v>
      </c>
      <c r="C620" s="597" t="s">
        <v>3744</v>
      </c>
      <c r="D620" s="597" t="s">
        <v>3778</v>
      </c>
      <c r="E620" s="597"/>
      <c r="F620" s="597" t="s">
        <v>1512</v>
      </c>
      <c r="G620" s="358">
        <v>43412.607071759259</v>
      </c>
      <c r="H620" s="597"/>
      <c r="I620" s="358">
        <v>43412.607071759259</v>
      </c>
      <c r="J620" s="355" t="s">
        <v>3780</v>
      </c>
      <c r="K620" s="597"/>
      <c r="L620" s="597" t="s">
        <v>4137</v>
      </c>
      <c r="M620" s="597" t="s">
        <v>3781</v>
      </c>
      <c r="N620" s="355" t="s">
        <v>3701</v>
      </c>
      <c r="O620" s="597" t="s">
        <v>4109</v>
      </c>
      <c r="P620" s="355" t="s">
        <v>3703</v>
      </c>
      <c r="Q620" s="596"/>
      <c r="R620" s="355" t="s">
        <v>3723</v>
      </c>
      <c r="S620" s="355"/>
      <c r="T620" s="597"/>
      <c r="U620" s="597" t="s">
        <v>3123</v>
      </c>
      <c r="V620" s="597" t="s">
        <v>3706</v>
      </c>
    </row>
    <row r="621" spans="1:22" x14ac:dyDescent="0.25">
      <c r="A621" s="597" t="s">
        <v>4122</v>
      </c>
      <c r="B621" s="597" t="s">
        <v>3693</v>
      </c>
      <c r="C621" s="597" t="s">
        <v>3694</v>
      </c>
      <c r="D621" s="597" t="s">
        <v>4121</v>
      </c>
      <c r="E621" s="597"/>
      <c r="F621" s="597" t="s">
        <v>1161</v>
      </c>
      <c r="G621" s="358">
        <v>43411.593148148146</v>
      </c>
      <c r="H621" s="597" t="s">
        <v>3771</v>
      </c>
      <c r="I621" s="358">
        <v>43412.593148148146</v>
      </c>
      <c r="J621" s="355" t="s">
        <v>3108</v>
      </c>
      <c r="K621" s="597"/>
      <c r="L621" s="597" t="s">
        <v>4123</v>
      </c>
      <c r="M621" s="597" t="s">
        <v>3781</v>
      </c>
      <c r="N621" s="355" t="s">
        <v>3701</v>
      </c>
      <c r="O621" s="597" t="s">
        <v>4028</v>
      </c>
      <c r="P621" s="355" t="s">
        <v>3703</v>
      </c>
      <c r="Q621" s="596" t="s">
        <v>6162</v>
      </c>
      <c r="R621" s="355" t="s">
        <v>3723</v>
      </c>
      <c r="S621" s="355"/>
      <c r="T621" s="597"/>
      <c r="U621" s="597" t="s">
        <v>3123</v>
      </c>
      <c r="V621" s="597" t="s">
        <v>3706</v>
      </c>
    </row>
    <row r="622" spans="1:22" x14ac:dyDescent="0.25">
      <c r="A622" s="597" t="s">
        <v>4119</v>
      </c>
      <c r="B622" s="597" t="s">
        <v>3693</v>
      </c>
      <c r="C622" s="597" t="s">
        <v>3694</v>
      </c>
      <c r="D622" s="597" t="s">
        <v>3769</v>
      </c>
      <c r="E622" s="597"/>
      <c r="F622" s="597" t="s">
        <v>1160</v>
      </c>
      <c r="G622" s="358">
        <v>43411.585358796299</v>
      </c>
      <c r="H622" s="597" t="s">
        <v>3771</v>
      </c>
      <c r="I622" s="358">
        <v>43412.585358796299</v>
      </c>
      <c r="J622" s="355" t="s">
        <v>3108</v>
      </c>
      <c r="K622" s="597"/>
      <c r="L622" s="597" t="s">
        <v>4120</v>
      </c>
      <c r="M622" s="597" t="s">
        <v>3781</v>
      </c>
      <c r="N622" s="355" t="s">
        <v>3701</v>
      </c>
      <c r="O622" s="597" t="s">
        <v>4028</v>
      </c>
      <c r="P622" s="355" t="s">
        <v>3703</v>
      </c>
      <c r="Q622" s="596" t="s">
        <v>6161</v>
      </c>
      <c r="R622" s="355" t="s">
        <v>3723</v>
      </c>
      <c r="S622" s="355"/>
      <c r="T622" s="597"/>
      <c r="U622" s="597" t="s">
        <v>3123</v>
      </c>
      <c r="V622" s="597" t="s">
        <v>3706</v>
      </c>
    </row>
    <row r="623" spans="1:22" ht="90" x14ac:dyDescent="0.25">
      <c r="A623" s="597" t="s">
        <v>4125</v>
      </c>
      <c r="B623" s="597" t="s">
        <v>3693</v>
      </c>
      <c r="C623" s="597" t="s">
        <v>3694</v>
      </c>
      <c r="D623" s="597" t="s">
        <v>4124</v>
      </c>
      <c r="E623" s="597" t="s">
        <v>4126</v>
      </c>
      <c r="F623" s="597" t="s">
        <v>2082</v>
      </c>
      <c r="G623" s="358">
        <v>43411.737083333333</v>
      </c>
      <c r="H623" s="597" t="s">
        <v>3826</v>
      </c>
      <c r="I623" s="358">
        <v>43411.737083333333</v>
      </c>
      <c r="J623" s="355" t="s">
        <v>3108</v>
      </c>
      <c r="K623" s="597" t="s">
        <v>4127</v>
      </c>
      <c r="L623" s="597" t="s">
        <v>4128</v>
      </c>
      <c r="M623" s="597" t="s">
        <v>3700</v>
      </c>
      <c r="N623" s="355" t="s">
        <v>3714</v>
      </c>
      <c r="O623" s="597" t="s">
        <v>4129</v>
      </c>
      <c r="P623" s="355" t="s">
        <v>3703</v>
      </c>
      <c r="Q623" s="596" t="s">
        <v>6163</v>
      </c>
      <c r="R623" s="355" t="s">
        <v>3704</v>
      </c>
      <c r="S623" s="355" t="s">
        <v>3701</v>
      </c>
      <c r="T623" s="597"/>
      <c r="U623" s="597" t="s">
        <v>3123</v>
      </c>
      <c r="V623" s="597" t="s">
        <v>3706</v>
      </c>
    </row>
    <row r="624" spans="1:22" x14ac:dyDescent="0.25">
      <c r="A624" s="597" t="s">
        <v>4115</v>
      </c>
      <c r="B624" s="597" t="s">
        <v>3693</v>
      </c>
      <c r="C624" s="597" t="s">
        <v>3694</v>
      </c>
      <c r="D624" s="597" t="s">
        <v>3795</v>
      </c>
      <c r="E624" s="597"/>
      <c r="F624" s="597" t="s">
        <v>1159</v>
      </c>
      <c r="G624" s="358">
        <v>43411.605069444442</v>
      </c>
      <c r="H624" s="597" t="s">
        <v>3771</v>
      </c>
      <c r="I624" s="358">
        <v>43411.605069444442</v>
      </c>
      <c r="J624" s="355" t="s">
        <v>3108</v>
      </c>
      <c r="K624" s="597"/>
      <c r="L624" s="597" t="s">
        <v>4116</v>
      </c>
      <c r="M624" s="597" t="s">
        <v>3781</v>
      </c>
      <c r="N624" s="355" t="s">
        <v>3701</v>
      </c>
      <c r="O624" s="597" t="s">
        <v>4109</v>
      </c>
      <c r="P624" s="355" t="s">
        <v>3703</v>
      </c>
      <c r="Q624" s="596" t="s">
        <v>6159</v>
      </c>
      <c r="R624" s="355" t="s">
        <v>3723</v>
      </c>
      <c r="S624" s="355"/>
      <c r="T624" s="597"/>
      <c r="U624" s="597" t="s">
        <v>3123</v>
      </c>
      <c r="V624" s="597" t="s">
        <v>3706</v>
      </c>
    </row>
    <row r="625" spans="1:22" x14ac:dyDescent="0.25">
      <c r="A625" s="597" t="s">
        <v>4117</v>
      </c>
      <c r="B625" s="597" t="s">
        <v>3693</v>
      </c>
      <c r="C625" s="597" t="s">
        <v>3694</v>
      </c>
      <c r="D625" s="597" t="s">
        <v>3769</v>
      </c>
      <c r="E625" s="597"/>
      <c r="F625" s="597" t="s">
        <v>1160</v>
      </c>
      <c r="G625" s="358">
        <v>43411.570902777778</v>
      </c>
      <c r="H625" s="597" t="s">
        <v>3771</v>
      </c>
      <c r="I625" s="358">
        <v>43411.570902777778</v>
      </c>
      <c r="J625" s="355" t="s">
        <v>3108</v>
      </c>
      <c r="K625" s="597"/>
      <c r="L625" s="597" t="s">
        <v>4118</v>
      </c>
      <c r="M625" s="597" t="s">
        <v>3781</v>
      </c>
      <c r="N625" s="355" t="s">
        <v>3701</v>
      </c>
      <c r="O625" s="597" t="s">
        <v>3091</v>
      </c>
      <c r="P625" s="355" t="s">
        <v>3703</v>
      </c>
      <c r="Q625" s="596" t="s">
        <v>6160</v>
      </c>
      <c r="R625" s="355" t="s">
        <v>3723</v>
      </c>
      <c r="S625" s="355"/>
      <c r="T625" s="597"/>
      <c r="U625" s="597" t="s">
        <v>3123</v>
      </c>
      <c r="V625" s="597" t="s">
        <v>3706</v>
      </c>
    </row>
    <row r="626" spans="1:22" x14ac:dyDescent="0.25">
      <c r="A626" s="597" t="s">
        <v>4113</v>
      </c>
      <c r="B626" s="597" t="s">
        <v>3693</v>
      </c>
      <c r="C626" s="597" t="s">
        <v>3694</v>
      </c>
      <c r="D626" s="597" t="s">
        <v>3795</v>
      </c>
      <c r="E626" s="597"/>
      <c r="F626" s="597" t="s">
        <v>1159</v>
      </c>
      <c r="G626" s="358">
        <v>43410.588020833333</v>
      </c>
      <c r="H626" s="597" t="s">
        <v>3771</v>
      </c>
      <c r="I626" s="358">
        <v>43410.588020833333</v>
      </c>
      <c r="J626" s="355" t="s">
        <v>3108</v>
      </c>
      <c r="K626" s="597"/>
      <c r="L626" s="597" t="s">
        <v>4114</v>
      </c>
      <c r="M626" s="597" t="s">
        <v>3781</v>
      </c>
      <c r="N626" s="355" t="s">
        <v>3701</v>
      </c>
      <c r="O626" s="597" t="s">
        <v>4028</v>
      </c>
      <c r="P626" s="355" t="s">
        <v>3703</v>
      </c>
      <c r="Q626" s="596" t="s">
        <v>6158</v>
      </c>
      <c r="R626" s="355" t="s">
        <v>3723</v>
      </c>
      <c r="S626" s="355"/>
      <c r="T626" s="597"/>
      <c r="U626" s="597" t="s">
        <v>3123</v>
      </c>
      <c r="V626" s="597" t="s">
        <v>3706</v>
      </c>
    </row>
    <row r="627" spans="1:22" ht="30" x14ac:dyDescent="0.25">
      <c r="A627" s="597" t="s">
        <v>4131</v>
      </c>
      <c r="B627" s="597" t="s">
        <v>3693</v>
      </c>
      <c r="C627" s="597" t="s">
        <v>3694</v>
      </c>
      <c r="D627" s="597" t="s">
        <v>4130</v>
      </c>
      <c r="E627" s="597"/>
      <c r="F627" s="597" t="s">
        <v>2073</v>
      </c>
      <c r="G627" s="358">
        <v>43412.519490740742</v>
      </c>
      <c r="H627" s="597" t="s">
        <v>3826</v>
      </c>
      <c r="I627" s="358">
        <v>43410.519490740742</v>
      </c>
      <c r="J627" s="355" t="s">
        <v>3108</v>
      </c>
      <c r="K627" s="597"/>
      <c r="L627" s="597" t="s">
        <v>4132</v>
      </c>
      <c r="M627" s="597" t="s">
        <v>3950</v>
      </c>
      <c r="N627" s="355" t="s">
        <v>3714</v>
      </c>
      <c r="O627" s="597" t="s">
        <v>4133</v>
      </c>
      <c r="P627" s="355" t="s">
        <v>3703</v>
      </c>
      <c r="Q627" s="596" t="s">
        <v>6164</v>
      </c>
      <c r="R627" s="355" t="s">
        <v>3742</v>
      </c>
      <c r="S627" s="355" t="s">
        <v>3807</v>
      </c>
      <c r="T627" s="597"/>
      <c r="U627" s="597" t="s">
        <v>3123</v>
      </c>
      <c r="V627" s="597" t="s">
        <v>3706</v>
      </c>
    </row>
    <row r="628" spans="1:22" x14ac:dyDescent="0.25">
      <c r="A628" s="597" t="s">
        <v>4107</v>
      </c>
      <c r="B628" s="597" t="s">
        <v>3693</v>
      </c>
      <c r="C628" s="597" t="s">
        <v>3694</v>
      </c>
      <c r="D628" s="597" t="s">
        <v>3795</v>
      </c>
      <c r="E628" s="597"/>
      <c r="F628" s="597" t="s">
        <v>1159</v>
      </c>
      <c r="G628" s="358">
        <v>43409.344548611109</v>
      </c>
      <c r="H628" s="597" t="s">
        <v>3771</v>
      </c>
      <c r="I628" s="358">
        <v>43409.344548611109</v>
      </c>
      <c r="J628" s="355" t="s">
        <v>3108</v>
      </c>
      <c r="K628" s="597"/>
      <c r="L628" s="597" t="s">
        <v>4108</v>
      </c>
      <c r="M628" s="597" t="s">
        <v>3781</v>
      </c>
      <c r="N628" s="355" t="s">
        <v>3701</v>
      </c>
      <c r="O628" s="597" t="s">
        <v>4109</v>
      </c>
      <c r="P628" s="355" t="s">
        <v>3703</v>
      </c>
      <c r="Q628" s="596" t="s">
        <v>6156</v>
      </c>
      <c r="R628" s="355" t="s">
        <v>3723</v>
      </c>
      <c r="S628" s="355"/>
      <c r="T628" s="597"/>
      <c r="U628" s="597" t="s">
        <v>3123</v>
      </c>
      <c r="V628" s="597" t="s">
        <v>3706</v>
      </c>
    </row>
    <row r="629" spans="1:22" x14ac:dyDescent="0.25">
      <c r="A629" s="597" t="s">
        <v>4104</v>
      </c>
      <c r="B629" s="597" t="s">
        <v>3693</v>
      </c>
      <c r="C629" s="597" t="s">
        <v>3694</v>
      </c>
      <c r="D629" s="597" t="s">
        <v>3795</v>
      </c>
      <c r="E629" s="597"/>
      <c r="F629" s="597" t="s">
        <v>1159</v>
      </c>
      <c r="G629" s="358">
        <v>43409.054675925923</v>
      </c>
      <c r="H629" s="597" t="s">
        <v>3771</v>
      </c>
      <c r="I629" s="358">
        <v>43409.054675925923</v>
      </c>
      <c r="J629" s="355" t="s">
        <v>3108</v>
      </c>
      <c r="K629" s="597" t="s">
        <v>4105</v>
      </c>
      <c r="L629" s="597" t="s">
        <v>4106</v>
      </c>
      <c r="M629" s="597" t="s">
        <v>3774</v>
      </c>
      <c r="N629" s="355" t="s">
        <v>3701</v>
      </c>
      <c r="O629" s="597" t="s">
        <v>3091</v>
      </c>
      <c r="P629" s="355" t="s">
        <v>3703</v>
      </c>
      <c r="Q629" s="596" t="s">
        <v>6155</v>
      </c>
      <c r="R629" s="355" t="s">
        <v>3723</v>
      </c>
      <c r="S629" s="355"/>
      <c r="T629" s="597"/>
      <c r="U629" s="597" t="s">
        <v>3123</v>
      </c>
      <c r="V629" s="597" t="s">
        <v>3706</v>
      </c>
    </row>
    <row r="630" spans="1:22" x14ac:dyDescent="0.25">
      <c r="A630" s="597" t="s">
        <v>4100</v>
      </c>
      <c r="B630" s="597" t="s">
        <v>3693</v>
      </c>
      <c r="C630" s="597" t="s">
        <v>3694</v>
      </c>
      <c r="D630" s="597" t="s">
        <v>4099</v>
      </c>
      <c r="E630" s="597"/>
      <c r="F630" s="597" t="s">
        <v>1153</v>
      </c>
      <c r="G630" s="358">
        <v>43407.53125</v>
      </c>
      <c r="H630" s="597" t="s">
        <v>4079</v>
      </c>
      <c r="I630" s="358">
        <v>43407.53125</v>
      </c>
      <c r="J630" s="355" t="s">
        <v>3108</v>
      </c>
      <c r="K630" s="597" t="s">
        <v>4101</v>
      </c>
      <c r="L630" s="597" t="s">
        <v>4102</v>
      </c>
      <c r="M630" s="597" t="s">
        <v>3700</v>
      </c>
      <c r="N630" s="355" t="s">
        <v>3737</v>
      </c>
      <c r="O630" s="597" t="s">
        <v>4103</v>
      </c>
      <c r="P630" s="355" t="s">
        <v>3703</v>
      </c>
      <c r="Q630" s="596"/>
      <c r="R630" s="355" t="s">
        <v>3723</v>
      </c>
      <c r="S630" s="355" t="s">
        <v>3701</v>
      </c>
      <c r="T630" s="597"/>
      <c r="U630" s="597" t="s">
        <v>3123</v>
      </c>
      <c r="V630" s="597" t="s">
        <v>3706</v>
      </c>
    </row>
    <row r="631" spans="1:22" x14ac:dyDescent="0.25">
      <c r="A631" s="597" t="s">
        <v>4096</v>
      </c>
      <c r="B631" s="597" t="s">
        <v>3693</v>
      </c>
      <c r="C631" s="597" t="s">
        <v>3694</v>
      </c>
      <c r="D631" s="597" t="s">
        <v>4077</v>
      </c>
      <c r="E631" s="597"/>
      <c r="F631" s="597" t="s">
        <v>1086</v>
      </c>
      <c r="G631" s="358">
        <v>43406.814803240741</v>
      </c>
      <c r="H631" s="597" t="s">
        <v>4079</v>
      </c>
      <c r="I631" s="358">
        <v>43406.814803240741</v>
      </c>
      <c r="J631" s="355" t="s">
        <v>3108</v>
      </c>
      <c r="K631" s="597" t="s">
        <v>4097</v>
      </c>
      <c r="L631" s="597" t="s">
        <v>3920</v>
      </c>
      <c r="M631" s="597" t="s">
        <v>3700</v>
      </c>
      <c r="N631" s="355" t="s">
        <v>3701</v>
      </c>
      <c r="O631" s="597" t="s">
        <v>4098</v>
      </c>
      <c r="P631" s="355" t="s">
        <v>3703</v>
      </c>
      <c r="Q631" s="596" t="s">
        <v>6154</v>
      </c>
      <c r="R631" s="355" t="s">
        <v>3723</v>
      </c>
      <c r="S631" s="355"/>
      <c r="T631" s="597"/>
      <c r="U631" s="597" t="s">
        <v>3123</v>
      </c>
      <c r="V631" s="597" t="s">
        <v>3706</v>
      </c>
    </row>
    <row r="632" spans="1:22" x14ac:dyDescent="0.25">
      <c r="A632" s="597" t="s">
        <v>4801</v>
      </c>
      <c r="B632" s="597" t="s">
        <v>3693</v>
      </c>
      <c r="C632" s="597" t="s">
        <v>3744</v>
      </c>
      <c r="D632" s="597" t="s">
        <v>4800</v>
      </c>
      <c r="E632" s="597"/>
      <c r="F632" s="597" t="s">
        <v>4802</v>
      </c>
      <c r="G632" s="358">
        <v>43580.58053240741</v>
      </c>
      <c r="H632" s="597"/>
      <c r="I632" s="358">
        <v>43406.58053240741</v>
      </c>
      <c r="J632" s="355" t="s">
        <v>3108</v>
      </c>
      <c r="K632" s="597"/>
      <c r="L632" s="597" t="s">
        <v>3721</v>
      </c>
      <c r="M632" s="597" t="s">
        <v>3700</v>
      </c>
      <c r="N632" s="355" t="s">
        <v>3701</v>
      </c>
      <c r="O632" s="597" t="s">
        <v>4803</v>
      </c>
      <c r="P632" s="355" t="s">
        <v>3703</v>
      </c>
      <c r="Q632" s="596"/>
      <c r="R632" s="355" t="s">
        <v>3723</v>
      </c>
      <c r="S632" s="355" t="s">
        <v>3701</v>
      </c>
      <c r="T632" s="597"/>
      <c r="U632" s="597" t="s">
        <v>3123</v>
      </c>
      <c r="V632" s="597" t="s">
        <v>3706</v>
      </c>
    </row>
    <row r="633" spans="1:22" x14ac:dyDescent="0.25">
      <c r="A633" s="597" t="s">
        <v>4086</v>
      </c>
      <c r="B633" s="597" t="s">
        <v>3693</v>
      </c>
      <c r="C633" s="597" t="s">
        <v>3744</v>
      </c>
      <c r="D633" s="597" t="s">
        <v>3778</v>
      </c>
      <c r="E633" s="597"/>
      <c r="F633" s="597" t="s">
        <v>1512</v>
      </c>
      <c r="G633" s="358">
        <v>43404.475312499999</v>
      </c>
      <c r="H633" s="597"/>
      <c r="I633" s="358">
        <v>43406.475312499999</v>
      </c>
      <c r="J633" s="355" t="s">
        <v>3780</v>
      </c>
      <c r="K633" s="597"/>
      <c r="L633" s="597" t="s">
        <v>3781</v>
      </c>
      <c r="M633" s="597" t="s">
        <v>3781</v>
      </c>
      <c r="N633" s="355" t="s">
        <v>3701</v>
      </c>
      <c r="O633" s="597" t="s">
        <v>3091</v>
      </c>
      <c r="P633" s="355" t="s">
        <v>3703</v>
      </c>
      <c r="Q633" s="596"/>
      <c r="R633" s="355" t="s">
        <v>3723</v>
      </c>
      <c r="S633" s="355"/>
      <c r="T633" s="597"/>
      <c r="U633" s="597" t="s">
        <v>3123</v>
      </c>
      <c r="V633" s="597" t="s">
        <v>3706</v>
      </c>
    </row>
    <row r="634" spans="1:22" x14ac:dyDescent="0.25">
      <c r="A634" s="597" t="s">
        <v>4095</v>
      </c>
      <c r="B634" s="597" t="s">
        <v>3693</v>
      </c>
      <c r="C634" s="597" t="s">
        <v>3707</v>
      </c>
      <c r="D634" s="597" t="s">
        <v>4094</v>
      </c>
      <c r="E634" s="597"/>
      <c r="F634" s="597" t="s">
        <v>2777</v>
      </c>
      <c r="G634" s="358">
        <v>43405.474259259259</v>
      </c>
      <c r="H634" s="597"/>
      <c r="I634" s="358">
        <v>43406.474259259259</v>
      </c>
      <c r="J634" s="355" t="s">
        <v>3780</v>
      </c>
      <c r="K634" s="597"/>
      <c r="L634" s="597" t="s">
        <v>3721</v>
      </c>
      <c r="M634" s="597" t="s">
        <v>3781</v>
      </c>
      <c r="N634" s="355" t="s">
        <v>3701</v>
      </c>
      <c r="O634" s="597" t="s">
        <v>3091</v>
      </c>
      <c r="P634" s="355" t="s">
        <v>3703</v>
      </c>
      <c r="Q634" s="596"/>
      <c r="R634" s="355" t="s">
        <v>3723</v>
      </c>
      <c r="S634" s="355"/>
      <c r="T634" s="597"/>
      <c r="U634" s="597" t="s">
        <v>3123</v>
      </c>
      <c r="V634" s="597" t="s">
        <v>3706</v>
      </c>
    </row>
    <row r="635" spans="1:22" x14ac:dyDescent="0.25">
      <c r="A635" s="597" t="s">
        <v>4085</v>
      </c>
      <c r="B635" s="597" t="s">
        <v>3693</v>
      </c>
      <c r="C635" s="597" t="s">
        <v>3707</v>
      </c>
      <c r="D635" s="597" t="s">
        <v>4084</v>
      </c>
      <c r="E635" s="597"/>
      <c r="F635" s="597" t="s">
        <v>2675</v>
      </c>
      <c r="G635" s="358">
        <v>43404.471215277779</v>
      </c>
      <c r="H635" s="597"/>
      <c r="I635" s="358">
        <v>43406.471215277779</v>
      </c>
      <c r="J635" s="355" t="s">
        <v>3780</v>
      </c>
      <c r="K635" s="597"/>
      <c r="L635" s="597" t="s">
        <v>3728</v>
      </c>
      <c r="M635" s="597" t="s">
        <v>3781</v>
      </c>
      <c r="N635" s="355" t="s">
        <v>3701</v>
      </c>
      <c r="O635" s="597" t="s">
        <v>3091</v>
      </c>
      <c r="P635" s="355" t="s">
        <v>3703</v>
      </c>
      <c r="Q635" s="596"/>
      <c r="R635" s="355" t="s">
        <v>3723</v>
      </c>
      <c r="S635" s="355"/>
      <c r="T635" s="597"/>
      <c r="U635" s="597" t="s">
        <v>3123</v>
      </c>
      <c r="V635" s="597" t="s">
        <v>3706</v>
      </c>
    </row>
    <row r="636" spans="1:22" x14ac:dyDescent="0.25">
      <c r="A636" s="597" t="s">
        <v>4093</v>
      </c>
      <c r="B636" s="597" t="s">
        <v>3693</v>
      </c>
      <c r="C636" s="597" t="s">
        <v>3744</v>
      </c>
      <c r="D636" s="597" t="s">
        <v>3778</v>
      </c>
      <c r="E636" s="597"/>
      <c r="F636" s="597" t="s">
        <v>1512</v>
      </c>
      <c r="G636" s="358">
        <v>43405.463993055557</v>
      </c>
      <c r="H636" s="597"/>
      <c r="I636" s="358">
        <v>43406.463993055557</v>
      </c>
      <c r="J636" s="355" t="s">
        <v>3780</v>
      </c>
      <c r="K636" s="597"/>
      <c r="L636" s="597" t="s">
        <v>3781</v>
      </c>
      <c r="M636" s="597" t="s">
        <v>3781</v>
      </c>
      <c r="N636" s="355" t="s">
        <v>3701</v>
      </c>
      <c r="O636" s="597" t="s">
        <v>4028</v>
      </c>
      <c r="P636" s="355" t="s">
        <v>3703</v>
      </c>
      <c r="Q636" s="596"/>
      <c r="R636" s="355" t="s">
        <v>3723</v>
      </c>
      <c r="S636" s="355"/>
      <c r="T636" s="597"/>
      <c r="U636" s="597" t="s">
        <v>3123</v>
      </c>
      <c r="V636" s="597" t="s">
        <v>3706</v>
      </c>
    </row>
    <row r="637" spans="1:22" x14ac:dyDescent="0.25">
      <c r="A637" s="597" t="s">
        <v>4089</v>
      </c>
      <c r="B637" s="597" t="s">
        <v>3693</v>
      </c>
      <c r="C637" s="597" t="s">
        <v>3694</v>
      </c>
      <c r="D637" s="597" t="s">
        <v>4088</v>
      </c>
      <c r="E637" s="597"/>
      <c r="F637" s="597" t="s">
        <v>1077</v>
      </c>
      <c r="G637" s="358">
        <v>43404.963414351849</v>
      </c>
      <c r="H637" s="597"/>
      <c r="I637" s="358">
        <v>43404.963414351849</v>
      </c>
      <c r="J637" s="355" t="s">
        <v>3108</v>
      </c>
      <c r="K637" s="597" t="s">
        <v>4090</v>
      </c>
      <c r="L637" s="597" t="s">
        <v>4091</v>
      </c>
      <c r="M637" s="597" t="s">
        <v>3755</v>
      </c>
      <c r="N637" s="355" t="s">
        <v>3714</v>
      </c>
      <c r="O637" s="597" t="s">
        <v>4092</v>
      </c>
      <c r="P637" s="355" t="s">
        <v>3703</v>
      </c>
      <c r="Q637" s="596"/>
      <c r="R637" s="355" t="s">
        <v>3742</v>
      </c>
      <c r="S637" s="355"/>
      <c r="T637" s="597"/>
      <c r="U637" s="597" t="s">
        <v>3123</v>
      </c>
      <c r="V637" s="597" t="s">
        <v>3706</v>
      </c>
    </row>
    <row r="638" spans="1:22" x14ac:dyDescent="0.25">
      <c r="A638" s="597" t="s">
        <v>4087</v>
      </c>
      <c r="B638" s="597" t="s">
        <v>3693</v>
      </c>
      <c r="C638" s="597" t="s">
        <v>3744</v>
      </c>
      <c r="D638" s="597" t="s">
        <v>3778</v>
      </c>
      <c r="E638" s="597"/>
      <c r="F638" s="597" t="s">
        <v>1512</v>
      </c>
      <c r="G638" s="358">
        <v>43404.597812499997</v>
      </c>
      <c r="H638" s="597"/>
      <c r="I638" s="358">
        <v>43404.597812499997</v>
      </c>
      <c r="J638" s="355" t="s">
        <v>3780</v>
      </c>
      <c r="K638" s="597"/>
      <c r="L638" s="597" t="s">
        <v>3721</v>
      </c>
      <c r="M638" s="597" t="s">
        <v>3781</v>
      </c>
      <c r="N638" s="355" t="s">
        <v>3701</v>
      </c>
      <c r="O638" s="597" t="s">
        <v>4028</v>
      </c>
      <c r="P638" s="355" t="s">
        <v>3703</v>
      </c>
      <c r="Q638" s="596"/>
      <c r="R638" s="355" t="s">
        <v>3723</v>
      </c>
      <c r="S638" s="355"/>
      <c r="T638" s="597"/>
      <c r="U638" s="597" t="s">
        <v>3123</v>
      </c>
      <c r="V638" s="597" t="s">
        <v>3706</v>
      </c>
    </row>
    <row r="639" spans="1:22" x14ac:dyDescent="0.25">
      <c r="A639" s="597" t="s">
        <v>4082</v>
      </c>
      <c r="B639" s="597" t="s">
        <v>3693</v>
      </c>
      <c r="C639" s="597" t="s">
        <v>3694</v>
      </c>
      <c r="D639" s="597" t="s">
        <v>3974</v>
      </c>
      <c r="E639" s="597"/>
      <c r="F639" s="597" t="s">
        <v>3976</v>
      </c>
      <c r="G639" s="358">
        <v>43404.465416666666</v>
      </c>
      <c r="H639" s="597" t="s">
        <v>3977</v>
      </c>
      <c r="I639" s="358">
        <v>43404.465416666666</v>
      </c>
      <c r="J639" s="355" t="s">
        <v>3108</v>
      </c>
      <c r="K639" s="597"/>
      <c r="L639" s="597" t="s">
        <v>4083</v>
      </c>
      <c r="M639" s="597" t="s">
        <v>3721</v>
      </c>
      <c r="N639" s="355" t="s">
        <v>3701</v>
      </c>
      <c r="O639" s="597" t="s">
        <v>3091</v>
      </c>
      <c r="P639" s="355" t="s">
        <v>3703</v>
      </c>
      <c r="Q639" s="596" t="s">
        <v>6153</v>
      </c>
      <c r="R639" s="355" t="s">
        <v>3723</v>
      </c>
      <c r="S639" s="355"/>
      <c r="T639" s="597"/>
      <c r="U639" s="597" t="s">
        <v>3123</v>
      </c>
      <c r="V639" s="597" t="s">
        <v>3706</v>
      </c>
    </row>
    <row r="640" spans="1:22" ht="45" x14ac:dyDescent="0.25">
      <c r="A640" s="597" t="s">
        <v>4078</v>
      </c>
      <c r="B640" s="597" t="s">
        <v>3693</v>
      </c>
      <c r="C640" s="597" t="s">
        <v>3694</v>
      </c>
      <c r="D640" s="597" t="s">
        <v>4077</v>
      </c>
      <c r="E640" s="597"/>
      <c r="F640" s="597" t="s">
        <v>1086</v>
      </c>
      <c r="G640" s="358">
        <v>43403.414571759262</v>
      </c>
      <c r="H640" s="597" t="s">
        <v>4079</v>
      </c>
      <c r="I640" s="358">
        <v>43403.414571759262</v>
      </c>
      <c r="J640" s="355" t="s">
        <v>3108</v>
      </c>
      <c r="K640" s="597"/>
      <c r="L640" s="597" t="s">
        <v>4080</v>
      </c>
      <c r="M640" s="597" t="s">
        <v>3700</v>
      </c>
      <c r="N640" s="355" t="s">
        <v>3701</v>
      </c>
      <c r="O640" s="597" t="s">
        <v>4081</v>
      </c>
      <c r="P640" s="355" t="s">
        <v>3703</v>
      </c>
      <c r="Q640" s="596" t="s">
        <v>6152</v>
      </c>
      <c r="R640" s="355"/>
      <c r="S640" s="355"/>
      <c r="T640" s="597"/>
      <c r="U640" s="597" t="s">
        <v>3123</v>
      </c>
      <c r="V640" s="597" t="s">
        <v>3706</v>
      </c>
    </row>
    <row r="641" spans="1:22" x14ac:dyDescent="0.25">
      <c r="A641" s="597" t="s">
        <v>4075</v>
      </c>
      <c r="B641" s="597" t="s">
        <v>3693</v>
      </c>
      <c r="C641" s="597" t="s">
        <v>3694</v>
      </c>
      <c r="D641" s="597" t="s">
        <v>4074</v>
      </c>
      <c r="E641" s="597"/>
      <c r="F641" s="597" t="s">
        <v>1131</v>
      </c>
      <c r="G641" s="358">
        <v>43399.856087962966</v>
      </c>
      <c r="H641" s="597" t="s">
        <v>3740</v>
      </c>
      <c r="I641" s="358">
        <v>43399.856087962966</v>
      </c>
      <c r="J641" s="355"/>
      <c r="K641" s="597" t="s">
        <v>4076</v>
      </c>
      <c r="L641" s="597" t="s">
        <v>3811</v>
      </c>
      <c r="M641" s="597" t="s">
        <v>3755</v>
      </c>
      <c r="N641" s="355" t="s">
        <v>3737</v>
      </c>
      <c r="O641" s="597"/>
      <c r="P641" s="355" t="s">
        <v>3703</v>
      </c>
      <c r="Q641" s="596"/>
      <c r="R641" s="355" t="s">
        <v>3742</v>
      </c>
      <c r="S641" s="355"/>
      <c r="T641" s="597"/>
      <c r="U641" s="597" t="s">
        <v>3123</v>
      </c>
      <c r="V641" s="597" t="s">
        <v>3706</v>
      </c>
    </row>
    <row r="642" spans="1:22" x14ac:dyDescent="0.25">
      <c r="A642" s="597" t="s">
        <v>4066</v>
      </c>
      <c r="B642" s="597" t="s">
        <v>3693</v>
      </c>
      <c r="C642" s="597" t="s">
        <v>3694</v>
      </c>
      <c r="D642" s="597" t="s">
        <v>4065</v>
      </c>
      <c r="E642" s="597"/>
      <c r="F642" s="597" t="s">
        <v>4067</v>
      </c>
      <c r="G642" s="358">
        <v>43397.880104166667</v>
      </c>
      <c r="H642" s="597" t="s">
        <v>4068</v>
      </c>
      <c r="I642" s="358">
        <v>43397.880104166667</v>
      </c>
      <c r="J642" s="355"/>
      <c r="K642" s="597"/>
      <c r="L642" s="597" t="s">
        <v>4069</v>
      </c>
      <c r="M642" s="597" t="s">
        <v>3755</v>
      </c>
      <c r="N642" s="355" t="s">
        <v>3714</v>
      </c>
      <c r="O642" s="597"/>
      <c r="P642" s="355" t="s">
        <v>3703</v>
      </c>
      <c r="Q642" s="596"/>
      <c r="R642" s="355" t="s">
        <v>3742</v>
      </c>
      <c r="S642" s="355"/>
      <c r="T642" s="597"/>
      <c r="U642" s="597" t="s">
        <v>3123</v>
      </c>
      <c r="V642" s="597" t="s">
        <v>3706</v>
      </c>
    </row>
    <row r="643" spans="1:22" x14ac:dyDescent="0.25">
      <c r="A643" s="597" t="s">
        <v>4062</v>
      </c>
      <c r="B643" s="597" t="s">
        <v>3693</v>
      </c>
      <c r="C643" s="597" t="s">
        <v>3694</v>
      </c>
      <c r="D643" s="597" t="s">
        <v>4061</v>
      </c>
      <c r="E643" s="597"/>
      <c r="F643" s="597" t="s">
        <v>1111</v>
      </c>
      <c r="G643" s="358">
        <v>43396.013101851851</v>
      </c>
      <c r="H643" s="597" t="s">
        <v>4010</v>
      </c>
      <c r="I643" s="358">
        <v>43396.013101851851</v>
      </c>
      <c r="J643" s="355"/>
      <c r="K643" s="597"/>
      <c r="L643" s="597" t="s">
        <v>4063</v>
      </c>
      <c r="M643" s="597" t="s">
        <v>3700</v>
      </c>
      <c r="N643" s="355" t="s">
        <v>3714</v>
      </c>
      <c r="O643" s="597" t="s">
        <v>4064</v>
      </c>
      <c r="P643" s="355" t="s">
        <v>3703</v>
      </c>
      <c r="Q643" s="596"/>
      <c r="R643" s="355" t="s">
        <v>3742</v>
      </c>
      <c r="S643" s="355"/>
      <c r="T643" s="597"/>
      <c r="U643" s="597" t="s">
        <v>3123</v>
      </c>
      <c r="V643" s="597" t="s">
        <v>3706</v>
      </c>
    </row>
    <row r="644" spans="1:22" x14ac:dyDescent="0.25">
      <c r="A644" s="597" t="s">
        <v>4057</v>
      </c>
      <c r="B644" s="597" t="s">
        <v>3693</v>
      </c>
      <c r="C644" s="597" t="s">
        <v>3694</v>
      </c>
      <c r="D644" s="597" t="s">
        <v>4056</v>
      </c>
      <c r="E644" s="597"/>
      <c r="F644" s="597" t="s">
        <v>1007</v>
      </c>
      <c r="G644" s="358">
        <v>43392.816412037035</v>
      </c>
      <c r="H644" s="597" t="s">
        <v>4058</v>
      </c>
      <c r="I644" s="358">
        <v>43392.816412037035</v>
      </c>
      <c r="J644" s="355" t="s">
        <v>3108</v>
      </c>
      <c r="K644" s="597" t="s">
        <v>4059</v>
      </c>
      <c r="L644" s="597" t="s">
        <v>3981</v>
      </c>
      <c r="M644" s="597" t="s">
        <v>3950</v>
      </c>
      <c r="N644" s="355" t="s">
        <v>3701</v>
      </c>
      <c r="O644" s="597" t="s">
        <v>4060</v>
      </c>
      <c r="P644" s="355" t="s">
        <v>3703</v>
      </c>
      <c r="Q644" s="596" t="s">
        <v>6150</v>
      </c>
      <c r="R644" s="355" t="s">
        <v>3723</v>
      </c>
      <c r="S644" s="355"/>
      <c r="T644" s="597"/>
      <c r="U644" s="597" t="s">
        <v>3123</v>
      </c>
      <c r="V644" s="597" t="s">
        <v>3706</v>
      </c>
    </row>
    <row r="645" spans="1:22" x14ac:dyDescent="0.25">
      <c r="A645" s="597" t="s">
        <v>4046</v>
      </c>
      <c r="B645" s="597" t="s">
        <v>3693</v>
      </c>
      <c r="C645" s="597" t="s">
        <v>3694</v>
      </c>
      <c r="D645" s="597" t="s">
        <v>4045</v>
      </c>
      <c r="E645" s="597"/>
      <c r="F645" s="597" t="s">
        <v>1157</v>
      </c>
      <c r="G645" s="358">
        <v>43383.408576388887</v>
      </c>
      <c r="H645" s="597" t="s">
        <v>3816</v>
      </c>
      <c r="I645" s="358">
        <v>43392.408576388887</v>
      </c>
      <c r="J645" s="355" t="s">
        <v>3108</v>
      </c>
      <c r="K645" s="597"/>
      <c r="L645" s="597" t="s">
        <v>4047</v>
      </c>
      <c r="M645" s="597" t="s">
        <v>3781</v>
      </c>
      <c r="N645" s="355" t="s">
        <v>3701</v>
      </c>
      <c r="O645" s="597" t="s">
        <v>4028</v>
      </c>
      <c r="P645" s="355" t="s">
        <v>3703</v>
      </c>
      <c r="Q645" s="596" t="s">
        <v>6148</v>
      </c>
      <c r="R645" s="355" t="s">
        <v>3723</v>
      </c>
      <c r="S645" s="355"/>
      <c r="T645" s="597"/>
      <c r="U645" s="597" t="s">
        <v>3123</v>
      </c>
      <c r="V645" s="597" t="s">
        <v>3706</v>
      </c>
    </row>
    <row r="646" spans="1:22" x14ac:dyDescent="0.25">
      <c r="A646" s="597" t="s">
        <v>4043</v>
      </c>
      <c r="B646" s="597" t="s">
        <v>3693</v>
      </c>
      <c r="C646" s="597" t="s">
        <v>3694</v>
      </c>
      <c r="D646" s="597" t="s">
        <v>3814</v>
      </c>
      <c r="E646" s="597"/>
      <c r="F646" s="597" t="s">
        <v>1154</v>
      </c>
      <c r="G646" s="358">
        <v>43383.402511574073</v>
      </c>
      <c r="H646" s="597" t="s">
        <v>3816</v>
      </c>
      <c r="I646" s="358">
        <v>43391.402511574073</v>
      </c>
      <c r="J646" s="355" t="s">
        <v>3108</v>
      </c>
      <c r="K646" s="597"/>
      <c r="L646" s="597" t="s">
        <v>4044</v>
      </c>
      <c r="M646" s="597" t="s">
        <v>3781</v>
      </c>
      <c r="N646" s="355" t="s">
        <v>3701</v>
      </c>
      <c r="O646" s="597" t="s">
        <v>4028</v>
      </c>
      <c r="P646" s="355" t="s">
        <v>3703</v>
      </c>
      <c r="Q646" s="596" t="s">
        <v>6147</v>
      </c>
      <c r="R646" s="355" t="s">
        <v>3723</v>
      </c>
      <c r="S646" s="355"/>
      <c r="T646" s="597"/>
      <c r="U646" s="597" t="s">
        <v>3123</v>
      </c>
      <c r="V646" s="597" t="s">
        <v>3706</v>
      </c>
    </row>
    <row r="647" spans="1:22" x14ac:dyDescent="0.25">
      <c r="A647" s="597" t="s">
        <v>4041</v>
      </c>
      <c r="B647" s="597" t="s">
        <v>3693</v>
      </c>
      <c r="C647" s="597" t="s">
        <v>3694</v>
      </c>
      <c r="D647" s="597" t="s">
        <v>3814</v>
      </c>
      <c r="E647" s="597"/>
      <c r="F647" s="597" t="s">
        <v>1154</v>
      </c>
      <c r="G647" s="358">
        <v>43383.399525462963</v>
      </c>
      <c r="H647" s="597" t="s">
        <v>3816</v>
      </c>
      <c r="I647" s="358">
        <v>43390.399525462963</v>
      </c>
      <c r="J647" s="355" t="s">
        <v>3108</v>
      </c>
      <c r="K647" s="597"/>
      <c r="L647" s="597" t="s">
        <v>4042</v>
      </c>
      <c r="M647" s="597" t="s">
        <v>3781</v>
      </c>
      <c r="N647" s="355" t="s">
        <v>3701</v>
      </c>
      <c r="O647" s="597" t="s">
        <v>4028</v>
      </c>
      <c r="P647" s="355" t="s">
        <v>3703</v>
      </c>
      <c r="Q647" s="596" t="s">
        <v>6146</v>
      </c>
      <c r="R647" s="355" t="s">
        <v>3723</v>
      </c>
      <c r="S647" s="355"/>
      <c r="T647" s="597"/>
      <c r="U647" s="597" t="s">
        <v>3123</v>
      </c>
      <c r="V647" s="597" t="s">
        <v>3706</v>
      </c>
    </row>
    <row r="648" spans="1:22" x14ac:dyDescent="0.25">
      <c r="A648" s="597" t="s">
        <v>4039</v>
      </c>
      <c r="B648" s="597" t="s">
        <v>3693</v>
      </c>
      <c r="C648" s="597" t="s">
        <v>3694</v>
      </c>
      <c r="D648" s="597" t="s">
        <v>3814</v>
      </c>
      <c r="E648" s="597"/>
      <c r="F648" s="597" t="s">
        <v>1154</v>
      </c>
      <c r="G648" s="358">
        <v>43383.396053240744</v>
      </c>
      <c r="H648" s="597" t="s">
        <v>3816</v>
      </c>
      <c r="I648" s="358">
        <v>43389.396053240744</v>
      </c>
      <c r="J648" s="355" t="s">
        <v>3108</v>
      </c>
      <c r="K648" s="597"/>
      <c r="L648" s="597" t="s">
        <v>4040</v>
      </c>
      <c r="M648" s="597" t="s">
        <v>3781</v>
      </c>
      <c r="N648" s="355" t="s">
        <v>3701</v>
      </c>
      <c r="O648" s="597" t="s">
        <v>4028</v>
      </c>
      <c r="P648" s="355" t="s">
        <v>3703</v>
      </c>
      <c r="Q648" s="596" t="s">
        <v>6145</v>
      </c>
      <c r="R648" s="355" t="s">
        <v>3723</v>
      </c>
      <c r="S648" s="355"/>
      <c r="T648" s="597"/>
      <c r="U648" s="597" t="s">
        <v>3123</v>
      </c>
      <c r="V648" s="597" t="s">
        <v>3706</v>
      </c>
    </row>
    <row r="649" spans="1:22" ht="30" x14ac:dyDescent="0.25">
      <c r="A649" s="597" t="s">
        <v>4033</v>
      </c>
      <c r="B649" s="597" t="s">
        <v>3693</v>
      </c>
      <c r="C649" s="597" t="s">
        <v>3694</v>
      </c>
      <c r="D649" s="597" t="s">
        <v>3857</v>
      </c>
      <c r="E649" s="597"/>
      <c r="F649" s="597" t="s">
        <v>967</v>
      </c>
      <c r="G649" s="358">
        <v>43383.385821759257</v>
      </c>
      <c r="H649" s="597" t="s">
        <v>3859</v>
      </c>
      <c r="I649" s="358">
        <v>43389.385821759257</v>
      </c>
      <c r="J649" s="355" t="s">
        <v>3108</v>
      </c>
      <c r="K649" s="597"/>
      <c r="L649" s="597" t="s">
        <v>4034</v>
      </c>
      <c r="M649" s="597" t="s">
        <v>3781</v>
      </c>
      <c r="N649" s="355" t="s">
        <v>3701</v>
      </c>
      <c r="O649" s="597" t="s">
        <v>4028</v>
      </c>
      <c r="P649" s="355" t="s">
        <v>3703</v>
      </c>
      <c r="Q649" s="596" t="s">
        <v>6142</v>
      </c>
      <c r="R649" s="355" t="s">
        <v>3723</v>
      </c>
      <c r="S649" s="355"/>
      <c r="T649" s="597"/>
      <c r="U649" s="597" t="s">
        <v>3123</v>
      </c>
      <c r="V649" s="597" t="s">
        <v>3706</v>
      </c>
    </row>
    <row r="650" spans="1:22" x14ac:dyDescent="0.25">
      <c r="A650" s="597" t="s">
        <v>4054</v>
      </c>
      <c r="B650" s="597" t="s">
        <v>3693</v>
      </c>
      <c r="C650" s="597" t="s">
        <v>3694</v>
      </c>
      <c r="D650" s="597" t="s">
        <v>3838</v>
      </c>
      <c r="E650" s="597"/>
      <c r="F650" s="597" t="s">
        <v>1158</v>
      </c>
      <c r="G650" s="358">
        <v>43385.702766203707</v>
      </c>
      <c r="H650" s="597" t="s">
        <v>3816</v>
      </c>
      <c r="I650" s="358">
        <v>43388.702766203707</v>
      </c>
      <c r="J650" s="355" t="s">
        <v>3108</v>
      </c>
      <c r="K650" s="597"/>
      <c r="L650" s="597" t="s">
        <v>4055</v>
      </c>
      <c r="M650" s="597" t="s">
        <v>3781</v>
      </c>
      <c r="N650" s="355" t="s">
        <v>3701</v>
      </c>
      <c r="O650" s="597" t="s">
        <v>4028</v>
      </c>
      <c r="P650" s="355" t="s">
        <v>3703</v>
      </c>
      <c r="Q650" s="596" t="s">
        <v>6149</v>
      </c>
      <c r="R650" s="355" t="s">
        <v>3723</v>
      </c>
      <c r="S650" s="355"/>
      <c r="T650" s="597"/>
      <c r="U650" s="597" t="s">
        <v>3123</v>
      </c>
      <c r="V650" s="597" t="s">
        <v>3706</v>
      </c>
    </row>
    <row r="651" spans="1:22" x14ac:dyDescent="0.25">
      <c r="A651" s="597" t="s">
        <v>4037</v>
      </c>
      <c r="B651" s="597" t="s">
        <v>3693</v>
      </c>
      <c r="C651" s="597" t="s">
        <v>3694</v>
      </c>
      <c r="D651" s="597" t="s">
        <v>3857</v>
      </c>
      <c r="E651" s="597"/>
      <c r="F651" s="597" t="s">
        <v>967</v>
      </c>
      <c r="G651" s="358">
        <v>43383.392881944441</v>
      </c>
      <c r="H651" s="597" t="s">
        <v>3859</v>
      </c>
      <c r="I651" s="358">
        <v>43388.392881944441</v>
      </c>
      <c r="J651" s="355" t="s">
        <v>3108</v>
      </c>
      <c r="K651" s="597"/>
      <c r="L651" s="597" t="s">
        <v>4038</v>
      </c>
      <c r="M651" s="597" t="s">
        <v>3781</v>
      </c>
      <c r="N651" s="355" t="s">
        <v>3701</v>
      </c>
      <c r="O651" s="597" t="s">
        <v>4028</v>
      </c>
      <c r="P651" s="355" t="s">
        <v>3703</v>
      </c>
      <c r="Q651" s="596" t="s">
        <v>6144</v>
      </c>
      <c r="R651" s="355" t="s">
        <v>3723</v>
      </c>
      <c r="S651" s="355"/>
      <c r="T651" s="597"/>
      <c r="U651" s="597" t="s">
        <v>3123</v>
      </c>
      <c r="V651" s="597" t="s">
        <v>3706</v>
      </c>
    </row>
    <row r="652" spans="1:22" ht="30" x14ac:dyDescent="0.25">
      <c r="A652" s="597" t="s">
        <v>4035</v>
      </c>
      <c r="B652" s="597" t="s">
        <v>3693</v>
      </c>
      <c r="C652" s="597" t="s">
        <v>3694</v>
      </c>
      <c r="D652" s="597" t="s">
        <v>4029</v>
      </c>
      <c r="E652" s="597"/>
      <c r="F652" s="597" t="s">
        <v>4031</v>
      </c>
      <c r="G652" s="358">
        <v>43383.389374999999</v>
      </c>
      <c r="H652" s="597" t="s">
        <v>3859</v>
      </c>
      <c r="I652" s="358">
        <v>43388.389374999999</v>
      </c>
      <c r="J652" s="355" t="s">
        <v>3108</v>
      </c>
      <c r="K652" s="597"/>
      <c r="L652" s="597" t="s">
        <v>4036</v>
      </c>
      <c r="M652" s="597" t="s">
        <v>3781</v>
      </c>
      <c r="N652" s="355" t="s">
        <v>3701</v>
      </c>
      <c r="O652" s="597" t="s">
        <v>4028</v>
      </c>
      <c r="P652" s="355" t="s">
        <v>3703</v>
      </c>
      <c r="Q652" s="596" t="s">
        <v>6143</v>
      </c>
      <c r="R652" s="355" t="s">
        <v>3723</v>
      </c>
      <c r="S652" s="355"/>
      <c r="T652" s="597"/>
      <c r="U652" s="597" t="s">
        <v>3123</v>
      </c>
      <c r="V652" s="597" t="s">
        <v>3706</v>
      </c>
    </row>
    <row r="653" spans="1:22" x14ac:dyDescent="0.25">
      <c r="A653" s="597" t="s">
        <v>3966</v>
      </c>
      <c r="B653" s="597" t="s">
        <v>3693</v>
      </c>
      <c r="C653" s="597" t="s">
        <v>3694</v>
      </c>
      <c r="D653" s="597" t="s">
        <v>3820</v>
      </c>
      <c r="E653" s="597"/>
      <c r="F653" s="597" t="s">
        <v>766</v>
      </c>
      <c r="G653" s="358">
        <v>43387.492384259262</v>
      </c>
      <c r="H653" s="597" t="s">
        <v>3822</v>
      </c>
      <c r="I653" s="358">
        <v>43387.492384259262</v>
      </c>
      <c r="J653" s="355" t="s">
        <v>3108</v>
      </c>
      <c r="K653" s="597"/>
      <c r="L653" s="597" t="s">
        <v>3967</v>
      </c>
      <c r="M653" s="597" t="s">
        <v>3781</v>
      </c>
      <c r="N653" s="355"/>
      <c r="O653" s="597"/>
      <c r="P653" s="355" t="s">
        <v>3703</v>
      </c>
      <c r="Q653" s="596" t="s">
        <v>6130</v>
      </c>
      <c r="R653" s="355" t="s">
        <v>3723</v>
      </c>
      <c r="S653" s="355"/>
      <c r="T653" s="597"/>
      <c r="U653" s="597" t="s">
        <v>3123</v>
      </c>
      <c r="V653" s="597" t="s">
        <v>3706</v>
      </c>
    </row>
    <row r="654" spans="1:22" x14ac:dyDescent="0.25">
      <c r="A654" s="597" t="s">
        <v>4030</v>
      </c>
      <c r="B654" s="597" t="s">
        <v>3693</v>
      </c>
      <c r="C654" s="597" t="s">
        <v>3694</v>
      </c>
      <c r="D654" s="597" t="s">
        <v>4029</v>
      </c>
      <c r="E654" s="597"/>
      <c r="F654" s="597" t="s">
        <v>4031</v>
      </c>
      <c r="G654" s="358">
        <v>43383.380925925929</v>
      </c>
      <c r="H654" s="597" t="s">
        <v>3859</v>
      </c>
      <c r="I654" s="358">
        <v>43387.380925925929</v>
      </c>
      <c r="J654" s="355" t="s">
        <v>3108</v>
      </c>
      <c r="K654" s="597"/>
      <c r="L654" s="597" t="s">
        <v>4032</v>
      </c>
      <c r="M654" s="597" t="s">
        <v>3781</v>
      </c>
      <c r="N654" s="355" t="s">
        <v>3701</v>
      </c>
      <c r="O654" s="597" t="s">
        <v>4028</v>
      </c>
      <c r="P654" s="355" t="s">
        <v>3703</v>
      </c>
      <c r="Q654" s="596" t="s">
        <v>6141</v>
      </c>
      <c r="R654" s="355" t="s">
        <v>3723</v>
      </c>
      <c r="S654" s="355"/>
      <c r="T654" s="597"/>
      <c r="U654" s="597" t="s">
        <v>3123</v>
      </c>
      <c r="V654" s="597" t="s">
        <v>3706</v>
      </c>
    </row>
    <row r="655" spans="1:22" x14ac:dyDescent="0.25">
      <c r="A655" s="597" t="s">
        <v>4026</v>
      </c>
      <c r="B655" s="597" t="s">
        <v>3693</v>
      </c>
      <c r="C655" s="597" t="s">
        <v>3694</v>
      </c>
      <c r="D655" s="597" t="s">
        <v>4025</v>
      </c>
      <c r="E655" s="597"/>
      <c r="F655" s="597" t="s">
        <v>767</v>
      </c>
      <c r="G655" s="358">
        <v>43383.367928240739</v>
      </c>
      <c r="H655" s="597" t="s">
        <v>3822</v>
      </c>
      <c r="I655" s="358">
        <v>43387.367928240739</v>
      </c>
      <c r="J655" s="355" t="s">
        <v>3108</v>
      </c>
      <c r="K655" s="597"/>
      <c r="L655" s="597" t="s">
        <v>4027</v>
      </c>
      <c r="M655" s="597" t="s">
        <v>3781</v>
      </c>
      <c r="N655" s="355" t="s">
        <v>3701</v>
      </c>
      <c r="O655" s="597" t="s">
        <v>4028</v>
      </c>
      <c r="P655" s="355" t="s">
        <v>3703</v>
      </c>
      <c r="Q655" s="596" t="s">
        <v>6140</v>
      </c>
      <c r="R655" s="355" t="s">
        <v>3723</v>
      </c>
      <c r="S655" s="355"/>
      <c r="T655" s="597"/>
      <c r="U655" s="597" t="s">
        <v>3123</v>
      </c>
      <c r="V655" s="597" t="s">
        <v>3706</v>
      </c>
    </row>
    <row r="656" spans="1:22" x14ac:dyDescent="0.25">
      <c r="A656" s="597" t="s">
        <v>4049</v>
      </c>
      <c r="B656" s="597" t="s">
        <v>3693</v>
      </c>
      <c r="C656" s="597" t="s">
        <v>3694</v>
      </c>
      <c r="D656" s="597" t="s">
        <v>4048</v>
      </c>
      <c r="E656" s="597"/>
      <c r="F656" s="597" t="s">
        <v>2887</v>
      </c>
      <c r="G656" s="358">
        <v>43385.545254629629</v>
      </c>
      <c r="H656" s="597" t="s">
        <v>4050</v>
      </c>
      <c r="I656" s="358">
        <v>43385.545254629629</v>
      </c>
      <c r="J656" s="355" t="s">
        <v>3108</v>
      </c>
      <c r="K656" s="597" t="s">
        <v>4051</v>
      </c>
      <c r="L656" s="597" t="s">
        <v>4052</v>
      </c>
      <c r="M656" s="597" t="s">
        <v>3700</v>
      </c>
      <c r="N656" s="355" t="s">
        <v>3737</v>
      </c>
      <c r="O656" s="597" t="s">
        <v>4053</v>
      </c>
      <c r="P656" s="355" t="s">
        <v>3703</v>
      </c>
      <c r="Q656" s="596"/>
      <c r="R656" s="355" t="s">
        <v>3723</v>
      </c>
      <c r="S656" s="355" t="s">
        <v>3807</v>
      </c>
      <c r="T656" s="597"/>
      <c r="U656" s="597" t="s">
        <v>3123</v>
      </c>
      <c r="V656" s="597" t="s">
        <v>3706</v>
      </c>
    </row>
    <row r="657" spans="1:22" x14ac:dyDescent="0.25">
      <c r="A657" s="597" t="s">
        <v>4016</v>
      </c>
      <c r="B657" s="597" t="s">
        <v>3693</v>
      </c>
      <c r="C657" s="597" t="s">
        <v>3707</v>
      </c>
      <c r="D657" s="597" t="s">
        <v>4015</v>
      </c>
      <c r="E657" s="597"/>
      <c r="F657" s="597" t="s">
        <v>4017</v>
      </c>
      <c r="G657" s="358">
        <v>43381.998738425929</v>
      </c>
      <c r="H657" s="597"/>
      <c r="I657" s="358">
        <v>43381.998738425929</v>
      </c>
      <c r="J657" s="355" t="s">
        <v>3711</v>
      </c>
      <c r="K657" s="597"/>
      <c r="L657" s="597" t="s">
        <v>4018</v>
      </c>
      <c r="M657" s="597" t="s">
        <v>3721</v>
      </c>
      <c r="N657" s="355" t="s">
        <v>3714</v>
      </c>
      <c r="O657" s="597"/>
      <c r="P657" s="355" t="s">
        <v>3703</v>
      </c>
      <c r="Q657" s="596" t="s">
        <v>6138</v>
      </c>
      <c r="R657" s="355" t="s">
        <v>3742</v>
      </c>
      <c r="S657" s="355"/>
      <c r="T657" s="597"/>
      <c r="U657" s="597" t="s">
        <v>3123</v>
      </c>
      <c r="V657" s="597" t="s">
        <v>3706</v>
      </c>
    </row>
    <row r="658" spans="1:22" x14ac:dyDescent="0.25">
      <c r="A658" s="597" t="s">
        <v>4013</v>
      </c>
      <c r="B658" s="597" t="s">
        <v>3693</v>
      </c>
      <c r="C658" s="597" t="s">
        <v>3694</v>
      </c>
      <c r="D658" s="597" t="s">
        <v>3939</v>
      </c>
      <c r="E658" s="597"/>
      <c r="F658" s="597" t="s">
        <v>1039</v>
      </c>
      <c r="G658" s="358">
        <v>43381.988819444443</v>
      </c>
      <c r="H658" s="597" t="s">
        <v>3740</v>
      </c>
      <c r="I658" s="358">
        <v>43381.988819444443</v>
      </c>
      <c r="J658" s="355" t="s">
        <v>3108</v>
      </c>
      <c r="K658" s="597"/>
      <c r="L658" s="597" t="s">
        <v>4014</v>
      </c>
      <c r="M658" s="597" t="s">
        <v>3721</v>
      </c>
      <c r="N658" s="355" t="s">
        <v>3714</v>
      </c>
      <c r="O658" s="597"/>
      <c r="P658" s="355" t="s">
        <v>3703</v>
      </c>
      <c r="Q658" s="596" t="s">
        <v>6137</v>
      </c>
      <c r="R658" s="355" t="s">
        <v>3742</v>
      </c>
      <c r="S658" s="355"/>
      <c r="T658" s="597"/>
      <c r="U658" s="597" t="s">
        <v>3123</v>
      </c>
      <c r="V658" s="597" t="s">
        <v>3706</v>
      </c>
    </row>
    <row r="659" spans="1:22" ht="30" x14ac:dyDescent="0.25">
      <c r="A659" s="597" t="s">
        <v>4020</v>
      </c>
      <c r="B659" s="597" t="s">
        <v>3693</v>
      </c>
      <c r="C659" s="597" t="s">
        <v>3694</v>
      </c>
      <c r="D659" s="597" t="s">
        <v>4019</v>
      </c>
      <c r="E659" s="597"/>
      <c r="F659" s="597" t="s">
        <v>3643</v>
      </c>
      <c r="G659" s="358">
        <v>43382.383263888885</v>
      </c>
      <c r="H659" s="597" t="s">
        <v>4021</v>
      </c>
      <c r="I659" s="358">
        <v>43381.383263888885</v>
      </c>
      <c r="J659" s="355"/>
      <c r="K659" s="597" t="s">
        <v>4022</v>
      </c>
      <c r="L659" s="597" t="s">
        <v>4023</v>
      </c>
      <c r="M659" s="597" t="s">
        <v>3700</v>
      </c>
      <c r="N659" s="355" t="s">
        <v>3701</v>
      </c>
      <c r="O659" s="597" t="s">
        <v>4024</v>
      </c>
      <c r="P659" s="355" t="s">
        <v>3703</v>
      </c>
      <c r="Q659" s="596" t="s">
        <v>6139</v>
      </c>
      <c r="R659" s="355" t="s">
        <v>3723</v>
      </c>
      <c r="S659" s="355" t="s">
        <v>3701</v>
      </c>
      <c r="T659" s="597"/>
      <c r="U659" s="597" t="s">
        <v>3123</v>
      </c>
      <c r="V659" s="597" t="s">
        <v>3706</v>
      </c>
    </row>
    <row r="660" spans="1:22" x14ac:dyDescent="0.25">
      <c r="A660" s="597" t="s">
        <v>4009</v>
      </c>
      <c r="B660" s="597" t="s">
        <v>3693</v>
      </c>
      <c r="C660" s="597" t="s">
        <v>3694</v>
      </c>
      <c r="D660" s="597" t="s">
        <v>4008</v>
      </c>
      <c r="E660" s="597"/>
      <c r="F660" s="597" t="s">
        <v>2071</v>
      </c>
      <c r="G660" s="358">
        <v>43377.614004629628</v>
      </c>
      <c r="H660" s="597" t="s">
        <v>4010</v>
      </c>
      <c r="I660" s="358">
        <v>43377.614004629628</v>
      </c>
      <c r="J660" s="355" t="s">
        <v>3108</v>
      </c>
      <c r="K660" s="597" t="s">
        <v>4011</v>
      </c>
      <c r="L660" s="597" t="s">
        <v>4012</v>
      </c>
      <c r="M660" s="597" t="s">
        <v>3700</v>
      </c>
      <c r="N660" s="355" t="s">
        <v>3701</v>
      </c>
      <c r="O660" s="597"/>
      <c r="P660" s="355" t="s">
        <v>3703</v>
      </c>
      <c r="Q660" s="596"/>
      <c r="R660" s="355" t="s">
        <v>3723</v>
      </c>
      <c r="S660" s="355"/>
      <c r="T660" s="597"/>
      <c r="U660" s="597" t="s">
        <v>3123</v>
      </c>
      <c r="V660" s="597" t="s">
        <v>3706</v>
      </c>
    </row>
    <row r="661" spans="1:22" ht="105" x14ac:dyDescent="0.25">
      <c r="A661" s="597" t="s">
        <v>4002</v>
      </c>
      <c r="B661" s="597" t="s">
        <v>3693</v>
      </c>
      <c r="C661" s="597" t="s">
        <v>3694</v>
      </c>
      <c r="D661" s="597" t="s">
        <v>4001</v>
      </c>
      <c r="E661" s="597"/>
      <c r="F661" s="597" t="s">
        <v>4003</v>
      </c>
      <c r="G661" s="358">
        <v>43376.834837962961</v>
      </c>
      <c r="H661" s="597" t="s">
        <v>3697</v>
      </c>
      <c r="I661" s="358">
        <v>43376.834837962961</v>
      </c>
      <c r="J661" s="355" t="s">
        <v>3108</v>
      </c>
      <c r="K661" s="597" t="s">
        <v>4004</v>
      </c>
      <c r="L661" s="597" t="s">
        <v>4005</v>
      </c>
      <c r="M661" s="597" t="s">
        <v>3700</v>
      </c>
      <c r="N661" s="355" t="s">
        <v>4006</v>
      </c>
      <c r="O661" s="597" t="s">
        <v>4007</v>
      </c>
      <c r="P661" s="355" t="s">
        <v>3703</v>
      </c>
      <c r="Q661" s="596" t="s">
        <v>6136</v>
      </c>
      <c r="R661" s="355" t="s">
        <v>3704</v>
      </c>
      <c r="S661" s="355" t="s">
        <v>3716</v>
      </c>
      <c r="T661" s="597"/>
      <c r="U661" s="597" t="s">
        <v>3123</v>
      </c>
      <c r="V661" s="597" t="s">
        <v>3706</v>
      </c>
    </row>
    <row r="662" spans="1:22" x14ac:dyDescent="0.25">
      <c r="A662" s="597" t="s">
        <v>3997</v>
      </c>
      <c r="B662" s="597" t="s">
        <v>3693</v>
      </c>
      <c r="C662" s="597" t="s">
        <v>3744</v>
      </c>
      <c r="D662" s="597" t="s">
        <v>3996</v>
      </c>
      <c r="E662" s="597"/>
      <c r="F662" s="597" t="s">
        <v>3998</v>
      </c>
      <c r="G662" s="358">
        <v>43376.615416666667</v>
      </c>
      <c r="H662" s="597" t="s">
        <v>3999</v>
      </c>
      <c r="I662" s="358">
        <v>43376.615416666667</v>
      </c>
      <c r="J662" s="355" t="s">
        <v>3711</v>
      </c>
      <c r="K662" s="597"/>
      <c r="L662" s="597" t="s">
        <v>4000</v>
      </c>
      <c r="M662" s="597" t="s">
        <v>3728</v>
      </c>
      <c r="N662" s="355"/>
      <c r="O662" s="597"/>
      <c r="P662" s="355" t="s">
        <v>3703</v>
      </c>
      <c r="Q662" s="596"/>
      <c r="R662" s="355" t="s">
        <v>3723</v>
      </c>
      <c r="S662" s="355" t="s">
        <v>3807</v>
      </c>
      <c r="T662" s="597"/>
      <c r="U662" s="597" t="s">
        <v>3123</v>
      </c>
      <c r="V662" s="597" t="s">
        <v>3706</v>
      </c>
    </row>
    <row r="663" spans="1:22" x14ac:dyDescent="0.25">
      <c r="A663" s="597" t="s">
        <v>3993</v>
      </c>
      <c r="B663" s="597" t="s">
        <v>3693</v>
      </c>
      <c r="C663" s="597" t="s">
        <v>3744</v>
      </c>
      <c r="D663" s="597" t="s">
        <v>3992</v>
      </c>
      <c r="E663" s="597"/>
      <c r="F663" s="597" t="s">
        <v>3994</v>
      </c>
      <c r="G663" s="358">
        <v>43376.57644675926</v>
      </c>
      <c r="H663" s="597" t="s">
        <v>3995</v>
      </c>
      <c r="I663" s="358">
        <v>43376.57644675926</v>
      </c>
      <c r="J663" s="355" t="s">
        <v>3711</v>
      </c>
      <c r="K663" s="597"/>
      <c r="L663" s="597" t="s">
        <v>3774</v>
      </c>
      <c r="M663" s="597"/>
      <c r="N663" s="355"/>
      <c r="O663" s="597"/>
      <c r="P663" s="355" t="s">
        <v>3703</v>
      </c>
      <c r="Q663" s="596"/>
      <c r="R663" s="355" t="s">
        <v>3723</v>
      </c>
      <c r="S663" s="355" t="s">
        <v>3807</v>
      </c>
      <c r="T663" s="597"/>
      <c r="U663" s="597" t="s">
        <v>3123</v>
      </c>
      <c r="V663" s="597" t="s">
        <v>3706</v>
      </c>
    </row>
    <row r="664" spans="1:22" x14ac:dyDescent="0.25">
      <c r="A664" s="597" t="s">
        <v>3985</v>
      </c>
      <c r="B664" s="597" t="s">
        <v>3693</v>
      </c>
      <c r="C664" s="597" t="s">
        <v>3694</v>
      </c>
      <c r="D664" s="597" t="s">
        <v>3984</v>
      </c>
      <c r="E664" s="597"/>
      <c r="F664" s="597" t="s">
        <v>1099</v>
      </c>
      <c r="G664" s="358">
        <v>43376.344907407409</v>
      </c>
      <c r="H664" s="597" t="s">
        <v>3758</v>
      </c>
      <c r="I664" s="358">
        <v>43375.344895833332</v>
      </c>
      <c r="J664" s="355"/>
      <c r="K664" s="597"/>
      <c r="L664" s="597" t="s">
        <v>3986</v>
      </c>
      <c r="M664" s="597" t="s">
        <v>3700</v>
      </c>
      <c r="N664" s="355" t="s">
        <v>3951</v>
      </c>
      <c r="O664" s="597"/>
      <c r="P664" s="355" t="s">
        <v>3703</v>
      </c>
      <c r="Q664" s="596"/>
      <c r="R664" s="355" t="s">
        <v>3723</v>
      </c>
      <c r="S664" s="355" t="s">
        <v>3701</v>
      </c>
      <c r="T664" s="597"/>
      <c r="U664" s="597" t="s">
        <v>3123</v>
      </c>
      <c r="V664" s="597" t="s">
        <v>3706</v>
      </c>
    </row>
    <row r="665" spans="1:22" x14ac:dyDescent="0.25">
      <c r="A665" s="597" t="s">
        <v>3991</v>
      </c>
      <c r="B665" s="597" t="s">
        <v>3693</v>
      </c>
      <c r="C665" s="597" t="s">
        <v>3694</v>
      </c>
      <c r="D665" s="597" t="s">
        <v>3795</v>
      </c>
      <c r="E665" s="597"/>
      <c r="F665" s="597" t="s">
        <v>1159</v>
      </c>
      <c r="G665" s="358">
        <v>43368.448391203703</v>
      </c>
      <c r="H665" s="597" t="s">
        <v>3771</v>
      </c>
      <c r="I665" s="358">
        <v>43371.448391203703</v>
      </c>
      <c r="J665" s="355" t="s">
        <v>3108</v>
      </c>
      <c r="K665" s="597"/>
      <c r="L665" s="597" t="s">
        <v>3485</v>
      </c>
      <c r="M665" s="597" t="s">
        <v>3781</v>
      </c>
      <c r="N665" s="355" t="s">
        <v>3701</v>
      </c>
      <c r="O665" s="597" t="s">
        <v>3091</v>
      </c>
      <c r="P665" s="355" t="s">
        <v>3703</v>
      </c>
      <c r="Q665" s="596"/>
      <c r="R665" s="355" t="s">
        <v>3723</v>
      </c>
      <c r="S665" s="355"/>
      <c r="T665" s="597"/>
      <c r="U665" s="597" t="s">
        <v>3123</v>
      </c>
      <c r="V665" s="597" t="s">
        <v>3706</v>
      </c>
    </row>
    <row r="666" spans="1:22" x14ac:dyDescent="0.25">
      <c r="A666" s="597" t="s">
        <v>3969</v>
      </c>
      <c r="B666" s="597" t="s">
        <v>3693</v>
      </c>
      <c r="C666" s="597" t="s">
        <v>3707</v>
      </c>
      <c r="D666" s="597" t="s">
        <v>3968</v>
      </c>
      <c r="E666" s="597"/>
      <c r="F666" s="597" t="s">
        <v>2791</v>
      </c>
      <c r="G666" s="358">
        <v>43362.506215277775</v>
      </c>
      <c r="H666" s="597"/>
      <c r="I666" s="358">
        <v>43369.506215277775</v>
      </c>
      <c r="J666" s="355" t="s">
        <v>3780</v>
      </c>
      <c r="K666" s="597"/>
      <c r="L666" s="597" t="s">
        <v>3970</v>
      </c>
      <c r="M666" s="597"/>
      <c r="N666" s="355" t="s">
        <v>3701</v>
      </c>
      <c r="O666" s="597" t="s">
        <v>3971</v>
      </c>
      <c r="P666" s="355" t="s">
        <v>3703</v>
      </c>
      <c r="Q666" s="596"/>
      <c r="R666" s="355" t="s">
        <v>3723</v>
      </c>
      <c r="S666" s="355"/>
      <c r="T666" s="597"/>
      <c r="U666" s="597" t="s">
        <v>3123</v>
      </c>
      <c r="V666" s="597" t="s">
        <v>3706</v>
      </c>
    </row>
    <row r="667" spans="1:22" x14ac:dyDescent="0.25">
      <c r="A667" s="597" t="s">
        <v>3987</v>
      </c>
      <c r="B667" s="597" t="s">
        <v>3693</v>
      </c>
      <c r="C667" s="597" t="s">
        <v>3694</v>
      </c>
      <c r="D667" s="597" t="s">
        <v>3795</v>
      </c>
      <c r="E667" s="597"/>
      <c r="F667" s="597" t="s">
        <v>1159</v>
      </c>
      <c r="G667" s="358">
        <v>43368.439803240741</v>
      </c>
      <c r="H667" s="597" t="s">
        <v>3771</v>
      </c>
      <c r="I667" s="358">
        <v>43369.439803240741</v>
      </c>
      <c r="J667" s="355" t="s">
        <v>3108</v>
      </c>
      <c r="K667" s="597"/>
      <c r="L667" s="597" t="s">
        <v>3988</v>
      </c>
      <c r="M667" s="597" t="s">
        <v>3781</v>
      </c>
      <c r="N667" s="355" t="s">
        <v>3701</v>
      </c>
      <c r="O667" s="597" t="s">
        <v>3091</v>
      </c>
      <c r="P667" s="355" t="s">
        <v>3703</v>
      </c>
      <c r="Q667" s="596" t="s">
        <v>6134</v>
      </c>
      <c r="R667" s="355" t="s">
        <v>3723</v>
      </c>
      <c r="S667" s="355"/>
      <c r="T667" s="597"/>
      <c r="U667" s="597" t="s">
        <v>3123</v>
      </c>
      <c r="V667" s="597" t="s">
        <v>3706</v>
      </c>
    </row>
    <row r="668" spans="1:22" x14ac:dyDescent="0.25">
      <c r="A668" s="597" t="s">
        <v>3972</v>
      </c>
      <c r="B668" s="597" t="s">
        <v>3693</v>
      </c>
      <c r="C668" s="597" t="s">
        <v>3694</v>
      </c>
      <c r="D668" s="597" t="s">
        <v>3769</v>
      </c>
      <c r="E668" s="597"/>
      <c r="F668" s="597" t="s">
        <v>1160</v>
      </c>
      <c r="G668" s="358">
        <v>43362.594409722224</v>
      </c>
      <c r="H668" s="597" t="s">
        <v>3771</v>
      </c>
      <c r="I668" s="358">
        <v>43368.594409722224</v>
      </c>
      <c r="J668" s="355" t="s">
        <v>3108</v>
      </c>
      <c r="K668" s="597"/>
      <c r="L668" s="597" t="s">
        <v>3973</v>
      </c>
      <c r="M668" s="597" t="s">
        <v>3781</v>
      </c>
      <c r="N668" s="355" t="s">
        <v>3701</v>
      </c>
      <c r="O668" s="597" t="s">
        <v>3091</v>
      </c>
      <c r="P668" s="355" t="s">
        <v>3703</v>
      </c>
      <c r="Q668" s="596" t="s">
        <v>6131</v>
      </c>
      <c r="R668" s="355" t="s">
        <v>3723</v>
      </c>
      <c r="S668" s="355"/>
      <c r="T668" s="597"/>
      <c r="U668" s="597" t="s">
        <v>3123</v>
      </c>
      <c r="V668" s="597" t="s">
        <v>3706</v>
      </c>
    </row>
    <row r="669" spans="1:22" x14ac:dyDescent="0.25">
      <c r="A669" s="597" t="s">
        <v>3989</v>
      </c>
      <c r="B669" s="597" t="s">
        <v>3693</v>
      </c>
      <c r="C669" s="597" t="s">
        <v>3694</v>
      </c>
      <c r="D669" s="597" t="s">
        <v>3795</v>
      </c>
      <c r="E669" s="597"/>
      <c r="F669" s="597" t="s">
        <v>1159</v>
      </c>
      <c r="G669" s="358">
        <v>43368.446666666663</v>
      </c>
      <c r="H669" s="597" t="s">
        <v>3771</v>
      </c>
      <c r="I669" s="358">
        <v>43368.446666666663</v>
      </c>
      <c r="J669" s="355" t="s">
        <v>3108</v>
      </c>
      <c r="K669" s="597"/>
      <c r="L669" s="597" t="s">
        <v>3990</v>
      </c>
      <c r="M669" s="597" t="s">
        <v>3781</v>
      </c>
      <c r="N669" s="355" t="s">
        <v>3701</v>
      </c>
      <c r="O669" s="597" t="s">
        <v>3091</v>
      </c>
      <c r="P669" s="355" t="s">
        <v>3703</v>
      </c>
      <c r="Q669" s="596" t="s">
        <v>6135</v>
      </c>
      <c r="R669" s="355" t="s">
        <v>3723</v>
      </c>
      <c r="S669" s="355"/>
      <c r="T669" s="597"/>
      <c r="U669" s="597" t="s">
        <v>3123</v>
      </c>
      <c r="V669" s="597" t="s">
        <v>3706</v>
      </c>
    </row>
    <row r="670" spans="1:22" x14ac:dyDescent="0.25">
      <c r="A670" s="597" t="s">
        <v>3964</v>
      </c>
      <c r="B670" s="597" t="s">
        <v>3693</v>
      </c>
      <c r="C670" s="597" t="s">
        <v>3744</v>
      </c>
      <c r="D670" s="597" t="s">
        <v>3778</v>
      </c>
      <c r="E670" s="597"/>
      <c r="F670" s="597" t="s">
        <v>1512</v>
      </c>
      <c r="G670" s="358">
        <v>43361.578067129631</v>
      </c>
      <c r="H670" s="597"/>
      <c r="I670" s="358">
        <v>43366.578067129631</v>
      </c>
      <c r="J670" s="355" t="s">
        <v>3711</v>
      </c>
      <c r="K670" s="597"/>
      <c r="L670" s="597" t="s">
        <v>3965</v>
      </c>
      <c r="M670" s="597" t="s">
        <v>3781</v>
      </c>
      <c r="N670" s="355" t="s">
        <v>3701</v>
      </c>
      <c r="O670" s="597" t="s">
        <v>3091</v>
      </c>
      <c r="P670" s="355" t="s">
        <v>3703</v>
      </c>
      <c r="Q670" s="596" t="s">
        <v>6129</v>
      </c>
      <c r="R670" s="355" t="s">
        <v>3723</v>
      </c>
      <c r="S670" s="355"/>
      <c r="T670" s="597"/>
      <c r="U670" s="597" t="s">
        <v>3123</v>
      </c>
      <c r="V670" s="597" t="s">
        <v>3706</v>
      </c>
    </row>
    <row r="671" spans="1:22" x14ac:dyDescent="0.25">
      <c r="A671" s="597" t="s">
        <v>3812</v>
      </c>
      <c r="B671" s="597" t="s">
        <v>3693</v>
      </c>
      <c r="C671" s="597" t="s">
        <v>3694</v>
      </c>
      <c r="D671" s="597" t="s">
        <v>3769</v>
      </c>
      <c r="E671" s="597"/>
      <c r="F671" s="597" t="s">
        <v>1160</v>
      </c>
      <c r="G671" s="358">
        <v>43366.574594907404</v>
      </c>
      <c r="H671" s="597" t="s">
        <v>3771</v>
      </c>
      <c r="I671" s="358">
        <v>43366.574594907404</v>
      </c>
      <c r="J671" s="355" t="s">
        <v>3108</v>
      </c>
      <c r="K671" s="597"/>
      <c r="L671" s="597" t="s">
        <v>3813</v>
      </c>
      <c r="M671" s="597" t="s">
        <v>3781</v>
      </c>
      <c r="N671" s="355" t="s">
        <v>3701</v>
      </c>
      <c r="O671" s="597" t="s">
        <v>3091</v>
      </c>
      <c r="P671" s="355" t="s">
        <v>3703</v>
      </c>
      <c r="Q671" s="596" t="s">
        <v>6097</v>
      </c>
      <c r="R671" s="355" t="s">
        <v>3723</v>
      </c>
      <c r="S671" s="355"/>
      <c r="T671" s="597"/>
      <c r="U671" s="597" t="s">
        <v>3123</v>
      </c>
      <c r="V671" s="597" t="s">
        <v>3706</v>
      </c>
    </row>
    <row r="672" spans="1:22" x14ac:dyDescent="0.25">
      <c r="A672" s="597" t="s">
        <v>3855</v>
      </c>
      <c r="B672" s="597" t="s">
        <v>3693</v>
      </c>
      <c r="C672" s="597" t="s">
        <v>3694</v>
      </c>
      <c r="D672" s="597" t="s">
        <v>3854</v>
      </c>
      <c r="E672" s="597"/>
      <c r="F672" s="597" t="s">
        <v>1113</v>
      </c>
      <c r="G672" s="358">
        <v>43362.482395833336</v>
      </c>
      <c r="H672" s="597" t="s">
        <v>3771</v>
      </c>
      <c r="I672" s="358">
        <v>43366.482395833336</v>
      </c>
      <c r="J672" s="355" t="s">
        <v>3108</v>
      </c>
      <c r="K672" s="597"/>
      <c r="L672" s="597" t="s">
        <v>3856</v>
      </c>
      <c r="M672" s="597" t="s">
        <v>3781</v>
      </c>
      <c r="N672" s="355" t="s">
        <v>3701</v>
      </c>
      <c r="O672" s="597" t="s">
        <v>3091</v>
      </c>
      <c r="P672" s="355" t="s">
        <v>3703</v>
      </c>
      <c r="Q672" s="596" t="s">
        <v>6107</v>
      </c>
      <c r="R672" s="355" t="s">
        <v>3723</v>
      </c>
      <c r="S672" s="355"/>
      <c r="T672" s="597"/>
      <c r="U672" s="597" t="s">
        <v>3123</v>
      </c>
      <c r="V672" s="597" t="s">
        <v>3706</v>
      </c>
    </row>
    <row r="673" spans="1:22" ht="30" x14ac:dyDescent="0.25">
      <c r="A673" s="597" t="s">
        <v>3979</v>
      </c>
      <c r="B673" s="597" t="s">
        <v>3693</v>
      </c>
      <c r="C673" s="597" t="s">
        <v>3694</v>
      </c>
      <c r="D673" s="597" t="s">
        <v>3717</v>
      </c>
      <c r="E673" s="597"/>
      <c r="F673" s="597" t="s">
        <v>1057</v>
      </c>
      <c r="G673" s="358">
        <v>43362.964733796296</v>
      </c>
      <c r="H673" s="597" t="s">
        <v>3719</v>
      </c>
      <c r="I673" s="358">
        <v>43362.964733796296</v>
      </c>
      <c r="J673" s="355" t="s">
        <v>3108</v>
      </c>
      <c r="K673" s="597" t="s">
        <v>3980</v>
      </c>
      <c r="L673" s="597" t="s">
        <v>3981</v>
      </c>
      <c r="M673" s="597" t="s">
        <v>3755</v>
      </c>
      <c r="N673" s="355" t="s">
        <v>3982</v>
      </c>
      <c r="O673" s="597" t="s">
        <v>3983</v>
      </c>
      <c r="P673" s="355" t="s">
        <v>3703</v>
      </c>
      <c r="Q673" s="596" t="s">
        <v>6133</v>
      </c>
      <c r="R673" s="355" t="s">
        <v>3704</v>
      </c>
      <c r="S673" s="355" t="s">
        <v>3705</v>
      </c>
      <c r="T673" s="597"/>
      <c r="U673" s="597" t="s">
        <v>3123</v>
      </c>
      <c r="V673" s="597" t="s">
        <v>3706</v>
      </c>
    </row>
    <row r="674" spans="1:22" x14ac:dyDescent="0.25">
      <c r="A674" s="597" t="s">
        <v>3975</v>
      </c>
      <c r="B674" s="597" t="s">
        <v>3693</v>
      </c>
      <c r="C674" s="597" t="s">
        <v>3694</v>
      </c>
      <c r="D674" s="597" t="s">
        <v>3974</v>
      </c>
      <c r="E674" s="597"/>
      <c r="F674" s="597" t="s">
        <v>3976</v>
      </c>
      <c r="G674" s="358">
        <v>43362.612430555557</v>
      </c>
      <c r="H674" s="597" t="s">
        <v>3977</v>
      </c>
      <c r="I674" s="358">
        <v>43362.61241898148</v>
      </c>
      <c r="J674" s="355" t="s">
        <v>3108</v>
      </c>
      <c r="K674" s="597"/>
      <c r="L674" s="597" t="s">
        <v>3978</v>
      </c>
      <c r="M674" s="597" t="s">
        <v>3721</v>
      </c>
      <c r="N674" s="355" t="s">
        <v>3701</v>
      </c>
      <c r="O674" s="597" t="s">
        <v>3091</v>
      </c>
      <c r="P674" s="355" t="s">
        <v>3703</v>
      </c>
      <c r="Q674" s="596" t="s">
        <v>6132</v>
      </c>
      <c r="R674" s="355" t="s">
        <v>3723</v>
      </c>
      <c r="S674" s="355"/>
      <c r="T674" s="597"/>
      <c r="U674" s="597" t="s">
        <v>3123</v>
      </c>
      <c r="V674" s="597" t="s">
        <v>3706</v>
      </c>
    </row>
    <row r="675" spans="1:22" x14ac:dyDescent="0.25">
      <c r="A675" s="597" t="s">
        <v>3958</v>
      </c>
      <c r="B675" s="597" t="s">
        <v>3693</v>
      </c>
      <c r="C675" s="597" t="s">
        <v>3694</v>
      </c>
      <c r="D675" s="597" t="s">
        <v>3957</v>
      </c>
      <c r="E675" s="597"/>
      <c r="F675" s="597" t="s">
        <v>3959</v>
      </c>
      <c r="G675" s="358">
        <v>43360.325636574074</v>
      </c>
      <c r="H675" s="597" t="s">
        <v>3960</v>
      </c>
      <c r="I675" s="358">
        <v>43360.325636574074</v>
      </c>
      <c r="J675" s="355" t="s">
        <v>3108</v>
      </c>
      <c r="K675" s="597" t="s">
        <v>3961</v>
      </c>
      <c r="L675" s="597" t="s">
        <v>3962</v>
      </c>
      <c r="M675" s="597" t="s">
        <v>3700</v>
      </c>
      <c r="N675" s="355" t="s">
        <v>3737</v>
      </c>
      <c r="O675" s="597" t="s">
        <v>3963</v>
      </c>
      <c r="P675" s="355" t="s">
        <v>3703</v>
      </c>
      <c r="Q675" s="596" t="s">
        <v>6128</v>
      </c>
      <c r="R675" s="355" t="s">
        <v>3742</v>
      </c>
      <c r="S675" s="355"/>
      <c r="T675" s="597"/>
      <c r="U675" s="597" t="s">
        <v>3123</v>
      </c>
      <c r="V675" s="597" t="s">
        <v>3706</v>
      </c>
    </row>
    <row r="676" spans="1:22" ht="90" x14ac:dyDescent="0.25">
      <c r="A676" s="597" t="s">
        <v>3953</v>
      </c>
      <c r="B676" s="597" t="s">
        <v>3693</v>
      </c>
      <c r="C676" s="597" t="s">
        <v>3694</v>
      </c>
      <c r="D676" s="597" t="s">
        <v>3944</v>
      </c>
      <c r="E676" s="597"/>
      <c r="F676" s="597" t="s">
        <v>3946</v>
      </c>
      <c r="G676" s="358">
        <v>43356.644907407404</v>
      </c>
      <c r="H676" s="597" t="s">
        <v>3947</v>
      </c>
      <c r="I676" s="358">
        <v>43356.644907407404</v>
      </c>
      <c r="J676" s="355" t="s">
        <v>3108</v>
      </c>
      <c r="K676" s="597" t="s">
        <v>3954</v>
      </c>
      <c r="L676" s="597" t="s">
        <v>3955</v>
      </c>
      <c r="M676" s="597" t="s">
        <v>3700</v>
      </c>
      <c r="N676" s="355" t="s">
        <v>3737</v>
      </c>
      <c r="O676" s="597" t="s">
        <v>3956</v>
      </c>
      <c r="P676" s="355" t="s">
        <v>3703</v>
      </c>
      <c r="Q676" s="596" t="s">
        <v>6127</v>
      </c>
      <c r="R676" s="355" t="s">
        <v>3704</v>
      </c>
      <c r="S676" s="355" t="s">
        <v>3705</v>
      </c>
      <c r="T676" s="597"/>
      <c r="U676" s="597" t="s">
        <v>3123</v>
      </c>
      <c r="V676" s="597" t="s">
        <v>3706</v>
      </c>
    </row>
    <row r="677" spans="1:22" x14ac:dyDescent="0.25">
      <c r="A677" s="597" t="s">
        <v>3945</v>
      </c>
      <c r="B677" s="597" t="s">
        <v>3693</v>
      </c>
      <c r="C677" s="597" t="s">
        <v>3694</v>
      </c>
      <c r="D677" s="597" t="s">
        <v>3944</v>
      </c>
      <c r="E677" s="597"/>
      <c r="F677" s="597" t="s">
        <v>3946</v>
      </c>
      <c r="G677" s="358">
        <v>43356.137361111112</v>
      </c>
      <c r="H677" s="597" t="s">
        <v>3947</v>
      </c>
      <c r="I677" s="358">
        <v>43356.137361111112</v>
      </c>
      <c r="J677" s="355" t="s">
        <v>3108</v>
      </c>
      <c r="K677" s="597" t="s">
        <v>3948</v>
      </c>
      <c r="L677" s="597" t="s">
        <v>3949</v>
      </c>
      <c r="M677" s="597" t="s">
        <v>3950</v>
      </c>
      <c r="N677" s="355" t="s">
        <v>3951</v>
      </c>
      <c r="O677" s="597" t="s">
        <v>3952</v>
      </c>
      <c r="P677" s="355"/>
      <c r="Q677" s="596"/>
      <c r="R677" s="355" t="s">
        <v>3723</v>
      </c>
      <c r="S677" s="355"/>
      <c r="T677" s="597"/>
      <c r="U677" s="597" t="s">
        <v>3123</v>
      </c>
      <c r="V677" s="597" t="s">
        <v>3706</v>
      </c>
    </row>
    <row r="678" spans="1:22" x14ac:dyDescent="0.25">
      <c r="A678" s="597" t="s">
        <v>3942</v>
      </c>
      <c r="B678" s="597" t="s">
        <v>3693</v>
      </c>
      <c r="C678" s="597" t="s">
        <v>3694</v>
      </c>
      <c r="D678" s="597" t="s">
        <v>3939</v>
      </c>
      <c r="E678" s="597"/>
      <c r="F678" s="597" t="s">
        <v>1039</v>
      </c>
      <c r="G678" s="358">
        <v>43356.046655092592</v>
      </c>
      <c r="H678" s="597" t="s">
        <v>3740</v>
      </c>
      <c r="I678" s="358">
        <v>43356.046655092592</v>
      </c>
      <c r="J678" s="355" t="s">
        <v>3108</v>
      </c>
      <c r="K678" s="597"/>
      <c r="L678" s="597" t="s">
        <v>3943</v>
      </c>
      <c r="M678" s="597" t="s">
        <v>3721</v>
      </c>
      <c r="N678" s="355" t="s">
        <v>3926</v>
      </c>
      <c r="O678" s="597"/>
      <c r="P678" s="355" t="s">
        <v>3703</v>
      </c>
      <c r="Q678" s="596" t="s">
        <v>6126</v>
      </c>
      <c r="R678" s="355" t="s">
        <v>3704</v>
      </c>
      <c r="S678" s="355"/>
      <c r="T678" s="597"/>
      <c r="U678" s="597" t="s">
        <v>3123</v>
      </c>
      <c r="V678" s="597" t="s">
        <v>3706</v>
      </c>
    </row>
    <row r="679" spans="1:22" x14ac:dyDescent="0.25">
      <c r="A679" s="597" t="s">
        <v>3940</v>
      </c>
      <c r="B679" s="597" t="s">
        <v>3693</v>
      </c>
      <c r="C679" s="597" t="s">
        <v>3694</v>
      </c>
      <c r="D679" s="597" t="s">
        <v>3939</v>
      </c>
      <c r="E679" s="597"/>
      <c r="F679" s="597" t="s">
        <v>1039</v>
      </c>
      <c r="G679" s="358">
        <v>43354.980937499997</v>
      </c>
      <c r="H679" s="597" t="s">
        <v>3740</v>
      </c>
      <c r="I679" s="358">
        <v>43354.980937499997</v>
      </c>
      <c r="J679" s="355" t="s">
        <v>3108</v>
      </c>
      <c r="K679" s="597" t="s">
        <v>3924</v>
      </c>
      <c r="L679" s="597" t="s">
        <v>3941</v>
      </c>
      <c r="M679" s="597" t="s">
        <v>3721</v>
      </c>
      <c r="N679" s="355" t="s">
        <v>3926</v>
      </c>
      <c r="O679" s="597" t="s">
        <v>3933</v>
      </c>
      <c r="P679" s="355" t="s">
        <v>3703</v>
      </c>
      <c r="Q679" s="596" t="s">
        <v>6125</v>
      </c>
      <c r="R679" s="355" t="s">
        <v>3704</v>
      </c>
      <c r="S679" s="355" t="s">
        <v>3716</v>
      </c>
      <c r="T679" s="597"/>
      <c r="U679" s="597" t="s">
        <v>3123</v>
      </c>
      <c r="V679" s="597" t="s">
        <v>3706</v>
      </c>
    </row>
    <row r="680" spans="1:22" x14ac:dyDescent="0.25">
      <c r="A680" s="597" t="s">
        <v>3935</v>
      </c>
      <c r="B680" s="597" t="s">
        <v>3693</v>
      </c>
      <c r="C680" s="597" t="s">
        <v>3694</v>
      </c>
      <c r="D680" s="597" t="s">
        <v>3934</v>
      </c>
      <c r="E680" s="597"/>
      <c r="F680" s="597" t="s">
        <v>3936</v>
      </c>
      <c r="G680" s="358">
        <v>43354.97457175926</v>
      </c>
      <c r="H680" s="597" t="s">
        <v>3937</v>
      </c>
      <c r="I680" s="358">
        <v>43354.97457175926</v>
      </c>
      <c r="J680" s="355" t="s">
        <v>3108</v>
      </c>
      <c r="K680" s="597" t="s">
        <v>3924</v>
      </c>
      <c r="L680" s="597" t="s">
        <v>3938</v>
      </c>
      <c r="M680" s="597" t="s">
        <v>3721</v>
      </c>
      <c r="N680" s="355" t="s">
        <v>3926</v>
      </c>
      <c r="O680" s="597" t="s">
        <v>3933</v>
      </c>
      <c r="P680" s="355" t="s">
        <v>3703</v>
      </c>
      <c r="Q680" s="596" t="s">
        <v>6124</v>
      </c>
      <c r="R680" s="355" t="s">
        <v>3704</v>
      </c>
      <c r="S680" s="355" t="s">
        <v>3716</v>
      </c>
      <c r="T680" s="597"/>
      <c r="U680" s="597" t="s">
        <v>3123</v>
      </c>
      <c r="V680" s="597" t="s">
        <v>3706</v>
      </c>
    </row>
    <row r="681" spans="1:22" x14ac:dyDescent="0.25">
      <c r="A681" s="597" t="s">
        <v>3929</v>
      </c>
      <c r="B681" s="597" t="s">
        <v>3693</v>
      </c>
      <c r="C681" s="597" t="s">
        <v>3694</v>
      </c>
      <c r="D681" s="597" t="s">
        <v>3928</v>
      </c>
      <c r="E681" s="597"/>
      <c r="F681" s="597" t="s">
        <v>3930</v>
      </c>
      <c r="G681" s="358">
        <v>43354.970173611109</v>
      </c>
      <c r="H681" s="597" t="s">
        <v>3931</v>
      </c>
      <c r="I681" s="358">
        <v>43354.970173611109</v>
      </c>
      <c r="J681" s="355" t="s">
        <v>3108</v>
      </c>
      <c r="K681" s="597" t="s">
        <v>3924</v>
      </c>
      <c r="L681" s="597" t="s">
        <v>3932</v>
      </c>
      <c r="M681" s="597"/>
      <c r="N681" s="355" t="s">
        <v>3926</v>
      </c>
      <c r="O681" s="597" t="s">
        <v>3933</v>
      </c>
      <c r="P681" s="355" t="s">
        <v>3703</v>
      </c>
      <c r="Q681" s="596" t="s">
        <v>6123</v>
      </c>
      <c r="R681" s="355" t="s">
        <v>3704</v>
      </c>
      <c r="S681" s="355" t="s">
        <v>3716</v>
      </c>
      <c r="T681" s="597"/>
      <c r="U681" s="597" t="s">
        <v>3123</v>
      </c>
      <c r="V681" s="597" t="s">
        <v>3706</v>
      </c>
    </row>
    <row r="682" spans="1:22" ht="30" x14ac:dyDescent="0.25">
      <c r="A682" s="597" t="s">
        <v>3922</v>
      </c>
      <c r="B682" s="597" t="s">
        <v>3693</v>
      </c>
      <c r="C682" s="597" t="s">
        <v>3744</v>
      </c>
      <c r="D682" s="597" t="s">
        <v>3921</v>
      </c>
      <c r="E682" s="597"/>
      <c r="F682" s="597" t="s">
        <v>1246</v>
      </c>
      <c r="G682" s="358">
        <v>43354.950694444444</v>
      </c>
      <c r="H682" s="597" t="s">
        <v>3923</v>
      </c>
      <c r="I682" s="358">
        <v>43354.950694444444</v>
      </c>
      <c r="J682" s="355" t="s">
        <v>3711</v>
      </c>
      <c r="K682" s="597" t="s">
        <v>3924</v>
      </c>
      <c r="L682" s="597" t="s">
        <v>3925</v>
      </c>
      <c r="M682" s="597" t="s">
        <v>3721</v>
      </c>
      <c r="N682" s="355" t="s">
        <v>3926</v>
      </c>
      <c r="O682" s="597" t="s">
        <v>3927</v>
      </c>
      <c r="P682" s="355" t="s">
        <v>3703</v>
      </c>
      <c r="Q682" s="596" t="s">
        <v>6122</v>
      </c>
      <c r="R682" s="355" t="s">
        <v>3704</v>
      </c>
      <c r="S682" s="355" t="s">
        <v>3716</v>
      </c>
      <c r="T682" s="597"/>
      <c r="U682" s="597" t="s">
        <v>3123</v>
      </c>
      <c r="V682" s="597" t="s">
        <v>3706</v>
      </c>
    </row>
    <row r="683" spans="1:22" x14ac:dyDescent="0.25">
      <c r="A683" s="597" t="s">
        <v>3918</v>
      </c>
      <c r="B683" s="597" t="s">
        <v>3693</v>
      </c>
      <c r="C683" s="597" t="s">
        <v>3762</v>
      </c>
      <c r="D683" s="597" t="s">
        <v>3917</v>
      </c>
      <c r="E683" s="597"/>
      <c r="F683" s="597" t="s">
        <v>388</v>
      </c>
      <c r="G683" s="358">
        <v>43353.354120370372</v>
      </c>
      <c r="H683" s="597" t="s">
        <v>3765</v>
      </c>
      <c r="I683" s="358">
        <v>43353.354120370372</v>
      </c>
      <c r="J683" s="355" t="s">
        <v>3766</v>
      </c>
      <c r="K683" s="597" t="s">
        <v>3919</v>
      </c>
      <c r="L683" s="597" t="s">
        <v>3920</v>
      </c>
      <c r="M683" s="597" t="s">
        <v>3768</v>
      </c>
      <c r="N683" s="355" t="s">
        <v>3701</v>
      </c>
      <c r="O683" s="597" t="s">
        <v>3091</v>
      </c>
      <c r="P683" s="355" t="s">
        <v>3703</v>
      </c>
      <c r="Q683" s="596" t="s">
        <v>6121</v>
      </c>
      <c r="R683" s="355" t="s">
        <v>3723</v>
      </c>
      <c r="S683" s="355"/>
      <c r="T683" s="597"/>
      <c r="U683" s="597" t="s">
        <v>3123</v>
      </c>
      <c r="V683" s="597" t="s">
        <v>3706</v>
      </c>
    </row>
    <row r="684" spans="1:22" ht="30" x14ac:dyDescent="0.25">
      <c r="A684" s="597" t="s">
        <v>3911</v>
      </c>
      <c r="B684" s="597" t="s">
        <v>3693</v>
      </c>
      <c r="C684" s="597" t="s">
        <v>3694</v>
      </c>
      <c r="D684" s="597" t="s">
        <v>3910</v>
      </c>
      <c r="E684" s="597"/>
      <c r="F684" s="597" t="s">
        <v>1193</v>
      </c>
      <c r="G684" s="358">
        <v>43350.700995370367</v>
      </c>
      <c r="H684" s="597" t="s">
        <v>3758</v>
      </c>
      <c r="I684" s="358">
        <v>43350.700995370367</v>
      </c>
      <c r="J684" s="355" t="s">
        <v>3108</v>
      </c>
      <c r="K684" s="597" t="s">
        <v>3908</v>
      </c>
      <c r="L684" s="597" t="s">
        <v>3720</v>
      </c>
      <c r="M684" s="597" t="s">
        <v>3721</v>
      </c>
      <c r="N684" s="355" t="s">
        <v>3714</v>
      </c>
      <c r="O684" s="597" t="s">
        <v>3912</v>
      </c>
      <c r="P684" s="355" t="s">
        <v>3703</v>
      </c>
      <c r="Q684" s="596" t="s">
        <v>6119</v>
      </c>
      <c r="R684" s="355" t="s">
        <v>3723</v>
      </c>
      <c r="S684" s="355" t="s">
        <v>3701</v>
      </c>
      <c r="T684" s="597"/>
      <c r="U684" s="597" t="s">
        <v>3123</v>
      </c>
      <c r="V684" s="597" t="s">
        <v>3706</v>
      </c>
    </row>
    <row r="685" spans="1:22" x14ac:dyDescent="0.25">
      <c r="A685" s="597" t="s">
        <v>3906</v>
      </c>
      <c r="B685" s="597" t="s">
        <v>3693</v>
      </c>
      <c r="C685" s="597" t="s">
        <v>3694</v>
      </c>
      <c r="D685" s="597" t="s">
        <v>3905</v>
      </c>
      <c r="E685" s="597" t="s">
        <v>3907</v>
      </c>
      <c r="F685" s="597" t="s">
        <v>1138</v>
      </c>
      <c r="G685" s="358">
        <v>43350.559467592589</v>
      </c>
      <c r="H685" s="597" t="s">
        <v>3697</v>
      </c>
      <c r="I685" s="358">
        <v>43350.559467592589</v>
      </c>
      <c r="J685" s="355" t="s">
        <v>3108</v>
      </c>
      <c r="K685" s="597" t="s">
        <v>3908</v>
      </c>
      <c r="L685" s="597" t="s">
        <v>3909</v>
      </c>
      <c r="M685" s="597" t="s">
        <v>3700</v>
      </c>
      <c r="N685" s="355" t="s">
        <v>3714</v>
      </c>
      <c r="O685" s="597"/>
      <c r="P685" s="355" t="s">
        <v>3703</v>
      </c>
      <c r="Q685" s="596"/>
      <c r="R685" s="355" t="s">
        <v>3704</v>
      </c>
      <c r="S685" s="355"/>
      <c r="T685" s="597"/>
      <c r="U685" s="597" t="s">
        <v>3123</v>
      </c>
      <c r="V685" s="597" t="s">
        <v>3706</v>
      </c>
    </row>
    <row r="686" spans="1:22" ht="30" x14ac:dyDescent="0.25">
      <c r="A686" s="597" t="s">
        <v>3901</v>
      </c>
      <c r="B686" s="597" t="s">
        <v>3693</v>
      </c>
      <c r="C686" s="597" t="s">
        <v>3694</v>
      </c>
      <c r="D686" s="597" t="s">
        <v>3900</v>
      </c>
      <c r="E686" s="597"/>
      <c r="F686" s="597" t="s">
        <v>922</v>
      </c>
      <c r="G686" s="358">
        <v>43350.245497685188</v>
      </c>
      <c r="H686" s="597" t="s">
        <v>3697</v>
      </c>
      <c r="I686" s="358">
        <v>43349.245497685188</v>
      </c>
      <c r="J686" s="355" t="s">
        <v>3108</v>
      </c>
      <c r="K686" s="597" t="s">
        <v>3902</v>
      </c>
      <c r="L686" s="597" t="s">
        <v>3903</v>
      </c>
      <c r="M686" s="597" t="s">
        <v>3700</v>
      </c>
      <c r="N686" s="355" t="s">
        <v>3701</v>
      </c>
      <c r="O686" s="597" t="s">
        <v>3904</v>
      </c>
      <c r="P686" s="355" t="s">
        <v>3703</v>
      </c>
      <c r="Q686" s="596" t="s">
        <v>6118</v>
      </c>
      <c r="R686" s="355" t="s">
        <v>3723</v>
      </c>
      <c r="S686" s="355"/>
      <c r="T686" s="597"/>
      <c r="U686" s="597" t="s">
        <v>3123</v>
      </c>
      <c r="V686" s="597" t="s">
        <v>3706</v>
      </c>
    </row>
    <row r="687" spans="1:22" x14ac:dyDescent="0.25">
      <c r="A687" s="597" t="s">
        <v>3896</v>
      </c>
      <c r="B687" s="597" t="s">
        <v>3693</v>
      </c>
      <c r="C687" s="597" t="s">
        <v>3744</v>
      </c>
      <c r="D687" s="597" t="s">
        <v>3878</v>
      </c>
      <c r="E687" s="597"/>
      <c r="F687" s="597" t="s">
        <v>3880</v>
      </c>
      <c r="G687" s="358">
        <v>43348.439687500002</v>
      </c>
      <c r="H687" s="597" t="s">
        <v>3881</v>
      </c>
      <c r="I687" s="358">
        <v>43348.439687500002</v>
      </c>
      <c r="J687" s="355" t="s">
        <v>3766</v>
      </c>
      <c r="K687" s="597" t="s">
        <v>3897</v>
      </c>
      <c r="L687" s="597" t="s">
        <v>3898</v>
      </c>
      <c r="M687" s="597" t="s">
        <v>3781</v>
      </c>
      <c r="N687" s="355" t="s">
        <v>3701</v>
      </c>
      <c r="O687" s="597" t="s">
        <v>3899</v>
      </c>
      <c r="P687" s="355" t="s">
        <v>3703</v>
      </c>
      <c r="Q687" s="596" t="s">
        <v>6117</v>
      </c>
      <c r="R687" s="355" t="s">
        <v>3742</v>
      </c>
      <c r="S687" s="355"/>
      <c r="T687" s="597"/>
      <c r="U687" s="597" t="s">
        <v>3123</v>
      </c>
      <c r="V687" s="597" t="s">
        <v>3706</v>
      </c>
    </row>
    <row r="688" spans="1:22" ht="60" x14ac:dyDescent="0.25">
      <c r="A688" s="597" t="s">
        <v>3893</v>
      </c>
      <c r="B688" s="597" t="s">
        <v>3693</v>
      </c>
      <c r="C688" s="597" t="s">
        <v>3744</v>
      </c>
      <c r="D688" s="597" t="s">
        <v>3892</v>
      </c>
      <c r="E688" s="597"/>
      <c r="F688" s="597" t="s">
        <v>1319</v>
      </c>
      <c r="G688" s="358">
        <v>43347.892210648148</v>
      </c>
      <c r="H688" s="597"/>
      <c r="I688" s="358">
        <v>43347.892210648148</v>
      </c>
      <c r="J688" s="355" t="s">
        <v>3766</v>
      </c>
      <c r="K688" s="597" t="s">
        <v>3894</v>
      </c>
      <c r="L688" s="597" t="s">
        <v>3895</v>
      </c>
      <c r="M688" s="597"/>
      <c r="N688" s="355" t="s">
        <v>3714</v>
      </c>
      <c r="O688" s="597"/>
      <c r="P688" s="355"/>
      <c r="Q688" s="596" t="s">
        <v>6116</v>
      </c>
      <c r="R688" s="355" t="s">
        <v>3723</v>
      </c>
      <c r="S688" s="355"/>
      <c r="T688" s="597"/>
      <c r="U688" s="597" t="s">
        <v>3123</v>
      </c>
      <c r="V688" s="597" t="s">
        <v>3706</v>
      </c>
    </row>
    <row r="689" spans="1:22" x14ac:dyDescent="0.25">
      <c r="A689" s="597" t="s">
        <v>3886</v>
      </c>
      <c r="B689" s="597" t="s">
        <v>3693</v>
      </c>
      <c r="C689" s="597" t="s">
        <v>3744</v>
      </c>
      <c r="D689" s="597" t="s">
        <v>3885</v>
      </c>
      <c r="E689" s="597"/>
      <c r="F689" s="597" t="s">
        <v>3887</v>
      </c>
      <c r="G689" s="358">
        <v>43347.583275462966</v>
      </c>
      <c r="H689" s="597" t="s">
        <v>3888</v>
      </c>
      <c r="I689" s="358">
        <v>43347.583275462966</v>
      </c>
      <c r="J689" s="355" t="s">
        <v>3108</v>
      </c>
      <c r="K689" s="597" t="s">
        <v>3889</v>
      </c>
      <c r="L689" s="597" t="s">
        <v>3890</v>
      </c>
      <c r="M689" s="597" t="s">
        <v>3700</v>
      </c>
      <c r="N689" s="355" t="s">
        <v>3701</v>
      </c>
      <c r="O689" s="597" t="s">
        <v>3891</v>
      </c>
      <c r="P689" s="355" t="s">
        <v>3703</v>
      </c>
      <c r="Q689" s="596" t="s">
        <v>6115</v>
      </c>
      <c r="R689" s="355" t="s">
        <v>3742</v>
      </c>
      <c r="S689" s="355"/>
      <c r="T689" s="597"/>
      <c r="U689" s="597" t="s">
        <v>3123</v>
      </c>
      <c r="V689" s="597" t="s">
        <v>3706</v>
      </c>
    </row>
    <row r="690" spans="1:22" x14ac:dyDescent="0.25">
      <c r="A690" s="597" t="s">
        <v>3815</v>
      </c>
      <c r="B690" s="597" t="s">
        <v>3693</v>
      </c>
      <c r="C690" s="597" t="s">
        <v>3694</v>
      </c>
      <c r="D690" s="597" t="s">
        <v>3814</v>
      </c>
      <c r="E690" s="597"/>
      <c r="F690" s="597" t="s">
        <v>1154</v>
      </c>
      <c r="G690" s="358">
        <v>43343</v>
      </c>
      <c r="H690" s="597" t="s">
        <v>3816</v>
      </c>
      <c r="I690" s="358">
        <v>43343.577430555553</v>
      </c>
      <c r="J690" s="355" t="s">
        <v>3108</v>
      </c>
      <c r="K690" s="597"/>
      <c r="L690" s="597" t="s">
        <v>3817</v>
      </c>
      <c r="M690" s="597"/>
      <c r="N690" s="355" t="s">
        <v>3701</v>
      </c>
      <c r="O690" s="597" t="s">
        <v>3091</v>
      </c>
      <c r="P690" s="355" t="s">
        <v>3703</v>
      </c>
      <c r="Q690" s="596" t="s">
        <v>6098</v>
      </c>
      <c r="R690" s="355" t="s">
        <v>3723</v>
      </c>
      <c r="S690" s="355"/>
      <c r="T690" s="597"/>
      <c r="U690" s="597" t="s">
        <v>3123</v>
      </c>
      <c r="V690" s="597" t="s">
        <v>3706</v>
      </c>
    </row>
    <row r="691" spans="1:22" x14ac:dyDescent="0.25">
      <c r="A691" s="597" t="s">
        <v>4666</v>
      </c>
      <c r="B691" s="597" t="s">
        <v>3693</v>
      </c>
      <c r="C691" s="597" t="s">
        <v>3744</v>
      </c>
      <c r="D691" s="597" t="s">
        <v>4665</v>
      </c>
      <c r="E691" s="597"/>
      <c r="F691" s="597" t="s">
        <v>247</v>
      </c>
      <c r="G691" s="358">
        <v>43539.282534722224</v>
      </c>
      <c r="H691" s="597"/>
      <c r="I691" s="358">
        <v>43343.282534722224</v>
      </c>
      <c r="J691" s="355" t="s">
        <v>3711</v>
      </c>
      <c r="K691" s="597" t="s">
        <v>4667</v>
      </c>
      <c r="L691" s="597" t="s">
        <v>4668</v>
      </c>
      <c r="M691" s="597"/>
      <c r="N691" s="355" t="s">
        <v>3701</v>
      </c>
      <c r="O691" s="597" t="s">
        <v>4669</v>
      </c>
      <c r="P691" s="355" t="s">
        <v>3703</v>
      </c>
      <c r="Q691" s="596"/>
      <c r="R691" s="355" t="s">
        <v>3723</v>
      </c>
      <c r="S691" s="355" t="s">
        <v>3701</v>
      </c>
      <c r="T691" s="597"/>
      <c r="U691" s="597" t="s">
        <v>3123</v>
      </c>
      <c r="V691" s="597" t="s">
        <v>3706</v>
      </c>
    </row>
    <row r="692" spans="1:22" x14ac:dyDescent="0.25">
      <c r="A692" s="597" t="s">
        <v>4326</v>
      </c>
      <c r="B692" s="597" t="s">
        <v>3693</v>
      </c>
      <c r="C692" s="597" t="s">
        <v>3744</v>
      </c>
      <c r="D692" s="597" t="s">
        <v>4325</v>
      </c>
      <c r="E692" s="597"/>
      <c r="F692" s="597" t="s">
        <v>4327</v>
      </c>
      <c r="G692" s="358">
        <v>43453.861562500002</v>
      </c>
      <c r="H692" s="597" t="s">
        <v>4328</v>
      </c>
      <c r="I692" s="358">
        <v>43342.861562500002</v>
      </c>
      <c r="J692" s="355" t="s">
        <v>4257</v>
      </c>
      <c r="K692" s="597" t="s">
        <v>4329</v>
      </c>
      <c r="L692" s="597" t="s">
        <v>3781</v>
      </c>
      <c r="M692" s="597" t="s">
        <v>3700</v>
      </c>
      <c r="N692" s="355" t="s">
        <v>3737</v>
      </c>
      <c r="O692" s="597" t="s">
        <v>4330</v>
      </c>
      <c r="P692" s="355" t="s">
        <v>3703</v>
      </c>
      <c r="Q692" s="596"/>
      <c r="R692" s="355" t="s">
        <v>3723</v>
      </c>
      <c r="S692" s="355"/>
      <c r="T692" s="597"/>
      <c r="U692" s="597" t="s">
        <v>3123</v>
      </c>
      <c r="V692" s="597" t="s">
        <v>3706</v>
      </c>
    </row>
    <row r="693" spans="1:22" x14ac:dyDescent="0.25">
      <c r="A693" s="597" t="s">
        <v>3863</v>
      </c>
      <c r="B693" s="597" t="s">
        <v>3693</v>
      </c>
      <c r="C693" s="597" t="s">
        <v>3694</v>
      </c>
      <c r="D693" s="597" t="s">
        <v>3814</v>
      </c>
      <c r="E693" s="597"/>
      <c r="F693" s="597" t="s">
        <v>1154</v>
      </c>
      <c r="G693" s="358">
        <v>43341.30400462963</v>
      </c>
      <c r="H693" s="597" t="s">
        <v>3816</v>
      </c>
      <c r="I693" s="358">
        <v>43342.30400462963</v>
      </c>
      <c r="J693" s="355" t="s">
        <v>3108</v>
      </c>
      <c r="K693" s="597"/>
      <c r="L693" s="597" t="s">
        <v>3864</v>
      </c>
      <c r="M693" s="597" t="s">
        <v>3781</v>
      </c>
      <c r="N693" s="355" t="s">
        <v>3701</v>
      </c>
      <c r="O693" s="597" t="s">
        <v>3091</v>
      </c>
      <c r="P693" s="355" t="s">
        <v>3703</v>
      </c>
      <c r="Q693" s="596" t="s">
        <v>6110</v>
      </c>
      <c r="R693" s="355" t="s">
        <v>3723</v>
      </c>
      <c r="S693" s="355"/>
      <c r="T693" s="597"/>
      <c r="U693" s="597" t="s">
        <v>3123</v>
      </c>
      <c r="V693" s="597" t="s">
        <v>3706</v>
      </c>
    </row>
    <row r="694" spans="1:22" x14ac:dyDescent="0.25">
      <c r="A694" s="597" t="s">
        <v>3879</v>
      </c>
      <c r="B694" s="597" t="s">
        <v>3693</v>
      </c>
      <c r="C694" s="597" t="s">
        <v>3744</v>
      </c>
      <c r="D694" s="597" t="s">
        <v>3878</v>
      </c>
      <c r="E694" s="597"/>
      <c r="F694" s="597" t="s">
        <v>3880</v>
      </c>
      <c r="G694" s="358">
        <v>43342.283831018518</v>
      </c>
      <c r="H694" s="597" t="s">
        <v>3881</v>
      </c>
      <c r="I694" s="358">
        <v>43342.283831018518</v>
      </c>
      <c r="J694" s="355" t="s">
        <v>3766</v>
      </c>
      <c r="K694" s="597" t="s">
        <v>3882</v>
      </c>
      <c r="L694" s="597" t="s">
        <v>3883</v>
      </c>
      <c r="M694" s="597" t="s">
        <v>3781</v>
      </c>
      <c r="N694" s="355" t="s">
        <v>3714</v>
      </c>
      <c r="O694" s="597" t="s">
        <v>3884</v>
      </c>
      <c r="P694" s="355" t="s">
        <v>3703</v>
      </c>
      <c r="Q694" s="596" t="s">
        <v>6114</v>
      </c>
      <c r="R694" s="355" t="s">
        <v>3742</v>
      </c>
      <c r="S694" s="355"/>
      <c r="T694" s="597"/>
      <c r="U694" s="597" t="s">
        <v>3123</v>
      </c>
      <c r="V694" s="597" t="s">
        <v>3706</v>
      </c>
    </row>
    <row r="695" spans="1:22" ht="90" x14ac:dyDescent="0.25">
      <c r="A695" s="597" t="s">
        <v>3875</v>
      </c>
      <c r="B695" s="597" t="s">
        <v>3693</v>
      </c>
      <c r="C695" s="597" t="s">
        <v>3694</v>
      </c>
      <c r="D695" s="597" t="s">
        <v>3874</v>
      </c>
      <c r="E695" s="597"/>
      <c r="F695" s="597" t="s">
        <v>921</v>
      </c>
      <c r="G695" s="358">
        <v>43341.845497685186</v>
      </c>
      <c r="H695" s="597" t="s">
        <v>3697</v>
      </c>
      <c r="I695" s="358">
        <v>43341.845497685186</v>
      </c>
      <c r="J695" s="355" t="s">
        <v>3108</v>
      </c>
      <c r="K695" s="597" t="s">
        <v>3867</v>
      </c>
      <c r="L695" s="597" t="s">
        <v>3876</v>
      </c>
      <c r="M695" s="597" t="s">
        <v>3700</v>
      </c>
      <c r="N695" s="355" t="s">
        <v>3714</v>
      </c>
      <c r="O695" s="597" t="s">
        <v>3877</v>
      </c>
      <c r="P695" s="355" t="s">
        <v>3703</v>
      </c>
      <c r="Q695" s="596" t="s">
        <v>6113</v>
      </c>
      <c r="R695" s="355" t="s">
        <v>3704</v>
      </c>
      <c r="S695" s="355" t="s">
        <v>3716</v>
      </c>
      <c r="T695" s="597"/>
      <c r="U695" s="597" t="s">
        <v>3123</v>
      </c>
      <c r="V695" s="597" t="s">
        <v>3706</v>
      </c>
    </row>
    <row r="696" spans="1:22" ht="90" x14ac:dyDescent="0.25">
      <c r="A696" s="597" t="s">
        <v>3871</v>
      </c>
      <c r="B696" s="597" t="s">
        <v>3693</v>
      </c>
      <c r="C696" s="597" t="s">
        <v>3694</v>
      </c>
      <c r="D696" s="597" t="s">
        <v>3870</v>
      </c>
      <c r="E696" s="597"/>
      <c r="F696" s="597" t="s">
        <v>3872</v>
      </c>
      <c r="G696" s="358">
        <v>43341.842256944445</v>
      </c>
      <c r="H696" s="597" t="s">
        <v>3697</v>
      </c>
      <c r="I696" s="358">
        <v>43341.842256944445</v>
      </c>
      <c r="J696" s="355" t="s">
        <v>3108</v>
      </c>
      <c r="K696" s="597" t="s">
        <v>3867</v>
      </c>
      <c r="L696" s="597" t="s">
        <v>3873</v>
      </c>
      <c r="M696" s="597" t="s">
        <v>3700</v>
      </c>
      <c r="N696" s="355" t="s">
        <v>3714</v>
      </c>
      <c r="O696" s="597" t="s">
        <v>3869</v>
      </c>
      <c r="P696" s="355" t="s">
        <v>3703</v>
      </c>
      <c r="Q696" s="596" t="s">
        <v>6112</v>
      </c>
      <c r="R696" s="355" t="s">
        <v>3704</v>
      </c>
      <c r="S696" s="355" t="s">
        <v>3716</v>
      </c>
      <c r="T696" s="597"/>
      <c r="U696" s="597" t="s">
        <v>3123</v>
      </c>
      <c r="V696" s="597" t="s">
        <v>3706</v>
      </c>
    </row>
    <row r="697" spans="1:22" ht="90" x14ac:dyDescent="0.25">
      <c r="A697" s="597" t="s">
        <v>3866</v>
      </c>
      <c r="B697" s="597" t="s">
        <v>3693</v>
      </c>
      <c r="C697" s="597" t="s">
        <v>3694</v>
      </c>
      <c r="D697" s="597" t="s">
        <v>3865</v>
      </c>
      <c r="E697" s="597"/>
      <c r="F697" s="597" t="s">
        <v>1091</v>
      </c>
      <c r="G697" s="358">
        <v>43341.835810185185</v>
      </c>
      <c r="H697" s="597" t="s">
        <v>3697</v>
      </c>
      <c r="I697" s="358">
        <v>43341.835810185185</v>
      </c>
      <c r="J697" s="355" t="s">
        <v>3108</v>
      </c>
      <c r="K697" s="597" t="s">
        <v>3867</v>
      </c>
      <c r="L697" s="597" t="s">
        <v>3868</v>
      </c>
      <c r="M697" s="597" t="s">
        <v>3700</v>
      </c>
      <c r="N697" s="355" t="s">
        <v>3714</v>
      </c>
      <c r="O697" s="597" t="s">
        <v>3869</v>
      </c>
      <c r="P697" s="355" t="s">
        <v>3703</v>
      </c>
      <c r="Q697" s="596" t="s">
        <v>6111</v>
      </c>
      <c r="R697" s="355" t="s">
        <v>3704</v>
      </c>
      <c r="S697" s="355" t="s">
        <v>3716</v>
      </c>
      <c r="T697" s="597"/>
      <c r="U697" s="597" t="s">
        <v>3123</v>
      </c>
      <c r="V697" s="597" t="s">
        <v>3706</v>
      </c>
    </row>
    <row r="698" spans="1:22" x14ac:dyDescent="0.25">
      <c r="A698" s="597" t="s">
        <v>3861</v>
      </c>
      <c r="B698" s="597" t="s">
        <v>3693</v>
      </c>
      <c r="C698" s="597" t="s">
        <v>3694</v>
      </c>
      <c r="D698" s="597" t="s">
        <v>3814</v>
      </c>
      <c r="E698" s="597"/>
      <c r="F698" s="597" t="s">
        <v>1154</v>
      </c>
      <c r="G698" s="358">
        <v>43341.299328703702</v>
      </c>
      <c r="H698" s="597" t="s">
        <v>3816</v>
      </c>
      <c r="I698" s="358">
        <v>43341.299328703702</v>
      </c>
      <c r="J698" s="355" t="s">
        <v>3108</v>
      </c>
      <c r="K698" s="597"/>
      <c r="L698" s="597" t="s">
        <v>3862</v>
      </c>
      <c r="M698" s="597" t="s">
        <v>3781</v>
      </c>
      <c r="N698" s="355" t="s">
        <v>3701</v>
      </c>
      <c r="O698" s="597" t="s">
        <v>3091</v>
      </c>
      <c r="P698" s="355" t="s">
        <v>3703</v>
      </c>
      <c r="Q698" s="596" t="s">
        <v>6109</v>
      </c>
      <c r="R698" s="355" t="s">
        <v>3723</v>
      </c>
      <c r="S698" s="355"/>
      <c r="T698" s="597"/>
      <c r="U698" s="597" t="s">
        <v>3123</v>
      </c>
      <c r="V698" s="597" t="s">
        <v>3706</v>
      </c>
    </row>
    <row r="699" spans="1:22" x14ac:dyDescent="0.25">
      <c r="A699" s="597" t="s">
        <v>3858</v>
      </c>
      <c r="B699" s="597" t="s">
        <v>3693</v>
      </c>
      <c r="C699" s="597" t="s">
        <v>3694</v>
      </c>
      <c r="D699" s="597" t="s">
        <v>3857</v>
      </c>
      <c r="E699" s="597"/>
      <c r="F699" s="597" t="s">
        <v>967</v>
      </c>
      <c r="G699" s="358">
        <v>43340.483900462961</v>
      </c>
      <c r="H699" s="597" t="s">
        <v>3859</v>
      </c>
      <c r="I699" s="358">
        <v>43340.483900462961</v>
      </c>
      <c r="J699" s="355" t="s">
        <v>3108</v>
      </c>
      <c r="K699" s="597"/>
      <c r="L699" s="597" t="s">
        <v>3860</v>
      </c>
      <c r="M699" s="597" t="s">
        <v>3781</v>
      </c>
      <c r="N699" s="355" t="s">
        <v>3701</v>
      </c>
      <c r="O699" s="597" t="s">
        <v>3091</v>
      </c>
      <c r="P699" s="355" t="s">
        <v>3703</v>
      </c>
      <c r="Q699" s="596" t="s">
        <v>6108</v>
      </c>
      <c r="R699" s="355" t="s">
        <v>3723</v>
      </c>
      <c r="S699" s="355"/>
      <c r="T699" s="597"/>
      <c r="U699" s="597" t="s">
        <v>3123</v>
      </c>
      <c r="V699" s="597" t="s">
        <v>3706</v>
      </c>
    </row>
    <row r="700" spans="1:22" ht="30" x14ac:dyDescent="0.25">
      <c r="A700" s="597" t="s">
        <v>3852</v>
      </c>
      <c r="B700" s="597" t="s">
        <v>3693</v>
      </c>
      <c r="C700" s="597" t="s">
        <v>3694</v>
      </c>
      <c r="D700" s="597" t="s">
        <v>3814</v>
      </c>
      <c r="E700" s="597"/>
      <c r="F700" s="597" t="s">
        <v>1154</v>
      </c>
      <c r="G700" s="358">
        <v>43340.474016203705</v>
      </c>
      <c r="H700" s="597" t="s">
        <v>3816</v>
      </c>
      <c r="I700" s="358">
        <v>43340.474016203705</v>
      </c>
      <c r="J700" s="355" t="s">
        <v>3108</v>
      </c>
      <c r="K700" s="597"/>
      <c r="L700" s="597" t="s">
        <v>3853</v>
      </c>
      <c r="M700" s="597" t="s">
        <v>3781</v>
      </c>
      <c r="N700" s="355" t="s">
        <v>3701</v>
      </c>
      <c r="O700" s="597" t="s">
        <v>3091</v>
      </c>
      <c r="P700" s="355" t="s">
        <v>3703</v>
      </c>
      <c r="Q700" s="596" t="s">
        <v>6106</v>
      </c>
      <c r="R700" s="355" t="s">
        <v>3723</v>
      </c>
      <c r="S700" s="355"/>
      <c r="T700" s="597"/>
      <c r="U700" s="597" t="s">
        <v>3123</v>
      </c>
      <c r="V700" s="597" t="s">
        <v>3706</v>
      </c>
    </row>
    <row r="701" spans="1:22" x14ac:dyDescent="0.25">
      <c r="A701" s="597" t="s">
        <v>3850</v>
      </c>
      <c r="B701" s="597" t="s">
        <v>3693</v>
      </c>
      <c r="C701" s="597" t="s">
        <v>3707</v>
      </c>
      <c r="D701" s="597" t="s">
        <v>3849</v>
      </c>
      <c r="E701" s="597"/>
      <c r="F701" s="597" t="s">
        <v>3851</v>
      </c>
      <c r="G701" s="358">
        <v>43340.470312500001</v>
      </c>
      <c r="H701" s="597"/>
      <c r="I701" s="358">
        <v>43340.470312500001</v>
      </c>
      <c r="J701" s="355" t="s">
        <v>3780</v>
      </c>
      <c r="K701" s="597"/>
      <c r="L701" s="597"/>
      <c r="M701" s="597" t="s">
        <v>3781</v>
      </c>
      <c r="N701" s="355" t="s">
        <v>3701</v>
      </c>
      <c r="O701" s="597" t="s">
        <v>3091</v>
      </c>
      <c r="P701" s="355" t="s">
        <v>3703</v>
      </c>
      <c r="Q701" s="596"/>
      <c r="R701" s="355" t="s">
        <v>3723</v>
      </c>
      <c r="S701" s="355"/>
      <c r="T701" s="597"/>
      <c r="U701" s="597" t="s">
        <v>3123</v>
      </c>
      <c r="V701" s="597" t="s">
        <v>3706</v>
      </c>
    </row>
    <row r="702" spans="1:22" ht="30" x14ac:dyDescent="0.25">
      <c r="A702" s="597" t="s">
        <v>3844</v>
      </c>
      <c r="B702" s="597" t="s">
        <v>3693</v>
      </c>
      <c r="C702" s="597" t="s">
        <v>3694</v>
      </c>
      <c r="D702" s="597" t="s">
        <v>3843</v>
      </c>
      <c r="E702" s="597"/>
      <c r="F702" s="597" t="s">
        <v>3845</v>
      </c>
      <c r="G702" s="358">
        <v>43340.360092592593</v>
      </c>
      <c r="H702" s="597" t="s">
        <v>3846</v>
      </c>
      <c r="I702" s="358">
        <v>43340.360092592593</v>
      </c>
      <c r="J702" s="355" t="s">
        <v>3108</v>
      </c>
      <c r="K702" s="597" t="s">
        <v>3847</v>
      </c>
      <c r="L702" s="597" t="s">
        <v>3848</v>
      </c>
      <c r="M702" s="597" t="s">
        <v>3700</v>
      </c>
      <c r="N702" s="355" t="s">
        <v>3701</v>
      </c>
      <c r="O702" s="597" t="s">
        <v>3761</v>
      </c>
      <c r="P702" s="355" t="s">
        <v>3703</v>
      </c>
      <c r="Q702" s="596" t="s">
        <v>6105</v>
      </c>
      <c r="R702" s="355" t="s">
        <v>3723</v>
      </c>
      <c r="S702" s="355"/>
      <c r="T702" s="597"/>
      <c r="U702" s="597" t="s">
        <v>3123</v>
      </c>
      <c r="V702" s="597" t="s">
        <v>3706</v>
      </c>
    </row>
    <row r="703" spans="1:22" x14ac:dyDescent="0.25">
      <c r="A703" s="597" t="s">
        <v>3839</v>
      </c>
      <c r="B703" s="597" t="s">
        <v>3693</v>
      </c>
      <c r="C703" s="597" t="s">
        <v>3694</v>
      </c>
      <c r="D703" s="597" t="s">
        <v>3838</v>
      </c>
      <c r="E703" s="597"/>
      <c r="F703" s="597" t="s">
        <v>1158</v>
      </c>
      <c r="G703" s="358">
        <v>43340.265925925924</v>
      </c>
      <c r="H703" s="597" t="s">
        <v>3816</v>
      </c>
      <c r="I703" s="358">
        <v>43340.265914351854</v>
      </c>
      <c r="J703" s="355" t="s">
        <v>3108</v>
      </c>
      <c r="K703" s="597" t="s">
        <v>3840</v>
      </c>
      <c r="L703" s="597" t="s">
        <v>3841</v>
      </c>
      <c r="M703" s="597" t="s">
        <v>3774</v>
      </c>
      <c r="N703" s="355" t="s">
        <v>3701</v>
      </c>
      <c r="O703" s="597" t="s">
        <v>3842</v>
      </c>
      <c r="P703" s="355" t="s">
        <v>3703</v>
      </c>
      <c r="Q703" s="596" t="s">
        <v>6104</v>
      </c>
      <c r="R703" s="355" t="s">
        <v>3723</v>
      </c>
      <c r="S703" s="355"/>
      <c r="T703" s="597"/>
      <c r="U703" s="597" t="s">
        <v>3123</v>
      </c>
      <c r="V703" s="597" t="s">
        <v>3706</v>
      </c>
    </row>
    <row r="704" spans="1:22" x14ac:dyDescent="0.25">
      <c r="A704" s="597" t="s">
        <v>3835</v>
      </c>
      <c r="B704" s="597" t="s">
        <v>3693</v>
      </c>
      <c r="C704" s="597" t="s">
        <v>3694</v>
      </c>
      <c r="D704" s="597" t="s">
        <v>3834</v>
      </c>
      <c r="E704" s="597"/>
      <c r="F704" s="597" t="s">
        <v>1156</v>
      </c>
      <c r="G704" s="358">
        <v>43340.197893518518</v>
      </c>
      <c r="H704" s="597" t="s">
        <v>3816</v>
      </c>
      <c r="I704" s="358">
        <v>43340.197893518518</v>
      </c>
      <c r="J704" s="355" t="s">
        <v>3108</v>
      </c>
      <c r="K704" s="597"/>
      <c r="L704" s="597" t="s">
        <v>3836</v>
      </c>
      <c r="M704" s="597" t="s">
        <v>3781</v>
      </c>
      <c r="N704" s="355" t="s">
        <v>3837</v>
      </c>
      <c r="O704" s="597" t="s">
        <v>3025</v>
      </c>
      <c r="P704" s="355" t="s">
        <v>3703</v>
      </c>
      <c r="Q704" s="596" t="s">
        <v>6103</v>
      </c>
      <c r="R704" s="355" t="s">
        <v>3723</v>
      </c>
      <c r="S704" s="355"/>
      <c r="T704" s="597"/>
      <c r="U704" s="597" t="s">
        <v>3123</v>
      </c>
      <c r="V704" s="597" t="s">
        <v>3706</v>
      </c>
    </row>
    <row r="705" spans="1:22" ht="60" x14ac:dyDescent="0.25">
      <c r="A705" s="597" t="s">
        <v>3830</v>
      </c>
      <c r="B705" s="597" t="s">
        <v>3693</v>
      </c>
      <c r="C705" s="597" t="s">
        <v>3694</v>
      </c>
      <c r="D705" s="597" t="s">
        <v>3829</v>
      </c>
      <c r="E705" s="597"/>
      <c r="F705" s="597" t="s">
        <v>2077</v>
      </c>
      <c r="G705" s="358">
        <v>43339.977870370371</v>
      </c>
      <c r="H705" s="597" t="s">
        <v>3826</v>
      </c>
      <c r="I705" s="358">
        <v>43339.977870370371</v>
      </c>
      <c r="J705" s="355" t="s">
        <v>3108</v>
      </c>
      <c r="K705" s="597" t="s">
        <v>3831</v>
      </c>
      <c r="L705" s="597" t="s">
        <v>3832</v>
      </c>
      <c r="M705" s="597" t="s">
        <v>3700</v>
      </c>
      <c r="N705" s="355" t="s">
        <v>3714</v>
      </c>
      <c r="O705" s="597" t="s">
        <v>3833</v>
      </c>
      <c r="P705" s="355" t="s">
        <v>3703</v>
      </c>
      <c r="Q705" s="596" t="s">
        <v>6102</v>
      </c>
      <c r="R705" s="355" t="s">
        <v>3742</v>
      </c>
      <c r="S705" s="355" t="s">
        <v>3705</v>
      </c>
      <c r="T705" s="597"/>
      <c r="U705" s="597" t="s">
        <v>3123</v>
      </c>
      <c r="V705" s="597" t="s">
        <v>3706</v>
      </c>
    </row>
    <row r="706" spans="1:22" x14ac:dyDescent="0.25">
      <c r="A706" s="597" t="s">
        <v>3821</v>
      </c>
      <c r="B706" s="597" t="s">
        <v>3693</v>
      </c>
      <c r="C706" s="597" t="s">
        <v>3694</v>
      </c>
      <c r="D706" s="597" t="s">
        <v>3820</v>
      </c>
      <c r="E706" s="597"/>
      <c r="F706" s="597" t="s">
        <v>766</v>
      </c>
      <c r="G706" s="358">
        <v>43336.591284722221</v>
      </c>
      <c r="H706" s="597" t="s">
        <v>3822</v>
      </c>
      <c r="I706" s="358">
        <v>43339.591284722221</v>
      </c>
      <c r="J706" s="355" t="s">
        <v>3108</v>
      </c>
      <c r="K706" s="597"/>
      <c r="L706" s="597" t="s">
        <v>3823</v>
      </c>
      <c r="M706" s="597" t="s">
        <v>3781</v>
      </c>
      <c r="N706" s="355" t="s">
        <v>3701</v>
      </c>
      <c r="O706" s="597" t="s">
        <v>3091</v>
      </c>
      <c r="P706" s="355" t="s">
        <v>3703</v>
      </c>
      <c r="Q706" s="596" t="s">
        <v>6100</v>
      </c>
      <c r="R706" s="355" t="s">
        <v>3723</v>
      </c>
      <c r="S706" s="355"/>
      <c r="T706" s="597"/>
      <c r="U706" s="597" t="s">
        <v>3123</v>
      </c>
      <c r="V706" s="597" t="s">
        <v>3706</v>
      </c>
    </row>
    <row r="707" spans="1:22" x14ac:dyDescent="0.25">
      <c r="A707" s="597" t="s">
        <v>3818</v>
      </c>
      <c r="B707" s="597" t="s">
        <v>3693</v>
      </c>
      <c r="C707" s="597" t="s">
        <v>3694</v>
      </c>
      <c r="D707" s="597" t="s">
        <v>3795</v>
      </c>
      <c r="E707" s="597"/>
      <c r="F707" s="597" t="s">
        <v>1159</v>
      </c>
      <c r="G707" s="358">
        <v>43336.589907407404</v>
      </c>
      <c r="H707" s="597" t="s">
        <v>3771</v>
      </c>
      <c r="I707" s="358">
        <v>43338.589907407404</v>
      </c>
      <c r="J707" s="355" t="s">
        <v>3108</v>
      </c>
      <c r="K707" s="597"/>
      <c r="L707" s="597" t="s">
        <v>3819</v>
      </c>
      <c r="M707" s="597" t="s">
        <v>3781</v>
      </c>
      <c r="N707" s="355" t="s">
        <v>3701</v>
      </c>
      <c r="O707" s="597" t="s">
        <v>3091</v>
      </c>
      <c r="P707" s="355" t="s">
        <v>3703</v>
      </c>
      <c r="Q707" s="596" t="s">
        <v>6099</v>
      </c>
      <c r="R707" s="355" t="s">
        <v>3723</v>
      </c>
      <c r="S707" s="355"/>
      <c r="T707" s="597"/>
      <c r="U707" s="597" t="s">
        <v>3123</v>
      </c>
      <c r="V707" s="597" t="s">
        <v>3706</v>
      </c>
    </row>
    <row r="708" spans="1:22" x14ac:dyDescent="0.25">
      <c r="A708" s="597" t="s">
        <v>3825</v>
      </c>
      <c r="B708" s="597" t="s">
        <v>3693</v>
      </c>
      <c r="C708" s="597" t="s">
        <v>3694</v>
      </c>
      <c r="D708" s="597" t="s">
        <v>3824</v>
      </c>
      <c r="E708" s="597"/>
      <c r="F708" s="597" t="s">
        <v>2079</v>
      </c>
      <c r="G708" s="358">
        <v>43339.528368055559</v>
      </c>
      <c r="H708" s="597" t="s">
        <v>3826</v>
      </c>
      <c r="I708" s="358">
        <v>43338.528368055559</v>
      </c>
      <c r="J708" s="355" t="s">
        <v>3108</v>
      </c>
      <c r="K708" s="597"/>
      <c r="L708" s="597" t="s">
        <v>3827</v>
      </c>
      <c r="M708" s="597"/>
      <c r="N708" s="355"/>
      <c r="O708" s="597"/>
      <c r="P708" s="355" t="s">
        <v>3703</v>
      </c>
      <c r="Q708" s="596" t="s">
        <v>6101</v>
      </c>
      <c r="R708" s="355" t="s">
        <v>3742</v>
      </c>
      <c r="S708" s="355" t="s">
        <v>3828</v>
      </c>
      <c r="T708" s="597"/>
      <c r="U708" s="597" t="s">
        <v>3123</v>
      </c>
      <c r="V708" s="597" t="s">
        <v>3706</v>
      </c>
    </row>
    <row r="709" spans="1:22" x14ac:dyDescent="0.25">
      <c r="A709" s="597" t="s">
        <v>3798</v>
      </c>
      <c r="B709" s="597" t="s">
        <v>3693</v>
      </c>
      <c r="C709" s="597" t="s">
        <v>3694</v>
      </c>
      <c r="D709" s="597" t="s">
        <v>3795</v>
      </c>
      <c r="E709" s="597"/>
      <c r="F709" s="597" t="s">
        <v>1159</v>
      </c>
      <c r="G709" s="358">
        <v>43335.3127662037</v>
      </c>
      <c r="H709" s="597" t="s">
        <v>3771</v>
      </c>
      <c r="I709" s="358">
        <v>43336.312754629631</v>
      </c>
      <c r="J709" s="355" t="s">
        <v>3108</v>
      </c>
      <c r="K709" s="597"/>
      <c r="L709" s="597" t="s">
        <v>3799</v>
      </c>
      <c r="M709" s="597" t="s">
        <v>3781</v>
      </c>
      <c r="N709" s="355"/>
      <c r="O709" s="597"/>
      <c r="P709" s="355" t="s">
        <v>3703</v>
      </c>
      <c r="Q709" s="596" t="s">
        <v>6094</v>
      </c>
      <c r="R709" s="355" t="s">
        <v>3723</v>
      </c>
      <c r="S709" s="355"/>
      <c r="T709" s="597"/>
      <c r="U709" s="597" t="s">
        <v>3123</v>
      </c>
      <c r="V709" s="597" t="s">
        <v>3706</v>
      </c>
    </row>
    <row r="710" spans="1:22" x14ac:dyDescent="0.25">
      <c r="A710" s="597" t="s">
        <v>3809</v>
      </c>
      <c r="B710" s="597" t="s">
        <v>3693</v>
      </c>
      <c r="C710" s="597" t="s">
        <v>3744</v>
      </c>
      <c r="D710" s="597" t="s">
        <v>3808</v>
      </c>
      <c r="E710" s="597"/>
      <c r="F710" s="597" t="s">
        <v>2323</v>
      </c>
      <c r="G710" s="358">
        <v>43336.163194444445</v>
      </c>
      <c r="H710" s="597"/>
      <c r="I710" s="358">
        <v>43336.163194444445</v>
      </c>
      <c r="J710" s="355" t="s">
        <v>3810</v>
      </c>
      <c r="K710" s="597"/>
      <c r="L710" s="597" t="s">
        <v>3811</v>
      </c>
      <c r="M710" s="597" t="s">
        <v>3700</v>
      </c>
      <c r="N710" s="355" t="s">
        <v>3701</v>
      </c>
      <c r="O710" s="597" t="s">
        <v>3806</v>
      </c>
      <c r="P710" s="355" t="s">
        <v>3703</v>
      </c>
      <c r="Q710" s="596" t="s">
        <v>6096</v>
      </c>
      <c r="R710" s="355" t="s">
        <v>3723</v>
      </c>
      <c r="S710" s="355" t="s">
        <v>3807</v>
      </c>
      <c r="T710" s="597"/>
      <c r="U710" s="597" t="s">
        <v>3123</v>
      </c>
      <c r="V710" s="597" t="s">
        <v>3706</v>
      </c>
    </row>
    <row r="711" spans="1:22" x14ac:dyDescent="0.25">
      <c r="A711" s="597" t="s">
        <v>3801</v>
      </c>
      <c r="B711" s="597" t="s">
        <v>3693</v>
      </c>
      <c r="C711" s="597" t="s">
        <v>3694</v>
      </c>
      <c r="D711" s="597" t="s">
        <v>3800</v>
      </c>
      <c r="E711" s="597"/>
      <c r="F711" s="597" t="s">
        <v>3802</v>
      </c>
      <c r="G711" s="358">
        <v>43336.158668981479</v>
      </c>
      <c r="H711" s="597" t="s">
        <v>3803</v>
      </c>
      <c r="I711" s="358">
        <v>43336.158668981479</v>
      </c>
      <c r="J711" s="355" t="s">
        <v>3108</v>
      </c>
      <c r="K711" s="597" t="s">
        <v>3804</v>
      </c>
      <c r="L711" s="597" t="s">
        <v>3805</v>
      </c>
      <c r="M711" s="597" t="s">
        <v>3700</v>
      </c>
      <c r="N711" s="355" t="s">
        <v>3737</v>
      </c>
      <c r="O711" s="597" t="s">
        <v>3806</v>
      </c>
      <c r="P711" s="355" t="s">
        <v>3703</v>
      </c>
      <c r="Q711" s="596" t="s">
        <v>6095</v>
      </c>
      <c r="R711" s="355" t="s">
        <v>3742</v>
      </c>
      <c r="S711" s="355" t="s">
        <v>3807</v>
      </c>
      <c r="T711" s="597"/>
      <c r="U711" s="597" t="s">
        <v>3123</v>
      </c>
      <c r="V711" s="597" t="s">
        <v>3706</v>
      </c>
    </row>
    <row r="712" spans="1:22" x14ac:dyDescent="0.25">
      <c r="A712" s="597" t="s">
        <v>3796</v>
      </c>
      <c r="B712" s="597" t="s">
        <v>3693</v>
      </c>
      <c r="C712" s="597" t="s">
        <v>3694</v>
      </c>
      <c r="D712" s="597" t="s">
        <v>3795</v>
      </c>
      <c r="E712" s="597"/>
      <c r="F712" s="597" t="s">
        <v>1159</v>
      </c>
      <c r="G712" s="358">
        <v>43335.306527777779</v>
      </c>
      <c r="H712" s="597" t="s">
        <v>3771</v>
      </c>
      <c r="I712" s="358">
        <v>43335.306527777779</v>
      </c>
      <c r="J712" s="355" t="s">
        <v>3108</v>
      </c>
      <c r="K712" s="597"/>
      <c r="L712" s="597" t="s">
        <v>3797</v>
      </c>
      <c r="M712" s="597" t="s">
        <v>3781</v>
      </c>
      <c r="N712" s="355" t="s">
        <v>3701</v>
      </c>
      <c r="O712" s="597" t="s">
        <v>3091</v>
      </c>
      <c r="P712" s="355" t="s">
        <v>3703</v>
      </c>
      <c r="Q712" s="596" t="s">
        <v>6093</v>
      </c>
      <c r="R712" s="355" t="s">
        <v>3723</v>
      </c>
      <c r="S712" s="355"/>
      <c r="T712" s="597"/>
      <c r="U712" s="597" t="s">
        <v>3123</v>
      </c>
      <c r="V712" s="597" t="s">
        <v>3706</v>
      </c>
    </row>
    <row r="713" spans="1:22" x14ac:dyDescent="0.25">
      <c r="A713" s="597" t="s">
        <v>3793</v>
      </c>
      <c r="B713" s="597" t="s">
        <v>3693</v>
      </c>
      <c r="C713" s="597" t="s">
        <v>3694</v>
      </c>
      <c r="D713" s="597" t="s">
        <v>3769</v>
      </c>
      <c r="E713" s="597"/>
      <c r="F713" s="597" t="s">
        <v>1160</v>
      </c>
      <c r="G713" s="358">
        <v>43335.295069444444</v>
      </c>
      <c r="H713" s="597" t="s">
        <v>3771</v>
      </c>
      <c r="I713" s="358">
        <v>43335.295069444444</v>
      </c>
      <c r="J713" s="355" t="s">
        <v>3108</v>
      </c>
      <c r="K713" s="597"/>
      <c r="L713" s="597" t="s">
        <v>3794</v>
      </c>
      <c r="M713" s="597" t="s">
        <v>3781</v>
      </c>
      <c r="N713" s="355" t="s">
        <v>3701</v>
      </c>
      <c r="O713" s="597" t="s">
        <v>3091</v>
      </c>
      <c r="P713" s="355" t="s">
        <v>3703</v>
      </c>
      <c r="Q713" s="596" t="s">
        <v>6092</v>
      </c>
      <c r="R713" s="355" t="s">
        <v>3723</v>
      </c>
      <c r="S713" s="355"/>
      <c r="T713" s="597"/>
      <c r="U713" s="597" t="s">
        <v>3123</v>
      </c>
      <c r="V713" s="597" t="s">
        <v>3706</v>
      </c>
    </row>
    <row r="714" spans="1:22" ht="30" x14ac:dyDescent="0.25">
      <c r="A714" s="597" t="s">
        <v>3790</v>
      </c>
      <c r="B714" s="597" t="s">
        <v>3693</v>
      </c>
      <c r="C714" s="597" t="s">
        <v>3744</v>
      </c>
      <c r="D714" s="597" t="s">
        <v>3789</v>
      </c>
      <c r="E714" s="597"/>
      <c r="F714" s="597" t="s">
        <v>3791</v>
      </c>
      <c r="G714" s="358">
        <v>43334.835173611114</v>
      </c>
      <c r="H714" s="597"/>
      <c r="I714" s="358">
        <v>43334.835173611114</v>
      </c>
      <c r="J714" s="355" t="s">
        <v>3108</v>
      </c>
      <c r="K714" s="597"/>
      <c r="L714" s="597" t="s">
        <v>3792</v>
      </c>
      <c r="M714" s="597" t="s">
        <v>3774</v>
      </c>
      <c r="N714" s="355" t="s">
        <v>3714</v>
      </c>
      <c r="O714" s="597"/>
      <c r="P714" s="355" t="s">
        <v>3703</v>
      </c>
      <c r="Q714" s="596" t="s">
        <v>6091</v>
      </c>
      <c r="R714" s="355" t="s">
        <v>3723</v>
      </c>
      <c r="S714" s="355"/>
      <c r="T714" s="597"/>
      <c r="U714" s="597" t="s">
        <v>3123</v>
      </c>
      <c r="V714" s="597" t="s">
        <v>3706</v>
      </c>
    </row>
    <row r="715" spans="1:22" ht="90" x14ac:dyDescent="0.25">
      <c r="A715" s="597" t="s">
        <v>3785</v>
      </c>
      <c r="B715" s="597" t="s">
        <v>3693</v>
      </c>
      <c r="C715" s="597" t="s">
        <v>3744</v>
      </c>
      <c r="D715" s="597" t="s">
        <v>3784</v>
      </c>
      <c r="E715" s="597"/>
      <c r="F715" s="597" t="s">
        <v>3786</v>
      </c>
      <c r="G715" s="358">
        <v>43334.814456018517</v>
      </c>
      <c r="H715" s="597" t="s">
        <v>3787</v>
      </c>
      <c r="I715" s="358">
        <v>43334.814456018517</v>
      </c>
      <c r="J715" s="355" t="s">
        <v>3108</v>
      </c>
      <c r="K715" s="597"/>
      <c r="L715" s="597" t="s">
        <v>3788</v>
      </c>
      <c r="M715" s="597" t="s">
        <v>3774</v>
      </c>
      <c r="N715" s="355" t="s">
        <v>3714</v>
      </c>
      <c r="O715" s="597"/>
      <c r="P715" s="355" t="s">
        <v>3703</v>
      </c>
      <c r="Q715" s="596" t="s">
        <v>6090</v>
      </c>
      <c r="R715" s="355" t="s">
        <v>3723</v>
      </c>
      <c r="S715" s="355"/>
      <c r="T715" s="597"/>
      <c r="U715" s="597" t="s">
        <v>3123</v>
      </c>
      <c r="V715" s="597" t="s">
        <v>3706</v>
      </c>
    </row>
    <row r="716" spans="1:22" x14ac:dyDescent="0.25">
      <c r="A716" s="597" t="s">
        <v>3770</v>
      </c>
      <c r="B716" s="597" t="s">
        <v>3693</v>
      </c>
      <c r="C716" s="597" t="s">
        <v>3694</v>
      </c>
      <c r="D716" s="597" t="s">
        <v>3769</v>
      </c>
      <c r="E716" s="597"/>
      <c r="F716" s="597" t="s">
        <v>1160</v>
      </c>
      <c r="G716" s="358">
        <v>43334.603483796294</v>
      </c>
      <c r="H716" s="597" t="s">
        <v>3771</v>
      </c>
      <c r="I716" s="358">
        <v>43334.603483796294</v>
      </c>
      <c r="J716" s="355" t="s">
        <v>3108</v>
      </c>
      <c r="K716" s="597" t="s">
        <v>3772</v>
      </c>
      <c r="L716" s="597" t="s">
        <v>3773</v>
      </c>
      <c r="M716" s="597" t="s">
        <v>3774</v>
      </c>
      <c r="N716" s="355" t="s">
        <v>3701</v>
      </c>
      <c r="O716" s="597" t="s">
        <v>3091</v>
      </c>
      <c r="P716" s="355" t="s">
        <v>3703</v>
      </c>
      <c r="Q716" s="596" t="s">
        <v>6087</v>
      </c>
      <c r="R716" s="355" t="s">
        <v>3723</v>
      </c>
      <c r="S716" s="355"/>
      <c r="T716" s="597"/>
      <c r="U716" s="597" t="s">
        <v>3123</v>
      </c>
      <c r="V716" s="597" t="s">
        <v>3706</v>
      </c>
    </row>
    <row r="717" spans="1:22" x14ac:dyDescent="0.25">
      <c r="A717" s="597" t="s">
        <v>3776</v>
      </c>
      <c r="B717" s="597" t="s">
        <v>3693</v>
      </c>
      <c r="C717" s="597" t="s">
        <v>3694</v>
      </c>
      <c r="D717" s="597" t="s">
        <v>3775</v>
      </c>
      <c r="E717" s="597"/>
      <c r="F717" s="597" t="s">
        <v>1125</v>
      </c>
      <c r="G717" s="358">
        <v>43333.558113425926</v>
      </c>
      <c r="H717" s="597" t="s">
        <v>3697</v>
      </c>
      <c r="I717" s="358">
        <v>43333.558113425926</v>
      </c>
      <c r="J717" s="355" t="s">
        <v>3108</v>
      </c>
      <c r="K717" s="597" t="s">
        <v>3772</v>
      </c>
      <c r="L717" s="597" t="s">
        <v>3777</v>
      </c>
      <c r="M717" s="597" t="s">
        <v>3700</v>
      </c>
      <c r="N717" s="355" t="s">
        <v>3701</v>
      </c>
      <c r="O717" s="597" t="s">
        <v>3761</v>
      </c>
      <c r="P717" s="355" t="s">
        <v>3703</v>
      </c>
      <c r="Q717" s="596" t="s">
        <v>6088</v>
      </c>
      <c r="R717" s="355" t="s">
        <v>3723</v>
      </c>
      <c r="S717" s="355"/>
      <c r="T717" s="597"/>
      <c r="U717" s="597" t="s">
        <v>3123</v>
      </c>
      <c r="V717" s="597" t="s">
        <v>3706</v>
      </c>
    </row>
    <row r="718" spans="1:22" x14ac:dyDescent="0.25">
      <c r="A718" s="597" t="s">
        <v>3779</v>
      </c>
      <c r="B718" s="597" t="s">
        <v>3693</v>
      </c>
      <c r="C718" s="597" t="s">
        <v>3744</v>
      </c>
      <c r="D718" s="597" t="s">
        <v>3778</v>
      </c>
      <c r="E718" s="597"/>
      <c r="F718" s="597" t="s">
        <v>1512</v>
      </c>
      <c r="G718" s="358">
        <v>43333.457858796297</v>
      </c>
      <c r="H718" s="597"/>
      <c r="I718" s="358">
        <v>43333.457858796297</v>
      </c>
      <c r="J718" s="355" t="s">
        <v>3780</v>
      </c>
      <c r="K718" s="597"/>
      <c r="L718" s="597"/>
      <c r="M718" s="597" t="s">
        <v>3781</v>
      </c>
      <c r="N718" s="355" t="s">
        <v>3701</v>
      </c>
      <c r="O718" s="597" t="s">
        <v>3091</v>
      </c>
      <c r="P718" s="355" t="s">
        <v>3703</v>
      </c>
      <c r="Q718" s="596"/>
      <c r="R718" s="355" t="s">
        <v>3723</v>
      </c>
      <c r="S718" s="355"/>
      <c r="T718" s="597"/>
      <c r="U718" s="597" t="s">
        <v>3123</v>
      </c>
      <c r="V718" s="597" t="s">
        <v>3706</v>
      </c>
    </row>
    <row r="719" spans="1:22" ht="45" x14ac:dyDescent="0.25">
      <c r="A719" s="597" t="s">
        <v>3764</v>
      </c>
      <c r="B719" s="597" t="s">
        <v>3693</v>
      </c>
      <c r="C719" s="597" t="s">
        <v>3762</v>
      </c>
      <c r="D719" s="597" t="s">
        <v>3763</v>
      </c>
      <c r="E719" s="597"/>
      <c r="F719" s="597" t="s">
        <v>123</v>
      </c>
      <c r="G719" s="358">
        <v>43331.375092592592</v>
      </c>
      <c r="H719" s="597" t="s">
        <v>3765</v>
      </c>
      <c r="I719" s="358">
        <v>43333.375092592592</v>
      </c>
      <c r="J719" s="355" t="s">
        <v>3766</v>
      </c>
      <c r="K719" s="597" t="s">
        <v>3759</v>
      </c>
      <c r="L719" s="597" t="s">
        <v>3767</v>
      </c>
      <c r="M719" s="597" t="s">
        <v>3768</v>
      </c>
      <c r="N719" s="355" t="s">
        <v>3701</v>
      </c>
      <c r="O719" s="597" t="s">
        <v>3091</v>
      </c>
      <c r="P719" s="355" t="s">
        <v>3703</v>
      </c>
      <c r="Q719" s="596" t="s">
        <v>6086</v>
      </c>
      <c r="R719" s="355" t="s">
        <v>3723</v>
      </c>
      <c r="S719" s="355"/>
      <c r="T719" s="597"/>
      <c r="U719" s="597" t="s">
        <v>3123</v>
      </c>
      <c r="V719" s="597" t="s">
        <v>3706</v>
      </c>
    </row>
    <row r="720" spans="1:22" x14ac:dyDescent="0.25">
      <c r="A720" s="597" t="s">
        <v>3757</v>
      </c>
      <c r="B720" s="597" t="s">
        <v>3693</v>
      </c>
      <c r="C720" s="597" t="s">
        <v>3694</v>
      </c>
      <c r="D720" s="597" t="s">
        <v>3756</v>
      </c>
      <c r="E720" s="597"/>
      <c r="F720" s="597" t="s">
        <v>906</v>
      </c>
      <c r="G720" s="358">
        <v>43331.354756944442</v>
      </c>
      <c r="H720" s="597" t="s">
        <v>3758</v>
      </c>
      <c r="I720" s="358">
        <v>43332.354756944442</v>
      </c>
      <c r="J720" s="355" t="s">
        <v>3108</v>
      </c>
      <c r="K720" s="597" t="s">
        <v>3759</v>
      </c>
      <c r="L720" s="597" t="s">
        <v>3760</v>
      </c>
      <c r="M720" s="597" t="s">
        <v>3700</v>
      </c>
      <c r="N720" s="355" t="s">
        <v>3701</v>
      </c>
      <c r="O720" s="597" t="s">
        <v>3761</v>
      </c>
      <c r="P720" s="355" t="s">
        <v>3703</v>
      </c>
      <c r="Q720" s="596" t="s">
        <v>6085</v>
      </c>
      <c r="R720" s="355" t="s">
        <v>3723</v>
      </c>
      <c r="S720" s="355"/>
      <c r="T720" s="597"/>
      <c r="U720" s="597" t="s">
        <v>3123</v>
      </c>
      <c r="V720" s="597" t="s">
        <v>3706</v>
      </c>
    </row>
    <row r="721" spans="1:22" ht="30" x14ac:dyDescent="0.25">
      <c r="A721" s="597" t="s">
        <v>3753</v>
      </c>
      <c r="B721" s="597" t="s">
        <v>3693</v>
      </c>
      <c r="C721" s="597" t="s">
        <v>3744</v>
      </c>
      <c r="D721" s="597" t="s">
        <v>3752</v>
      </c>
      <c r="E721" s="597"/>
      <c r="F721" s="597" t="s">
        <v>307</v>
      </c>
      <c r="G721" s="358">
        <v>43326.718865740739</v>
      </c>
      <c r="H721" s="597"/>
      <c r="I721" s="358">
        <v>43326.718865740739</v>
      </c>
      <c r="J721" s="355" t="s">
        <v>3108</v>
      </c>
      <c r="K721" s="597" t="s">
        <v>3748</v>
      </c>
      <c r="L721" s="597" t="s">
        <v>3754</v>
      </c>
      <c r="M721" s="597" t="s">
        <v>3755</v>
      </c>
      <c r="N721" s="355" t="s">
        <v>3714</v>
      </c>
      <c r="O721" s="597" t="s">
        <v>3714</v>
      </c>
      <c r="P721" s="355"/>
      <c r="Q721" s="596" t="s">
        <v>6084</v>
      </c>
      <c r="R721" s="355" t="s">
        <v>3723</v>
      </c>
      <c r="S721" s="355"/>
      <c r="T721" s="597"/>
      <c r="U721" s="597" t="s">
        <v>3123</v>
      </c>
      <c r="V721" s="597" t="s">
        <v>3706</v>
      </c>
    </row>
    <row r="722" spans="1:22" ht="30" x14ac:dyDescent="0.25">
      <c r="A722" s="597" t="s">
        <v>3746</v>
      </c>
      <c r="B722" s="597" t="s">
        <v>3693</v>
      </c>
      <c r="C722" s="597" t="s">
        <v>3744</v>
      </c>
      <c r="D722" s="597" t="s">
        <v>3745</v>
      </c>
      <c r="E722" s="597"/>
      <c r="F722" s="597" t="s">
        <v>3747</v>
      </c>
      <c r="G722" s="358">
        <v>43326.715416666666</v>
      </c>
      <c r="H722" s="597"/>
      <c r="I722" s="358">
        <v>43326.715416666666</v>
      </c>
      <c r="J722" s="355" t="s">
        <v>3711</v>
      </c>
      <c r="K722" s="597" t="s">
        <v>3748</v>
      </c>
      <c r="L722" s="597" t="s">
        <v>3749</v>
      </c>
      <c r="M722" s="597" t="s">
        <v>3750</v>
      </c>
      <c r="N722" s="355" t="s">
        <v>3714</v>
      </c>
      <c r="O722" s="597" t="s">
        <v>3751</v>
      </c>
      <c r="P722" s="355" t="s">
        <v>3703</v>
      </c>
      <c r="Q722" s="596" t="s">
        <v>6083</v>
      </c>
      <c r="R722" s="355" t="s">
        <v>3742</v>
      </c>
      <c r="S722" s="355"/>
      <c r="T722" s="597"/>
      <c r="U722" s="597" t="s">
        <v>3123</v>
      </c>
      <c r="V722" s="597" t="s">
        <v>3706</v>
      </c>
    </row>
    <row r="723" spans="1:22" x14ac:dyDescent="0.25">
      <c r="A723" s="597" t="s">
        <v>3739</v>
      </c>
      <c r="B723" s="597" t="s">
        <v>3693</v>
      </c>
      <c r="C723" s="597" t="s">
        <v>3694</v>
      </c>
      <c r="D723" s="597" t="s">
        <v>3738</v>
      </c>
      <c r="E723" s="597"/>
      <c r="F723" s="597" t="s">
        <v>1034</v>
      </c>
      <c r="G723" s="358">
        <v>43326.102743055555</v>
      </c>
      <c r="H723" s="597" t="s">
        <v>3740</v>
      </c>
      <c r="I723" s="358">
        <v>43326.102743055555</v>
      </c>
      <c r="J723" s="355" t="s">
        <v>3108</v>
      </c>
      <c r="K723" s="597"/>
      <c r="L723" s="597" t="s">
        <v>3741</v>
      </c>
      <c r="M723" s="597" t="s">
        <v>3721</v>
      </c>
      <c r="N723" s="355" t="s">
        <v>3714</v>
      </c>
      <c r="O723" s="597"/>
      <c r="P723" s="355" t="s">
        <v>3703</v>
      </c>
      <c r="Q723" s="596" t="s">
        <v>6082</v>
      </c>
      <c r="R723" s="355" t="s">
        <v>3742</v>
      </c>
      <c r="S723" s="355"/>
      <c r="T723" s="597"/>
      <c r="U723" s="597" t="s">
        <v>3123</v>
      </c>
      <c r="V723" s="597" t="s">
        <v>3706</v>
      </c>
    </row>
    <row r="724" spans="1:22" x14ac:dyDescent="0.25">
      <c r="A724" s="597" t="s">
        <v>3734</v>
      </c>
      <c r="B724" s="597" t="s">
        <v>3693</v>
      </c>
      <c r="C724" s="597" t="s">
        <v>3694</v>
      </c>
      <c r="D724" s="597" t="s">
        <v>3733</v>
      </c>
      <c r="E724" s="597"/>
      <c r="F724" s="597" t="s">
        <v>1210</v>
      </c>
      <c r="G724" s="358">
        <v>43325.986273148148</v>
      </c>
      <c r="H724" s="597" t="s">
        <v>3726</v>
      </c>
      <c r="I724" s="358">
        <v>43325.986273148148</v>
      </c>
      <c r="J724" s="355" t="s">
        <v>3108</v>
      </c>
      <c r="K724" s="597" t="s">
        <v>3735</v>
      </c>
      <c r="L724" s="597" t="s">
        <v>3736</v>
      </c>
      <c r="M724" s="597" t="s">
        <v>3728</v>
      </c>
      <c r="N724" s="355" t="s">
        <v>3737</v>
      </c>
      <c r="O724" s="597"/>
      <c r="P724" s="355" t="s">
        <v>3703</v>
      </c>
      <c r="Q724" s="596"/>
      <c r="R724" s="355" t="s">
        <v>3704</v>
      </c>
      <c r="S724" s="355" t="s">
        <v>3701</v>
      </c>
      <c r="T724" s="597"/>
      <c r="U724" s="597" t="s">
        <v>3123</v>
      </c>
      <c r="V724" s="597" t="s">
        <v>3706</v>
      </c>
    </row>
    <row r="725" spans="1:22" ht="60" x14ac:dyDescent="0.25">
      <c r="A725" s="597" t="s">
        <v>3730</v>
      </c>
      <c r="B725" s="597" t="s">
        <v>3693</v>
      </c>
      <c r="C725" s="597" t="s">
        <v>3694</v>
      </c>
      <c r="D725" s="597" t="s">
        <v>3729</v>
      </c>
      <c r="E725" s="597"/>
      <c r="F725" s="597" t="s">
        <v>957</v>
      </c>
      <c r="G725" s="358">
        <v>43321.460231481484</v>
      </c>
      <c r="H725" s="597" t="s">
        <v>3731</v>
      </c>
      <c r="I725" s="358">
        <v>43321.460231481484</v>
      </c>
      <c r="J725" s="355" t="s">
        <v>3108</v>
      </c>
      <c r="K725" s="597"/>
      <c r="L725" s="597" t="s">
        <v>3732</v>
      </c>
      <c r="M725" s="597" t="s">
        <v>3721</v>
      </c>
      <c r="N725" s="355" t="s">
        <v>3701</v>
      </c>
      <c r="O725" s="597" t="s">
        <v>3091</v>
      </c>
      <c r="P725" s="355" t="s">
        <v>3703</v>
      </c>
      <c r="Q725" s="596" t="s">
        <v>6081</v>
      </c>
      <c r="R725" s="355" t="s">
        <v>3723</v>
      </c>
      <c r="S725" s="355"/>
      <c r="T725" s="597"/>
      <c r="U725" s="597" t="s">
        <v>3123</v>
      </c>
      <c r="V725" s="597" t="s">
        <v>3706</v>
      </c>
    </row>
    <row r="726" spans="1:22" ht="30" x14ac:dyDescent="0.25">
      <c r="A726" s="597" t="s">
        <v>3725</v>
      </c>
      <c r="B726" s="597" t="s">
        <v>3693</v>
      </c>
      <c r="C726" s="597" t="s">
        <v>3694</v>
      </c>
      <c r="D726" s="597" t="s">
        <v>3724</v>
      </c>
      <c r="E726" s="597"/>
      <c r="F726" s="597" t="s">
        <v>946</v>
      </c>
      <c r="G726" s="358">
        <v>43321.45144675926</v>
      </c>
      <c r="H726" s="597" t="s">
        <v>3726</v>
      </c>
      <c r="I726" s="358">
        <v>43321.45144675926</v>
      </c>
      <c r="J726" s="355" t="s">
        <v>3108</v>
      </c>
      <c r="K726" s="597"/>
      <c r="L726" s="597" t="s">
        <v>3727</v>
      </c>
      <c r="M726" s="597" t="s">
        <v>3728</v>
      </c>
      <c r="N726" s="355" t="s">
        <v>3714</v>
      </c>
      <c r="O726" s="597"/>
      <c r="P726" s="355" t="s">
        <v>3703</v>
      </c>
      <c r="Q726" s="596" t="s">
        <v>6080</v>
      </c>
      <c r="R726" s="355" t="s">
        <v>3723</v>
      </c>
      <c r="S726" s="355"/>
      <c r="T726" s="597"/>
      <c r="U726" s="597" t="s">
        <v>3123</v>
      </c>
      <c r="V726" s="597" t="s">
        <v>3706</v>
      </c>
    </row>
    <row r="727" spans="1:22" x14ac:dyDescent="0.25">
      <c r="A727" s="597" t="s">
        <v>3718</v>
      </c>
      <c r="B727" s="597" t="s">
        <v>3693</v>
      </c>
      <c r="C727" s="597" t="s">
        <v>3694</v>
      </c>
      <c r="D727" s="597" t="s">
        <v>3717</v>
      </c>
      <c r="E727" s="597"/>
      <c r="F727" s="597" t="s">
        <v>1057</v>
      </c>
      <c r="G727" s="358">
        <v>43321.351643518516</v>
      </c>
      <c r="H727" s="597" t="s">
        <v>3719</v>
      </c>
      <c r="I727" s="358">
        <v>43321.351643518516</v>
      </c>
      <c r="J727" s="355" t="s">
        <v>3108</v>
      </c>
      <c r="K727" s="597"/>
      <c r="L727" s="597" t="s">
        <v>3720</v>
      </c>
      <c r="M727" s="597" t="s">
        <v>3721</v>
      </c>
      <c r="N727" s="355" t="s">
        <v>3714</v>
      </c>
      <c r="O727" s="597" t="s">
        <v>3722</v>
      </c>
      <c r="P727" s="355" t="s">
        <v>3703</v>
      </c>
      <c r="Q727" s="596" t="s">
        <v>6079</v>
      </c>
      <c r="R727" s="355" t="s">
        <v>3723</v>
      </c>
      <c r="S727" s="355"/>
      <c r="T727" s="597"/>
      <c r="U727" s="597" t="s">
        <v>3123</v>
      </c>
      <c r="V727" s="597" t="s">
        <v>3706</v>
      </c>
    </row>
    <row r="728" spans="1:22" x14ac:dyDescent="0.25">
      <c r="A728" s="597" t="s">
        <v>3709</v>
      </c>
      <c r="B728" s="597" t="s">
        <v>3693</v>
      </c>
      <c r="C728" s="597" t="s">
        <v>3707</v>
      </c>
      <c r="D728" s="597" t="s">
        <v>3708</v>
      </c>
      <c r="E728" s="597"/>
      <c r="F728" s="597" t="s">
        <v>3710</v>
      </c>
      <c r="G728" s="358">
        <v>43318.704143518517</v>
      </c>
      <c r="H728" s="597"/>
      <c r="I728" s="358">
        <v>43318.704143518517</v>
      </c>
      <c r="J728" s="355" t="s">
        <v>3711</v>
      </c>
      <c r="K728" s="597" t="s">
        <v>3712</v>
      </c>
      <c r="L728" s="597" t="s">
        <v>3713</v>
      </c>
      <c r="M728" s="597" t="s">
        <v>3700</v>
      </c>
      <c r="N728" s="355" t="s">
        <v>3714</v>
      </c>
      <c r="O728" s="597" t="s">
        <v>3715</v>
      </c>
      <c r="P728" s="355" t="s">
        <v>3703</v>
      </c>
      <c r="Q728" s="596"/>
      <c r="R728" s="355" t="s">
        <v>3704</v>
      </c>
      <c r="S728" s="355" t="s">
        <v>3716</v>
      </c>
      <c r="T728" s="597"/>
      <c r="U728" s="597" t="s">
        <v>3123</v>
      </c>
      <c r="V728" s="597" t="s">
        <v>3706</v>
      </c>
    </row>
    <row r="729" spans="1:22" x14ac:dyDescent="0.25">
      <c r="A729" s="597" t="s">
        <v>3696</v>
      </c>
      <c r="B729" s="597" t="s">
        <v>3693</v>
      </c>
      <c r="C729" s="597" t="s">
        <v>3694</v>
      </c>
      <c r="D729" s="597" t="s">
        <v>3695</v>
      </c>
      <c r="E729" s="597"/>
      <c r="F729" s="597" t="s">
        <v>1152</v>
      </c>
      <c r="G729" s="358">
        <v>43318.034467592595</v>
      </c>
      <c r="H729" s="597" t="s">
        <v>3697</v>
      </c>
      <c r="I729" s="358">
        <v>43318.034467592595</v>
      </c>
      <c r="J729" s="355" t="s">
        <v>3108</v>
      </c>
      <c r="K729" s="597" t="s">
        <v>3698</v>
      </c>
      <c r="L729" s="597" t="s">
        <v>3699</v>
      </c>
      <c r="M729" s="597" t="s">
        <v>3700</v>
      </c>
      <c r="N729" s="355" t="s">
        <v>3701</v>
      </c>
      <c r="O729" s="597" t="s">
        <v>3702</v>
      </c>
      <c r="P729" s="355" t="s">
        <v>3703</v>
      </c>
      <c r="Q729" s="596" t="s">
        <v>6078</v>
      </c>
      <c r="R729" s="355" t="s">
        <v>3704</v>
      </c>
      <c r="S729" s="355" t="s">
        <v>3705</v>
      </c>
      <c r="T729" s="597"/>
      <c r="U729" s="597" t="s">
        <v>3123</v>
      </c>
      <c r="V729" s="597" t="s">
        <v>3706</v>
      </c>
    </row>
    <row r="730" spans="1:22" ht="90" x14ac:dyDescent="0.25">
      <c r="A730" s="597" t="s">
        <v>6072</v>
      </c>
      <c r="B730" s="597" t="s">
        <v>3693</v>
      </c>
      <c r="C730" s="597" t="s">
        <v>3694</v>
      </c>
      <c r="D730" s="597" t="s">
        <v>3795</v>
      </c>
      <c r="E730" s="597"/>
      <c r="F730" s="597" t="s">
        <v>1159</v>
      </c>
      <c r="G730" s="358">
        <v>43313.454710648148</v>
      </c>
      <c r="H730" s="597" t="s">
        <v>3771</v>
      </c>
      <c r="I730" s="358">
        <v>43315.454710648148</v>
      </c>
      <c r="J730" s="355" t="s">
        <v>3108</v>
      </c>
      <c r="K730" s="597"/>
      <c r="L730" s="597"/>
      <c r="M730" s="597" t="s">
        <v>3781</v>
      </c>
      <c r="N730" s="355" t="s">
        <v>3701</v>
      </c>
      <c r="O730" s="597" t="s">
        <v>3091</v>
      </c>
      <c r="P730" s="355" t="s">
        <v>3703</v>
      </c>
      <c r="Q730" s="596" t="s">
        <v>6620</v>
      </c>
      <c r="R730" s="355" t="s">
        <v>3723</v>
      </c>
      <c r="S730" s="355"/>
      <c r="T730" s="597"/>
      <c r="U730" s="597" t="s">
        <v>3123</v>
      </c>
      <c r="V730" s="597" t="s">
        <v>3706</v>
      </c>
    </row>
    <row r="731" spans="1:22" x14ac:dyDescent="0.25">
      <c r="A731" s="597" t="s">
        <v>6070</v>
      </c>
      <c r="B731" s="597" t="s">
        <v>3693</v>
      </c>
      <c r="C731" s="597" t="s">
        <v>3694</v>
      </c>
      <c r="D731" s="597" t="s">
        <v>3795</v>
      </c>
      <c r="E731" s="597"/>
      <c r="F731" s="597" t="s">
        <v>1159</v>
      </c>
      <c r="G731" s="358">
        <v>43313.451377314814</v>
      </c>
      <c r="H731" s="597" t="s">
        <v>3771</v>
      </c>
      <c r="I731" s="358">
        <v>43314.451365740744</v>
      </c>
      <c r="J731" s="355" t="s">
        <v>3108</v>
      </c>
      <c r="K731" s="597"/>
      <c r="L731" s="597" t="s">
        <v>6071</v>
      </c>
      <c r="M731" s="597" t="s">
        <v>3781</v>
      </c>
      <c r="N731" s="355" t="s">
        <v>3701</v>
      </c>
      <c r="O731" s="597" t="s">
        <v>3091</v>
      </c>
      <c r="P731" s="355" t="s">
        <v>3703</v>
      </c>
      <c r="Q731" s="596" t="s">
        <v>6619</v>
      </c>
      <c r="R731" s="355" t="s">
        <v>3723</v>
      </c>
      <c r="S731" s="355"/>
      <c r="T731" s="597"/>
      <c r="U731" s="597" t="s">
        <v>3123</v>
      </c>
      <c r="V731" s="597" t="s">
        <v>3706</v>
      </c>
    </row>
    <row r="732" spans="1:22" x14ac:dyDescent="0.25">
      <c r="A732" s="597" t="s">
        <v>6075</v>
      </c>
      <c r="B732" s="597" t="s">
        <v>3693</v>
      </c>
      <c r="C732" s="597" t="s">
        <v>3744</v>
      </c>
      <c r="D732" s="597" t="s">
        <v>5006</v>
      </c>
      <c r="E732" s="597"/>
      <c r="F732" s="597" t="s">
        <v>6076</v>
      </c>
      <c r="G732" s="358">
        <v>43313.806527777779</v>
      </c>
      <c r="H732" s="597"/>
      <c r="I732" s="358">
        <v>43313.806527777779</v>
      </c>
      <c r="J732" s="355" t="s">
        <v>3711</v>
      </c>
      <c r="K732" s="597" t="s">
        <v>6066</v>
      </c>
      <c r="L732" s="597" t="s">
        <v>6077</v>
      </c>
      <c r="M732" s="597" t="s">
        <v>3700</v>
      </c>
      <c r="N732" s="355" t="s">
        <v>4006</v>
      </c>
      <c r="O732" s="597" t="s">
        <v>3716</v>
      </c>
      <c r="P732" s="355" t="s">
        <v>3703</v>
      </c>
      <c r="Q732" s="596"/>
      <c r="R732" s="355" t="s">
        <v>3742</v>
      </c>
      <c r="S732" s="355" t="s">
        <v>3716</v>
      </c>
      <c r="T732" s="597"/>
      <c r="U732" s="597" t="s">
        <v>3123</v>
      </c>
      <c r="V732" s="597" t="s">
        <v>3706</v>
      </c>
    </row>
    <row r="733" spans="1:22" ht="30" x14ac:dyDescent="0.25">
      <c r="A733" s="597" t="s">
        <v>6073</v>
      </c>
      <c r="B733" s="597" t="s">
        <v>3693</v>
      </c>
      <c r="C733" s="597" t="s">
        <v>3707</v>
      </c>
      <c r="D733" s="597" t="s">
        <v>4319</v>
      </c>
      <c r="E733" s="597"/>
      <c r="F733" s="597" t="s">
        <v>4321</v>
      </c>
      <c r="G733" s="358">
        <v>43313.799884259257</v>
      </c>
      <c r="H733" s="597"/>
      <c r="I733" s="358">
        <v>43313.799884259257</v>
      </c>
      <c r="J733" s="355" t="s">
        <v>3711</v>
      </c>
      <c r="K733" s="597" t="s">
        <v>6066</v>
      </c>
      <c r="L733" s="597" t="s">
        <v>6074</v>
      </c>
      <c r="M733" s="597" t="s">
        <v>3700</v>
      </c>
      <c r="N733" s="355" t="s">
        <v>4006</v>
      </c>
      <c r="O733" s="597" t="s">
        <v>3716</v>
      </c>
      <c r="P733" s="355" t="s">
        <v>3703</v>
      </c>
      <c r="Q733" s="596" t="s">
        <v>6259</v>
      </c>
      <c r="R733" s="355" t="s">
        <v>3742</v>
      </c>
      <c r="S733" s="355"/>
      <c r="T733" s="597"/>
      <c r="U733" s="597" t="s">
        <v>3123</v>
      </c>
      <c r="V733" s="597" t="s">
        <v>3706</v>
      </c>
    </row>
    <row r="734" spans="1:22" x14ac:dyDescent="0.25">
      <c r="A734" s="597" t="s">
        <v>6068</v>
      </c>
      <c r="B734" s="597" t="s">
        <v>3693</v>
      </c>
      <c r="C734" s="597" t="s">
        <v>3694</v>
      </c>
      <c r="D734" s="597" t="s">
        <v>3795</v>
      </c>
      <c r="E734" s="597"/>
      <c r="F734" s="597" t="s">
        <v>1159</v>
      </c>
      <c r="G734" s="358">
        <v>43313.445474537039</v>
      </c>
      <c r="H734" s="597" t="s">
        <v>3771</v>
      </c>
      <c r="I734" s="358">
        <v>43313.445474537039</v>
      </c>
      <c r="J734" s="355" t="s">
        <v>3108</v>
      </c>
      <c r="K734" s="597"/>
      <c r="L734" s="597" t="s">
        <v>6069</v>
      </c>
      <c r="M734" s="597" t="s">
        <v>3781</v>
      </c>
      <c r="N734" s="355" t="s">
        <v>3701</v>
      </c>
      <c r="O734" s="597" t="s">
        <v>3091</v>
      </c>
      <c r="P734" s="355" t="s">
        <v>3703</v>
      </c>
      <c r="Q734" s="596" t="s">
        <v>6618</v>
      </c>
      <c r="R734" s="355" t="s">
        <v>3723</v>
      </c>
      <c r="S734" s="355"/>
      <c r="T734" s="597"/>
      <c r="U734" s="597" t="s">
        <v>3123</v>
      </c>
      <c r="V734" s="597" t="s">
        <v>3706</v>
      </c>
    </row>
    <row r="735" spans="1:22" ht="30" x14ac:dyDescent="0.25">
      <c r="A735" s="597" t="s">
        <v>6065</v>
      </c>
      <c r="B735" s="597" t="s">
        <v>3693</v>
      </c>
      <c r="C735" s="597" t="s">
        <v>3694</v>
      </c>
      <c r="D735" s="597" t="s">
        <v>3769</v>
      </c>
      <c r="E735" s="597"/>
      <c r="F735" s="597" t="s">
        <v>1160</v>
      </c>
      <c r="G735" s="358">
        <v>43313.262789351851</v>
      </c>
      <c r="H735" s="597" t="s">
        <v>3771</v>
      </c>
      <c r="I735" s="358">
        <v>43313.262789351851</v>
      </c>
      <c r="J735" s="355" t="s">
        <v>3108</v>
      </c>
      <c r="K735" s="597" t="s">
        <v>6066</v>
      </c>
      <c r="L735" s="597" t="s">
        <v>6067</v>
      </c>
      <c r="M735" s="597" t="s">
        <v>3774</v>
      </c>
      <c r="N735" s="355" t="s">
        <v>3701</v>
      </c>
      <c r="O735" s="597" t="s">
        <v>4669</v>
      </c>
      <c r="P735" s="355" t="s">
        <v>3703</v>
      </c>
      <c r="Q735" s="596" t="s">
        <v>6617</v>
      </c>
      <c r="R735" s="355" t="s">
        <v>3723</v>
      </c>
      <c r="S735" s="355" t="s">
        <v>3701</v>
      </c>
      <c r="T735" s="597" t="s">
        <v>4669</v>
      </c>
      <c r="U735" s="597" t="s">
        <v>3123</v>
      </c>
      <c r="V735" s="597" t="s">
        <v>3706</v>
      </c>
    </row>
    <row r="736" spans="1:22" x14ac:dyDescent="0.25">
      <c r="A736" s="597" t="s">
        <v>6063</v>
      </c>
      <c r="B736" s="597" t="s">
        <v>3693</v>
      </c>
      <c r="C736" s="597" t="s">
        <v>3694</v>
      </c>
      <c r="D736" s="597" t="s">
        <v>4607</v>
      </c>
      <c r="E736" s="597"/>
      <c r="F736" s="597" t="s">
        <v>1101</v>
      </c>
      <c r="G736" s="358">
        <v>43313.133750000001</v>
      </c>
      <c r="H736" s="597" t="s">
        <v>4604</v>
      </c>
      <c r="I736" s="358">
        <v>43313.133750000001</v>
      </c>
      <c r="J736" s="355" t="s">
        <v>3108</v>
      </c>
      <c r="K736" s="597" t="s">
        <v>6061</v>
      </c>
      <c r="L736" s="597" t="s">
        <v>6064</v>
      </c>
      <c r="M736" s="597" t="s">
        <v>3700</v>
      </c>
      <c r="N736" s="355" t="s">
        <v>3714</v>
      </c>
      <c r="O736" s="597" t="s">
        <v>5330</v>
      </c>
      <c r="P736" s="355" t="s">
        <v>3703</v>
      </c>
      <c r="Q736" s="596" t="s">
        <v>6616</v>
      </c>
      <c r="R736" s="355" t="s">
        <v>3742</v>
      </c>
      <c r="S736" s="355" t="s">
        <v>3705</v>
      </c>
      <c r="T736" s="597"/>
      <c r="U736" s="597" t="s">
        <v>3123</v>
      </c>
      <c r="V736" s="597" t="s">
        <v>3706</v>
      </c>
    </row>
    <row r="737" spans="1:22" x14ac:dyDescent="0.25">
      <c r="A737" s="597" t="s">
        <v>6060</v>
      </c>
      <c r="B737" s="597" t="s">
        <v>3693</v>
      </c>
      <c r="C737" s="597" t="s">
        <v>3694</v>
      </c>
      <c r="D737" s="597" t="s">
        <v>3769</v>
      </c>
      <c r="E737" s="597"/>
      <c r="F737" s="597" t="s">
        <v>1160</v>
      </c>
      <c r="G737" s="358">
        <v>43312.314756944441</v>
      </c>
      <c r="H737" s="597" t="s">
        <v>3771</v>
      </c>
      <c r="I737" s="358">
        <v>43312.314756944441</v>
      </c>
      <c r="J737" s="355" t="s">
        <v>3108</v>
      </c>
      <c r="K737" s="597" t="s">
        <v>6061</v>
      </c>
      <c r="L737" s="597" t="s">
        <v>6062</v>
      </c>
      <c r="M737" s="597" t="s">
        <v>3781</v>
      </c>
      <c r="N737" s="355" t="s">
        <v>3701</v>
      </c>
      <c r="O737" s="597" t="s">
        <v>3091</v>
      </c>
      <c r="P737" s="355" t="s">
        <v>3703</v>
      </c>
      <c r="Q737" s="596" t="s">
        <v>6615</v>
      </c>
      <c r="R737" s="355" t="s">
        <v>3723</v>
      </c>
      <c r="S737" s="355"/>
      <c r="T737" s="597"/>
      <c r="U737" s="597" t="s">
        <v>3123</v>
      </c>
      <c r="V737" s="597" t="s">
        <v>3706</v>
      </c>
    </row>
    <row r="738" spans="1:22" x14ac:dyDescent="0.25">
      <c r="A738" s="597" t="s">
        <v>6058</v>
      </c>
      <c r="B738" s="597" t="s">
        <v>3693</v>
      </c>
      <c r="C738" s="597" t="s">
        <v>3694</v>
      </c>
      <c r="D738" s="597" t="s">
        <v>3769</v>
      </c>
      <c r="E738" s="597"/>
      <c r="F738" s="597" t="s">
        <v>1160</v>
      </c>
      <c r="G738" s="358">
        <v>43308.472824074073</v>
      </c>
      <c r="H738" s="597" t="s">
        <v>3771</v>
      </c>
      <c r="I738" s="358">
        <v>43311.472824074073</v>
      </c>
      <c r="J738" s="355" t="s">
        <v>3108</v>
      </c>
      <c r="K738" s="597"/>
      <c r="L738" s="597" t="s">
        <v>6059</v>
      </c>
      <c r="M738" s="597" t="s">
        <v>3781</v>
      </c>
      <c r="N738" s="355" t="s">
        <v>3701</v>
      </c>
      <c r="O738" s="597" t="s">
        <v>3091</v>
      </c>
      <c r="P738" s="355" t="s">
        <v>3703</v>
      </c>
      <c r="Q738" s="596" t="s">
        <v>6614</v>
      </c>
      <c r="R738" s="355" t="s">
        <v>3723</v>
      </c>
      <c r="S738" s="355"/>
      <c r="T738" s="597"/>
      <c r="U738" s="597" t="s">
        <v>3123</v>
      </c>
      <c r="V738" s="597" t="s">
        <v>3706</v>
      </c>
    </row>
    <row r="739" spans="1:22" x14ac:dyDescent="0.25">
      <c r="A739" s="597" t="s">
        <v>6057</v>
      </c>
      <c r="B739" s="597" t="s">
        <v>3693</v>
      </c>
      <c r="C739" s="597" t="s">
        <v>3694</v>
      </c>
      <c r="D739" s="597" t="s">
        <v>3854</v>
      </c>
      <c r="E739" s="597"/>
      <c r="F739" s="597" t="s">
        <v>1113</v>
      </c>
      <c r="G739" s="358">
        <v>43308.469756944447</v>
      </c>
      <c r="H739" s="597" t="s">
        <v>3771</v>
      </c>
      <c r="I739" s="358">
        <v>43311.469756944447</v>
      </c>
      <c r="J739" s="355" t="s">
        <v>3108</v>
      </c>
      <c r="K739" s="597"/>
      <c r="L739" s="597" t="s">
        <v>5218</v>
      </c>
      <c r="M739" s="597" t="s">
        <v>3781</v>
      </c>
      <c r="N739" s="355" t="s">
        <v>3701</v>
      </c>
      <c r="O739" s="597" t="s">
        <v>3091</v>
      </c>
      <c r="P739" s="355" t="s">
        <v>3703</v>
      </c>
      <c r="Q739" s="596" t="s">
        <v>6613</v>
      </c>
      <c r="R739" s="355" t="s">
        <v>3723</v>
      </c>
      <c r="S739" s="355"/>
      <c r="T739" s="597"/>
      <c r="U739" s="597" t="s">
        <v>3123</v>
      </c>
      <c r="V739" s="597" t="s">
        <v>3706</v>
      </c>
    </row>
    <row r="740" spans="1:22" ht="30" x14ac:dyDescent="0.25">
      <c r="A740" s="597" t="s">
        <v>6054</v>
      </c>
      <c r="B740" s="597" t="s">
        <v>3693</v>
      </c>
      <c r="C740" s="597" t="s">
        <v>3744</v>
      </c>
      <c r="D740" s="597" t="s">
        <v>3778</v>
      </c>
      <c r="E740" s="597"/>
      <c r="F740" s="597" t="s">
        <v>1512</v>
      </c>
      <c r="G740" s="358">
        <v>43311.46292824074</v>
      </c>
      <c r="H740" s="597"/>
      <c r="I740" s="358">
        <v>43311.46292824074</v>
      </c>
      <c r="J740" s="355" t="s">
        <v>3780</v>
      </c>
      <c r="K740" s="597"/>
      <c r="L740" s="597" t="s">
        <v>3721</v>
      </c>
      <c r="M740" s="597" t="s">
        <v>3781</v>
      </c>
      <c r="N740" s="355" t="s">
        <v>3701</v>
      </c>
      <c r="O740" s="597" t="s">
        <v>3091</v>
      </c>
      <c r="P740" s="355" t="s">
        <v>3703</v>
      </c>
      <c r="Q740" s="596" t="s">
        <v>6611</v>
      </c>
      <c r="R740" s="355" t="s">
        <v>3723</v>
      </c>
      <c r="S740" s="355"/>
      <c r="T740" s="597"/>
      <c r="U740" s="597" t="s">
        <v>3123</v>
      </c>
      <c r="V740" s="597" t="s">
        <v>3706</v>
      </c>
    </row>
    <row r="741" spans="1:22" x14ac:dyDescent="0.25">
      <c r="A741" s="597" t="s">
        <v>6055</v>
      </c>
      <c r="B741" s="597" t="s">
        <v>3693</v>
      </c>
      <c r="C741" s="597" t="s">
        <v>3694</v>
      </c>
      <c r="D741" s="597" t="s">
        <v>4121</v>
      </c>
      <c r="E741" s="597"/>
      <c r="F741" s="597" t="s">
        <v>1161</v>
      </c>
      <c r="G741" s="358">
        <v>43310.467280092591</v>
      </c>
      <c r="H741" s="597" t="s">
        <v>3771</v>
      </c>
      <c r="I741" s="358">
        <v>43310.467280092591</v>
      </c>
      <c r="J741" s="355" t="s">
        <v>3108</v>
      </c>
      <c r="K741" s="597"/>
      <c r="L741" s="597" t="s">
        <v>6056</v>
      </c>
      <c r="M741" s="597" t="s">
        <v>3781</v>
      </c>
      <c r="N741" s="355" t="s">
        <v>3701</v>
      </c>
      <c r="O741" s="597" t="s">
        <v>3091</v>
      </c>
      <c r="P741" s="355" t="s">
        <v>3703</v>
      </c>
      <c r="Q741" s="596" t="s">
        <v>6612</v>
      </c>
      <c r="R741" s="355" t="s">
        <v>3723</v>
      </c>
      <c r="S741" s="355"/>
      <c r="T741" s="597"/>
      <c r="U741" s="597" t="s">
        <v>3123</v>
      </c>
      <c r="V741" s="597" t="s">
        <v>3706</v>
      </c>
    </row>
    <row r="742" spans="1:22" x14ac:dyDescent="0.25">
      <c r="A742" s="597" t="s">
        <v>6052</v>
      </c>
      <c r="B742" s="597" t="s">
        <v>3693</v>
      </c>
      <c r="C742" s="597" t="s">
        <v>3744</v>
      </c>
      <c r="D742" s="597" t="s">
        <v>3778</v>
      </c>
      <c r="E742" s="597"/>
      <c r="F742" s="597" t="s">
        <v>1512</v>
      </c>
      <c r="G742" s="358">
        <v>43310.457395833335</v>
      </c>
      <c r="H742" s="597"/>
      <c r="I742" s="358">
        <v>43310.457395833335</v>
      </c>
      <c r="J742" s="355" t="s">
        <v>3780</v>
      </c>
      <c r="K742" s="597"/>
      <c r="L742" s="597" t="s">
        <v>6053</v>
      </c>
      <c r="M742" s="597" t="s">
        <v>3781</v>
      </c>
      <c r="N742" s="355" t="s">
        <v>3701</v>
      </c>
      <c r="O742" s="597" t="s">
        <v>3091</v>
      </c>
      <c r="P742" s="355" t="s">
        <v>3703</v>
      </c>
      <c r="Q742" s="596" t="s">
        <v>6610</v>
      </c>
      <c r="R742" s="355" t="s">
        <v>3723</v>
      </c>
      <c r="S742" s="355"/>
      <c r="T742" s="597"/>
      <c r="U742" s="597" t="s">
        <v>3123</v>
      </c>
      <c r="V742" s="597" t="s">
        <v>3706</v>
      </c>
    </row>
    <row r="743" spans="1:22" x14ac:dyDescent="0.25">
      <c r="A743" s="597" t="s">
        <v>6049</v>
      </c>
      <c r="B743" s="597" t="s">
        <v>3693</v>
      </c>
      <c r="C743" s="597" t="s">
        <v>3744</v>
      </c>
      <c r="D743" s="597" t="s">
        <v>6048</v>
      </c>
      <c r="E743" s="597"/>
      <c r="F743" s="597" t="s">
        <v>6050</v>
      </c>
      <c r="G743" s="358">
        <v>43307.499386574076</v>
      </c>
      <c r="H743" s="597"/>
      <c r="I743" s="358">
        <v>43307.499386574076</v>
      </c>
      <c r="J743" s="355" t="s">
        <v>3108</v>
      </c>
      <c r="K743" s="597"/>
      <c r="L743" s="597" t="s">
        <v>6051</v>
      </c>
      <c r="M743" s="597"/>
      <c r="N743" s="355"/>
      <c r="O743" s="597"/>
      <c r="P743" s="355" t="s">
        <v>3703</v>
      </c>
      <c r="Q743" s="596"/>
      <c r="R743" s="355"/>
      <c r="S743" s="355"/>
      <c r="T743" s="597"/>
      <c r="U743" s="597" t="s">
        <v>3123</v>
      </c>
      <c r="V743" s="597" t="s">
        <v>3706</v>
      </c>
    </row>
    <row r="744" spans="1:22" x14ac:dyDescent="0.25">
      <c r="A744" s="597" t="s">
        <v>6044</v>
      </c>
      <c r="B744" s="597" t="s">
        <v>3693</v>
      </c>
      <c r="C744" s="597" t="s">
        <v>3694</v>
      </c>
      <c r="D744" s="597" t="s">
        <v>3939</v>
      </c>
      <c r="E744" s="597"/>
      <c r="F744" s="597" t="s">
        <v>1039</v>
      </c>
      <c r="G744" s="358">
        <v>43301.457511574074</v>
      </c>
      <c r="H744" s="597" t="s">
        <v>3740</v>
      </c>
      <c r="I744" s="358">
        <v>43301.457511574074</v>
      </c>
      <c r="J744" s="355" t="s">
        <v>3108</v>
      </c>
      <c r="K744" s="597"/>
      <c r="L744" s="597" t="s">
        <v>3981</v>
      </c>
      <c r="M744" s="597" t="s">
        <v>3721</v>
      </c>
      <c r="N744" s="355" t="s">
        <v>3701</v>
      </c>
      <c r="O744" s="597" t="s">
        <v>4485</v>
      </c>
      <c r="P744" s="355" t="s">
        <v>3703</v>
      </c>
      <c r="Q744" s="596" t="s">
        <v>6608</v>
      </c>
      <c r="R744" s="355" t="s">
        <v>3704</v>
      </c>
      <c r="S744" s="355"/>
      <c r="T744" s="597"/>
      <c r="U744" s="597" t="s">
        <v>3123</v>
      </c>
      <c r="V744" s="597" t="s">
        <v>3706</v>
      </c>
    </row>
    <row r="745" spans="1:22" x14ac:dyDescent="0.25">
      <c r="A745" s="597" t="s">
        <v>6040</v>
      </c>
      <c r="B745" s="597" t="s">
        <v>3693</v>
      </c>
      <c r="C745" s="597" t="s">
        <v>3744</v>
      </c>
      <c r="D745" s="597" t="s">
        <v>6037</v>
      </c>
      <c r="E745" s="597"/>
      <c r="F745" s="597" t="s">
        <v>1265</v>
      </c>
      <c r="G745" s="358">
        <v>43299.974131944444</v>
      </c>
      <c r="H745" s="597" t="s">
        <v>6041</v>
      </c>
      <c r="I745" s="358">
        <v>43299.974131944444</v>
      </c>
      <c r="J745" s="355" t="s">
        <v>3766</v>
      </c>
      <c r="K745" s="597" t="s">
        <v>6042</v>
      </c>
      <c r="L745" s="597" t="s">
        <v>3721</v>
      </c>
      <c r="M745" s="597" t="s">
        <v>3723</v>
      </c>
      <c r="N745" s="355" t="s">
        <v>3701</v>
      </c>
      <c r="O745" s="597" t="s">
        <v>6043</v>
      </c>
      <c r="P745" s="355" t="s">
        <v>3703</v>
      </c>
      <c r="Q745" s="596" t="s">
        <v>6607</v>
      </c>
      <c r="R745" s="355" t="s">
        <v>3723</v>
      </c>
      <c r="S745" s="355" t="s">
        <v>3807</v>
      </c>
      <c r="T745" s="597"/>
      <c r="U745" s="597" t="s">
        <v>3123</v>
      </c>
      <c r="V745" s="597" t="s">
        <v>3706</v>
      </c>
    </row>
    <row r="746" spans="1:22" x14ac:dyDescent="0.25">
      <c r="A746" s="597" t="s">
        <v>6038</v>
      </c>
      <c r="B746" s="597" t="s">
        <v>3693</v>
      </c>
      <c r="C746" s="597" t="s">
        <v>3744</v>
      </c>
      <c r="D746" s="597" t="s">
        <v>6037</v>
      </c>
      <c r="E746" s="597"/>
      <c r="F746" s="597" t="s">
        <v>1265</v>
      </c>
      <c r="G746" s="358">
        <v>43299.886516203704</v>
      </c>
      <c r="H746" s="597"/>
      <c r="I746" s="358">
        <v>43299.886516203704</v>
      </c>
      <c r="J746" s="355" t="s">
        <v>3711</v>
      </c>
      <c r="K746" s="597" t="s">
        <v>6030</v>
      </c>
      <c r="L746" s="597" t="s">
        <v>6039</v>
      </c>
      <c r="M746" s="597" t="s">
        <v>3700</v>
      </c>
      <c r="N746" s="355" t="s">
        <v>3714</v>
      </c>
      <c r="O746" s="597"/>
      <c r="P746" s="355" t="s">
        <v>3703</v>
      </c>
      <c r="Q746" s="596" t="s">
        <v>6606</v>
      </c>
      <c r="R746" s="355" t="s">
        <v>3704</v>
      </c>
      <c r="S746" s="355" t="s">
        <v>3716</v>
      </c>
      <c r="T746" s="597"/>
      <c r="U746" s="597" t="s">
        <v>3123</v>
      </c>
      <c r="V746" s="597" t="s">
        <v>3706</v>
      </c>
    </row>
    <row r="747" spans="1:22" x14ac:dyDescent="0.25">
      <c r="A747" s="597" t="s">
        <v>6035</v>
      </c>
      <c r="B747" s="597" t="s">
        <v>3693</v>
      </c>
      <c r="C747" s="597" t="s">
        <v>3694</v>
      </c>
      <c r="D747" s="597" t="s">
        <v>6034</v>
      </c>
      <c r="E747" s="597"/>
      <c r="F747" s="597" t="s">
        <v>768</v>
      </c>
      <c r="G747" s="358">
        <v>43299.79115740741</v>
      </c>
      <c r="H747" s="597" t="s">
        <v>3803</v>
      </c>
      <c r="I747" s="358">
        <v>43299.79115740741</v>
      </c>
      <c r="J747" s="355" t="s">
        <v>3711</v>
      </c>
      <c r="K747" s="597" t="s">
        <v>6030</v>
      </c>
      <c r="L747" s="597" t="s">
        <v>6036</v>
      </c>
      <c r="M747" s="597" t="s">
        <v>3700</v>
      </c>
      <c r="N747" s="355" t="s">
        <v>3714</v>
      </c>
      <c r="O747" s="597" t="s">
        <v>3716</v>
      </c>
      <c r="P747" s="355" t="s">
        <v>3703</v>
      </c>
      <c r="Q747" s="596"/>
      <c r="R747" s="355" t="s">
        <v>3704</v>
      </c>
      <c r="S747" s="355" t="s">
        <v>3716</v>
      </c>
      <c r="T747" s="597"/>
      <c r="U747" s="597" t="s">
        <v>3123</v>
      </c>
      <c r="V747" s="597" t="s">
        <v>3706</v>
      </c>
    </row>
    <row r="748" spans="1:22" ht="105" x14ac:dyDescent="0.25">
      <c r="A748" s="597" t="s">
        <v>6032</v>
      </c>
      <c r="B748" s="597" t="s">
        <v>3693</v>
      </c>
      <c r="C748" s="597" t="s">
        <v>3694</v>
      </c>
      <c r="D748" s="597" t="s">
        <v>4070</v>
      </c>
      <c r="E748" s="597"/>
      <c r="F748" s="597" t="s">
        <v>3644</v>
      </c>
      <c r="G748" s="358">
        <v>43299.789293981485</v>
      </c>
      <c r="H748" s="597" t="s">
        <v>3803</v>
      </c>
      <c r="I748" s="358">
        <v>43299.789293981485</v>
      </c>
      <c r="J748" s="355" t="s">
        <v>3108</v>
      </c>
      <c r="K748" s="597" t="s">
        <v>6030</v>
      </c>
      <c r="L748" s="597" t="s">
        <v>6033</v>
      </c>
      <c r="M748" s="597" t="s">
        <v>3700</v>
      </c>
      <c r="N748" s="355" t="s">
        <v>3714</v>
      </c>
      <c r="O748" s="597" t="s">
        <v>3716</v>
      </c>
      <c r="P748" s="355" t="s">
        <v>3703</v>
      </c>
      <c r="Q748" s="596" t="s">
        <v>6605</v>
      </c>
      <c r="R748" s="355" t="s">
        <v>3704</v>
      </c>
      <c r="S748" s="355" t="s">
        <v>3716</v>
      </c>
      <c r="T748" s="597"/>
      <c r="U748" s="597" t="s">
        <v>3123</v>
      </c>
      <c r="V748" s="597" t="s">
        <v>3706</v>
      </c>
    </row>
    <row r="749" spans="1:22" ht="120" x14ac:dyDescent="0.25">
      <c r="A749" s="597" t="s">
        <v>6029</v>
      </c>
      <c r="B749" s="597" t="s">
        <v>3693</v>
      </c>
      <c r="C749" s="597" t="s">
        <v>3694</v>
      </c>
      <c r="D749" s="597" t="s">
        <v>4241</v>
      </c>
      <c r="E749" s="597"/>
      <c r="F749" s="597" t="s">
        <v>3646</v>
      </c>
      <c r="G749" s="358">
        <v>43299.78665509259</v>
      </c>
      <c r="H749" s="597" t="s">
        <v>3803</v>
      </c>
      <c r="I749" s="358">
        <v>43299.786643518521</v>
      </c>
      <c r="J749" s="355" t="s">
        <v>3108</v>
      </c>
      <c r="K749" s="597" t="s">
        <v>6030</v>
      </c>
      <c r="L749" s="597" t="s">
        <v>6031</v>
      </c>
      <c r="M749" s="597" t="s">
        <v>3700</v>
      </c>
      <c r="N749" s="355" t="s">
        <v>3714</v>
      </c>
      <c r="O749" s="597" t="s">
        <v>3716</v>
      </c>
      <c r="P749" s="355" t="s">
        <v>3703</v>
      </c>
      <c r="Q749" s="596" t="s">
        <v>6604</v>
      </c>
      <c r="R749" s="355" t="s">
        <v>3704</v>
      </c>
      <c r="S749" s="355" t="s">
        <v>3716</v>
      </c>
      <c r="T749" s="597"/>
      <c r="U749" s="597" t="s">
        <v>3123</v>
      </c>
      <c r="V749" s="597" t="s">
        <v>3706</v>
      </c>
    </row>
    <row r="750" spans="1:22" x14ac:dyDescent="0.25">
      <c r="A750" s="597" t="s">
        <v>6022</v>
      </c>
      <c r="B750" s="597" t="s">
        <v>3693</v>
      </c>
      <c r="C750" s="597" t="s">
        <v>3694</v>
      </c>
      <c r="D750" s="597" t="s">
        <v>4442</v>
      </c>
      <c r="E750" s="597"/>
      <c r="F750" s="597" t="s">
        <v>1169</v>
      </c>
      <c r="G750" s="358">
        <v>43298.363541666666</v>
      </c>
      <c r="H750" s="597" t="s">
        <v>4444</v>
      </c>
      <c r="I750" s="358">
        <v>43298.363541666666</v>
      </c>
      <c r="J750" s="355" t="s">
        <v>3108</v>
      </c>
      <c r="K750" s="597" t="s">
        <v>6023</v>
      </c>
      <c r="L750" s="597" t="s">
        <v>6024</v>
      </c>
      <c r="M750" s="597" t="s">
        <v>3755</v>
      </c>
      <c r="N750" s="355" t="s">
        <v>3701</v>
      </c>
      <c r="O750" s="597" t="s">
        <v>3761</v>
      </c>
      <c r="P750" s="355" t="s">
        <v>3703</v>
      </c>
      <c r="Q750" s="596"/>
      <c r="R750" s="355" t="s">
        <v>3723</v>
      </c>
      <c r="S750" s="355"/>
      <c r="T750" s="597"/>
      <c r="U750" s="597" t="s">
        <v>3123</v>
      </c>
      <c r="V750" s="597" t="s">
        <v>3706</v>
      </c>
    </row>
    <row r="751" spans="1:22" x14ac:dyDescent="0.25">
      <c r="A751" s="597" t="s">
        <v>6019</v>
      </c>
      <c r="B751" s="597" t="s">
        <v>3693</v>
      </c>
      <c r="C751" s="597" t="s">
        <v>3694</v>
      </c>
      <c r="D751" s="597" t="s">
        <v>3865</v>
      </c>
      <c r="E751" s="597"/>
      <c r="F751" s="597" t="s">
        <v>1091</v>
      </c>
      <c r="G751" s="358">
        <v>43298.079432870371</v>
      </c>
      <c r="H751" s="597" t="s">
        <v>3697</v>
      </c>
      <c r="I751" s="358">
        <v>43298.079432870371</v>
      </c>
      <c r="J751" s="355" t="s">
        <v>3108</v>
      </c>
      <c r="K751" s="597" t="s">
        <v>6012</v>
      </c>
      <c r="L751" s="597" t="s">
        <v>6020</v>
      </c>
      <c r="M751" s="597" t="s">
        <v>3700</v>
      </c>
      <c r="N751" s="355" t="s">
        <v>3714</v>
      </c>
      <c r="O751" s="597" t="s">
        <v>6021</v>
      </c>
      <c r="P751" s="355" t="s">
        <v>3703</v>
      </c>
      <c r="Q751" s="596" t="s">
        <v>6601</v>
      </c>
      <c r="R751" s="355" t="s">
        <v>3704</v>
      </c>
      <c r="S751" s="355" t="s">
        <v>3705</v>
      </c>
      <c r="T751" s="597"/>
      <c r="U751" s="597" t="s">
        <v>3123</v>
      </c>
      <c r="V751" s="597" t="s">
        <v>3706</v>
      </c>
    </row>
    <row r="752" spans="1:22" ht="30" x14ac:dyDescent="0.25">
      <c r="A752" s="597" t="s">
        <v>6015</v>
      </c>
      <c r="B752" s="597" t="s">
        <v>3693</v>
      </c>
      <c r="C752" s="597" t="s">
        <v>3694</v>
      </c>
      <c r="D752" s="597" t="s">
        <v>3865</v>
      </c>
      <c r="E752" s="597" t="s">
        <v>6016</v>
      </c>
      <c r="F752" s="597" t="s">
        <v>1091</v>
      </c>
      <c r="G752" s="358">
        <v>43297.900497685187</v>
      </c>
      <c r="H752" s="597" t="s">
        <v>3697</v>
      </c>
      <c r="I752" s="358">
        <v>43297.900497685187</v>
      </c>
      <c r="J752" s="355" t="s">
        <v>3711</v>
      </c>
      <c r="K752" s="597" t="s">
        <v>6012</v>
      </c>
      <c r="L752" s="597" t="s">
        <v>6017</v>
      </c>
      <c r="M752" s="597" t="s">
        <v>3700</v>
      </c>
      <c r="N752" s="355" t="s">
        <v>3714</v>
      </c>
      <c r="O752" s="597" t="s">
        <v>6018</v>
      </c>
      <c r="P752" s="355" t="s">
        <v>3703</v>
      </c>
      <c r="Q752" s="596" t="s">
        <v>6600</v>
      </c>
      <c r="R752" s="355" t="s">
        <v>3742</v>
      </c>
      <c r="S752" s="355"/>
      <c r="T752" s="597"/>
      <c r="U752" s="597" t="s">
        <v>3123</v>
      </c>
      <c r="V752" s="597" t="s">
        <v>3706</v>
      </c>
    </row>
    <row r="753" spans="1:22" ht="30" x14ac:dyDescent="0.25">
      <c r="A753" s="597" t="s">
        <v>6011</v>
      </c>
      <c r="B753" s="597" t="s">
        <v>3693</v>
      </c>
      <c r="C753" s="597" t="s">
        <v>3694</v>
      </c>
      <c r="D753" s="597" t="s">
        <v>4591</v>
      </c>
      <c r="E753" s="597"/>
      <c r="F753" s="597" t="s">
        <v>1166</v>
      </c>
      <c r="G753" s="358">
        <v>43297.633240740739</v>
      </c>
      <c r="H753" s="597" t="s">
        <v>3803</v>
      </c>
      <c r="I753" s="358">
        <v>43297.633240740739</v>
      </c>
      <c r="J753" s="355" t="s">
        <v>3108</v>
      </c>
      <c r="K753" s="597" t="s">
        <v>6012</v>
      </c>
      <c r="L753" s="597" t="s">
        <v>6013</v>
      </c>
      <c r="M753" s="597" t="s">
        <v>3755</v>
      </c>
      <c r="N753" s="355" t="s">
        <v>3701</v>
      </c>
      <c r="O753" s="597" t="s">
        <v>6014</v>
      </c>
      <c r="P753" s="355" t="s">
        <v>3703</v>
      </c>
      <c r="Q753" s="596" t="s">
        <v>6599</v>
      </c>
      <c r="R753" s="355" t="s">
        <v>3723</v>
      </c>
      <c r="S753" s="355"/>
      <c r="T753" s="597"/>
      <c r="U753" s="597" t="s">
        <v>3123</v>
      </c>
      <c r="V753" s="597" t="s">
        <v>3706</v>
      </c>
    </row>
    <row r="754" spans="1:22" x14ac:dyDescent="0.25">
      <c r="A754" s="597" t="s">
        <v>6028</v>
      </c>
      <c r="B754" s="597" t="s">
        <v>3693</v>
      </c>
      <c r="C754" s="597" t="s">
        <v>3694</v>
      </c>
      <c r="D754" s="597" t="s">
        <v>4169</v>
      </c>
      <c r="E754" s="597"/>
      <c r="F754" s="597" t="s">
        <v>1203</v>
      </c>
      <c r="G754" s="358">
        <v>43298.395173611112</v>
      </c>
      <c r="H754" s="597" t="s">
        <v>3803</v>
      </c>
      <c r="I754" s="358">
        <v>43297.395162037035</v>
      </c>
      <c r="J754" s="355" t="s">
        <v>3108</v>
      </c>
      <c r="K754" s="597" t="s">
        <v>6012</v>
      </c>
      <c r="L754" s="597" t="s">
        <v>5811</v>
      </c>
      <c r="M754" s="597" t="s">
        <v>3755</v>
      </c>
      <c r="N754" s="355" t="s">
        <v>3701</v>
      </c>
      <c r="O754" s="597" t="s">
        <v>5475</v>
      </c>
      <c r="P754" s="355" t="s">
        <v>3703</v>
      </c>
      <c r="Q754" s="596" t="s">
        <v>6603</v>
      </c>
      <c r="R754" s="355" t="s">
        <v>3742</v>
      </c>
      <c r="S754" s="355" t="s">
        <v>3828</v>
      </c>
      <c r="T754" s="597"/>
      <c r="U754" s="597" t="s">
        <v>3123</v>
      </c>
      <c r="V754" s="597" t="s">
        <v>3706</v>
      </c>
    </row>
    <row r="755" spans="1:22" x14ac:dyDescent="0.25">
      <c r="A755" s="597" t="s">
        <v>6025</v>
      </c>
      <c r="B755" s="597" t="s">
        <v>3693</v>
      </c>
      <c r="C755" s="597" t="s">
        <v>3694</v>
      </c>
      <c r="D755" s="597" t="s">
        <v>5643</v>
      </c>
      <c r="E755" s="597"/>
      <c r="F755" s="597" t="s">
        <v>1165</v>
      </c>
      <c r="G755" s="358">
        <v>43298.387974537036</v>
      </c>
      <c r="H755" s="597" t="s">
        <v>3803</v>
      </c>
      <c r="I755" s="358">
        <v>43297.387974537036</v>
      </c>
      <c r="J755" s="355" t="s">
        <v>3108</v>
      </c>
      <c r="K755" s="597" t="s">
        <v>6012</v>
      </c>
      <c r="L755" s="597" t="s">
        <v>6026</v>
      </c>
      <c r="M755" s="597" t="s">
        <v>3755</v>
      </c>
      <c r="N755" s="355" t="s">
        <v>3701</v>
      </c>
      <c r="O755" s="597" t="s">
        <v>6027</v>
      </c>
      <c r="P755" s="355" t="s">
        <v>3703</v>
      </c>
      <c r="Q755" s="596" t="s">
        <v>6602</v>
      </c>
      <c r="R755" s="355" t="s">
        <v>3704</v>
      </c>
      <c r="S755" s="355" t="s">
        <v>3828</v>
      </c>
      <c r="T755" s="597"/>
      <c r="U755" s="597" t="s">
        <v>3123</v>
      </c>
      <c r="V755" s="597" t="s">
        <v>3706</v>
      </c>
    </row>
    <row r="756" spans="1:22" x14ac:dyDescent="0.25">
      <c r="A756" s="597" t="s">
        <v>6009</v>
      </c>
      <c r="B756" s="597" t="s">
        <v>3693</v>
      </c>
      <c r="C756" s="597" t="s">
        <v>3694</v>
      </c>
      <c r="D756" s="597" t="s">
        <v>4045</v>
      </c>
      <c r="E756" s="597"/>
      <c r="F756" s="597" t="s">
        <v>1157</v>
      </c>
      <c r="G756" s="358">
        <v>43295.59574074074</v>
      </c>
      <c r="H756" s="597" t="s">
        <v>3816</v>
      </c>
      <c r="I756" s="358">
        <v>43295.59574074074</v>
      </c>
      <c r="J756" s="355" t="s">
        <v>3108</v>
      </c>
      <c r="K756" s="597" t="s">
        <v>6007</v>
      </c>
      <c r="L756" s="597" t="s">
        <v>6010</v>
      </c>
      <c r="M756" s="597" t="s">
        <v>3781</v>
      </c>
      <c r="N756" s="355" t="s">
        <v>3701</v>
      </c>
      <c r="O756" s="597" t="s">
        <v>3091</v>
      </c>
      <c r="P756" s="355" t="s">
        <v>3703</v>
      </c>
      <c r="Q756" s="596" t="s">
        <v>6598</v>
      </c>
      <c r="R756" s="355" t="s">
        <v>3723</v>
      </c>
      <c r="S756" s="355"/>
      <c r="T756" s="597"/>
      <c r="U756" s="597" t="s">
        <v>3123</v>
      </c>
      <c r="V756" s="597" t="s">
        <v>3706</v>
      </c>
    </row>
    <row r="757" spans="1:22" x14ac:dyDescent="0.25">
      <c r="A757" s="597" t="s">
        <v>6006</v>
      </c>
      <c r="B757" s="597" t="s">
        <v>3693</v>
      </c>
      <c r="C757" s="597" t="s">
        <v>3694</v>
      </c>
      <c r="D757" s="597" t="s">
        <v>3814</v>
      </c>
      <c r="E757" s="597"/>
      <c r="F757" s="597" t="s">
        <v>1154</v>
      </c>
      <c r="G757" s="358">
        <v>43295.592395833337</v>
      </c>
      <c r="H757" s="597" t="s">
        <v>3816</v>
      </c>
      <c r="I757" s="358">
        <v>43295.592395833337</v>
      </c>
      <c r="J757" s="355" t="s">
        <v>3108</v>
      </c>
      <c r="K757" s="597" t="s">
        <v>6007</v>
      </c>
      <c r="L757" s="597" t="s">
        <v>6008</v>
      </c>
      <c r="M757" s="597" t="s">
        <v>3781</v>
      </c>
      <c r="N757" s="355" t="s">
        <v>3701</v>
      </c>
      <c r="O757" s="597" t="s">
        <v>3091</v>
      </c>
      <c r="P757" s="355" t="s">
        <v>3703</v>
      </c>
      <c r="Q757" s="596" t="s">
        <v>6597</v>
      </c>
      <c r="R757" s="355" t="s">
        <v>3723</v>
      </c>
      <c r="S757" s="355"/>
      <c r="T757" s="597"/>
      <c r="U757" s="597" t="s">
        <v>3123</v>
      </c>
      <c r="V757" s="597" t="s">
        <v>3706</v>
      </c>
    </row>
    <row r="758" spans="1:22" x14ac:dyDescent="0.25">
      <c r="A758" s="597" t="s">
        <v>5997</v>
      </c>
      <c r="B758" s="597" t="s">
        <v>3693</v>
      </c>
      <c r="C758" s="597" t="s">
        <v>3694</v>
      </c>
      <c r="D758" s="597" t="s">
        <v>5996</v>
      </c>
      <c r="E758" s="597" t="s">
        <v>5998</v>
      </c>
      <c r="F758" s="597" t="s">
        <v>5999</v>
      </c>
      <c r="G758" s="358">
        <v>43294.243009259262</v>
      </c>
      <c r="H758" s="597" t="s">
        <v>6000</v>
      </c>
      <c r="I758" s="358">
        <v>43294.243009259262</v>
      </c>
      <c r="J758" s="355"/>
      <c r="K758" s="597"/>
      <c r="L758" s="597" t="s">
        <v>3485</v>
      </c>
      <c r="M758" s="597"/>
      <c r="N758" s="355"/>
      <c r="O758" s="597"/>
      <c r="P758" s="355"/>
      <c r="Q758" s="596"/>
      <c r="R758" s="355"/>
      <c r="S758" s="355"/>
      <c r="T758" s="597"/>
      <c r="U758" s="597" t="s">
        <v>3123</v>
      </c>
      <c r="V758" s="597" t="s">
        <v>3706</v>
      </c>
    </row>
    <row r="759" spans="1:22" x14ac:dyDescent="0.25">
      <c r="A759" s="597" t="s">
        <v>5993</v>
      </c>
      <c r="B759" s="597" t="s">
        <v>3693</v>
      </c>
      <c r="C759" s="597" t="s">
        <v>3694</v>
      </c>
      <c r="D759" s="597" t="s">
        <v>3814</v>
      </c>
      <c r="E759" s="597"/>
      <c r="F759" s="597" t="s">
        <v>1154</v>
      </c>
      <c r="G759" s="358">
        <v>43294.239039351851</v>
      </c>
      <c r="H759" s="597" t="s">
        <v>3816</v>
      </c>
      <c r="I759" s="358">
        <v>43294.239039351851</v>
      </c>
      <c r="J759" s="355" t="s">
        <v>3108</v>
      </c>
      <c r="K759" s="597" t="s">
        <v>5994</v>
      </c>
      <c r="L759" s="597" t="s">
        <v>5995</v>
      </c>
      <c r="M759" s="597" t="s">
        <v>3781</v>
      </c>
      <c r="N759" s="355" t="s">
        <v>3701</v>
      </c>
      <c r="O759" s="597" t="s">
        <v>3025</v>
      </c>
      <c r="P759" s="355" t="s">
        <v>3703</v>
      </c>
      <c r="Q759" s="596" t="s">
        <v>6596</v>
      </c>
      <c r="R759" s="355"/>
      <c r="S759" s="355"/>
      <c r="T759" s="597"/>
      <c r="U759" s="597" t="s">
        <v>3123</v>
      </c>
      <c r="V759" s="597" t="s">
        <v>3706</v>
      </c>
    </row>
    <row r="760" spans="1:22" x14ac:dyDescent="0.25">
      <c r="A760" s="597" t="s">
        <v>5991</v>
      </c>
      <c r="B760" s="597" t="s">
        <v>3693</v>
      </c>
      <c r="C760" s="597" t="s">
        <v>3694</v>
      </c>
      <c r="D760" s="597" t="s">
        <v>3857</v>
      </c>
      <c r="E760" s="597"/>
      <c r="F760" s="597" t="s">
        <v>967</v>
      </c>
      <c r="G760" s="358">
        <v>43293.613321759258</v>
      </c>
      <c r="H760" s="597" t="s">
        <v>3859</v>
      </c>
      <c r="I760" s="358">
        <v>43293.613321759258</v>
      </c>
      <c r="J760" s="355" t="s">
        <v>3108</v>
      </c>
      <c r="K760" s="597" t="s">
        <v>5984</v>
      </c>
      <c r="L760" s="597" t="s">
        <v>5992</v>
      </c>
      <c r="M760" s="597" t="s">
        <v>3774</v>
      </c>
      <c r="N760" s="355" t="s">
        <v>3701</v>
      </c>
      <c r="O760" s="597" t="s">
        <v>4669</v>
      </c>
      <c r="P760" s="355" t="s">
        <v>3703</v>
      </c>
      <c r="Q760" s="596" t="s">
        <v>6595</v>
      </c>
      <c r="R760" s="355" t="s">
        <v>3723</v>
      </c>
      <c r="S760" s="355"/>
      <c r="T760" s="597"/>
      <c r="U760" s="597" t="s">
        <v>3123</v>
      </c>
      <c r="V760" s="597" t="s">
        <v>3706</v>
      </c>
    </row>
    <row r="761" spans="1:22" x14ac:dyDescent="0.25">
      <c r="A761" s="597" t="s">
        <v>5990</v>
      </c>
      <c r="B761" s="597" t="s">
        <v>3693</v>
      </c>
      <c r="C761" s="597" t="s">
        <v>3694</v>
      </c>
      <c r="D761" s="597" t="s">
        <v>4029</v>
      </c>
      <c r="E761" s="597"/>
      <c r="F761" s="597" t="s">
        <v>4031</v>
      </c>
      <c r="G761" s="358">
        <v>43293.611712962964</v>
      </c>
      <c r="H761" s="597" t="s">
        <v>3859</v>
      </c>
      <c r="I761" s="358">
        <v>43293.611712962964</v>
      </c>
      <c r="J761" s="355" t="s">
        <v>3108</v>
      </c>
      <c r="K761" s="597" t="s">
        <v>5984</v>
      </c>
      <c r="L761" s="597" t="s">
        <v>5888</v>
      </c>
      <c r="M761" s="597" t="s">
        <v>3774</v>
      </c>
      <c r="N761" s="355" t="s">
        <v>3701</v>
      </c>
      <c r="O761" s="597" t="s">
        <v>4669</v>
      </c>
      <c r="P761" s="355" t="s">
        <v>3703</v>
      </c>
      <c r="Q761" s="596" t="s">
        <v>6594</v>
      </c>
      <c r="R761" s="355" t="s">
        <v>3723</v>
      </c>
      <c r="S761" s="355"/>
      <c r="T761" s="597"/>
      <c r="U761" s="597" t="s">
        <v>3123</v>
      </c>
      <c r="V761" s="597" t="s">
        <v>3706</v>
      </c>
    </row>
    <row r="762" spans="1:22" x14ac:dyDescent="0.25">
      <c r="A762" s="597" t="s">
        <v>5988</v>
      </c>
      <c r="B762" s="597" t="s">
        <v>3693</v>
      </c>
      <c r="C762" s="597" t="s">
        <v>3694</v>
      </c>
      <c r="D762" s="597" t="s">
        <v>3838</v>
      </c>
      <c r="E762" s="597"/>
      <c r="F762" s="597" t="s">
        <v>1158</v>
      </c>
      <c r="G762" s="358">
        <v>43293.609618055554</v>
      </c>
      <c r="H762" s="597" t="s">
        <v>3816</v>
      </c>
      <c r="I762" s="358">
        <v>43293.609618055554</v>
      </c>
      <c r="J762" s="355" t="s">
        <v>3108</v>
      </c>
      <c r="K762" s="597" t="s">
        <v>5984</v>
      </c>
      <c r="L762" s="597" t="s">
        <v>5989</v>
      </c>
      <c r="M762" s="597" t="s">
        <v>3774</v>
      </c>
      <c r="N762" s="355" t="s">
        <v>3701</v>
      </c>
      <c r="O762" s="597" t="s">
        <v>4669</v>
      </c>
      <c r="P762" s="355" t="s">
        <v>3703</v>
      </c>
      <c r="Q762" s="596" t="s">
        <v>6593</v>
      </c>
      <c r="R762" s="355" t="s">
        <v>3723</v>
      </c>
      <c r="S762" s="355"/>
      <c r="T762" s="597"/>
      <c r="U762" s="597" t="s">
        <v>3123</v>
      </c>
      <c r="V762" s="597" t="s">
        <v>3706</v>
      </c>
    </row>
    <row r="763" spans="1:22" x14ac:dyDescent="0.25">
      <c r="A763" s="597" t="s">
        <v>5983</v>
      </c>
      <c r="B763" s="597" t="s">
        <v>3693</v>
      </c>
      <c r="C763" s="597" t="s">
        <v>3694</v>
      </c>
      <c r="D763" s="597" t="s">
        <v>5364</v>
      </c>
      <c r="E763" s="597"/>
      <c r="F763" s="597" t="s">
        <v>1155</v>
      </c>
      <c r="G763" s="358">
        <v>43293.307291666664</v>
      </c>
      <c r="H763" s="597" t="s">
        <v>3816</v>
      </c>
      <c r="I763" s="358">
        <v>43293.307291666664</v>
      </c>
      <c r="J763" s="355" t="s">
        <v>3108</v>
      </c>
      <c r="K763" s="597" t="s">
        <v>5984</v>
      </c>
      <c r="L763" s="597" t="s">
        <v>5985</v>
      </c>
      <c r="M763" s="597" t="s">
        <v>3774</v>
      </c>
      <c r="N763" s="355" t="s">
        <v>3701</v>
      </c>
      <c r="O763" s="597" t="s">
        <v>4669</v>
      </c>
      <c r="P763" s="355" t="s">
        <v>3703</v>
      </c>
      <c r="Q763" s="596"/>
      <c r="R763" s="355" t="s">
        <v>3723</v>
      </c>
      <c r="S763" s="355"/>
      <c r="T763" s="597"/>
      <c r="U763" s="597" t="s">
        <v>3123</v>
      </c>
      <c r="V763" s="597" t="s">
        <v>3706</v>
      </c>
    </row>
    <row r="764" spans="1:22" x14ac:dyDescent="0.25">
      <c r="A764" s="597" t="s">
        <v>5975</v>
      </c>
      <c r="B764" s="597" t="s">
        <v>3693</v>
      </c>
      <c r="C764" s="597" t="s">
        <v>3694</v>
      </c>
      <c r="D764" s="597" t="s">
        <v>4025</v>
      </c>
      <c r="E764" s="597"/>
      <c r="F764" s="597" t="s">
        <v>767</v>
      </c>
      <c r="G764" s="358">
        <v>43292.592650462961</v>
      </c>
      <c r="H764" s="597" t="s">
        <v>3822</v>
      </c>
      <c r="I764" s="358">
        <v>43292.592650462961</v>
      </c>
      <c r="J764" s="355" t="s">
        <v>3108</v>
      </c>
      <c r="K764" s="597" t="s">
        <v>5973</v>
      </c>
      <c r="L764" s="597" t="s">
        <v>3732</v>
      </c>
      <c r="M764" s="597" t="s">
        <v>3781</v>
      </c>
      <c r="N764" s="355" t="s">
        <v>3701</v>
      </c>
      <c r="O764" s="597" t="s">
        <v>3091</v>
      </c>
      <c r="P764" s="355"/>
      <c r="Q764" s="596" t="s">
        <v>6590</v>
      </c>
      <c r="R764" s="355" t="s">
        <v>3723</v>
      </c>
      <c r="S764" s="355"/>
      <c r="T764" s="597"/>
      <c r="U764" s="597" t="s">
        <v>3123</v>
      </c>
      <c r="V764" s="597" t="s">
        <v>3706</v>
      </c>
    </row>
    <row r="765" spans="1:22" x14ac:dyDescent="0.25">
      <c r="A765" s="597" t="s">
        <v>5972</v>
      </c>
      <c r="B765" s="597" t="s">
        <v>3693</v>
      </c>
      <c r="C765" s="597" t="s">
        <v>3694</v>
      </c>
      <c r="D765" s="597" t="s">
        <v>3820</v>
      </c>
      <c r="E765" s="597"/>
      <c r="F765" s="597" t="s">
        <v>766</v>
      </c>
      <c r="G765" s="358">
        <v>43292.579826388886</v>
      </c>
      <c r="H765" s="597" t="s">
        <v>3822</v>
      </c>
      <c r="I765" s="358">
        <v>43292.579826388886</v>
      </c>
      <c r="J765" s="355" t="s">
        <v>3108</v>
      </c>
      <c r="K765" s="597" t="s">
        <v>5973</v>
      </c>
      <c r="L765" s="597" t="s">
        <v>5974</v>
      </c>
      <c r="M765" s="597" t="s">
        <v>3781</v>
      </c>
      <c r="N765" s="355" t="s">
        <v>3701</v>
      </c>
      <c r="O765" s="597" t="s">
        <v>3091</v>
      </c>
      <c r="P765" s="355" t="s">
        <v>3703</v>
      </c>
      <c r="Q765" s="596" t="s">
        <v>6589</v>
      </c>
      <c r="R765" s="355" t="s">
        <v>3723</v>
      </c>
      <c r="S765" s="355"/>
      <c r="T765" s="597"/>
      <c r="U765" s="597" t="s">
        <v>3123</v>
      </c>
      <c r="V765" s="597" t="s">
        <v>3706</v>
      </c>
    </row>
    <row r="766" spans="1:22" x14ac:dyDescent="0.25">
      <c r="A766" s="597" t="s">
        <v>5976</v>
      </c>
      <c r="B766" s="597" t="s">
        <v>3693</v>
      </c>
      <c r="C766" s="597" t="s">
        <v>3694</v>
      </c>
      <c r="D766" s="597" t="s">
        <v>3769</v>
      </c>
      <c r="E766" s="597"/>
      <c r="F766" s="597" t="s">
        <v>1160</v>
      </c>
      <c r="G766" s="358">
        <v>43291.596354166664</v>
      </c>
      <c r="H766" s="597" t="s">
        <v>3771</v>
      </c>
      <c r="I766" s="358">
        <v>43291.596354166664</v>
      </c>
      <c r="J766" s="355" t="s">
        <v>3108</v>
      </c>
      <c r="K766" s="597" t="s">
        <v>5977</v>
      </c>
      <c r="L766" s="597" t="s">
        <v>5978</v>
      </c>
      <c r="M766" s="597" t="s">
        <v>3781</v>
      </c>
      <c r="N766" s="355" t="s">
        <v>3701</v>
      </c>
      <c r="O766" s="597" t="s">
        <v>3091</v>
      </c>
      <c r="P766" s="355" t="s">
        <v>3703</v>
      </c>
      <c r="Q766" s="596" t="s">
        <v>6591</v>
      </c>
      <c r="R766" s="355" t="s">
        <v>3723</v>
      </c>
      <c r="S766" s="355"/>
      <c r="T766" s="597"/>
      <c r="U766" s="597" t="s">
        <v>3123</v>
      </c>
      <c r="V766" s="597" t="s">
        <v>3706</v>
      </c>
    </row>
    <row r="767" spans="1:22" x14ac:dyDescent="0.25">
      <c r="A767" s="597" t="s">
        <v>5979</v>
      </c>
      <c r="B767" s="597" t="s">
        <v>3693</v>
      </c>
      <c r="C767" s="597" t="s">
        <v>3744</v>
      </c>
      <c r="D767" s="597" t="s">
        <v>3784</v>
      </c>
      <c r="E767" s="597"/>
      <c r="F767" s="597" t="s">
        <v>3786</v>
      </c>
      <c r="G767" s="358">
        <v>43290.410763888889</v>
      </c>
      <c r="H767" s="597" t="s">
        <v>3787</v>
      </c>
      <c r="I767" s="358">
        <v>43290.410763888889</v>
      </c>
      <c r="J767" s="355" t="s">
        <v>3108</v>
      </c>
      <c r="K767" s="597" t="s">
        <v>4410</v>
      </c>
      <c r="L767" s="597" t="s">
        <v>5980</v>
      </c>
      <c r="M767" s="597" t="s">
        <v>3774</v>
      </c>
      <c r="N767" s="355" t="s">
        <v>3701</v>
      </c>
      <c r="O767" s="597" t="s">
        <v>5981</v>
      </c>
      <c r="P767" s="355" t="s">
        <v>3703</v>
      </c>
      <c r="Q767" s="596" t="s">
        <v>6592</v>
      </c>
      <c r="R767" s="355" t="s">
        <v>3742</v>
      </c>
      <c r="S767" s="355" t="s">
        <v>3701</v>
      </c>
      <c r="T767" s="597"/>
      <c r="U767" s="597" t="s">
        <v>3123</v>
      </c>
      <c r="V767" s="597" t="s">
        <v>3706</v>
      </c>
    </row>
    <row r="768" spans="1:22" x14ac:dyDescent="0.25">
      <c r="A768" s="597" t="s">
        <v>5968</v>
      </c>
      <c r="B768" s="597" t="s">
        <v>3693</v>
      </c>
      <c r="C768" s="597" t="s">
        <v>3694</v>
      </c>
      <c r="D768" s="597" t="s">
        <v>3769</v>
      </c>
      <c r="E768" s="597"/>
      <c r="F768" s="597" t="s">
        <v>1160</v>
      </c>
      <c r="G768" s="358">
        <v>43290.383993055555</v>
      </c>
      <c r="H768" s="597" t="s">
        <v>3771</v>
      </c>
      <c r="I768" s="358">
        <v>43290.383993055555</v>
      </c>
      <c r="J768" s="355" t="s">
        <v>3108</v>
      </c>
      <c r="K768" s="597" t="s">
        <v>4410</v>
      </c>
      <c r="L768" s="597" t="s">
        <v>5969</v>
      </c>
      <c r="M768" s="597" t="s">
        <v>3774</v>
      </c>
      <c r="N768" s="355" t="s">
        <v>3701</v>
      </c>
      <c r="O768" s="597" t="s">
        <v>4669</v>
      </c>
      <c r="P768" s="355" t="s">
        <v>3703</v>
      </c>
      <c r="Q768" s="596" t="s">
        <v>6587</v>
      </c>
      <c r="R768" s="355" t="s">
        <v>3723</v>
      </c>
      <c r="S768" s="355"/>
      <c r="T768" s="597"/>
      <c r="U768" s="597" t="s">
        <v>3123</v>
      </c>
      <c r="V768" s="597" t="s">
        <v>3706</v>
      </c>
    </row>
    <row r="769" spans="1:22" ht="30" x14ac:dyDescent="0.25">
      <c r="A769" s="597" t="s">
        <v>5966</v>
      </c>
      <c r="B769" s="597" t="s">
        <v>3693</v>
      </c>
      <c r="C769" s="597" t="s">
        <v>3694</v>
      </c>
      <c r="D769" s="597" t="s">
        <v>3795</v>
      </c>
      <c r="E769" s="597"/>
      <c r="F769" s="597" t="s">
        <v>1159</v>
      </c>
      <c r="G769" s="358">
        <v>43290.379513888889</v>
      </c>
      <c r="H769" s="597" t="s">
        <v>3771</v>
      </c>
      <c r="I769" s="358">
        <v>43290.379513888889</v>
      </c>
      <c r="J769" s="355" t="s">
        <v>3108</v>
      </c>
      <c r="K769" s="597" t="s">
        <v>4410</v>
      </c>
      <c r="L769" s="597" t="s">
        <v>5967</v>
      </c>
      <c r="M769" s="597" t="s">
        <v>3774</v>
      </c>
      <c r="N769" s="355" t="s">
        <v>3701</v>
      </c>
      <c r="O769" s="597" t="s">
        <v>4669</v>
      </c>
      <c r="P769" s="355" t="s">
        <v>3703</v>
      </c>
      <c r="Q769" s="596" t="s">
        <v>6586</v>
      </c>
      <c r="R769" s="355" t="s">
        <v>3723</v>
      </c>
      <c r="S769" s="355"/>
      <c r="T769" s="597"/>
      <c r="U769" s="597" t="s">
        <v>3123</v>
      </c>
      <c r="V769" s="597" t="s">
        <v>3706</v>
      </c>
    </row>
    <row r="770" spans="1:22" x14ac:dyDescent="0.25">
      <c r="A770" s="597" t="s">
        <v>5970</v>
      </c>
      <c r="B770" s="597" t="s">
        <v>3693</v>
      </c>
      <c r="C770" s="597" t="s">
        <v>3694</v>
      </c>
      <c r="D770" s="597" t="s">
        <v>3775</v>
      </c>
      <c r="E770" s="597"/>
      <c r="F770" s="597" t="s">
        <v>1125</v>
      </c>
      <c r="G770" s="358">
        <v>43289.392395833333</v>
      </c>
      <c r="H770" s="597" t="s">
        <v>3697</v>
      </c>
      <c r="I770" s="358">
        <v>43289.392395833333</v>
      </c>
      <c r="J770" s="355" t="s">
        <v>3108</v>
      </c>
      <c r="K770" s="597" t="s">
        <v>5964</v>
      </c>
      <c r="L770" s="597" t="s">
        <v>5971</v>
      </c>
      <c r="M770" s="597" t="s">
        <v>3700</v>
      </c>
      <c r="N770" s="355" t="s">
        <v>3701</v>
      </c>
      <c r="O770" s="597" t="s">
        <v>3761</v>
      </c>
      <c r="P770" s="355" t="s">
        <v>3703</v>
      </c>
      <c r="Q770" s="596" t="s">
        <v>6588</v>
      </c>
      <c r="R770" s="355" t="s">
        <v>3723</v>
      </c>
      <c r="S770" s="355"/>
      <c r="T770" s="597"/>
      <c r="U770" s="597" t="s">
        <v>3123</v>
      </c>
      <c r="V770" s="597" t="s">
        <v>3706</v>
      </c>
    </row>
    <row r="771" spans="1:22" x14ac:dyDescent="0.25">
      <c r="A771" s="597" t="s">
        <v>5963</v>
      </c>
      <c r="B771" s="597" t="s">
        <v>3693</v>
      </c>
      <c r="C771" s="597" t="s">
        <v>3694</v>
      </c>
      <c r="D771" s="597" t="s">
        <v>3795</v>
      </c>
      <c r="E771" s="597"/>
      <c r="F771" s="597" t="s">
        <v>1159</v>
      </c>
      <c r="G771" s="358">
        <v>43289.372002314813</v>
      </c>
      <c r="H771" s="597" t="s">
        <v>3771</v>
      </c>
      <c r="I771" s="358">
        <v>43289.372002314813</v>
      </c>
      <c r="J771" s="355" t="s">
        <v>3108</v>
      </c>
      <c r="K771" s="597" t="s">
        <v>5964</v>
      </c>
      <c r="L771" s="597" t="s">
        <v>5965</v>
      </c>
      <c r="M771" s="597" t="s">
        <v>3774</v>
      </c>
      <c r="N771" s="355" t="s">
        <v>3701</v>
      </c>
      <c r="O771" s="597" t="s">
        <v>4669</v>
      </c>
      <c r="P771" s="355" t="s">
        <v>3703</v>
      </c>
      <c r="Q771" s="596" t="s">
        <v>6585</v>
      </c>
      <c r="R771" s="355" t="s">
        <v>3723</v>
      </c>
      <c r="S771" s="355"/>
      <c r="T771" s="597"/>
      <c r="U771" s="597" t="s">
        <v>3123</v>
      </c>
      <c r="V771" s="597" t="s">
        <v>3706</v>
      </c>
    </row>
    <row r="772" spans="1:22" ht="90" x14ac:dyDescent="0.25">
      <c r="A772" s="597" t="s">
        <v>5960</v>
      </c>
      <c r="B772" s="597" t="s">
        <v>3693</v>
      </c>
      <c r="C772" s="597" t="s">
        <v>3694</v>
      </c>
      <c r="D772" s="597" t="s">
        <v>3795</v>
      </c>
      <c r="E772" s="597"/>
      <c r="F772" s="597" t="s">
        <v>1159</v>
      </c>
      <c r="G772" s="358">
        <v>43287.366863425923</v>
      </c>
      <c r="H772" s="597" t="s">
        <v>3771</v>
      </c>
      <c r="I772" s="358">
        <v>43287.366851851853</v>
      </c>
      <c r="J772" s="355" t="s">
        <v>3108</v>
      </c>
      <c r="K772" s="597" t="s">
        <v>5961</v>
      </c>
      <c r="L772" s="597" t="s">
        <v>5962</v>
      </c>
      <c r="M772" s="597" t="s">
        <v>3774</v>
      </c>
      <c r="N772" s="355" t="s">
        <v>3701</v>
      </c>
      <c r="O772" s="597" t="s">
        <v>4669</v>
      </c>
      <c r="P772" s="355" t="s">
        <v>3703</v>
      </c>
      <c r="Q772" s="596" t="s">
        <v>6584</v>
      </c>
      <c r="R772" s="355" t="s">
        <v>3723</v>
      </c>
      <c r="S772" s="355"/>
      <c r="T772" s="597"/>
      <c r="U772" s="597" t="s">
        <v>3123</v>
      </c>
      <c r="V772" s="597" t="s">
        <v>3706</v>
      </c>
    </row>
    <row r="773" spans="1:22" x14ac:dyDescent="0.25">
      <c r="A773" s="597" t="s">
        <v>5957</v>
      </c>
      <c r="B773" s="597" t="s">
        <v>3693</v>
      </c>
      <c r="C773" s="597" t="s">
        <v>3694</v>
      </c>
      <c r="D773" s="597" t="s">
        <v>3795</v>
      </c>
      <c r="E773" s="597"/>
      <c r="F773" s="597" t="s">
        <v>1159</v>
      </c>
      <c r="G773" s="358">
        <v>43286.133703703701</v>
      </c>
      <c r="H773" s="597" t="s">
        <v>3771</v>
      </c>
      <c r="I773" s="358">
        <v>43286.133680555555</v>
      </c>
      <c r="J773" s="355" t="s">
        <v>3108</v>
      </c>
      <c r="K773" s="597" t="s">
        <v>5958</v>
      </c>
      <c r="L773" s="597" t="s">
        <v>5959</v>
      </c>
      <c r="M773" s="597" t="s">
        <v>3774</v>
      </c>
      <c r="N773" s="355" t="s">
        <v>3701</v>
      </c>
      <c r="O773" s="597" t="s">
        <v>4757</v>
      </c>
      <c r="P773" s="355" t="s">
        <v>3703</v>
      </c>
      <c r="Q773" s="596" t="s">
        <v>6583</v>
      </c>
      <c r="R773" s="355" t="s">
        <v>3723</v>
      </c>
      <c r="S773" s="355"/>
      <c r="T773" s="597"/>
      <c r="U773" s="597" t="s">
        <v>3123</v>
      </c>
      <c r="V773" s="597" t="s">
        <v>3706</v>
      </c>
    </row>
    <row r="774" spans="1:22" ht="30" x14ac:dyDescent="0.25">
      <c r="A774" s="597" t="s">
        <v>5954</v>
      </c>
      <c r="B774" s="597" t="s">
        <v>3693</v>
      </c>
      <c r="C774" s="597" t="s">
        <v>3694</v>
      </c>
      <c r="D774" s="597" t="s">
        <v>3795</v>
      </c>
      <c r="E774" s="597"/>
      <c r="F774" s="597" t="s">
        <v>1159</v>
      </c>
      <c r="G774" s="358">
        <v>43285.937604166669</v>
      </c>
      <c r="H774" s="597" t="s">
        <v>3771</v>
      </c>
      <c r="I774" s="358">
        <v>43285.937604166669</v>
      </c>
      <c r="J774" s="355" t="s">
        <v>3108</v>
      </c>
      <c r="K774" s="597" t="s">
        <v>5955</v>
      </c>
      <c r="L774" s="597" t="s">
        <v>5956</v>
      </c>
      <c r="M774" s="597" t="s">
        <v>3774</v>
      </c>
      <c r="N774" s="355" t="s">
        <v>3701</v>
      </c>
      <c r="O774" s="597" t="s">
        <v>4669</v>
      </c>
      <c r="P774" s="355" t="s">
        <v>3703</v>
      </c>
      <c r="Q774" s="596" t="s">
        <v>6582</v>
      </c>
      <c r="R774" s="355" t="s">
        <v>3723</v>
      </c>
      <c r="S774" s="355"/>
      <c r="T774" s="597"/>
      <c r="U774" s="597" t="s">
        <v>3123</v>
      </c>
      <c r="V774" s="597" t="s">
        <v>3706</v>
      </c>
    </row>
    <row r="775" spans="1:22" ht="90" x14ac:dyDescent="0.25">
      <c r="A775" s="597" t="s">
        <v>5940</v>
      </c>
      <c r="B775" s="597" t="s">
        <v>3693</v>
      </c>
      <c r="C775" s="597" t="s">
        <v>3694</v>
      </c>
      <c r="D775" s="597" t="s">
        <v>3769</v>
      </c>
      <c r="E775" s="597"/>
      <c r="F775" s="597" t="s">
        <v>1160</v>
      </c>
      <c r="G775" s="358">
        <v>43284.999641203707</v>
      </c>
      <c r="H775" s="597" t="s">
        <v>3771</v>
      </c>
      <c r="I775" s="358">
        <v>43284.99962962963</v>
      </c>
      <c r="J775" s="355" t="s">
        <v>3108</v>
      </c>
      <c r="K775" s="597" t="s">
        <v>5941</v>
      </c>
      <c r="L775" s="597" t="s">
        <v>5942</v>
      </c>
      <c r="M775" s="597" t="s">
        <v>3774</v>
      </c>
      <c r="N775" s="355" t="s">
        <v>3701</v>
      </c>
      <c r="O775" s="597" t="s">
        <v>3842</v>
      </c>
      <c r="P775" s="355" t="s">
        <v>3703</v>
      </c>
      <c r="Q775" s="596" t="s">
        <v>6578</v>
      </c>
      <c r="R775" s="355" t="s">
        <v>3723</v>
      </c>
      <c r="S775" s="355"/>
      <c r="T775" s="597"/>
      <c r="U775" s="597" t="s">
        <v>3123</v>
      </c>
      <c r="V775" s="597" t="s">
        <v>3706</v>
      </c>
    </row>
    <row r="776" spans="1:22" x14ac:dyDescent="0.25">
      <c r="A776" s="597" t="s">
        <v>5825</v>
      </c>
      <c r="B776" s="597" t="s">
        <v>3693</v>
      </c>
      <c r="C776" s="597" t="s">
        <v>3694</v>
      </c>
      <c r="D776" s="597" t="s">
        <v>3769</v>
      </c>
      <c r="E776" s="597"/>
      <c r="F776" s="597" t="s">
        <v>1160</v>
      </c>
      <c r="G776" s="358">
        <v>43283.335625</v>
      </c>
      <c r="H776" s="597" t="s">
        <v>3771</v>
      </c>
      <c r="I776" s="358">
        <v>43283.335613425923</v>
      </c>
      <c r="J776" s="355" t="s">
        <v>3108</v>
      </c>
      <c r="K776" s="597" t="s">
        <v>5826</v>
      </c>
      <c r="L776" s="597" t="s">
        <v>5827</v>
      </c>
      <c r="M776" s="597" t="s">
        <v>3774</v>
      </c>
      <c r="N776" s="355" t="s">
        <v>3701</v>
      </c>
      <c r="O776" s="597" t="s">
        <v>3842</v>
      </c>
      <c r="P776" s="355" t="s">
        <v>3703</v>
      </c>
      <c r="Q776" s="596" t="s">
        <v>6553</v>
      </c>
      <c r="R776" s="355" t="s">
        <v>3723</v>
      </c>
      <c r="S776" s="355"/>
      <c r="T776" s="597"/>
      <c r="U776" s="597" t="s">
        <v>3123</v>
      </c>
      <c r="V776" s="597" t="s">
        <v>3706</v>
      </c>
    </row>
    <row r="777" spans="1:22" x14ac:dyDescent="0.25">
      <c r="A777" s="597" t="s">
        <v>5949</v>
      </c>
      <c r="B777" s="597" t="s">
        <v>3693</v>
      </c>
      <c r="C777" s="597" t="s">
        <v>3694</v>
      </c>
      <c r="D777" s="597" t="s">
        <v>3769</v>
      </c>
      <c r="E777" s="597"/>
      <c r="F777" s="597" t="s">
        <v>1160</v>
      </c>
      <c r="G777" s="358">
        <v>43284.307939814818</v>
      </c>
      <c r="H777" s="597" t="s">
        <v>3771</v>
      </c>
      <c r="I777" s="358">
        <v>43283.307939814818</v>
      </c>
      <c r="J777" s="355" t="s">
        <v>3108</v>
      </c>
      <c r="K777" s="597" t="s">
        <v>5826</v>
      </c>
      <c r="L777" s="597" t="s">
        <v>5950</v>
      </c>
      <c r="M777" s="597" t="s">
        <v>3774</v>
      </c>
      <c r="N777" s="355" t="s">
        <v>3737</v>
      </c>
      <c r="O777" s="597" t="s">
        <v>5951</v>
      </c>
      <c r="P777" s="355" t="s">
        <v>3703</v>
      </c>
      <c r="Q777" s="596" t="s">
        <v>6580</v>
      </c>
      <c r="R777" s="355" t="s">
        <v>3742</v>
      </c>
      <c r="S777" s="355"/>
      <c r="T777" s="597"/>
      <c r="U777" s="597" t="s">
        <v>3123</v>
      </c>
      <c r="V777" s="597" t="s">
        <v>3706</v>
      </c>
    </row>
    <row r="778" spans="1:22" x14ac:dyDescent="0.25">
      <c r="A778" s="597" t="s">
        <v>5876</v>
      </c>
      <c r="B778" s="597" t="s">
        <v>3693</v>
      </c>
      <c r="C778" s="597" t="s">
        <v>3707</v>
      </c>
      <c r="D778" s="597" t="s">
        <v>3968</v>
      </c>
      <c r="E778" s="597"/>
      <c r="F778" s="597" t="s">
        <v>2791</v>
      </c>
      <c r="G778" s="358">
        <v>43282.479259259257</v>
      </c>
      <c r="H778" s="597"/>
      <c r="I778" s="358">
        <v>43282.479259259257</v>
      </c>
      <c r="J778" s="355" t="s">
        <v>3780</v>
      </c>
      <c r="K778" s="597" t="s">
        <v>5823</v>
      </c>
      <c r="L778" s="597" t="s">
        <v>5877</v>
      </c>
      <c r="M778" s="597" t="s">
        <v>3774</v>
      </c>
      <c r="N778" s="355" t="s">
        <v>3701</v>
      </c>
      <c r="O778" s="597" t="s">
        <v>3842</v>
      </c>
      <c r="P778" s="355" t="s">
        <v>3703</v>
      </c>
      <c r="Q778" s="596" t="s">
        <v>6562</v>
      </c>
      <c r="R778" s="355" t="s">
        <v>3723</v>
      </c>
      <c r="S778" s="355"/>
      <c r="T778" s="597"/>
      <c r="U778" s="597" t="s">
        <v>3123</v>
      </c>
      <c r="V778" s="597" t="s">
        <v>3706</v>
      </c>
    </row>
    <row r="779" spans="1:22" x14ac:dyDescent="0.25">
      <c r="A779" s="597" t="s">
        <v>5822</v>
      </c>
      <c r="B779" s="597" t="s">
        <v>3693</v>
      </c>
      <c r="C779" s="597" t="s">
        <v>3744</v>
      </c>
      <c r="D779" s="597" t="s">
        <v>3778</v>
      </c>
      <c r="E779" s="597"/>
      <c r="F779" s="597" t="s">
        <v>1512</v>
      </c>
      <c r="G779" s="358">
        <v>43282.330891203703</v>
      </c>
      <c r="H779" s="597"/>
      <c r="I779" s="358">
        <v>43282.330891203703</v>
      </c>
      <c r="J779" s="355" t="s">
        <v>3780</v>
      </c>
      <c r="K779" s="597" t="s">
        <v>5823</v>
      </c>
      <c r="L779" s="597" t="s">
        <v>5824</v>
      </c>
      <c r="M779" s="597" t="s">
        <v>3774</v>
      </c>
      <c r="N779" s="355" t="s">
        <v>3701</v>
      </c>
      <c r="O779" s="597" t="s">
        <v>3842</v>
      </c>
      <c r="P779" s="355" t="s">
        <v>3703</v>
      </c>
      <c r="Q779" s="596" t="s">
        <v>6552</v>
      </c>
      <c r="R779" s="355" t="s">
        <v>3723</v>
      </c>
      <c r="S779" s="355"/>
      <c r="T779" s="597"/>
      <c r="U779" s="597" t="s">
        <v>3123</v>
      </c>
      <c r="V779" s="597" t="s">
        <v>3706</v>
      </c>
    </row>
    <row r="780" spans="1:22" x14ac:dyDescent="0.25">
      <c r="A780" s="597" t="s">
        <v>5862</v>
      </c>
      <c r="B780" s="597" t="s">
        <v>3693</v>
      </c>
      <c r="C780" s="597" t="s">
        <v>3744</v>
      </c>
      <c r="D780" s="597" t="s">
        <v>4143</v>
      </c>
      <c r="E780" s="597"/>
      <c r="F780" s="597" t="s">
        <v>1356</v>
      </c>
      <c r="G780" s="358">
        <v>43280.475636574076</v>
      </c>
      <c r="H780" s="597"/>
      <c r="I780" s="358">
        <v>43280.475636574076</v>
      </c>
      <c r="J780" s="355" t="s">
        <v>3711</v>
      </c>
      <c r="K780" s="597"/>
      <c r="L780" s="597" t="s">
        <v>5863</v>
      </c>
      <c r="M780" s="597"/>
      <c r="N780" s="355" t="s">
        <v>3701</v>
      </c>
      <c r="O780" s="597" t="s">
        <v>3842</v>
      </c>
      <c r="P780" s="355" t="s">
        <v>3703</v>
      </c>
      <c r="Q780" s="596" t="s">
        <v>6557</v>
      </c>
      <c r="R780" s="355" t="s">
        <v>3723</v>
      </c>
      <c r="S780" s="355"/>
      <c r="T780" s="597"/>
      <c r="U780" s="597" t="s">
        <v>3123</v>
      </c>
      <c r="V780" s="597" t="s">
        <v>3706</v>
      </c>
    </row>
    <row r="781" spans="1:22" x14ac:dyDescent="0.25">
      <c r="A781" s="597" t="s">
        <v>5843</v>
      </c>
      <c r="B781" s="597" t="s">
        <v>3693</v>
      </c>
      <c r="C781" s="597" t="s">
        <v>3744</v>
      </c>
      <c r="D781" s="597" t="s">
        <v>4665</v>
      </c>
      <c r="E781" s="597"/>
      <c r="F781" s="597" t="s">
        <v>247</v>
      </c>
      <c r="G781" s="358">
        <v>43280.473287037035</v>
      </c>
      <c r="H781" s="597"/>
      <c r="I781" s="358">
        <v>43280.473287037035</v>
      </c>
      <c r="J781" s="355" t="s">
        <v>3711</v>
      </c>
      <c r="K781" s="597"/>
      <c r="L781" s="597" t="s">
        <v>5844</v>
      </c>
      <c r="M781" s="597"/>
      <c r="N781" s="355" t="s">
        <v>3701</v>
      </c>
      <c r="O781" s="597" t="s">
        <v>3842</v>
      </c>
      <c r="P781" s="355"/>
      <c r="Q781" s="596" t="s">
        <v>6557</v>
      </c>
      <c r="R781" s="355" t="s">
        <v>3723</v>
      </c>
      <c r="S781" s="355"/>
      <c r="T781" s="597"/>
      <c r="U781" s="597" t="s">
        <v>3123</v>
      </c>
      <c r="V781" s="597" t="s">
        <v>3706</v>
      </c>
    </row>
    <row r="782" spans="1:22" ht="30" x14ac:dyDescent="0.25">
      <c r="A782" s="597" t="s">
        <v>5820</v>
      </c>
      <c r="B782" s="597" t="s">
        <v>3693</v>
      </c>
      <c r="C782" s="597" t="s">
        <v>3694</v>
      </c>
      <c r="D782" s="597" t="s">
        <v>4579</v>
      </c>
      <c r="E782" s="597"/>
      <c r="F782" s="597" t="s">
        <v>957</v>
      </c>
      <c r="G782" s="358">
        <v>43279.819212962961</v>
      </c>
      <c r="H782" s="597" t="s">
        <v>3731</v>
      </c>
      <c r="I782" s="358">
        <v>43279.819212962961</v>
      </c>
      <c r="J782" s="355" t="s">
        <v>3108</v>
      </c>
      <c r="K782" s="597" t="s">
        <v>5821</v>
      </c>
      <c r="L782" s="597" t="s">
        <v>4581</v>
      </c>
      <c r="M782" s="597" t="s">
        <v>3755</v>
      </c>
      <c r="N782" s="355" t="s">
        <v>3714</v>
      </c>
      <c r="O782" s="597" t="s">
        <v>3971</v>
      </c>
      <c r="P782" s="355" t="s">
        <v>3703</v>
      </c>
      <c r="Q782" s="596" t="s">
        <v>6551</v>
      </c>
      <c r="R782" s="355" t="s">
        <v>3723</v>
      </c>
      <c r="S782" s="355"/>
      <c r="T782" s="597"/>
      <c r="U782" s="597" t="s">
        <v>3123</v>
      </c>
      <c r="V782" s="597" t="s">
        <v>3706</v>
      </c>
    </row>
    <row r="783" spans="1:22" ht="60" x14ac:dyDescent="0.25">
      <c r="A783" s="597" t="s">
        <v>5767</v>
      </c>
      <c r="B783" s="597" t="s">
        <v>3693</v>
      </c>
      <c r="C783" s="597" t="s">
        <v>3694</v>
      </c>
      <c r="D783" s="597" t="s">
        <v>5755</v>
      </c>
      <c r="E783" s="597"/>
      <c r="F783" s="597" t="s">
        <v>1200</v>
      </c>
      <c r="G783" s="358">
        <v>43279.05265046296</v>
      </c>
      <c r="H783" s="597" t="s">
        <v>3697</v>
      </c>
      <c r="I783" s="358">
        <v>43279.05265046296</v>
      </c>
      <c r="J783" s="355" t="s">
        <v>3108</v>
      </c>
      <c r="K783" s="597" t="s">
        <v>5757</v>
      </c>
      <c r="L783" s="597" t="s">
        <v>5768</v>
      </c>
      <c r="M783" s="597" t="s">
        <v>3700</v>
      </c>
      <c r="N783" s="355" t="s">
        <v>3714</v>
      </c>
      <c r="O783" s="597" t="s">
        <v>5769</v>
      </c>
      <c r="P783" s="355" t="s">
        <v>3703</v>
      </c>
      <c r="Q783" s="596" t="s">
        <v>6539</v>
      </c>
      <c r="R783" s="355" t="s">
        <v>3742</v>
      </c>
      <c r="S783" s="355" t="s">
        <v>3828</v>
      </c>
      <c r="T783" s="597" t="s">
        <v>5770</v>
      </c>
      <c r="U783" s="597" t="s">
        <v>3123</v>
      </c>
      <c r="V783" s="597" t="s">
        <v>3706</v>
      </c>
    </row>
    <row r="784" spans="1:22" ht="75" x14ac:dyDescent="0.25">
      <c r="A784" s="597" t="s">
        <v>5756</v>
      </c>
      <c r="B784" s="597" t="s">
        <v>3693</v>
      </c>
      <c r="C784" s="597" t="s">
        <v>3694</v>
      </c>
      <c r="D784" s="597" t="s">
        <v>5755</v>
      </c>
      <c r="E784" s="597"/>
      <c r="F784" s="597" t="s">
        <v>1200</v>
      </c>
      <c r="G784" s="358">
        <v>43279.010370370372</v>
      </c>
      <c r="H784" s="597" t="s">
        <v>3697</v>
      </c>
      <c r="I784" s="358">
        <v>43279.010370370372</v>
      </c>
      <c r="J784" s="355" t="s">
        <v>3108</v>
      </c>
      <c r="K784" s="597" t="s">
        <v>5757</v>
      </c>
      <c r="L784" s="597" t="s">
        <v>5758</v>
      </c>
      <c r="M784" s="597" t="s">
        <v>3700</v>
      </c>
      <c r="N784" s="355" t="s">
        <v>3714</v>
      </c>
      <c r="O784" s="597" t="s">
        <v>5759</v>
      </c>
      <c r="P784" s="355" t="s">
        <v>3703</v>
      </c>
      <c r="Q784" s="596" t="s">
        <v>6537</v>
      </c>
      <c r="R784" s="355" t="s">
        <v>3704</v>
      </c>
      <c r="S784" s="355" t="s">
        <v>3701</v>
      </c>
      <c r="T784" s="597" t="s">
        <v>5760</v>
      </c>
      <c r="U784" s="597" t="s">
        <v>3123</v>
      </c>
      <c r="V784" s="597" t="s">
        <v>3706</v>
      </c>
    </row>
    <row r="785" spans="1:22" ht="30" x14ac:dyDescent="0.25">
      <c r="A785" s="597" t="s">
        <v>5609</v>
      </c>
      <c r="B785" s="597" t="s">
        <v>3693</v>
      </c>
      <c r="C785" s="597" t="s">
        <v>3694</v>
      </c>
      <c r="D785" s="597" t="s">
        <v>4148</v>
      </c>
      <c r="E785" s="597"/>
      <c r="F785" s="597" t="s">
        <v>4150</v>
      </c>
      <c r="G785" s="358">
        <v>43273.951828703706</v>
      </c>
      <c r="H785" s="597" t="s">
        <v>4068</v>
      </c>
      <c r="I785" s="358">
        <v>43273.951828703706</v>
      </c>
      <c r="J785" s="355" t="s">
        <v>3108</v>
      </c>
      <c r="K785" s="597" t="s">
        <v>5610</v>
      </c>
      <c r="L785" s="597" t="s">
        <v>5153</v>
      </c>
      <c r="M785" s="597" t="s">
        <v>3721</v>
      </c>
      <c r="N785" s="355" t="s">
        <v>4006</v>
      </c>
      <c r="O785" s="597" t="s">
        <v>5611</v>
      </c>
      <c r="P785" s="355" t="s">
        <v>3703</v>
      </c>
      <c r="Q785" s="596" t="s">
        <v>6259</v>
      </c>
      <c r="R785" s="355" t="s">
        <v>3704</v>
      </c>
      <c r="S785" s="355" t="s">
        <v>3716</v>
      </c>
      <c r="T785" s="597"/>
      <c r="U785" s="597" t="s">
        <v>3123</v>
      </c>
      <c r="V785" s="597" t="s">
        <v>3706</v>
      </c>
    </row>
    <row r="786" spans="1:22" x14ac:dyDescent="0.25">
      <c r="A786" s="597" t="s">
        <v>5571</v>
      </c>
      <c r="B786" s="597" t="s">
        <v>3693</v>
      </c>
      <c r="C786" s="597" t="s">
        <v>3694</v>
      </c>
      <c r="D786" s="597" t="s">
        <v>4174</v>
      </c>
      <c r="E786" s="597"/>
      <c r="F786" s="597" t="s">
        <v>925</v>
      </c>
      <c r="G786" s="358">
        <v>43271.81994212963</v>
      </c>
      <c r="H786" s="597" t="s">
        <v>4176</v>
      </c>
      <c r="I786" s="358">
        <v>43271.81994212963</v>
      </c>
      <c r="J786" s="355" t="s">
        <v>3108</v>
      </c>
      <c r="K786" s="597" t="s">
        <v>5557</v>
      </c>
      <c r="L786" s="597" t="s">
        <v>5572</v>
      </c>
      <c r="M786" s="597" t="s">
        <v>3700</v>
      </c>
      <c r="N786" s="355" t="s">
        <v>3714</v>
      </c>
      <c r="O786" s="597" t="s">
        <v>5573</v>
      </c>
      <c r="P786" s="355" t="s">
        <v>3703</v>
      </c>
      <c r="Q786" s="596" t="s">
        <v>6497</v>
      </c>
      <c r="R786" s="355" t="s">
        <v>3723</v>
      </c>
      <c r="S786" s="355"/>
      <c r="T786" s="597"/>
      <c r="U786" s="597" t="s">
        <v>3123</v>
      </c>
      <c r="V786" s="597" t="s">
        <v>3706</v>
      </c>
    </row>
    <row r="787" spans="1:22" x14ac:dyDescent="0.25">
      <c r="A787" s="597" t="s">
        <v>5559</v>
      </c>
      <c r="B787" s="597" t="s">
        <v>3693</v>
      </c>
      <c r="C787" s="597" t="s">
        <v>3694</v>
      </c>
      <c r="D787" s="597" t="s">
        <v>4174</v>
      </c>
      <c r="E787" s="597"/>
      <c r="F787" s="597" t="s">
        <v>925</v>
      </c>
      <c r="G787" s="358">
        <v>43271.531157407408</v>
      </c>
      <c r="H787" s="597" t="s">
        <v>4176</v>
      </c>
      <c r="I787" s="358">
        <v>43271.531157407408</v>
      </c>
      <c r="J787" s="355" t="s">
        <v>3108</v>
      </c>
      <c r="K787" s="597" t="s">
        <v>5557</v>
      </c>
      <c r="L787" s="597" t="s">
        <v>4234</v>
      </c>
      <c r="M787" s="597" t="s">
        <v>3700</v>
      </c>
      <c r="N787" s="355" t="s">
        <v>4006</v>
      </c>
      <c r="O787" s="597" t="s">
        <v>5560</v>
      </c>
      <c r="P787" s="355" t="s">
        <v>3703</v>
      </c>
      <c r="Q787" s="596" t="s">
        <v>6493</v>
      </c>
      <c r="R787" s="355" t="s">
        <v>3723</v>
      </c>
      <c r="S787" s="355"/>
      <c r="T787" s="597"/>
      <c r="U787" s="597" t="s">
        <v>3123</v>
      </c>
      <c r="V787" s="597" t="s">
        <v>3706</v>
      </c>
    </row>
    <row r="788" spans="1:22" x14ac:dyDescent="0.25">
      <c r="A788" s="597" t="s">
        <v>5556</v>
      </c>
      <c r="B788" s="597" t="s">
        <v>3693</v>
      </c>
      <c r="C788" s="597" t="s">
        <v>3694</v>
      </c>
      <c r="D788" s="597" t="s">
        <v>3939</v>
      </c>
      <c r="E788" s="597"/>
      <c r="F788" s="597" t="s">
        <v>1039</v>
      </c>
      <c r="G788" s="358">
        <v>43271.390879629631</v>
      </c>
      <c r="H788" s="597" t="s">
        <v>3740</v>
      </c>
      <c r="I788" s="358">
        <v>43271.390879629631</v>
      </c>
      <c r="J788" s="355" t="s">
        <v>3108</v>
      </c>
      <c r="K788" s="597" t="s">
        <v>5557</v>
      </c>
      <c r="L788" s="597" t="s">
        <v>3888</v>
      </c>
      <c r="M788" s="597" t="s">
        <v>3721</v>
      </c>
      <c r="N788" s="355" t="s">
        <v>3701</v>
      </c>
      <c r="O788" s="597" t="s">
        <v>5558</v>
      </c>
      <c r="P788" s="355" t="s">
        <v>3703</v>
      </c>
      <c r="Q788" s="596" t="s">
        <v>6492</v>
      </c>
      <c r="R788" s="355" t="s">
        <v>3723</v>
      </c>
      <c r="S788" s="355"/>
      <c r="T788" s="597"/>
      <c r="U788" s="597" t="s">
        <v>3123</v>
      </c>
      <c r="V788" s="597" t="s">
        <v>3706</v>
      </c>
    </row>
    <row r="789" spans="1:22" x14ac:dyDescent="0.25">
      <c r="A789" s="597" t="s">
        <v>5180</v>
      </c>
      <c r="B789" s="597" t="s">
        <v>3693</v>
      </c>
      <c r="C789" s="597" t="s">
        <v>3694</v>
      </c>
      <c r="D789" s="597" t="s">
        <v>3814</v>
      </c>
      <c r="E789" s="597"/>
      <c r="F789" s="597" t="s">
        <v>1154</v>
      </c>
      <c r="G789" s="358">
        <v>43264.565601851849</v>
      </c>
      <c r="H789" s="597" t="s">
        <v>3816</v>
      </c>
      <c r="I789" s="358">
        <v>43264.565601851849</v>
      </c>
      <c r="J789" s="355" t="s">
        <v>3108</v>
      </c>
      <c r="K789" s="597" t="s">
        <v>5181</v>
      </c>
      <c r="L789" s="597" t="s">
        <v>5182</v>
      </c>
      <c r="M789" s="597" t="s">
        <v>3781</v>
      </c>
      <c r="N789" s="355" t="s">
        <v>3701</v>
      </c>
      <c r="O789" s="597" t="s">
        <v>4219</v>
      </c>
      <c r="P789" s="355" t="s">
        <v>3703</v>
      </c>
      <c r="Q789" s="596" t="s">
        <v>6386</v>
      </c>
      <c r="R789" s="355" t="s">
        <v>3723</v>
      </c>
      <c r="S789" s="355"/>
      <c r="T789" s="597"/>
      <c r="U789" s="597" t="s">
        <v>3123</v>
      </c>
      <c r="V789" s="597" t="s">
        <v>3706</v>
      </c>
    </row>
    <row r="790" spans="1:22" ht="30" x14ac:dyDescent="0.25">
      <c r="A790" s="597" t="s">
        <v>5421</v>
      </c>
      <c r="B790" s="597" t="s">
        <v>3693</v>
      </c>
      <c r="C790" s="597" t="s">
        <v>3694</v>
      </c>
      <c r="D790" s="597" t="s">
        <v>5420</v>
      </c>
      <c r="E790" s="597" t="s">
        <v>2630</v>
      </c>
      <c r="F790" s="597" t="s">
        <v>2074</v>
      </c>
      <c r="G790" s="358">
        <v>43263.718831018516</v>
      </c>
      <c r="H790" s="597" t="s">
        <v>3826</v>
      </c>
      <c r="I790" s="358">
        <v>43263.718831018516</v>
      </c>
      <c r="J790" s="355" t="s">
        <v>3711</v>
      </c>
      <c r="K790" s="597" t="s">
        <v>5380</v>
      </c>
      <c r="L790" s="597" t="s">
        <v>5422</v>
      </c>
      <c r="M790" s="597" t="s">
        <v>3700</v>
      </c>
      <c r="N790" s="355" t="s">
        <v>3714</v>
      </c>
      <c r="O790" s="597" t="s">
        <v>5423</v>
      </c>
      <c r="P790" s="355" t="s">
        <v>3703</v>
      </c>
      <c r="Q790" s="596" t="s">
        <v>6259</v>
      </c>
      <c r="R790" s="355" t="s">
        <v>3742</v>
      </c>
      <c r="S790" s="355"/>
      <c r="T790" s="597"/>
      <c r="U790" s="597" t="s">
        <v>3123</v>
      </c>
      <c r="V790" s="597" t="s">
        <v>3706</v>
      </c>
    </row>
    <row r="791" spans="1:22" x14ac:dyDescent="0.25">
      <c r="A791" s="597" t="s">
        <v>5473</v>
      </c>
      <c r="B791" s="597" t="s">
        <v>3693</v>
      </c>
      <c r="C791" s="597" t="s">
        <v>3694</v>
      </c>
      <c r="D791" s="597" t="s">
        <v>4907</v>
      </c>
      <c r="E791" s="597"/>
      <c r="F791" s="597" t="s">
        <v>2088</v>
      </c>
      <c r="G791" s="358">
        <v>43266.323796296296</v>
      </c>
      <c r="H791" s="597" t="s">
        <v>3826</v>
      </c>
      <c r="I791" s="358">
        <v>43263.323796296296</v>
      </c>
      <c r="J791" s="355" t="s">
        <v>3108</v>
      </c>
      <c r="K791" s="597" t="s">
        <v>5380</v>
      </c>
      <c r="L791" s="597" t="s">
        <v>5474</v>
      </c>
      <c r="M791" s="597" t="s">
        <v>3700</v>
      </c>
      <c r="N791" s="355" t="s">
        <v>3701</v>
      </c>
      <c r="O791" s="597" t="s">
        <v>5475</v>
      </c>
      <c r="P791" s="355" t="s">
        <v>3703</v>
      </c>
      <c r="Q791" s="596" t="s">
        <v>6465</v>
      </c>
      <c r="R791" s="355" t="s">
        <v>3742</v>
      </c>
      <c r="S791" s="355"/>
      <c r="T791" s="597"/>
      <c r="U791" s="597" t="s">
        <v>3123</v>
      </c>
      <c r="V791" s="597" t="s">
        <v>3706</v>
      </c>
    </row>
    <row r="792" spans="1:22" ht="30" x14ac:dyDescent="0.25">
      <c r="A792" s="597" t="s">
        <v>5379</v>
      </c>
      <c r="B792" s="597" t="s">
        <v>3693</v>
      </c>
      <c r="C792" s="597" t="s">
        <v>3694</v>
      </c>
      <c r="D792" s="597" t="s">
        <v>3814</v>
      </c>
      <c r="E792" s="597"/>
      <c r="F792" s="597" t="s">
        <v>1154</v>
      </c>
      <c r="G792" s="358">
        <v>43263.121238425927</v>
      </c>
      <c r="H792" s="597" t="s">
        <v>3816</v>
      </c>
      <c r="I792" s="358">
        <v>43263.121238425927</v>
      </c>
      <c r="J792" s="355" t="s">
        <v>3108</v>
      </c>
      <c r="K792" s="597" t="s">
        <v>5380</v>
      </c>
      <c r="L792" s="597" t="s">
        <v>5381</v>
      </c>
      <c r="M792" s="597" t="s">
        <v>3774</v>
      </c>
      <c r="N792" s="355" t="s">
        <v>3701</v>
      </c>
      <c r="O792" s="597"/>
      <c r="P792" s="355" t="s">
        <v>3703</v>
      </c>
      <c r="Q792" s="596" t="s">
        <v>6440</v>
      </c>
      <c r="R792" s="355" t="s">
        <v>3723</v>
      </c>
      <c r="S792" s="355" t="s">
        <v>3701</v>
      </c>
      <c r="T792" s="597"/>
      <c r="U792" s="597" t="s">
        <v>3123</v>
      </c>
      <c r="V792" s="597" t="s">
        <v>3706</v>
      </c>
    </row>
    <row r="793" spans="1:22" ht="30" x14ac:dyDescent="0.25">
      <c r="A793" s="597" t="s">
        <v>5375</v>
      </c>
      <c r="B793" s="597" t="s">
        <v>3693</v>
      </c>
      <c r="C793" s="597" t="s">
        <v>3694</v>
      </c>
      <c r="D793" s="597" t="s">
        <v>3814</v>
      </c>
      <c r="E793" s="597"/>
      <c r="F793" s="597" t="s">
        <v>1154</v>
      </c>
      <c r="G793" s="358">
        <v>43263.119039351855</v>
      </c>
      <c r="H793" s="597" t="s">
        <v>3816</v>
      </c>
      <c r="I793" s="358">
        <v>43263.119039351855</v>
      </c>
      <c r="J793" s="355" t="s">
        <v>3108</v>
      </c>
      <c r="K793" s="597" t="s">
        <v>5291</v>
      </c>
      <c r="L793" s="597" t="s">
        <v>5376</v>
      </c>
      <c r="M793" s="597" t="s">
        <v>3774</v>
      </c>
      <c r="N793" s="355" t="s">
        <v>3701</v>
      </c>
      <c r="O793" s="597"/>
      <c r="P793" s="355" t="s">
        <v>3703</v>
      </c>
      <c r="Q793" s="596" t="s">
        <v>6438</v>
      </c>
      <c r="R793" s="355" t="s">
        <v>3723</v>
      </c>
      <c r="S793" s="355" t="s">
        <v>3701</v>
      </c>
      <c r="T793" s="597" t="s">
        <v>3091</v>
      </c>
      <c r="U793" s="597" t="s">
        <v>3123</v>
      </c>
      <c r="V793" s="597" t="s">
        <v>3706</v>
      </c>
    </row>
    <row r="794" spans="1:22" ht="30" x14ac:dyDescent="0.25">
      <c r="A794" s="597" t="s">
        <v>5365</v>
      </c>
      <c r="B794" s="597" t="s">
        <v>3693</v>
      </c>
      <c r="C794" s="597" t="s">
        <v>3694</v>
      </c>
      <c r="D794" s="597" t="s">
        <v>5364</v>
      </c>
      <c r="E794" s="597"/>
      <c r="F794" s="597" t="s">
        <v>1155</v>
      </c>
      <c r="G794" s="358">
        <v>43262.91988425926</v>
      </c>
      <c r="H794" s="597" t="s">
        <v>3816</v>
      </c>
      <c r="I794" s="358">
        <v>43262.91988425926</v>
      </c>
      <c r="J794" s="355" t="s">
        <v>3108</v>
      </c>
      <c r="K794" s="597" t="s">
        <v>5366</v>
      </c>
      <c r="L794" s="597" t="s">
        <v>5367</v>
      </c>
      <c r="M794" s="597" t="s">
        <v>3781</v>
      </c>
      <c r="N794" s="355" t="s">
        <v>3701</v>
      </c>
      <c r="O794" s="597"/>
      <c r="P794" s="355" t="s">
        <v>3703</v>
      </c>
      <c r="Q794" s="596" t="s">
        <v>6437</v>
      </c>
      <c r="R794" s="355" t="s">
        <v>3723</v>
      </c>
      <c r="S794" s="355" t="s">
        <v>3701</v>
      </c>
      <c r="T794" s="597" t="s">
        <v>3091</v>
      </c>
      <c r="U794" s="597" t="s">
        <v>3123</v>
      </c>
      <c r="V794" s="597" t="s">
        <v>3706</v>
      </c>
    </row>
    <row r="795" spans="1:22" x14ac:dyDescent="0.25">
      <c r="A795" s="597" t="s">
        <v>5299</v>
      </c>
      <c r="B795" s="597" t="s">
        <v>3693</v>
      </c>
      <c r="C795" s="597" t="s">
        <v>3694</v>
      </c>
      <c r="D795" s="597" t="s">
        <v>3834</v>
      </c>
      <c r="E795" s="597"/>
      <c r="F795" s="597" t="s">
        <v>1156</v>
      </c>
      <c r="G795" s="358">
        <v>43262.459074074075</v>
      </c>
      <c r="H795" s="597" t="s">
        <v>3816</v>
      </c>
      <c r="I795" s="358">
        <v>43262.459062499998</v>
      </c>
      <c r="J795" s="355" t="s">
        <v>3108</v>
      </c>
      <c r="K795" s="597" t="s">
        <v>5291</v>
      </c>
      <c r="L795" s="597" t="s">
        <v>5300</v>
      </c>
      <c r="M795" s="597" t="s">
        <v>3781</v>
      </c>
      <c r="N795" s="355" t="s">
        <v>3701</v>
      </c>
      <c r="O795" s="597" t="s">
        <v>3091</v>
      </c>
      <c r="P795" s="355" t="s">
        <v>3703</v>
      </c>
      <c r="Q795" s="596" t="s">
        <v>6419</v>
      </c>
      <c r="R795" s="355" t="s">
        <v>3723</v>
      </c>
      <c r="S795" s="355"/>
      <c r="T795" s="597"/>
      <c r="U795" s="597" t="s">
        <v>3123</v>
      </c>
      <c r="V795" s="597" t="s">
        <v>3706</v>
      </c>
    </row>
    <row r="796" spans="1:22" x14ac:dyDescent="0.25">
      <c r="A796" s="597" t="s">
        <v>5294</v>
      </c>
      <c r="B796" s="597" t="s">
        <v>3693</v>
      </c>
      <c r="C796" s="597" t="s">
        <v>3694</v>
      </c>
      <c r="D796" s="597" t="s">
        <v>3838</v>
      </c>
      <c r="E796" s="597"/>
      <c r="F796" s="597" t="s">
        <v>1158</v>
      </c>
      <c r="G796" s="358">
        <v>43260.456782407404</v>
      </c>
      <c r="H796" s="597" t="s">
        <v>3816</v>
      </c>
      <c r="I796" s="358">
        <v>43262.456782407404</v>
      </c>
      <c r="J796" s="355" t="s">
        <v>3108</v>
      </c>
      <c r="K796" s="597" t="s">
        <v>5291</v>
      </c>
      <c r="L796" s="597" t="s">
        <v>5295</v>
      </c>
      <c r="M796" s="597" t="s">
        <v>3781</v>
      </c>
      <c r="N796" s="355" t="s">
        <v>3701</v>
      </c>
      <c r="O796" s="597" t="s">
        <v>3091</v>
      </c>
      <c r="P796" s="355" t="s">
        <v>3703</v>
      </c>
      <c r="Q796" s="596" t="s">
        <v>6418</v>
      </c>
      <c r="R796" s="355" t="s">
        <v>3723</v>
      </c>
      <c r="S796" s="355"/>
      <c r="T796" s="597"/>
      <c r="U796" s="597" t="s">
        <v>3123</v>
      </c>
      <c r="V796" s="597" t="s">
        <v>3706</v>
      </c>
    </row>
    <row r="797" spans="1:22" x14ac:dyDescent="0.25">
      <c r="A797" s="597" t="s">
        <v>5290</v>
      </c>
      <c r="B797" s="597" t="s">
        <v>3693</v>
      </c>
      <c r="C797" s="597" t="s">
        <v>3694</v>
      </c>
      <c r="D797" s="597" t="s">
        <v>3820</v>
      </c>
      <c r="E797" s="597"/>
      <c r="F797" s="597" t="s">
        <v>766</v>
      </c>
      <c r="G797" s="358">
        <v>43260.452893518515</v>
      </c>
      <c r="H797" s="597" t="s">
        <v>3822</v>
      </c>
      <c r="I797" s="358">
        <v>43262.452893518515</v>
      </c>
      <c r="J797" s="355" t="s">
        <v>3108</v>
      </c>
      <c r="K797" s="597" t="s">
        <v>5291</v>
      </c>
      <c r="L797" s="597" t="s">
        <v>5292</v>
      </c>
      <c r="M797" s="597" t="s">
        <v>3781</v>
      </c>
      <c r="N797" s="355" t="s">
        <v>3701</v>
      </c>
      <c r="O797" s="597" t="s">
        <v>5293</v>
      </c>
      <c r="P797" s="355" t="s">
        <v>3703</v>
      </c>
      <c r="Q797" s="596" t="s">
        <v>6417</v>
      </c>
      <c r="R797" s="355" t="s">
        <v>3723</v>
      </c>
      <c r="S797" s="355"/>
      <c r="T797" s="597"/>
      <c r="U797" s="597" t="s">
        <v>3123</v>
      </c>
      <c r="V797" s="597" t="s">
        <v>3706</v>
      </c>
    </row>
    <row r="798" spans="1:22" x14ac:dyDescent="0.25">
      <c r="A798" s="597" t="s">
        <v>5328</v>
      </c>
      <c r="B798" s="597" t="s">
        <v>3693</v>
      </c>
      <c r="C798" s="597" t="s">
        <v>3694</v>
      </c>
      <c r="D798" s="597" t="s">
        <v>3820</v>
      </c>
      <c r="E798" s="597"/>
      <c r="F798" s="597" t="s">
        <v>766</v>
      </c>
      <c r="G798" s="358">
        <v>43262.254317129627</v>
      </c>
      <c r="H798" s="597" t="s">
        <v>3822</v>
      </c>
      <c r="I798" s="358">
        <v>43262.254317129627</v>
      </c>
      <c r="J798" s="355" t="s">
        <v>3108</v>
      </c>
      <c r="K798" s="597"/>
      <c r="L798" s="597" t="s">
        <v>5329</v>
      </c>
      <c r="M798" s="597" t="s">
        <v>3781</v>
      </c>
      <c r="N798" s="355" t="s">
        <v>3701</v>
      </c>
      <c r="O798" s="597" t="s">
        <v>5330</v>
      </c>
      <c r="P798" s="355" t="s">
        <v>3703</v>
      </c>
      <c r="Q798" s="596" t="s">
        <v>6426</v>
      </c>
      <c r="R798" s="355" t="s">
        <v>3742</v>
      </c>
      <c r="S798" s="355"/>
      <c r="T798" s="597"/>
      <c r="U798" s="597" t="s">
        <v>3123</v>
      </c>
      <c r="V798" s="597" t="s">
        <v>3706</v>
      </c>
    </row>
    <row r="799" spans="1:22" x14ac:dyDescent="0.25">
      <c r="A799" s="597" t="s">
        <v>5324</v>
      </c>
      <c r="B799" s="597" t="s">
        <v>3693</v>
      </c>
      <c r="C799" s="597" t="s">
        <v>3744</v>
      </c>
      <c r="D799" s="597" t="s">
        <v>5323</v>
      </c>
      <c r="E799" s="597"/>
      <c r="F799" s="597" t="s">
        <v>5325</v>
      </c>
      <c r="G799" s="358">
        <v>43262.084363425929</v>
      </c>
      <c r="H799" s="597"/>
      <c r="I799" s="358">
        <v>43262.084351851852</v>
      </c>
      <c r="J799" s="355" t="s">
        <v>4257</v>
      </c>
      <c r="K799" s="597" t="s">
        <v>5307</v>
      </c>
      <c r="L799" s="597" t="s">
        <v>5326</v>
      </c>
      <c r="M799" s="597" t="s">
        <v>3700</v>
      </c>
      <c r="N799" s="355" t="s">
        <v>3701</v>
      </c>
      <c r="O799" s="597" t="s">
        <v>5327</v>
      </c>
      <c r="P799" s="355" t="s">
        <v>3703</v>
      </c>
      <c r="Q799" s="596" t="s">
        <v>6425</v>
      </c>
      <c r="R799" s="355" t="s">
        <v>3742</v>
      </c>
      <c r="S799" s="355" t="s">
        <v>3807</v>
      </c>
      <c r="T799" s="597"/>
      <c r="U799" s="597" t="s">
        <v>3123</v>
      </c>
      <c r="V799" s="597" t="s">
        <v>3706</v>
      </c>
    </row>
    <row r="800" spans="1:22" x14ac:dyDescent="0.25">
      <c r="A800" s="597" t="s">
        <v>5319</v>
      </c>
      <c r="B800" s="597" t="s">
        <v>3693</v>
      </c>
      <c r="C800" s="597" t="s">
        <v>3707</v>
      </c>
      <c r="D800" s="597" t="s">
        <v>5318</v>
      </c>
      <c r="E800" s="597" t="s">
        <v>5320</v>
      </c>
      <c r="F800" s="597" t="s">
        <v>5321</v>
      </c>
      <c r="G800" s="358">
        <v>43262.064930555556</v>
      </c>
      <c r="H800" s="597"/>
      <c r="I800" s="358">
        <v>43262.064930555556</v>
      </c>
      <c r="J800" s="355" t="s">
        <v>3780</v>
      </c>
      <c r="K800" s="597" t="s">
        <v>5291</v>
      </c>
      <c r="L800" s="597" t="s">
        <v>5322</v>
      </c>
      <c r="M800" s="597" t="s">
        <v>3700</v>
      </c>
      <c r="N800" s="355" t="s">
        <v>3701</v>
      </c>
      <c r="O800" s="597" t="s">
        <v>3638</v>
      </c>
      <c r="P800" s="355" t="s">
        <v>3703</v>
      </c>
      <c r="Q800" s="596" t="s">
        <v>6424</v>
      </c>
      <c r="R800" s="355" t="s">
        <v>3723</v>
      </c>
      <c r="S800" s="355"/>
      <c r="T800" s="597"/>
      <c r="U800" s="597" t="s">
        <v>3123</v>
      </c>
      <c r="V800" s="597" t="s">
        <v>3706</v>
      </c>
    </row>
    <row r="801" spans="1:22" x14ac:dyDescent="0.25">
      <c r="A801" s="597" t="s">
        <v>5311</v>
      </c>
      <c r="B801" s="597" t="s">
        <v>3693</v>
      </c>
      <c r="C801" s="597" t="s">
        <v>3707</v>
      </c>
      <c r="D801" s="597" t="s">
        <v>5310</v>
      </c>
      <c r="E801" s="597" t="s">
        <v>5312</v>
      </c>
      <c r="F801" s="597" t="s">
        <v>1101</v>
      </c>
      <c r="G801" s="358">
        <v>43262.06181712963</v>
      </c>
      <c r="H801" s="597"/>
      <c r="I801" s="358">
        <v>43262.061805555553</v>
      </c>
      <c r="J801" s="355" t="s">
        <v>3780</v>
      </c>
      <c r="K801" s="597" t="s">
        <v>5307</v>
      </c>
      <c r="L801" s="597" t="s">
        <v>5313</v>
      </c>
      <c r="M801" s="597" t="s">
        <v>3700</v>
      </c>
      <c r="N801" s="355" t="s">
        <v>3701</v>
      </c>
      <c r="O801" s="597" t="s">
        <v>5314</v>
      </c>
      <c r="P801" s="355" t="s">
        <v>3703</v>
      </c>
      <c r="Q801" s="596" t="s">
        <v>6422</v>
      </c>
      <c r="R801" s="355" t="s">
        <v>3723</v>
      </c>
      <c r="S801" s="355"/>
      <c r="T801" s="597"/>
      <c r="U801" s="597" t="s">
        <v>3123</v>
      </c>
      <c r="V801" s="597" t="s">
        <v>3706</v>
      </c>
    </row>
    <row r="802" spans="1:22" x14ac:dyDescent="0.25">
      <c r="A802" s="597" t="s">
        <v>5306</v>
      </c>
      <c r="B802" s="597" t="s">
        <v>3693</v>
      </c>
      <c r="C802" s="597" t="s">
        <v>3694</v>
      </c>
      <c r="D802" s="597" t="s">
        <v>4607</v>
      </c>
      <c r="E802" s="597"/>
      <c r="F802" s="597" t="s">
        <v>1101</v>
      </c>
      <c r="G802" s="358">
        <v>43262.054085648146</v>
      </c>
      <c r="H802" s="597" t="s">
        <v>4604</v>
      </c>
      <c r="I802" s="358">
        <v>43262.054085648146</v>
      </c>
      <c r="J802" s="355" t="s">
        <v>3108</v>
      </c>
      <c r="K802" s="597" t="s">
        <v>5307</v>
      </c>
      <c r="L802" s="597" t="s">
        <v>5308</v>
      </c>
      <c r="M802" s="597" t="s">
        <v>3700</v>
      </c>
      <c r="N802" s="355" t="s">
        <v>3737</v>
      </c>
      <c r="O802" s="597" t="s">
        <v>5309</v>
      </c>
      <c r="P802" s="355" t="s">
        <v>3703</v>
      </c>
      <c r="Q802" s="596" t="s">
        <v>6421</v>
      </c>
      <c r="R802" s="355" t="s">
        <v>3742</v>
      </c>
      <c r="S802" s="355" t="s">
        <v>3807</v>
      </c>
      <c r="T802" s="597"/>
      <c r="U802" s="597" t="s">
        <v>3123</v>
      </c>
      <c r="V802" s="597" t="s">
        <v>3706</v>
      </c>
    </row>
    <row r="803" spans="1:22" ht="45" x14ac:dyDescent="0.25">
      <c r="A803" s="597" t="s">
        <v>5265</v>
      </c>
      <c r="B803" s="597" t="s">
        <v>3693</v>
      </c>
      <c r="C803" s="597" t="s">
        <v>3694</v>
      </c>
      <c r="D803" s="597" t="s">
        <v>3795</v>
      </c>
      <c r="E803" s="597"/>
      <c r="F803" s="597" t="s">
        <v>1159</v>
      </c>
      <c r="G803" s="358">
        <v>43259.575648148151</v>
      </c>
      <c r="H803" s="597" t="s">
        <v>3771</v>
      </c>
      <c r="I803" s="358">
        <v>43260.575648148151</v>
      </c>
      <c r="J803" s="355" t="s">
        <v>3108</v>
      </c>
      <c r="K803" s="597" t="s">
        <v>5266</v>
      </c>
      <c r="L803" s="597" t="s">
        <v>5267</v>
      </c>
      <c r="M803" s="597" t="s">
        <v>3781</v>
      </c>
      <c r="N803" s="355" t="s">
        <v>3701</v>
      </c>
      <c r="O803" s="597" t="s">
        <v>3091</v>
      </c>
      <c r="P803" s="355" t="s">
        <v>3703</v>
      </c>
      <c r="Q803" s="596" t="s">
        <v>6412</v>
      </c>
      <c r="R803" s="355" t="s">
        <v>3723</v>
      </c>
      <c r="S803" s="355"/>
      <c r="T803" s="597"/>
      <c r="U803" s="597" t="s">
        <v>3123</v>
      </c>
      <c r="V803" s="597" t="s">
        <v>3706</v>
      </c>
    </row>
    <row r="804" spans="1:22" x14ac:dyDescent="0.25">
      <c r="A804" s="597" t="s">
        <v>5285</v>
      </c>
      <c r="B804" s="597" t="s">
        <v>3693</v>
      </c>
      <c r="C804" s="597" t="s">
        <v>3744</v>
      </c>
      <c r="D804" s="597" t="s">
        <v>3778</v>
      </c>
      <c r="E804" s="597"/>
      <c r="F804" s="597" t="s">
        <v>1512</v>
      </c>
      <c r="G804" s="358">
        <v>43260.341354166667</v>
      </c>
      <c r="H804" s="597"/>
      <c r="I804" s="358">
        <v>43260.341354166667</v>
      </c>
      <c r="J804" s="355" t="s">
        <v>3780</v>
      </c>
      <c r="K804" s="597"/>
      <c r="L804" s="597" t="s">
        <v>5286</v>
      </c>
      <c r="M804" s="597" t="s">
        <v>3781</v>
      </c>
      <c r="N804" s="355" t="s">
        <v>3701</v>
      </c>
      <c r="O804" s="597" t="s">
        <v>3091</v>
      </c>
      <c r="P804" s="355" t="s">
        <v>3703</v>
      </c>
      <c r="Q804" s="596"/>
      <c r="R804" s="355" t="s">
        <v>3723</v>
      </c>
      <c r="S804" s="355"/>
      <c r="T804" s="597"/>
      <c r="U804" s="597" t="s">
        <v>3123</v>
      </c>
      <c r="V804" s="597" t="s">
        <v>3706</v>
      </c>
    </row>
    <row r="805" spans="1:22" x14ac:dyDescent="0.25">
      <c r="A805" s="597" t="s">
        <v>5276</v>
      </c>
      <c r="B805" s="597" t="s">
        <v>3693</v>
      </c>
      <c r="C805" s="597" t="s">
        <v>3744</v>
      </c>
      <c r="D805" s="597" t="s">
        <v>3778</v>
      </c>
      <c r="E805" s="597"/>
      <c r="F805" s="597" t="s">
        <v>1512</v>
      </c>
      <c r="G805" s="358">
        <v>43260.173761574071</v>
      </c>
      <c r="H805" s="597"/>
      <c r="I805" s="358">
        <v>43260.173761574071</v>
      </c>
      <c r="J805" s="355" t="s">
        <v>3780</v>
      </c>
      <c r="K805" s="597" t="s">
        <v>5263</v>
      </c>
      <c r="L805" s="597" t="s">
        <v>3950</v>
      </c>
      <c r="M805" s="597" t="s">
        <v>3774</v>
      </c>
      <c r="N805" s="355" t="s">
        <v>3701</v>
      </c>
      <c r="O805" s="597"/>
      <c r="P805" s="355" t="s">
        <v>3703</v>
      </c>
      <c r="Q805" s="596"/>
      <c r="R805" s="355" t="s">
        <v>3723</v>
      </c>
      <c r="S805" s="355" t="s">
        <v>3701</v>
      </c>
      <c r="T805" s="597" t="s">
        <v>4669</v>
      </c>
      <c r="U805" s="597" t="s">
        <v>3123</v>
      </c>
      <c r="V805" s="597" t="s">
        <v>3706</v>
      </c>
    </row>
    <row r="806" spans="1:22" ht="30" x14ac:dyDescent="0.25">
      <c r="A806" s="597" t="s">
        <v>5262</v>
      </c>
      <c r="B806" s="597" t="s">
        <v>3693</v>
      </c>
      <c r="C806" s="597" t="s">
        <v>3694</v>
      </c>
      <c r="D806" s="597" t="s">
        <v>4121</v>
      </c>
      <c r="E806" s="597"/>
      <c r="F806" s="597" t="s">
        <v>1161</v>
      </c>
      <c r="G806" s="358">
        <v>43259.534699074073</v>
      </c>
      <c r="H806" s="597" t="s">
        <v>3771</v>
      </c>
      <c r="I806" s="358">
        <v>43259.534699074073</v>
      </c>
      <c r="J806" s="355" t="s">
        <v>3108</v>
      </c>
      <c r="K806" s="597" t="s">
        <v>5263</v>
      </c>
      <c r="L806" s="597" t="s">
        <v>5264</v>
      </c>
      <c r="M806" s="597" t="s">
        <v>3781</v>
      </c>
      <c r="N806" s="355" t="s">
        <v>3701</v>
      </c>
      <c r="O806" s="597" t="s">
        <v>3091</v>
      </c>
      <c r="P806" s="355" t="s">
        <v>3703</v>
      </c>
      <c r="Q806" s="596" t="s">
        <v>6411</v>
      </c>
      <c r="R806" s="355" t="s">
        <v>3723</v>
      </c>
      <c r="S806" s="355"/>
      <c r="T806" s="597"/>
      <c r="U806" s="597" t="s">
        <v>3123</v>
      </c>
      <c r="V806" s="597" t="s">
        <v>3706</v>
      </c>
    </row>
    <row r="807" spans="1:22" x14ac:dyDescent="0.25">
      <c r="A807" s="597" t="s">
        <v>5260</v>
      </c>
      <c r="B807" s="597" t="s">
        <v>3693</v>
      </c>
      <c r="C807" s="597" t="s">
        <v>3744</v>
      </c>
      <c r="D807" s="597" t="s">
        <v>3778</v>
      </c>
      <c r="E807" s="597"/>
      <c r="F807" s="597" t="s">
        <v>1512</v>
      </c>
      <c r="G807" s="358">
        <v>43259.508437500001</v>
      </c>
      <c r="H807" s="597" t="s">
        <v>5261</v>
      </c>
      <c r="I807" s="358">
        <v>43259.508437500001</v>
      </c>
      <c r="J807" s="355" t="s">
        <v>3780</v>
      </c>
      <c r="K807" s="597"/>
      <c r="L807" s="597" t="s">
        <v>3781</v>
      </c>
      <c r="M807" s="597" t="s">
        <v>3781</v>
      </c>
      <c r="N807" s="355" t="s">
        <v>3701</v>
      </c>
      <c r="O807" s="597" t="s">
        <v>3091</v>
      </c>
      <c r="P807" s="355" t="s">
        <v>3703</v>
      </c>
      <c r="Q807" s="596" t="s">
        <v>6410</v>
      </c>
      <c r="R807" s="355" t="s">
        <v>3723</v>
      </c>
      <c r="S807" s="355"/>
      <c r="T807" s="597"/>
      <c r="U807" s="597" t="s">
        <v>3123</v>
      </c>
      <c r="V807" s="597" t="s">
        <v>3706</v>
      </c>
    </row>
    <row r="808" spans="1:22" x14ac:dyDescent="0.25">
      <c r="A808" s="597" t="s">
        <v>5255</v>
      </c>
      <c r="B808" s="597" t="s">
        <v>3693</v>
      </c>
      <c r="C808" s="597" t="s">
        <v>3694</v>
      </c>
      <c r="D808" s="597" t="s">
        <v>3795</v>
      </c>
      <c r="E808" s="597"/>
      <c r="F808" s="597" t="s">
        <v>1159</v>
      </c>
      <c r="G808" s="358">
        <v>43259.272685185184</v>
      </c>
      <c r="H808" s="597" t="s">
        <v>3771</v>
      </c>
      <c r="I808" s="358">
        <v>43259.272685185184</v>
      </c>
      <c r="J808" s="355" t="s">
        <v>3108</v>
      </c>
      <c r="K808" s="597" t="s">
        <v>5194</v>
      </c>
      <c r="L808" s="597" t="s">
        <v>5256</v>
      </c>
      <c r="M808" s="597" t="s">
        <v>3774</v>
      </c>
      <c r="N808" s="355" t="s">
        <v>3714</v>
      </c>
      <c r="O808" s="597"/>
      <c r="P808" s="355" t="s">
        <v>3703</v>
      </c>
      <c r="Q808" s="596" t="s">
        <v>6408</v>
      </c>
      <c r="R808" s="355" t="s">
        <v>3704</v>
      </c>
      <c r="S808" s="355" t="s">
        <v>3828</v>
      </c>
      <c r="T808" s="597" t="s">
        <v>5257</v>
      </c>
      <c r="U808" s="597" t="s">
        <v>3123</v>
      </c>
      <c r="V808" s="597" t="s">
        <v>3706</v>
      </c>
    </row>
    <row r="809" spans="1:22" ht="30" x14ac:dyDescent="0.25">
      <c r="A809" s="597" t="s">
        <v>5277</v>
      </c>
      <c r="B809" s="597" t="s">
        <v>3693</v>
      </c>
      <c r="C809" s="597" t="s">
        <v>3694</v>
      </c>
      <c r="D809" s="597" t="s">
        <v>4121</v>
      </c>
      <c r="E809" s="597"/>
      <c r="F809" s="597" t="s">
        <v>1161</v>
      </c>
      <c r="G809" s="358">
        <v>43260.261817129627</v>
      </c>
      <c r="H809" s="597" t="s">
        <v>3771</v>
      </c>
      <c r="I809" s="358">
        <v>43259.261817129627</v>
      </c>
      <c r="J809" s="355" t="s">
        <v>3780</v>
      </c>
      <c r="K809" s="597" t="s">
        <v>5263</v>
      </c>
      <c r="L809" s="597" t="s">
        <v>5278</v>
      </c>
      <c r="M809" s="597" t="s">
        <v>3774</v>
      </c>
      <c r="N809" s="355" t="s">
        <v>3701</v>
      </c>
      <c r="O809" s="597"/>
      <c r="P809" s="355" t="s">
        <v>3703</v>
      </c>
      <c r="Q809" s="596" t="s">
        <v>6414</v>
      </c>
      <c r="R809" s="355" t="s">
        <v>3723</v>
      </c>
      <c r="S809" s="355" t="s">
        <v>3701</v>
      </c>
      <c r="T809" s="597"/>
      <c r="U809" s="597" t="s">
        <v>3123</v>
      </c>
      <c r="V809" s="597" t="s">
        <v>3706</v>
      </c>
    </row>
    <row r="810" spans="1:22" x14ac:dyDescent="0.25">
      <c r="A810" s="597" t="s">
        <v>5242</v>
      </c>
      <c r="B810" s="597" t="s">
        <v>3693</v>
      </c>
      <c r="C810" s="597" t="s">
        <v>3744</v>
      </c>
      <c r="D810" s="597" t="s">
        <v>3778</v>
      </c>
      <c r="E810" s="597"/>
      <c r="F810" s="597" t="s">
        <v>1512</v>
      </c>
      <c r="G810" s="358">
        <v>43259.091631944444</v>
      </c>
      <c r="H810" s="597"/>
      <c r="I810" s="358">
        <v>43259.091631944444</v>
      </c>
      <c r="J810" s="355" t="s">
        <v>3780</v>
      </c>
      <c r="K810" s="597" t="s">
        <v>5194</v>
      </c>
      <c r="L810" s="597" t="s">
        <v>3721</v>
      </c>
      <c r="M810" s="597" t="s">
        <v>3774</v>
      </c>
      <c r="N810" s="355" t="s">
        <v>3701</v>
      </c>
      <c r="O810" s="597" t="s">
        <v>5243</v>
      </c>
      <c r="P810" s="355" t="s">
        <v>3703</v>
      </c>
      <c r="Q810" s="596"/>
      <c r="R810" s="355" t="s">
        <v>3723</v>
      </c>
      <c r="S810" s="355" t="s">
        <v>3701</v>
      </c>
      <c r="T810" s="597"/>
      <c r="U810" s="597" t="s">
        <v>3123</v>
      </c>
      <c r="V810" s="597" t="s">
        <v>3706</v>
      </c>
    </row>
    <row r="811" spans="1:22" x14ac:dyDescent="0.25">
      <c r="A811" s="597" t="s">
        <v>5193</v>
      </c>
      <c r="B811" s="597" t="s">
        <v>3693</v>
      </c>
      <c r="C811" s="597" t="s">
        <v>3694</v>
      </c>
      <c r="D811" s="597" t="s">
        <v>3795</v>
      </c>
      <c r="E811" s="597"/>
      <c r="F811" s="597" t="s">
        <v>1159</v>
      </c>
      <c r="G811" s="358">
        <v>43257.611250000002</v>
      </c>
      <c r="H811" s="597" t="s">
        <v>3771</v>
      </c>
      <c r="I811" s="358">
        <v>43258.611250000002</v>
      </c>
      <c r="J811" s="355" t="s">
        <v>3108</v>
      </c>
      <c r="K811" s="597" t="s">
        <v>5194</v>
      </c>
      <c r="L811" s="597" t="s">
        <v>5195</v>
      </c>
      <c r="M811" s="597" t="s">
        <v>3781</v>
      </c>
      <c r="N811" s="355" t="s">
        <v>3701</v>
      </c>
      <c r="O811" s="597" t="s">
        <v>3091</v>
      </c>
      <c r="P811" s="355" t="s">
        <v>3703</v>
      </c>
      <c r="Q811" s="596" t="s">
        <v>6390</v>
      </c>
      <c r="R811" s="355" t="s">
        <v>3723</v>
      </c>
      <c r="S811" s="355"/>
      <c r="T811" s="597"/>
      <c r="U811" s="597" t="s">
        <v>3123</v>
      </c>
      <c r="V811" s="597" t="s">
        <v>3706</v>
      </c>
    </row>
    <row r="812" spans="1:22" ht="30" x14ac:dyDescent="0.25">
      <c r="A812" s="597" t="s">
        <v>5225</v>
      </c>
      <c r="B812" s="597" t="s">
        <v>3693</v>
      </c>
      <c r="C812" s="597" t="s">
        <v>3694</v>
      </c>
      <c r="D812" s="597" t="s">
        <v>3769</v>
      </c>
      <c r="E812" s="597"/>
      <c r="F812" s="597" t="s">
        <v>1160</v>
      </c>
      <c r="G812" s="358">
        <v>43258.293611111112</v>
      </c>
      <c r="H812" s="597" t="s">
        <v>3771</v>
      </c>
      <c r="I812" s="358">
        <v>43258.293611111112</v>
      </c>
      <c r="J812" s="355" t="s">
        <v>3108</v>
      </c>
      <c r="K812" s="597" t="s">
        <v>5194</v>
      </c>
      <c r="L812" s="597" t="s">
        <v>5226</v>
      </c>
      <c r="M812" s="597" t="s">
        <v>3781</v>
      </c>
      <c r="N812" s="355" t="s">
        <v>3701</v>
      </c>
      <c r="O812" s="597" t="s">
        <v>3091</v>
      </c>
      <c r="P812" s="355" t="s">
        <v>3703</v>
      </c>
      <c r="Q812" s="596" t="s">
        <v>6399</v>
      </c>
      <c r="R812" s="355" t="s">
        <v>3723</v>
      </c>
      <c r="S812" s="355"/>
      <c r="T812" s="597"/>
      <c r="U812" s="597" t="s">
        <v>3123</v>
      </c>
      <c r="V812" s="597" t="s">
        <v>3706</v>
      </c>
    </row>
    <row r="813" spans="1:22" x14ac:dyDescent="0.25">
      <c r="A813" s="597" t="s">
        <v>5183</v>
      </c>
      <c r="B813" s="597" t="s">
        <v>3693</v>
      </c>
      <c r="C813" s="597" t="s">
        <v>3694</v>
      </c>
      <c r="D813" s="597" t="s">
        <v>3769</v>
      </c>
      <c r="E813" s="597"/>
      <c r="F813" s="597" t="s">
        <v>1160</v>
      </c>
      <c r="G813" s="358">
        <v>43257.573831018519</v>
      </c>
      <c r="H813" s="597" t="s">
        <v>3771</v>
      </c>
      <c r="I813" s="358">
        <v>43257.573831018519</v>
      </c>
      <c r="J813" s="355" t="s">
        <v>3108</v>
      </c>
      <c r="K813" s="597" t="s">
        <v>5169</v>
      </c>
      <c r="L813" s="597" t="s">
        <v>5184</v>
      </c>
      <c r="M813" s="597" t="s">
        <v>3781</v>
      </c>
      <c r="N813" s="355" t="s">
        <v>3701</v>
      </c>
      <c r="O813" s="597" t="s">
        <v>3091</v>
      </c>
      <c r="P813" s="355" t="s">
        <v>3703</v>
      </c>
      <c r="Q813" s="596" t="s">
        <v>6387</v>
      </c>
      <c r="R813" s="355" t="s">
        <v>3723</v>
      </c>
      <c r="S813" s="355"/>
      <c r="T813" s="597"/>
      <c r="U813" s="597" t="s">
        <v>3123</v>
      </c>
      <c r="V813" s="597" t="s">
        <v>3706</v>
      </c>
    </row>
    <row r="814" spans="1:22" x14ac:dyDescent="0.25">
      <c r="A814" s="597" t="s">
        <v>5178</v>
      </c>
      <c r="B814" s="597" t="s">
        <v>3693</v>
      </c>
      <c r="C814" s="597" t="s">
        <v>3744</v>
      </c>
      <c r="D814" s="597" t="s">
        <v>3778</v>
      </c>
      <c r="E814" s="597"/>
      <c r="F814" s="597" t="s">
        <v>1512</v>
      </c>
      <c r="G814" s="358">
        <v>43257.560601851852</v>
      </c>
      <c r="H814" s="597"/>
      <c r="I814" s="358">
        <v>43257.560601851852</v>
      </c>
      <c r="J814" s="355" t="s">
        <v>3780</v>
      </c>
      <c r="K814" s="597" t="s">
        <v>5169</v>
      </c>
      <c r="L814" s="597" t="s">
        <v>5179</v>
      </c>
      <c r="M814" s="597" t="s">
        <v>3781</v>
      </c>
      <c r="N814" s="355" t="s">
        <v>3701</v>
      </c>
      <c r="O814" s="597" t="s">
        <v>3091</v>
      </c>
      <c r="P814" s="355" t="s">
        <v>3703</v>
      </c>
      <c r="Q814" s="596"/>
      <c r="R814" s="355" t="s">
        <v>3723</v>
      </c>
      <c r="S814" s="355"/>
      <c r="T814" s="597"/>
      <c r="U814" s="597" t="s">
        <v>3123</v>
      </c>
      <c r="V814" s="597" t="s">
        <v>3706</v>
      </c>
    </row>
    <row r="815" spans="1:22" x14ac:dyDescent="0.25">
      <c r="A815" s="597" t="s">
        <v>5174</v>
      </c>
      <c r="B815" s="597" t="s">
        <v>3693</v>
      </c>
      <c r="C815" s="597" t="s">
        <v>3744</v>
      </c>
      <c r="D815" s="597" t="s">
        <v>4423</v>
      </c>
      <c r="E815" s="597"/>
      <c r="F815" s="597" t="s">
        <v>1549</v>
      </c>
      <c r="G815" s="358">
        <v>43257.418391203704</v>
      </c>
      <c r="H815" s="597" t="s">
        <v>3485</v>
      </c>
      <c r="I815" s="358">
        <v>43257.418391203704</v>
      </c>
      <c r="J815" s="355" t="s">
        <v>3711</v>
      </c>
      <c r="K815" s="597" t="s">
        <v>5169</v>
      </c>
      <c r="L815" s="597" t="s">
        <v>4862</v>
      </c>
      <c r="M815" s="597" t="s">
        <v>3728</v>
      </c>
      <c r="N815" s="355" t="s">
        <v>3701</v>
      </c>
      <c r="O815" s="597" t="s">
        <v>5175</v>
      </c>
      <c r="P815" s="355" t="s">
        <v>3703</v>
      </c>
      <c r="Q815" s="596" t="s">
        <v>6385</v>
      </c>
      <c r="R815" s="355" t="s">
        <v>3742</v>
      </c>
      <c r="S815" s="355"/>
      <c r="T815" s="597"/>
      <c r="U815" s="597" t="s">
        <v>3123</v>
      </c>
      <c r="V815" s="597" t="s">
        <v>3706</v>
      </c>
    </row>
    <row r="816" spans="1:22" x14ac:dyDescent="0.25">
      <c r="A816" s="597" t="s">
        <v>5168</v>
      </c>
      <c r="B816" s="597" t="s">
        <v>3693</v>
      </c>
      <c r="C816" s="597" t="s">
        <v>3694</v>
      </c>
      <c r="D816" s="597" t="s">
        <v>3724</v>
      </c>
      <c r="E816" s="597"/>
      <c r="F816" s="597" t="s">
        <v>946</v>
      </c>
      <c r="G816" s="358">
        <v>43257.376805555556</v>
      </c>
      <c r="H816" s="597" t="s">
        <v>3726</v>
      </c>
      <c r="I816" s="358">
        <v>43257.376805555556</v>
      </c>
      <c r="J816" s="355" t="s">
        <v>3108</v>
      </c>
      <c r="K816" s="597" t="s">
        <v>5169</v>
      </c>
      <c r="L816" s="597" t="s">
        <v>5170</v>
      </c>
      <c r="M816" s="597" t="s">
        <v>3728</v>
      </c>
      <c r="N816" s="355" t="s">
        <v>3701</v>
      </c>
      <c r="O816" s="597" t="s">
        <v>5171</v>
      </c>
      <c r="P816" s="355" t="s">
        <v>3703</v>
      </c>
      <c r="Q816" s="596" t="s">
        <v>6383</v>
      </c>
      <c r="R816" s="355" t="s">
        <v>3742</v>
      </c>
      <c r="S816" s="355"/>
      <c r="T816" s="597"/>
      <c r="U816" s="597" t="s">
        <v>3123</v>
      </c>
      <c r="V816" s="597" t="s">
        <v>3706</v>
      </c>
    </row>
    <row r="817" spans="1:22" x14ac:dyDescent="0.25">
      <c r="A817" s="597" t="s">
        <v>5165</v>
      </c>
      <c r="B817" s="597" t="s">
        <v>3693</v>
      </c>
      <c r="C817" s="597" t="s">
        <v>3694</v>
      </c>
      <c r="D817" s="597" t="s">
        <v>4648</v>
      </c>
      <c r="E817" s="597"/>
      <c r="F817" s="597" t="s">
        <v>3663</v>
      </c>
      <c r="G817" s="358">
        <v>43257.173541666663</v>
      </c>
      <c r="H817" s="597" t="s">
        <v>4021</v>
      </c>
      <c r="I817" s="358">
        <v>43256.173541666663</v>
      </c>
      <c r="J817" s="355" t="s">
        <v>3108</v>
      </c>
      <c r="K817" s="597" t="s">
        <v>5166</v>
      </c>
      <c r="L817" s="597" t="s">
        <v>5167</v>
      </c>
      <c r="M817" s="597" t="s">
        <v>3700</v>
      </c>
      <c r="N817" s="355" t="s">
        <v>4006</v>
      </c>
      <c r="O817" s="597" t="s">
        <v>4240</v>
      </c>
      <c r="P817" s="355" t="s">
        <v>3703</v>
      </c>
      <c r="Q817" s="596" t="s">
        <v>6382</v>
      </c>
      <c r="R817" s="355" t="s">
        <v>3742</v>
      </c>
      <c r="S817" s="355" t="s">
        <v>3716</v>
      </c>
      <c r="T817" s="597"/>
      <c r="U817" s="597" t="s">
        <v>3123</v>
      </c>
      <c r="V817" s="597" t="s">
        <v>3706</v>
      </c>
    </row>
    <row r="818" spans="1:22" x14ac:dyDescent="0.25">
      <c r="A818" s="597" t="s">
        <v>4995</v>
      </c>
      <c r="B818" s="597" t="s">
        <v>3693</v>
      </c>
      <c r="C818" s="597" t="s">
        <v>3694</v>
      </c>
      <c r="D818" s="597" t="s">
        <v>3724</v>
      </c>
      <c r="E818" s="597"/>
      <c r="F818" s="597" t="s">
        <v>946</v>
      </c>
      <c r="G818" s="358">
        <v>43255.551736111112</v>
      </c>
      <c r="H818" s="597" t="s">
        <v>3726</v>
      </c>
      <c r="I818" s="358">
        <v>43255.551736111112</v>
      </c>
      <c r="J818" s="355" t="s">
        <v>3108</v>
      </c>
      <c r="K818" s="597" t="s">
        <v>4996</v>
      </c>
      <c r="L818" s="597" t="s">
        <v>4997</v>
      </c>
      <c r="M818" s="597" t="s">
        <v>3728</v>
      </c>
      <c r="N818" s="355" t="s">
        <v>3701</v>
      </c>
      <c r="O818" s="597" t="s">
        <v>4998</v>
      </c>
      <c r="P818" s="355" t="s">
        <v>3703</v>
      </c>
      <c r="Q818" s="596" t="s">
        <v>6335</v>
      </c>
      <c r="R818" s="355" t="s">
        <v>3742</v>
      </c>
      <c r="S818" s="355"/>
      <c r="T818" s="597"/>
      <c r="U818" s="597" t="s">
        <v>3123</v>
      </c>
      <c r="V818" s="597" t="s">
        <v>3706</v>
      </c>
    </row>
    <row r="819" spans="1:22" x14ac:dyDescent="0.25">
      <c r="A819" s="597" t="s">
        <v>4988</v>
      </c>
      <c r="B819" s="597" t="s">
        <v>3693</v>
      </c>
      <c r="C819" s="597" t="s">
        <v>3694</v>
      </c>
      <c r="D819" s="597" t="s">
        <v>4357</v>
      </c>
      <c r="E819" s="597"/>
      <c r="F819" s="597" t="s">
        <v>118</v>
      </c>
      <c r="G819" s="358">
        <v>43255.08861111111</v>
      </c>
      <c r="H819" s="597" t="s">
        <v>4359</v>
      </c>
      <c r="I819" s="358">
        <v>43255.08861111111</v>
      </c>
      <c r="J819" s="355" t="s">
        <v>3108</v>
      </c>
      <c r="K819" s="597"/>
      <c r="L819" s="597" t="s">
        <v>4989</v>
      </c>
      <c r="M819" s="597" t="s">
        <v>3781</v>
      </c>
      <c r="N819" s="355" t="s">
        <v>3701</v>
      </c>
      <c r="O819" s="597" t="s">
        <v>4990</v>
      </c>
      <c r="P819" s="355" t="s">
        <v>3703</v>
      </c>
      <c r="Q819" s="596" t="s">
        <v>6333</v>
      </c>
      <c r="R819" s="355" t="s">
        <v>3742</v>
      </c>
      <c r="S819" s="355"/>
      <c r="T819" s="597"/>
      <c r="U819" s="597" t="s">
        <v>3123</v>
      </c>
      <c r="V819" s="597" t="s">
        <v>3706</v>
      </c>
    </row>
    <row r="820" spans="1:22" ht="75" x14ac:dyDescent="0.25">
      <c r="A820" s="597" t="s">
        <v>4965</v>
      </c>
      <c r="B820" s="597" t="s">
        <v>3693</v>
      </c>
      <c r="C820" s="597" t="s">
        <v>3694</v>
      </c>
      <c r="D820" s="597" t="s">
        <v>4964</v>
      </c>
      <c r="E820" s="597"/>
      <c r="F820" s="597" t="s">
        <v>3664</v>
      </c>
      <c r="G820" s="358">
        <v>43252.909317129626</v>
      </c>
      <c r="H820" s="597" t="s">
        <v>4021</v>
      </c>
      <c r="I820" s="358">
        <v>43252.909317129626</v>
      </c>
      <c r="J820" s="355" t="s">
        <v>3108</v>
      </c>
      <c r="K820" s="597" t="s">
        <v>4897</v>
      </c>
      <c r="L820" s="597" t="s">
        <v>4966</v>
      </c>
      <c r="M820" s="597" t="s">
        <v>3700</v>
      </c>
      <c r="N820" s="355" t="s">
        <v>4006</v>
      </c>
      <c r="O820" s="597" t="s">
        <v>4963</v>
      </c>
      <c r="P820" s="355" t="s">
        <v>3703</v>
      </c>
      <c r="Q820" s="596" t="s">
        <v>6329</v>
      </c>
      <c r="R820" s="355" t="s">
        <v>3723</v>
      </c>
      <c r="S820" s="355"/>
      <c r="T820" s="597"/>
      <c r="U820" s="597" t="s">
        <v>3123</v>
      </c>
      <c r="V820" s="597" t="s">
        <v>3706</v>
      </c>
    </row>
    <row r="821" spans="1:22" ht="60" x14ac:dyDescent="0.25">
      <c r="A821" s="597" t="s">
        <v>4961</v>
      </c>
      <c r="B821" s="597" t="s">
        <v>3693</v>
      </c>
      <c r="C821" s="597" t="s">
        <v>3694</v>
      </c>
      <c r="D821" s="597" t="s">
        <v>4235</v>
      </c>
      <c r="E821" s="597"/>
      <c r="F821" s="597" t="s">
        <v>4237</v>
      </c>
      <c r="G821" s="358">
        <v>43252.906423611108</v>
      </c>
      <c r="H821" s="597" t="s">
        <v>4021</v>
      </c>
      <c r="I821" s="358">
        <v>43252.906423611108</v>
      </c>
      <c r="J821" s="355" t="s">
        <v>3108</v>
      </c>
      <c r="K821" s="597" t="s">
        <v>4897</v>
      </c>
      <c r="L821" s="597" t="s">
        <v>4962</v>
      </c>
      <c r="M821" s="597" t="s">
        <v>3700</v>
      </c>
      <c r="N821" s="355" t="s">
        <v>4006</v>
      </c>
      <c r="O821" s="597" t="s">
        <v>4963</v>
      </c>
      <c r="P821" s="355" t="s">
        <v>3703</v>
      </c>
      <c r="Q821" s="596" t="s">
        <v>6328</v>
      </c>
      <c r="R821" s="355" t="s">
        <v>3723</v>
      </c>
      <c r="S821" s="355"/>
      <c r="T821" s="597"/>
      <c r="U821" s="597" t="s">
        <v>3123</v>
      </c>
      <c r="V821" s="597" t="s">
        <v>3706</v>
      </c>
    </row>
    <row r="822" spans="1:22" x14ac:dyDescent="0.25">
      <c r="A822" s="597" t="s">
        <v>4896</v>
      </c>
      <c r="B822" s="597" t="s">
        <v>3693</v>
      </c>
      <c r="C822" s="597" t="s">
        <v>3694</v>
      </c>
      <c r="D822" s="597" t="s">
        <v>3769</v>
      </c>
      <c r="E822" s="597"/>
      <c r="F822" s="597" t="s">
        <v>1160</v>
      </c>
      <c r="G822" s="358">
        <v>43252.334386574075</v>
      </c>
      <c r="H822" s="597" t="s">
        <v>3771</v>
      </c>
      <c r="I822" s="358">
        <v>43252.334386574075</v>
      </c>
      <c r="J822" s="355" t="s">
        <v>3108</v>
      </c>
      <c r="K822" s="597" t="s">
        <v>4897</v>
      </c>
      <c r="L822" s="597" t="s">
        <v>4898</v>
      </c>
      <c r="M822" s="597" t="s">
        <v>3774</v>
      </c>
      <c r="N822" s="355" t="s">
        <v>3701</v>
      </c>
      <c r="O822" s="597" t="s">
        <v>4219</v>
      </c>
      <c r="P822" s="355" t="s">
        <v>3703</v>
      </c>
      <c r="Q822" s="596" t="s">
        <v>6313</v>
      </c>
      <c r="R822" s="355" t="s">
        <v>3723</v>
      </c>
      <c r="S822" s="355"/>
      <c r="T822" s="597"/>
      <c r="U822" s="597" t="s">
        <v>3123</v>
      </c>
      <c r="V822" s="597" t="s">
        <v>3706</v>
      </c>
    </row>
    <row r="823" spans="1:22" ht="60" x14ac:dyDescent="0.25">
      <c r="A823" s="597" t="s">
        <v>4952</v>
      </c>
      <c r="B823" s="597" t="s">
        <v>3693</v>
      </c>
      <c r="C823" s="597" t="s">
        <v>3694</v>
      </c>
      <c r="D823" s="597" t="s">
        <v>4235</v>
      </c>
      <c r="E823" s="597"/>
      <c r="F823" s="597" t="s">
        <v>4237</v>
      </c>
      <c r="G823" s="358">
        <v>43252.903506944444</v>
      </c>
      <c r="H823" s="597" t="s">
        <v>4021</v>
      </c>
      <c r="I823" s="358">
        <v>43251.903506944444</v>
      </c>
      <c r="J823" s="355" t="s">
        <v>3108</v>
      </c>
      <c r="K823" s="597" t="s">
        <v>4780</v>
      </c>
      <c r="L823" s="597" t="s">
        <v>4953</v>
      </c>
      <c r="M823" s="597" t="s">
        <v>3700</v>
      </c>
      <c r="N823" s="355" t="s">
        <v>4006</v>
      </c>
      <c r="O823" s="597" t="s">
        <v>4954</v>
      </c>
      <c r="P823" s="355" t="s">
        <v>3703</v>
      </c>
      <c r="Q823" s="596" t="s">
        <v>6325</v>
      </c>
      <c r="R823" s="355" t="s">
        <v>3723</v>
      </c>
      <c r="S823" s="355"/>
      <c r="T823" s="597"/>
      <c r="U823" s="597" t="s">
        <v>3123</v>
      </c>
      <c r="V823" s="597" t="s">
        <v>3706</v>
      </c>
    </row>
    <row r="824" spans="1:22" x14ac:dyDescent="0.25">
      <c r="A824" s="597" t="s">
        <v>4841</v>
      </c>
      <c r="B824" s="597" t="s">
        <v>3693</v>
      </c>
      <c r="C824" s="597" t="s">
        <v>3694</v>
      </c>
      <c r="D824" s="597" t="s">
        <v>3795</v>
      </c>
      <c r="E824" s="597"/>
      <c r="F824" s="597" t="s">
        <v>1159</v>
      </c>
      <c r="G824" s="358">
        <v>43251.713263888887</v>
      </c>
      <c r="H824" s="597" t="s">
        <v>3771</v>
      </c>
      <c r="I824" s="358">
        <v>43251.713263888887</v>
      </c>
      <c r="J824" s="355" t="s">
        <v>3108</v>
      </c>
      <c r="K824" s="597" t="s">
        <v>4780</v>
      </c>
      <c r="L824" s="597" t="s">
        <v>4842</v>
      </c>
      <c r="M824" s="597" t="s">
        <v>4655</v>
      </c>
      <c r="N824" s="355" t="s">
        <v>3701</v>
      </c>
      <c r="O824" s="597"/>
      <c r="P824" s="355" t="s">
        <v>3703</v>
      </c>
      <c r="Q824" s="596" t="s">
        <v>6300</v>
      </c>
      <c r="R824" s="355" t="s">
        <v>3723</v>
      </c>
      <c r="S824" s="355"/>
      <c r="T824" s="597"/>
      <c r="U824" s="597" t="s">
        <v>3123</v>
      </c>
      <c r="V824" s="597" t="s">
        <v>3706</v>
      </c>
    </row>
    <row r="825" spans="1:22" x14ac:dyDescent="0.25">
      <c r="A825" s="597" t="s">
        <v>4794</v>
      </c>
      <c r="B825" s="597" t="s">
        <v>3693</v>
      </c>
      <c r="C825" s="597" t="s">
        <v>3694</v>
      </c>
      <c r="D825" s="597" t="s">
        <v>3769</v>
      </c>
      <c r="E825" s="597"/>
      <c r="F825" s="597" t="s">
        <v>1160</v>
      </c>
      <c r="G825" s="358">
        <v>43251.33121527778</v>
      </c>
      <c r="H825" s="597" t="s">
        <v>3771</v>
      </c>
      <c r="I825" s="358">
        <v>43251.33121527778</v>
      </c>
      <c r="J825" s="355" t="s">
        <v>3108</v>
      </c>
      <c r="K825" s="597" t="s">
        <v>4780</v>
      </c>
      <c r="L825" s="597" t="s">
        <v>4795</v>
      </c>
      <c r="M825" s="597" t="s">
        <v>3781</v>
      </c>
      <c r="N825" s="355" t="s">
        <v>3701</v>
      </c>
      <c r="O825" s="597" t="s">
        <v>3842</v>
      </c>
      <c r="P825" s="355" t="s">
        <v>3703</v>
      </c>
      <c r="Q825" s="596" t="s">
        <v>6291</v>
      </c>
      <c r="R825" s="355" t="s">
        <v>3723</v>
      </c>
      <c r="S825" s="355"/>
      <c r="T825" s="597"/>
      <c r="U825" s="597" t="s">
        <v>3123</v>
      </c>
      <c r="V825" s="597" t="s">
        <v>3706</v>
      </c>
    </row>
    <row r="826" spans="1:22" ht="30" x14ac:dyDescent="0.25">
      <c r="A826" s="597" t="s">
        <v>4890</v>
      </c>
      <c r="B826" s="597" t="s">
        <v>3693</v>
      </c>
      <c r="C826" s="597" t="s">
        <v>3744</v>
      </c>
      <c r="D826" s="597" t="s">
        <v>4889</v>
      </c>
      <c r="E826" s="597"/>
      <c r="F826" s="597" t="s">
        <v>4891</v>
      </c>
      <c r="G826" s="358">
        <v>43252.239942129629</v>
      </c>
      <c r="H826" s="597" t="s">
        <v>4385</v>
      </c>
      <c r="I826" s="358">
        <v>43251.239942129629</v>
      </c>
      <c r="J826" s="355" t="s">
        <v>3766</v>
      </c>
      <c r="K826" s="597" t="s">
        <v>4780</v>
      </c>
      <c r="L826" s="597" t="s">
        <v>5697</v>
      </c>
      <c r="M826" s="597" t="s">
        <v>3700</v>
      </c>
      <c r="N826" s="355" t="s">
        <v>3701</v>
      </c>
      <c r="O826" s="597" t="s">
        <v>4892</v>
      </c>
      <c r="P826" s="355" t="s">
        <v>3703</v>
      </c>
      <c r="Q826" s="596" t="s">
        <v>6312</v>
      </c>
      <c r="R826" s="355" t="s">
        <v>3742</v>
      </c>
      <c r="S826" s="355" t="s">
        <v>3807</v>
      </c>
      <c r="T826" s="597"/>
      <c r="U826" s="597" t="s">
        <v>3123</v>
      </c>
      <c r="V826" s="597" t="s">
        <v>3706</v>
      </c>
    </row>
    <row r="827" spans="1:22" x14ac:dyDescent="0.25">
      <c r="A827" s="597" t="s">
        <v>4779</v>
      </c>
      <c r="B827" s="597" t="s">
        <v>3693</v>
      </c>
      <c r="C827" s="597" t="s">
        <v>3694</v>
      </c>
      <c r="D827" s="597" t="s">
        <v>3769</v>
      </c>
      <c r="E827" s="597"/>
      <c r="F827" s="597" t="s">
        <v>1160</v>
      </c>
      <c r="G827" s="358">
        <v>43251.003425925926</v>
      </c>
      <c r="H827" s="597" t="s">
        <v>3771</v>
      </c>
      <c r="I827" s="358">
        <v>43251.003425925926</v>
      </c>
      <c r="J827" s="355" t="s">
        <v>3108</v>
      </c>
      <c r="K827" s="597" t="s">
        <v>4780</v>
      </c>
      <c r="L827" s="597" t="s">
        <v>4781</v>
      </c>
      <c r="M827" s="597" t="s">
        <v>3781</v>
      </c>
      <c r="N827" s="355" t="s">
        <v>3701</v>
      </c>
      <c r="O827" s="597" t="s">
        <v>3025</v>
      </c>
      <c r="P827" s="355" t="s">
        <v>3703</v>
      </c>
      <c r="Q827" s="596" t="s">
        <v>6288</v>
      </c>
      <c r="R827" s="355" t="s">
        <v>3723</v>
      </c>
      <c r="S827" s="355"/>
      <c r="T827" s="597"/>
      <c r="U827" s="597" t="s">
        <v>3123</v>
      </c>
      <c r="V827" s="597" t="s">
        <v>3706</v>
      </c>
    </row>
    <row r="828" spans="1:22" x14ac:dyDescent="0.25">
      <c r="A828" s="597" t="s">
        <v>4777</v>
      </c>
      <c r="B828" s="597" t="s">
        <v>3693</v>
      </c>
      <c r="C828" s="597" t="s">
        <v>3694</v>
      </c>
      <c r="D828" s="597" t="s">
        <v>3854</v>
      </c>
      <c r="E828" s="597"/>
      <c r="F828" s="597" t="s">
        <v>1113</v>
      </c>
      <c r="G828" s="358">
        <v>43250.995381944442</v>
      </c>
      <c r="H828" s="597" t="s">
        <v>3771</v>
      </c>
      <c r="I828" s="358">
        <v>43250.995381944442</v>
      </c>
      <c r="J828" s="355" t="s">
        <v>3108</v>
      </c>
      <c r="K828" s="597"/>
      <c r="L828" s="597" t="s">
        <v>4778</v>
      </c>
      <c r="M828" s="597" t="s">
        <v>3781</v>
      </c>
      <c r="N828" s="355" t="s">
        <v>3701</v>
      </c>
      <c r="O828" s="597" t="s">
        <v>3025</v>
      </c>
      <c r="P828" s="355" t="s">
        <v>3703</v>
      </c>
      <c r="Q828" s="596" t="s">
        <v>6287</v>
      </c>
      <c r="R828" s="355" t="s">
        <v>3723</v>
      </c>
      <c r="S828" s="355"/>
      <c r="T828" s="597"/>
      <c r="U828" s="597" t="s">
        <v>3123</v>
      </c>
      <c r="V828" s="597" t="s">
        <v>3706</v>
      </c>
    </row>
    <row r="829" spans="1:22" x14ac:dyDescent="0.25">
      <c r="A829" s="597" t="s">
        <v>4761</v>
      </c>
      <c r="B829" s="597" t="s">
        <v>3693</v>
      </c>
      <c r="C829" s="597" t="s">
        <v>3707</v>
      </c>
      <c r="D829" s="597" t="s">
        <v>3968</v>
      </c>
      <c r="E829" s="597"/>
      <c r="F829" s="597" t="s">
        <v>2791</v>
      </c>
      <c r="G829" s="358">
        <v>43250.019490740742</v>
      </c>
      <c r="H829" s="597" t="s">
        <v>4762</v>
      </c>
      <c r="I829" s="358">
        <v>43250.019490740742</v>
      </c>
      <c r="J829" s="355" t="s">
        <v>3780</v>
      </c>
      <c r="K829" s="597"/>
      <c r="L829" s="597" t="s">
        <v>3721</v>
      </c>
      <c r="M829" s="597" t="s">
        <v>3781</v>
      </c>
      <c r="N829" s="355" t="s">
        <v>3714</v>
      </c>
      <c r="O829" s="597" t="s">
        <v>4763</v>
      </c>
      <c r="P829" s="355" t="s">
        <v>3703</v>
      </c>
      <c r="Q829" s="596" t="s">
        <v>6283</v>
      </c>
      <c r="R829" s="355" t="s">
        <v>3723</v>
      </c>
      <c r="S829" s="355"/>
      <c r="T829" s="597"/>
      <c r="U829" s="597" t="s">
        <v>3123</v>
      </c>
      <c r="V829" s="597" t="s">
        <v>3706</v>
      </c>
    </row>
    <row r="830" spans="1:22" ht="30" x14ac:dyDescent="0.25">
      <c r="A830" s="597" t="s">
        <v>4755</v>
      </c>
      <c r="B830" s="597" t="s">
        <v>3693</v>
      </c>
      <c r="C830" s="597" t="s">
        <v>3707</v>
      </c>
      <c r="D830" s="597" t="s">
        <v>4094</v>
      </c>
      <c r="E830" s="597"/>
      <c r="F830" s="597" t="s">
        <v>2777</v>
      </c>
      <c r="G830" s="358">
        <v>43249.801076388889</v>
      </c>
      <c r="H830" s="597"/>
      <c r="I830" s="358">
        <v>43249.801076388889</v>
      </c>
      <c r="J830" s="355" t="s">
        <v>3711</v>
      </c>
      <c r="K830" s="597" t="s">
        <v>4740</v>
      </c>
      <c r="L830" s="597" t="s">
        <v>4756</v>
      </c>
      <c r="M830" s="597" t="s">
        <v>3774</v>
      </c>
      <c r="N830" s="355" t="s">
        <v>3714</v>
      </c>
      <c r="O830" s="597" t="s">
        <v>4757</v>
      </c>
      <c r="P830" s="355" t="s">
        <v>3703</v>
      </c>
      <c r="Q830" s="596" t="s">
        <v>6259</v>
      </c>
      <c r="R830" s="355"/>
      <c r="S830" s="355"/>
      <c r="T830" s="597"/>
      <c r="U830" s="597" t="s">
        <v>3123</v>
      </c>
      <c r="V830" s="597" t="s">
        <v>3706</v>
      </c>
    </row>
    <row r="831" spans="1:22" x14ac:dyDescent="0.25">
      <c r="A831" s="597" t="s">
        <v>4742</v>
      </c>
      <c r="B831" s="597" t="s">
        <v>3693</v>
      </c>
      <c r="C831" s="597" t="s">
        <v>3694</v>
      </c>
      <c r="D831" s="597" t="s">
        <v>3795</v>
      </c>
      <c r="E831" s="597"/>
      <c r="F831" s="597" t="s">
        <v>1159</v>
      </c>
      <c r="G831" s="358">
        <v>43249.586400462962</v>
      </c>
      <c r="H831" s="597" t="s">
        <v>3771</v>
      </c>
      <c r="I831" s="358">
        <v>43249.586400462962</v>
      </c>
      <c r="J831" s="355" t="s">
        <v>3108</v>
      </c>
      <c r="K831" s="597" t="s">
        <v>4740</v>
      </c>
      <c r="L831" s="597" t="s">
        <v>4743</v>
      </c>
      <c r="M831" s="597" t="s">
        <v>3781</v>
      </c>
      <c r="N831" s="355" t="s">
        <v>3701</v>
      </c>
      <c r="O831" s="597" t="s">
        <v>3091</v>
      </c>
      <c r="P831" s="355" t="s">
        <v>3703</v>
      </c>
      <c r="Q831" s="596" t="s">
        <v>6279</v>
      </c>
      <c r="R831" s="355" t="s">
        <v>3723</v>
      </c>
      <c r="S831" s="355"/>
      <c r="T831" s="597"/>
      <c r="U831" s="597" t="s">
        <v>3123</v>
      </c>
      <c r="V831" s="597" t="s">
        <v>3706</v>
      </c>
    </row>
    <row r="832" spans="1:22" x14ac:dyDescent="0.25">
      <c r="A832" s="597" t="s">
        <v>4739</v>
      </c>
      <c r="B832" s="597" t="s">
        <v>3693</v>
      </c>
      <c r="C832" s="597" t="s">
        <v>3694</v>
      </c>
      <c r="D832" s="597" t="s">
        <v>3769</v>
      </c>
      <c r="E832" s="597"/>
      <c r="F832" s="597" t="s">
        <v>1160</v>
      </c>
      <c r="G832" s="358">
        <v>43249.578159722223</v>
      </c>
      <c r="H832" s="597" t="s">
        <v>3771</v>
      </c>
      <c r="I832" s="358">
        <v>43249.578159722223</v>
      </c>
      <c r="J832" s="355" t="s">
        <v>3108</v>
      </c>
      <c r="K832" s="597" t="s">
        <v>4740</v>
      </c>
      <c r="L832" s="597" t="s">
        <v>4741</v>
      </c>
      <c r="M832" s="597" t="s">
        <v>3781</v>
      </c>
      <c r="N832" s="355" t="s">
        <v>3701</v>
      </c>
      <c r="O832" s="597" t="s">
        <v>3091</v>
      </c>
      <c r="P832" s="355" t="s">
        <v>3703</v>
      </c>
      <c r="Q832" s="596" t="s">
        <v>6278</v>
      </c>
      <c r="R832" s="355" t="s">
        <v>3723</v>
      </c>
      <c r="S832" s="355"/>
      <c r="T832" s="597"/>
      <c r="U832" s="597" t="s">
        <v>3123</v>
      </c>
      <c r="V832" s="597" t="s">
        <v>3706</v>
      </c>
    </row>
    <row r="833" spans="1:22" ht="75" x14ac:dyDescent="0.25">
      <c r="A833" s="597" t="s">
        <v>5952</v>
      </c>
      <c r="B833" s="597" t="s">
        <v>3693</v>
      </c>
      <c r="C833" s="597" t="s">
        <v>3694</v>
      </c>
      <c r="D833" s="597" t="s">
        <v>3795</v>
      </c>
      <c r="E833" s="597"/>
      <c r="F833" s="597" t="s">
        <v>1159</v>
      </c>
      <c r="G833" s="358">
        <v>43222.425393518519</v>
      </c>
      <c r="H833" s="597" t="s">
        <v>3771</v>
      </c>
      <c r="I833" s="358">
        <v>43249.425393518519</v>
      </c>
      <c r="J833" s="355" t="s">
        <v>3108</v>
      </c>
      <c r="K833" s="597" t="s">
        <v>4740</v>
      </c>
      <c r="L833" s="597" t="s">
        <v>5953</v>
      </c>
      <c r="M833" s="597" t="s">
        <v>3774</v>
      </c>
      <c r="N833" s="355" t="s">
        <v>3701</v>
      </c>
      <c r="O833" s="597" t="s">
        <v>3842</v>
      </c>
      <c r="P833" s="355" t="s">
        <v>3703</v>
      </c>
      <c r="Q833" s="596" t="s">
        <v>6581</v>
      </c>
      <c r="R833" s="355" t="s">
        <v>3723</v>
      </c>
      <c r="S833" s="355" t="s">
        <v>3701</v>
      </c>
      <c r="T833" s="597"/>
      <c r="U833" s="597" t="s">
        <v>3123</v>
      </c>
      <c r="V833" s="597" t="s">
        <v>3706</v>
      </c>
    </row>
    <row r="834" spans="1:22" x14ac:dyDescent="0.25">
      <c r="A834" s="597" t="s">
        <v>4738</v>
      </c>
      <c r="B834" s="597" t="s">
        <v>3693</v>
      </c>
      <c r="C834" s="597" t="s">
        <v>3694</v>
      </c>
      <c r="D834" s="597" t="s">
        <v>4099</v>
      </c>
      <c r="E834" s="597"/>
      <c r="F834" s="597" t="s">
        <v>1153</v>
      </c>
      <c r="G834" s="358">
        <v>43249.350046296298</v>
      </c>
      <c r="H834" s="597" t="s">
        <v>4079</v>
      </c>
      <c r="I834" s="358">
        <v>43249.350046296298</v>
      </c>
      <c r="J834" s="355" t="s">
        <v>3108</v>
      </c>
      <c r="K834" s="597"/>
      <c r="L834" s="597" t="s">
        <v>4646</v>
      </c>
      <c r="M834" s="597" t="s">
        <v>3700</v>
      </c>
      <c r="N834" s="355" t="s">
        <v>3701</v>
      </c>
      <c r="O834" s="597"/>
      <c r="P834" s="355"/>
      <c r="Q834" s="596"/>
      <c r="R834" s="355"/>
      <c r="S834" s="355"/>
      <c r="T834" s="597"/>
      <c r="U834" s="597" t="s">
        <v>3123</v>
      </c>
      <c r="V834" s="597" t="s">
        <v>3706</v>
      </c>
    </row>
    <row r="835" spans="1:22" x14ac:dyDescent="0.25">
      <c r="A835" s="597" t="s">
        <v>4663</v>
      </c>
      <c r="B835" s="597" t="s">
        <v>3693</v>
      </c>
      <c r="C835" s="597" t="s">
        <v>3694</v>
      </c>
      <c r="D835" s="597" t="s">
        <v>3795</v>
      </c>
      <c r="E835" s="597"/>
      <c r="F835" s="597" t="s">
        <v>1159</v>
      </c>
      <c r="G835" s="358">
        <v>43245.621319444443</v>
      </c>
      <c r="H835" s="597" t="s">
        <v>3771</v>
      </c>
      <c r="I835" s="358">
        <v>43248.621319444443</v>
      </c>
      <c r="J835" s="355" t="s">
        <v>3108</v>
      </c>
      <c r="K835" s="597" t="s">
        <v>4654</v>
      </c>
      <c r="L835" s="597" t="s">
        <v>4664</v>
      </c>
      <c r="M835" s="597" t="s">
        <v>3781</v>
      </c>
      <c r="N835" s="355" t="s">
        <v>3701</v>
      </c>
      <c r="O835" s="597" t="s">
        <v>3025</v>
      </c>
      <c r="P835" s="355" t="s">
        <v>3703</v>
      </c>
      <c r="Q835" s="596" t="s">
        <v>6266</v>
      </c>
      <c r="R835" s="355" t="s">
        <v>3723</v>
      </c>
      <c r="S835" s="355"/>
      <c r="T835" s="597"/>
      <c r="U835" s="597" t="s">
        <v>3123</v>
      </c>
      <c r="V835" s="597" t="s">
        <v>3706</v>
      </c>
    </row>
    <row r="836" spans="1:22" x14ac:dyDescent="0.25">
      <c r="A836" s="597" t="s">
        <v>4653</v>
      </c>
      <c r="B836" s="597" t="s">
        <v>3693</v>
      </c>
      <c r="C836" s="597" t="s">
        <v>3744</v>
      </c>
      <c r="D836" s="597" t="s">
        <v>3778</v>
      </c>
      <c r="E836" s="597"/>
      <c r="F836" s="597" t="s">
        <v>1512</v>
      </c>
      <c r="G836" s="358">
        <v>43245.615046296298</v>
      </c>
      <c r="H836" s="597"/>
      <c r="I836" s="358">
        <v>43248.615046296298</v>
      </c>
      <c r="J836" s="355" t="s">
        <v>3711</v>
      </c>
      <c r="K836" s="597" t="s">
        <v>4654</v>
      </c>
      <c r="L836" s="597" t="s">
        <v>4598</v>
      </c>
      <c r="M836" s="597" t="s">
        <v>4655</v>
      </c>
      <c r="N836" s="355" t="s">
        <v>3701</v>
      </c>
      <c r="O836" s="597" t="s">
        <v>4219</v>
      </c>
      <c r="P836" s="355" t="s">
        <v>3703</v>
      </c>
      <c r="Q836" s="596" t="s">
        <v>6264</v>
      </c>
      <c r="R836" s="355" t="s">
        <v>3723</v>
      </c>
      <c r="S836" s="355"/>
      <c r="T836" s="597"/>
      <c r="U836" s="597" t="s">
        <v>3123</v>
      </c>
      <c r="V836" s="597" t="s">
        <v>3706</v>
      </c>
    </row>
    <row r="837" spans="1:22" x14ac:dyDescent="0.25">
      <c r="A837" s="597" t="s">
        <v>4632</v>
      </c>
      <c r="B837" s="597" t="s">
        <v>3693</v>
      </c>
      <c r="C837" s="597" t="s">
        <v>3694</v>
      </c>
      <c r="D837" s="597" t="s">
        <v>4554</v>
      </c>
      <c r="E837" s="597"/>
      <c r="F837" s="597" t="s">
        <v>1164</v>
      </c>
      <c r="G837" s="358">
        <v>43245.136712962965</v>
      </c>
      <c r="H837" s="597" t="s">
        <v>3771</v>
      </c>
      <c r="I837" s="358">
        <v>43245.136712962965</v>
      </c>
      <c r="J837" s="355" t="s">
        <v>3108</v>
      </c>
      <c r="K837" s="597" t="s">
        <v>4633</v>
      </c>
      <c r="L837" s="597" t="s">
        <v>4634</v>
      </c>
      <c r="M837" s="597" t="s">
        <v>3781</v>
      </c>
      <c r="N837" s="355" t="s">
        <v>3701</v>
      </c>
      <c r="O837" s="597" t="s">
        <v>3025</v>
      </c>
      <c r="P837" s="355" t="s">
        <v>3703</v>
      </c>
      <c r="Q837" s="596" t="s">
        <v>6262</v>
      </c>
      <c r="R837" s="355" t="s">
        <v>3723</v>
      </c>
      <c r="S837" s="355"/>
      <c r="T837" s="597"/>
      <c r="U837" s="597" t="s">
        <v>3123</v>
      </c>
      <c r="V837" s="597" t="s">
        <v>3706</v>
      </c>
    </row>
    <row r="838" spans="1:22" ht="30" x14ac:dyDescent="0.25">
      <c r="A838" s="597" t="s">
        <v>4620</v>
      </c>
      <c r="B838" s="597" t="s">
        <v>3693</v>
      </c>
      <c r="C838" s="597" t="s">
        <v>3707</v>
      </c>
      <c r="D838" s="597" t="s">
        <v>4619</v>
      </c>
      <c r="E838" s="597"/>
      <c r="F838" s="597" t="s">
        <v>2619</v>
      </c>
      <c r="G838" s="358">
        <v>43245.032048611109</v>
      </c>
      <c r="H838" s="597"/>
      <c r="I838" s="358">
        <v>43245.032037037039</v>
      </c>
      <c r="J838" s="355" t="s">
        <v>3780</v>
      </c>
      <c r="K838" s="597" t="s">
        <v>4585</v>
      </c>
      <c r="L838" s="597" t="s">
        <v>4621</v>
      </c>
      <c r="M838" s="597" t="s">
        <v>3700</v>
      </c>
      <c r="N838" s="355" t="s">
        <v>3714</v>
      </c>
      <c r="O838" s="597" t="s">
        <v>4618</v>
      </c>
      <c r="P838" s="355" t="s">
        <v>3703</v>
      </c>
      <c r="Q838" s="596" t="s">
        <v>6261</v>
      </c>
      <c r="R838" s="355" t="s">
        <v>3704</v>
      </c>
      <c r="S838" s="355" t="s">
        <v>3828</v>
      </c>
      <c r="T838" s="597"/>
      <c r="U838" s="597" t="s">
        <v>3123</v>
      </c>
      <c r="V838" s="597" t="s">
        <v>3706</v>
      </c>
    </row>
    <row r="839" spans="1:22" ht="45" x14ac:dyDescent="0.25">
      <c r="A839" s="597" t="s">
        <v>4616</v>
      </c>
      <c r="B839" s="597" t="s">
        <v>3693</v>
      </c>
      <c r="C839" s="597" t="s">
        <v>3694</v>
      </c>
      <c r="D839" s="597" t="s">
        <v>4615</v>
      </c>
      <c r="E839" s="597"/>
      <c r="F839" s="597" t="s">
        <v>1087</v>
      </c>
      <c r="G839" s="358">
        <v>43245.022488425922</v>
      </c>
      <c r="H839" s="597" t="s">
        <v>4079</v>
      </c>
      <c r="I839" s="358">
        <v>43245.022488425922</v>
      </c>
      <c r="J839" s="355" t="s">
        <v>3108</v>
      </c>
      <c r="K839" s="597" t="s">
        <v>4585</v>
      </c>
      <c r="L839" s="597" t="s">
        <v>4617</v>
      </c>
      <c r="M839" s="597" t="s">
        <v>3700</v>
      </c>
      <c r="N839" s="355" t="s">
        <v>3714</v>
      </c>
      <c r="O839" s="597" t="s">
        <v>4618</v>
      </c>
      <c r="P839" s="355" t="s">
        <v>3703</v>
      </c>
      <c r="Q839" s="596" t="s">
        <v>6260</v>
      </c>
      <c r="R839" s="355" t="s">
        <v>3704</v>
      </c>
      <c r="S839" s="355" t="s">
        <v>3705</v>
      </c>
      <c r="T839" s="597"/>
      <c r="U839" s="597" t="s">
        <v>3123</v>
      </c>
      <c r="V839" s="597" t="s">
        <v>3706</v>
      </c>
    </row>
    <row r="840" spans="1:22" ht="30" x14ac:dyDescent="0.25">
      <c r="A840" s="597" t="s">
        <v>4613</v>
      </c>
      <c r="B840" s="597" t="s">
        <v>3693</v>
      </c>
      <c r="C840" s="597" t="s">
        <v>3707</v>
      </c>
      <c r="D840" s="597" t="s">
        <v>4612</v>
      </c>
      <c r="E840" s="597"/>
      <c r="F840" s="597" t="s">
        <v>2837</v>
      </c>
      <c r="G840" s="358">
        <v>43244.947928240741</v>
      </c>
      <c r="H840" s="597"/>
      <c r="I840" s="358">
        <v>43244.947928240741</v>
      </c>
      <c r="J840" s="355" t="s">
        <v>3711</v>
      </c>
      <c r="K840" s="597" t="s">
        <v>4585</v>
      </c>
      <c r="L840" s="597" t="s">
        <v>4614</v>
      </c>
      <c r="M840" s="597" t="s">
        <v>3774</v>
      </c>
      <c r="N840" s="355" t="s">
        <v>3714</v>
      </c>
      <c r="O840" s="597"/>
      <c r="P840" s="355" t="s">
        <v>3703</v>
      </c>
      <c r="Q840" s="596" t="s">
        <v>6259</v>
      </c>
      <c r="R840" s="355" t="s">
        <v>3723</v>
      </c>
      <c r="S840" s="355"/>
      <c r="T840" s="597"/>
      <c r="U840" s="597" t="s">
        <v>3123</v>
      </c>
      <c r="V840" s="597" t="s">
        <v>3706</v>
      </c>
    </row>
    <row r="841" spans="1:22" ht="30" x14ac:dyDescent="0.25">
      <c r="A841" s="597" t="s">
        <v>4599</v>
      </c>
      <c r="B841" s="597" t="s">
        <v>3693</v>
      </c>
      <c r="C841" s="597" t="s">
        <v>3744</v>
      </c>
      <c r="D841" s="597" t="s">
        <v>3778</v>
      </c>
      <c r="E841" s="597"/>
      <c r="F841" s="597" t="s">
        <v>1512</v>
      </c>
      <c r="G841" s="358">
        <v>43244.942071759258</v>
      </c>
      <c r="H841" s="597"/>
      <c r="I841" s="358">
        <v>43244.942071759258</v>
      </c>
      <c r="J841" s="355" t="s">
        <v>3711</v>
      </c>
      <c r="K841" s="597" t="s">
        <v>4585</v>
      </c>
      <c r="L841" s="597" t="s">
        <v>4600</v>
      </c>
      <c r="M841" s="597" t="s">
        <v>3700</v>
      </c>
      <c r="N841" s="355" t="s">
        <v>3714</v>
      </c>
      <c r="O841" s="597"/>
      <c r="P841" s="355" t="s">
        <v>3703</v>
      </c>
      <c r="Q841" s="596" t="s">
        <v>6259</v>
      </c>
      <c r="R841" s="355" t="s">
        <v>3723</v>
      </c>
      <c r="S841" s="355"/>
      <c r="T841" s="597"/>
      <c r="U841" s="597" t="s">
        <v>3123</v>
      </c>
      <c r="V841" s="597" t="s">
        <v>3706</v>
      </c>
    </row>
    <row r="842" spans="1:22" ht="30" x14ac:dyDescent="0.25">
      <c r="A842" s="597" t="s">
        <v>4584</v>
      </c>
      <c r="B842" s="597" t="s">
        <v>3693</v>
      </c>
      <c r="C842" s="597" t="s">
        <v>3694</v>
      </c>
      <c r="D842" s="597" t="s">
        <v>4121</v>
      </c>
      <c r="E842" s="597"/>
      <c r="F842" s="597" t="s">
        <v>1161</v>
      </c>
      <c r="G842" s="358">
        <v>43244.571562500001</v>
      </c>
      <c r="H842" s="597" t="s">
        <v>3771</v>
      </c>
      <c r="I842" s="358">
        <v>43244.571562500001</v>
      </c>
      <c r="J842" s="355" t="s">
        <v>3108</v>
      </c>
      <c r="K842" s="597" t="s">
        <v>4585</v>
      </c>
      <c r="L842" s="597" t="s">
        <v>4586</v>
      </c>
      <c r="M842" s="597" t="s">
        <v>3781</v>
      </c>
      <c r="N842" s="355" t="s">
        <v>3701</v>
      </c>
      <c r="O842" s="597" t="s">
        <v>4219</v>
      </c>
      <c r="P842" s="355" t="s">
        <v>3703</v>
      </c>
      <c r="Q842" s="596" t="s">
        <v>6258</v>
      </c>
      <c r="R842" s="355" t="s">
        <v>3723</v>
      </c>
      <c r="S842" s="355"/>
      <c r="T842" s="597"/>
      <c r="U842" s="597" t="s">
        <v>3123</v>
      </c>
      <c r="V842" s="597" t="s">
        <v>3706</v>
      </c>
    </row>
    <row r="843" spans="1:22" x14ac:dyDescent="0.25">
      <c r="A843" s="597" t="s">
        <v>4555</v>
      </c>
      <c r="B843" s="597" t="s">
        <v>3693</v>
      </c>
      <c r="C843" s="597" t="s">
        <v>3694</v>
      </c>
      <c r="D843" s="597" t="s">
        <v>4554</v>
      </c>
      <c r="E843" s="597"/>
      <c r="F843" s="597" t="s">
        <v>1164</v>
      </c>
      <c r="G843" s="358">
        <v>43243.482581018521</v>
      </c>
      <c r="H843" s="597" t="s">
        <v>3771</v>
      </c>
      <c r="I843" s="358">
        <v>43244.482581018521</v>
      </c>
      <c r="J843" s="355" t="s">
        <v>3108</v>
      </c>
      <c r="K843" s="597"/>
      <c r="L843" s="597" t="s">
        <v>4556</v>
      </c>
      <c r="M843" s="597" t="s">
        <v>3781</v>
      </c>
      <c r="N843" s="355" t="s">
        <v>3701</v>
      </c>
      <c r="O843" s="597" t="s">
        <v>4219</v>
      </c>
      <c r="P843" s="355" t="s">
        <v>3703</v>
      </c>
      <c r="Q843" s="596" t="s">
        <v>6254</v>
      </c>
      <c r="R843" s="355" t="s">
        <v>3723</v>
      </c>
      <c r="S843" s="355"/>
      <c r="T843" s="597"/>
      <c r="U843" s="597" t="s">
        <v>3123</v>
      </c>
      <c r="V843" s="597" t="s">
        <v>3706</v>
      </c>
    </row>
    <row r="844" spans="1:22" x14ac:dyDescent="0.25">
      <c r="A844" s="597" t="s">
        <v>4574</v>
      </c>
      <c r="B844" s="597" t="s">
        <v>3693</v>
      </c>
      <c r="C844" s="597" t="s">
        <v>3694</v>
      </c>
      <c r="D844" s="597" t="s">
        <v>4121</v>
      </c>
      <c r="E844" s="597"/>
      <c r="F844" s="597" t="s">
        <v>1161</v>
      </c>
      <c r="G844" s="358">
        <v>43244.079259259262</v>
      </c>
      <c r="H844" s="597" t="s">
        <v>3771</v>
      </c>
      <c r="I844" s="358">
        <v>43244.079259259262</v>
      </c>
      <c r="J844" s="355" t="s">
        <v>3108</v>
      </c>
      <c r="K844" s="597"/>
      <c r="L844" s="597" t="s">
        <v>4575</v>
      </c>
      <c r="M844" s="597" t="s">
        <v>3781</v>
      </c>
      <c r="N844" s="355" t="s">
        <v>3701</v>
      </c>
      <c r="O844" s="597" t="s">
        <v>4576</v>
      </c>
      <c r="P844" s="355" t="s">
        <v>3703</v>
      </c>
      <c r="Q844" s="596" t="s">
        <v>6257</v>
      </c>
      <c r="R844" s="355" t="s">
        <v>3723</v>
      </c>
      <c r="S844" s="355"/>
      <c r="T844" s="597"/>
      <c r="U844" s="597" t="s">
        <v>3123</v>
      </c>
      <c r="V844" s="597" t="s">
        <v>3706</v>
      </c>
    </row>
    <row r="845" spans="1:22" x14ac:dyDescent="0.25">
      <c r="A845" s="597" t="s">
        <v>4545</v>
      </c>
      <c r="B845" s="597" t="s">
        <v>3693</v>
      </c>
      <c r="C845" s="597" t="s">
        <v>3744</v>
      </c>
      <c r="D845" s="597" t="s">
        <v>3778</v>
      </c>
      <c r="E845" s="597"/>
      <c r="F845" s="597" t="s">
        <v>1512</v>
      </c>
      <c r="G845" s="358">
        <v>43243.475011574075</v>
      </c>
      <c r="H845" s="597"/>
      <c r="I845" s="358">
        <v>43243.475011574075</v>
      </c>
      <c r="J845" s="355" t="s">
        <v>3780</v>
      </c>
      <c r="K845" s="597"/>
      <c r="L845" s="597" t="s">
        <v>4546</v>
      </c>
      <c r="M845" s="597" t="s">
        <v>3781</v>
      </c>
      <c r="N845" s="355" t="s">
        <v>3701</v>
      </c>
      <c r="O845" s="597" t="s">
        <v>3025</v>
      </c>
      <c r="P845" s="355"/>
      <c r="Q845" s="596" t="s">
        <v>6253</v>
      </c>
      <c r="R845" s="355" t="s">
        <v>3723</v>
      </c>
      <c r="S845" s="355"/>
      <c r="T845" s="597"/>
      <c r="U845" s="597" t="s">
        <v>3123</v>
      </c>
      <c r="V845" s="597" t="s">
        <v>3706</v>
      </c>
    </row>
    <row r="846" spans="1:22" x14ac:dyDescent="0.25">
      <c r="A846" s="597" t="s">
        <v>4533</v>
      </c>
      <c r="B846" s="597" t="s">
        <v>3693</v>
      </c>
      <c r="C846" s="597" t="s">
        <v>3694</v>
      </c>
      <c r="D846" s="597" t="s">
        <v>4121</v>
      </c>
      <c r="E846" s="597"/>
      <c r="F846" s="597" t="s">
        <v>1161</v>
      </c>
      <c r="G846" s="358">
        <v>43243.466192129628</v>
      </c>
      <c r="H846" s="597" t="s">
        <v>3771</v>
      </c>
      <c r="I846" s="358">
        <v>43243.466192129628</v>
      </c>
      <c r="J846" s="355" t="s">
        <v>3108</v>
      </c>
      <c r="K846" s="597"/>
      <c r="L846" s="597" t="s">
        <v>4534</v>
      </c>
      <c r="M846" s="597" t="s">
        <v>3781</v>
      </c>
      <c r="N846" s="355" t="s">
        <v>3701</v>
      </c>
      <c r="O846" s="597" t="s">
        <v>4219</v>
      </c>
      <c r="P846" s="355" t="s">
        <v>3703</v>
      </c>
      <c r="Q846" s="596" t="s">
        <v>6250</v>
      </c>
      <c r="R846" s="355" t="s">
        <v>3723</v>
      </c>
      <c r="S846" s="355"/>
      <c r="T846" s="597"/>
      <c r="U846" s="597" t="s">
        <v>3123</v>
      </c>
      <c r="V846" s="597" t="s">
        <v>3706</v>
      </c>
    </row>
    <row r="847" spans="1:22" x14ac:dyDescent="0.25">
      <c r="A847" s="597" t="s">
        <v>4443</v>
      </c>
      <c r="B847" s="597" t="s">
        <v>3693</v>
      </c>
      <c r="C847" s="597" t="s">
        <v>3694</v>
      </c>
      <c r="D847" s="597" t="s">
        <v>4442</v>
      </c>
      <c r="E847" s="597"/>
      <c r="F847" s="597" t="s">
        <v>1169</v>
      </c>
      <c r="G847" s="358">
        <v>43241.581111111111</v>
      </c>
      <c r="H847" s="597" t="s">
        <v>4444</v>
      </c>
      <c r="I847" s="358">
        <v>43241.581111111111</v>
      </c>
      <c r="J847" s="355" t="s">
        <v>3108</v>
      </c>
      <c r="K847" s="597" t="s">
        <v>4445</v>
      </c>
      <c r="L847" s="597" t="s">
        <v>4446</v>
      </c>
      <c r="M847" s="597" t="s">
        <v>3755</v>
      </c>
      <c r="N847" s="355" t="s">
        <v>3701</v>
      </c>
      <c r="O847" s="597" t="s">
        <v>3761</v>
      </c>
      <c r="P847" s="355" t="s">
        <v>3703</v>
      </c>
      <c r="Q847" s="596" t="s">
        <v>6227</v>
      </c>
      <c r="R847" s="355" t="s">
        <v>3723</v>
      </c>
      <c r="S847" s="355"/>
      <c r="T847" s="597"/>
      <c r="U847" s="597" t="s">
        <v>3123</v>
      </c>
      <c r="V847" s="597" t="s">
        <v>3706</v>
      </c>
    </row>
    <row r="848" spans="1:22" x14ac:dyDescent="0.25">
      <c r="A848" s="597" t="s">
        <v>4362</v>
      </c>
      <c r="B848" s="597" t="s">
        <v>3693</v>
      </c>
      <c r="C848" s="597" t="s">
        <v>3694</v>
      </c>
      <c r="D848" s="597" t="s">
        <v>4361</v>
      </c>
      <c r="E848" s="597"/>
      <c r="F848" s="597" t="s">
        <v>4363</v>
      </c>
      <c r="G848" s="358">
        <v>43240.551539351851</v>
      </c>
      <c r="H848" s="597" t="s">
        <v>4364</v>
      </c>
      <c r="I848" s="358">
        <v>43240.551539351851</v>
      </c>
      <c r="J848" s="355" t="s">
        <v>3108</v>
      </c>
      <c r="K848" s="597" t="s">
        <v>4365</v>
      </c>
      <c r="L848" s="597" t="s">
        <v>3967</v>
      </c>
      <c r="M848" s="597" t="s">
        <v>3700</v>
      </c>
      <c r="N848" s="355" t="s">
        <v>3701</v>
      </c>
      <c r="O848" s="597" t="s">
        <v>4366</v>
      </c>
      <c r="P848" s="355" t="s">
        <v>3703</v>
      </c>
      <c r="Q848" s="596" t="s">
        <v>6209</v>
      </c>
      <c r="R848" s="355" t="s">
        <v>3723</v>
      </c>
      <c r="S848" s="355" t="s">
        <v>3701</v>
      </c>
      <c r="T848" s="597"/>
      <c r="U848" s="597" t="s">
        <v>3123</v>
      </c>
      <c r="V848" s="597" t="s">
        <v>3706</v>
      </c>
    </row>
    <row r="849" spans="1:22" x14ac:dyDescent="0.25">
      <c r="A849" s="597" t="s">
        <v>4345</v>
      </c>
      <c r="B849" s="597" t="s">
        <v>3693</v>
      </c>
      <c r="C849" s="597" t="s">
        <v>3694</v>
      </c>
      <c r="D849" s="597" t="s">
        <v>3729</v>
      </c>
      <c r="E849" s="597"/>
      <c r="F849" s="597" t="s">
        <v>957</v>
      </c>
      <c r="G849" s="358">
        <v>43237.820092592592</v>
      </c>
      <c r="H849" s="597" t="s">
        <v>3731</v>
      </c>
      <c r="I849" s="358">
        <v>43237.820092592592</v>
      </c>
      <c r="J849" s="355" t="s">
        <v>3108</v>
      </c>
      <c r="K849" s="597" t="s">
        <v>4346</v>
      </c>
      <c r="L849" s="597" t="s">
        <v>4347</v>
      </c>
      <c r="M849" s="597" t="s">
        <v>3755</v>
      </c>
      <c r="N849" s="355" t="s">
        <v>3714</v>
      </c>
      <c r="O849" s="597" t="s">
        <v>3091</v>
      </c>
      <c r="P849" s="355" t="s">
        <v>3703</v>
      </c>
      <c r="Q849" s="596" t="s">
        <v>6206</v>
      </c>
      <c r="R849" s="355" t="s">
        <v>3723</v>
      </c>
      <c r="S849" s="355"/>
      <c r="T849" s="597"/>
      <c r="U849" s="597" t="s">
        <v>3123</v>
      </c>
      <c r="V849" s="597" t="s">
        <v>3706</v>
      </c>
    </row>
    <row r="850" spans="1:22" ht="45" x14ac:dyDescent="0.25">
      <c r="A850" s="597" t="s">
        <v>4308</v>
      </c>
      <c r="B850" s="597" t="s">
        <v>3693</v>
      </c>
      <c r="C850" s="597" t="s">
        <v>3744</v>
      </c>
      <c r="D850" s="597" t="s">
        <v>4143</v>
      </c>
      <c r="E850" s="597"/>
      <c r="F850" s="597" t="s">
        <v>1356</v>
      </c>
      <c r="G850" s="358">
        <v>43237.299687500003</v>
      </c>
      <c r="H850" s="597"/>
      <c r="I850" s="358">
        <v>43237.299687500003</v>
      </c>
      <c r="J850" s="355" t="s">
        <v>3711</v>
      </c>
      <c r="K850" s="597"/>
      <c r="L850" s="597" t="s">
        <v>4309</v>
      </c>
      <c r="M850" s="597"/>
      <c r="N850" s="355" t="s">
        <v>3701</v>
      </c>
      <c r="O850" s="597"/>
      <c r="P850" s="355" t="s">
        <v>3703</v>
      </c>
      <c r="Q850" s="596" t="s">
        <v>6201</v>
      </c>
      <c r="R850" s="355" t="s">
        <v>3723</v>
      </c>
      <c r="S850" s="355"/>
      <c r="T850" s="597"/>
      <c r="U850" s="597" t="s">
        <v>3123</v>
      </c>
      <c r="V850" s="597" t="s">
        <v>3706</v>
      </c>
    </row>
    <row r="851" spans="1:22" x14ac:dyDescent="0.25">
      <c r="A851" s="597" t="s">
        <v>4188</v>
      </c>
      <c r="B851" s="597" t="s">
        <v>3693</v>
      </c>
      <c r="C851" s="597" t="s">
        <v>3694</v>
      </c>
      <c r="D851" s="597" t="s">
        <v>4187</v>
      </c>
      <c r="E851" s="597"/>
      <c r="F851" s="597" t="s">
        <v>1048</v>
      </c>
      <c r="G851" s="358">
        <v>43235.028402777774</v>
      </c>
      <c r="H851" s="597" t="s">
        <v>3740</v>
      </c>
      <c r="I851" s="358">
        <v>43235.028402777774</v>
      </c>
      <c r="J851" s="355" t="s">
        <v>3108</v>
      </c>
      <c r="K851" s="597" t="s">
        <v>4189</v>
      </c>
      <c r="L851" s="597" t="s">
        <v>4190</v>
      </c>
      <c r="M851" s="597" t="s">
        <v>3721</v>
      </c>
      <c r="N851" s="355" t="s">
        <v>4006</v>
      </c>
      <c r="O851" s="597" t="s">
        <v>4191</v>
      </c>
      <c r="P851" s="355" t="s">
        <v>3703</v>
      </c>
      <c r="Q851" s="596" t="s">
        <v>6174</v>
      </c>
      <c r="R851" s="355" t="s">
        <v>3704</v>
      </c>
      <c r="S851" s="355" t="s">
        <v>3716</v>
      </c>
      <c r="T851" s="597"/>
      <c r="U851" s="597" t="s">
        <v>3123</v>
      </c>
      <c r="V851" s="597" t="s">
        <v>3706</v>
      </c>
    </row>
    <row r="852" spans="1:22" x14ac:dyDescent="0.25">
      <c r="A852" s="597" t="s">
        <v>4111</v>
      </c>
      <c r="B852" s="597" t="s">
        <v>3693</v>
      </c>
      <c r="C852" s="597" t="s">
        <v>3694</v>
      </c>
      <c r="D852" s="597" t="s">
        <v>4110</v>
      </c>
      <c r="E852" s="597"/>
      <c r="F852" s="597" t="s">
        <v>1027</v>
      </c>
      <c r="G852" s="358">
        <v>43234.221643518518</v>
      </c>
      <c r="H852" s="597" t="s">
        <v>3740</v>
      </c>
      <c r="I852" s="358">
        <v>43234.221631944441</v>
      </c>
      <c r="J852" s="355" t="s">
        <v>3108</v>
      </c>
      <c r="K852" s="597"/>
      <c r="L852" s="597" t="s">
        <v>4112</v>
      </c>
      <c r="M852" s="597" t="s">
        <v>3721</v>
      </c>
      <c r="N852" s="355" t="s">
        <v>3951</v>
      </c>
      <c r="O852" s="597"/>
      <c r="P852" s="355" t="s">
        <v>3703</v>
      </c>
      <c r="Q852" s="596" t="s">
        <v>6157</v>
      </c>
      <c r="R852" s="355" t="s">
        <v>3723</v>
      </c>
      <c r="S852" s="355"/>
      <c r="T852" s="597"/>
      <c r="U852" s="597" t="s">
        <v>3123</v>
      </c>
      <c r="V852" s="597" t="s">
        <v>3706</v>
      </c>
    </row>
    <row r="853" spans="1:22" x14ac:dyDescent="0.25">
      <c r="A853" s="597" t="s">
        <v>4164</v>
      </c>
      <c r="B853" s="597" t="s">
        <v>3693</v>
      </c>
      <c r="C853" s="597" t="s">
        <v>3694</v>
      </c>
      <c r="D853" s="597" t="s">
        <v>3738</v>
      </c>
      <c r="E853" s="597"/>
      <c r="F853" s="597" t="s">
        <v>1034</v>
      </c>
      <c r="G853" s="358">
        <v>43234.616863425923</v>
      </c>
      <c r="H853" s="597" t="s">
        <v>3740</v>
      </c>
      <c r="I853" s="358">
        <v>43233.616863425923</v>
      </c>
      <c r="J853" s="355" t="s">
        <v>3108</v>
      </c>
      <c r="K853" s="597"/>
      <c r="L853" s="597" t="s">
        <v>4069</v>
      </c>
      <c r="M853" s="597" t="s">
        <v>3721</v>
      </c>
      <c r="N853" s="355" t="s">
        <v>3701</v>
      </c>
      <c r="O853" s="597"/>
      <c r="P853" s="355" t="s">
        <v>3703</v>
      </c>
      <c r="Q853" s="596"/>
      <c r="R853" s="355" t="s">
        <v>3723</v>
      </c>
      <c r="S853" s="355" t="s">
        <v>3701</v>
      </c>
      <c r="T853" s="597"/>
      <c r="U853" s="597" t="s">
        <v>3123</v>
      </c>
      <c r="V853" s="597" t="s">
        <v>3706</v>
      </c>
    </row>
    <row r="854" spans="1:22" ht="30" x14ac:dyDescent="0.25">
      <c r="A854" s="597" t="s">
        <v>3913</v>
      </c>
      <c r="B854" s="597" t="s">
        <v>3693</v>
      </c>
      <c r="C854" s="597" t="s">
        <v>3694</v>
      </c>
      <c r="D854" s="597" t="s">
        <v>3829</v>
      </c>
      <c r="E854" s="597"/>
      <c r="F854" s="597" t="s">
        <v>2077</v>
      </c>
      <c r="G854" s="358">
        <v>43228.018645833334</v>
      </c>
      <c r="H854" s="597" t="s">
        <v>3826</v>
      </c>
      <c r="I854" s="358">
        <v>43228.018645833334</v>
      </c>
      <c r="J854" s="355" t="s">
        <v>3108</v>
      </c>
      <c r="K854" s="597" t="s">
        <v>3914</v>
      </c>
      <c r="L854" s="597" t="s">
        <v>3915</v>
      </c>
      <c r="M854" s="597" t="s">
        <v>3700</v>
      </c>
      <c r="N854" s="355" t="s">
        <v>3714</v>
      </c>
      <c r="O854" s="597" t="s">
        <v>3916</v>
      </c>
      <c r="P854" s="355" t="s">
        <v>3703</v>
      </c>
      <c r="Q854" s="596" t="s">
        <v>6120</v>
      </c>
      <c r="R854" s="355" t="s">
        <v>3742</v>
      </c>
      <c r="S854" s="355" t="s">
        <v>3705</v>
      </c>
      <c r="T854" s="597"/>
      <c r="U854" s="597" t="s">
        <v>3123</v>
      </c>
      <c r="V854" s="597" t="s">
        <v>3706</v>
      </c>
    </row>
    <row r="855" spans="1:22" ht="30" x14ac:dyDescent="0.25">
      <c r="A855" s="597" t="s">
        <v>5920</v>
      </c>
      <c r="B855" s="597" t="s">
        <v>3693</v>
      </c>
      <c r="C855" s="597" t="s">
        <v>3694</v>
      </c>
      <c r="D855" s="597" t="s">
        <v>5919</v>
      </c>
      <c r="E855" s="597"/>
      <c r="F855" s="597" t="s">
        <v>1162</v>
      </c>
      <c r="G855" s="358">
        <v>43221.319837962961</v>
      </c>
      <c r="H855" s="597" t="s">
        <v>3771</v>
      </c>
      <c r="I855" s="358">
        <v>43225.319837962961</v>
      </c>
      <c r="J855" s="355" t="s">
        <v>3108</v>
      </c>
      <c r="K855" s="597" t="s">
        <v>5921</v>
      </c>
      <c r="L855" s="597" t="s">
        <v>5922</v>
      </c>
      <c r="M855" s="597" t="s">
        <v>3774</v>
      </c>
      <c r="N855" s="355" t="s">
        <v>3714</v>
      </c>
      <c r="O855" s="597" t="s">
        <v>4757</v>
      </c>
      <c r="P855" s="355" t="s">
        <v>3703</v>
      </c>
      <c r="Q855" s="596" t="s">
        <v>6572</v>
      </c>
      <c r="R855" s="355" t="s">
        <v>3723</v>
      </c>
      <c r="S855" s="355"/>
      <c r="T855" s="597"/>
      <c r="U855" s="597" t="s">
        <v>3123</v>
      </c>
      <c r="V855" s="597" t="s">
        <v>3706</v>
      </c>
    </row>
    <row r="856" spans="1:22" x14ac:dyDescent="0.25">
      <c r="A856" s="597" t="s">
        <v>5859</v>
      </c>
      <c r="B856" s="597" t="s">
        <v>3693</v>
      </c>
      <c r="C856" s="597" t="s">
        <v>3694</v>
      </c>
      <c r="D856" s="597" t="s">
        <v>3769</v>
      </c>
      <c r="E856" s="597"/>
      <c r="F856" s="597" t="s">
        <v>1160</v>
      </c>
      <c r="G856" s="358">
        <v>43221.317210648151</v>
      </c>
      <c r="H856" s="597" t="s">
        <v>3771</v>
      </c>
      <c r="I856" s="358">
        <v>43224.317210648151</v>
      </c>
      <c r="J856" s="355" t="s">
        <v>3108</v>
      </c>
      <c r="K856" s="597" t="s">
        <v>5860</v>
      </c>
      <c r="L856" s="597" t="s">
        <v>5861</v>
      </c>
      <c r="M856" s="597" t="s">
        <v>3774</v>
      </c>
      <c r="N856" s="355" t="s">
        <v>3714</v>
      </c>
      <c r="O856" s="597" t="s">
        <v>4757</v>
      </c>
      <c r="P856" s="355" t="s">
        <v>3703</v>
      </c>
      <c r="Q856" s="596" t="s">
        <v>6561</v>
      </c>
      <c r="R856" s="355" t="s">
        <v>3723</v>
      </c>
      <c r="S856" s="355"/>
      <c r="T856" s="597"/>
      <c r="U856" s="597" t="s">
        <v>3123</v>
      </c>
      <c r="V856" s="597" t="s">
        <v>3706</v>
      </c>
    </row>
    <row r="857" spans="1:22" x14ac:dyDescent="0.25">
      <c r="A857" s="597" t="s">
        <v>5987</v>
      </c>
      <c r="B857" s="597" t="s">
        <v>3693</v>
      </c>
      <c r="C857" s="597" t="s">
        <v>3694</v>
      </c>
      <c r="D857" s="597" t="s">
        <v>3769</v>
      </c>
      <c r="E857" s="597"/>
      <c r="F857" s="597" t="s">
        <v>1160</v>
      </c>
      <c r="G857" s="358">
        <v>43221</v>
      </c>
      <c r="H857" s="597" t="s">
        <v>3771</v>
      </c>
      <c r="I857" s="358">
        <v>43224</v>
      </c>
      <c r="J857" s="355" t="s">
        <v>3108</v>
      </c>
      <c r="K857" s="597" t="s">
        <v>5860</v>
      </c>
      <c r="L857" s="597" t="s">
        <v>5861</v>
      </c>
      <c r="M857" s="597" t="s">
        <v>3774</v>
      </c>
      <c r="N857" s="355" t="s">
        <v>3714</v>
      </c>
      <c r="O857" s="597" t="s">
        <v>4757</v>
      </c>
      <c r="P857" s="355" t="s">
        <v>3703</v>
      </c>
      <c r="Q857" s="596" t="s">
        <v>6561</v>
      </c>
      <c r="R857" s="355" t="s">
        <v>3723</v>
      </c>
      <c r="S857" s="355"/>
      <c r="T857" s="597"/>
      <c r="U857" s="597" t="s">
        <v>3123</v>
      </c>
      <c r="V857" s="597" t="s">
        <v>3706</v>
      </c>
    </row>
    <row r="858" spans="1:22" x14ac:dyDescent="0.25">
      <c r="A858" s="597" t="s">
        <v>5812</v>
      </c>
      <c r="B858" s="597" t="s">
        <v>3693</v>
      </c>
      <c r="C858" s="597" t="s">
        <v>3694</v>
      </c>
      <c r="D858" s="597" t="s">
        <v>3769</v>
      </c>
      <c r="E858" s="597"/>
      <c r="F858" s="597" t="s">
        <v>1160</v>
      </c>
      <c r="G858" s="358">
        <v>43221.310925925929</v>
      </c>
      <c r="H858" s="597" t="s">
        <v>3771</v>
      </c>
      <c r="I858" s="358">
        <v>43223.310925925929</v>
      </c>
      <c r="J858" s="355"/>
      <c r="K858" s="597" t="s">
        <v>5813</v>
      </c>
      <c r="L858" s="597" t="s">
        <v>5814</v>
      </c>
      <c r="M858" s="597" t="s">
        <v>3774</v>
      </c>
      <c r="N858" s="355" t="s">
        <v>3714</v>
      </c>
      <c r="O858" s="597" t="s">
        <v>4757</v>
      </c>
      <c r="P858" s="355" t="s">
        <v>3703</v>
      </c>
      <c r="Q858" s="596"/>
      <c r="R858" s="355" t="s">
        <v>3723</v>
      </c>
      <c r="S858" s="355"/>
      <c r="T858" s="597"/>
      <c r="U858" s="597" t="s">
        <v>3123</v>
      </c>
      <c r="V858" s="597" t="s">
        <v>3706</v>
      </c>
    </row>
    <row r="859" spans="1:22" x14ac:dyDescent="0.25">
      <c r="A859" s="597" t="s">
        <v>5986</v>
      </c>
      <c r="B859" s="597" t="s">
        <v>3693</v>
      </c>
      <c r="C859" s="597" t="s">
        <v>3694</v>
      </c>
      <c r="D859" s="597" t="s">
        <v>3769</v>
      </c>
      <c r="E859" s="597"/>
      <c r="F859" s="597" t="s">
        <v>1160</v>
      </c>
      <c r="G859" s="358">
        <v>43221</v>
      </c>
      <c r="H859" s="597" t="s">
        <v>3771</v>
      </c>
      <c r="I859" s="358">
        <v>43223</v>
      </c>
      <c r="J859" s="355"/>
      <c r="K859" s="597" t="s">
        <v>5813</v>
      </c>
      <c r="L859" s="597" t="s">
        <v>5814</v>
      </c>
      <c r="M859" s="597" t="s">
        <v>3774</v>
      </c>
      <c r="N859" s="355" t="s">
        <v>3714</v>
      </c>
      <c r="O859" s="597" t="s">
        <v>4757</v>
      </c>
      <c r="P859" s="355" t="s">
        <v>3703</v>
      </c>
      <c r="Q859" s="596"/>
      <c r="R859" s="355" t="s">
        <v>3723</v>
      </c>
      <c r="S859" s="355"/>
      <c r="T859" s="597"/>
      <c r="U859" s="597" t="s">
        <v>3123</v>
      </c>
      <c r="V859" s="597" t="s">
        <v>3706</v>
      </c>
    </row>
    <row r="860" spans="1:22" x14ac:dyDescent="0.25">
      <c r="A860" s="597" t="s">
        <v>5753</v>
      </c>
      <c r="B860" s="597" t="s">
        <v>3693</v>
      </c>
      <c r="C860" s="597" t="s">
        <v>3694</v>
      </c>
      <c r="D860" s="597" t="s">
        <v>3795</v>
      </c>
      <c r="E860" s="597"/>
      <c r="F860" s="597" t="s">
        <v>1159</v>
      </c>
      <c r="G860" s="358">
        <v>43221.810868055552</v>
      </c>
      <c r="H860" s="597" t="s">
        <v>3771</v>
      </c>
      <c r="I860" s="358">
        <v>43222.810868055552</v>
      </c>
      <c r="J860" s="355" t="s">
        <v>3108</v>
      </c>
      <c r="K860" s="597" t="s">
        <v>5699</v>
      </c>
      <c r="L860" s="597" t="s">
        <v>5754</v>
      </c>
      <c r="M860" s="597" t="s">
        <v>3774</v>
      </c>
      <c r="N860" s="355" t="s">
        <v>3714</v>
      </c>
      <c r="O860" s="597" t="s">
        <v>3091</v>
      </c>
      <c r="P860" s="355" t="s">
        <v>3703</v>
      </c>
      <c r="Q860" s="596"/>
      <c r="R860" s="355" t="s">
        <v>3723</v>
      </c>
      <c r="S860" s="355"/>
      <c r="T860" s="597"/>
      <c r="U860" s="597" t="s">
        <v>3123</v>
      </c>
      <c r="V860" s="597" t="s">
        <v>3706</v>
      </c>
    </row>
    <row r="861" spans="1:22" x14ac:dyDescent="0.25">
      <c r="A861" s="597" t="s">
        <v>5791</v>
      </c>
      <c r="B861" s="597" t="s">
        <v>3693</v>
      </c>
      <c r="C861" s="597" t="s">
        <v>3694</v>
      </c>
      <c r="D861" s="597" t="s">
        <v>3769</v>
      </c>
      <c r="E861" s="597"/>
      <c r="F861" s="597" t="s">
        <v>1160</v>
      </c>
      <c r="G861" s="358">
        <v>43221.256840277776</v>
      </c>
      <c r="H861" s="597" t="s">
        <v>3771</v>
      </c>
      <c r="I861" s="358">
        <v>43222.256828703707</v>
      </c>
      <c r="J861" s="355" t="s">
        <v>3108</v>
      </c>
      <c r="K861" s="597" t="s">
        <v>5792</v>
      </c>
      <c r="L861" s="597" t="s">
        <v>5793</v>
      </c>
      <c r="M861" s="597" t="s">
        <v>3774</v>
      </c>
      <c r="N861" s="355" t="s">
        <v>3714</v>
      </c>
      <c r="O861" s="597" t="s">
        <v>5794</v>
      </c>
      <c r="P861" s="355" t="s">
        <v>3703</v>
      </c>
      <c r="Q861" s="596" t="s">
        <v>6544</v>
      </c>
      <c r="R861" s="355" t="s">
        <v>3723</v>
      </c>
      <c r="S861" s="355"/>
      <c r="T861" s="597"/>
      <c r="U861" s="597" t="s">
        <v>3123</v>
      </c>
      <c r="V861" s="597" t="s">
        <v>3706</v>
      </c>
    </row>
    <row r="862" spans="1:22" x14ac:dyDescent="0.25">
      <c r="A862" s="597" t="s">
        <v>5982</v>
      </c>
      <c r="B862" s="597" t="s">
        <v>3693</v>
      </c>
      <c r="C862" s="597" t="s">
        <v>3694</v>
      </c>
      <c r="D862" s="597" t="s">
        <v>3769</v>
      </c>
      <c r="E862" s="597"/>
      <c r="F862" s="597" t="s">
        <v>1160</v>
      </c>
      <c r="G862" s="358">
        <v>43221</v>
      </c>
      <c r="H862" s="597" t="s">
        <v>3771</v>
      </c>
      <c r="I862" s="358">
        <v>43222</v>
      </c>
      <c r="J862" s="355" t="s">
        <v>3108</v>
      </c>
      <c r="K862" s="597" t="s">
        <v>5792</v>
      </c>
      <c r="L862" s="597" t="s">
        <v>5793</v>
      </c>
      <c r="M862" s="597" t="s">
        <v>3774</v>
      </c>
      <c r="N862" s="355" t="s">
        <v>3714</v>
      </c>
      <c r="O862" s="597" t="s">
        <v>5794</v>
      </c>
      <c r="P862" s="355" t="s">
        <v>3703</v>
      </c>
      <c r="Q862" s="596" t="s">
        <v>6544</v>
      </c>
      <c r="R862" s="355" t="s">
        <v>3723</v>
      </c>
      <c r="S862" s="355"/>
      <c r="T862" s="597"/>
      <c r="U862" s="597" t="s">
        <v>3123</v>
      </c>
      <c r="V862" s="597" t="s">
        <v>3706</v>
      </c>
    </row>
    <row r="863" spans="1:22" ht="30" x14ac:dyDescent="0.25">
      <c r="A863" s="597" t="s">
        <v>5698</v>
      </c>
      <c r="B863" s="597" t="s">
        <v>3693</v>
      </c>
      <c r="C863" s="597" t="s">
        <v>3694</v>
      </c>
      <c r="D863" s="597" t="s">
        <v>3795</v>
      </c>
      <c r="E863" s="597"/>
      <c r="F863" s="597" t="s">
        <v>1159</v>
      </c>
      <c r="G863" s="358">
        <v>43221.807581018518</v>
      </c>
      <c r="H863" s="597" t="s">
        <v>3771</v>
      </c>
      <c r="I863" s="358">
        <v>43221.807581018518</v>
      </c>
      <c r="J863" s="355" t="s">
        <v>3108</v>
      </c>
      <c r="K863" s="597" t="s">
        <v>5699</v>
      </c>
      <c r="L863" s="597" t="s">
        <v>3485</v>
      </c>
      <c r="M863" s="597" t="s">
        <v>3774</v>
      </c>
      <c r="N863" s="355" t="s">
        <v>3714</v>
      </c>
      <c r="O863" s="597" t="s">
        <v>3091</v>
      </c>
      <c r="P863" s="355" t="s">
        <v>3703</v>
      </c>
      <c r="Q863" s="596" t="s">
        <v>6259</v>
      </c>
      <c r="R863" s="355" t="s">
        <v>3723</v>
      </c>
      <c r="S863" s="355"/>
      <c r="T863" s="597"/>
      <c r="U863" s="597" t="s">
        <v>3123</v>
      </c>
      <c r="V863" s="597" t="s">
        <v>3706</v>
      </c>
    </row>
    <row r="864" spans="1:22" x14ac:dyDescent="0.25">
      <c r="A864" s="597" t="s">
        <v>6001</v>
      </c>
      <c r="B864" s="597" t="s">
        <v>3693</v>
      </c>
      <c r="C864" s="597" t="s">
        <v>3762</v>
      </c>
      <c r="D864" s="597" t="s">
        <v>3763</v>
      </c>
      <c r="E864" s="597" t="s">
        <v>6002</v>
      </c>
      <c r="F864" s="597" t="s">
        <v>123</v>
      </c>
      <c r="G864" s="358">
        <v>43223</v>
      </c>
      <c r="H864" s="597" t="s">
        <v>3765</v>
      </c>
      <c r="I864" s="358">
        <v>43221</v>
      </c>
      <c r="J864" s="355" t="s">
        <v>3108</v>
      </c>
      <c r="K864" s="597" t="s">
        <v>5699</v>
      </c>
      <c r="L864" s="597" t="s">
        <v>6003</v>
      </c>
      <c r="M864" s="597" t="s">
        <v>6004</v>
      </c>
      <c r="N864" s="355" t="s">
        <v>3714</v>
      </c>
      <c r="O864" s="597" t="s">
        <v>6005</v>
      </c>
      <c r="P864" s="355" t="s">
        <v>3703</v>
      </c>
      <c r="Q864" s="596"/>
      <c r="R864" s="355" t="s">
        <v>3742</v>
      </c>
      <c r="S864" s="355"/>
      <c r="T864" s="597"/>
      <c r="U864" s="597" t="s">
        <v>3123</v>
      </c>
      <c r="V864" s="597" t="s">
        <v>3706</v>
      </c>
    </row>
    <row r="865" spans="1:22" x14ac:dyDescent="0.25">
      <c r="A865" s="597" t="s">
        <v>6704</v>
      </c>
      <c r="B865" s="597" t="s">
        <v>3693</v>
      </c>
      <c r="C865" s="597" t="s">
        <v>3744</v>
      </c>
      <c r="D865" s="597" t="s">
        <v>6703</v>
      </c>
      <c r="E865" s="597"/>
      <c r="F865" s="597" t="s">
        <v>6705</v>
      </c>
      <c r="G865" s="358">
        <v>43880.47351851852</v>
      </c>
      <c r="H865" s="597"/>
      <c r="I865" s="358">
        <v>43192.47351851852</v>
      </c>
      <c r="J865" s="355" t="s">
        <v>3711</v>
      </c>
      <c r="K865" s="597" t="s">
        <v>6706</v>
      </c>
      <c r="L865" s="597" t="s">
        <v>7343</v>
      </c>
      <c r="M865" s="597"/>
      <c r="N865" s="355" t="s">
        <v>3714</v>
      </c>
      <c r="O865" s="597" t="s">
        <v>6707</v>
      </c>
      <c r="P865" s="355"/>
      <c r="Q865" s="596"/>
      <c r="R865" s="355" t="s">
        <v>3723</v>
      </c>
      <c r="S865" s="355"/>
      <c r="T865" s="597"/>
      <c r="U865" s="597" t="s">
        <v>3123</v>
      </c>
      <c r="V865" s="597" t="s">
        <v>3706</v>
      </c>
    </row>
    <row r="866" spans="1:22" ht="30" x14ac:dyDescent="0.25">
      <c r="A866" s="597" t="s">
        <v>4071</v>
      </c>
      <c r="B866" s="597" t="s">
        <v>3693</v>
      </c>
      <c r="C866" s="597" t="s">
        <v>3694</v>
      </c>
      <c r="D866" s="597" t="s">
        <v>4070</v>
      </c>
      <c r="E866" s="597"/>
      <c r="F866" s="597" t="s">
        <v>3644</v>
      </c>
      <c r="G866" s="358">
        <v>43398.612164351849</v>
      </c>
      <c r="H866" s="597" t="s">
        <v>3803</v>
      </c>
      <c r="I866" s="358">
        <v>43118.612164351849</v>
      </c>
      <c r="J866" s="355" t="s">
        <v>3108</v>
      </c>
      <c r="K866" s="597"/>
      <c r="L866" s="597" t="s">
        <v>4072</v>
      </c>
      <c r="M866" s="597" t="s">
        <v>3950</v>
      </c>
      <c r="N866" s="355" t="s">
        <v>3737</v>
      </c>
      <c r="O866" s="597" t="s">
        <v>4073</v>
      </c>
      <c r="P866" s="355" t="s">
        <v>3703</v>
      </c>
      <c r="Q866" s="596" t="s">
        <v>6151</v>
      </c>
      <c r="R866" s="355" t="s">
        <v>3704</v>
      </c>
      <c r="S866" s="355" t="s">
        <v>3701</v>
      </c>
      <c r="T866" s="597"/>
      <c r="U866" s="597" t="s">
        <v>3123</v>
      </c>
      <c r="V866" s="597" t="s">
        <v>3706</v>
      </c>
    </row>
    <row r="867" spans="1:22" x14ac:dyDescent="0.25">
      <c r="A867" s="597" t="s">
        <v>5000</v>
      </c>
      <c r="B867" s="597" t="s">
        <v>3693</v>
      </c>
      <c r="C867" s="597" t="s">
        <v>3744</v>
      </c>
      <c r="D867" s="597" t="s">
        <v>4999</v>
      </c>
      <c r="E867" s="597"/>
      <c r="F867" s="597" t="s">
        <v>5001</v>
      </c>
      <c r="G867" s="358">
        <v>43620.866423611114</v>
      </c>
      <c r="H867" s="597"/>
      <c r="I867" s="358">
        <v>43087.866423611114</v>
      </c>
      <c r="J867" s="355"/>
      <c r="K867" s="597" t="s">
        <v>5002</v>
      </c>
      <c r="L867" s="597" t="s">
        <v>3950</v>
      </c>
      <c r="M867" s="597" t="s">
        <v>3700</v>
      </c>
      <c r="N867" s="355" t="s">
        <v>3714</v>
      </c>
      <c r="O867" s="597" t="s">
        <v>5003</v>
      </c>
      <c r="P867" s="355" t="s">
        <v>3703</v>
      </c>
      <c r="Q867" s="596" t="s">
        <v>6336</v>
      </c>
      <c r="R867" s="355" t="s">
        <v>3723</v>
      </c>
      <c r="S867" s="355"/>
      <c r="T867" s="597"/>
      <c r="U867" s="597" t="s">
        <v>3123</v>
      </c>
      <c r="V867" s="597" t="s">
        <v>3706</v>
      </c>
    </row>
    <row r="868" spans="1:22" x14ac:dyDescent="0.25">
      <c r="A868" s="597" t="s">
        <v>5542</v>
      </c>
      <c r="B868" s="597" t="s">
        <v>3693</v>
      </c>
      <c r="C868" s="597" t="s">
        <v>3744</v>
      </c>
      <c r="D868" s="597" t="s">
        <v>4253</v>
      </c>
      <c r="E868" s="597"/>
      <c r="F868" s="597" t="s">
        <v>4255</v>
      </c>
      <c r="G868" s="358">
        <v>43762.272557870368</v>
      </c>
      <c r="H868" s="597" t="s">
        <v>4256</v>
      </c>
      <c r="I868" s="358"/>
      <c r="J868" s="355" t="s">
        <v>4257</v>
      </c>
      <c r="K868" s="597"/>
      <c r="L868" s="597" t="s">
        <v>5543</v>
      </c>
      <c r="M868" s="597"/>
      <c r="N868" s="355" t="s">
        <v>3701</v>
      </c>
      <c r="O868" s="597" t="s">
        <v>5544</v>
      </c>
      <c r="P868" s="355" t="s">
        <v>3703</v>
      </c>
      <c r="Q868" s="596"/>
      <c r="R868" s="355"/>
      <c r="S868" s="355"/>
      <c r="T868" s="597"/>
      <c r="U868" s="597" t="s">
        <v>3123</v>
      </c>
      <c r="V868" s="597" t="s">
        <v>3706</v>
      </c>
    </row>
    <row r="869" spans="1:22" ht="30" x14ac:dyDescent="0.25">
      <c r="A869" s="597" t="s">
        <v>6045</v>
      </c>
      <c r="B869" s="597" t="s">
        <v>3693</v>
      </c>
      <c r="C869" s="597" t="s">
        <v>3744</v>
      </c>
      <c r="D869" s="597" t="s">
        <v>3878</v>
      </c>
      <c r="E869" s="597"/>
      <c r="F869" s="597" t="s">
        <v>3880</v>
      </c>
      <c r="G869" s="358">
        <v>43306.455821759257</v>
      </c>
      <c r="H869" s="597" t="s">
        <v>3881</v>
      </c>
      <c r="I869" s="358"/>
      <c r="J869" s="355" t="s">
        <v>3108</v>
      </c>
      <c r="K869" s="597"/>
      <c r="L869" s="597" t="s">
        <v>6046</v>
      </c>
      <c r="M869" s="597" t="s">
        <v>3774</v>
      </c>
      <c r="N869" s="355" t="s">
        <v>3701</v>
      </c>
      <c r="O869" s="597" t="s">
        <v>6047</v>
      </c>
      <c r="P869" s="355" t="s">
        <v>3703</v>
      </c>
      <c r="Q869" s="596" t="s">
        <v>6609</v>
      </c>
      <c r="R869" s="355" t="s">
        <v>3742</v>
      </c>
      <c r="S869" s="355"/>
      <c r="T869" s="597"/>
      <c r="U869" s="597" t="s">
        <v>3123</v>
      </c>
      <c r="V869" s="597" t="s">
        <v>3706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C1B15-157D-43B2-945F-6ECA22A6FD93}">
  <sheetPr codeName="Sheet4">
    <tabColor rgb="FFFFC000"/>
  </sheetPr>
  <dimension ref="A1:BC605"/>
  <sheetViews>
    <sheetView topLeftCell="A539" zoomScale="89" zoomScaleNormal="89" workbookViewId="0">
      <selection activeCell="L567" sqref="L567"/>
    </sheetView>
  </sheetViews>
  <sheetFormatPr defaultRowHeight="15" x14ac:dyDescent="0.25"/>
  <cols>
    <col min="1" max="1" width="8.85546875" style="266" customWidth="1"/>
    <col min="2" max="2" width="13.5703125" customWidth="1"/>
    <col min="3" max="3" width="12.5703125" customWidth="1"/>
    <col min="4" max="4" width="47.140625" customWidth="1"/>
    <col min="5" max="5" width="10.7109375" customWidth="1"/>
    <col min="6" max="6" width="12.140625" customWidth="1"/>
    <col min="7" max="7" width="13.140625" style="860" customWidth="1"/>
    <col min="8" max="8" width="15.5703125" customWidth="1"/>
    <col min="9" max="9" width="16" customWidth="1"/>
    <col min="10" max="10" width="14" customWidth="1"/>
    <col min="11" max="11" width="15.5703125" style="266" customWidth="1"/>
    <col min="12" max="12" width="13.85546875" style="266" customWidth="1"/>
    <col min="13" max="13" width="14" style="266" customWidth="1"/>
    <col min="14" max="14" width="15.5703125" customWidth="1"/>
    <col min="15" max="15" width="13.85546875" customWidth="1"/>
    <col min="16" max="16" width="15.28515625" style="266" customWidth="1"/>
    <col min="17" max="17" width="16.7109375" style="266" customWidth="1"/>
    <col min="18" max="18" width="15" style="266" customWidth="1"/>
    <col min="19" max="19" width="15.28515625" style="266" customWidth="1"/>
    <col min="20" max="20" width="16.7109375" style="266" customWidth="1"/>
    <col min="21" max="21" width="15" style="266" customWidth="1"/>
    <col min="22" max="22" width="15.28515625" style="266" customWidth="1"/>
    <col min="23" max="23" width="16.7109375" style="555" customWidth="1"/>
    <col min="24" max="24" width="15" style="555" customWidth="1"/>
    <col min="25" max="25" width="15.28515625" style="555" customWidth="1"/>
    <col min="26" max="26" width="16.7109375" style="555" customWidth="1"/>
    <col min="27" max="27" width="15" style="555" customWidth="1"/>
    <col min="28" max="28" width="15.28515625" style="555" customWidth="1"/>
    <col min="29" max="29" width="13.5703125" style="266" customWidth="1"/>
    <col min="30" max="30" width="11.5703125" customWidth="1"/>
    <col min="31" max="31" width="15.28515625" customWidth="1"/>
    <col min="32" max="32" width="15.85546875" customWidth="1"/>
    <col min="33" max="33" width="13.5703125" customWidth="1"/>
    <col min="34" max="34" width="15.28515625" customWidth="1"/>
    <col min="35" max="35" width="15.85546875" customWidth="1"/>
    <col min="36" max="36" width="13.5703125" customWidth="1"/>
    <col min="37" max="37" width="15.28515625" customWidth="1"/>
    <col min="38" max="38" width="15.85546875" style="266" customWidth="1"/>
    <col min="39" max="39" width="13.5703125" style="266" customWidth="1"/>
    <col min="40" max="40" width="15.28515625" style="266" customWidth="1"/>
    <col min="41" max="41" width="15.85546875" style="555" customWidth="1"/>
    <col min="42" max="42" width="13.5703125" style="555" customWidth="1"/>
    <col min="43" max="43" width="15.28515625" style="555" customWidth="1"/>
    <col min="44" max="44" width="12.42578125" style="555" customWidth="1"/>
    <col min="45" max="45" width="15.85546875" customWidth="1"/>
    <col min="46" max="46" width="11.5703125" customWidth="1"/>
    <col min="47" max="47" width="17.42578125" customWidth="1"/>
    <col min="49" max="49" width="15.140625" customWidth="1"/>
  </cols>
  <sheetData>
    <row r="1" spans="1:54" s="555" customFormat="1" x14ac:dyDescent="0.25">
      <c r="G1" s="860" t="s">
        <v>7397</v>
      </c>
      <c r="H1" s="555">
        <v>77</v>
      </c>
      <c r="I1" s="552">
        <f ca="1">NOW()</f>
        <v>43945.47977233796</v>
      </c>
      <c r="J1" s="555" t="s">
        <v>6621</v>
      </c>
      <c r="L1" s="628">
        <f ca="1">ROUNDUP(((NOW())-42369-1462),0)</f>
        <v>115</v>
      </c>
      <c r="N1" s="555">
        <v>99</v>
      </c>
    </row>
    <row r="2" spans="1:54" s="555" customFormat="1" x14ac:dyDescent="0.25">
      <c r="G2" s="860">
        <v>73</v>
      </c>
    </row>
    <row r="3" spans="1:54" s="555" customFormat="1" x14ac:dyDescent="0.25">
      <c r="G3" s="860"/>
      <c r="I3" s="552">
        <f ca="1">I1-1</f>
        <v>43944.47977233796</v>
      </c>
      <c r="L3" s="628">
        <f ca="1">L1-1</f>
        <v>114</v>
      </c>
      <c r="N3" s="555" t="s">
        <v>7390</v>
      </c>
    </row>
    <row r="4" spans="1:54" s="555" customFormat="1" ht="15.75" thickBot="1" x14ac:dyDescent="0.3">
      <c r="G4" s="913" t="s">
        <v>8285</v>
      </c>
      <c r="H4" s="914"/>
      <c r="I4" s="914"/>
      <c r="J4" s="914"/>
    </row>
    <row r="5" spans="1:54" s="266" customFormat="1" ht="16.5" thickBot="1" x14ac:dyDescent="0.35">
      <c r="A5" s="673"/>
      <c r="B5" s="674"/>
      <c r="C5" s="334"/>
      <c r="D5" s="334"/>
      <c r="E5" s="334"/>
      <c r="F5" s="334"/>
      <c r="G5" s="861"/>
      <c r="H5" s="334"/>
      <c r="I5" s="334"/>
      <c r="J5" s="334"/>
      <c r="K5" s="334"/>
      <c r="L5" s="334"/>
      <c r="M5" s="334"/>
      <c r="N5" s="334"/>
      <c r="O5" s="334"/>
      <c r="P5" s="334"/>
      <c r="Q5" s="334"/>
      <c r="R5" s="334"/>
      <c r="S5" s="334"/>
      <c r="T5" s="334"/>
      <c r="U5" s="334"/>
      <c r="V5" s="334"/>
      <c r="W5" s="334"/>
      <c r="X5" s="334"/>
      <c r="Y5" s="334"/>
      <c r="Z5" s="334"/>
      <c r="AA5" s="334"/>
      <c r="AB5" s="334"/>
      <c r="AC5" s="334"/>
      <c r="AD5" s="334"/>
      <c r="AE5" s="334"/>
      <c r="AF5" s="334"/>
      <c r="AG5" s="334"/>
      <c r="AH5" s="334"/>
      <c r="AI5" s="439"/>
      <c r="AJ5" s="439"/>
      <c r="AK5" s="334"/>
      <c r="AL5" s="334"/>
      <c r="AM5" s="334"/>
      <c r="AN5" s="334"/>
      <c r="AO5" s="334"/>
      <c r="AP5" s="334"/>
      <c r="AQ5" s="334"/>
      <c r="AR5" s="334"/>
      <c r="AS5" s="334"/>
      <c r="AT5" s="334"/>
      <c r="AU5" s="334"/>
    </row>
    <row r="6" spans="1:54" ht="76.5" customHeight="1" thickTop="1" thickBot="1" x14ac:dyDescent="0.3">
      <c r="A6" s="639"/>
      <c r="B6" s="927" t="s">
        <v>3036</v>
      </c>
      <c r="C6" s="927" t="s">
        <v>8286</v>
      </c>
      <c r="D6" s="928" t="s">
        <v>2972</v>
      </c>
      <c r="E6" s="929" t="s">
        <v>8119</v>
      </c>
      <c r="F6" s="929" t="s">
        <v>8131</v>
      </c>
      <c r="G6" s="929" t="s">
        <v>6630</v>
      </c>
      <c r="H6" s="930" t="s">
        <v>8130</v>
      </c>
      <c r="I6" s="931" t="s">
        <v>2977</v>
      </c>
      <c r="J6" s="932" t="s">
        <v>2978</v>
      </c>
      <c r="K6" s="932" t="s">
        <v>3044</v>
      </c>
      <c r="L6" s="933" t="s">
        <v>7194</v>
      </c>
      <c r="M6" s="933" t="s">
        <v>7195</v>
      </c>
      <c r="N6" s="933" t="s">
        <v>7196</v>
      </c>
      <c r="O6" s="934" t="s">
        <v>7197</v>
      </c>
      <c r="P6" s="934" t="s">
        <v>7198</v>
      </c>
      <c r="Q6" s="934" t="s">
        <v>7199</v>
      </c>
      <c r="R6" s="935" t="s">
        <v>7200</v>
      </c>
      <c r="S6" s="935" t="s">
        <v>7201</v>
      </c>
      <c r="T6" s="935" t="s">
        <v>7202</v>
      </c>
      <c r="U6" s="936" t="s">
        <v>7203</v>
      </c>
      <c r="V6" s="936" t="s">
        <v>7204</v>
      </c>
      <c r="W6" s="936" t="s">
        <v>7205</v>
      </c>
      <c r="X6" s="935" t="s">
        <v>7206</v>
      </c>
      <c r="Y6" s="935" t="s">
        <v>7207</v>
      </c>
      <c r="Z6" s="935" t="s">
        <v>7208</v>
      </c>
      <c r="AA6" s="937" t="s">
        <v>7209</v>
      </c>
      <c r="AB6" s="937" t="s">
        <v>7210</v>
      </c>
      <c r="AC6" s="937" t="s">
        <v>7211</v>
      </c>
      <c r="AD6" s="938" t="s">
        <v>7212</v>
      </c>
      <c r="AE6" s="938" t="s">
        <v>7213</v>
      </c>
      <c r="AF6" s="938" t="s">
        <v>7214</v>
      </c>
      <c r="AG6" s="939" t="s">
        <v>2979</v>
      </c>
      <c r="AH6" s="939" t="s">
        <v>2980</v>
      </c>
      <c r="AI6" s="939" t="s">
        <v>7215</v>
      </c>
      <c r="AJ6" s="939" t="s">
        <v>7216</v>
      </c>
      <c r="AK6" s="939" t="s">
        <v>7217</v>
      </c>
      <c r="AL6" s="939" t="s">
        <v>7218</v>
      </c>
      <c r="AM6" s="939" t="s">
        <v>7219</v>
      </c>
      <c r="AN6" s="939" t="s">
        <v>7220</v>
      </c>
      <c r="AO6" s="939" t="s">
        <v>7221</v>
      </c>
      <c r="AP6" s="939" t="s">
        <v>7222</v>
      </c>
      <c r="AQ6" s="939" t="s">
        <v>7223</v>
      </c>
      <c r="AR6" s="939" t="s">
        <v>7224</v>
      </c>
      <c r="AS6" s="939" t="s">
        <v>7225</v>
      </c>
      <c r="AT6" s="939" t="s">
        <v>7226</v>
      </c>
      <c r="AU6" s="939" t="s">
        <v>7227</v>
      </c>
      <c r="AV6" s="939" t="s">
        <v>7228</v>
      </c>
      <c r="AW6" s="940" t="s">
        <v>3047</v>
      </c>
      <c r="AX6" s="941" t="s">
        <v>3046</v>
      </c>
      <c r="AY6" s="941" t="s">
        <v>3048</v>
      </c>
      <c r="AZ6" s="942"/>
      <c r="BA6" s="943" t="s">
        <v>6630</v>
      </c>
      <c r="BB6" s="944" t="s">
        <v>6631</v>
      </c>
    </row>
    <row r="7" spans="1:54" s="266" customFormat="1" ht="16.5" thickTop="1" thickBot="1" x14ac:dyDescent="0.3">
      <c r="A7" s="440">
        <f>1</f>
        <v>1</v>
      </c>
      <c r="B7" s="443">
        <v>5150004014</v>
      </c>
      <c r="C7" s="443"/>
      <c r="D7" s="440" t="str">
        <f>IFERROR(VLOOKUP(B7,Database!A:D,2,FALSE),"r")</f>
        <v>SM 310 ML NSA BLUEBERRY</v>
      </c>
      <c r="E7" s="849"/>
      <c r="F7" s="516">
        <f t="shared" ref="F7:F70" si="0">((($AW7)*$AX7)+($AY7))</f>
        <v>4032</v>
      </c>
      <c r="G7" s="516"/>
      <c r="H7" s="862"/>
      <c r="I7" s="840">
        <v>26270</v>
      </c>
      <c r="J7" s="441">
        <v>26301</v>
      </c>
      <c r="K7" s="629"/>
      <c r="L7" s="442">
        <v>0</v>
      </c>
      <c r="M7" s="442">
        <v>0</v>
      </c>
      <c r="N7" s="442"/>
      <c r="O7" s="449">
        <v>0</v>
      </c>
      <c r="P7" s="449">
        <v>0</v>
      </c>
      <c r="Q7" s="449"/>
      <c r="R7" s="450">
        <v>0</v>
      </c>
      <c r="S7" s="450">
        <v>0</v>
      </c>
      <c r="T7" s="450"/>
      <c r="U7" s="487"/>
      <c r="V7" s="487"/>
      <c r="W7" s="487"/>
      <c r="X7" s="450"/>
      <c r="Y7" s="450"/>
      <c r="Z7" s="450"/>
      <c r="AA7" s="602"/>
      <c r="AB7" s="602"/>
      <c r="AC7" s="602"/>
      <c r="AD7" s="608"/>
      <c r="AE7" s="608"/>
      <c r="AF7" s="608"/>
      <c r="AG7" s="456">
        <v>26269</v>
      </c>
      <c r="AH7" s="456"/>
      <c r="AI7" s="456"/>
      <c r="AJ7" s="456"/>
      <c r="AK7" s="456"/>
      <c r="AL7" s="456"/>
      <c r="AM7" s="456"/>
      <c r="AN7" s="456"/>
      <c r="AO7" s="456"/>
      <c r="AP7" s="456"/>
      <c r="AQ7" s="456"/>
      <c r="AR7" s="456"/>
      <c r="AS7" s="456"/>
      <c r="AT7" s="456"/>
      <c r="AU7" s="456"/>
      <c r="AV7" s="456"/>
      <c r="AW7" s="675">
        <f>IF($I7&lt;&gt;0,(($J7-$I7)+1),0) + IF($L7&lt;&gt;0,(($M7-$L7)+1),0) + IF($O7&lt;&gt;0,(($P7-$O7)+1),0) + IF($R7&lt;&gt;0,(($S7-$R7)+1),0) +  IF($U7&lt;&gt;0,(($V7-$U7)+1),0) +  IF($X7&lt;&gt;0,(($Y7-$X7)+1),0) +IF($AA7&lt;&gt;0,(($AB7-$AA7)+1),0) +IF($AD7&lt;&gt;0,(($AE7-$AD7)+1),0)</f>
        <v>32</v>
      </c>
      <c r="AX7" s="440">
        <f>IFERROR(VLOOKUP(B7,Database!A:D,4,FALSE),"r")</f>
        <v>126</v>
      </c>
      <c r="AY7" s="440">
        <f>($AH7+$AK7+$AN7+$AQ7+ $AT7)</f>
        <v>0</v>
      </c>
      <c r="BA7" s="641"/>
      <c r="BB7" s="467"/>
    </row>
    <row r="8" spans="1:54" s="266" customFormat="1" ht="16.5" thickTop="1" thickBot="1" x14ac:dyDescent="0.3">
      <c r="A8" s="444">
        <f>A7+1</f>
        <v>2</v>
      </c>
      <c r="B8" s="445">
        <v>5150004018</v>
      </c>
      <c r="C8" s="445"/>
      <c r="D8" s="440" t="str">
        <f>IFERROR(VLOOKUP(B8,Database!A:D,2,FALSE),"r")</f>
        <v>SM 310 ML NSA STRAW</v>
      </c>
      <c r="E8" s="849"/>
      <c r="F8" s="516">
        <f t="shared" si="0"/>
        <v>5185</v>
      </c>
      <c r="G8" s="516"/>
      <c r="H8" s="862"/>
      <c r="I8" s="840">
        <v>26303</v>
      </c>
      <c r="J8" s="441">
        <v>26334</v>
      </c>
      <c r="K8" s="629"/>
      <c r="L8" s="442">
        <v>26336</v>
      </c>
      <c r="M8" s="442">
        <v>26336</v>
      </c>
      <c r="N8" s="442"/>
      <c r="O8" s="449">
        <v>0</v>
      </c>
      <c r="P8" s="449">
        <v>0</v>
      </c>
      <c r="Q8" s="449"/>
      <c r="R8" s="450">
        <v>26374</v>
      </c>
      <c r="S8" s="450">
        <v>26380</v>
      </c>
      <c r="T8" s="450"/>
      <c r="U8" s="487"/>
      <c r="V8" s="487"/>
      <c r="W8" s="487"/>
      <c r="X8" s="450"/>
      <c r="Y8" s="450"/>
      <c r="Z8" s="450"/>
      <c r="AA8" s="602"/>
      <c r="AB8" s="602"/>
      <c r="AC8" s="602"/>
      <c r="AD8" s="608"/>
      <c r="AE8" s="608"/>
      <c r="AF8" s="608"/>
      <c r="AG8" s="456">
        <v>26335</v>
      </c>
      <c r="AH8" s="456">
        <v>29</v>
      </c>
      <c r="AI8" s="456"/>
      <c r="AJ8" s="456"/>
      <c r="AK8" s="456"/>
      <c r="AL8" s="456"/>
      <c r="AM8" s="456">
        <v>26373</v>
      </c>
      <c r="AN8" s="456">
        <v>116</v>
      </c>
      <c r="AO8" s="456"/>
      <c r="AP8" s="456"/>
      <c r="AQ8" s="456"/>
      <c r="AR8" s="456"/>
      <c r="AS8" s="456"/>
      <c r="AT8" s="456"/>
      <c r="AU8" s="456"/>
      <c r="AV8" s="456"/>
      <c r="AW8" s="675">
        <f t="shared" ref="AW8:AW71" si="1">IF($I8&lt;&gt;0,(($J8-$I8)+1),0) + IF($L8&lt;&gt;0,(($M8-$L8)+1),0) + IF($O8&lt;&gt;0,(($P8-$O8)+1),0) + IF($R8&lt;&gt;0,(($S8-$R8)+1),0) +  IF($U8&lt;&gt;0,(($V8-$U8)+1),0) +  IF($X8&lt;&gt;0,(($Y8-$X8)+1),0) +IF($AA8&lt;&gt;0,(($AB8-$AA8)+1),0) +IF($AD8&lt;&gt;0,(($AE8-$AD8)+1),0)</f>
        <v>40</v>
      </c>
      <c r="AX8" s="440">
        <f>IFERROR(VLOOKUP(B8,Database!A:D,4,FALSE),"r")</f>
        <v>126</v>
      </c>
      <c r="AY8" s="440">
        <f t="shared" ref="AY8:AY71" si="2">($AH8+$AK8+$AN8+$AQ8+ $AT8)</f>
        <v>145</v>
      </c>
      <c r="BA8" s="641"/>
      <c r="BB8" s="467"/>
    </row>
    <row r="9" spans="1:54" s="266" customFormat="1" ht="16.5" thickTop="1" thickBot="1" x14ac:dyDescent="0.3">
      <c r="A9" s="444">
        <f t="shared" ref="A9:A72" si="3">A8+1</f>
        <v>3</v>
      </c>
      <c r="B9" s="443">
        <v>5150004017</v>
      </c>
      <c r="C9" s="443"/>
      <c r="D9" s="440" t="str">
        <f>IFERROR(VLOOKUP(B9,Database!A:D,2,FALSE),"r")</f>
        <v>SM 310 ML NSA RASP</v>
      </c>
      <c r="E9" s="849"/>
      <c r="F9" s="516">
        <f t="shared" si="0"/>
        <v>5177</v>
      </c>
      <c r="G9" s="516"/>
      <c r="H9" s="862"/>
      <c r="I9" s="840">
        <v>26374</v>
      </c>
      <c r="J9" s="441">
        <v>26413</v>
      </c>
      <c r="K9" s="629"/>
      <c r="L9" s="442">
        <v>0</v>
      </c>
      <c r="M9" s="442">
        <v>0</v>
      </c>
      <c r="N9" s="442"/>
      <c r="O9" s="449">
        <v>0</v>
      </c>
      <c r="P9" s="449">
        <v>0</v>
      </c>
      <c r="Q9" s="449"/>
      <c r="R9" s="450">
        <v>0</v>
      </c>
      <c r="S9" s="450">
        <v>0</v>
      </c>
      <c r="T9" s="450"/>
      <c r="U9" s="487"/>
      <c r="V9" s="487"/>
      <c r="W9" s="487"/>
      <c r="X9" s="450"/>
      <c r="Y9" s="450"/>
      <c r="Z9" s="450"/>
      <c r="AA9" s="602"/>
      <c r="AB9" s="602"/>
      <c r="AC9" s="602"/>
      <c r="AD9" s="608"/>
      <c r="AE9" s="608"/>
      <c r="AF9" s="608"/>
      <c r="AG9" s="456">
        <v>26417</v>
      </c>
      <c r="AH9" s="456">
        <v>137</v>
      </c>
      <c r="AI9" s="456"/>
      <c r="AJ9" s="456"/>
      <c r="AK9" s="456"/>
      <c r="AL9" s="456"/>
      <c r="AM9" s="456"/>
      <c r="AN9" s="456"/>
      <c r="AO9" s="456"/>
      <c r="AP9" s="456"/>
      <c r="AQ9" s="456"/>
      <c r="AR9" s="456"/>
      <c r="AS9" s="456"/>
      <c r="AT9" s="456"/>
      <c r="AU9" s="456"/>
      <c r="AV9" s="456"/>
      <c r="AW9" s="675">
        <f t="shared" si="1"/>
        <v>40</v>
      </c>
      <c r="AX9" s="440">
        <f>IFERROR(VLOOKUP(B9,Database!A:D,4,FALSE),"r")</f>
        <v>126</v>
      </c>
      <c r="AY9" s="440">
        <f t="shared" si="2"/>
        <v>137</v>
      </c>
      <c r="BA9" s="641"/>
      <c r="BB9" s="467"/>
    </row>
    <row r="10" spans="1:54" s="266" customFormat="1" ht="16.5" thickTop="1" thickBot="1" x14ac:dyDescent="0.3">
      <c r="A10" s="444">
        <f t="shared" si="3"/>
        <v>4</v>
      </c>
      <c r="B10" s="445">
        <v>5150000308</v>
      </c>
      <c r="C10" s="445"/>
      <c r="D10" s="440" t="str">
        <f>IFERROR(VLOOKUP(B10,Database!A:D,2,FALSE),"r")</f>
        <v>SM 4 LB STRAWBERRY PRESERVES</v>
      </c>
      <c r="E10" s="849"/>
      <c r="F10" s="516">
        <f t="shared" si="0"/>
        <v>1853</v>
      </c>
      <c r="G10" s="516"/>
      <c r="H10" s="862"/>
      <c r="I10" s="840">
        <v>26239</v>
      </c>
      <c r="J10" s="441">
        <v>26268</v>
      </c>
      <c r="K10" s="629"/>
      <c r="L10" s="442">
        <v>0</v>
      </c>
      <c r="M10" s="442">
        <v>0</v>
      </c>
      <c r="N10" s="442"/>
      <c r="O10" s="449">
        <v>0</v>
      </c>
      <c r="P10" s="449">
        <v>0</v>
      </c>
      <c r="Q10" s="449"/>
      <c r="R10" s="450">
        <v>0</v>
      </c>
      <c r="S10" s="450">
        <v>0</v>
      </c>
      <c r="T10" s="450"/>
      <c r="U10" s="487"/>
      <c r="V10" s="487"/>
      <c r="W10" s="487"/>
      <c r="X10" s="450"/>
      <c r="Y10" s="450"/>
      <c r="Z10" s="450"/>
      <c r="AA10" s="602"/>
      <c r="AB10" s="602"/>
      <c r="AC10" s="602"/>
      <c r="AD10" s="608"/>
      <c r="AE10" s="608"/>
      <c r="AF10" s="608"/>
      <c r="AG10" s="456">
        <v>26269</v>
      </c>
      <c r="AH10" s="456">
        <v>53</v>
      </c>
      <c r="AI10" s="456"/>
      <c r="AJ10" s="456"/>
      <c r="AK10" s="456"/>
      <c r="AL10" s="456"/>
      <c r="AM10" s="456"/>
      <c r="AN10" s="456"/>
      <c r="AO10" s="456"/>
      <c r="AP10" s="456"/>
      <c r="AQ10" s="456"/>
      <c r="AR10" s="456"/>
      <c r="AS10" s="456"/>
      <c r="AT10" s="456"/>
      <c r="AU10" s="456"/>
      <c r="AV10" s="456"/>
      <c r="AW10" s="675">
        <f t="shared" si="1"/>
        <v>30</v>
      </c>
      <c r="AX10" s="440">
        <f>IFERROR(VLOOKUP(B10,Database!A:D,4,FALSE),"r")</f>
        <v>60</v>
      </c>
      <c r="AY10" s="440">
        <f t="shared" si="2"/>
        <v>53</v>
      </c>
      <c r="BA10" s="641"/>
      <c r="BB10" s="467"/>
    </row>
    <row r="11" spans="1:54" s="266" customFormat="1" ht="16.5" thickTop="1" thickBot="1" x14ac:dyDescent="0.3">
      <c r="A11" s="444">
        <f t="shared" si="3"/>
        <v>5</v>
      </c>
      <c r="B11" s="443">
        <v>5150004017</v>
      </c>
      <c r="C11" s="443"/>
      <c r="D11" s="440" t="str">
        <f>IFERROR(VLOOKUP(B11,Database!A:D,2,FALSE),"r")</f>
        <v>SM 310 ML NSA RASP</v>
      </c>
      <c r="E11" s="849"/>
      <c r="F11" s="516">
        <f t="shared" si="0"/>
        <v>5177</v>
      </c>
      <c r="G11" s="516"/>
      <c r="H11" s="862"/>
      <c r="I11" s="840">
        <v>26374</v>
      </c>
      <c r="J11" s="441">
        <v>26413</v>
      </c>
      <c r="K11" s="629"/>
      <c r="L11" s="442">
        <v>0</v>
      </c>
      <c r="M11" s="442">
        <v>0</v>
      </c>
      <c r="N11" s="442"/>
      <c r="O11" s="449">
        <v>0</v>
      </c>
      <c r="P11" s="449">
        <v>0</v>
      </c>
      <c r="Q11" s="449"/>
      <c r="R11" s="450">
        <v>0</v>
      </c>
      <c r="S11" s="450">
        <v>0</v>
      </c>
      <c r="T11" s="450"/>
      <c r="U11" s="487"/>
      <c r="V11" s="487"/>
      <c r="W11" s="487"/>
      <c r="X11" s="450"/>
      <c r="Y11" s="450"/>
      <c r="Z11" s="450"/>
      <c r="AA11" s="602"/>
      <c r="AB11" s="602"/>
      <c r="AC11" s="602"/>
      <c r="AD11" s="608"/>
      <c r="AE11" s="608"/>
      <c r="AF11" s="608"/>
      <c r="AG11" s="456">
        <v>26417</v>
      </c>
      <c r="AH11" s="456">
        <v>137</v>
      </c>
      <c r="AI11" s="456"/>
      <c r="AJ11" s="456"/>
      <c r="AK11" s="456"/>
      <c r="AL11" s="456"/>
      <c r="AM11" s="456"/>
      <c r="AN11" s="456"/>
      <c r="AO11" s="456"/>
      <c r="AP11" s="456"/>
      <c r="AQ11" s="456"/>
      <c r="AR11" s="456"/>
      <c r="AS11" s="456"/>
      <c r="AT11" s="456"/>
      <c r="AU11" s="456"/>
      <c r="AV11" s="456"/>
      <c r="AW11" s="675">
        <f t="shared" si="1"/>
        <v>40</v>
      </c>
      <c r="AX11" s="440">
        <f>IFERROR(VLOOKUP(B11,Database!A:D,4,FALSE),"r")</f>
        <v>126</v>
      </c>
      <c r="AY11" s="440">
        <f t="shared" si="2"/>
        <v>137</v>
      </c>
      <c r="BA11" s="641"/>
      <c r="BB11" s="467"/>
    </row>
    <row r="12" spans="1:54" s="266" customFormat="1" ht="16.5" thickTop="1" thickBot="1" x14ac:dyDescent="0.3">
      <c r="A12" s="444">
        <f t="shared" si="3"/>
        <v>6</v>
      </c>
      <c r="B12" s="445">
        <v>5150000008</v>
      </c>
      <c r="C12" s="445"/>
      <c r="D12" s="440" t="str">
        <f>IFERROR(VLOOKUP(B12,Database!A:D,2,FALSE),"r")</f>
        <v>SM 5 OZ PECANS IN SYRUP TPG</v>
      </c>
      <c r="E12" s="849"/>
      <c r="F12" s="516">
        <f t="shared" si="0"/>
        <v>2244</v>
      </c>
      <c r="G12" s="516"/>
      <c r="H12" s="862"/>
      <c r="I12" s="840">
        <v>26418</v>
      </c>
      <c r="J12" s="441">
        <v>26423</v>
      </c>
      <c r="K12" s="629"/>
      <c r="L12" s="442">
        <v>0</v>
      </c>
      <c r="M12" s="442">
        <v>0</v>
      </c>
      <c r="N12" s="442"/>
      <c r="O12" s="449">
        <v>0</v>
      </c>
      <c r="P12" s="449">
        <v>0</v>
      </c>
      <c r="Q12" s="449"/>
      <c r="R12" s="450">
        <v>0</v>
      </c>
      <c r="S12" s="450">
        <v>0</v>
      </c>
      <c r="T12" s="450"/>
      <c r="U12" s="487"/>
      <c r="V12" s="487"/>
      <c r="W12" s="487"/>
      <c r="X12" s="450"/>
      <c r="Y12" s="450"/>
      <c r="Z12" s="450"/>
      <c r="AA12" s="602"/>
      <c r="AB12" s="602"/>
      <c r="AC12" s="602"/>
      <c r="AD12" s="608"/>
      <c r="AE12" s="608"/>
      <c r="AF12" s="608"/>
      <c r="AG12" s="456">
        <v>26424</v>
      </c>
      <c r="AH12" s="456">
        <v>153</v>
      </c>
      <c r="AI12" s="456"/>
      <c r="AJ12" s="456">
        <v>26425</v>
      </c>
      <c r="AK12" s="456">
        <v>275</v>
      </c>
      <c r="AL12" s="456"/>
      <c r="AM12" s="456">
        <v>26426</v>
      </c>
      <c r="AN12" s="456">
        <v>166</v>
      </c>
      <c r="AO12" s="456"/>
      <c r="AP12" s="456"/>
      <c r="AQ12" s="456"/>
      <c r="AR12" s="456"/>
      <c r="AS12" s="456"/>
      <c r="AT12" s="456"/>
      <c r="AU12" s="456"/>
      <c r="AV12" s="456"/>
      <c r="AW12" s="675">
        <f t="shared" si="1"/>
        <v>6</v>
      </c>
      <c r="AX12" s="440">
        <f>IFERROR(VLOOKUP(B12,Database!A:D,4,FALSE),"r")</f>
        <v>275</v>
      </c>
      <c r="AY12" s="440">
        <f t="shared" si="2"/>
        <v>594</v>
      </c>
      <c r="BA12" s="641"/>
      <c r="BB12" s="467"/>
    </row>
    <row r="13" spans="1:54" s="266" customFormat="1" ht="16.5" thickTop="1" thickBot="1" x14ac:dyDescent="0.3">
      <c r="A13" s="444">
        <f t="shared" si="3"/>
        <v>7</v>
      </c>
      <c r="B13" s="443">
        <v>5150040125</v>
      </c>
      <c r="C13" s="443"/>
      <c r="D13" s="440" t="str">
        <f>IFERROR(VLOOKUP(B13,Database!A:D,2,FALSE),"r")</f>
        <v>SM 10 ML PURE RASP</v>
      </c>
      <c r="E13" s="849"/>
      <c r="F13" s="516">
        <f t="shared" si="0"/>
        <v>493</v>
      </c>
      <c r="G13" s="516"/>
      <c r="H13" s="862"/>
      <c r="I13" s="840">
        <v>10416</v>
      </c>
      <c r="J13" s="441">
        <v>10418</v>
      </c>
      <c r="K13" s="629"/>
      <c r="L13" s="442">
        <v>0</v>
      </c>
      <c r="M13" s="442">
        <v>0</v>
      </c>
      <c r="N13" s="442"/>
      <c r="O13" s="449">
        <v>0</v>
      </c>
      <c r="P13" s="449">
        <v>0</v>
      </c>
      <c r="Q13" s="449"/>
      <c r="R13" s="450">
        <v>0</v>
      </c>
      <c r="S13" s="450">
        <v>0</v>
      </c>
      <c r="T13" s="450"/>
      <c r="U13" s="487"/>
      <c r="V13" s="487"/>
      <c r="W13" s="487"/>
      <c r="X13" s="450"/>
      <c r="Y13" s="450"/>
      <c r="Z13" s="450"/>
      <c r="AA13" s="602"/>
      <c r="AB13" s="602"/>
      <c r="AC13" s="602"/>
      <c r="AD13" s="608"/>
      <c r="AE13" s="608"/>
      <c r="AF13" s="608"/>
      <c r="AG13" s="456">
        <v>10419</v>
      </c>
      <c r="AH13" s="456">
        <v>31</v>
      </c>
      <c r="AI13" s="456"/>
      <c r="AJ13" s="456"/>
      <c r="AK13" s="456"/>
      <c r="AL13" s="456"/>
      <c r="AM13" s="456"/>
      <c r="AN13" s="456"/>
      <c r="AO13" s="456"/>
      <c r="AP13" s="456"/>
      <c r="AQ13" s="456"/>
      <c r="AR13" s="456"/>
      <c r="AS13" s="456"/>
      <c r="AT13" s="456"/>
      <c r="AU13" s="456"/>
      <c r="AV13" s="456"/>
      <c r="AW13" s="675">
        <f t="shared" si="1"/>
        <v>3</v>
      </c>
      <c r="AX13" s="440">
        <f>IFERROR(VLOOKUP(B13,Database!A:D,4,FALSE),"r")</f>
        <v>154</v>
      </c>
      <c r="AY13" s="440">
        <f t="shared" si="2"/>
        <v>31</v>
      </c>
      <c r="BA13" s="641"/>
      <c r="BB13" s="467"/>
    </row>
    <row r="14" spans="1:54" s="266" customFormat="1" ht="16.5" thickTop="1" thickBot="1" x14ac:dyDescent="0.3">
      <c r="A14" s="444">
        <f t="shared" si="3"/>
        <v>8</v>
      </c>
      <c r="B14" s="443">
        <v>100804</v>
      </c>
      <c r="C14" s="443"/>
      <c r="D14" s="440" t="str">
        <f>IFERROR(VLOOKUP(B14,Database!A:D,2,FALSE),"r")</f>
        <v>CHOCOLATE SLURRY</v>
      </c>
      <c r="E14" s="849"/>
      <c r="F14" s="516">
        <f t="shared" si="0"/>
        <v>37</v>
      </c>
      <c r="G14" s="516"/>
      <c r="H14" s="862"/>
      <c r="I14" s="840">
        <v>1834</v>
      </c>
      <c r="J14" s="441">
        <v>1870</v>
      </c>
      <c r="K14" s="629"/>
      <c r="L14" s="442">
        <v>0</v>
      </c>
      <c r="M14" s="442">
        <v>0</v>
      </c>
      <c r="N14" s="442"/>
      <c r="O14" s="449">
        <v>0</v>
      </c>
      <c r="P14" s="449">
        <v>0</v>
      </c>
      <c r="Q14" s="449"/>
      <c r="R14" s="450">
        <v>0</v>
      </c>
      <c r="S14" s="450">
        <v>0</v>
      </c>
      <c r="T14" s="450"/>
      <c r="U14" s="487"/>
      <c r="V14" s="487"/>
      <c r="W14" s="487"/>
      <c r="X14" s="450"/>
      <c r="Y14" s="450"/>
      <c r="Z14" s="450"/>
      <c r="AA14" s="602"/>
      <c r="AB14" s="602"/>
      <c r="AC14" s="602"/>
      <c r="AD14" s="608"/>
      <c r="AE14" s="608"/>
      <c r="AF14" s="608"/>
      <c r="AG14" s="456"/>
      <c r="AH14" s="456"/>
      <c r="AI14" s="456"/>
      <c r="AJ14" s="456"/>
      <c r="AK14" s="456"/>
      <c r="AL14" s="456"/>
      <c r="AM14" s="456"/>
      <c r="AN14" s="456"/>
      <c r="AO14" s="456"/>
      <c r="AP14" s="456"/>
      <c r="AQ14" s="456"/>
      <c r="AR14" s="456"/>
      <c r="AS14" s="456"/>
      <c r="AT14" s="456"/>
      <c r="AU14" s="456"/>
      <c r="AV14" s="456"/>
      <c r="AW14" s="675">
        <f t="shared" si="1"/>
        <v>37</v>
      </c>
      <c r="AX14" s="440">
        <f>IFERROR(VLOOKUP(B14,Database!A:D,4,FALSE),"r")</f>
        <v>1</v>
      </c>
      <c r="AY14" s="440">
        <f t="shared" si="2"/>
        <v>0</v>
      </c>
      <c r="BA14" s="641"/>
      <c r="BB14" s="467"/>
    </row>
    <row r="15" spans="1:54" s="266" customFormat="1" ht="16.5" thickTop="1" thickBot="1" x14ac:dyDescent="0.3">
      <c r="A15" s="444">
        <f t="shared" si="3"/>
        <v>9</v>
      </c>
      <c r="B15" s="445">
        <v>5150010860</v>
      </c>
      <c r="C15" s="445"/>
      <c r="D15" s="440" t="str">
        <f>IFERROR(VLOOKUP(B15,Database!A:D,2,FALSE),"r")</f>
        <v>SM 11.5 OZ SLTD CRML SMPL DLT</v>
      </c>
      <c r="E15" s="849"/>
      <c r="F15" s="516">
        <f t="shared" si="0"/>
        <v>15594</v>
      </c>
      <c r="G15" s="516"/>
      <c r="H15" s="862"/>
      <c r="I15" s="840">
        <v>26462</v>
      </c>
      <c r="J15" s="441">
        <v>26484</v>
      </c>
      <c r="K15" s="629"/>
      <c r="L15" s="442">
        <v>26486</v>
      </c>
      <c r="M15" s="442">
        <v>26514</v>
      </c>
      <c r="N15" s="442"/>
      <c r="O15" s="449">
        <v>0</v>
      </c>
      <c r="P15" s="449">
        <v>0</v>
      </c>
      <c r="Q15" s="449"/>
      <c r="R15" s="450">
        <v>26515</v>
      </c>
      <c r="S15" s="450">
        <v>26523</v>
      </c>
      <c r="T15" s="450"/>
      <c r="U15" s="487"/>
      <c r="V15" s="487"/>
      <c r="W15" s="487"/>
      <c r="X15" s="450"/>
      <c r="Y15" s="450"/>
      <c r="Z15" s="450"/>
      <c r="AA15" s="602"/>
      <c r="AB15" s="602"/>
      <c r="AC15" s="602"/>
      <c r="AD15" s="608"/>
      <c r="AE15" s="608"/>
      <c r="AF15" s="608"/>
      <c r="AG15" s="456">
        <v>26485</v>
      </c>
      <c r="AH15" s="456">
        <v>49</v>
      </c>
      <c r="AI15" s="456"/>
      <c r="AJ15" s="456"/>
      <c r="AK15" s="456"/>
      <c r="AL15" s="456"/>
      <c r="AM15" s="456">
        <v>26564</v>
      </c>
      <c r="AN15" s="456">
        <v>173</v>
      </c>
      <c r="AO15" s="456"/>
      <c r="AP15" s="456"/>
      <c r="AQ15" s="456"/>
      <c r="AR15" s="456"/>
      <c r="AS15" s="456"/>
      <c r="AT15" s="456"/>
      <c r="AU15" s="456"/>
      <c r="AV15" s="456"/>
      <c r="AW15" s="675">
        <f t="shared" si="1"/>
        <v>61</v>
      </c>
      <c r="AX15" s="440">
        <f>IFERROR(VLOOKUP(B15,Database!A:D,4,FALSE),"r")</f>
        <v>252</v>
      </c>
      <c r="AY15" s="440">
        <f t="shared" si="2"/>
        <v>222</v>
      </c>
      <c r="BA15" s="641"/>
      <c r="BB15" s="467"/>
    </row>
    <row r="16" spans="1:54" s="266" customFormat="1" ht="16.5" thickTop="1" thickBot="1" x14ac:dyDescent="0.3">
      <c r="A16" s="444">
        <f t="shared" si="3"/>
        <v>10</v>
      </c>
      <c r="B16" s="443">
        <v>5150003979</v>
      </c>
      <c r="C16" s="443"/>
      <c r="D16" s="440" t="str">
        <f>IFERROR(VLOOKUP(B16,Database!A:D,2,FALSE),"r")</f>
        <v>DK 2.75 OZ WLD MNE BLUBRY SYRP</v>
      </c>
      <c r="E16" s="849"/>
      <c r="F16" s="516">
        <f t="shared" si="0"/>
        <v>5633</v>
      </c>
      <c r="G16" s="516"/>
      <c r="H16" s="862"/>
      <c r="I16" s="840">
        <v>70902</v>
      </c>
      <c r="J16" s="441">
        <v>70946</v>
      </c>
      <c r="K16" s="629"/>
      <c r="L16" s="442">
        <v>70948</v>
      </c>
      <c r="M16" s="442">
        <v>70972</v>
      </c>
      <c r="N16" s="442"/>
      <c r="O16" s="449">
        <v>0</v>
      </c>
      <c r="P16" s="449">
        <v>0</v>
      </c>
      <c r="Q16" s="449"/>
      <c r="R16" s="450">
        <v>0</v>
      </c>
      <c r="S16" s="450">
        <v>0</v>
      </c>
      <c r="T16" s="450"/>
      <c r="U16" s="487"/>
      <c r="V16" s="487"/>
      <c r="W16" s="487"/>
      <c r="X16" s="450"/>
      <c r="Y16" s="450"/>
      <c r="Z16" s="450"/>
      <c r="AA16" s="602"/>
      <c r="AB16" s="602"/>
      <c r="AC16" s="602"/>
      <c r="AD16" s="608"/>
      <c r="AE16" s="608"/>
      <c r="AF16" s="608"/>
      <c r="AG16" s="456">
        <v>70947</v>
      </c>
      <c r="AH16" s="456">
        <v>33</v>
      </c>
      <c r="AI16" s="456"/>
      <c r="AJ16" s="456"/>
      <c r="AK16" s="456"/>
      <c r="AL16" s="456"/>
      <c r="AM16" s="456"/>
      <c r="AN16" s="456"/>
      <c r="AO16" s="456"/>
      <c r="AP16" s="456"/>
      <c r="AQ16" s="456"/>
      <c r="AR16" s="456"/>
      <c r="AS16" s="456"/>
      <c r="AT16" s="456"/>
      <c r="AU16" s="456"/>
      <c r="AV16" s="456"/>
      <c r="AW16" s="675">
        <f t="shared" si="1"/>
        <v>70</v>
      </c>
      <c r="AX16" s="440">
        <f>IFERROR(VLOOKUP(B16,Database!A:D,4,FALSE),"r")</f>
        <v>80</v>
      </c>
      <c r="AY16" s="440">
        <f t="shared" si="2"/>
        <v>33</v>
      </c>
      <c r="BA16" s="641"/>
      <c r="BB16" s="467"/>
    </row>
    <row r="17" spans="1:54" s="266" customFormat="1" ht="16.5" thickTop="1" thickBot="1" x14ac:dyDescent="0.3">
      <c r="A17" s="444">
        <f t="shared" si="3"/>
        <v>11</v>
      </c>
      <c r="B17" s="445">
        <v>5150003907</v>
      </c>
      <c r="C17" s="445"/>
      <c r="D17" s="440" t="str">
        <f>IFERROR(VLOOKUP(B17,Database!A:D,2,FALSE),"r")</f>
        <v>DK 1.6 OZ MAPLE SYRUP GLASS</v>
      </c>
      <c r="E17" s="849"/>
      <c r="F17" s="516">
        <f t="shared" si="0"/>
        <v>4548</v>
      </c>
      <c r="G17" s="516"/>
      <c r="H17" s="862"/>
      <c r="I17" s="840">
        <v>70998</v>
      </c>
      <c r="J17" s="441">
        <v>71010</v>
      </c>
      <c r="K17" s="629"/>
      <c r="L17" s="442">
        <v>70976</v>
      </c>
      <c r="M17" s="442">
        <v>70997</v>
      </c>
      <c r="N17" s="442"/>
      <c r="O17" s="449">
        <v>0</v>
      </c>
      <c r="P17" s="449">
        <v>0</v>
      </c>
      <c r="Q17" s="449"/>
      <c r="R17" s="450">
        <v>70973</v>
      </c>
      <c r="S17" s="450">
        <v>70975</v>
      </c>
      <c r="T17" s="450"/>
      <c r="U17" s="487"/>
      <c r="V17" s="487"/>
      <c r="W17" s="487"/>
      <c r="X17" s="450"/>
      <c r="Y17" s="450"/>
      <c r="Z17" s="450"/>
      <c r="AA17" s="602"/>
      <c r="AB17" s="602"/>
      <c r="AC17" s="602"/>
      <c r="AD17" s="608"/>
      <c r="AE17" s="608"/>
      <c r="AF17" s="608"/>
      <c r="AG17" s="456">
        <v>71011</v>
      </c>
      <c r="AH17" s="456">
        <v>26</v>
      </c>
      <c r="AI17" s="456"/>
      <c r="AJ17" s="456"/>
      <c r="AK17" s="456"/>
      <c r="AL17" s="456"/>
      <c r="AM17" s="456"/>
      <c r="AN17" s="456"/>
      <c r="AO17" s="456"/>
      <c r="AP17" s="456"/>
      <c r="AQ17" s="456"/>
      <c r="AR17" s="456"/>
      <c r="AS17" s="456"/>
      <c r="AT17" s="456"/>
      <c r="AU17" s="456"/>
      <c r="AV17" s="456"/>
      <c r="AW17" s="675">
        <f t="shared" si="1"/>
        <v>38</v>
      </c>
      <c r="AX17" s="440">
        <f>IFERROR(VLOOKUP(B17,Database!A:D,4,FALSE),"r")</f>
        <v>119</v>
      </c>
      <c r="AY17" s="440">
        <f t="shared" si="2"/>
        <v>26</v>
      </c>
      <c r="BA17" s="641"/>
      <c r="BB17" s="467"/>
    </row>
    <row r="18" spans="1:54" s="266" customFormat="1" ht="16.5" thickTop="1" thickBot="1" x14ac:dyDescent="0.3">
      <c r="A18" s="444">
        <f t="shared" si="3"/>
        <v>12</v>
      </c>
      <c r="B18" s="443">
        <v>5150003916</v>
      </c>
      <c r="C18" s="443"/>
      <c r="D18" s="440" t="str">
        <f>IFERROR(VLOOKUP(B18,Database!A:D,2,FALSE),"r")</f>
        <v>DK 1.4 OZ KETCHUP</v>
      </c>
      <c r="E18" s="849"/>
      <c r="F18" s="516">
        <f t="shared" si="0"/>
        <v>1327</v>
      </c>
      <c r="G18" s="516"/>
      <c r="H18" s="862"/>
      <c r="I18" s="840">
        <v>71012</v>
      </c>
      <c r="J18" s="441">
        <v>71022</v>
      </c>
      <c r="K18" s="629"/>
      <c r="L18" s="442">
        <v>0</v>
      </c>
      <c r="M18" s="442">
        <v>0</v>
      </c>
      <c r="N18" s="442"/>
      <c r="O18" s="449">
        <v>0</v>
      </c>
      <c r="P18" s="449">
        <v>0</v>
      </c>
      <c r="Q18" s="449"/>
      <c r="R18" s="450">
        <v>0</v>
      </c>
      <c r="S18" s="450">
        <v>0</v>
      </c>
      <c r="T18" s="450"/>
      <c r="U18" s="487"/>
      <c r="V18" s="487"/>
      <c r="W18" s="487"/>
      <c r="X18" s="450"/>
      <c r="Y18" s="450"/>
      <c r="Z18" s="450"/>
      <c r="AA18" s="602"/>
      <c r="AB18" s="602"/>
      <c r="AC18" s="602"/>
      <c r="AD18" s="608"/>
      <c r="AE18" s="608"/>
      <c r="AF18" s="608"/>
      <c r="AG18" s="456">
        <v>71023</v>
      </c>
      <c r="AH18" s="456">
        <v>18</v>
      </c>
      <c r="AI18" s="456"/>
      <c r="AJ18" s="456"/>
      <c r="AK18" s="456"/>
      <c r="AL18" s="456"/>
      <c r="AM18" s="456"/>
      <c r="AN18" s="456"/>
      <c r="AO18" s="456"/>
      <c r="AP18" s="456"/>
      <c r="AQ18" s="456"/>
      <c r="AR18" s="456"/>
      <c r="AS18" s="456"/>
      <c r="AT18" s="456"/>
      <c r="AU18" s="456"/>
      <c r="AV18" s="456"/>
      <c r="AW18" s="675">
        <f t="shared" si="1"/>
        <v>11</v>
      </c>
      <c r="AX18" s="440">
        <f>IFERROR(VLOOKUP(B18,Database!A:D,4,FALSE),"r")</f>
        <v>119</v>
      </c>
      <c r="AY18" s="440">
        <f t="shared" si="2"/>
        <v>18</v>
      </c>
      <c r="BA18" s="641"/>
      <c r="BB18" s="467"/>
    </row>
    <row r="19" spans="1:54" s="266" customFormat="1" ht="16.5" thickTop="1" thickBot="1" x14ac:dyDescent="0.3">
      <c r="A19" s="444">
        <f t="shared" si="3"/>
        <v>13</v>
      </c>
      <c r="B19" s="445">
        <v>5150003915</v>
      </c>
      <c r="C19" s="445"/>
      <c r="D19" s="440" t="str">
        <f>IFERROR(VLOOKUP(B19,Database!A:D,2,FALSE),"r")</f>
        <v>DK 1.4 OZ MUSTARD</v>
      </c>
      <c r="E19" s="849"/>
      <c r="F19" s="516">
        <f t="shared" si="0"/>
        <v>1255</v>
      </c>
      <c r="G19" s="516"/>
      <c r="H19" s="862"/>
      <c r="I19" s="840">
        <v>71024</v>
      </c>
      <c r="J19" s="441">
        <v>71029</v>
      </c>
      <c r="K19" s="629">
        <v>42</v>
      </c>
      <c r="L19" s="442"/>
      <c r="M19" s="442">
        <v>0</v>
      </c>
      <c r="N19" s="442"/>
      <c r="O19" s="449">
        <v>0</v>
      </c>
      <c r="P19" s="449">
        <v>0</v>
      </c>
      <c r="Q19" s="449"/>
      <c r="R19" s="450">
        <v>71028</v>
      </c>
      <c r="S19" s="450">
        <v>71030</v>
      </c>
      <c r="T19" s="450"/>
      <c r="U19" s="487"/>
      <c r="V19" s="487"/>
      <c r="W19" s="487"/>
      <c r="X19" s="450"/>
      <c r="Y19" s="450"/>
      <c r="Z19" s="450"/>
      <c r="AA19" s="602"/>
      <c r="AB19" s="602"/>
      <c r="AC19" s="602"/>
      <c r="AD19" s="608"/>
      <c r="AE19" s="608"/>
      <c r="AF19" s="608"/>
      <c r="AG19" s="456">
        <v>71030</v>
      </c>
      <c r="AH19" s="456">
        <v>71</v>
      </c>
      <c r="AI19" s="456"/>
      <c r="AJ19" s="456">
        <v>71031</v>
      </c>
      <c r="AK19" s="456"/>
      <c r="AL19" s="456"/>
      <c r="AM19" s="456">
        <v>71033</v>
      </c>
      <c r="AN19" s="456">
        <v>113</v>
      </c>
      <c r="AO19" s="456"/>
      <c r="AP19" s="456"/>
      <c r="AQ19" s="456"/>
      <c r="AR19" s="456"/>
      <c r="AS19" s="456"/>
      <c r="AT19" s="456"/>
      <c r="AU19" s="456"/>
      <c r="AV19" s="456"/>
      <c r="AW19" s="675">
        <f t="shared" si="1"/>
        <v>9</v>
      </c>
      <c r="AX19" s="440">
        <f>IFERROR(VLOOKUP(B19,Database!A:D,4,FALSE),"r")</f>
        <v>119</v>
      </c>
      <c r="AY19" s="440">
        <f t="shared" si="2"/>
        <v>184</v>
      </c>
      <c r="BA19" s="641"/>
      <c r="BB19" s="467"/>
    </row>
    <row r="20" spans="1:54" s="266" customFormat="1" ht="16.5" thickTop="1" thickBot="1" x14ac:dyDescent="0.3">
      <c r="A20" s="444">
        <f t="shared" si="3"/>
        <v>14</v>
      </c>
      <c r="B20" s="443">
        <v>5150000009</v>
      </c>
      <c r="C20" s="443"/>
      <c r="D20" s="440" t="str">
        <f>IFERROR(VLOOKUP(B20,Database!A:D,2,FALSE),"r")</f>
        <v>SM 5 OZ WALNUTS IN SYRUP TPG</v>
      </c>
      <c r="E20" s="849"/>
      <c r="F20" s="516">
        <f t="shared" si="0"/>
        <v>5024</v>
      </c>
      <c r="G20" s="516"/>
      <c r="H20" s="862"/>
      <c r="I20" s="840">
        <v>26427</v>
      </c>
      <c r="J20" s="441">
        <v>26444</v>
      </c>
      <c r="K20" s="629"/>
      <c r="L20" s="442"/>
      <c r="M20" s="442">
        <v>0</v>
      </c>
      <c r="N20" s="442"/>
      <c r="O20" s="449">
        <v>0</v>
      </c>
      <c r="P20" s="449">
        <v>0</v>
      </c>
      <c r="Q20" s="449"/>
      <c r="R20" s="450">
        <v>0</v>
      </c>
      <c r="S20" s="450">
        <v>0</v>
      </c>
      <c r="T20" s="450"/>
      <c r="U20" s="487"/>
      <c r="V20" s="487"/>
      <c r="W20" s="487"/>
      <c r="X20" s="450"/>
      <c r="Y20" s="450"/>
      <c r="Z20" s="450"/>
      <c r="AA20" s="602"/>
      <c r="AB20" s="602"/>
      <c r="AC20" s="602"/>
      <c r="AD20" s="608"/>
      <c r="AE20" s="608"/>
      <c r="AF20" s="608"/>
      <c r="AG20" s="456">
        <v>26445</v>
      </c>
      <c r="AH20" s="456">
        <v>74</v>
      </c>
      <c r="AI20" s="456"/>
      <c r="AJ20" s="456">
        <v>26446</v>
      </c>
      <c r="AK20" s="456"/>
      <c r="AL20" s="456"/>
      <c r="AM20" s="456"/>
      <c r="AN20" s="456"/>
      <c r="AO20" s="456"/>
      <c r="AP20" s="456"/>
      <c r="AQ20" s="456"/>
      <c r="AR20" s="456"/>
      <c r="AS20" s="456"/>
      <c r="AT20" s="456"/>
      <c r="AU20" s="456"/>
      <c r="AV20" s="456"/>
      <c r="AW20" s="675">
        <f t="shared" si="1"/>
        <v>18</v>
      </c>
      <c r="AX20" s="440">
        <f>IFERROR(VLOOKUP(B20,Database!A:D,4,FALSE),"r")</f>
        <v>275</v>
      </c>
      <c r="AY20" s="440">
        <f t="shared" si="2"/>
        <v>74</v>
      </c>
      <c r="BA20" s="641"/>
      <c r="BB20" s="467"/>
    </row>
    <row r="21" spans="1:54" s="266" customFormat="1" ht="16.5" thickTop="1" thickBot="1" x14ac:dyDescent="0.3">
      <c r="A21" s="444">
        <f t="shared" si="3"/>
        <v>15</v>
      </c>
      <c r="B21" s="445">
        <v>100804</v>
      </c>
      <c r="C21" s="445"/>
      <c r="D21" s="440" t="str">
        <f>IFERROR(VLOOKUP(B21,Database!A:D,2,FALSE),"r")</f>
        <v>CHOCOLATE SLURRY</v>
      </c>
      <c r="E21" s="849"/>
      <c r="F21" s="516">
        <f t="shared" si="0"/>
        <v>19</v>
      </c>
      <c r="G21" s="516"/>
      <c r="H21" s="862"/>
      <c r="I21" s="840">
        <v>1852</v>
      </c>
      <c r="J21" s="441">
        <v>1870</v>
      </c>
      <c r="K21" s="629"/>
      <c r="L21" s="442"/>
      <c r="M21" s="442">
        <v>0</v>
      </c>
      <c r="N21" s="442"/>
      <c r="O21" s="449">
        <v>0</v>
      </c>
      <c r="P21" s="449">
        <v>0</v>
      </c>
      <c r="Q21" s="449"/>
      <c r="R21" s="450">
        <v>0</v>
      </c>
      <c r="S21" s="450">
        <v>0</v>
      </c>
      <c r="T21" s="450"/>
      <c r="U21" s="487"/>
      <c r="V21" s="487"/>
      <c r="W21" s="487"/>
      <c r="X21" s="450"/>
      <c r="Y21" s="450"/>
      <c r="Z21" s="450"/>
      <c r="AA21" s="602"/>
      <c r="AB21" s="602"/>
      <c r="AC21" s="602"/>
      <c r="AD21" s="608"/>
      <c r="AE21" s="608"/>
      <c r="AF21" s="608"/>
      <c r="AG21" s="456">
        <v>1834</v>
      </c>
      <c r="AH21" s="456"/>
      <c r="AI21" s="456"/>
      <c r="AJ21" s="456"/>
      <c r="AK21" s="456"/>
      <c r="AL21" s="456"/>
      <c r="AM21" s="456"/>
      <c r="AN21" s="456"/>
      <c r="AO21" s="456"/>
      <c r="AP21" s="456"/>
      <c r="AQ21" s="456"/>
      <c r="AR21" s="456"/>
      <c r="AS21" s="456"/>
      <c r="AT21" s="456"/>
      <c r="AU21" s="456"/>
      <c r="AV21" s="456"/>
      <c r="AW21" s="675">
        <f t="shared" si="1"/>
        <v>19</v>
      </c>
      <c r="AX21" s="440">
        <f>IFERROR(VLOOKUP(B21,Database!A:D,4,FALSE),"r")</f>
        <v>1</v>
      </c>
      <c r="AY21" s="440">
        <f t="shared" si="2"/>
        <v>0</v>
      </c>
      <c r="BA21" s="641"/>
      <c r="BB21" s="467"/>
    </row>
    <row r="22" spans="1:54" s="266" customFormat="1" ht="16.5" thickTop="1" thickBot="1" x14ac:dyDescent="0.3">
      <c r="A22" s="444">
        <f t="shared" si="3"/>
        <v>16</v>
      </c>
      <c r="B22" s="443">
        <v>5150002297</v>
      </c>
      <c r="C22" s="443"/>
      <c r="D22" s="440" t="str">
        <f>IFERROR(VLOOKUP(B22,Database!A:D,2,FALSE),"r")</f>
        <v>DK 1.2 FL OZ REAL MAYONNAISE</v>
      </c>
      <c r="E22" s="849"/>
      <c r="F22" s="516">
        <f t="shared" si="0"/>
        <v>1528</v>
      </c>
      <c r="G22" s="516"/>
      <c r="H22" s="862"/>
      <c r="I22" s="840">
        <v>71034</v>
      </c>
      <c r="J22" s="441">
        <v>71045</v>
      </c>
      <c r="K22" s="629"/>
      <c r="L22" s="442">
        <v>0</v>
      </c>
      <c r="M22" s="442">
        <v>0</v>
      </c>
      <c r="N22" s="442"/>
      <c r="O22" s="449">
        <v>0</v>
      </c>
      <c r="P22" s="449">
        <v>0</v>
      </c>
      <c r="Q22" s="449"/>
      <c r="R22" s="450">
        <v>0</v>
      </c>
      <c r="S22" s="450">
        <v>0</v>
      </c>
      <c r="T22" s="450"/>
      <c r="U22" s="487"/>
      <c r="V22" s="487"/>
      <c r="W22" s="487"/>
      <c r="X22" s="450"/>
      <c r="Y22" s="450"/>
      <c r="Z22" s="450"/>
      <c r="AA22" s="602"/>
      <c r="AB22" s="602"/>
      <c r="AC22" s="602"/>
      <c r="AD22" s="608"/>
      <c r="AE22" s="608"/>
      <c r="AF22" s="608"/>
      <c r="AG22" s="456">
        <v>71046</v>
      </c>
      <c r="AH22" s="456">
        <v>100</v>
      </c>
      <c r="AI22" s="456"/>
      <c r="AJ22" s="456"/>
      <c r="AK22" s="456"/>
      <c r="AL22" s="456"/>
      <c r="AM22" s="456"/>
      <c r="AN22" s="456"/>
      <c r="AO22" s="456"/>
      <c r="AP22" s="456"/>
      <c r="AQ22" s="456"/>
      <c r="AR22" s="456"/>
      <c r="AS22" s="456"/>
      <c r="AT22" s="456"/>
      <c r="AU22" s="456"/>
      <c r="AV22" s="456"/>
      <c r="AW22" s="675">
        <f t="shared" si="1"/>
        <v>12</v>
      </c>
      <c r="AX22" s="440">
        <f>IFERROR(VLOOKUP(B22,Database!A:D,4,FALSE),"r")</f>
        <v>119</v>
      </c>
      <c r="AY22" s="440">
        <f t="shared" si="2"/>
        <v>100</v>
      </c>
      <c r="BA22" s="641"/>
      <c r="BB22" s="467"/>
    </row>
    <row r="23" spans="1:54" s="266" customFormat="1" ht="16.5" thickTop="1" thickBot="1" x14ac:dyDescent="0.3">
      <c r="A23" s="444">
        <f t="shared" si="3"/>
        <v>17</v>
      </c>
      <c r="B23" s="445">
        <v>5150000009</v>
      </c>
      <c r="C23" s="445"/>
      <c r="D23" s="440" t="str">
        <f>IFERROR(VLOOKUP(B23,Database!A:D,2,FALSE),"r")</f>
        <v>SM 5 OZ WALNUTS IN SYRUP TPG</v>
      </c>
      <c r="E23" s="849"/>
      <c r="F23" s="516">
        <f t="shared" si="0"/>
        <v>4303</v>
      </c>
      <c r="G23" s="516"/>
      <c r="H23" s="862"/>
      <c r="I23" s="840">
        <v>26452</v>
      </c>
      <c r="J23" s="441">
        <v>26460</v>
      </c>
      <c r="K23" s="629"/>
      <c r="L23" s="442"/>
      <c r="M23" s="442">
        <v>0</v>
      </c>
      <c r="N23" s="442"/>
      <c r="O23" s="449">
        <v>0</v>
      </c>
      <c r="P23" s="449">
        <v>0</v>
      </c>
      <c r="Q23" s="449"/>
      <c r="R23" s="450">
        <v>26446</v>
      </c>
      <c r="S23" s="450">
        <v>26451</v>
      </c>
      <c r="T23" s="450"/>
      <c r="U23" s="487"/>
      <c r="V23" s="487"/>
      <c r="W23" s="487"/>
      <c r="X23" s="450"/>
      <c r="Y23" s="450"/>
      <c r="Z23" s="450"/>
      <c r="AA23" s="602"/>
      <c r="AB23" s="602"/>
      <c r="AC23" s="602"/>
      <c r="AD23" s="608"/>
      <c r="AE23" s="608"/>
      <c r="AF23" s="608"/>
      <c r="AG23" s="456">
        <v>26461</v>
      </c>
      <c r="AH23" s="456">
        <v>104</v>
      </c>
      <c r="AI23" s="456"/>
      <c r="AJ23" s="456">
        <v>26427</v>
      </c>
      <c r="AK23" s="456"/>
      <c r="AL23" s="456"/>
      <c r="AM23" s="456">
        <v>26445</v>
      </c>
      <c r="AN23" s="456">
        <v>74</v>
      </c>
      <c r="AO23" s="456"/>
      <c r="AP23" s="456"/>
      <c r="AQ23" s="456"/>
      <c r="AR23" s="456"/>
      <c r="AS23" s="456"/>
      <c r="AT23" s="456"/>
      <c r="AU23" s="456"/>
      <c r="AV23" s="456"/>
      <c r="AW23" s="675">
        <f t="shared" si="1"/>
        <v>15</v>
      </c>
      <c r="AX23" s="440">
        <f>IFERROR(VLOOKUP(B23,Database!A:D,4,FALSE),"r")</f>
        <v>275</v>
      </c>
      <c r="AY23" s="440">
        <f t="shared" si="2"/>
        <v>178</v>
      </c>
      <c r="BA23" s="641"/>
      <c r="BB23" s="467"/>
    </row>
    <row r="24" spans="1:54" s="266" customFormat="1" ht="16.5" thickTop="1" thickBot="1" x14ac:dyDescent="0.3">
      <c r="A24" s="444">
        <f t="shared" si="3"/>
        <v>18</v>
      </c>
      <c r="B24" s="443">
        <v>5150010864</v>
      </c>
      <c r="C24" s="443"/>
      <c r="D24" s="440" t="str">
        <f>IFERROR(VLOOKUP(B24,Database!A:D,2,FALSE),"r")</f>
        <v>SM 11.5 OZ HOT FUDGE SMPL DLT</v>
      </c>
      <c r="E24" s="849"/>
      <c r="F24" s="516">
        <f t="shared" si="0"/>
        <v>7407</v>
      </c>
      <c r="G24" s="516"/>
      <c r="H24" s="862"/>
      <c r="I24" s="840">
        <v>26525</v>
      </c>
      <c r="J24" s="441">
        <v>26553</v>
      </c>
      <c r="K24" s="629"/>
      <c r="L24" s="442">
        <v>0</v>
      </c>
      <c r="M24" s="442">
        <v>0</v>
      </c>
      <c r="N24" s="442"/>
      <c r="O24" s="449">
        <v>0</v>
      </c>
      <c r="P24" s="449">
        <v>0</v>
      </c>
      <c r="Q24" s="449"/>
      <c r="R24" s="450">
        <v>0</v>
      </c>
      <c r="S24" s="450">
        <v>0</v>
      </c>
      <c r="T24" s="450"/>
      <c r="U24" s="487"/>
      <c r="V24" s="487"/>
      <c r="W24" s="487"/>
      <c r="X24" s="450"/>
      <c r="Y24" s="450"/>
      <c r="Z24" s="450"/>
      <c r="AA24" s="602"/>
      <c r="AB24" s="602"/>
      <c r="AC24" s="602"/>
      <c r="AD24" s="608"/>
      <c r="AE24" s="608"/>
      <c r="AF24" s="608"/>
      <c r="AG24" s="456">
        <v>26554</v>
      </c>
      <c r="AH24" s="456">
        <v>99</v>
      </c>
      <c r="AI24" s="456"/>
      <c r="AJ24" s="456"/>
      <c r="AK24" s="456"/>
      <c r="AL24" s="456"/>
      <c r="AM24" s="456"/>
      <c r="AN24" s="456"/>
      <c r="AO24" s="456"/>
      <c r="AP24" s="456"/>
      <c r="AQ24" s="456"/>
      <c r="AR24" s="456"/>
      <c r="AS24" s="456"/>
      <c r="AT24" s="456"/>
      <c r="AU24" s="456"/>
      <c r="AV24" s="456"/>
      <c r="AW24" s="675">
        <f t="shared" si="1"/>
        <v>29</v>
      </c>
      <c r="AX24" s="440">
        <f>IFERROR(VLOOKUP(B24,Database!A:D,4,FALSE),"r")</f>
        <v>252</v>
      </c>
      <c r="AY24" s="440">
        <f t="shared" si="2"/>
        <v>99</v>
      </c>
      <c r="BA24" s="641"/>
      <c r="BB24" s="467"/>
    </row>
    <row r="25" spans="1:54" s="266" customFormat="1" ht="16.5" thickTop="1" thickBot="1" x14ac:dyDescent="0.3">
      <c r="A25" s="444">
        <f t="shared" si="3"/>
        <v>19</v>
      </c>
      <c r="B25" s="445">
        <v>5150041587</v>
      </c>
      <c r="C25" s="445"/>
      <c r="D25" s="440" t="str">
        <f>IFERROR(VLOOKUP(B25,Database!A:D,2,FALSE),"r")</f>
        <v>SM 11.5 OZ HOT FDG TOFE SMPDLT</v>
      </c>
      <c r="E25" s="849"/>
      <c r="F25" s="516">
        <f t="shared" si="0"/>
        <v>1966</v>
      </c>
      <c r="G25" s="516"/>
      <c r="H25" s="862"/>
      <c r="I25" s="840">
        <v>26555</v>
      </c>
      <c r="J25" s="441">
        <v>26561</v>
      </c>
      <c r="K25" s="629"/>
      <c r="L25" s="442">
        <v>0</v>
      </c>
      <c r="M25" s="442">
        <v>0</v>
      </c>
      <c r="N25" s="442"/>
      <c r="O25" s="449">
        <v>0</v>
      </c>
      <c r="P25" s="449">
        <v>0</v>
      </c>
      <c r="Q25" s="449"/>
      <c r="R25" s="450">
        <v>0</v>
      </c>
      <c r="S25" s="450">
        <v>0</v>
      </c>
      <c r="T25" s="450"/>
      <c r="U25" s="487"/>
      <c r="V25" s="487"/>
      <c r="W25" s="487"/>
      <c r="X25" s="450"/>
      <c r="Y25" s="450"/>
      <c r="Z25" s="450"/>
      <c r="AA25" s="602"/>
      <c r="AB25" s="602"/>
      <c r="AC25" s="602"/>
      <c r="AD25" s="608"/>
      <c r="AE25" s="608"/>
      <c r="AF25" s="608"/>
      <c r="AG25" s="456">
        <v>26562</v>
      </c>
      <c r="AH25" s="456">
        <v>202</v>
      </c>
      <c r="AI25" s="456"/>
      <c r="AJ25" s="456"/>
      <c r="AK25" s="456"/>
      <c r="AL25" s="456"/>
      <c r="AM25" s="456"/>
      <c r="AN25" s="456"/>
      <c r="AO25" s="456"/>
      <c r="AP25" s="456"/>
      <c r="AQ25" s="456"/>
      <c r="AR25" s="456"/>
      <c r="AS25" s="456"/>
      <c r="AT25" s="456"/>
      <c r="AU25" s="456"/>
      <c r="AV25" s="456"/>
      <c r="AW25" s="675">
        <f t="shared" si="1"/>
        <v>7</v>
      </c>
      <c r="AX25" s="440">
        <f>IFERROR(VLOOKUP(B25,Database!A:D,4,FALSE),"r")</f>
        <v>252</v>
      </c>
      <c r="AY25" s="440">
        <f t="shared" si="2"/>
        <v>202</v>
      </c>
      <c r="BA25" s="641"/>
      <c r="BB25" s="467"/>
    </row>
    <row r="26" spans="1:54" s="266" customFormat="1" ht="16.5" thickTop="1" thickBot="1" x14ac:dyDescent="0.3">
      <c r="A26" s="444">
        <f t="shared" si="3"/>
        <v>20</v>
      </c>
      <c r="B26" s="443">
        <v>5150010865</v>
      </c>
      <c r="C26" s="443"/>
      <c r="D26" s="440" t="str">
        <f>IFERROR(VLOOKUP(B26,Database!A:D,2,FALSE),"r")</f>
        <v>SM 11.5 OZ DARK CHOC SMPL DLT</v>
      </c>
      <c r="E26" s="849"/>
      <c r="F26" s="516">
        <f t="shared" si="0"/>
        <v>2264</v>
      </c>
      <c r="G26" s="516"/>
      <c r="H26" s="862"/>
      <c r="I26" s="840">
        <v>26563</v>
      </c>
      <c r="J26" s="441">
        <v>26570</v>
      </c>
      <c r="K26" s="629"/>
      <c r="L26" s="442">
        <v>0</v>
      </c>
      <c r="M26" s="442">
        <v>0</v>
      </c>
      <c r="N26" s="442"/>
      <c r="O26" s="449">
        <v>0</v>
      </c>
      <c r="P26" s="449">
        <v>0</v>
      </c>
      <c r="Q26" s="449"/>
      <c r="R26" s="450">
        <v>0</v>
      </c>
      <c r="S26" s="450">
        <v>0</v>
      </c>
      <c r="T26" s="450"/>
      <c r="U26" s="487"/>
      <c r="V26" s="487"/>
      <c r="W26" s="487"/>
      <c r="X26" s="450"/>
      <c r="Y26" s="450"/>
      <c r="Z26" s="450"/>
      <c r="AA26" s="602"/>
      <c r="AB26" s="602"/>
      <c r="AC26" s="602"/>
      <c r="AD26" s="608"/>
      <c r="AE26" s="608"/>
      <c r="AF26" s="608"/>
      <c r="AG26" s="456">
        <v>26571</v>
      </c>
      <c r="AH26" s="456">
        <v>248</v>
      </c>
      <c r="AI26" s="456"/>
      <c r="AJ26" s="456"/>
      <c r="AK26" s="456"/>
      <c r="AL26" s="456"/>
      <c r="AM26" s="456"/>
      <c r="AN26" s="456"/>
      <c r="AO26" s="456"/>
      <c r="AP26" s="456"/>
      <c r="AQ26" s="456"/>
      <c r="AR26" s="456"/>
      <c r="AS26" s="456"/>
      <c r="AT26" s="456"/>
      <c r="AU26" s="456"/>
      <c r="AV26" s="456"/>
      <c r="AW26" s="675">
        <f t="shared" si="1"/>
        <v>8</v>
      </c>
      <c r="AX26" s="440">
        <f>IFERROR(VLOOKUP(B26,Database!A:D,4,FALSE),"r")</f>
        <v>252</v>
      </c>
      <c r="AY26" s="440">
        <f t="shared" si="2"/>
        <v>248</v>
      </c>
      <c r="BA26" s="641"/>
      <c r="BB26" s="467"/>
    </row>
    <row r="27" spans="1:54" s="266" customFormat="1" ht="16.5" thickTop="1" thickBot="1" x14ac:dyDescent="0.3">
      <c r="A27" s="444">
        <f t="shared" si="3"/>
        <v>21</v>
      </c>
      <c r="B27" s="445">
        <v>5150024806</v>
      </c>
      <c r="C27" s="445"/>
      <c r="D27" s="440" t="str">
        <f>IFERROR(VLOOKUP(B27,Database!A:D,2,FALSE),"r")</f>
        <v>C&amp;B 150 G GRAVY BROWNING</v>
      </c>
      <c r="E27" s="849"/>
      <c r="F27" s="516">
        <f t="shared" si="0"/>
        <v>2482</v>
      </c>
      <c r="G27" s="516"/>
      <c r="H27" s="862"/>
      <c r="I27" s="840">
        <v>71048</v>
      </c>
      <c r="J27" s="441">
        <v>71059</v>
      </c>
      <c r="K27" s="629"/>
      <c r="L27" s="442">
        <v>0</v>
      </c>
      <c r="M27" s="442">
        <v>0</v>
      </c>
      <c r="N27" s="442"/>
      <c r="O27" s="449">
        <v>0</v>
      </c>
      <c r="P27" s="449">
        <v>0</v>
      </c>
      <c r="Q27" s="449"/>
      <c r="R27" s="450">
        <v>0</v>
      </c>
      <c r="S27" s="450">
        <v>0</v>
      </c>
      <c r="T27" s="450"/>
      <c r="U27" s="487"/>
      <c r="V27" s="487"/>
      <c r="W27" s="487"/>
      <c r="X27" s="450"/>
      <c r="Y27" s="450"/>
      <c r="Z27" s="450"/>
      <c r="AA27" s="602"/>
      <c r="AB27" s="602"/>
      <c r="AC27" s="602"/>
      <c r="AD27" s="608"/>
      <c r="AE27" s="608"/>
      <c r="AF27" s="608"/>
      <c r="AG27" s="456">
        <v>71060</v>
      </c>
      <c r="AH27" s="456">
        <v>82</v>
      </c>
      <c r="AI27" s="456"/>
      <c r="AJ27" s="456"/>
      <c r="AK27" s="456"/>
      <c r="AL27" s="456"/>
      <c r="AM27" s="456"/>
      <c r="AN27" s="456"/>
      <c r="AO27" s="456"/>
      <c r="AP27" s="456"/>
      <c r="AQ27" s="456"/>
      <c r="AR27" s="456"/>
      <c r="AS27" s="456"/>
      <c r="AT27" s="456"/>
      <c r="AU27" s="456"/>
      <c r="AV27" s="456"/>
      <c r="AW27" s="675">
        <f t="shared" si="1"/>
        <v>12</v>
      </c>
      <c r="AX27" s="440">
        <f>IFERROR(VLOOKUP(B27,Database!A:D,4,FALSE),"r")</f>
        <v>200</v>
      </c>
      <c r="AY27" s="440">
        <f t="shared" si="2"/>
        <v>82</v>
      </c>
      <c r="BA27" s="641"/>
      <c r="BB27" s="467"/>
    </row>
    <row r="28" spans="1:54" s="266" customFormat="1" ht="16.5" thickTop="1" thickBot="1" x14ac:dyDescent="0.3">
      <c r="A28" s="444">
        <f t="shared" si="3"/>
        <v>22</v>
      </c>
      <c r="B28" s="445">
        <v>7092000770</v>
      </c>
      <c r="C28" s="445"/>
      <c r="D28" s="440" t="str">
        <f>IFERROR(VLOOKUP(B28,Database!A:D,2,FALSE),"r")</f>
        <v>KB 16 OZ SDLS BLKBRY JAM</v>
      </c>
      <c r="E28" s="849"/>
      <c r="F28" s="516">
        <f t="shared" si="0"/>
        <v>4294</v>
      </c>
      <c r="G28" s="516"/>
      <c r="H28" s="862"/>
      <c r="I28" s="840">
        <v>26616</v>
      </c>
      <c r="J28" s="441">
        <v>26650</v>
      </c>
      <c r="K28" s="629"/>
      <c r="L28" s="442">
        <v>0</v>
      </c>
      <c r="M28" s="442">
        <v>0</v>
      </c>
      <c r="N28" s="442"/>
      <c r="O28" s="449">
        <v>0</v>
      </c>
      <c r="P28" s="449">
        <v>0</v>
      </c>
      <c r="Q28" s="449"/>
      <c r="R28" s="450">
        <v>0</v>
      </c>
      <c r="S28" s="450">
        <v>0</v>
      </c>
      <c r="T28" s="450"/>
      <c r="U28" s="487"/>
      <c r="V28" s="487"/>
      <c r="W28" s="487"/>
      <c r="X28" s="450"/>
      <c r="Y28" s="450"/>
      <c r="Z28" s="450"/>
      <c r="AA28" s="602"/>
      <c r="AB28" s="602"/>
      <c r="AC28" s="602"/>
      <c r="AD28" s="608"/>
      <c r="AE28" s="608"/>
      <c r="AF28" s="608"/>
      <c r="AG28" s="456">
        <v>26651</v>
      </c>
      <c r="AH28" s="456">
        <v>129</v>
      </c>
      <c r="AI28" s="456"/>
      <c r="AJ28" s="456"/>
      <c r="AK28" s="456"/>
      <c r="AL28" s="456"/>
      <c r="AM28" s="456"/>
      <c r="AN28" s="456"/>
      <c r="AO28" s="456"/>
      <c r="AP28" s="456"/>
      <c r="AQ28" s="456"/>
      <c r="AR28" s="456"/>
      <c r="AS28" s="456"/>
      <c r="AT28" s="456"/>
      <c r="AU28" s="456"/>
      <c r="AV28" s="456"/>
      <c r="AW28" s="675">
        <f t="shared" si="1"/>
        <v>35</v>
      </c>
      <c r="AX28" s="440">
        <f>IFERROR(VLOOKUP(B28,Database!A:D,4,FALSE),"r")</f>
        <v>119</v>
      </c>
      <c r="AY28" s="440">
        <f t="shared" si="2"/>
        <v>129</v>
      </c>
      <c r="BA28" s="641"/>
      <c r="BB28" s="467"/>
    </row>
    <row r="29" spans="1:54" s="266" customFormat="1" ht="16.5" thickTop="1" thickBot="1" x14ac:dyDescent="0.3">
      <c r="A29" s="444">
        <f t="shared" si="3"/>
        <v>23</v>
      </c>
      <c r="B29" s="446">
        <v>5150024803</v>
      </c>
      <c r="C29" s="446"/>
      <c r="D29" s="440" t="str">
        <f>IFERROR(VLOOKUP(B29,Database!A:D,2,FALSE),"r")</f>
        <v>C&amp;B 250 ML FISH N CHIP VINEGAR</v>
      </c>
      <c r="E29" s="849"/>
      <c r="F29" s="516">
        <f t="shared" si="0"/>
        <v>426</v>
      </c>
      <c r="G29" s="516"/>
      <c r="H29" s="862"/>
      <c r="I29" s="840">
        <v>71061</v>
      </c>
      <c r="J29" s="441">
        <v>71063</v>
      </c>
      <c r="K29" s="629"/>
      <c r="L29" s="442"/>
      <c r="M29" s="442">
        <v>0</v>
      </c>
      <c r="N29" s="442"/>
      <c r="O29" s="449">
        <v>0</v>
      </c>
      <c r="P29" s="449">
        <v>0</v>
      </c>
      <c r="Q29" s="449"/>
      <c r="R29" s="450">
        <v>0</v>
      </c>
      <c r="S29" s="450">
        <v>0</v>
      </c>
      <c r="T29" s="450"/>
      <c r="U29" s="487"/>
      <c r="V29" s="487"/>
      <c r="W29" s="487"/>
      <c r="X29" s="450"/>
      <c r="Y29" s="450"/>
      <c r="Z29" s="450"/>
      <c r="AA29" s="602"/>
      <c r="AB29" s="602"/>
      <c r="AC29" s="602"/>
      <c r="AD29" s="608"/>
      <c r="AE29" s="608"/>
      <c r="AF29" s="608"/>
      <c r="AG29" s="456">
        <v>71064</v>
      </c>
      <c r="AH29" s="456">
        <v>51</v>
      </c>
      <c r="AI29" s="456"/>
      <c r="AJ29" s="456">
        <v>71065</v>
      </c>
      <c r="AK29" s="456"/>
      <c r="AL29" s="456"/>
      <c r="AM29" s="456"/>
      <c r="AN29" s="456"/>
      <c r="AO29" s="456"/>
      <c r="AP29" s="456"/>
      <c r="AQ29" s="456"/>
      <c r="AR29" s="456"/>
      <c r="AS29" s="456"/>
      <c r="AT29" s="456"/>
      <c r="AU29" s="456"/>
      <c r="AV29" s="456"/>
      <c r="AW29" s="675">
        <f t="shared" si="1"/>
        <v>3</v>
      </c>
      <c r="AX29" s="440">
        <f>IFERROR(VLOOKUP(B29,Database!A:D,4,FALSE),"r")</f>
        <v>125</v>
      </c>
      <c r="AY29" s="440">
        <f t="shared" si="2"/>
        <v>51</v>
      </c>
      <c r="BA29" s="641"/>
      <c r="BB29" s="467"/>
    </row>
    <row r="30" spans="1:54" s="266" customFormat="1" ht="16.5" thickTop="1" thickBot="1" x14ac:dyDescent="0.3">
      <c r="A30" s="444">
        <f t="shared" si="3"/>
        <v>24</v>
      </c>
      <c r="B30" s="445">
        <v>5150028649</v>
      </c>
      <c r="C30" s="445"/>
      <c r="D30" s="440" t="str">
        <f>IFERROR(VLOOKUP(B30,Database!A:D,2,FALSE),"r")</f>
        <v>C&amp;B 8.45FO FSH&amp;CHPS VINGR 6-PK</v>
      </c>
      <c r="E30" s="849"/>
      <c r="F30" s="516">
        <f t="shared" si="0"/>
        <v>2490</v>
      </c>
      <c r="G30" s="516"/>
      <c r="H30" s="862"/>
      <c r="I30" s="840">
        <v>71072</v>
      </c>
      <c r="J30" s="441">
        <v>71073</v>
      </c>
      <c r="K30" s="629">
        <v>9323</v>
      </c>
      <c r="L30" s="442">
        <v>71074</v>
      </c>
      <c r="M30" s="442">
        <v>71081</v>
      </c>
      <c r="N30" s="442">
        <v>9323</v>
      </c>
      <c r="O30" s="449">
        <v>0</v>
      </c>
      <c r="P30" s="449">
        <v>0</v>
      </c>
      <c r="Q30" s="449"/>
      <c r="R30" s="450">
        <v>0</v>
      </c>
      <c r="S30" s="450">
        <v>0</v>
      </c>
      <c r="T30" s="450"/>
      <c r="U30" s="487"/>
      <c r="V30" s="487"/>
      <c r="W30" s="487"/>
      <c r="X30" s="450"/>
      <c r="Y30" s="450"/>
      <c r="Z30" s="450"/>
      <c r="AA30" s="602"/>
      <c r="AB30" s="602"/>
      <c r="AC30" s="602"/>
      <c r="AD30" s="608"/>
      <c r="AE30" s="608"/>
      <c r="AF30" s="608"/>
      <c r="AG30" s="456">
        <v>71071</v>
      </c>
      <c r="AH30" s="456">
        <v>125</v>
      </c>
      <c r="AI30" s="456"/>
      <c r="AJ30" s="456">
        <v>71082</v>
      </c>
      <c r="AK30" s="456">
        <v>115</v>
      </c>
      <c r="AL30" s="456"/>
      <c r="AM30" s="456"/>
      <c r="AN30" s="456"/>
      <c r="AO30" s="456"/>
      <c r="AP30" s="456"/>
      <c r="AQ30" s="456"/>
      <c r="AR30" s="456"/>
      <c r="AS30" s="456"/>
      <c r="AT30" s="456"/>
      <c r="AU30" s="456"/>
      <c r="AV30" s="456"/>
      <c r="AW30" s="675">
        <f t="shared" si="1"/>
        <v>10</v>
      </c>
      <c r="AX30" s="440">
        <f>IFERROR(VLOOKUP(B30,Database!A:D,4,FALSE),"r")</f>
        <v>225</v>
      </c>
      <c r="AY30" s="440">
        <f t="shared" si="2"/>
        <v>240</v>
      </c>
      <c r="BA30" s="641"/>
      <c r="BB30" s="467"/>
    </row>
    <row r="31" spans="1:54" s="266" customFormat="1" ht="16.5" thickTop="1" thickBot="1" x14ac:dyDescent="0.3">
      <c r="A31" s="444">
        <f t="shared" si="3"/>
        <v>25</v>
      </c>
      <c r="B31" s="443">
        <v>7092000772</v>
      </c>
      <c r="C31" s="443"/>
      <c r="D31" s="440" t="str">
        <f>IFERROR(VLOOKUP(B31,Database!A:D,2,FALSE),"r")</f>
        <v>KB 16 OZ SDLS BOYSEN JAM</v>
      </c>
      <c r="E31" s="849"/>
      <c r="F31" s="516">
        <f t="shared" si="0"/>
        <v>6173</v>
      </c>
      <c r="G31" s="516"/>
      <c r="H31" s="862"/>
      <c r="I31" s="840">
        <v>26652</v>
      </c>
      <c r="J31" s="441">
        <v>26700</v>
      </c>
      <c r="K31" s="629"/>
      <c r="L31" s="442">
        <v>26801</v>
      </c>
      <c r="M31" s="442">
        <v>26802</v>
      </c>
      <c r="N31" s="442"/>
      <c r="O31" s="449">
        <v>0</v>
      </c>
      <c r="P31" s="449">
        <v>0</v>
      </c>
      <c r="Q31" s="449"/>
      <c r="R31" s="450">
        <v>0</v>
      </c>
      <c r="S31" s="450">
        <v>0</v>
      </c>
      <c r="T31" s="450"/>
      <c r="U31" s="487"/>
      <c r="V31" s="487"/>
      <c r="W31" s="487"/>
      <c r="X31" s="450"/>
      <c r="Y31" s="450"/>
      <c r="Z31" s="450"/>
      <c r="AA31" s="602"/>
      <c r="AB31" s="602"/>
      <c r="AC31" s="602"/>
      <c r="AD31" s="608"/>
      <c r="AE31" s="608"/>
      <c r="AF31" s="608"/>
      <c r="AG31" s="456">
        <v>26803</v>
      </c>
      <c r="AH31" s="456">
        <v>104</v>
      </c>
      <c r="AI31" s="456"/>
      <c r="AJ31" s="456"/>
      <c r="AK31" s="456"/>
      <c r="AL31" s="456"/>
      <c r="AM31" s="456"/>
      <c r="AN31" s="456"/>
      <c r="AO31" s="456"/>
      <c r="AP31" s="456"/>
      <c r="AQ31" s="456"/>
      <c r="AR31" s="456"/>
      <c r="AS31" s="456"/>
      <c r="AT31" s="456"/>
      <c r="AU31" s="456"/>
      <c r="AV31" s="456"/>
      <c r="AW31" s="675">
        <f t="shared" si="1"/>
        <v>51</v>
      </c>
      <c r="AX31" s="440">
        <f>IFERROR(VLOOKUP(B31,Database!A:D,4,FALSE),"r")</f>
        <v>119</v>
      </c>
      <c r="AY31" s="440">
        <f t="shared" si="2"/>
        <v>104</v>
      </c>
      <c r="BA31" s="641"/>
      <c r="BB31" s="467"/>
    </row>
    <row r="32" spans="1:54" s="266" customFormat="1" ht="16.5" thickTop="1" thickBot="1" x14ac:dyDescent="0.3">
      <c r="A32" s="444">
        <f t="shared" si="3"/>
        <v>26</v>
      </c>
      <c r="B32" s="445">
        <v>7092000768</v>
      </c>
      <c r="C32" s="445"/>
      <c r="D32" s="440" t="str">
        <f>IFERROR(VLOOKUP(B32,Database!A:D,2,FALSE),"r")</f>
        <v>KB 16 OZ SDLS STWBRY JAM</v>
      </c>
      <c r="E32" s="849"/>
      <c r="F32" s="516">
        <f t="shared" si="0"/>
        <v>4274</v>
      </c>
      <c r="G32" s="516"/>
      <c r="H32" s="862"/>
      <c r="I32" s="840">
        <v>26804</v>
      </c>
      <c r="J32" s="441">
        <v>26820</v>
      </c>
      <c r="K32" s="629"/>
      <c r="L32" s="442">
        <v>26822</v>
      </c>
      <c r="M32" s="442">
        <v>26838</v>
      </c>
      <c r="N32" s="442"/>
      <c r="O32" s="449">
        <v>0</v>
      </c>
      <c r="P32" s="449">
        <v>0</v>
      </c>
      <c r="Q32" s="449"/>
      <c r="R32" s="450">
        <v>0</v>
      </c>
      <c r="S32" s="450">
        <v>0</v>
      </c>
      <c r="T32" s="450"/>
      <c r="U32" s="487"/>
      <c r="V32" s="487"/>
      <c r="W32" s="487"/>
      <c r="X32" s="450"/>
      <c r="Y32" s="450"/>
      <c r="Z32" s="450"/>
      <c r="AA32" s="602"/>
      <c r="AB32" s="602"/>
      <c r="AC32" s="602"/>
      <c r="AD32" s="608"/>
      <c r="AE32" s="608"/>
      <c r="AF32" s="608"/>
      <c r="AG32" s="456">
        <v>26821</v>
      </c>
      <c r="AH32" s="456">
        <v>96</v>
      </c>
      <c r="AI32" s="456"/>
      <c r="AJ32" s="456">
        <v>26839</v>
      </c>
      <c r="AK32" s="456">
        <v>132</v>
      </c>
      <c r="AL32" s="456"/>
      <c r="AM32" s="456"/>
      <c r="AN32" s="456"/>
      <c r="AO32" s="456"/>
      <c r="AP32" s="456"/>
      <c r="AQ32" s="456"/>
      <c r="AR32" s="456"/>
      <c r="AS32" s="456"/>
      <c r="AT32" s="456"/>
      <c r="AU32" s="456"/>
      <c r="AV32" s="456"/>
      <c r="AW32" s="675">
        <f t="shared" si="1"/>
        <v>34</v>
      </c>
      <c r="AX32" s="440">
        <f>IFERROR(VLOOKUP(B32,Database!A:D,4,FALSE),"r")</f>
        <v>119</v>
      </c>
      <c r="AY32" s="440">
        <f t="shared" si="2"/>
        <v>228</v>
      </c>
      <c r="BA32" s="641"/>
      <c r="BB32" s="467"/>
    </row>
    <row r="33" spans="1:54" s="266" customFormat="1" ht="16.5" thickTop="1" thickBot="1" x14ac:dyDescent="0.3">
      <c r="A33" s="444">
        <f t="shared" si="3"/>
        <v>27</v>
      </c>
      <c r="B33" s="443">
        <v>7092000780</v>
      </c>
      <c r="C33" s="443"/>
      <c r="D33" s="440" t="str">
        <f>IFERROR(VLOOKUP(B33,Database!A:D,2,FALSE),"r")</f>
        <v>KB 16 OZ STRAWBERRY PRES</v>
      </c>
      <c r="E33" s="849"/>
      <c r="F33" s="516">
        <f t="shared" si="0"/>
        <v>952</v>
      </c>
      <c r="G33" s="516"/>
      <c r="H33" s="862"/>
      <c r="I33" s="840">
        <v>26840</v>
      </c>
      <c r="J33" s="441">
        <v>26847</v>
      </c>
      <c r="K33" s="629"/>
      <c r="L33" s="442">
        <v>0</v>
      </c>
      <c r="M33" s="442">
        <v>0</v>
      </c>
      <c r="N33" s="442"/>
      <c r="O33" s="449">
        <v>0</v>
      </c>
      <c r="P33" s="449">
        <v>0</v>
      </c>
      <c r="Q33" s="449"/>
      <c r="R33" s="450">
        <v>0</v>
      </c>
      <c r="S33" s="450">
        <v>0</v>
      </c>
      <c r="T33" s="450"/>
      <c r="U33" s="487"/>
      <c r="V33" s="487"/>
      <c r="W33" s="487"/>
      <c r="X33" s="450"/>
      <c r="Y33" s="450"/>
      <c r="Z33" s="450"/>
      <c r="AA33" s="602"/>
      <c r="AB33" s="602"/>
      <c r="AC33" s="602"/>
      <c r="AD33" s="608"/>
      <c r="AE33" s="608"/>
      <c r="AF33" s="608"/>
      <c r="AG33" s="456">
        <v>26848</v>
      </c>
      <c r="AH33" s="456"/>
      <c r="AI33" s="456"/>
      <c r="AJ33" s="456"/>
      <c r="AK33" s="456"/>
      <c r="AL33" s="456"/>
      <c r="AM33" s="456"/>
      <c r="AN33" s="456"/>
      <c r="AO33" s="456"/>
      <c r="AP33" s="456"/>
      <c r="AQ33" s="456"/>
      <c r="AR33" s="456"/>
      <c r="AS33" s="456"/>
      <c r="AT33" s="456"/>
      <c r="AU33" s="456"/>
      <c r="AV33" s="456"/>
      <c r="AW33" s="675">
        <f t="shared" si="1"/>
        <v>8</v>
      </c>
      <c r="AX33" s="440">
        <f>IFERROR(VLOOKUP(B33,Database!A:D,4,FALSE),"r")</f>
        <v>119</v>
      </c>
      <c r="AY33" s="440">
        <f t="shared" si="2"/>
        <v>0</v>
      </c>
      <c r="BA33" s="641"/>
      <c r="BB33" s="467"/>
    </row>
    <row r="34" spans="1:54" s="266" customFormat="1" ht="16.5" thickTop="1" thickBot="1" x14ac:dyDescent="0.3">
      <c r="A34" s="444">
        <f t="shared" si="3"/>
        <v>28</v>
      </c>
      <c r="B34" s="447">
        <v>7092000728</v>
      </c>
      <c r="C34" s="447"/>
      <c r="D34" s="440" t="str">
        <f>IFERROR(VLOOKUP(B34,Database!A:D,2,FALSE),"r")</f>
        <v>KB 16 OZ BOYSENBERRY PRES</v>
      </c>
      <c r="E34" s="849"/>
      <c r="F34" s="516">
        <f t="shared" si="0"/>
        <v>1314</v>
      </c>
      <c r="G34" s="516"/>
      <c r="H34" s="862"/>
      <c r="I34" s="840">
        <v>26849</v>
      </c>
      <c r="J34" s="441">
        <v>26858</v>
      </c>
      <c r="K34" s="629"/>
      <c r="L34" s="442"/>
      <c r="M34" s="442">
        <v>0</v>
      </c>
      <c r="N34" s="442"/>
      <c r="O34" s="449">
        <v>0</v>
      </c>
      <c r="P34" s="449">
        <v>0</v>
      </c>
      <c r="Q34" s="449"/>
      <c r="R34" s="450">
        <v>0</v>
      </c>
      <c r="S34" s="450">
        <v>0</v>
      </c>
      <c r="T34" s="450"/>
      <c r="U34" s="487"/>
      <c r="V34" s="487"/>
      <c r="W34" s="487"/>
      <c r="X34" s="450"/>
      <c r="Y34" s="450"/>
      <c r="Z34" s="450"/>
      <c r="AA34" s="602"/>
      <c r="AB34" s="602"/>
      <c r="AC34" s="602"/>
      <c r="AD34" s="608"/>
      <c r="AE34" s="608"/>
      <c r="AF34" s="608"/>
      <c r="AG34" s="456">
        <v>26859</v>
      </c>
      <c r="AH34" s="456">
        <v>124</v>
      </c>
      <c r="AI34" s="456"/>
      <c r="AJ34" s="456"/>
      <c r="AK34" s="456"/>
      <c r="AL34" s="456"/>
      <c r="AM34" s="456"/>
      <c r="AN34" s="456"/>
      <c r="AO34" s="456"/>
      <c r="AP34" s="456"/>
      <c r="AQ34" s="456"/>
      <c r="AR34" s="456"/>
      <c r="AS34" s="456"/>
      <c r="AT34" s="456"/>
      <c r="AU34" s="456"/>
      <c r="AV34" s="456"/>
      <c r="AW34" s="675">
        <f t="shared" si="1"/>
        <v>10</v>
      </c>
      <c r="AX34" s="440">
        <f>IFERROR(VLOOKUP(B34,Database!A:D,4,FALSE),"r")</f>
        <v>119</v>
      </c>
      <c r="AY34" s="440">
        <f t="shared" si="2"/>
        <v>124</v>
      </c>
      <c r="BA34" s="641"/>
      <c r="BB34" s="467"/>
    </row>
    <row r="35" spans="1:54" s="266" customFormat="1" ht="16.5" thickTop="1" thickBot="1" x14ac:dyDescent="0.3">
      <c r="A35" s="444">
        <f t="shared" si="3"/>
        <v>29</v>
      </c>
      <c r="B35" s="447">
        <v>5150024808</v>
      </c>
      <c r="C35" s="447"/>
      <c r="D35" s="440" t="str">
        <f>IFERROR(VLOOKUP(B35,Database!A:D,2,FALSE),"r")</f>
        <v>C&amp;B 148 ML MINT SAUCE-12PK</v>
      </c>
      <c r="E35" s="849"/>
      <c r="F35" s="516">
        <f t="shared" si="0"/>
        <v>1527</v>
      </c>
      <c r="G35" s="516"/>
      <c r="H35" s="862"/>
      <c r="I35" s="840">
        <v>71106</v>
      </c>
      <c r="J35" s="441">
        <v>71110</v>
      </c>
      <c r="K35" s="629"/>
      <c r="L35" s="442">
        <v>71104</v>
      </c>
      <c r="M35" s="442">
        <v>71105</v>
      </c>
      <c r="N35" s="442"/>
      <c r="O35" s="449">
        <v>0</v>
      </c>
      <c r="P35" s="449">
        <v>0</v>
      </c>
      <c r="Q35" s="449"/>
      <c r="R35" s="450">
        <v>0</v>
      </c>
      <c r="S35" s="450">
        <v>0</v>
      </c>
      <c r="T35" s="450"/>
      <c r="U35" s="487"/>
      <c r="V35" s="487"/>
      <c r="W35" s="487"/>
      <c r="X35" s="450"/>
      <c r="Y35" s="450"/>
      <c r="Z35" s="450"/>
      <c r="AA35" s="602"/>
      <c r="AB35" s="602"/>
      <c r="AC35" s="602"/>
      <c r="AD35" s="608"/>
      <c r="AE35" s="608"/>
      <c r="AF35" s="608"/>
      <c r="AG35" s="456">
        <v>71111</v>
      </c>
      <c r="AH35" s="456">
        <v>127</v>
      </c>
      <c r="AI35" s="456"/>
      <c r="AJ35" s="456"/>
      <c r="AK35" s="456"/>
      <c r="AL35" s="456"/>
      <c r="AM35" s="456"/>
      <c r="AN35" s="456"/>
      <c r="AO35" s="456">
        <v>9324</v>
      </c>
      <c r="AP35" s="456"/>
      <c r="AQ35" s="456"/>
      <c r="AR35" s="456"/>
      <c r="AS35" s="456"/>
      <c r="AT35" s="456"/>
      <c r="AU35" s="456"/>
      <c r="AV35" s="456"/>
      <c r="AW35" s="675">
        <f t="shared" si="1"/>
        <v>7</v>
      </c>
      <c r="AX35" s="440">
        <f>IFERROR(VLOOKUP(B35,Database!A:D,4,FALSE),"r")</f>
        <v>200</v>
      </c>
      <c r="AY35" s="440">
        <f t="shared" si="2"/>
        <v>127</v>
      </c>
      <c r="BA35" s="641"/>
      <c r="BB35" s="467"/>
    </row>
    <row r="36" spans="1:54" s="266" customFormat="1" ht="16.5" thickTop="1" thickBot="1" x14ac:dyDescent="0.3">
      <c r="A36" s="444">
        <f t="shared" si="3"/>
        <v>30</v>
      </c>
      <c r="B36" s="447">
        <v>5150028650</v>
      </c>
      <c r="C36" s="447"/>
      <c r="D36" s="440" t="str">
        <f>IFERROR(VLOOKUP(B36,Database!A:D,2,FALSE),"r")</f>
        <v>C&amp;B 5 FL OZ MINT SAUCE 6-PK</v>
      </c>
      <c r="E36" s="849"/>
      <c r="F36" s="516">
        <f t="shared" si="0"/>
        <v>6220</v>
      </c>
      <c r="G36" s="516"/>
      <c r="H36" s="862"/>
      <c r="I36" s="840">
        <v>71083</v>
      </c>
      <c r="J36" s="441">
        <v>71097</v>
      </c>
      <c r="K36" s="629">
        <v>9323</v>
      </c>
      <c r="L36" s="442">
        <v>71101</v>
      </c>
      <c r="M36" s="442">
        <v>71102</v>
      </c>
      <c r="N36" s="442">
        <v>9324</v>
      </c>
      <c r="O36" s="449">
        <v>0</v>
      </c>
      <c r="P36" s="449">
        <v>0</v>
      </c>
      <c r="Q36" s="449"/>
      <c r="R36" s="450">
        <v>0</v>
      </c>
      <c r="S36" s="450">
        <v>0</v>
      </c>
      <c r="T36" s="450"/>
      <c r="U36" s="487"/>
      <c r="V36" s="487"/>
      <c r="W36" s="487"/>
      <c r="X36" s="450"/>
      <c r="Y36" s="450"/>
      <c r="Z36" s="450"/>
      <c r="AA36" s="602"/>
      <c r="AB36" s="602"/>
      <c r="AC36" s="602"/>
      <c r="AD36" s="608"/>
      <c r="AE36" s="608"/>
      <c r="AF36" s="608"/>
      <c r="AG36" s="456">
        <v>71103</v>
      </c>
      <c r="AH36" s="456">
        <v>100</v>
      </c>
      <c r="AI36" s="456">
        <v>9323</v>
      </c>
      <c r="AJ36" s="456"/>
      <c r="AK36" s="456"/>
      <c r="AL36" s="456"/>
      <c r="AM36" s="456"/>
      <c r="AN36" s="456"/>
      <c r="AO36" s="456"/>
      <c r="AP36" s="456"/>
      <c r="AQ36" s="456"/>
      <c r="AR36" s="456"/>
      <c r="AS36" s="456"/>
      <c r="AT36" s="456"/>
      <c r="AU36" s="456"/>
      <c r="AV36" s="456"/>
      <c r="AW36" s="675">
        <f t="shared" si="1"/>
        <v>17</v>
      </c>
      <c r="AX36" s="440">
        <f>IFERROR(VLOOKUP(B36,Database!A:D,4,FALSE),"r")</f>
        <v>360</v>
      </c>
      <c r="AY36" s="440">
        <f t="shared" si="2"/>
        <v>100</v>
      </c>
      <c r="BA36" s="641"/>
      <c r="BB36" s="467"/>
    </row>
    <row r="37" spans="1:54" s="266" customFormat="1" ht="16.5" thickTop="1" thickBot="1" x14ac:dyDescent="0.3">
      <c r="A37" s="444">
        <f t="shared" si="3"/>
        <v>31</v>
      </c>
      <c r="B37" s="447">
        <v>5150078353</v>
      </c>
      <c r="C37" s="447"/>
      <c r="D37" s="440" t="str">
        <f>IFERROR(VLOOKUP(B37,Database!A:D,2,FALSE),"r")</f>
        <v>SM MOS 11.3OZ STRAW BLKBRY</v>
      </c>
      <c r="E37" s="849"/>
      <c r="F37" s="516">
        <f t="shared" si="0"/>
        <v>4559</v>
      </c>
      <c r="G37" s="516"/>
      <c r="H37" s="862"/>
      <c r="I37" s="840">
        <v>26860</v>
      </c>
      <c r="J37" s="441">
        <v>26873</v>
      </c>
      <c r="K37" s="629"/>
      <c r="L37" s="442">
        <v>0</v>
      </c>
      <c r="M37" s="442">
        <v>0</v>
      </c>
      <c r="N37" s="442"/>
      <c r="O37" s="449">
        <v>0</v>
      </c>
      <c r="P37" s="449">
        <v>0</v>
      </c>
      <c r="Q37" s="449"/>
      <c r="R37" s="450">
        <v>0</v>
      </c>
      <c r="S37" s="450">
        <v>0</v>
      </c>
      <c r="T37" s="450"/>
      <c r="U37" s="487"/>
      <c r="V37" s="487"/>
      <c r="W37" s="487"/>
      <c r="X37" s="450"/>
      <c r="Y37" s="450"/>
      <c r="Z37" s="450"/>
      <c r="AA37" s="602"/>
      <c r="AB37" s="602"/>
      <c r="AC37" s="602"/>
      <c r="AD37" s="608"/>
      <c r="AE37" s="608"/>
      <c r="AF37" s="608"/>
      <c r="AG37" s="456">
        <v>26874</v>
      </c>
      <c r="AH37" s="456">
        <v>79</v>
      </c>
      <c r="AI37" s="456"/>
      <c r="AJ37" s="456"/>
      <c r="AK37" s="456"/>
      <c r="AL37" s="456"/>
      <c r="AM37" s="456"/>
      <c r="AN37" s="456"/>
      <c r="AO37" s="456"/>
      <c r="AP37" s="456"/>
      <c r="AQ37" s="456"/>
      <c r="AR37" s="456"/>
      <c r="AS37" s="456"/>
      <c r="AT37" s="456"/>
      <c r="AU37" s="456"/>
      <c r="AV37" s="456"/>
      <c r="AW37" s="675">
        <f t="shared" si="1"/>
        <v>14</v>
      </c>
      <c r="AX37" s="440">
        <f>IFERROR(VLOOKUP(B37,Database!A:D,4,FALSE),"r")</f>
        <v>320</v>
      </c>
      <c r="AY37" s="440">
        <f t="shared" si="2"/>
        <v>79</v>
      </c>
      <c r="BA37" s="641"/>
      <c r="BB37" s="467"/>
    </row>
    <row r="38" spans="1:54" s="266" customFormat="1" ht="16.5" thickTop="1" thickBot="1" x14ac:dyDescent="0.3">
      <c r="A38" s="444">
        <f t="shared" si="3"/>
        <v>32</v>
      </c>
      <c r="B38" s="447">
        <v>5150078354</v>
      </c>
      <c r="C38" s="447"/>
      <c r="D38" s="440" t="str">
        <f>IFERROR(VLOOKUP(B38,Database!A:D,2,FALSE),"r")</f>
        <v>SM MOS 11.3 OZ STRAW MANGO</v>
      </c>
      <c r="E38" s="849"/>
      <c r="F38" s="516">
        <f t="shared" si="0"/>
        <v>2252</v>
      </c>
      <c r="G38" s="516"/>
      <c r="H38" s="862"/>
      <c r="I38" s="840">
        <v>26875</v>
      </c>
      <c r="J38" s="441">
        <v>26880</v>
      </c>
      <c r="K38" s="629"/>
      <c r="L38" s="442">
        <v>0</v>
      </c>
      <c r="M38" s="442">
        <v>0</v>
      </c>
      <c r="N38" s="442"/>
      <c r="O38" s="449">
        <v>0</v>
      </c>
      <c r="P38" s="449">
        <v>0</v>
      </c>
      <c r="Q38" s="449"/>
      <c r="R38" s="450">
        <v>0</v>
      </c>
      <c r="S38" s="450">
        <v>0</v>
      </c>
      <c r="T38" s="450"/>
      <c r="U38" s="487"/>
      <c r="V38" s="487"/>
      <c r="W38" s="487"/>
      <c r="X38" s="450"/>
      <c r="Y38" s="450"/>
      <c r="Z38" s="450"/>
      <c r="AA38" s="602"/>
      <c r="AB38" s="602"/>
      <c r="AC38" s="602"/>
      <c r="AD38" s="608"/>
      <c r="AE38" s="608"/>
      <c r="AF38" s="608"/>
      <c r="AG38" s="456">
        <v>26881</v>
      </c>
      <c r="AH38" s="456">
        <v>332</v>
      </c>
      <c r="AI38" s="456"/>
      <c r="AJ38" s="456"/>
      <c r="AK38" s="456"/>
      <c r="AL38" s="456"/>
      <c r="AM38" s="456"/>
      <c r="AN38" s="456"/>
      <c r="AO38" s="456"/>
      <c r="AP38" s="456"/>
      <c r="AQ38" s="456"/>
      <c r="AR38" s="456"/>
      <c r="AS38" s="456"/>
      <c r="AT38" s="456"/>
      <c r="AU38" s="456"/>
      <c r="AV38" s="456"/>
      <c r="AW38" s="675">
        <f t="shared" si="1"/>
        <v>6</v>
      </c>
      <c r="AX38" s="440">
        <f>IFERROR(VLOOKUP(B38,Database!A:D,4,FALSE),"r")</f>
        <v>320</v>
      </c>
      <c r="AY38" s="440">
        <f t="shared" si="2"/>
        <v>332</v>
      </c>
      <c r="BA38" s="641"/>
      <c r="BB38" s="467"/>
    </row>
    <row r="39" spans="1:54" s="266" customFormat="1" ht="16.5" thickTop="1" thickBot="1" x14ac:dyDescent="0.3">
      <c r="A39" s="444">
        <f t="shared" si="3"/>
        <v>33</v>
      </c>
      <c r="B39" s="447">
        <v>5150003850</v>
      </c>
      <c r="C39" s="447"/>
      <c r="D39" s="440" t="str">
        <f>IFERROR(VLOOKUP(B39,Database!A:D,2,FALSE),"r")</f>
        <v>SH 375 ML EXTRA ORNG MARM</v>
      </c>
      <c r="E39" s="849"/>
      <c r="F39" s="516">
        <f t="shared" si="0"/>
        <v>1326</v>
      </c>
      <c r="G39" s="516"/>
      <c r="H39" s="862"/>
      <c r="I39" s="840">
        <v>26882</v>
      </c>
      <c r="J39" s="441">
        <v>26887</v>
      </c>
      <c r="K39" s="629"/>
      <c r="L39" s="442">
        <v>26890</v>
      </c>
      <c r="M39" s="442">
        <v>26893</v>
      </c>
      <c r="N39" s="442"/>
      <c r="O39" s="449">
        <v>0</v>
      </c>
      <c r="P39" s="449">
        <v>0</v>
      </c>
      <c r="Q39" s="449"/>
      <c r="R39" s="450">
        <v>0</v>
      </c>
      <c r="S39" s="450">
        <v>0</v>
      </c>
      <c r="T39" s="450"/>
      <c r="U39" s="487"/>
      <c r="V39" s="487"/>
      <c r="W39" s="487"/>
      <c r="X39" s="450"/>
      <c r="Y39" s="450"/>
      <c r="Z39" s="450"/>
      <c r="AA39" s="602"/>
      <c r="AB39" s="602"/>
      <c r="AC39" s="602"/>
      <c r="AD39" s="608"/>
      <c r="AE39" s="608"/>
      <c r="AF39" s="608"/>
      <c r="AG39" s="456">
        <v>26888</v>
      </c>
      <c r="AH39" s="456">
        <v>59</v>
      </c>
      <c r="AI39" s="456"/>
      <c r="AJ39" s="456">
        <v>26894</v>
      </c>
      <c r="AK39" s="456">
        <v>67</v>
      </c>
      <c r="AL39" s="456"/>
      <c r="AM39" s="456">
        <v>26889</v>
      </c>
      <c r="AN39" s="456"/>
      <c r="AO39" s="456"/>
      <c r="AP39" s="456"/>
      <c r="AQ39" s="456"/>
      <c r="AR39" s="456"/>
      <c r="AS39" s="456"/>
      <c r="AT39" s="456"/>
      <c r="AU39" s="456"/>
      <c r="AV39" s="456"/>
      <c r="AW39" s="675">
        <f t="shared" si="1"/>
        <v>10</v>
      </c>
      <c r="AX39" s="440">
        <f>IFERROR(VLOOKUP(B39,Database!A:D,4,FALSE),"r")</f>
        <v>120</v>
      </c>
      <c r="AY39" s="440">
        <f t="shared" si="2"/>
        <v>126</v>
      </c>
      <c r="BA39" s="641"/>
      <c r="BB39" s="467"/>
    </row>
    <row r="40" spans="1:54" s="266" customFormat="1" ht="16.5" thickTop="1" thickBot="1" x14ac:dyDescent="0.3">
      <c r="A40" s="444">
        <f t="shared" si="3"/>
        <v>34</v>
      </c>
      <c r="B40" s="447">
        <v>5150000010</v>
      </c>
      <c r="C40" s="447"/>
      <c r="D40" s="440" t="str">
        <f>IFERROR(VLOOKUP(B40,Database!A:D,2,FALSE),"r")</f>
        <v>SH 375ML MARM 3 FRT OR/LE/GR</v>
      </c>
      <c r="E40" s="849"/>
      <c r="F40" s="516">
        <f t="shared" si="0"/>
        <v>2737</v>
      </c>
      <c r="G40" s="516"/>
      <c r="H40" s="862"/>
      <c r="I40" s="840">
        <v>26895</v>
      </c>
      <c r="J40" s="441">
        <v>26916</v>
      </c>
      <c r="K40" s="629"/>
      <c r="L40" s="442">
        <v>0</v>
      </c>
      <c r="M40" s="442">
        <v>0</v>
      </c>
      <c r="N40" s="442"/>
      <c r="O40" s="449">
        <v>0</v>
      </c>
      <c r="P40" s="449">
        <v>0</v>
      </c>
      <c r="Q40" s="449"/>
      <c r="R40" s="450">
        <v>0</v>
      </c>
      <c r="S40" s="450">
        <v>0</v>
      </c>
      <c r="T40" s="450"/>
      <c r="U40" s="487"/>
      <c r="V40" s="487"/>
      <c r="W40" s="487"/>
      <c r="X40" s="450"/>
      <c r="Y40" s="450"/>
      <c r="Z40" s="450"/>
      <c r="AA40" s="602"/>
      <c r="AB40" s="602"/>
      <c r="AC40" s="602"/>
      <c r="AD40" s="608"/>
      <c r="AE40" s="608"/>
      <c r="AF40" s="608"/>
      <c r="AG40" s="456">
        <v>26917</v>
      </c>
      <c r="AH40" s="456">
        <v>97</v>
      </c>
      <c r="AI40" s="456"/>
      <c r="AJ40" s="456"/>
      <c r="AK40" s="456"/>
      <c r="AL40" s="456"/>
      <c r="AM40" s="456"/>
      <c r="AN40" s="456"/>
      <c r="AO40" s="456"/>
      <c r="AP40" s="456"/>
      <c r="AQ40" s="456"/>
      <c r="AR40" s="456"/>
      <c r="AS40" s="456"/>
      <c r="AT40" s="456"/>
      <c r="AU40" s="456"/>
      <c r="AV40" s="456"/>
      <c r="AW40" s="675">
        <f t="shared" si="1"/>
        <v>22</v>
      </c>
      <c r="AX40" s="440">
        <f>IFERROR(VLOOKUP(B40,Database!A:D,4,FALSE),"r")</f>
        <v>120</v>
      </c>
      <c r="AY40" s="440">
        <f t="shared" si="2"/>
        <v>97</v>
      </c>
      <c r="BA40" s="641"/>
      <c r="BB40" s="467"/>
    </row>
    <row r="41" spans="1:54" s="266" customFormat="1" ht="16.5" thickTop="1" thickBot="1" x14ac:dyDescent="0.3">
      <c r="A41" s="444">
        <f t="shared" si="3"/>
        <v>35</v>
      </c>
      <c r="B41" s="447">
        <v>6984804938</v>
      </c>
      <c r="C41" s="447"/>
      <c r="D41" s="440" t="str">
        <f>IFERROR(VLOOKUP(B41,Database!A:D,2,FALSE),"r")</f>
        <v>DF 375ML ORNG SPREAD NSA</v>
      </c>
      <c r="E41" s="849"/>
      <c r="F41" s="516">
        <f t="shared" si="0"/>
        <v>960</v>
      </c>
      <c r="G41" s="516"/>
      <c r="H41" s="862"/>
      <c r="I41" s="840">
        <v>26919</v>
      </c>
      <c r="J41" s="441">
        <v>26925</v>
      </c>
      <c r="K41" s="629"/>
      <c r="L41" s="442">
        <v>0</v>
      </c>
      <c r="M41" s="442">
        <v>0</v>
      </c>
      <c r="N41" s="442"/>
      <c r="O41" s="449">
        <v>0</v>
      </c>
      <c r="P41" s="449">
        <v>0</v>
      </c>
      <c r="Q41" s="449"/>
      <c r="R41" s="450">
        <v>0</v>
      </c>
      <c r="S41" s="450">
        <v>0</v>
      </c>
      <c r="T41" s="450"/>
      <c r="U41" s="487"/>
      <c r="V41" s="487"/>
      <c r="W41" s="487"/>
      <c r="X41" s="450"/>
      <c r="Y41" s="450"/>
      <c r="Z41" s="450"/>
      <c r="AA41" s="602"/>
      <c r="AB41" s="602"/>
      <c r="AC41" s="602"/>
      <c r="AD41" s="608"/>
      <c r="AE41" s="608"/>
      <c r="AF41" s="608"/>
      <c r="AG41" s="456">
        <v>26918</v>
      </c>
      <c r="AH41" s="456">
        <v>120</v>
      </c>
      <c r="AI41" s="456">
        <v>26926</v>
      </c>
      <c r="AJ41" s="456">
        <v>25</v>
      </c>
      <c r="AK41" s="456"/>
      <c r="AL41" s="456"/>
      <c r="AM41" s="456"/>
      <c r="AN41" s="456"/>
      <c r="AO41" s="456">
        <v>9324</v>
      </c>
      <c r="AP41" s="456"/>
      <c r="AQ41" s="456"/>
      <c r="AR41" s="456"/>
      <c r="AS41" s="456"/>
      <c r="AT41" s="456"/>
      <c r="AU41" s="456"/>
      <c r="AV41" s="456"/>
      <c r="AW41" s="675">
        <f t="shared" si="1"/>
        <v>7</v>
      </c>
      <c r="AX41" s="440">
        <f>IFERROR(VLOOKUP(B41,Database!A:D,4,FALSE),"r")</f>
        <v>120</v>
      </c>
      <c r="AY41" s="440">
        <f t="shared" si="2"/>
        <v>120</v>
      </c>
      <c r="BA41" s="641"/>
      <c r="BB41" s="467"/>
    </row>
    <row r="42" spans="1:54" s="266" customFormat="1" ht="16.5" thickTop="1" thickBot="1" x14ac:dyDescent="0.3">
      <c r="A42" s="444">
        <f t="shared" si="3"/>
        <v>36</v>
      </c>
      <c r="B42" s="447">
        <v>5150024800</v>
      </c>
      <c r="C42" s="447"/>
      <c r="D42" s="440" t="str">
        <f>IFERROR(VLOOKUP(B42,Database!A:D,2,FALSE),"r")</f>
        <v>C&amp;B 250ML PICALLILI</v>
      </c>
      <c r="E42" s="849"/>
      <c r="F42" s="516">
        <f t="shared" si="0"/>
        <v>683</v>
      </c>
      <c r="G42" s="516"/>
      <c r="H42" s="862"/>
      <c r="I42" s="840">
        <v>71112</v>
      </c>
      <c r="J42" s="441">
        <v>71115</v>
      </c>
      <c r="K42" s="629"/>
      <c r="L42" s="442">
        <v>0</v>
      </c>
      <c r="M42" s="442">
        <v>0</v>
      </c>
      <c r="N42" s="442"/>
      <c r="O42" s="449">
        <v>0</v>
      </c>
      <c r="P42" s="449">
        <v>0</v>
      </c>
      <c r="Q42" s="449"/>
      <c r="R42" s="450">
        <v>0</v>
      </c>
      <c r="S42" s="450">
        <v>0</v>
      </c>
      <c r="T42" s="450"/>
      <c r="U42" s="487"/>
      <c r="V42" s="487"/>
      <c r="W42" s="487"/>
      <c r="X42" s="450"/>
      <c r="Y42" s="450"/>
      <c r="Z42" s="450"/>
      <c r="AA42" s="602"/>
      <c r="AB42" s="602"/>
      <c r="AC42" s="602"/>
      <c r="AD42" s="608"/>
      <c r="AE42" s="608"/>
      <c r="AF42" s="608"/>
      <c r="AG42" s="456">
        <v>71116</v>
      </c>
      <c r="AH42" s="456">
        <v>67</v>
      </c>
      <c r="AI42" s="456"/>
      <c r="AJ42" s="456">
        <v>71117</v>
      </c>
      <c r="AK42" s="456"/>
      <c r="AL42" s="456"/>
      <c r="AM42" s="456"/>
      <c r="AN42" s="456"/>
      <c r="AO42" s="456">
        <v>9324</v>
      </c>
      <c r="AP42" s="456"/>
      <c r="AQ42" s="456"/>
      <c r="AR42" s="456"/>
      <c r="AS42" s="456"/>
      <c r="AT42" s="456"/>
      <c r="AU42" s="456"/>
      <c r="AV42" s="456"/>
      <c r="AW42" s="675">
        <f t="shared" si="1"/>
        <v>4</v>
      </c>
      <c r="AX42" s="440">
        <f>IFERROR(VLOOKUP(B42,Database!A:D,4,FALSE),"r")</f>
        <v>154</v>
      </c>
      <c r="AY42" s="440">
        <f t="shared" si="2"/>
        <v>67</v>
      </c>
      <c r="BA42" s="641"/>
      <c r="BB42" s="467"/>
    </row>
    <row r="43" spans="1:54" s="266" customFormat="1" ht="16.5" thickTop="1" thickBot="1" x14ac:dyDescent="0.3">
      <c r="A43" s="444">
        <f t="shared" si="3"/>
        <v>37</v>
      </c>
      <c r="B43" s="447">
        <v>5150028740</v>
      </c>
      <c r="C43" s="447"/>
      <c r="D43" s="440" t="str">
        <f>IFERROR(VLOOKUP(B43,Database!A:D,2,FALSE),"r")</f>
        <v>C&amp;B 9.34OZ CHOW CHOW PICC 6-PK</v>
      </c>
      <c r="E43" s="849"/>
      <c r="F43" s="516">
        <f t="shared" si="0"/>
        <v>1278</v>
      </c>
      <c r="G43" s="516"/>
      <c r="H43" s="862"/>
      <c r="I43" s="840">
        <v>71119</v>
      </c>
      <c r="J43" s="441">
        <v>71122</v>
      </c>
      <c r="K43" s="629">
        <v>9325</v>
      </c>
      <c r="L43" s="442">
        <v>0</v>
      </c>
      <c r="M43" s="442">
        <v>0</v>
      </c>
      <c r="N43" s="442"/>
      <c r="O43" s="449">
        <v>0</v>
      </c>
      <c r="P43" s="449">
        <v>0</v>
      </c>
      <c r="Q43" s="449"/>
      <c r="R43" s="450">
        <v>0</v>
      </c>
      <c r="S43" s="450">
        <v>0</v>
      </c>
      <c r="T43" s="450"/>
      <c r="U43" s="487"/>
      <c r="V43" s="487"/>
      <c r="W43" s="487"/>
      <c r="X43" s="450"/>
      <c r="Y43" s="450"/>
      <c r="Z43" s="450"/>
      <c r="AA43" s="602"/>
      <c r="AB43" s="602"/>
      <c r="AC43" s="602"/>
      <c r="AD43" s="608"/>
      <c r="AE43" s="608"/>
      <c r="AF43" s="608"/>
      <c r="AG43" s="456"/>
      <c r="AH43" s="456"/>
      <c r="AI43" s="456"/>
      <c r="AJ43" s="456">
        <v>71123</v>
      </c>
      <c r="AK43" s="456">
        <v>18</v>
      </c>
      <c r="AL43" s="456">
        <v>9325</v>
      </c>
      <c r="AM43" s="456"/>
      <c r="AN43" s="456"/>
      <c r="AO43" s="456">
        <v>9325</v>
      </c>
      <c r="AP43" s="456"/>
      <c r="AQ43" s="456"/>
      <c r="AR43" s="456"/>
      <c r="AS43" s="456"/>
      <c r="AT43" s="456"/>
      <c r="AU43" s="456"/>
      <c r="AV43" s="456"/>
      <c r="AW43" s="675">
        <f t="shared" si="1"/>
        <v>4</v>
      </c>
      <c r="AX43" s="440">
        <f>IFERROR(VLOOKUP(B43,Database!A:D,4,FALSE),"r")</f>
        <v>315</v>
      </c>
      <c r="AY43" s="440">
        <f t="shared" si="2"/>
        <v>18</v>
      </c>
      <c r="BA43" s="641"/>
      <c r="BB43" s="467"/>
    </row>
    <row r="44" spans="1:54" s="266" customFormat="1" ht="16.5" thickTop="1" thickBot="1" x14ac:dyDescent="0.3">
      <c r="A44" s="444">
        <f t="shared" si="3"/>
        <v>38</v>
      </c>
      <c r="B44" s="447">
        <v>6984804937</v>
      </c>
      <c r="C44" s="447"/>
      <c r="D44" s="440" t="str">
        <f>IFERROR(VLOOKUP(B44,Database!A:D,2,FALSE),"r")</f>
        <v>DF 375ML BLUBRY SPRD NSA</v>
      </c>
      <c r="E44" s="849"/>
      <c r="F44" s="516">
        <f t="shared" si="0"/>
        <v>1838</v>
      </c>
      <c r="G44" s="516"/>
      <c r="H44" s="862"/>
      <c r="I44" s="840">
        <v>26927</v>
      </c>
      <c r="J44" s="441">
        <v>26941</v>
      </c>
      <c r="K44" s="629"/>
      <c r="L44" s="442">
        <v>0</v>
      </c>
      <c r="M44" s="442">
        <v>0</v>
      </c>
      <c r="N44" s="442"/>
      <c r="O44" s="449">
        <v>0</v>
      </c>
      <c r="P44" s="449">
        <v>0</v>
      </c>
      <c r="Q44" s="449"/>
      <c r="R44" s="450">
        <v>0</v>
      </c>
      <c r="S44" s="450">
        <v>0</v>
      </c>
      <c r="T44" s="450"/>
      <c r="U44" s="487"/>
      <c r="V44" s="487"/>
      <c r="W44" s="487"/>
      <c r="X44" s="450"/>
      <c r="Y44" s="450"/>
      <c r="Z44" s="450"/>
      <c r="AA44" s="602"/>
      <c r="AB44" s="602"/>
      <c r="AC44" s="602"/>
      <c r="AD44" s="608"/>
      <c r="AE44" s="608"/>
      <c r="AF44" s="608"/>
      <c r="AG44" s="456">
        <v>26942</v>
      </c>
      <c r="AH44" s="456">
        <v>38</v>
      </c>
      <c r="AI44" s="456"/>
      <c r="AJ44" s="456"/>
      <c r="AK44" s="456"/>
      <c r="AL44" s="456"/>
      <c r="AM44" s="456"/>
      <c r="AN44" s="456"/>
      <c r="AO44" s="456">
        <v>9324</v>
      </c>
      <c r="AP44" s="456"/>
      <c r="AQ44" s="456"/>
      <c r="AR44" s="456"/>
      <c r="AS44" s="456"/>
      <c r="AT44" s="456"/>
      <c r="AU44" s="456"/>
      <c r="AV44" s="456"/>
      <c r="AW44" s="675">
        <f t="shared" si="1"/>
        <v>15</v>
      </c>
      <c r="AX44" s="440">
        <f>IFERROR(VLOOKUP(B44,Database!A:D,4,FALSE),"r")</f>
        <v>120</v>
      </c>
      <c r="AY44" s="440">
        <f t="shared" si="2"/>
        <v>38</v>
      </c>
      <c r="BA44" s="641"/>
      <c r="BB44" s="467"/>
    </row>
    <row r="45" spans="1:54" s="266" customFormat="1" ht="16.5" thickTop="1" thickBot="1" x14ac:dyDescent="0.3">
      <c r="A45" s="444">
        <f t="shared" si="3"/>
        <v>39</v>
      </c>
      <c r="B45" s="447">
        <v>6984804932</v>
      </c>
      <c r="C45" s="447"/>
      <c r="D45" s="440" t="str">
        <f>IFERROR(VLOOKUP(B45,Database!A:D,2,FALSE),"r")</f>
        <v>DF 375ML STRAW NSA</v>
      </c>
      <c r="E45" s="849"/>
      <c r="F45" s="516">
        <f t="shared" si="0"/>
        <v>1338</v>
      </c>
      <c r="G45" s="516"/>
      <c r="H45" s="862"/>
      <c r="I45" s="840">
        <v>26943</v>
      </c>
      <c r="J45" s="441">
        <v>26953</v>
      </c>
      <c r="K45" s="629"/>
      <c r="L45" s="442">
        <v>0</v>
      </c>
      <c r="M45" s="442">
        <v>0</v>
      </c>
      <c r="N45" s="442"/>
      <c r="O45" s="449">
        <v>0</v>
      </c>
      <c r="P45" s="449">
        <v>0</v>
      </c>
      <c r="Q45" s="449"/>
      <c r="R45" s="450">
        <v>0</v>
      </c>
      <c r="S45" s="450">
        <v>0</v>
      </c>
      <c r="T45" s="450"/>
      <c r="U45" s="487"/>
      <c r="V45" s="487"/>
      <c r="W45" s="487"/>
      <c r="X45" s="450"/>
      <c r="Y45" s="450"/>
      <c r="Z45" s="450"/>
      <c r="AA45" s="602"/>
      <c r="AB45" s="602"/>
      <c r="AC45" s="602"/>
      <c r="AD45" s="608"/>
      <c r="AE45" s="608"/>
      <c r="AF45" s="608"/>
      <c r="AG45" s="456">
        <v>26954</v>
      </c>
      <c r="AH45" s="456">
        <v>18</v>
      </c>
      <c r="AI45" s="456"/>
      <c r="AJ45" s="456"/>
      <c r="AK45" s="456"/>
      <c r="AL45" s="456"/>
      <c r="AM45" s="456"/>
      <c r="AN45" s="456"/>
      <c r="AO45" s="456">
        <v>9324</v>
      </c>
      <c r="AP45" s="456"/>
      <c r="AQ45" s="456"/>
      <c r="AR45" s="456"/>
      <c r="AS45" s="456"/>
      <c r="AT45" s="456"/>
      <c r="AU45" s="456"/>
      <c r="AV45" s="456"/>
      <c r="AW45" s="675">
        <f t="shared" si="1"/>
        <v>11</v>
      </c>
      <c r="AX45" s="440">
        <f>IFERROR(VLOOKUP(B45,Database!A:D,4,FALSE),"r")</f>
        <v>120</v>
      </c>
      <c r="AY45" s="440">
        <f t="shared" si="2"/>
        <v>18</v>
      </c>
      <c r="BA45" s="641"/>
      <c r="BB45" s="467"/>
    </row>
    <row r="46" spans="1:54" s="266" customFormat="1" ht="16.5" thickTop="1" thickBot="1" x14ac:dyDescent="0.3">
      <c r="A46" s="444">
        <f t="shared" si="3"/>
        <v>40</v>
      </c>
      <c r="B46" s="447">
        <v>6984804931</v>
      </c>
      <c r="C46" s="447"/>
      <c r="D46" s="440" t="str">
        <f>IFERROR(VLOOKUP(B46,Database!A:D,2,FALSE),"r")</f>
        <v>DF 375ML FIELDBERRY NSA SPREAD</v>
      </c>
      <c r="E46" s="849"/>
      <c r="F46" s="516">
        <f t="shared" si="0"/>
        <v>727</v>
      </c>
      <c r="G46" s="516"/>
      <c r="H46" s="862"/>
      <c r="I46" s="840">
        <v>26055</v>
      </c>
      <c r="J46" s="441">
        <v>26059</v>
      </c>
      <c r="K46" s="629"/>
      <c r="L46" s="442">
        <v>0</v>
      </c>
      <c r="M46" s="442">
        <v>0</v>
      </c>
      <c r="N46" s="442"/>
      <c r="O46" s="449">
        <v>0</v>
      </c>
      <c r="P46" s="449">
        <v>0</v>
      </c>
      <c r="Q46" s="449"/>
      <c r="R46" s="450">
        <v>0</v>
      </c>
      <c r="S46" s="450">
        <v>0</v>
      </c>
      <c r="T46" s="450"/>
      <c r="U46" s="487"/>
      <c r="V46" s="487"/>
      <c r="W46" s="487"/>
      <c r="X46" s="450"/>
      <c r="Y46" s="450"/>
      <c r="Z46" s="450"/>
      <c r="AA46" s="602"/>
      <c r="AB46" s="602"/>
      <c r="AC46" s="602"/>
      <c r="AD46" s="608"/>
      <c r="AE46" s="608"/>
      <c r="AF46" s="608"/>
      <c r="AG46" s="456">
        <v>26960</v>
      </c>
      <c r="AH46" s="456">
        <v>127</v>
      </c>
      <c r="AI46" s="456"/>
      <c r="AJ46" s="456"/>
      <c r="AK46" s="456"/>
      <c r="AL46" s="456"/>
      <c r="AM46" s="456"/>
      <c r="AN46" s="456"/>
      <c r="AO46" s="456">
        <v>9324</v>
      </c>
      <c r="AP46" s="456"/>
      <c r="AQ46" s="456"/>
      <c r="AR46" s="456"/>
      <c r="AS46" s="456"/>
      <c r="AT46" s="456"/>
      <c r="AU46" s="456"/>
      <c r="AV46" s="456"/>
      <c r="AW46" s="675">
        <f t="shared" si="1"/>
        <v>5</v>
      </c>
      <c r="AX46" s="440">
        <f>IFERROR(VLOOKUP(B46,Database!A:D,4,FALSE),"r")</f>
        <v>120</v>
      </c>
      <c r="AY46" s="440">
        <f t="shared" si="2"/>
        <v>127</v>
      </c>
      <c r="BA46" s="641"/>
      <c r="BB46" s="467"/>
    </row>
    <row r="47" spans="1:54" s="266" customFormat="1" ht="16.5" thickTop="1" thickBot="1" x14ac:dyDescent="0.3">
      <c r="A47" s="444">
        <f t="shared" si="3"/>
        <v>41</v>
      </c>
      <c r="B47" s="447">
        <v>5150055225</v>
      </c>
      <c r="C47" s="447"/>
      <c r="D47" s="440" t="str">
        <f>IFERROR(VLOOKUP(B47,Database!A:D,2,FALSE),"r")</f>
        <v>C&amp;B 12 OZ ZESTY SHRIMP SCE 6CT</v>
      </c>
      <c r="E47" s="849"/>
      <c r="F47" s="516">
        <f t="shared" si="0"/>
        <v>19475</v>
      </c>
      <c r="G47" s="516"/>
      <c r="H47" s="862"/>
      <c r="I47" s="840">
        <v>27078</v>
      </c>
      <c r="J47" s="441">
        <v>27174</v>
      </c>
      <c r="K47" s="629"/>
      <c r="L47" s="442">
        <v>0</v>
      </c>
      <c r="M47" s="442">
        <v>0</v>
      </c>
      <c r="N47" s="442"/>
      <c r="O47" s="449">
        <v>0</v>
      </c>
      <c r="P47" s="449">
        <v>0</v>
      </c>
      <c r="Q47" s="449"/>
      <c r="R47" s="450">
        <v>0</v>
      </c>
      <c r="S47" s="450">
        <v>0</v>
      </c>
      <c r="T47" s="450"/>
      <c r="U47" s="487"/>
      <c r="V47" s="487"/>
      <c r="W47" s="487"/>
      <c r="X47" s="450"/>
      <c r="Y47" s="450"/>
      <c r="Z47" s="450"/>
      <c r="AA47" s="602"/>
      <c r="AB47" s="602"/>
      <c r="AC47" s="602"/>
      <c r="AD47" s="608"/>
      <c r="AE47" s="608"/>
      <c r="AF47" s="608"/>
      <c r="AG47" s="456">
        <v>27175</v>
      </c>
      <c r="AH47" s="456">
        <v>75</v>
      </c>
      <c r="AI47" s="456">
        <v>9326</v>
      </c>
      <c r="AJ47" s="456"/>
      <c r="AK47" s="456"/>
      <c r="AL47" s="456"/>
      <c r="AM47" s="456"/>
      <c r="AN47" s="456"/>
      <c r="AO47" s="456">
        <v>9324</v>
      </c>
      <c r="AP47" s="456"/>
      <c r="AQ47" s="456"/>
      <c r="AR47" s="456"/>
      <c r="AS47" s="456"/>
      <c r="AT47" s="456"/>
      <c r="AU47" s="456"/>
      <c r="AV47" s="456"/>
      <c r="AW47" s="675">
        <f t="shared" si="1"/>
        <v>97</v>
      </c>
      <c r="AX47" s="440">
        <f>IFERROR(VLOOKUP(B47,Database!A:D,4,FALSE),"r")</f>
        <v>200</v>
      </c>
      <c r="AY47" s="440">
        <f t="shared" si="2"/>
        <v>75</v>
      </c>
      <c r="BA47" s="641"/>
      <c r="BB47" s="467"/>
    </row>
    <row r="48" spans="1:54" ht="16.5" thickTop="1" thickBot="1" x14ac:dyDescent="0.3">
      <c r="A48" s="444">
        <f t="shared" si="3"/>
        <v>42</v>
      </c>
      <c r="B48" s="447">
        <v>5150055224</v>
      </c>
      <c r="C48" s="447"/>
      <c r="D48" s="440" t="str">
        <f>IFERROR(VLOOKUP(B48,Database!A:D,2,FALSE),"r")</f>
        <v>C&amp;B 12 OZ SEAFOOD SAUCE 6CT</v>
      </c>
      <c r="E48" s="849"/>
      <c r="F48" s="516">
        <f t="shared" si="0"/>
        <v>30661</v>
      </c>
      <c r="G48" s="516"/>
      <c r="H48" s="862"/>
      <c r="I48" s="840">
        <v>26981</v>
      </c>
      <c r="J48" s="441">
        <v>26997</v>
      </c>
      <c r="K48" s="629">
        <v>9325</v>
      </c>
      <c r="L48" s="442">
        <v>26713</v>
      </c>
      <c r="M48" s="442">
        <v>26800</v>
      </c>
      <c r="N48" s="442">
        <v>9325</v>
      </c>
      <c r="O48" s="449">
        <v>27046</v>
      </c>
      <c r="P48" s="449">
        <v>27049</v>
      </c>
      <c r="Q48" s="449"/>
      <c r="R48" s="450">
        <v>27001</v>
      </c>
      <c r="S48" s="450">
        <v>27044</v>
      </c>
      <c r="T48" s="450"/>
      <c r="U48" s="487"/>
      <c r="V48" s="487"/>
      <c r="W48" s="487"/>
      <c r="X48" s="450"/>
      <c r="Y48" s="450"/>
      <c r="Z48" s="450"/>
      <c r="AA48" s="602"/>
      <c r="AB48" s="602"/>
      <c r="AC48" s="602"/>
      <c r="AD48" s="608"/>
      <c r="AE48" s="608"/>
      <c r="AF48" s="608"/>
      <c r="AG48" s="456">
        <v>27045</v>
      </c>
      <c r="AH48" s="456">
        <v>61</v>
      </c>
      <c r="AI48" s="456">
        <v>9325</v>
      </c>
      <c r="AJ48" s="456"/>
      <c r="AK48" s="456"/>
      <c r="AL48" s="456"/>
      <c r="AM48" s="456"/>
      <c r="AN48" s="456"/>
      <c r="AO48" s="456">
        <v>9325</v>
      </c>
      <c r="AP48" s="456"/>
      <c r="AQ48" s="456"/>
      <c r="AR48" s="456"/>
      <c r="AS48" s="456"/>
      <c r="AT48" s="456"/>
      <c r="AU48" s="456"/>
      <c r="AV48" s="456"/>
      <c r="AW48" s="675">
        <f t="shared" si="1"/>
        <v>153</v>
      </c>
      <c r="AX48" s="440">
        <f>IFERROR(VLOOKUP(B48,Database!A:D,4,FALSE),"r")</f>
        <v>200</v>
      </c>
      <c r="AY48" s="440">
        <f t="shared" si="2"/>
        <v>61</v>
      </c>
      <c r="BA48" s="641"/>
      <c r="BB48" s="467"/>
    </row>
    <row r="49" spans="1:54" ht="16.5" thickTop="1" thickBot="1" x14ac:dyDescent="0.3">
      <c r="A49" s="444">
        <f t="shared" si="3"/>
        <v>43</v>
      </c>
      <c r="B49" s="447">
        <v>5150028704</v>
      </c>
      <c r="C49" s="447"/>
      <c r="D49" s="440" t="str">
        <f>IFERROR(VLOOKUP(B49,Database!A:D,2,FALSE),"r")</f>
        <v>C&amp;B 12 OZ SEAFOOD SCE 12 CT</v>
      </c>
      <c r="E49" s="849"/>
      <c r="F49" s="516">
        <f t="shared" si="0"/>
        <v>1025</v>
      </c>
      <c r="G49" s="516"/>
      <c r="H49" s="862"/>
      <c r="I49" s="840">
        <v>26964</v>
      </c>
      <c r="J49" s="441">
        <v>26971</v>
      </c>
      <c r="K49" s="629"/>
      <c r="L49" s="442">
        <v>0</v>
      </c>
      <c r="M49" s="442">
        <v>0</v>
      </c>
      <c r="N49" s="442"/>
      <c r="O49" s="449">
        <v>0</v>
      </c>
      <c r="P49" s="449">
        <v>0</v>
      </c>
      <c r="Q49" s="449"/>
      <c r="R49" s="450">
        <v>0</v>
      </c>
      <c r="S49" s="450">
        <v>0</v>
      </c>
      <c r="T49" s="450"/>
      <c r="U49" s="487"/>
      <c r="V49" s="487"/>
      <c r="W49" s="487"/>
      <c r="X49" s="450"/>
      <c r="Y49" s="450"/>
      <c r="Z49" s="450"/>
      <c r="AA49" s="602"/>
      <c r="AB49" s="602"/>
      <c r="AC49" s="602"/>
      <c r="AD49" s="608"/>
      <c r="AE49" s="608"/>
      <c r="AF49" s="608"/>
      <c r="AG49" s="456">
        <v>26972</v>
      </c>
      <c r="AH49" s="456">
        <v>25</v>
      </c>
      <c r="AI49" s="456"/>
      <c r="AJ49" s="456"/>
      <c r="AK49" s="456"/>
      <c r="AL49" s="456"/>
      <c r="AM49" s="456"/>
      <c r="AN49" s="456"/>
      <c r="AO49" s="456">
        <v>9324</v>
      </c>
      <c r="AP49" s="456"/>
      <c r="AQ49" s="456"/>
      <c r="AR49" s="456"/>
      <c r="AS49" s="456"/>
      <c r="AT49" s="456"/>
      <c r="AU49" s="456"/>
      <c r="AV49" s="456"/>
      <c r="AW49" s="675">
        <f t="shared" si="1"/>
        <v>8</v>
      </c>
      <c r="AX49" s="440">
        <f>IFERROR(VLOOKUP(B49,Database!A:D,4,FALSE),"r")</f>
        <v>125</v>
      </c>
      <c r="AY49" s="440">
        <f t="shared" si="2"/>
        <v>25</v>
      </c>
      <c r="BA49" s="641"/>
      <c r="BB49" s="467"/>
    </row>
    <row r="50" spans="1:54" ht="16.5" thickTop="1" thickBot="1" x14ac:dyDescent="0.3">
      <c r="A50" s="444">
        <f t="shared" si="3"/>
        <v>44</v>
      </c>
      <c r="B50" s="447">
        <v>5150028705</v>
      </c>
      <c r="C50" s="447"/>
      <c r="D50" s="440" t="str">
        <f>IFERROR(VLOOKUP(B50,Database!A:D,2,FALSE),"r")</f>
        <v>C&amp;B 12 OZ SHRIMP SCE 12 CT</v>
      </c>
      <c r="E50" s="849"/>
      <c r="F50" s="516">
        <f t="shared" si="0"/>
        <v>340</v>
      </c>
      <c r="G50" s="516"/>
      <c r="H50" s="862"/>
      <c r="I50" s="840">
        <v>0</v>
      </c>
      <c r="J50" s="441">
        <v>0</v>
      </c>
      <c r="K50" s="629"/>
      <c r="L50" s="442">
        <v>0</v>
      </c>
      <c r="M50" s="442">
        <v>0</v>
      </c>
      <c r="N50" s="442"/>
      <c r="O50" s="449">
        <v>0</v>
      </c>
      <c r="P50" s="449">
        <v>0</v>
      </c>
      <c r="Q50" s="449"/>
      <c r="R50" s="450">
        <v>0</v>
      </c>
      <c r="S50" s="450">
        <v>0</v>
      </c>
      <c r="T50" s="450"/>
      <c r="U50" s="487"/>
      <c r="V50" s="487"/>
      <c r="W50" s="487"/>
      <c r="X50" s="450"/>
      <c r="Y50" s="450"/>
      <c r="Z50" s="450"/>
      <c r="AA50" s="602"/>
      <c r="AB50" s="602"/>
      <c r="AC50" s="602"/>
      <c r="AD50" s="608"/>
      <c r="AE50" s="608"/>
      <c r="AF50" s="608"/>
      <c r="AG50" s="456">
        <v>27076</v>
      </c>
      <c r="AH50" s="456">
        <v>125</v>
      </c>
      <c r="AI50" s="456">
        <v>9326</v>
      </c>
      <c r="AJ50" s="456">
        <v>27077</v>
      </c>
      <c r="AK50" s="456">
        <v>80</v>
      </c>
      <c r="AL50" s="456">
        <v>9326</v>
      </c>
      <c r="AM50" s="456">
        <v>27075</v>
      </c>
      <c r="AN50" s="456">
        <v>135</v>
      </c>
      <c r="AO50" s="456">
        <v>9326</v>
      </c>
      <c r="AP50" s="456"/>
      <c r="AQ50" s="456"/>
      <c r="AR50" s="456"/>
      <c r="AS50" s="456"/>
      <c r="AT50" s="456"/>
      <c r="AU50" s="456"/>
      <c r="AV50" s="456"/>
      <c r="AW50" s="675">
        <f t="shared" si="1"/>
        <v>0</v>
      </c>
      <c r="AX50" s="440">
        <f>IFERROR(VLOOKUP(B50,Database!A:D,4,FALSE),"r")</f>
        <v>125</v>
      </c>
      <c r="AY50" s="440">
        <f t="shared" si="2"/>
        <v>340</v>
      </c>
      <c r="BA50" s="641"/>
      <c r="BB50" s="467"/>
    </row>
    <row r="51" spans="1:54" ht="16.5" thickTop="1" thickBot="1" x14ac:dyDescent="0.3">
      <c r="A51" s="444">
        <f t="shared" si="3"/>
        <v>45</v>
      </c>
      <c r="B51" s="447">
        <v>5150028741</v>
      </c>
      <c r="C51" s="447"/>
      <c r="D51" s="440" t="str">
        <f>IFERROR(VLOOKUP(B51,Database!A:D,2,FALSE),"r")</f>
        <v>C&amp;B 10.9OZ BRSN PCKL RLSH 6-PK</v>
      </c>
      <c r="E51" s="849"/>
      <c r="F51" s="516">
        <f t="shared" si="0"/>
        <v>1156</v>
      </c>
      <c r="G51" s="516"/>
      <c r="H51" s="862"/>
      <c r="I51" s="840">
        <v>71124</v>
      </c>
      <c r="J51" s="441">
        <v>71126</v>
      </c>
      <c r="K51" s="629">
        <v>9325</v>
      </c>
      <c r="L51" s="442">
        <v>0</v>
      </c>
      <c r="M51" s="442">
        <v>0</v>
      </c>
      <c r="N51" s="442"/>
      <c r="O51" s="449">
        <v>0</v>
      </c>
      <c r="P51" s="449">
        <v>0</v>
      </c>
      <c r="Q51" s="449"/>
      <c r="R51" s="450">
        <v>0</v>
      </c>
      <c r="S51" s="450">
        <v>0</v>
      </c>
      <c r="T51" s="450"/>
      <c r="U51" s="487"/>
      <c r="V51" s="487"/>
      <c r="W51" s="487"/>
      <c r="X51" s="450"/>
      <c r="Y51" s="450"/>
      <c r="Z51" s="450"/>
      <c r="AA51" s="602"/>
      <c r="AB51" s="602"/>
      <c r="AC51" s="602"/>
      <c r="AD51" s="608"/>
      <c r="AE51" s="608"/>
      <c r="AF51" s="608"/>
      <c r="AG51" s="456">
        <v>71129</v>
      </c>
      <c r="AH51" s="456">
        <v>97</v>
      </c>
      <c r="AI51" s="456">
        <v>9329</v>
      </c>
      <c r="AJ51" s="456">
        <v>71127</v>
      </c>
      <c r="AK51" s="456">
        <v>114</v>
      </c>
      <c r="AL51" s="456">
        <v>9325</v>
      </c>
      <c r="AM51" s="456"/>
      <c r="AN51" s="456"/>
      <c r="AO51" s="456"/>
      <c r="AP51" s="456"/>
      <c r="AQ51" s="456"/>
      <c r="AR51" s="456"/>
      <c r="AS51" s="456"/>
      <c r="AT51" s="456"/>
      <c r="AU51" s="456"/>
      <c r="AV51" s="456"/>
      <c r="AW51" s="675">
        <f t="shared" si="1"/>
        <v>3</v>
      </c>
      <c r="AX51" s="440">
        <f>IFERROR(VLOOKUP(B51,Database!A:D,4,FALSE),"r")</f>
        <v>315</v>
      </c>
      <c r="AY51" s="440">
        <f t="shared" si="2"/>
        <v>211</v>
      </c>
      <c r="BA51" s="641"/>
      <c r="BB51" s="467"/>
    </row>
    <row r="52" spans="1:54" ht="16.5" thickTop="1" thickBot="1" x14ac:dyDescent="0.3">
      <c r="A52" s="444">
        <f t="shared" si="3"/>
        <v>46</v>
      </c>
      <c r="B52" s="447">
        <v>5150003562</v>
      </c>
      <c r="C52" s="447"/>
      <c r="D52" s="440" t="str">
        <f>IFERROR(VLOOKUP(B52,Database!A:D,2,FALSE),"r")</f>
        <v>DK 20 ML PURE ORNG MARM</v>
      </c>
      <c r="E52" s="849"/>
      <c r="F52" s="516">
        <f t="shared" si="0"/>
        <v>0</v>
      </c>
      <c r="G52" s="516"/>
      <c r="H52" s="862"/>
      <c r="I52" s="840">
        <v>0</v>
      </c>
      <c r="J52" s="441">
        <v>0</v>
      </c>
      <c r="K52" s="629"/>
      <c r="L52" s="442">
        <v>0</v>
      </c>
      <c r="M52" s="442">
        <v>0</v>
      </c>
      <c r="N52" s="442"/>
      <c r="O52" s="449">
        <v>0</v>
      </c>
      <c r="P52" s="449">
        <v>0</v>
      </c>
      <c r="Q52" s="449"/>
      <c r="R52" s="450">
        <v>0</v>
      </c>
      <c r="S52" s="450">
        <v>0</v>
      </c>
      <c r="T52" s="450"/>
      <c r="U52" s="487"/>
      <c r="V52" s="487"/>
      <c r="W52" s="487"/>
      <c r="X52" s="450"/>
      <c r="Y52" s="450"/>
      <c r="Z52" s="450"/>
      <c r="AA52" s="602"/>
      <c r="AB52" s="602"/>
      <c r="AC52" s="602"/>
      <c r="AD52" s="608"/>
      <c r="AE52" s="608"/>
      <c r="AF52" s="608"/>
      <c r="AG52" s="456"/>
      <c r="AH52" s="456"/>
      <c r="AI52" s="456"/>
      <c r="AJ52" s="456"/>
      <c r="AK52" s="456"/>
      <c r="AL52" s="456"/>
      <c r="AM52" s="456"/>
      <c r="AN52" s="456"/>
      <c r="AO52" s="456"/>
      <c r="AP52" s="456"/>
      <c r="AQ52" s="456"/>
      <c r="AR52" s="456"/>
      <c r="AS52" s="456"/>
      <c r="AT52" s="456"/>
      <c r="AU52" s="456"/>
      <c r="AV52" s="456"/>
      <c r="AW52" s="675">
        <f t="shared" si="1"/>
        <v>0</v>
      </c>
      <c r="AX52" s="440">
        <f>IFERROR(VLOOKUP(B52,Database!A:D,4,FALSE),"r")</f>
        <v>136</v>
      </c>
      <c r="AY52" s="440">
        <f t="shared" si="2"/>
        <v>0</v>
      </c>
      <c r="BA52" s="641"/>
      <c r="BB52" s="467"/>
    </row>
    <row r="53" spans="1:54" ht="16.5" thickTop="1" thickBot="1" x14ac:dyDescent="0.3">
      <c r="A53" s="444">
        <f t="shared" si="3"/>
        <v>47</v>
      </c>
      <c r="B53" s="447">
        <v>5150003888</v>
      </c>
      <c r="C53" s="447"/>
      <c r="D53" s="440" t="str">
        <f>IFERROR(VLOOKUP(B53,Database!A:D,2,FALSE),"r")</f>
        <v>DK 1 OZ ORANGE MARMALADE</v>
      </c>
      <c r="E53" s="849"/>
      <c r="F53" s="516">
        <f t="shared" si="0"/>
        <v>1148</v>
      </c>
      <c r="G53" s="516"/>
      <c r="H53" s="862"/>
      <c r="I53" s="840">
        <v>71130</v>
      </c>
      <c r="J53" s="441">
        <v>71136</v>
      </c>
      <c r="K53" s="629">
        <v>9329</v>
      </c>
      <c r="L53" s="442">
        <v>0</v>
      </c>
      <c r="M53" s="442">
        <v>0</v>
      </c>
      <c r="N53" s="442"/>
      <c r="O53" s="449">
        <v>0</v>
      </c>
      <c r="P53" s="449">
        <v>0</v>
      </c>
      <c r="Q53" s="449"/>
      <c r="R53" s="450">
        <v>0</v>
      </c>
      <c r="S53" s="450">
        <v>0</v>
      </c>
      <c r="T53" s="450"/>
      <c r="U53" s="487"/>
      <c r="V53" s="487"/>
      <c r="W53" s="487"/>
      <c r="X53" s="450"/>
      <c r="Y53" s="450"/>
      <c r="Z53" s="450"/>
      <c r="AA53" s="602"/>
      <c r="AB53" s="602"/>
      <c r="AC53" s="602"/>
      <c r="AD53" s="608"/>
      <c r="AE53" s="608"/>
      <c r="AF53" s="608"/>
      <c r="AG53" s="456">
        <v>71137</v>
      </c>
      <c r="AH53" s="456">
        <v>60</v>
      </c>
      <c r="AI53" s="456">
        <v>9327</v>
      </c>
      <c r="AJ53" s="456">
        <v>71128</v>
      </c>
      <c r="AK53" s="456">
        <v>136</v>
      </c>
      <c r="AL53" s="456">
        <v>9328</v>
      </c>
      <c r="AM53" s="456"/>
      <c r="AN53" s="456"/>
      <c r="AO53" s="456"/>
      <c r="AP53" s="456"/>
      <c r="AQ53" s="456"/>
      <c r="AR53" s="456"/>
      <c r="AS53" s="456"/>
      <c r="AT53" s="456"/>
      <c r="AU53" s="456"/>
      <c r="AV53" s="456"/>
      <c r="AW53" s="675">
        <f t="shared" si="1"/>
        <v>7</v>
      </c>
      <c r="AX53" s="440">
        <f>IFERROR(VLOOKUP(B53,Database!A:D,4,FALSE),"r")</f>
        <v>136</v>
      </c>
      <c r="AY53" s="440">
        <f t="shared" si="2"/>
        <v>196</v>
      </c>
      <c r="BA53" s="641"/>
      <c r="BB53" s="467"/>
    </row>
    <row r="54" spans="1:54" ht="16.5" thickTop="1" thickBot="1" x14ac:dyDescent="0.3">
      <c r="A54" s="444">
        <f t="shared" si="3"/>
        <v>48</v>
      </c>
      <c r="B54" s="447">
        <v>5150005685</v>
      </c>
      <c r="C54" s="447"/>
      <c r="D54" s="440" t="str">
        <f>IFERROR(VLOOKUP(B54,Database!A:D,2,FALSE),"r")</f>
        <v>SM 12 FL OZ STRAWBERRY SYRUP</v>
      </c>
      <c r="E54" s="849"/>
      <c r="F54" s="516">
        <f t="shared" si="0"/>
        <v>4022</v>
      </c>
      <c r="G54" s="516"/>
      <c r="H54" s="862"/>
      <c r="I54" s="840">
        <v>57341</v>
      </c>
      <c r="J54" s="441">
        <v>57356</v>
      </c>
      <c r="K54" s="629">
        <v>9329</v>
      </c>
      <c r="L54" s="442">
        <v>57330</v>
      </c>
      <c r="M54" s="442">
        <v>57340</v>
      </c>
      <c r="N54" s="442"/>
      <c r="O54" s="449">
        <v>0</v>
      </c>
      <c r="P54" s="449">
        <v>0</v>
      </c>
      <c r="Q54" s="449"/>
      <c r="R54" s="450">
        <v>0</v>
      </c>
      <c r="S54" s="450">
        <v>0</v>
      </c>
      <c r="T54" s="450"/>
      <c r="U54" s="487"/>
      <c r="V54" s="487"/>
      <c r="W54" s="487"/>
      <c r="X54" s="450"/>
      <c r="Y54" s="450"/>
      <c r="Z54" s="450"/>
      <c r="AA54" s="602"/>
      <c r="AB54" s="602"/>
      <c r="AC54" s="602"/>
      <c r="AD54" s="608"/>
      <c r="AE54" s="608"/>
      <c r="AF54" s="608"/>
      <c r="AG54" s="456">
        <v>57357</v>
      </c>
      <c r="AH54" s="456">
        <v>26</v>
      </c>
      <c r="AI54" s="456">
        <v>9329</v>
      </c>
      <c r="AJ54" s="456"/>
      <c r="AK54" s="456"/>
      <c r="AL54" s="456"/>
      <c r="AM54" s="456"/>
      <c r="AN54" s="456"/>
      <c r="AO54" s="456"/>
      <c r="AP54" s="456"/>
      <c r="AQ54" s="456"/>
      <c r="AR54" s="456"/>
      <c r="AS54" s="456"/>
      <c r="AT54" s="456"/>
      <c r="AU54" s="456"/>
      <c r="AV54" s="456"/>
      <c r="AW54" s="675">
        <f t="shared" si="1"/>
        <v>27</v>
      </c>
      <c r="AX54" s="440">
        <f>IFERROR(VLOOKUP(B54,Database!A:D,4,FALSE),"r")</f>
        <v>148</v>
      </c>
      <c r="AY54" s="440">
        <f t="shared" si="2"/>
        <v>26</v>
      </c>
      <c r="BA54" s="641"/>
      <c r="BB54" s="467"/>
    </row>
    <row r="55" spans="1:54" ht="16.5" thickTop="1" thickBot="1" x14ac:dyDescent="0.3">
      <c r="A55" s="444">
        <f t="shared" si="3"/>
        <v>49</v>
      </c>
      <c r="B55" s="445">
        <v>5150005684</v>
      </c>
      <c r="C55" s="445"/>
      <c r="D55" s="440" t="str">
        <f>IFERROR(VLOOKUP(B55,Database!A:D,2,FALSE),"r")</f>
        <v>SM 12 FL OZ RED RASPBERRY SYR</v>
      </c>
      <c r="E55" s="849"/>
      <c r="F55" s="516">
        <f t="shared" si="0"/>
        <v>2276</v>
      </c>
      <c r="G55" s="516"/>
      <c r="H55" s="862"/>
      <c r="I55" s="840">
        <v>57358</v>
      </c>
      <c r="J55" s="441">
        <v>57372</v>
      </c>
      <c r="K55" s="629">
        <v>9329</v>
      </c>
      <c r="L55" s="442">
        <v>0</v>
      </c>
      <c r="M55" s="442">
        <v>0</v>
      </c>
      <c r="N55" s="442"/>
      <c r="O55" s="449">
        <v>0</v>
      </c>
      <c r="P55" s="449">
        <v>0</v>
      </c>
      <c r="Q55" s="449"/>
      <c r="R55" s="450">
        <v>0</v>
      </c>
      <c r="S55" s="450">
        <v>0</v>
      </c>
      <c r="T55" s="450"/>
      <c r="U55" s="487"/>
      <c r="V55" s="487"/>
      <c r="W55" s="487"/>
      <c r="X55" s="450"/>
      <c r="Y55" s="450"/>
      <c r="Z55" s="450"/>
      <c r="AA55" s="602"/>
      <c r="AB55" s="602"/>
      <c r="AC55" s="602"/>
      <c r="AD55" s="608"/>
      <c r="AE55" s="608"/>
      <c r="AF55" s="608"/>
      <c r="AG55" s="456">
        <v>57373</v>
      </c>
      <c r="AH55" s="456">
        <v>56</v>
      </c>
      <c r="AI55" s="456">
        <v>9329</v>
      </c>
      <c r="AJ55" s="456"/>
      <c r="AK55" s="456"/>
      <c r="AL55" s="456"/>
      <c r="AM55" s="456"/>
      <c r="AN55" s="456"/>
      <c r="AO55" s="456"/>
      <c r="AP55" s="456"/>
      <c r="AQ55" s="456"/>
      <c r="AR55" s="456"/>
      <c r="AS55" s="456"/>
      <c r="AT55" s="456"/>
      <c r="AU55" s="456"/>
      <c r="AV55" s="456"/>
      <c r="AW55" s="675">
        <f t="shared" si="1"/>
        <v>15</v>
      </c>
      <c r="AX55" s="440">
        <f>IFERROR(VLOOKUP(B55,Database!A:D,4,FALSE),"r")</f>
        <v>148</v>
      </c>
      <c r="AY55" s="440">
        <f t="shared" si="2"/>
        <v>56</v>
      </c>
      <c r="BA55" s="641"/>
      <c r="BB55" s="467"/>
    </row>
    <row r="56" spans="1:54" ht="16.5" thickTop="1" thickBot="1" x14ac:dyDescent="0.3">
      <c r="A56" s="444">
        <f t="shared" si="3"/>
        <v>50</v>
      </c>
      <c r="B56" s="443">
        <v>5150005683</v>
      </c>
      <c r="C56" s="443"/>
      <c r="D56" s="440" t="str">
        <f>IFERROR(VLOOKUP(B56,Database!A:D,2,FALSE),"r")</f>
        <v>SM 12 FL OZ BOYSENBERRY SYRUP</v>
      </c>
      <c r="E56" s="849"/>
      <c r="F56" s="516">
        <f t="shared" si="0"/>
        <v>9460</v>
      </c>
      <c r="G56" s="516"/>
      <c r="H56" s="862"/>
      <c r="I56" s="840">
        <v>57374</v>
      </c>
      <c r="J56" s="441">
        <v>57433</v>
      </c>
      <c r="K56" s="629">
        <v>9239</v>
      </c>
      <c r="L56" s="442">
        <v>57435</v>
      </c>
      <c r="M56" s="442">
        <v>57437</v>
      </c>
      <c r="N56" s="442"/>
      <c r="O56" s="449">
        <v>0</v>
      </c>
      <c r="P56" s="449">
        <v>0</v>
      </c>
      <c r="Q56" s="449"/>
      <c r="R56" s="450">
        <v>0</v>
      </c>
      <c r="S56" s="450">
        <v>0</v>
      </c>
      <c r="T56" s="450"/>
      <c r="U56" s="487"/>
      <c r="V56" s="487"/>
      <c r="W56" s="487"/>
      <c r="X56" s="450"/>
      <c r="Y56" s="450"/>
      <c r="Z56" s="450"/>
      <c r="AA56" s="602"/>
      <c r="AB56" s="602"/>
      <c r="AC56" s="602"/>
      <c r="AD56" s="608"/>
      <c r="AE56" s="608"/>
      <c r="AF56" s="608"/>
      <c r="AG56" s="456">
        <v>57434</v>
      </c>
      <c r="AH56" s="456">
        <v>136</v>
      </c>
      <c r="AI56" s="456">
        <v>9329</v>
      </c>
      <c r="AJ56" s="456"/>
      <c r="AK56" s="456"/>
      <c r="AL56" s="456"/>
      <c r="AM56" s="456"/>
      <c r="AN56" s="456"/>
      <c r="AO56" s="456"/>
      <c r="AP56" s="456"/>
      <c r="AQ56" s="456"/>
      <c r="AR56" s="456"/>
      <c r="AS56" s="456"/>
      <c r="AT56" s="456"/>
      <c r="AU56" s="456"/>
      <c r="AV56" s="456"/>
      <c r="AW56" s="675">
        <f t="shared" si="1"/>
        <v>63</v>
      </c>
      <c r="AX56" s="440">
        <f>IFERROR(VLOOKUP(B56,Database!A:D,4,FALSE),"r")</f>
        <v>148</v>
      </c>
      <c r="AY56" s="440">
        <f t="shared" si="2"/>
        <v>136</v>
      </c>
      <c r="BA56" s="641"/>
      <c r="BB56" s="467"/>
    </row>
    <row r="57" spans="1:54" ht="16.5" thickTop="1" thickBot="1" x14ac:dyDescent="0.3">
      <c r="A57" s="444">
        <f t="shared" si="3"/>
        <v>51</v>
      </c>
      <c r="B57" s="445">
        <v>5150005682</v>
      </c>
      <c r="C57" s="445"/>
      <c r="D57" s="440" t="str">
        <f>IFERROR(VLOOKUP(B57,Database!A:D,2,FALSE),"r")</f>
        <v>SM 12 FL OZ BLUEBERRY SYRUP</v>
      </c>
      <c r="E57" s="849"/>
      <c r="F57" s="516">
        <f t="shared" si="0"/>
        <v>8111</v>
      </c>
      <c r="G57" s="516"/>
      <c r="H57" s="862"/>
      <c r="I57" s="840">
        <v>57438</v>
      </c>
      <c r="J57" s="441">
        <v>57448</v>
      </c>
      <c r="K57" s="629">
        <v>9329</v>
      </c>
      <c r="L57" s="442">
        <v>57450</v>
      </c>
      <c r="M57" s="442">
        <v>57492</v>
      </c>
      <c r="N57" s="442">
        <v>9330</v>
      </c>
      <c r="O57" s="449">
        <v>0</v>
      </c>
      <c r="P57" s="449">
        <v>0</v>
      </c>
      <c r="Q57" s="449"/>
      <c r="R57" s="450">
        <v>0</v>
      </c>
      <c r="S57" s="450">
        <v>0</v>
      </c>
      <c r="T57" s="450"/>
      <c r="U57" s="487"/>
      <c r="V57" s="487"/>
      <c r="W57" s="487"/>
      <c r="X57" s="450"/>
      <c r="Y57" s="450"/>
      <c r="Z57" s="450"/>
      <c r="AA57" s="602"/>
      <c r="AB57" s="602"/>
      <c r="AC57" s="602"/>
      <c r="AD57" s="608"/>
      <c r="AE57" s="608"/>
      <c r="AF57" s="608"/>
      <c r="AG57" s="456">
        <v>57449</v>
      </c>
      <c r="AH57" s="456">
        <v>119</v>
      </c>
      <c r="AI57" s="456">
        <v>9329</v>
      </c>
      <c r="AJ57" s="456"/>
      <c r="AK57" s="456"/>
      <c r="AL57" s="456"/>
      <c r="AM57" s="456"/>
      <c r="AN57" s="456"/>
      <c r="AO57" s="456"/>
      <c r="AP57" s="456"/>
      <c r="AQ57" s="456"/>
      <c r="AR57" s="456"/>
      <c r="AS57" s="456"/>
      <c r="AT57" s="456"/>
      <c r="AU57" s="456"/>
      <c r="AV57" s="456"/>
      <c r="AW57" s="675">
        <f t="shared" si="1"/>
        <v>54</v>
      </c>
      <c r="AX57" s="440">
        <f>IFERROR(VLOOKUP(B57,Database!A:D,4,FALSE),"r")</f>
        <v>148</v>
      </c>
      <c r="AY57" s="440">
        <f t="shared" si="2"/>
        <v>119</v>
      </c>
      <c r="BA57" s="641"/>
      <c r="BB57" s="467"/>
    </row>
    <row r="58" spans="1:54" ht="16.5" thickTop="1" thickBot="1" x14ac:dyDescent="0.3">
      <c r="A58" s="444">
        <f t="shared" si="3"/>
        <v>52</v>
      </c>
      <c r="B58" s="443">
        <v>5150005682</v>
      </c>
      <c r="C58" s="443"/>
      <c r="D58" s="440" t="str">
        <f>IFERROR(VLOOKUP(B58,Database!A:D,2,FALSE),"r")</f>
        <v>SM 12 FL OZ BLUEBERRY SYRUP</v>
      </c>
      <c r="E58" s="849"/>
      <c r="F58" s="516">
        <f t="shared" si="0"/>
        <v>3686</v>
      </c>
      <c r="G58" s="516"/>
      <c r="H58" s="862"/>
      <c r="I58" s="840">
        <v>57493</v>
      </c>
      <c r="J58" s="441">
        <v>57516</v>
      </c>
      <c r="K58" s="629">
        <v>9330</v>
      </c>
      <c r="L58" s="442">
        <v>0</v>
      </c>
      <c r="M58" s="442">
        <v>0</v>
      </c>
      <c r="N58" s="442"/>
      <c r="O58" s="449">
        <v>0</v>
      </c>
      <c r="P58" s="449">
        <v>0</v>
      </c>
      <c r="Q58" s="449"/>
      <c r="R58" s="450">
        <v>0</v>
      </c>
      <c r="S58" s="450">
        <v>0</v>
      </c>
      <c r="T58" s="450"/>
      <c r="U58" s="487"/>
      <c r="V58" s="487"/>
      <c r="W58" s="487"/>
      <c r="X58" s="450"/>
      <c r="Y58" s="450"/>
      <c r="Z58" s="450"/>
      <c r="AA58" s="602"/>
      <c r="AB58" s="602"/>
      <c r="AC58" s="602"/>
      <c r="AD58" s="608"/>
      <c r="AE58" s="608"/>
      <c r="AF58" s="608"/>
      <c r="AG58" s="456">
        <v>57517</v>
      </c>
      <c r="AH58" s="456">
        <v>134</v>
      </c>
      <c r="AI58" s="456">
        <v>9330</v>
      </c>
      <c r="AJ58" s="456"/>
      <c r="AK58" s="456"/>
      <c r="AL58" s="456"/>
      <c r="AM58" s="456"/>
      <c r="AN58" s="456"/>
      <c r="AO58" s="456"/>
      <c r="AP58" s="456"/>
      <c r="AQ58" s="456"/>
      <c r="AR58" s="456"/>
      <c r="AS58" s="456"/>
      <c r="AT58" s="456"/>
      <c r="AU58" s="456"/>
      <c r="AV58" s="456"/>
      <c r="AW58" s="675">
        <f t="shared" si="1"/>
        <v>24</v>
      </c>
      <c r="AX58" s="440">
        <f>IFERROR(VLOOKUP(B58,Database!A:D,4,FALSE),"r")</f>
        <v>148</v>
      </c>
      <c r="AY58" s="440">
        <f t="shared" si="2"/>
        <v>134</v>
      </c>
      <c r="BA58" s="641"/>
      <c r="BB58" s="467"/>
    </row>
    <row r="59" spans="1:54" ht="16.5" thickTop="1" thickBot="1" x14ac:dyDescent="0.3">
      <c r="A59" s="444">
        <f t="shared" si="3"/>
        <v>53</v>
      </c>
      <c r="B59" s="443">
        <v>5150004015</v>
      </c>
      <c r="C59" s="443"/>
      <c r="D59" s="440" t="str">
        <f>IFERROR(VLOOKUP(B59,Database!A:D,2,FALSE),"r")</f>
        <v>SM 310 ML NSA APRICOT</v>
      </c>
      <c r="E59" s="849"/>
      <c r="F59" s="516">
        <f t="shared" si="0"/>
        <v>2474</v>
      </c>
      <c r="G59" s="516"/>
      <c r="H59" s="862"/>
      <c r="I59" s="840">
        <v>27176</v>
      </c>
      <c r="J59" s="441">
        <v>27194</v>
      </c>
      <c r="K59" s="629">
        <v>9330</v>
      </c>
      <c r="L59" s="442">
        <v>0</v>
      </c>
      <c r="M59" s="442">
        <v>0</v>
      </c>
      <c r="N59" s="442"/>
      <c r="O59" s="449">
        <v>0</v>
      </c>
      <c r="P59" s="449">
        <v>0</v>
      </c>
      <c r="Q59" s="449"/>
      <c r="R59" s="450">
        <v>0</v>
      </c>
      <c r="S59" s="450">
        <v>0</v>
      </c>
      <c r="T59" s="450"/>
      <c r="U59" s="487"/>
      <c r="V59" s="487"/>
      <c r="W59" s="487"/>
      <c r="X59" s="450"/>
      <c r="Y59" s="450"/>
      <c r="Z59" s="450"/>
      <c r="AA59" s="602"/>
      <c r="AB59" s="602"/>
      <c r="AC59" s="602"/>
      <c r="AD59" s="608"/>
      <c r="AE59" s="608"/>
      <c r="AF59" s="608"/>
      <c r="AG59" s="456">
        <v>27195</v>
      </c>
      <c r="AH59" s="456">
        <v>80</v>
      </c>
      <c r="AI59" s="456">
        <v>9330</v>
      </c>
      <c r="AJ59" s="456"/>
      <c r="AK59" s="456"/>
      <c r="AL59" s="456"/>
      <c r="AM59" s="456"/>
      <c r="AN59" s="456"/>
      <c r="AO59" s="456"/>
      <c r="AP59" s="456"/>
      <c r="AQ59" s="456"/>
      <c r="AR59" s="456"/>
      <c r="AS59" s="456"/>
      <c r="AT59" s="456"/>
      <c r="AU59" s="456"/>
      <c r="AV59" s="456"/>
      <c r="AW59" s="675">
        <f t="shared" si="1"/>
        <v>19</v>
      </c>
      <c r="AX59" s="440">
        <f>IFERROR(VLOOKUP(B59,Database!A:D,4,FALSE),"r")</f>
        <v>126</v>
      </c>
      <c r="AY59" s="440">
        <f t="shared" si="2"/>
        <v>80</v>
      </c>
      <c r="BA59" s="641"/>
      <c r="BB59" s="467"/>
    </row>
    <row r="60" spans="1:54" ht="16.5" thickTop="1" thickBot="1" x14ac:dyDescent="0.3">
      <c r="A60" s="444">
        <f t="shared" si="3"/>
        <v>54</v>
      </c>
      <c r="B60" s="443">
        <v>5150004016</v>
      </c>
      <c r="C60" s="443"/>
      <c r="D60" s="440" t="str">
        <f>IFERROR(VLOOKUP(B60,Database!A:D,2,FALSE),"r")</f>
        <v>SM 310 ML NSA ORANGE</v>
      </c>
      <c r="E60" s="849"/>
      <c r="F60" s="516">
        <f t="shared" si="0"/>
        <v>7481</v>
      </c>
      <c r="G60" s="516"/>
      <c r="H60" s="862"/>
      <c r="I60" s="840">
        <v>27196</v>
      </c>
      <c r="J60" s="441">
        <v>27254</v>
      </c>
      <c r="K60" s="629">
        <v>9330</v>
      </c>
      <c r="L60" s="442">
        <v>0</v>
      </c>
      <c r="M60" s="442">
        <v>0</v>
      </c>
      <c r="N60" s="442"/>
      <c r="O60" s="449">
        <v>0</v>
      </c>
      <c r="P60" s="449">
        <v>0</v>
      </c>
      <c r="Q60" s="449"/>
      <c r="R60" s="450">
        <v>0</v>
      </c>
      <c r="S60" s="450">
        <v>0</v>
      </c>
      <c r="T60" s="450"/>
      <c r="U60" s="487"/>
      <c r="V60" s="487"/>
      <c r="W60" s="487"/>
      <c r="X60" s="450"/>
      <c r="Y60" s="450"/>
      <c r="Z60" s="450"/>
      <c r="AA60" s="602"/>
      <c r="AB60" s="602"/>
      <c r="AC60" s="602"/>
      <c r="AD60" s="608"/>
      <c r="AE60" s="608"/>
      <c r="AF60" s="608"/>
      <c r="AG60" s="456">
        <v>27255</v>
      </c>
      <c r="AH60" s="456">
        <v>47</v>
      </c>
      <c r="AI60" s="456">
        <v>9330</v>
      </c>
      <c r="AJ60" s="456"/>
      <c r="AK60" s="456"/>
      <c r="AL60" s="456"/>
      <c r="AM60" s="456"/>
      <c r="AN60" s="456"/>
      <c r="AO60" s="456"/>
      <c r="AP60" s="456"/>
      <c r="AQ60" s="456"/>
      <c r="AR60" s="456"/>
      <c r="AS60" s="456"/>
      <c r="AT60" s="456"/>
      <c r="AU60" s="456"/>
      <c r="AV60" s="456"/>
      <c r="AW60" s="675">
        <f t="shared" si="1"/>
        <v>59</v>
      </c>
      <c r="AX60" s="440">
        <f>IFERROR(VLOOKUP(B60,Database!A:D,4,FALSE),"r")</f>
        <v>126</v>
      </c>
      <c r="AY60" s="440">
        <f t="shared" si="2"/>
        <v>47</v>
      </c>
      <c r="BA60" s="641"/>
      <c r="BB60" s="467"/>
    </row>
    <row r="61" spans="1:54" ht="16.5" thickTop="1" thickBot="1" x14ac:dyDescent="0.3">
      <c r="A61" s="444">
        <f t="shared" si="3"/>
        <v>55</v>
      </c>
      <c r="B61" s="443">
        <v>5150078276</v>
      </c>
      <c r="C61" s="443"/>
      <c r="D61" s="440" t="str">
        <f>IFERROR(VLOOKUP(B61,Database!A:D,2,FALSE),"r")</f>
        <v>SM 440G ORG MAM LS SPN INTL</v>
      </c>
      <c r="E61" s="849"/>
      <c r="F61" s="516">
        <f t="shared" si="0"/>
        <v>6275</v>
      </c>
      <c r="G61" s="516"/>
      <c r="H61" s="862"/>
      <c r="I61" s="840">
        <v>27256</v>
      </c>
      <c r="J61" s="441">
        <v>27272</v>
      </c>
      <c r="K61" s="629">
        <v>9331</v>
      </c>
      <c r="L61" s="442">
        <v>27274</v>
      </c>
      <c r="M61" s="442">
        <v>27304</v>
      </c>
      <c r="N61" s="442">
        <v>9331</v>
      </c>
      <c r="O61" s="449">
        <v>0</v>
      </c>
      <c r="P61" s="449">
        <v>0</v>
      </c>
      <c r="Q61" s="449"/>
      <c r="R61" s="450">
        <v>0</v>
      </c>
      <c r="S61" s="450">
        <v>0</v>
      </c>
      <c r="T61" s="450"/>
      <c r="U61" s="487"/>
      <c r="V61" s="487"/>
      <c r="W61" s="487"/>
      <c r="X61" s="450"/>
      <c r="Y61" s="450"/>
      <c r="Z61" s="450"/>
      <c r="AA61" s="602"/>
      <c r="AB61" s="602"/>
      <c r="AC61" s="602"/>
      <c r="AD61" s="608"/>
      <c r="AE61" s="608"/>
      <c r="AF61" s="608"/>
      <c r="AG61" s="456">
        <v>27273</v>
      </c>
      <c r="AH61" s="456">
        <v>98</v>
      </c>
      <c r="AI61" s="456">
        <v>9331</v>
      </c>
      <c r="AJ61" s="456">
        <v>27305</v>
      </c>
      <c r="AK61" s="456">
        <v>33</v>
      </c>
      <c r="AL61" s="456">
        <v>9331</v>
      </c>
      <c r="AM61" s="456"/>
      <c r="AN61" s="456"/>
      <c r="AO61" s="456"/>
      <c r="AP61" s="456"/>
      <c r="AQ61" s="456"/>
      <c r="AR61" s="456"/>
      <c r="AS61" s="456"/>
      <c r="AT61" s="456"/>
      <c r="AU61" s="456"/>
      <c r="AV61" s="456"/>
      <c r="AW61" s="675">
        <f t="shared" si="1"/>
        <v>48</v>
      </c>
      <c r="AX61" s="440">
        <f>IFERROR(VLOOKUP(B61,Database!A:D,4,FALSE),"r")</f>
        <v>128</v>
      </c>
      <c r="AY61" s="440">
        <f t="shared" si="2"/>
        <v>131</v>
      </c>
      <c r="BA61" s="641"/>
      <c r="BB61" s="467"/>
    </row>
    <row r="62" spans="1:54" ht="16.5" thickTop="1" thickBot="1" x14ac:dyDescent="0.3">
      <c r="A62" s="444">
        <f t="shared" si="3"/>
        <v>56</v>
      </c>
      <c r="B62" s="443">
        <v>5150002782</v>
      </c>
      <c r="C62" s="443"/>
      <c r="D62" s="440" t="str">
        <f>IFERROR(VLOOKUP(B62,Database!A:D,2,FALSE),"r")</f>
        <v>SM 1 OZ APRICOT PRES MEX</v>
      </c>
      <c r="E62" s="849"/>
      <c r="F62" s="516">
        <f t="shared" si="0"/>
        <v>433</v>
      </c>
      <c r="G62" s="516"/>
      <c r="H62" s="862"/>
      <c r="I62" s="840">
        <v>71156</v>
      </c>
      <c r="J62" s="441">
        <v>71157</v>
      </c>
      <c r="K62" s="629">
        <v>9330</v>
      </c>
      <c r="L62" s="442"/>
      <c r="M62" s="442"/>
      <c r="N62" s="442"/>
      <c r="O62" s="449">
        <v>0</v>
      </c>
      <c r="P62" s="449">
        <v>0</v>
      </c>
      <c r="Q62" s="449"/>
      <c r="R62" s="450">
        <v>0</v>
      </c>
      <c r="S62" s="450">
        <v>0</v>
      </c>
      <c r="T62" s="450"/>
      <c r="U62" s="487"/>
      <c r="V62" s="487"/>
      <c r="W62" s="487"/>
      <c r="X62" s="450"/>
      <c r="Y62" s="450"/>
      <c r="Z62" s="450"/>
      <c r="AA62" s="602"/>
      <c r="AB62" s="602"/>
      <c r="AC62" s="602"/>
      <c r="AD62" s="608"/>
      <c r="AE62" s="608"/>
      <c r="AF62" s="608"/>
      <c r="AG62" s="456">
        <v>71158</v>
      </c>
      <c r="AH62" s="456">
        <v>136</v>
      </c>
      <c r="AI62" s="456">
        <v>9331</v>
      </c>
      <c r="AJ62" s="456">
        <v>71159</v>
      </c>
      <c r="AK62" s="456">
        <v>25</v>
      </c>
      <c r="AL62" s="456">
        <v>9331</v>
      </c>
      <c r="AM62" s="456"/>
      <c r="AN62" s="456"/>
      <c r="AO62" s="456"/>
      <c r="AP62" s="456"/>
      <c r="AQ62" s="456"/>
      <c r="AR62" s="456"/>
      <c r="AS62" s="456"/>
      <c r="AT62" s="456"/>
      <c r="AU62" s="456"/>
      <c r="AV62" s="456"/>
      <c r="AW62" s="675">
        <f t="shared" si="1"/>
        <v>2</v>
      </c>
      <c r="AX62" s="440">
        <f>IFERROR(VLOOKUP(B62,Database!A:D,4,FALSE),"r")</f>
        <v>136</v>
      </c>
      <c r="AY62" s="440">
        <f t="shared" si="2"/>
        <v>161</v>
      </c>
      <c r="BA62" s="641"/>
      <c r="BB62" s="467"/>
    </row>
    <row r="63" spans="1:54" ht="16.5" thickTop="1" thickBot="1" x14ac:dyDescent="0.3">
      <c r="A63" s="444">
        <f t="shared" si="3"/>
        <v>57</v>
      </c>
      <c r="B63" s="443">
        <v>5150028602</v>
      </c>
      <c r="C63" s="443"/>
      <c r="D63" s="440" t="str">
        <f>IFERROR(VLOOKUP(B63,Database!A:D,2,FALSE),"r")</f>
        <v>C&amp;B 12 OZ MINT APPLE JELLY</v>
      </c>
      <c r="E63" s="849"/>
      <c r="F63" s="516">
        <f t="shared" si="0"/>
        <v>4384</v>
      </c>
      <c r="G63" s="516"/>
      <c r="H63" s="862"/>
      <c r="I63" s="840">
        <v>27306</v>
      </c>
      <c r="J63" s="441">
        <v>27321</v>
      </c>
      <c r="K63" s="629">
        <v>9336</v>
      </c>
      <c r="L63" s="442">
        <v>0</v>
      </c>
      <c r="M63" s="442">
        <v>0</v>
      </c>
      <c r="N63" s="442"/>
      <c r="O63" s="449">
        <v>0</v>
      </c>
      <c r="P63" s="449">
        <v>0</v>
      </c>
      <c r="Q63" s="449"/>
      <c r="R63" s="450">
        <v>0</v>
      </c>
      <c r="S63" s="450">
        <v>0</v>
      </c>
      <c r="T63" s="450"/>
      <c r="U63" s="487"/>
      <c r="V63" s="487"/>
      <c r="W63" s="487"/>
      <c r="X63" s="450"/>
      <c r="Y63" s="450"/>
      <c r="Z63" s="450"/>
      <c r="AA63" s="602"/>
      <c r="AB63" s="602"/>
      <c r="AC63" s="602"/>
      <c r="AD63" s="608"/>
      <c r="AE63" s="608"/>
      <c r="AF63" s="608"/>
      <c r="AG63" s="456">
        <v>27322</v>
      </c>
      <c r="AH63" s="456">
        <v>64</v>
      </c>
      <c r="AI63" s="456">
        <v>9336</v>
      </c>
      <c r="AJ63" s="456"/>
      <c r="AK63" s="456"/>
      <c r="AL63" s="456"/>
      <c r="AM63" s="456"/>
      <c r="AN63" s="456"/>
      <c r="AO63" s="456"/>
      <c r="AP63" s="456"/>
      <c r="AQ63" s="456"/>
      <c r="AR63" s="456"/>
      <c r="AS63" s="456"/>
      <c r="AT63" s="456"/>
      <c r="AU63" s="456"/>
      <c r="AV63" s="456"/>
      <c r="AW63" s="675">
        <f t="shared" si="1"/>
        <v>16</v>
      </c>
      <c r="AX63" s="440">
        <f>IFERROR(VLOOKUP(B63,Database!A:D,4,FALSE),"r")</f>
        <v>270</v>
      </c>
      <c r="AY63" s="440">
        <f t="shared" si="2"/>
        <v>64</v>
      </c>
      <c r="BA63" s="641"/>
      <c r="BB63" s="467"/>
    </row>
    <row r="64" spans="1:54" ht="16.5" thickTop="1" thickBot="1" x14ac:dyDescent="0.3">
      <c r="A64" s="444">
        <f t="shared" si="3"/>
        <v>58</v>
      </c>
      <c r="B64" s="443">
        <v>5150028601</v>
      </c>
      <c r="C64" s="443"/>
      <c r="D64" s="440" t="str">
        <f>IFERROR(VLOOKUP(B64,Database!A:D,2,FALSE),"r")</f>
        <v>C&amp;B 12 OZ ORANGE MARMALADE</v>
      </c>
      <c r="E64" s="849"/>
      <c r="F64" s="516">
        <f t="shared" si="0"/>
        <v>3075</v>
      </c>
      <c r="G64" s="516"/>
      <c r="H64" s="862"/>
      <c r="I64" s="840">
        <v>27323</v>
      </c>
      <c r="J64" s="441">
        <v>27326</v>
      </c>
      <c r="K64" s="629">
        <v>9336</v>
      </c>
      <c r="L64" s="442">
        <v>27327</v>
      </c>
      <c r="M64" s="442">
        <v>27333</v>
      </c>
      <c r="N64" s="442"/>
      <c r="O64" s="449">
        <v>0</v>
      </c>
      <c r="P64" s="449">
        <v>0</v>
      </c>
      <c r="Q64" s="449"/>
      <c r="R64" s="450">
        <v>0</v>
      </c>
      <c r="S64" s="450">
        <v>0</v>
      </c>
      <c r="T64" s="450"/>
      <c r="U64" s="487"/>
      <c r="V64" s="487"/>
      <c r="W64" s="487"/>
      <c r="X64" s="450"/>
      <c r="Y64" s="450"/>
      <c r="Z64" s="450"/>
      <c r="AA64" s="602"/>
      <c r="AB64" s="602"/>
      <c r="AC64" s="602"/>
      <c r="AD64" s="608"/>
      <c r="AE64" s="608"/>
      <c r="AF64" s="608"/>
      <c r="AG64" s="456">
        <v>27334</v>
      </c>
      <c r="AH64" s="456">
        <v>105</v>
      </c>
      <c r="AI64" s="456">
        <v>9336</v>
      </c>
      <c r="AJ64" s="456"/>
      <c r="AK64" s="456"/>
      <c r="AL64" s="456"/>
      <c r="AM64" s="456"/>
      <c r="AN64" s="456"/>
      <c r="AO64" s="456"/>
      <c r="AP64" s="456"/>
      <c r="AQ64" s="456"/>
      <c r="AR64" s="456"/>
      <c r="AS64" s="456"/>
      <c r="AT64" s="456"/>
      <c r="AU64" s="456"/>
      <c r="AV64" s="456"/>
      <c r="AW64" s="675">
        <f t="shared" si="1"/>
        <v>11</v>
      </c>
      <c r="AX64" s="440">
        <f>IFERROR(VLOOKUP(B64,Database!A:D,4,FALSE),"r")</f>
        <v>270</v>
      </c>
      <c r="AY64" s="440">
        <f t="shared" si="2"/>
        <v>105</v>
      </c>
      <c r="BA64" s="641"/>
      <c r="BB64" s="467"/>
    </row>
    <row r="65" spans="1:54" ht="16.5" thickTop="1" thickBot="1" x14ac:dyDescent="0.3">
      <c r="A65" s="444">
        <f t="shared" si="3"/>
        <v>59</v>
      </c>
      <c r="B65" s="443">
        <v>5150008216</v>
      </c>
      <c r="C65" s="443"/>
      <c r="D65" s="440" t="str">
        <f>IFERROR(VLOOKUP(B65,Database!A:D,2,FALSE),"r")</f>
        <v>CB 1.1OZ ORNG BLOSSOM HONEY PC</v>
      </c>
      <c r="E65" s="849"/>
      <c r="F65" s="516">
        <f t="shared" si="0"/>
        <v>952</v>
      </c>
      <c r="G65" s="516"/>
      <c r="H65" s="862"/>
      <c r="I65" s="840">
        <v>71190</v>
      </c>
      <c r="J65" s="441">
        <v>71196</v>
      </c>
      <c r="K65" s="629"/>
      <c r="L65" s="442">
        <v>0</v>
      </c>
      <c r="M65" s="442">
        <v>0</v>
      </c>
      <c r="N65" s="442"/>
      <c r="O65" s="449">
        <v>0</v>
      </c>
      <c r="P65" s="449">
        <v>0</v>
      </c>
      <c r="Q65" s="449"/>
      <c r="R65" s="450">
        <v>0</v>
      </c>
      <c r="S65" s="450">
        <v>0</v>
      </c>
      <c r="T65" s="450"/>
      <c r="U65" s="487"/>
      <c r="V65" s="487"/>
      <c r="W65" s="487"/>
      <c r="X65" s="450"/>
      <c r="Y65" s="450"/>
      <c r="Z65" s="450"/>
      <c r="AA65" s="602"/>
      <c r="AB65" s="602"/>
      <c r="AC65" s="602"/>
      <c r="AD65" s="608"/>
      <c r="AE65" s="608"/>
      <c r="AF65" s="608"/>
      <c r="AG65" s="456"/>
      <c r="AH65" s="456"/>
      <c r="AI65" s="456"/>
      <c r="AJ65" s="456"/>
      <c r="AK65" s="456"/>
      <c r="AL65" s="456"/>
      <c r="AM65" s="456"/>
      <c r="AN65" s="456"/>
      <c r="AO65" s="456"/>
      <c r="AP65" s="456"/>
      <c r="AQ65" s="456"/>
      <c r="AR65" s="456"/>
      <c r="AS65" s="456"/>
      <c r="AT65" s="456"/>
      <c r="AU65" s="456"/>
      <c r="AV65" s="456"/>
      <c r="AW65" s="675">
        <f t="shared" si="1"/>
        <v>7</v>
      </c>
      <c r="AX65" s="440">
        <f>IFERROR(VLOOKUP(B65,Database!A:D,4,FALSE),"r")</f>
        <v>136</v>
      </c>
      <c r="AY65" s="440">
        <f t="shared" si="2"/>
        <v>0</v>
      </c>
      <c r="BA65" s="641"/>
      <c r="BB65" s="467"/>
    </row>
    <row r="66" spans="1:54" ht="16.5" thickTop="1" thickBot="1" x14ac:dyDescent="0.3">
      <c r="A66" s="444">
        <f t="shared" si="3"/>
        <v>60</v>
      </c>
      <c r="B66" s="443">
        <v>5150003884</v>
      </c>
      <c r="C66" s="443"/>
      <c r="D66" s="440" t="str">
        <f>IFERROR(VLOOKUP(B66,Database!A:D,2,FALSE),"r")</f>
        <v>DK 1.1 OZ PURE HONEY</v>
      </c>
      <c r="E66" s="849"/>
      <c r="F66" s="516">
        <f t="shared" si="0"/>
        <v>1715</v>
      </c>
      <c r="G66" s="516"/>
      <c r="H66" s="862"/>
      <c r="I66" s="840">
        <v>71197</v>
      </c>
      <c r="J66" s="441">
        <v>71201</v>
      </c>
      <c r="K66" s="629">
        <v>9336</v>
      </c>
      <c r="L66" s="442">
        <v>71203</v>
      </c>
      <c r="M66" s="442">
        <v>71209</v>
      </c>
      <c r="N66" s="442">
        <v>9337</v>
      </c>
      <c r="O66" s="449">
        <v>0</v>
      </c>
      <c r="P66" s="449">
        <v>0</v>
      </c>
      <c r="Q66" s="449"/>
      <c r="R66" s="450">
        <v>0</v>
      </c>
      <c r="S66" s="450">
        <v>0</v>
      </c>
      <c r="T66" s="450"/>
      <c r="U66" s="487"/>
      <c r="V66" s="487"/>
      <c r="W66" s="487"/>
      <c r="X66" s="450"/>
      <c r="Y66" s="450"/>
      <c r="Z66" s="450"/>
      <c r="AA66" s="602"/>
      <c r="AB66" s="602"/>
      <c r="AC66" s="602"/>
      <c r="AD66" s="608"/>
      <c r="AE66" s="608"/>
      <c r="AF66" s="608"/>
      <c r="AG66" s="456">
        <v>71202</v>
      </c>
      <c r="AH66" s="456">
        <v>83</v>
      </c>
      <c r="AI66" s="456">
        <v>9337</v>
      </c>
      <c r="AJ66" s="456"/>
      <c r="AK66" s="456"/>
      <c r="AL66" s="456"/>
      <c r="AM66" s="456"/>
      <c r="AN66" s="456"/>
      <c r="AO66" s="456"/>
      <c r="AP66" s="456"/>
      <c r="AQ66" s="456"/>
      <c r="AR66" s="456"/>
      <c r="AS66" s="456"/>
      <c r="AT66" s="456"/>
      <c r="AU66" s="456"/>
      <c r="AV66" s="456"/>
      <c r="AW66" s="675">
        <f t="shared" si="1"/>
        <v>12</v>
      </c>
      <c r="AX66" s="440">
        <f>IFERROR(VLOOKUP(B66,Database!A:D,4,FALSE),"r")</f>
        <v>136</v>
      </c>
      <c r="AY66" s="440">
        <f t="shared" si="2"/>
        <v>83</v>
      </c>
      <c r="BA66" s="641"/>
      <c r="BB66" s="467"/>
    </row>
    <row r="67" spans="1:54" ht="16.5" thickTop="1" thickBot="1" x14ac:dyDescent="0.3">
      <c r="A67" s="444">
        <f t="shared" si="3"/>
        <v>61</v>
      </c>
      <c r="B67" s="443">
        <v>5150003883</v>
      </c>
      <c r="C67" s="443"/>
      <c r="D67" s="440" t="str">
        <f>IFERROR(VLOOKUP(B67,Database!A:D,2,FALSE),"r")</f>
        <v>DK 1 OZ GRAPE JAM</v>
      </c>
      <c r="E67" s="849"/>
      <c r="F67" s="516">
        <f t="shared" si="0"/>
        <v>272</v>
      </c>
      <c r="G67" s="516"/>
      <c r="H67" s="862"/>
      <c r="I67" s="840">
        <v>71162</v>
      </c>
      <c r="J67" s="441">
        <v>71163</v>
      </c>
      <c r="K67" s="629">
        <v>9336</v>
      </c>
      <c r="L67" s="442">
        <v>0</v>
      </c>
      <c r="M67" s="442">
        <v>0</v>
      </c>
      <c r="N67" s="442"/>
      <c r="O67" s="449">
        <v>0</v>
      </c>
      <c r="P67" s="449">
        <v>0</v>
      </c>
      <c r="Q67" s="449"/>
      <c r="R67" s="450">
        <v>0</v>
      </c>
      <c r="S67" s="450">
        <v>0</v>
      </c>
      <c r="T67" s="450"/>
      <c r="U67" s="487"/>
      <c r="V67" s="487"/>
      <c r="W67" s="487"/>
      <c r="X67" s="450"/>
      <c r="Y67" s="450"/>
      <c r="Z67" s="450"/>
      <c r="AA67" s="602"/>
      <c r="AB67" s="602"/>
      <c r="AC67" s="602"/>
      <c r="AD67" s="608"/>
      <c r="AE67" s="608"/>
      <c r="AF67" s="608"/>
      <c r="AG67" s="456"/>
      <c r="AH67" s="456"/>
      <c r="AI67" s="456"/>
      <c r="AJ67" s="456"/>
      <c r="AK67" s="456"/>
      <c r="AL67" s="456"/>
      <c r="AM67" s="456"/>
      <c r="AN67" s="456"/>
      <c r="AO67" s="456"/>
      <c r="AP67" s="456"/>
      <c r="AQ67" s="456"/>
      <c r="AR67" s="456"/>
      <c r="AS67" s="456"/>
      <c r="AT67" s="456"/>
      <c r="AU67" s="456"/>
      <c r="AV67" s="456"/>
      <c r="AW67" s="675">
        <f t="shared" si="1"/>
        <v>2</v>
      </c>
      <c r="AX67" s="440">
        <f>IFERROR(VLOOKUP(B67,Database!A:D,4,FALSE),"r")</f>
        <v>136</v>
      </c>
      <c r="AY67" s="440">
        <f t="shared" si="2"/>
        <v>0</v>
      </c>
      <c r="BA67" s="641"/>
      <c r="BB67" s="467"/>
    </row>
    <row r="68" spans="1:54" ht="16.5" thickTop="1" thickBot="1" x14ac:dyDescent="0.3">
      <c r="A68" s="444">
        <f t="shared" si="3"/>
        <v>62</v>
      </c>
      <c r="B68" s="443">
        <v>100804</v>
      </c>
      <c r="C68" s="443"/>
      <c r="D68" s="440" t="str">
        <f>IFERROR(VLOOKUP(B68,Database!A:D,2,FALSE),"r")</f>
        <v>CHOCOLATE SLURRY</v>
      </c>
      <c r="E68" s="849"/>
      <c r="F68" s="516">
        <f t="shared" si="0"/>
        <v>12</v>
      </c>
      <c r="G68" s="516"/>
      <c r="H68" s="862"/>
      <c r="I68" s="840">
        <v>1871</v>
      </c>
      <c r="J68" s="441">
        <v>1877</v>
      </c>
      <c r="K68" s="629">
        <v>9335</v>
      </c>
      <c r="L68" s="442">
        <v>1878</v>
      </c>
      <c r="M68" s="442">
        <v>1882</v>
      </c>
      <c r="N68" s="442">
        <v>9336</v>
      </c>
      <c r="O68" s="449">
        <v>0</v>
      </c>
      <c r="P68" s="449">
        <v>0</v>
      </c>
      <c r="Q68" s="449"/>
      <c r="R68" s="450">
        <v>0</v>
      </c>
      <c r="S68" s="450">
        <v>0</v>
      </c>
      <c r="T68" s="450"/>
      <c r="U68" s="487"/>
      <c r="V68" s="487"/>
      <c r="W68" s="487"/>
      <c r="X68" s="450"/>
      <c r="Y68" s="450"/>
      <c r="Z68" s="450"/>
      <c r="AA68" s="602"/>
      <c r="AB68" s="602"/>
      <c r="AC68" s="602"/>
      <c r="AD68" s="608"/>
      <c r="AE68" s="608"/>
      <c r="AF68" s="608"/>
      <c r="AG68" s="456"/>
      <c r="AH68" s="456"/>
      <c r="AI68" s="456"/>
      <c r="AJ68" s="456"/>
      <c r="AK68" s="456"/>
      <c r="AL68" s="456"/>
      <c r="AM68" s="456"/>
      <c r="AN68" s="456"/>
      <c r="AO68" s="456"/>
      <c r="AP68" s="456"/>
      <c r="AQ68" s="456"/>
      <c r="AR68" s="456"/>
      <c r="AS68" s="456"/>
      <c r="AT68" s="456"/>
      <c r="AU68" s="456"/>
      <c r="AV68" s="456"/>
      <c r="AW68" s="675">
        <f t="shared" si="1"/>
        <v>12</v>
      </c>
      <c r="AX68" s="440">
        <f>IFERROR(VLOOKUP(B68,Database!A:D,4,FALSE),"r")</f>
        <v>1</v>
      </c>
      <c r="AY68" s="440">
        <f t="shared" si="2"/>
        <v>0</v>
      </c>
      <c r="BA68" s="641"/>
      <c r="BB68" s="467"/>
    </row>
    <row r="69" spans="1:54" ht="16.5" thickTop="1" thickBot="1" x14ac:dyDescent="0.3">
      <c r="A69" s="444">
        <f t="shared" si="3"/>
        <v>63</v>
      </c>
      <c r="B69" s="443">
        <v>5150028647</v>
      </c>
      <c r="C69" s="443"/>
      <c r="D69" s="440" t="str">
        <f>IFERROR(VLOOKUP(B69,Database!A:D,2,FALSE),"r")</f>
        <v>C&amp;B 10 OZ HAM GLAZE</v>
      </c>
      <c r="E69" s="849"/>
      <c r="F69" s="516">
        <f t="shared" si="0"/>
        <v>5998</v>
      </c>
      <c r="G69" s="516"/>
      <c r="H69" s="862"/>
      <c r="I69" s="840">
        <v>27335</v>
      </c>
      <c r="J69" s="441">
        <v>27356</v>
      </c>
      <c r="K69" s="629">
        <v>9336</v>
      </c>
      <c r="L69" s="442">
        <v>0</v>
      </c>
      <c r="M69" s="442">
        <v>0</v>
      </c>
      <c r="N69" s="442"/>
      <c r="O69" s="449">
        <v>0</v>
      </c>
      <c r="P69" s="449">
        <v>0</v>
      </c>
      <c r="Q69" s="449"/>
      <c r="R69" s="450">
        <v>0</v>
      </c>
      <c r="S69" s="450">
        <v>0</v>
      </c>
      <c r="T69" s="450"/>
      <c r="U69" s="487"/>
      <c r="V69" s="487"/>
      <c r="W69" s="487"/>
      <c r="X69" s="450"/>
      <c r="Y69" s="450"/>
      <c r="Z69" s="450"/>
      <c r="AA69" s="602"/>
      <c r="AB69" s="602"/>
      <c r="AC69" s="602"/>
      <c r="AD69" s="608"/>
      <c r="AE69" s="608"/>
      <c r="AF69" s="608"/>
      <c r="AG69" s="456">
        <v>97357</v>
      </c>
      <c r="AH69" s="456">
        <v>58</v>
      </c>
      <c r="AI69" s="456">
        <v>9336</v>
      </c>
      <c r="AJ69" s="456"/>
      <c r="AK69" s="456"/>
      <c r="AL69" s="456"/>
      <c r="AM69" s="456"/>
      <c r="AN69" s="456"/>
      <c r="AO69" s="456"/>
      <c r="AP69" s="456"/>
      <c r="AQ69" s="456"/>
      <c r="AR69" s="456"/>
      <c r="AS69" s="456"/>
      <c r="AT69" s="456"/>
      <c r="AU69" s="456"/>
      <c r="AV69" s="456"/>
      <c r="AW69" s="675">
        <f t="shared" si="1"/>
        <v>22</v>
      </c>
      <c r="AX69" s="440">
        <f>IFERROR(VLOOKUP(B69,Database!A:D,4,FALSE),"r")</f>
        <v>270</v>
      </c>
      <c r="AY69" s="440">
        <f t="shared" si="2"/>
        <v>58</v>
      </c>
      <c r="BA69" s="641"/>
      <c r="BB69" s="467"/>
    </row>
    <row r="70" spans="1:54" ht="16.5" thickTop="1" thickBot="1" x14ac:dyDescent="0.3">
      <c r="A70" s="444">
        <f t="shared" si="3"/>
        <v>64</v>
      </c>
      <c r="B70" s="443">
        <v>3619210527</v>
      </c>
      <c r="C70" s="443"/>
      <c r="D70" s="440" t="str">
        <f>IFERROR(VLOOKUP(B70,Database!A:D,2,FALSE),"r")</f>
        <v>SCO SQR 9.5OZ ORG CNCRD GRP FS 6CT</v>
      </c>
      <c r="E70" s="849"/>
      <c r="F70" s="516">
        <f t="shared" si="0"/>
        <v>2026</v>
      </c>
      <c r="G70" s="516"/>
      <c r="H70" s="862"/>
      <c r="I70" s="840">
        <v>27358</v>
      </c>
      <c r="J70" s="441">
        <v>27362</v>
      </c>
      <c r="K70" s="629">
        <v>9336</v>
      </c>
      <c r="L70" s="442">
        <v>0</v>
      </c>
      <c r="M70" s="442">
        <v>0</v>
      </c>
      <c r="N70" s="442"/>
      <c r="O70" s="449">
        <v>0</v>
      </c>
      <c r="P70" s="449">
        <v>0</v>
      </c>
      <c r="Q70" s="449"/>
      <c r="R70" s="450">
        <v>0</v>
      </c>
      <c r="S70" s="450">
        <v>0</v>
      </c>
      <c r="T70" s="450"/>
      <c r="U70" s="487"/>
      <c r="V70" s="487"/>
      <c r="W70" s="487"/>
      <c r="X70" s="450"/>
      <c r="Y70" s="450"/>
      <c r="Z70" s="450"/>
      <c r="AA70" s="602"/>
      <c r="AB70" s="602"/>
      <c r="AC70" s="602"/>
      <c r="AD70" s="608"/>
      <c r="AE70" s="608"/>
      <c r="AF70" s="608"/>
      <c r="AG70" s="456">
        <v>27363</v>
      </c>
      <c r="AH70" s="456">
        <v>226</v>
      </c>
      <c r="AI70" s="456">
        <v>9336</v>
      </c>
      <c r="AJ70" s="456"/>
      <c r="AK70" s="456"/>
      <c r="AL70" s="456"/>
      <c r="AM70" s="456"/>
      <c r="AN70" s="456"/>
      <c r="AO70" s="456"/>
      <c r="AP70" s="456"/>
      <c r="AQ70" s="456"/>
      <c r="AR70" s="456"/>
      <c r="AS70" s="456"/>
      <c r="AT70" s="456"/>
      <c r="AU70" s="456"/>
      <c r="AV70" s="456"/>
      <c r="AW70" s="675">
        <f t="shared" si="1"/>
        <v>5</v>
      </c>
      <c r="AX70" s="440">
        <f>IFERROR(VLOOKUP(B70,Database!A:D,4,FALSE),"r")</f>
        <v>360</v>
      </c>
      <c r="AY70" s="440">
        <f t="shared" si="2"/>
        <v>226</v>
      </c>
      <c r="BA70" s="641"/>
      <c r="BB70" s="467"/>
    </row>
    <row r="71" spans="1:54" ht="16.5" thickTop="1" thickBot="1" x14ac:dyDescent="0.3">
      <c r="A71" s="444">
        <f t="shared" si="3"/>
        <v>65</v>
      </c>
      <c r="B71" s="443">
        <v>3619210526</v>
      </c>
      <c r="C71" s="443"/>
      <c r="D71" s="440" t="str">
        <f>IFERROR(VLOOKUP(B71,Database!A:D,2,FALSE),"r")</f>
        <v>SCO SQR 9.5 OZ ORG MANGO FS 6 CT</v>
      </c>
      <c r="E71" s="849"/>
      <c r="F71" s="516">
        <f t="shared" ref="F71:F134" si="4">((($AW71)*$AX71)+($AY71))</f>
        <v>1595</v>
      </c>
      <c r="G71" s="516"/>
      <c r="H71" s="862"/>
      <c r="I71" s="840">
        <v>27364</v>
      </c>
      <c r="J71" s="441">
        <v>27367</v>
      </c>
      <c r="K71" s="629"/>
      <c r="L71" s="442">
        <v>0</v>
      </c>
      <c r="M71" s="442">
        <v>0</v>
      </c>
      <c r="N71" s="442"/>
      <c r="O71" s="449">
        <v>0</v>
      </c>
      <c r="P71" s="449">
        <v>0</v>
      </c>
      <c r="Q71" s="449"/>
      <c r="R71" s="450">
        <v>0</v>
      </c>
      <c r="S71" s="450">
        <v>0</v>
      </c>
      <c r="T71" s="450"/>
      <c r="U71" s="487"/>
      <c r="V71" s="487"/>
      <c r="W71" s="487"/>
      <c r="X71" s="450"/>
      <c r="Y71" s="450"/>
      <c r="Z71" s="450"/>
      <c r="AA71" s="602"/>
      <c r="AB71" s="602"/>
      <c r="AC71" s="602"/>
      <c r="AD71" s="608"/>
      <c r="AE71" s="608"/>
      <c r="AF71" s="608"/>
      <c r="AG71" s="456">
        <v>27368</v>
      </c>
      <c r="AH71" s="456">
        <v>155</v>
      </c>
      <c r="AI71" s="456">
        <v>9336</v>
      </c>
      <c r="AJ71" s="456"/>
      <c r="AK71" s="456"/>
      <c r="AL71" s="456"/>
      <c r="AM71" s="456"/>
      <c r="AN71" s="456"/>
      <c r="AO71" s="456"/>
      <c r="AP71" s="456"/>
      <c r="AQ71" s="456"/>
      <c r="AR71" s="456"/>
      <c r="AS71" s="456"/>
      <c r="AT71" s="456"/>
      <c r="AU71" s="456"/>
      <c r="AV71" s="456"/>
      <c r="AW71" s="675">
        <f t="shared" si="1"/>
        <v>4</v>
      </c>
      <c r="AX71" s="440">
        <f>IFERROR(VLOOKUP(B71,Database!A:D,4,FALSE),"r")</f>
        <v>360</v>
      </c>
      <c r="AY71" s="440">
        <f t="shared" si="2"/>
        <v>155</v>
      </c>
      <c r="BA71" s="641"/>
      <c r="BB71" s="467"/>
    </row>
    <row r="72" spans="1:54" ht="16.5" thickTop="1" thickBot="1" x14ac:dyDescent="0.3">
      <c r="A72" s="444">
        <f t="shared" si="3"/>
        <v>66</v>
      </c>
      <c r="B72" s="443">
        <v>3619210524</v>
      </c>
      <c r="C72" s="443"/>
      <c r="D72" s="440" t="str">
        <f>IFERROR(VLOOKUP(B72,Database!A:D,2,FALSE),"r")</f>
        <v>SCO SQR 9.5 OZ ORG APRICOT FS 6 CT</v>
      </c>
      <c r="E72" s="849"/>
      <c r="F72" s="516">
        <f t="shared" si="4"/>
        <v>1900</v>
      </c>
      <c r="G72" s="516"/>
      <c r="H72" s="862"/>
      <c r="I72" s="840">
        <v>27370</v>
      </c>
      <c r="J72" s="441">
        <v>27374</v>
      </c>
      <c r="K72" s="629">
        <v>9336</v>
      </c>
      <c r="L72" s="442">
        <v>0</v>
      </c>
      <c r="M72" s="442">
        <v>0</v>
      </c>
      <c r="N72" s="442"/>
      <c r="O72" s="449">
        <v>0</v>
      </c>
      <c r="P72" s="449">
        <v>0</v>
      </c>
      <c r="Q72" s="449"/>
      <c r="R72" s="450">
        <v>0</v>
      </c>
      <c r="S72" s="450">
        <v>0</v>
      </c>
      <c r="T72" s="450"/>
      <c r="U72" s="487"/>
      <c r="V72" s="487"/>
      <c r="W72" s="487"/>
      <c r="X72" s="450"/>
      <c r="Y72" s="450"/>
      <c r="Z72" s="450"/>
      <c r="AA72" s="602"/>
      <c r="AB72" s="602"/>
      <c r="AC72" s="602"/>
      <c r="AD72" s="608"/>
      <c r="AE72" s="608"/>
      <c r="AF72" s="608"/>
      <c r="AG72" s="456">
        <v>27375</v>
      </c>
      <c r="AH72" s="456">
        <v>100</v>
      </c>
      <c r="AI72" s="456">
        <v>9336</v>
      </c>
      <c r="AJ72" s="456"/>
      <c r="AK72" s="456"/>
      <c r="AL72" s="456"/>
      <c r="AM72" s="456"/>
      <c r="AN72" s="456"/>
      <c r="AO72" s="456"/>
      <c r="AP72" s="456"/>
      <c r="AQ72" s="456"/>
      <c r="AR72" s="456"/>
      <c r="AS72" s="456"/>
      <c r="AT72" s="456"/>
      <c r="AU72" s="456"/>
      <c r="AV72" s="456"/>
      <c r="AW72" s="675">
        <f t="shared" ref="AW72:AW135" si="5">IF($I72&lt;&gt;0,(($J72-$I72)+1),0) + IF($L72&lt;&gt;0,(($M72-$L72)+1),0) + IF($O72&lt;&gt;0,(($P72-$O72)+1),0) + IF($R72&lt;&gt;0,(($S72-$R72)+1),0) +  IF($U72&lt;&gt;0,(($V72-$U72)+1),0) +  IF($X72&lt;&gt;0,(($Y72-$X72)+1),0) +IF($AA72&lt;&gt;0,(($AB72-$AA72)+1),0) +IF($AD72&lt;&gt;0,(($AE72-$AD72)+1),0)</f>
        <v>5</v>
      </c>
      <c r="AX72" s="440">
        <f>IFERROR(VLOOKUP(B72,Database!A:D,4,FALSE),"r")</f>
        <v>360</v>
      </c>
      <c r="AY72" s="440">
        <f t="shared" ref="AY72:AY135" si="6">($AH72+$AK72+$AN72+$AQ72+ $AT72)</f>
        <v>100</v>
      </c>
      <c r="BA72" s="641"/>
      <c r="BB72" s="467"/>
    </row>
    <row r="73" spans="1:54" ht="16.5" thickTop="1" thickBot="1" x14ac:dyDescent="0.3">
      <c r="A73" s="444">
        <f t="shared" ref="A73:A136" si="7">A72+1</f>
        <v>67</v>
      </c>
      <c r="B73" s="443">
        <v>3619210523</v>
      </c>
      <c r="C73" s="443"/>
      <c r="D73" s="440" t="str">
        <f>IFERROR(VLOOKUP(B73,Database!A:D,2,FALSE),"r")</f>
        <v>SCO SQR 9.5OZ ORG SDL RASP FS 6 CT</v>
      </c>
      <c r="E73" s="849"/>
      <c r="F73" s="516">
        <f t="shared" si="4"/>
        <v>3011</v>
      </c>
      <c r="G73" s="516"/>
      <c r="H73" s="862"/>
      <c r="I73" s="840">
        <v>27376</v>
      </c>
      <c r="J73" s="441">
        <v>27383</v>
      </c>
      <c r="K73" s="629">
        <v>9336</v>
      </c>
      <c r="L73" s="442">
        <v>0</v>
      </c>
      <c r="M73" s="442">
        <v>0</v>
      </c>
      <c r="N73" s="442"/>
      <c r="O73" s="449">
        <v>0</v>
      </c>
      <c r="P73" s="449">
        <v>0</v>
      </c>
      <c r="Q73" s="449"/>
      <c r="R73" s="450">
        <v>0</v>
      </c>
      <c r="S73" s="450">
        <v>0</v>
      </c>
      <c r="T73" s="450"/>
      <c r="U73" s="487"/>
      <c r="V73" s="487"/>
      <c r="W73" s="487"/>
      <c r="X73" s="450"/>
      <c r="Y73" s="450"/>
      <c r="Z73" s="450"/>
      <c r="AA73" s="602"/>
      <c r="AB73" s="602"/>
      <c r="AC73" s="602"/>
      <c r="AD73" s="608"/>
      <c r="AE73" s="608"/>
      <c r="AF73" s="608"/>
      <c r="AG73" s="456">
        <v>27384</v>
      </c>
      <c r="AH73" s="456">
        <v>131</v>
      </c>
      <c r="AI73" s="456">
        <v>9336</v>
      </c>
      <c r="AJ73" s="456"/>
      <c r="AK73" s="456"/>
      <c r="AL73" s="456"/>
      <c r="AM73" s="456"/>
      <c r="AN73" s="456"/>
      <c r="AO73" s="456"/>
      <c r="AP73" s="456"/>
      <c r="AQ73" s="456"/>
      <c r="AR73" s="456"/>
      <c r="AS73" s="456"/>
      <c r="AT73" s="456"/>
      <c r="AU73" s="456"/>
      <c r="AV73" s="456"/>
      <c r="AW73" s="675">
        <f t="shared" si="5"/>
        <v>8</v>
      </c>
      <c r="AX73" s="440">
        <f>IFERROR(VLOOKUP(B73,Database!A:D,4,FALSE),"r")</f>
        <v>360</v>
      </c>
      <c r="AY73" s="440">
        <f t="shared" si="6"/>
        <v>131</v>
      </c>
      <c r="BA73" s="641"/>
      <c r="BB73" s="467"/>
    </row>
    <row r="74" spans="1:54" ht="16.5" thickTop="1" thickBot="1" x14ac:dyDescent="0.3">
      <c r="A74" s="444">
        <f t="shared" si="7"/>
        <v>68</v>
      </c>
      <c r="B74" s="443">
        <v>3619210525</v>
      </c>
      <c r="C74" s="443"/>
      <c r="D74" s="440" t="str">
        <f>IFERROR(VLOOKUP(B74,Database!A:D,2,FALSE),"r")</f>
        <v>SCO SQR 9.5 OZ ORG STRAW FS 6 CT</v>
      </c>
      <c r="E74" s="849"/>
      <c r="F74" s="516">
        <f t="shared" si="4"/>
        <v>5315</v>
      </c>
      <c r="G74" s="516"/>
      <c r="H74" s="862"/>
      <c r="I74" s="840">
        <v>27386</v>
      </c>
      <c r="J74" s="441">
        <v>27399</v>
      </c>
      <c r="K74" s="629">
        <v>9337</v>
      </c>
      <c r="L74" s="442">
        <v>0</v>
      </c>
      <c r="M74" s="442">
        <v>0</v>
      </c>
      <c r="N74" s="442"/>
      <c r="O74" s="449">
        <v>0</v>
      </c>
      <c r="P74" s="449">
        <v>0</v>
      </c>
      <c r="Q74" s="449"/>
      <c r="R74" s="450">
        <v>0</v>
      </c>
      <c r="S74" s="450">
        <v>0</v>
      </c>
      <c r="T74" s="450"/>
      <c r="U74" s="487"/>
      <c r="V74" s="487"/>
      <c r="W74" s="487"/>
      <c r="X74" s="450"/>
      <c r="Y74" s="450"/>
      <c r="Z74" s="450"/>
      <c r="AA74" s="602"/>
      <c r="AB74" s="602"/>
      <c r="AC74" s="602"/>
      <c r="AD74" s="608"/>
      <c r="AE74" s="608"/>
      <c r="AF74" s="608"/>
      <c r="AG74" s="456">
        <v>27400</v>
      </c>
      <c r="AH74" s="456">
        <v>275</v>
      </c>
      <c r="AI74" s="456">
        <v>9337</v>
      </c>
      <c r="AJ74" s="456"/>
      <c r="AK74" s="456"/>
      <c r="AL74" s="456"/>
      <c r="AM74" s="456"/>
      <c r="AN74" s="456"/>
      <c r="AO74" s="456"/>
      <c r="AP74" s="456"/>
      <c r="AQ74" s="456"/>
      <c r="AR74" s="456"/>
      <c r="AS74" s="456"/>
      <c r="AT74" s="456"/>
      <c r="AU74" s="456"/>
      <c r="AV74" s="456"/>
      <c r="AW74" s="675">
        <f t="shared" si="5"/>
        <v>14</v>
      </c>
      <c r="AX74" s="440">
        <f>IFERROR(VLOOKUP(B74,Database!A:D,4,FALSE),"r")</f>
        <v>360</v>
      </c>
      <c r="AY74" s="440">
        <f t="shared" si="6"/>
        <v>275</v>
      </c>
      <c r="BA74" s="641"/>
      <c r="BB74" s="467"/>
    </row>
    <row r="75" spans="1:54" ht="16.5" thickTop="1" thickBot="1" x14ac:dyDescent="0.3">
      <c r="A75" s="444">
        <f t="shared" si="7"/>
        <v>69</v>
      </c>
      <c r="B75" s="443">
        <v>3619210520</v>
      </c>
      <c r="C75" s="443"/>
      <c r="D75" s="440" t="str">
        <f>IFERROR(VLOOKUP(B75,Database!A:D,2,FALSE),"r")</f>
        <v>SCO SQR 9.5OZ ORG BLKBYPMGR FS 6CT</v>
      </c>
      <c r="E75" s="849"/>
      <c r="F75" s="516">
        <f t="shared" si="4"/>
        <v>2520</v>
      </c>
      <c r="G75" s="516"/>
      <c r="H75" s="862"/>
      <c r="I75" s="840">
        <v>27401</v>
      </c>
      <c r="J75" s="441">
        <v>27407</v>
      </c>
      <c r="K75" s="629">
        <v>9337</v>
      </c>
      <c r="L75" s="442">
        <v>0</v>
      </c>
      <c r="M75" s="442">
        <v>0</v>
      </c>
      <c r="N75" s="442"/>
      <c r="O75" s="449">
        <v>0</v>
      </c>
      <c r="P75" s="449">
        <v>0</v>
      </c>
      <c r="Q75" s="449"/>
      <c r="R75" s="450">
        <v>0</v>
      </c>
      <c r="S75" s="450">
        <v>0</v>
      </c>
      <c r="T75" s="450"/>
      <c r="U75" s="487"/>
      <c r="V75" s="487"/>
      <c r="W75" s="487"/>
      <c r="X75" s="450"/>
      <c r="Y75" s="450"/>
      <c r="Z75" s="450"/>
      <c r="AA75" s="602"/>
      <c r="AB75" s="602"/>
      <c r="AC75" s="602"/>
      <c r="AD75" s="608"/>
      <c r="AE75" s="608"/>
      <c r="AF75" s="608"/>
      <c r="AG75" s="456"/>
      <c r="AH75" s="456"/>
      <c r="AI75" s="456"/>
      <c r="AJ75" s="456"/>
      <c r="AK75" s="456"/>
      <c r="AL75" s="456"/>
      <c r="AM75" s="456"/>
      <c r="AN75" s="456"/>
      <c r="AO75" s="456"/>
      <c r="AP75" s="456"/>
      <c r="AQ75" s="456"/>
      <c r="AR75" s="456"/>
      <c r="AS75" s="456"/>
      <c r="AT75" s="456"/>
      <c r="AU75" s="456"/>
      <c r="AV75" s="456"/>
      <c r="AW75" s="675">
        <f t="shared" si="5"/>
        <v>7</v>
      </c>
      <c r="AX75" s="440">
        <f>IFERROR(VLOOKUP(B75,Database!A:D,4,FALSE),"r")</f>
        <v>360</v>
      </c>
      <c r="AY75" s="440">
        <f t="shared" si="6"/>
        <v>0</v>
      </c>
      <c r="BA75" s="641"/>
      <c r="BB75" s="467"/>
    </row>
    <row r="76" spans="1:54" ht="16.5" thickTop="1" thickBot="1" x14ac:dyDescent="0.3">
      <c r="A76" s="444">
        <f t="shared" si="7"/>
        <v>70</v>
      </c>
      <c r="B76" s="443">
        <v>5150003001</v>
      </c>
      <c r="C76" s="443"/>
      <c r="D76" s="440" t="str">
        <f>IFERROR(VLOOKUP(B76,Database!A:D,2,FALSE),"r")</f>
        <v>DK SQR 8 OZ SF SPLDA STRAW PRES-6PK</v>
      </c>
      <c r="E76" s="849"/>
      <c r="F76" s="516">
        <f t="shared" si="4"/>
        <v>1814</v>
      </c>
      <c r="G76" s="516"/>
      <c r="H76" s="862"/>
      <c r="I76" s="840">
        <v>27408</v>
      </c>
      <c r="J76" s="441">
        <v>27411</v>
      </c>
      <c r="K76" s="629">
        <v>9337</v>
      </c>
      <c r="L76" s="442">
        <v>0</v>
      </c>
      <c r="M76" s="442">
        <v>0</v>
      </c>
      <c r="N76" s="442"/>
      <c r="O76" s="449">
        <v>0</v>
      </c>
      <c r="P76" s="449">
        <v>0</v>
      </c>
      <c r="Q76" s="449"/>
      <c r="R76" s="450">
        <v>0</v>
      </c>
      <c r="S76" s="450">
        <v>0</v>
      </c>
      <c r="T76" s="450"/>
      <c r="U76" s="487"/>
      <c r="V76" s="487"/>
      <c r="W76" s="487"/>
      <c r="X76" s="450"/>
      <c r="Y76" s="450"/>
      <c r="Z76" s="450"/>
      <c r="AA76" s="602"/>
      <c r="AB76" s="602"/>
      <c r="AC76" s="602"/>
      <c r="AD76" s="608"/>
      <c r="AE76" s="608"/>
      <c r="AF76" s="608"/>
      <c r="AG76" s="456">
        <v>27412</v>
      </c>
      <c r="AH76" s="456">
        <v>374</v>
      </c>
      <c r="AI76" s="456">
        <v>9337</v>
      </c>
      <c r="AJ76" s="456"/>
      <c r="AK76" s="456"/>
      <c r="AL76" s="456"/>
      <c r="AM76" s="456"/>
      <c r="AN76" s="456"/>
      <c r="AO76" s="456"/>
      <c r="AP76" s="456"/>
      <c r="AQ76" s="456"/>
      <c r="AR76" s="456"/>
      <c r="AS76" s="456"/>
      <c r="AT76" s="456"/>
      <c r="AU76" s="456"/>
      <c r="AV76" s="456"/>
      <c r="AW76" s="675">
        <f t="shared" si="5"/>
        <v>4</v>
      </c>
      <c r="AX76" s="440">
        <f>IFERROR(VLOOKUP(B76,Database!A:D,4,FALSE),"r")</f>
        <v>360</v>
      </c>
      <c r="AY76" s="440">
        <f t="shared" si="6"/>
        <v>374</v>
      </c>
      <c r="BA76" s="641"/>
      <c r="BB76" s="467"/>
    </row>
    <row r="77" spans="1:54" ht="16.5" thickTop="1" thickBot="1" x14ac:dyDescent="0.3">
      <c r="A77" s="444">
        <f t="shared" si="7"/>
        <v>71</v>
      </c>
      <c r="B77" s="443">
        <v>5150003258</v>
      </c>
      <c r="C77" s="443"/>
      <c r="D77" s="440" t="str">
        <f>IFERROR(VLOOKUP(B77,Database!A:D,2,FALSE),"r")</f>
        <v>DK 9 OZ COUNTRY APPLE BUTTER-6PK</v>
      </c>
      <c r="E77" s="849"/>
      <c r="F77" s="516">
        <f t="shared" si="4"/>
        <v>3708</v>
      </c>
      <c r="G77" s="516"/>
      <c r="H77" s="862"/>
      <c r="I77" s="840">
        <v>27413</v>
      </c>
      <c r="J77" s="441">
        <v>27422</v>
      </c>
      <c r="K77" s="629">
        <v>9337</v>
      </c>
      <c r="L77" s="442">
        <v>0</v>
      </c>
      <c r="M77" s="442">
        <v>0</v>
      </c>
      <c r="N77" s="442"/>
      <c r="O77" s="449">
        <v>0</v>
      </c>
      <c r="P77" s="449">
        <v>0</v>
      </c>
      <c r="Q77" s="449"/>
      <c r="R77" s="450">
        <v>0</v>
      </c>
      <c r="S77" s="450">
        <v>0</v>
      </c>
      <c r="T77" s="450"/>
      <c r="U77" s="487"/>
      <c r="V77" s="487"/>
      <c r="W77" s="487"/>
      <c r="X77" s="450"/>
      <c r="Y77" s="450"/>
      <c r="Z77" s="450"/>
      <c r="AA77" s="602"/>
      <c r="AB77" s="602"/>
      <c r="AC77" s="602"/>
      <c r="AD77" s="608"/>
      <c r="AE77" s="608"/>
      <c r="AF77" s="608"/>
      <c r="AG77" s="456">
        <v>27423</v>
      </c>
      <c r="AH77" s="456">
        <v>108</v>
      </c>
      <c r="AI77" s="456">
        <v>9337</v>
      </c>
      <c r="AJ77" s="456"/>
      <c r="AK77" s="456"/>
      <c r="AL77" s="456"/>
      <c r="AM77" s="456"/>
      <c r="AN77" s="456"/>
      <c r="AO77" s="456"/>
      <c r="AP77" s="456"/>
      <c r="AQ77" s="456"/>
      <c r="AR77" s="456"/>
      <c r="AS77" s="456"/>
      <c r="AT77" s="456"/>
      <c r="AU77" s="456"/>
      <c r="AV77" s="456"/>
      <c r="AW77" s="675">
        <f t="shared" si="5"/>
        <v>10</v>
      </c>
      <c r="AX77" s="440">
        <f>IFERROR(VLOOKUP(B77,Database!A:D,4,FALSE),"r")</f>
        <v>360</v>
      </c>
      <c r="AY77" s="440">
        <f t="shared" si="6"/>
        <v>108</v>
      </c>
      <c r="BA77" s="641"/>
      <c r="BB77" s="467"/>
    </row>
    <row r="78" spans="1:54" ht="16.5" thickTop="1" thickBot="1" x14ac:dyDescent="0.3">
      <c r="A78" s="444">
        <f t="shared" si="7"/>
        <v>72</v>
      </c>
      <c r="B78" s="443">
        <v>5150002630</v>
      </c>
      <c r="C78" s="443"/>
      <c r="D78" s="440" t="str">
        <f>IFERROR(VLOOKUP(B78,Database!A:D,2,FALSE),"r")</f>
        <v>DK SQR 10 OZ GRAPE JAM-12PK</v>
      </c>
      <c r="E78" s="849"/>
      <c r="F78" s="516">
        <f t="shared" si="4"/>
        <v>1764</v>
      </c>
      <c r="G78" s="516"/>
      <c r="H78" s="862"/>
      <c r="I78" s="840">
        <v>27428</v>
      </c>
      <c r="J78" s="441">
        <v>27436</v>
      </c>
      <c r="K78" s="629">
        <v>9337</v>
      </c>
      <c r="L78" s="442">
        <v>0</v>
      </c>
      <c r="M78" s="442">
        <v>0</v>
      </c>
      <c r="N78" s="442"/>
      <c r="O78" s="449">
        <v>0</v>
      </c>
      <c r="P78" s="449">
        <v>0</v>
      </c>
      <c r="Q78" s="449"/>
      <c r="R78" s="450">
        <v>0</v>
      </c>
      <c r="S78" s="450">
        <v>0</v>
      </c>
      <c r="T78" s="450"/>
      <c r="U78" s="487"/>
      <c r="V78" s="487"/>
      <c r="W78" s="487"/>
      <c r="X78" s="450"/>
      <c r="Y78" s="450"/>
      <c r="Z78" s="450"/>
      <c r="AA78" s="602"/>
      <c r="AB78" s="602"/>
      <c r="AC78" s="602"/>
      <c r="AD78" s="608"/>
      <c r="AE78" s="608"/>
      <c r="AF78" s="608"/>
      <c r="AG78" s="456">
        <v>27437</v>
      </c>
      <c r="AH78" s="456">
        <v>180</v>
      </c>
      <c r="AI78" s="456">
        <v>9337</v>
      </c>
      <c r="AJ78" s="456"/>
      <c r="AK78" s="456"/>
      <c r="AL78" s="456"/>
      <c r="AM78" s="456"/>
      <c r="AN78" s="456"/>
      <c r="AO78" s="456"/>
      <c r="AP78" s="456"/>
      <c r="AQ78" s="456"/>
      <c r="AR78" s="456"/>
      <c r="AS78" s="456"/>
      <c r="AT78" s="456"/>
      <c r="AU78" s="456"/>
      <c r="AV78" s="456"/>
      <c r="AW78" s="675">
        <f t="shared" si="5"/>
        <v>9</v>
      </c>
      <c r="AX78" s="440">
        <f>IFERROR(VLOOKUP(B78,Database!A:D,4,FALSE),"r")</f>
        <v>176</v>
      </c>
      <c r="AY78" s="440">
        <f t="shared" si="6"/>
        <v>180</v>
      </c>
      <c r="BA78" s="641"/>
      <c r="BB78" s="467"/>
    </row>
    <row r="79" spans="1:54" ht="16.5" thickTop="1" thickBot="1" x14ac:dyDescent="0.3">
      <c r="A79" s="444">
        <f t="shared" si="7"/>
        <v>73</v>
      </c>
      <c r="B79" s="443">
        <v>5150003884</v>
      </c>
      <c r="C79" s="443"/>
      <c r="D79" s="440" t="str">
        <f>IFERROR(VLOOKUP(B79,Database!A:D,2,FALSE),"r")</f>
        <v>DK 1.1 OZ PURE HONEY</v>
      </c>
      <c r="E79" s="849"/>
      <c r="F79" s="516">
        <f t="shared" si="4"/>
        <v>2042</v>
      </c>
      <c r="G79" s="516"/>
      <c r="H79" s="862"/>
      <c r="I79" s="840">
        <v>71210</v>
      </c>
      <c r="J79" s="441">
        <v>71223</v>
      </c>
      <c r="K79" s="629">
        <v>9338</v>
      </c>
      <c r="L79" s="442">
        <v>0</v>
      </c>
      <c r="M79" s="442">
        <v>0</v>
      </c>
      <c r="N79" s="442"/>
      <c r="O79" s="449">
        <v>0</v>
      </c>
      <c r="P79" s="449">
        <v>0</v>
      </c>
      <c r="Q79" s="449"/>
      <c r="R79" s="450">
        <v>0</v>
      </c>
      <c r="S79" s="450">
        <v>0</v>
      </c>
      <c r="T79" s="450"/>
      <c r="U79" s="487"/>
      <c r="V79" s="487"/>
      <c r="W79" s="487"/>
      <c r="X79" s="450"/>
      <c r="Y79" s="450"/>
      <c r="Z79" s="450"/>
      <c r="AA79" s="602"/>
      <c r="AB79" s="602"/>
      <c r="AC79" s="602"/>
      <c r="AD79" s="608"/>
      <c r="AE79" s="608"/>
      <c r="AF79" s="608"/>
      <c r="AG79" s="456">
        <v>71224</v>
      </c>
      <c r="AH79" s="456">
        <v>138</v>
      </c>
      <c r="AI79" s="456">
        <v>9338</v>
      </c>
      <c r="AJ79" s="456"/>
      <c r="AK79" s="456"/>
      <c r="AL79" s="456"/>
      <c r="AM79" s="456"/>
      <c r="AN79" s="456"/>
      <c r="AO79" s="456"/>
      <c r="AP79" s="456"/>
      <c r="AQ79" s="456"/>
      <c r="AR79" s="456"/>
      <c r="AS79" s="456"/>
      <c r="AT79" s="456"/>
      <c r="AU79" s="456"/>
      <c r="AV79" s="456"/>
      <c r="AW79" s="675">
        <f t="shared" si="5"/>
        <v>14</v>
      </c>
      <c r="AX79" s="440">
        <f>IFERROR(VLOOKUP(B79,Database!A:D,4,FALSE),"r")</f>
        <v>136</v>
      </c>
      <c r="AY79" s="440">
        <f t="shared" si="6"/>
        <v>138</v>
      </c>
      <c r="BA79" s="641"/>
      <c r="BB79" s="467"/>
    </row>
    <row r="80" spans="1:54" ht="16.5" thickTop="1" thickBot="1" x14ac:dyDescent="0.3">
      <c r="A80" s="444">
        <f t="shared" si="7"/>
        <v>74</v>
      </c>
      <c r="B80" s="443">
        <v>5150008215</v>
      </c>
      <c r="C80" s="443"/>
      <c r="D80" s="440" t="str">
        <f>IFERROR(VLOOKUP(B80,Database!A:D,2,FALSE),"r")</f>
        <v>CB 1 OZ CONCORD GRAPE PC</v>
      </c>
      <c r="E80" s="849"/>
      <c r="F80" s="516">
        <f t="shared" si="4"/>
        <v>331</v>
      </c>
      <c r="G80" s="516"/>
      <c r="H80" s="862"/>
      <c r="I80" s="840">
        <v>71164</v>
      </c>
      <c r="J80" s="441">
        <v>71165</v>
      </c>
      <c r="K80" s="629">
        <v>9336</v>
      </c>
      <c r="L80" s="442">
        <v>0</v>
      </c>
      <c r="M80" s="442">
        <v>0</v>
      </c>
      <c r="N80" s="442"/>
      <c r="O80" s="449">
        <v>0</v>
      </c>
      <c r="P80" s="449">
        <v>0</v>
      </c>
      <c r="Q80" s="449"/>
      <c r="R80" s="450">
        <v>0</v>
      </c>
      <c r="S80" s="450">
        <v>0</v>
      </c>
      <c r="T80" s="450"/>
      <c r="U80" s="487"/>
      <c r="V80" s="487"/>
      <c r="W80" s="487"/>
      <c r="X80" s="450"/>
      <c r="Y80" s="450"/>
      <c r="Z80" s="450"/>
      <c r="AA80" s="602"/>
      <c r="AB80" s="602"/>
      <c r="AC80" s="602"/>
      <c r="AD80" s="608"/>
      <c r="AE80" s="608"/>
      <c r="AF80" s="608"/>
      <c r="AG80" s="456">
        <v>71166</v>
      </c>
      <c r="AH80" s="456">
        <v>59</v>
      </c>
      <c r="AI80" s="456">
        <v>9336</v>
      </c>
      <c r="AJ80" s="456"/>
      <c r="AK80" s="456"/>
      <c r="AL80" s="456"/>
      <c r="AM80" s="456"/>
      <c r="AN80" s="456"/>
      <c r="AO80" s="456"/>
      <c r="AP80" s="456"/>
      <c r="AQ80" s="456"/>
      <c r="AR80" s="456"/>
      <c r="AS80" s="456"/>
      <c r="AT80" s="456"/>
      <c r="AU80" s="456"/>
      <c r="AV80" s="456"/>
      <c r="AW80" s="675">
        <f t="shared" si="5"/>
        <v>2</v>
      </c>
      <c r="AX80" s="440">
        <f>IFERROR(VLOOKUP(B80,Database!A:D,4,FALSE),"r")</f>
        <v>136</v>
      </c>
      <c r="AY80" s="440">
        <f t="shared" si="6"/>
        <v>59</v>
      </c>
      <c r="BA80" s="641"/>
      <c r="BB80" s="467"/>
    </row>
    <row r="81" spans="1:54" ht="16.5" thickTop="1" thickBot="1" x14ac:dyDescent="0.3">
      <c r="A81" s="444">
        <f t="shared" si="7"/>
        <v>75</v>
      </c>
      <c r="B81" s="443">
        <v>5150008219</v>
      </c>
      <c r="C81" s="443"/>
      <c r="D81" s="440" t="str">
        <f>IFERROR(VLOOKUP(B81,Database!A:D,2,FALSE),"r")</f>
        <v>CB 1 OZ COASTAL STRAWBERRY PC</v>
      </c>
      <c r="E81" s="849"/>
      <c r="F81" s="516">
        <f t="shared" si="4"/>
        <v>2259</v>
      </c>
      <c r="G81" s="516"/>
      <c r="H81" s="862"/>
      <c r="I81" s="840">
        <v>71170</v>
      </c>
      <c r="J81" s="441">
        <v>71174</v>
      </c>
      <c r="K81" s="629">
        <v>9336</v>
      </c>
      <c r="L81" s="442">
        <v>71176</v>
      </c>
      <c r="M81" s="442">
        <v>71186</v>
      </c>
      <c r="N81" s="442"/>
      <c r="O81" s="449">
        <v>0</v>
      </c>
      <c r="P81" s="449">
        <v>0</v>
      </c>
      <c r="Q81" s="449"/>
      <c r="R81" s="450">
        <v>0</v>
      </c>
      <c r="S81" s="450">
        <v>0</v>
      </c>
      <c r="T81" s="450"/>
      <c r="U81" s="487"/>
      <c r="V81" s="487"/>
      <c r="W81" s="487"/>
      <c r="X81" s="450"/>
      <c r="Y81" s="450"/>
      <c r="Z81" s="450"/>
      <c r="AA81" s="602"/>
      <c r="AB81" s="602"/>
      <c r="AC81" s="602"/>
      <c r="AD81" s="608"/>
      <c r="AE81" s="608"/>
      <c r="AF81" s="608"/>
      <c r="AG81" s="456">
        <v>71175</v>
      </c>
      <c r="AH81" s="456">
        <v>83</v>
      </c>
      <c r="AI81" s="456">
        <v>9336</v>
      </c>
      <c r="AJ81" s="456"/>
      <c r="AK81" s="456"/>
      <c r="AL81" s="456"/>
      <c r="AM81" s="456"/>
      <c r="AN81" s="456"/>
      <c r="AO81" s="456"/>
      <c r="AP81" s="456"/>
      <c r="AQ81" s="456"/>
      <c r="AR81" s="456"/>
      <c r="AS81" s="456"/>
      <c r="AT81" s="456"/>
      <c r="AU81" s="456"/>
      <c r="AV81" s="456"/>
      <c r="AW81" s="675">
        <f t="shared" si="5"/>
        <v>16</v>
      </c>
      <c r="AX81" s="440">
        <f>IFERROR(VLOOKUP(B81,Database!A:D,4,FALSE),"r")</f>
        <v>136</v>
      </c>
      <c r="AY81" s="440">
        <f t="shared" si="6"/>
        <v>83</v>
      </c>
      <c r="BA81" s="641"/>
      <c r="BB81" s="467"/>
    </row>
    <row r="82" spans="1:54" ht="16.5" thickTop="1" thickBot="1" x14ac:dyDescent="0.3">
      <c r="A82" s="444">
        <f t="shared" si="7"/>
        <v>76</v>
      </c>
      <c r="B82" s="443">
        <v>5150002780</v>
      </c>
      <c r="C82" s="443"/>
      <c r="D82" s="440" t="str">
        <f>IFERROR(VLOOKUP(B82,Database!A:D,2,FALSE),"r")</f>
        <v>SM 1OZ STRAWBERRY PRES MEX</v>
      </c>
      <c r="E82" s="849"/>
      <c r="F82" s="516">
        <f t="shared" si="4"/>
        <v>386</v>
      </c>
      <c r="G82" s="516"/>
      <c r="H82" s="862"/>
      <c r="I82" s="840">
        <v>71187</v>
      </c>
      <c r="J82" s="441">
        <v>71188</v>
      </c>
      <c r="K82" s="629"/>
      <c r="L82" s="442">
        <v>0</v>
      </c>
      <c r="M82" s="442">
        <v>0</v>
      </c>
      <c r="N82" s="442"/>
      <c r="O82" s="449">
        <v>0</v>
      </c>
      <c r="P82" s="449">
        <v>0</v>
      </c>
      <c r="Q82" s="449"/>
      <c r="R82" s="450">
        <v>0</v>
      </c>
      <c r="S82" s="450">
        <v>0</v>
      </c>
      <c r="T82" s="450"/>
      <c r="U82" s="487"/>
      <c r="V82" s="487"/>
      <c r="W82" s="487"/>
      <c r="X82" s="450"/>
      <c r="Y82" s="450"/>
      <c r="Z82" s="450"/>
      <c r="AA82" s="602"/>
      <c r="AB82" s="602"/>
      <c r="AC82" s="602"/>
      <c r="AD82" s="608"/>
      <c r="AE82" s="608"/>
      <c r="AF82" s="608"/>
      <c r="AG82" s="456">
        <v>71189</v>
      </c>
      <c r="AH82" s="456">
        <v>114</v>
      </c>
      <c r="AI82" s="456">
        <v>9337</v>
      </c>
      <c r="AJ82" s="456"/>
      <c r="AK82" s="456"/>
      <c r="AL82" s="456"/>
      <c r="AM82" s="456"/>
      <c r="AN82" s="456"/>
      <c r="AO82" s="456"/>
      <c r="AP82" s="456"/>
      <c r="AQ82" s="456"/>
      <c r="AR82" s="456"/>
      <c r="AS82" s="456"/>
      <c r="AT82" s="456"/>
      <c r="AU82" s="456"/>
      <c r="AV82" s="456"/>
      <c r="AW82" s="675">
        <f t="shared" si="5"/>
        <v>2</v>
      </c>
      <c r="AX82" s="440">
        <f>IFERROR(VLOOKUP(B82,Database!A:D,4,FALSE),"r")</f>
        <v>136</v>
      </c>
      <c r="AY82" s="440">
        <f t="shared" si="6"/>
        <v>114</v>
      </c>
      <c r="BA82" s="641"/>
      <c r="BB82" s="467"/>
    </row>
    <row r="83" spans="1:54" ht="16.5" thickTop="1" thickBot="1" x14ac:dyDescent="0.3">
      <c r="A83" s="444">
        <f t="shared" si="7"/>
        <v>77</v>
      </c>
      <c r="B83" s="443">
        <v>5150008214</v>
      </c>
      <c r="C83" s="443"/>
      <c r="D83" s="440" t="str">
        <f>IFERROR(VLOOKUP(B83,Database!A:D,2,FALSE),"r")</f>
        <v>CB 1 OZ TRIPLE BERRY PC</v>
      </c>
      <c r="E83" s="849"/>
      <c r="F83" s="516">
        <f t="shared" si="4"/>
        <v>360</v>
      </c>
      <c r="G83" s="516"/>
      <c r="H83" s="862"/>
      <c r="I83" s="840">
        <v>71167</v>
      </c>
      <c r="J83" s="441">
        <v>71168</v>
      </c>
      <c r="K83" s="629">
        <v>9336</v>
      </c>
      <c r="L83" s="442">
        <v>0</v>
      </c>
      <c r="M83" s="442">
        <v>0</v>
      </c>
      <c r="N83" s="442"/>
      <c r="O83" s="449">
        <v>0</v>
      </c>
      <c r="P83" s="449">
        <v>0</v>
      </c>
      <c r="Q83" s="449"/>
      <c r="R83" s="450">
        <v>0</v>
      </c>
      <c r="S83" s="450">
        <v>0</v>
      </c>
      <c r="T83" s="450"/>
      <c r="U83" s="487"/>
      <c r="V83" s="487"/>
      <c r="W83" s="487"/>
      <c r="X83" s="450"/>
      <c r="Y83" s="450"/>
      <c r="Z83" s="450"/>
      <c r="AA83" s="602"/>
      <c r="AB83" s="602"/>
      <c r="AC83" s="602"/>
      <c r="AD83" s="608"/>
      <c r="AE83" s="608"/>
      <c r="AF83" s="608"/>
      <c r="AG83" s="456"/>
      <c r="AH83" s="456"/>
      <c r="AI83" s="456"/>
      <c r="AJ83" s="456">
        <v>71169</v>
      </c>
      <c r="AK83" s="456">
        <v>88</v>
      </c>
      <c r="AL83" s="456">
        <v>9336</v>
      </c>
      <c r="AM83" s="456"/>
      <c r="AN83" s="456"/>
      <c r="AO83" s="456"/>
      <c r="AP83" s="456"/>
      <c r="AQ83" s="456"/>
      <c r="AR83" s="456"/>
      <c r="AS83" s="456"/>
      <c r="AT83" s="456"/>
      <c r="AU83" s="456"/>
      <c r="AV83" s="456"/>
      <c r="AW83" s="675">
        <f t="shared" si="5"/>
        <v>2</v>
      </c>
      <c r="AX83" s="440">
        <f>IFERROR(VLOOKUP(B83,Database!A:D,4,FALSE),"r")</f>
        <v>136</v>
      </c>
      <c r="AY83" s="440">
        <f t="shared" si="6"/>
        <v>88</v>
      </c>
      <c r="BA83" s="641"/>
      <c r="BB83" s="467"/>
    </row>
    <row r="84" spans="1:54" ht="16.5" thickTop="1" thickBot="1" x14ac:dyDescent="0.3">
      <c r="A84" s="444">
        <f t="shared" si="7"/>
        <v>78</v>
      </c>
      <c r="B84" s="443">
        <v>5150004535</v>
      </c>
      <c r="C84" s="443"/>
      <c r="D84" s="440" t="str">
        <f>IFERROR(VLOOKUP(B84,Database!A:D,2,FALSE),"r")</f>
        <v>GM 10 ML ORANGE MARM</v>
      </c>
      <c r="E84" s="849"/>
      <c r="F84" s="516">
        <f t="shared" si="4"/>
        <v>531</v>
      </c>
      <c r="G84" s="516"/>
      <c r="H84" s="862"/>
      <c r="I84" s="840">
        <v>10427</v>
      </c>
      <c r="J84" s="441">
        <v>10429</v>
      </c>
      <c r="K84" s="629">
        <v>9336</v>
      </c>
      <c r="L84" s="442">
        <v>0</v>
      </c>
      <c r="M84" s="442">
        <v>0</v>
      </c>
      <c r="N84" s="442"/>
      <c r="O84" s="449">
        <v>0</v>
      </c>
      <c r="P84" s="449">
        <v>0</v>
      </c>
      <c r="Q84" s="449"/>
      <c r="R84" s="450">
        <v>0</v>
      </c>
      <c r="S84" s="450">
        <v>0</v>
      </c>
      <c r="T84" s="450"/>
      <c r="U84" s="487"/>
      <c r="V84" s="487"/>
      <c r="W84" s="487"/>
      <c r="X84" s="450"/>
      <c r="Y84" s="450"/>
      <c r="Z84" s="450"/>
      <c r="AA84" s="602"/>
      <c r="AB84" s="602"/>
      <c r="AC84" s="602"/>
      <c r="AD84" s="608"/>
      <c r="AE84" s="608"/>
      <c r="AF84" s="608"/>
      <c r="AG84" s="456">
        <v>10430</v>
      </c>
      <c r="AH84" s="456">
        <v>69</v>
      </c>
      <c r="AI84" s="456">
        <v>9336</v>
      </c>
      <c r="AJ84" s="456"/>
      <c r="AK84" s="456"/>
      <c r="AL84" s="456"/>
      <c r="AM84" s="456"/>
      <c r="AN84" s="456"/>
      <c r="AO84" s="456"/>
      <c r="AP84" s="456"/>
      <c r="AQ84" s="456"/>
      <c r="AR84" s="456"/>
      <c r="AS84" s="456"/>
      <c r="AT84" s="456"/>
      <c r="AU84" s="456"/>
      <c r="AV84" s="456"/>
      <c r="AW84" s="675">
        <f t="shared" si="5"/>
        <v>3</v>
      </c>
      <c r="AX84" s="440">
        <f>IFERROR(VLOOKUP(B84,Database!A:D,4,FALSE),"r")</f>
        <v>154</v>
      </c>
      <c r="AY84" s="440">
        <f t="shared" si="6"/>
        <v>69</v>
      </c>
      <c r="BA84" s="641"/>
      <c r="BB84" s="467"/>
    </row>
    <row r="85" spans="1:54" ht="16.5" thickTop="1" thickBot="1" x14ac:dyDescent="0.3">
      <c r="A85" s="444">
        <f t="shared" si="7"/>
        <v>79</v>
      </c>
      <c r="B85" s="443">
        <v>5150004546</v>
      </c>
      <c r="C85" s="443"/>
      <c r="D85" s="440" t="str">
        <f>IFERROR(VLOOKUP(B85,Database!A:D,2,FALSE),"r")</f>
        <v>GM 10 ML LT ORANGE MARM</v>
      </c>
      <c r="E85" s="849"/>
      <c r="F85" s="516">
        <f t="shared" si="4"/>
        <v>1561</v>
      </c>
      <c r="G85" s="516"/>
      <c r="H85" s="862"/>
      <c r="I85" s="840">
        <v>10420</v>
      </c>
      <c r="J85" s="441">
        <v>10425</v>
      </c>
      <c r="K85" s="629">
        <v>9336</v>
      </c>
      <c r="L85" s="442">
        <v>10431</v>
      </c>
      <c r="M85" s="442">
        <v>10433</v>
      </c>
      <c r="N85" s="442">
        <v>9337</v>
      </c>
      <c r="O85" s="449">
        <v>0</v>
      </c>
      <c r="P85" s="449">
        <v>0</v>
      </c>
      <c r="Q85" s="449"/>
      <c r="R85" s="450">
        <v>0</v>
      </c>
      <c r="S85" s="450">
        <v>0</v>
      </c>
      <c r="T85" s="450"/>
      <c r="U85" s="487"/>
      <c r="V85" s="487"/>
      <c r="W85" s="487"/>
      <c r="X85" s="450"/>
      <c r="Y85" s="450"/>
      <c r="Z85" s="450"/>
      <c r="AA85" s="602"/>
      <c r="AB85" s="602"/>
      <c r="AC85" s="602"/>
      <c r="AD85" s="608"/>
      <c r="AE85" s="608"/>
      <c r="AF85" s="608"/>
      <c r="AG85" s="456">
        <v>10426</v>
      </c>
      <c r="AH85" s="456">
        <v>175</v>
      </c>
      <c r="AI85" s="456">
        <v>9336</v>
      </c>
      <c r="AJ85" s="456"/>
      <c r="AK85" s="456"/>
      <c r="AL85" s="456"/>
      <c r="AM85" s="456"/>
      <c r="AN85" s="456"/>
      <c r="AO85" s="456"/>
      <c r="AP85" s="456"/>
      <c r="AQ85" s="456"/>
      <c r="AR85" s="456"/>
      <c r="AS85" s="456"/>
      <c r="AT85" s="456"/>
      <c r="AU85" s="456"/>
      <c r="AV85" s="456"/>
      <c r="AW85" s="675">
        <f t="shared" si="5"/>
        <v>9</v>
      </c>
      <c r="AX85" s="440">
        <f>IFERROR(VLOOKUP(B85,Database!A:D,4,FALSE),"r")</f>
        <v>154</v>
      </c>
      <c r="AY85" s="440">
        <f t="shared" si="6"/>
        <v>175</v>
      </c>
      <c r="BA85" s="641"/>
      <c r="BB85" s="467"/>
    </row>
    <row r="86" spans="1:54" ht="16.5" thickTop="1" thickBot="1" x14ac:dyDescent="0.3">
      <c r="A86" s="444">
        <f t="shared" si="7"/>
        <v>80</v>
      </c>
      <c r="B86" s="443">
        <v>5150004535</v>
      </c>
      <c r="C86" s="443"/>
      <c r="D86" s="440" t="str">
        <f>IFERROR(VLOOKUP(B86,Database!A:D,2,FALSE),"r")</f>
        <v>GM 10 ML ORANGE MARM</v>
      </c>
      <c r="E86" s="849"/>
      <c r="F86" s="516">
        <f t="shared" si="4"/>
        <v>2075</v>
      </c>
      <c r="G86" s="516"/>
      <c r="H86" s="862"/>
      <c r="I86" s="840">
        <v>10434</v>
      </c>
      <c r="J86" s="441">
        <v>10445</v>
      </c>
      <c r="K86" s="629">
        <v>9337</v>
      </c>
      <c r="L86" s="442">
        <v>0</v>
      </c>
      <c r="M86" s="442">
        <v>0</v>
      </c>
      <c r="N86" s="442"/>
      <c r="O86" s="449">
        <v>0</v>
      </c>
      <c r="P86" s="449">
        <v>0</v>
      </c>
      <c r="Q86" s="449"/>
      <c r="R86" s="450">
        <v>0</v>
      </c>
      <c r="S86" s="450">
        <v>0</v>
      </c>
      <c r="T86" s="450"/>
      <c r="U86" s="487"/>
      <c r="V86" s="487"/>
      <c r="W86" s="487"/>
      <c r="X86" s="450"/>
      <c r="Y86" s="450"/>
      <c r="Z86" s="450"/>
      <c r="AA86" s="602"/>
      <c r="AB86" s="602"/>
      <c r="AC86" s="602"/>
      <c r="AD86" s="608"/>
      <c r="AE86" s="608"/>
      <c r="AF86" s="608"/>
      <c r="AG86" s="456">
        <v>10446</v>
      </c>
      <c r="AH86" s="456">
        <v>73</v>
      </c>
      <c r="AI86" s="456">
        <v>9337</v>
      </c>
      <c r="AJ86" s="456">
        <v>10447</v>
      </c>
      <c r="AK86" s="456">
        <v>154</v>
      </c>
      <c r="AL86" s="456">
        <v>9337</v>
      </c>
      <c r="AM86" s="456"/>
      <c r="AN86" s="456"/>
      <c r="AO86" s="456"/>
      <c r="AP86" s="456"/>
      <c r="AQ86" s="456"/>
      <c r="AR86" s="456"/>
      <c r="AS86" s="456"/>
      <c r="AT86" s="456"/>
      <c r="AU86" s="456"/>
      <c r="AV86" s="456"/>
      <c r="AW86" s="675">
        <f t="shared" si="5"/>
        <v>12</v>
      </c>
      <c r="AX86" s="440">
        <f>IFERROR(VLOOKUP(B86,Database!A:D,4,FALSE),"r")</f>
        <v>154</v>
      </c>
      <c r="AY86" s="440">
        <f t="shared" si="6"/>
        <v>227</v>
      </c>
      <c r="BA86" s="641"/>
      <c r="BB86" s="467"/>
    </row>
    <row r="87" spans="1:54" ht="16.5" thickTop="1" thickBot="1" x14ac:dyDescent="0.3">
      <c r="A87" s="444">
        <f t="shared" si="7"/>
        <v>81</v>
      </c>
      <c r="B87" s="443">
        <v>5150040127</v>
      </c>
      <c r="C87" s="443"/>
      <c r="D87" s="440" t="str">
        <f>IFERROR(VLOOKUP(B87,Database!A:D,2,FALSE),"r")</f>
        <v>SM 10 ML PURE ORANGE MARM</v>
      </c>
      <c r="E87" s="849"/>
      <c r="F87" s="516">
        <f t="shared" si="4"/>
        <v>1017</v>
      </c>
      <c r="G87" s="516"/>
      <c r="H87" s="862"/>
      <c r="I87" s="840">
        <v>10449</v>
      </c>
      <c r="J87" s="441">
        <v>10454</v>
      </c>
      <c r="K87" s="629">
        <v>9338</v>
      </c>
      <c r="L87" s="442">
        <v>0</v>
      </c>
      <c r="M87" s="442">
        <v>0</v>
      </c>
      <c r="N87" s="442"/>
      <c r="O87" s="449">
        <v>0</v>
      </c>
      <c r="P87" s="449">
        <v>0</v>
      </c>
      <c r="Q87" s="449"/>
      <c r="R87" s="450">
        <v>0</v>
      </c>
      <c r="S87" s="450">
        <v>0</v>
      </c>
      <c r="T87" s="450"/>
      <c r="U87" s="487"/>
      <c r="V87" s="487"/>
      <c r="W87" s="487"/>
      <c r="X87" s="450"/>
      <c r="Y87" s="450"/>
      <c r="Z87" s="450"/>
      <c r="AA87" s="602"/>
      <c r="AB87" s="602"/>
      <c r="AC87" s="602"/>
      <c r="AD87" s="608"/>
      <c r="AE87" s="608"/>
      <c r="AF87" s="608"/>
      <c r="AG87" s="456">
        <v>10448</v>
      </c>
      <c r="AH87" s="456">
        <v>93</v>
      </c>
      <c r="AI87" s="456">
        <v>9337</v>
      </c>
      <c r="AJ87" s="456"/>
      <c r="AK87" s="456"/>
      <c r="AL87" s="456"/>
      <c r="AM87" s="456"/>
      <c r="AN87" s="456"/>
      <c r="AO87" s="456"/>
      <c r="AP87" s="456"/>
      <c r="AQ87" s="456"/>
      <c r="AR87" s="456"/>
      <c r="AS87" s="456"/>
      <c r="AT87" s="456"/>
      <c r="AU87" s="456"/>
      <c r="AV87" s="456"/>
      <c r="AW87" s="675">
        <f t="shared" si="5"/>
        <v>6</v>
      </c>
      <c r="AX87" s="440">
        <f>IFERROR(VLOOKUP(B87,Database!A:D,4,FALSE),"r")</f>
        <v>154</v>
      </c>
      <c r="AY87" s="440">
        <f t="shared" si="6"/>
        <v>93</v>
      </c>
      <c r="BA87" s="641"/>
      <c r="BB87" s="467"/>
    </row>
    <row r="88" spans="1:54" ht="16.5" thickTop="1" thickBot="1" x14ac:dyDescent="0.3">
      <c r="A88" s="444">
        <f t="shared" si="7"/>
        <v>82</v>
      </c>
      <c r="B88" s="443">
        <v>5150003363</v>
      </c>
      <c r="C88" s="443"/>
      <c r="D88" s="440" t="str">
        <f>IFERROR(VLOOKUP(B88,Database!A:D,2,FALSE),"r")</f>
        <v>DK 10 OZ PEACH PRESERVES-6PK</v>
      </c>
      <c r="E88" s="849"/>
      <c r="F88" s="516">
        <f t="shared" si="4"/>
        <v>1301</v>
      </c>
      <c r="G88" s="516"/>
      <c r="H88" s="862"/>
      <c r="I88" s="840">
        <v>27424</v>
      </c>
      <c r="J88" s="441">
        <v>27426</v>
      </c>
      <c r="K88" s="629"/>
      <c r="L88" s="442">
        <v>0</v>
      </c>
      <c r="M88" s="442">
        <v>0</v>
      </c>
      <c r="N88" s="442"/>
      <c r="O88" s="449">
        <v>0</v>
      </c>
      <c r="P88" s="449">
        <v>0</v>
      </c>
      <c r="Q88" s="449"/>
      <c r="R88" s="450">
        <v>0</v>
      </c>
      <c r="S88" s="450">
        <v>0</v>
      </c>
      <c r="T88" s="450"/>
      <c r="U88" s="487"/>
      <c r="V88" s="487"/>
      <c r="W88" s="487"/>
      <c r="X88" s="450"/>
      <c r="Y88" s="450"/>
      <c r="Z88" s="450"/>
      <c r="AA88" s="602"/>
      <c r="AB88" s="602"/>
      <c r="AC88" s="602"/>
      <c r="AD88" s="608"/>
      <c r="AE88" s="608"/>
      <c r="AF88" s="608"/>
      <c r="AG88" s="456">
        <v>27427</v>
      </c>
      <c r="AH88" s="456">
        <v>221</v>
      </c>
      <c r="AI88" s="456">
        <v>9337</v>
      </c>
      <c r="AJ88" s="456"/>
      <c r="AK88" s="456"/>
      <c r="AL88" s="456"/>
      <c r="AM88" s="456"/>
      <c r="AN88" s="456"/>
      <c r="AO88" s="456"/>
      <c r="AP88" s="456"/>
      <c r="AQ88" s="456"/>
      <c r="AR88" s="456"/>
      <c r="AS88" s="456"/>
      <c r="AT88" s="456"/>
      <c r="AU88" s="456"/>
      <c r="AV88" s="456"/>
      <c r="AW88" s="675">
        <f t="shared" si="5"/>
        <v>3</v>
      </c>
      <c r="AX88" s="440">
        <f>IFERROR(VLOOKUP(B88,Database!A:D,4,FALSE),"r")</f>
        <v>360</v>
      </c>
      <c r="AY88" s="440">
        <f t="shared" si="6"/>
        <v>221</v>
      </c>
      <c r="BA88" s="641"/>
      <c r="BB88" s="467"/>
    </row>
    <row r="89" spans="1:54" ht="16.5" thickTop="1" thickBot="1" x14ac:dyDescent="0.3">
      <c r="A89" s="444">
        <f t="shared" si="7"/>
        <v>83</v>
      </c>
      <c r="B89" s="443">
        <v>5150002656</v>
      </c>
      <c r="C89" s="443"/>
      <c r="D89" s="440" t="str">
        <f>IFERROR(VLOOKUP(B89,Database!A:D,2,FALSE),"r")</f>
        <v>DK SQR 12/10 OZ SDL BLACKBRY PRES</v>
      </c>
      <c r="E89" s="849"/>
      <c r="F89" s="516">
        <f t="shared" si="4"/>
        <v>1696</v>
      </c>
      <c r="G89" s="516"/>
      <c r="H89" s="862"/>
      <c r="I89" s="840">
        <v>27467</v>
      </c>
      <c r="J89" s="441">
        <v>27474</v>
      </c>
      <c r="K89" s="629">
        <v>9338</v>
      </c>
      <c r="L89" s="442">
        <v>0</v>
      </c>
      <c r="M89" s="442">
        <v>0</v>
      </c>
      <c r="N89" s="442"/>
      <c r="O89" s="449">
        <v>0</v>
      </c>
      <c r="P89" s="449">
        <v>0</v>
      </c>
      <c r="Q89" s="449"/>
      <c r="R89" s="450">
        <v>0</v>
      </c>
      <c r="S89" s="450">
        <v>0</v>
      </c>
      <c r="T89" s="450"/>
      <c r="U89" s="487"/>
      <c r="V89" s="487"/>
      <c r="W89" s="487"/>
      <c r="X89" s="450"/>
      <c r="Y89" s="450"/>
      <c r="Z89" s="450"/>
      <c r="AA89" s="602"/>
      <c r="AB89" s="602"/>
      <c r="AC89" s="602"/>
      <c r="AD89" s="608"/>
      <c r="AE89" s="608"/>
      <c r="AF89" s="608"/>
      <c r="AG89" s="456">
        <v>27475</v>
      </c>
      <c r="AH89" s="456">
        <v>288</v>
      </c>
      <c r="AI89" s="456">
        <v>9338</v>
      </c>
      <c r="AJ89" s="456"/>
      <c r="AK89" s="456"/>
      <c r="AL89" s="456"/>
      <c r="AM89" s="456"/>
      <c r="AN89" s="456"/>
      <c r="AO89" s="456"/>
      <c r="AP89" s="456"/>
      <c r="AQ89" s="456"/>
      <c r="AR89" s="456"/>
      <c r="AS89" s="456"/>
      <c r="AT89" s="456"/>
      <c r="AU89" s="456"/>
      <c r="AV89" s="456"/>
      <c r="AW89" s="675">
        <f t="shared" si="5"/>
        <v>8</v>
      </c>
      <c r="AX89" s="440">
        <f>IFERROR(VLOOKUP(B89,Database!A:D,4,FALSE),"r")</f>
        <v>176</v>
      </c>
      <c r="AY89" s="440">
        <f t="shared" si="6"/>
        <v>288</v>
      </c>
      <c r="BA89" s="641"/>
      <c r="BB89" s="467"/>
    </row>
    <row r="90" spans="1:54" ht="16.5" thickTop="1" thickBot="1" x14ac:dyDescent="0.3">
      <c r="A90" s="444">
        <f t="shared" si="7"/>
        <v>84</v>
      </c>
      <c r="B90" s="443">
        <v>5150002655</v>
      </c>
      <c r="C90" s="443"/>
      <c r="D90" s="440" t="str">
        <f>IFERROR(VLOOKUP(B90,Database!A:D,2,FALSE),"r")</f>
        <v>DK SQR 12/10 OZ SDL RED RASP PRES</v>
      </c>
      <c r="E90" s="849"/>
      <c r="F90" s="516">
        <f t="shared" si="4"/>
        <v>1000</v>
      </c>
      <c r="G90" s="516"/>
      <c r="H90" s="862"/>
      <c r="I90" s="840">
        <v>27444</v>
      </c>
      <c r="J90" s="441">
        <v>27448</v>
      </c>
      <c r="K90" s="629"/>
      <c r="L90" s="442">
        <v>0</v>
      </c>
      <c r="M90" s="442">
        <v>0</v>
      </c>
      <c r="N90" s="442"/>
      <c r="O90" s="449">
        <v>0</v>
      </c>
      <c r="P90" s="449">
        <v>0</v>
      </c>
      <c r="Q90" s="449"/>
      <c r="R90" s="450">
        <v>0</v>
      </c>
      <c r="S90" s="450">
        <v>0</v>
      </c>
      <c r="T90" s="450"/>
      <c r="U90" s="487"/>
      <c r="V90" s="487"/>
      <c r="W90" s="487"/>
      <c r="X90" s="450"/>
      <c r="Y90" s="450"/>
      <c r="Z90" s="450"/>
      <c r="AA90" s="602"/>
      <c r="AB90" s="602"/>
      <c r="AC90" s="602"/>
      <c r="AD90" s="608"/>
      <c r="AE90" s="608"/>
      <c r="AF90" s="608"/>
      <c r="AG90" s="456">
        <v>27449</v>
      </c>
      <c r="AH90" s="456">
        <v>120</v>
      </c>
      <c r="AI90" s="456">
        <v>9337</v>
      </c>
      <c r="AJ90" s="456"/>
      <c r="AK90" s="456"/>
      <c r="AL90" s="456"/>
      <c r="AM90" s="456"/>
      <c r="AN90" s="456"/>
      <c r="AO90" s="456"/>
      <c r="AP90" s="456"/>
      <c r="AQ90" s="456"/>
      <c r="AR90" s="456"/>
      <c r="AS90" s="456"/>
      <c r="AT90" s="456"/>
      <c r="AU90" s="456"/>
      <c r="AV90" s="456"/>
      <c r="AW90" s="675">
        <f t="shared" si="5"/>
        <v>5</v>
      </c>
      <c r="AX90" s="440">
        <f>IFERROR(VLOOKUP(B90,Database!A:D,4,FALSE),"r")</f>
        <v>176</v>
      </c>
      <c r="AY90" s="440">
        <f t="shared" si="6"/>
        <v>120</v>
      </c>
      <c r="BA90" s="641"/>
      <c r="BB90" s="467"/>
    </row>
    <row r="91" spans="1:54" ht="16.5" thickTop="1" thickBot="1" x14ac:dyDescent="0.3">
      <c r="A91" s="444">
        <f t="shared" si="7"/>
        <v>85</v>
      </c>
      <c r="B91" s="443">
        <v>5150003356</v>
      </c>
      <c r="C91" s="443"/>
      <c r="D91" s="440" t="str">
        <f>IFERROR(VLOOKUP(B91,Database!A:D,2,FALSE),"r")</f>
        <v>DK 10 OZ SDL RED RASP PRES-6PK</v>
      </c>
      <c r="E91" s="849"/>
      <c r="F91" s="516">
        <f t="shared" si="4"/>
        <v>5806</v>
      </c>
      <c r="G91" s="516"/>
      <c r="H91" s="862"/>
      <c r="I91" s="840">
        <v>27450</v>
      </c>
      <c r="J91" s="441">
        <v>27452</v>
      </c>
      <c r="K91" s="629">
        <v>9337</v>
      </c>
      <c r="L91" s="442">
        <v>27454</v>
      </c>
      <c r="M91" s="442">
        <v>27465</v>
      </c>
      <c r="N91" s="442"/>
      <c r="O91" s="449">
        <v>0</v>
      </c>
      <c r="P91" s="449">
        <v>0</v>
      </c>
      <c r="Q91" s="449"/>
      <c r="R91" s="450">
        <v>0</v>
      </c>
      <c r="S91" s="450">
        <v>0</v>
      </c>
      <c r="T91" s="450"/>
      <c r="U91" s="487"/>
      <c r="V91" s="487"/>
      <c r="W91" s="487"/>
      <c r="X91" s="450"/>
      <c r="Y91" s="450"/>
      <c r="Z91" s="450"/>
      <c r="AA91" s="602"/>
      <c r="AB91" s="602"/>
      <c r="AC91" s="602"/>
      <c r="AD91" s="608"/>
      <c r="AE91" s="608"/>
      <c r="AF91" s="608"/>
      <c r="AG91" s="456">
        <v>27453</v>
      </c>
      <c r="AH91" s="456">
        <v>293</v>
      </c>
      <c r="AI91" s="456">
        <v>9337</v>
      </c>
      <c r="AJ91" s="456">
        <v>27466</v>
      </c>
      <c r="AK91" s="456">
        <v>113</v>
      </c>
      <c r="AL91" s="456">
        <v>9338</v>
      </c>
      <c r="AM91" s="456"/>
      <c r="AN91" s="456"/>
      <c r="AO91" s="456"/>
      <c r="AP91" s="456"/>
      <c r="AQ91" s="456"/>
      <c r="AR91" s="456"/>
      <c r="AS91" s="456"/>
      <c r="AT91" s="456"/>
      <c r="AU91" s="456"/>
      <c r="AV91" s="456"/>
      <c r="AW91" s="675">
        <f t="shared" si="5"/>
        <v>15</v>
      </c>
      <c r="AX91" s="440">
        <f>IFERROR(VLOOKUP(B91,Database!A:D,4,FALSE),"r")</f>
        <v>360</v>
      </c>
      <c r="AY91" s="440">
        <f t="shared" si="6"/>
        <v>406</v>
      </c>
      <c r="BA91" s="641"/>
      <c r="BB91" s="467"/>
    </row>
    <row r="92" spans="1:54" ht="16.5" thickTop="1" thickBot="1" x14ac:dyDescent="0.3">
      <c r="A92" s="444">
        <f t="shared" si="7"/>
        <v>86</v>
      </c>
      <c r="B92" s="443">
        <v>5150003354</v>
      </c>
      <c r="C92" s="443"/>
      <c r="D92" s="440" t="str">
        <f>IFERROR(VLOOKUP(B92,Database!A:D,2,FALSE),"r")</f>
        <v>DK 10 OZ SDL BOYSENBERRY PRES-6PK</v>
      </c>
      <c r="E92" s="849"/>
      <c r="F92" s="516">
        <f t="shared" si="4"/>
        <v>2046</v>
      </c>
      <c r="G92" s="516"/>
      <c r="H92" s="862"/>
      <c r="I92" s="840">
        <v>27438</v>
      </c>
      <c r="J92" s="441">
        <v>27442</v>
      </c>
      <c r="K92" s="629"/>
      <c r="L92" s="442">
        <v>0</v>
      </c>
      <c r="M92" s="442">
        <v>0</v>
      </c>
      <c r="N92" s="442"/>
      <c r="O92" s="449">
        <v>0</v>
      </c>
      <c r="P92" s="449">
        <v>0</v>
      </c>
      <c r="Q92" s="449"/>
      <c r="R92" s="450">
        <v>0</v>
      </c>
      <c r="S92" s="450">
        <v>0</v>
      </c>
      <c r="T92" s="450"/>
      <c r="U92" s="487"/>
      <c r="V92" s="487"/>
      <c r="W92" s="487"/>
      <c r="X92" s="450"/>
      <c r="Y92" s="450"/>
      <c r="Z92" s="450"/>
      <c r="AA92" s="602"/>
      <c r="AB92" s="602"/>
      <c r="AC92" s="602"/>
      <c r="AD92" s="608"/>
      <c r="AE92" s="608"/>
      <c r="AF92" s="608"/>
      <c r="AG92" s="456">
        <v>27443</v>
      </c>
      <c r="AH92" s="456">
        <v>246</v>
      </c>
      <c r="AI92" s="456">
        <v>9337</v>
      </c>
      <c r="AJ92" s="456"/>
      <c r="AK92" s="456"/>
      <c r="AL92" s="456"/>
      <c r="AM92" s="456"/>
      <c r="AN92" s="456"/>
      <c r="AO92" s="456"/>
      <c r="AP92" s="456"/>
      <c r="AQ92" s="456"/>
      <c r="AR92" s="456"/>
      <c r="AS92" s="456"/>
      <c r="AT92" s="456"/>
      <c r="AU92" s="456"/>
      <c r="AV92" s="456"/>
      <c r="AW92" s="675">
        <f t="shared" si="5"/>
        <v>5</v>
      </c>
      <c r="AX92" s="440">
        <f>IFERROR(VLOOKUP(B92,Database!A:D,4,FALSE),"r")</f>
        <v>360</v>
      </c>
      <c r="AY92" s="440">
        <f t="shared" si="6"/>
        <v>246</v>
      </c>
      <c r="BA92" s="641"/>
      <c r="BB92" s="467"/>
    </row>
    <row r="93" spans="1:54" ht="16.5" thickTop="1" thickBot="1" x14ac:dyDescent="0.3">
      <c r="A93" s="444">
        <f t="shared" si="7"/>
        <v>87</v>
      </c>
      <c r="B93" s="443">
        <v>5150003357</v>
      </c>
      <c r="C93" s="443"/>
      <c r="D93" s="440" t="str">
        <f>IFERROR(VLOOKUP(B93,Database!A:D,2,FALSE),"r")</f>
        <v>DK 10 OZ SDL BLACKBERRY PRES-6PK</v>
      </c>
      <c r="E93" s="849"/>
      <c r="F93" s="516">
        <f t="shared" si="4"/>
        <v>1800</v>
      </c>
      <c r="G93" s="516"/>
      <c r="H93" s="862"/>
      <c r="I93" s="840">
        <v>27476</v>
      </c>
      <c r="J93" s="441">
        <v>27480</v>
      </c>
      <c r="K93" s="629"/>
      <c r="L93" s="442">
        <v>0</v>
      </c>
      <c r="M93" s="442">
        <v>0</v>
      </c>
      <c r="N93" s="442"/>
      <c r="O93" s="449">
        <v>0</v>
      </c>
      <c r="P93" s="449">
        <v>0</v>
      </c>
      <c r="Q93" s="449"/>
      <c r="R93" s="450">
        <v>0</v>
      </c>
      <c r="S93" s="450">
        <v>0</v>
      </c>
      <c r="T93" s="450"/>
      <c r="U93" s="487"/>
      <c r="V93" s="487"/>
      <c r="W93" s="487"/>
      <c r="X93" s="450"/>
      <c r="Y93" s="450"/>
      <c r="Z93" s="450"/>
      <c r="AA93" s="602"/>
      <c r="AB93" s="602"/>
      <c r="AC93" s="602"/>
      <c r="AD93" s="608"/>
      <c r="AE93" s="608"/>
      <c r="AF93" s="608"/>
      <c r="AG93" s="456"/>
      <c r="AH93" s="456"/>
      <c r="AI93" s="456"/>
      <c r="AJ93" s="456"/>
      <c r="AK93" s="456"/>
      <c r="AL93" s="456"/>
      <c r="AM93" s="456"/>
      <c r="AN93" s="456"/>
      <c r="AO93" s="456"/>
      <c r="AP93" s="456"/>
      <c r="AQ93" s="456"/>
      <c r="AR93" s="456"/>
      <c r="AS93" s="456"/>
      <c r="AT93" s="456"/>
      <c r="AU93" s="456"/>
      <c r="AV93" s="456"/>
      <c r="AW93" s="675">
        <f t="shared" si="5"/>
        <v>5</v>
      </c>
      <c r="AX93" s="440">
        <f>IFERROR(VLOOKUP(B93,Database!A:D,4,FALSE),"r")</f>
        <v>360</v>
      </c>
      <c r="AY93" s="440">
        <f t="shared" si="6"/>
        <v>0</v>
      </c>
      <c r="BA93" s="641"/>
      <c r="BB93" s="467"/>
    </row>
    <row r="94" spans="1:54" ht="16.5" thickTop="1" thickBot="1" x14ac:dyDescent="0.3">
      <c r="A94" s="444">
        <f t="shared" si="7"/>
        <v>88</v>
      </c>
      <c r="B94" s="443">
        <v>5150040127</v>
      </c>
      <c r="C94" s="443"/>
      <c r="D94" s="440" t="str">
        <f>IFERROR(VLOOKUP(B94,Database!A:D,2,FALSE),"r")</f>
        <v>SM 10 ML PURE ORANGE MARM</v>
      </c>
      <c r="E94" s="849"/>
      <c r="F94" s="516">
        <f t="shared" si="4"/>
        <v>1045</v>
      </c>
      <c r="G94" s="516"/>
      <c r="H94" s="862"/>
      <c r="I94" s="840">
        <v>10455</v>
      </c>
      <c r="J94" s="441">
        <v>10460</v>
      </c>
      <c r="K94" s="629">
        <v>9338</v>
      </c>
      <c r="L94" s="442">
        <v>0</v>
      </c>
      <c r="M94" s="442">
        <v>0</v>
      </c>
      <c r="N94" s="442"/>
      <c r="O94" s="449">
        <v>0</v>
      </c>
      <c r="P94" s="449">
        <v>0</v>
      </c>
      <c r="Q94" s="449"/>
      <c r="R94" s="450">
        <v>0</v>
      </c>
      <c r="S94" s="450">
        <v>0</v>
      </c>
      <c r="T94" s="450"/>
      <c r="U94" s="487"/>
      <c r="V94" s="487"/>
      <c r="W94" s="487"/>
      <c r="X94" s="450"/>
      <c r="Y94" s="450"/>
      <c r="Z94" s="450"/>
      <c r="AA94" s="602"/>
      <c r="AB94" s="602"/>
      <c r="AC94" s="602"/>
      <c r="AD94" s="608"/>
      <c r="AE94" s="608"/>
      <c r="AF94" s="608"/>
      <c r="AG94" s="456">
        <v>10461</v>
      </c>
      <c r="AH94" s="456">
        <v>121</v>
      </c>
      <c r="AI94" s="456">
        <v>9338</v>
      </c>
      <c r="AJ94" s="456"/>
      <c r="AK94" s="456"/>
      <c r="AL94" s="456"/>
      <c r="AM94" s="456"/>
      <c r="AN94" s="456"/>
      <c r="AO94" s="456"/>
      <c r="AP94" s="456"/>
      <c r="AQ94" s="456"/>
      <c r="AR94" s="456"/>
      <c r="AS94" s="456"/>
      <c r="AT94" s="456"/>
      <c r="AU94" s="456"/>
      <c r="AV94" s="456"/>
      <c r="AW94" s="675">
        <f t="shared" si="5"/>
        <v>6</v>
      </c>
      <c r="AX94" s="440">
        <f>IFERROR(VLOOKUP(B94,Database!A:D,4,FALSE),"r")</f>
        <v>154</v>
      </c>
      <c r="AY94" s="440">
        <f t="shared" si="6"/>
        <v>121</v>
      </c>
      <c r="BA94" s="641"/>
      <c r="BB94" s="467"/>
    </row>
    <row r="95" spans="1:54" ht="16.5" thickTop="1" thickBot="1" x14ac:dyDescent="0.3">
      <c r="A95" s="444">
        <f t="shared" si="7"/>
        <v>89</v>
      </c>
      <c r="B95" s="443">
        <v>5150040149</v>
      </c>
      <c r="C95" s="443"/>
      <c r="D95" s="440" t="str">
        <f>IFERROR(VLOOKUP(B95,Database!A:D,2,FALSE),"r")</f>
        <v>SM 10 ML NSA STRAW SPRD</v>
      </c>
      <c r="E95" s="849"/>
      <c r="F95" s="516">
        <f t="shared" si="4"/>
        <v>1848</v>
      </c>
      <c r="G95" s="516"/>
      <c r="H95" s="862"/>
      <c r="I95" s="840">
        <v>10462</v>
      </c>
      <c r="J95" s="441">
        <v>10473</v>
      </c>
      <c r="K95" s="629">
        <v>9338</v>
      </c>
      <c r="L95" s="442">
        <v>0</v>
      </c>
      <c r="M95" s="442">
        <v>0</v>
      </c>
      <c r="N95" s="442"/>
      <c r="O95" s="449">
        <v>0</v>
      </c>
      <c r="P95" s="449">
        <v>0</v>
      </c>
      <c r="Q95" s="449"/>
      <c r="R95" s="450">
        <v>0</v>
      </c>
      <c r="S95" s="450">
        <v>0</v>
      </c>
      <c r="T95" s="450"/>
      <c r="U95" s="487"/>
      <c r="V95" s="487"/>
      <c r="W95" s="487"/>
      <c r="X95" s="450"/>
      <c r="Y95" s="450"/>
      <c r="Z95" s="450"/>
      <c r="AA95" s="602"/>
      <c r="AB95" s="602"/>
      <c r="AC95" s="602"/>
      <c r="AD95" s="608"/>
      <c r="AE95" s="608"/>
      <c r="AF95" s="608"/>
      <c r="AG95" s="456"/>
      <c r="AH95" s="456"/>
      <c r="AI95" s="456"/>
      <c r="AJ95" s="456"/>
      <c r="AK95" s="456"/>
      <c r="AL95" s="456"/>
      <c r="AM95" s="456"/>
      <c r="AN95" s="456"/>
      <c r="AO95" s="456"/>
      <c r="AP95" s="456"/>
      <c r="AQ95" s="456"/>
      <c r="AR95" s="456"/>
      <c r="AS95" s="456"/>
      <c r="AT95" s="456"/>
      <c r="AU95" s="456"/>
      <c r="AV95" s="456"/>
      <c r="AW95" s="675">
        <f t="shared" si="5"/>
        <v>12</v>
      </c>
      <c r="AX95" s="440">
        <f>IFERROR(VLOOKUP(B95,Database!A:D,4,FALSE),"r")</f>
        <v>154</v>
      </c>
      <c r="AY95" s="440">
        <f t="shared" si="6"/>
        <v>0</v>
      </c>
      <c r="BA95" s="641"/>
      <c r="BB95" s="467"/>
    </row>
    <row r="96" spans="1:54" ht="16.5" thickTop="1" thickBot="1" x14ac:dyDescent="0.3">
      <c r="A96" s="444">
        <f t="shared" si="7"/>
        <v>90</v>
      </c>
      <c r="B96" s="443">
        <v>5150003357</v>
      </c>
      <c r="C96" s="443"/>
      <c r="D96" s="440" t="str">
        <f>IFERROR(VLOOKUP(B96,Database!A:D,2,FALSE),"r")</f>
        <v>DK 10 OZ SDL BLACKBERRY PRES-6PK</v>
      </c>
      <c r="E96" s="849"/>
      <c r="F96" s="516">
        <f t="shared" si="4"/>
        <v>6975</v>
      </c>
      <c r="G96" s="516"/>
      <c r="H96" s="862"/>
      <c r="I96" s="840">
        <v>27481</v>
      </c>
      <c r="J96" s="441">
        <v>27499</v>
      </c>
      <c r="K96" s="629">
        <v>9338</v>
      </c>
      <c r="L96" s="442">
        <v>0</v>
      </c>
      <c r="M96" s="442">
        <v>0</v>
      </c>
      <c r="N96" s="442"/>
      <c r="O96" s="449">
        <v>0</v>
      </c>
      <c r="P96" s="449">
        <v>0</v>
      </c>
      <c r="Q96" s="449"/>
      <c r="R96" s="450">
        <v>0</v>
      </c>
      <c r="S96" s="450">
        <v>0</v>
      </c>
      <c r="T96" s="450"/>
      <c r="U96" s="487"/>
      <c r="V96" s="487"/>
      <c r="W96" s="487"/>
      <c r="X96" s="450"/>
      <c r="Y96" s="450"/>
      <c r="Z96" s="450"/>
      <c r="AA96" s="602"/>
      <c r="AB96" s="602"/>
      <c r="AC96" s="602"/>
      <c r="AD96" s="608"/>
      <c r="AE96" s="608"/>
      <c r="AF96" s="608"/>
      <c r="AG96" s="456">
        <v>27500</v>
      </c>
      <c r="AH96" s="456">
        <v>135</v>
      </c>
      <c r="AI96" s="456">
        <v>9338</v>
      </c>
      <c r="AJ96" s="456"/>
      <c r="AK96" s="456"/>
      <c r="AL96" s="456"/>
      <c r="AM96" s="456"/>
      <c r="AN96" s="456"/>
      <c r="AO96" s="456"/>
      <c r="AP96" s="456"/>
      <c r="AQ96" s="456"/>
      <c r="AR96" s="456"/>
      <c r="AS96" s="456"/>
      <c r="AT96" s="456"/>
      <c r="AU96" s="456"/>
      <c r="AV96" s="456"/>
      <c r="AW96" s="675">
        <f t="shared" si="5"/>
        <v>19</v>
      </c>
      <c r="AX96" s="440">
        <f>IFERROR(VLOOKUP(B96,Database!A:D,4,FALSE),"r")</f>
        <v>360</v>
      </c>
      <c r="AY96" s="440">
        <f t="shared" si="6"/>
        <v>135</v>
      </c>
      <c r="BA96" s="641"/>
      <c r="BB96" s="467"/>
    </row>
    <row r="97" spans="1:54" ht="16.5" thickTop="1" thickBot="1" x14ac:dyDescent="0.3">
      <c r="A97" s="444">
        <f t="shared" si="7"/>
        <v>91</v>
      </c>
      <c r="B97" s="443">
        <v>5150003355</v>
      </c>
      <c r="C97" s="443"/>
      <c r="D97" s="440" t="str">
        <f>IFERROR(VLOOKUP(B97,Database!A:D,2,FALSE),"r")</f>
        <v>DK 10 OZ SDL BLACK RASP PRES-6PK</v>
      </c>
      <c r="E97" s="849"/>
      <c r="F97" s="516">
        <f t="shared" si="4"/>
        <v>6809</v>
      </c>
      <c r="G97" s="516"/>
      <c r="H97" s="862"/>
      <c r="I97" s="840">
        <v>27501</v>
      </c>
      <c r="J97" s="441">
        <v>27518</v>
      </c>
      <c r="K97" s="629">
        <v>9338</v>
      </c>
      <c r="L97" s="442">
        <v>0</v>
      </c>
      <c r="M97" s="442">
        <v>0</v>
      </c>
      <c r="N97" s="442"/>
      <c r="O97" s="449">
        <v>0</v>
      </c>
      <c r="P97" s="449">
        <v>0</v>
      </c>
      <c r="Q97" s="449"/>
      <c r="R97" s="450">
        <v>0</v>
      </c>
      <c r="S97" s="450">
        <v>0</v>
      </c>
      <c r="T97" s="450"/>
      <c r="U97" s="487"/>
      <c r="V97" s="487"/>
      <c r="W97" s="487"/>
      <c r="X97" s="450"/>
      <c r="Y97" s="450"/>
      <c r="Z97" s="450"/>
      <c r="AA97" s="602"/>
      <c r="AB97" s="602"/>
      <c r="AC97" s="602"/>
      <c r="AD97" s="608"/>
      <c r="AE97" s="608"/>
      <c r="AF97" s="608"/>
      <c r="AG97" s="456">
        <v>27519</v>
      </c>
      <c r="AH97" s="456">
        <v>329</v>
      </c>
      <c r="AI97" s="456">
        <v>9338</v>
      </c>
      <c r="AJ97" s="456"/>
      <c r="AK97" s="456"/>
      <c r="AL97" s="456"/>
      <c r="AM97" s="456"/>
      <c r="AN97" s="456"/>
      <c r="AO97" s="456"/>
      <c r="AP97" s="456"/>
      <c r="AQ97" s="456"/>
      <c r="AR97" s="456"/>
      <c r="AS97" s="456"/>
      <c r="AT97" s="456"/>
      <c r="AU97" s="456"/>
      <c r="AV97" s="456"/>
      <c r="AW97" s="675">
        <f t="shared" si="5"/>
        <v>18</v>
      </c>
      <c r="AX97" s="440">
        <f>IFERROR(VLOOKUP(B97,Database!A:D,4,FALSE),"r")</f>
        <v>360</v>
      </c>
      <c r="AY97" s="440">
        <f t="shared" si="6"/>
        <v>329</v>
      </c>
      <c r="BA97" s="641"/>
      <c r="BB97" s="467"/>
    </row>
    <row r="98" spans="1:54" ht="16.5" thickTop="1" thickBot="1" x14ac:dyDescent="0.3">
      <c r="A98" s="444">
        <f t="shared" si="7"/>
        <v>92</v>
      </c>
      <c r="B98" s="443">
        <v>5150003366</v>
      </c>
      <c r="C98" s="443"/>
      <c r="D98" s="440" t="str">
        <f>IFERROR(VLOOKUP(B98,Database!A:D,2,FALSE),"r")</f>
        <v>DK 10 OZ BLK SWEET CHERRY PRES-6PK</v>
      </c>
      <c r="E98" s="849"/>
      <c r="F98" s="516">
        <f t="shared" si="4"/>
        <v>1460</v>
      </c>
      <c r="G98" s="516"/>
      <c r="H98" s="862"/>
      <c r="I98" s="840">
        <v>27520</v>
      </c>
      <c r="J98" s="441">
        <v>27522</v>
      </c>
      <c r="K98" s="629">
        <v>9338</v>
      </c>
      <c r="L98" s="442">
        <v>0</v>
      </c>
      <c r="M98" s="442">
        <v>0</v>
      </c>
      <c r="N98" s="442"/>
      <c r="O98" s="449">
        <v>0</v>
      </c>
      <c r="P98" s="449">
        <v>0</v>
      </c>
      <c r="Q98" s="449"/>
      <c r="R98" s="450">
        <v>0</v>
      </c>
      <c r="S98" s="450">
        <v>0</v>
      </c>
      <c r="T98" s="450"/>
      <c r="U98" s="487"/>
      <c r="V98" s="487"/>
      <c r="W98" s="487"/>
      <c r="X98" s="450"/>
      <c r="Y98" s="450"/>
      <c r="Z98" s="450"/>
      <c r="AA98" s="602"/>
      <c r="AB98" s="602"/>
      <c r="AC98" s="602"/>
      <c r="AD98" s="608"/>
      <c r="AE98" s="608"/>
      <c r="AF98" s="608"/>
      <c r="AG98" s="456">
        <v>27523</v>
      </c>
      <c r="AH98" s="456">
        <v>380</v>
      </c>
      <c r="AI98" s="456">
        <v>9338</v>
      </c>
      <c r="AJ98" s="456"/>
      <c r="AK98" s="456"/>
      <c r="AL98" s="456"/>
      <c r="AM98" s="456"/>
      <c r="AN98" s="456"/>
      <c r="AO98" s="456"/>
      <c r="AP98" s="456"/>
      <c r="AQ98" s="456"/>
      <c r="AR98" s="456"/>
      <c r="AS98" s="456"/>
      <c r="AT98" s="456"/>
      <c r="AU98" s="456"/>
      <c r="AV98" s="456"/>
      <c r="AW98" s="675">
        <f t="shared" si="5"/>
        <v>3</v>
      </c>
      <c r="AX98" s="440">
        <f>IFERROR(VLOOKUP(B98,Database!A:D,4,FALSE),"r")</f>
        <v>360</v>
      </c>
      <c r="AY98" s="440">
        <f t="shared" si="6"/>
        <v>380</v>
      </c>
      <c r="BA98" s="641"/>
      <c r="BB98" s="467"/>
    </row>
    <row r="99" spans="1:54" ht="16.5" thickTop="1" thickBot="1" x14ac:dyDescent="0.3">
      <c r="A99" s="444">
        <f t="shared" si="7"/>
        <v>93</v>
      </c>
      <c r="B99" s="443">
        <v>5150003365</v>
      </c>
      <c r="C99" s="443"/>
      <c r="D99" s="440" t="str">
        <f>IFERROR(VLOOKUP(B99,Database!A:D,2,FALSE),"r")</f>
        <v>DK 10 OZ BLUEBERRY PRESERVES-6PK</v>
      </c>
      <c r="E99" s="849"/>
      <c r="F99" s="516">
        <f t="shared" si="4"/>
        <v>1521</v>
      </c>
      <c r="G99" s="516"/>
      <c r="H99" s="862"/>
      <c r="I99" s="840">
        <v>27524</v>
      </c>
      <c r="J99" s="441">
        <v>27527</v>
      </c>
      <c r="K99" s="629">
        <v>9338</v>
      </c>
      <c r="L99" s="442">
        <v>0</v>
      </c>
      <c r="M99" s="442">
        <v>0</v>
      </c>
      <c r="N99" s="442"/>
      <c r="O99" s="449">
        <v>0</v>
      </c>
      <c r="P99" s="449">
        <v>0</v>
      </c>
      <c r="Q99" s="449"/>
      <c r="R99" s="450">
        <v>0</v>
      </c>
      <c r="S99" s="450">
        <v>0</v>
      </c>
      <c r="T99" s="450"/>
      <c r="U99" s="487"/>
      <c r="V99" s="487"/>
      <c r="W99" s="487"/>
      <c r="X99" s="450"/>
      <c r="Y99" s="450"/>
      <c r="Z99" s="450"/>
      <c r="AA99" s="602"/>
      <c r="AB99" s="602"/>
      <c r="AC99" s="602"/>
      <c r="AD99" s="608"/>
      <c r="AE99" s="608"/>
      <c r="AF99" s="608"/>
      <c r="AG99" s="456">
        <v>27528</v>
      </c>
      <c r="AH99" s="456">
        <v>81</v>
      </c>
      <c r="AI99" s="456">
        <v>9338</v>
      </c>
      <c r="AJ99" s="456"/>
      <c r="AK99" s="456"/>
      <c r="AL99" s="456"/>
      <c r="AM99" s="456"/>
      <c r="AN99" s="456"/>
      <c r="AO99" s="456"/>
      <c r="AP99" s="456"/>
      <c r="AQ99" s="456"/>
      <c r="AR99" s="456"/>
      <c r="AS99" s="456"/>
      <c r="AT99" s="456"/>
      <c r="AU99" s="456"/>
      <c r="AV99" s="456"/>
      <c r="AW99" s="675">
        <f t="shared" si="5"/>
        <v>4</v>
      </c>
      <c r="AX99" s="440">
        <f>IFERROR(VLOOKUP(B99,Database!A:D,4,FALSE),"r")</f>
        <v>360</v>
      </c>
      <c r="AY99" s="440">
        <f t="shared" si="6"/>
        <v>81</v>
      </c>
      <c r="BA99" s="641"/>
      <c r="BB99" s="467"/>
    </row>
    <row r="100" spans="1:54" ht="16.5" thickTop="1" thickBot="1" x14ac:dyDescent="0.3">
      <c r="A100" s="444">
        <f t="shared" si="7"/>
        <v>94</v>
      </c>
      <c r="B100" s="443">
        <v>5150002657</v>
      </c>
      <c r="C100" s="443"/>
      <c r="D100" s="440" t="str">
        <f>IFERROR(VLOOKUP(B100,Database!A:D,2,FALSE),"r")</f>
        <v>DK SQR 12/10 OZ STRAWBERRY PRES</v>
      </c>
      <c r="E100" s="849"/>
      <c r="F100" s="516">
        <f t="shared" si="4"/>
        <v>500</v>
      </c>
      <c r="G100" s="516"/>
      <c r="H100" s="862"/>
      <c r="I100" s="840">
        <v>27529</v>
      </c>
      <c r="J100" s="441">
        <v>27530</v>
      </c>
      <c r="K100" s="629">
        <v>9338</v>
      </c>
      <c r="L100" s="442">
        <v>0</v>
      </c>
      <c r="M100" s="442">
        <v>0</v>
      </c>
      <c r="N100" s="442"/>
      <c r="O100" s="449">
        <v>0</v>
      </c>
      <c r="P100" s="449">
        <v>0</v>
      </c>
      <c r="Q100" s="449"/>
      <c r="R100" s="450">
        <v>0</v>
      </c>
      <c r="S100" s="450">
        <v>0</v>
      </c>
      <c r="T100" s="450"/>
      <c r="U100" s="487"/>
      <c r="V100" s="487"/>
      <c r="W100" s="487"/>
      <c r="X100" s="450"/>
      <c r="Y100" s="450"/>
      <c r="Z100" s="450"/>
      <c r="AA100" s="602"/>
      <c r="AB100" s="602"/>
      <c r="AC100" s="602"/>
      <c r="AD100" s="608"/>
      <c r="AE100" s="608"/>
      <c r="AF100" s="608"/>
      <c r="AG100" s="456">
        <v>27531</v>
      </c>
      <c r="AH100" s="456">
        <v>148</v>
      </c>
      <c r="AI100" s="456">
        <v>9338</v>
      </c>
      <c r="AJ100" s="456"/>
      <c r="AK100" s="456"/>
      <c r="AL100" s="456"/>
      <c r="AM100" s="456"/>
      <c r="AN100" s="456"/>
      <c r="AO100" s="456"/>
      <c r="AP100" s="456"/>
      <c r="AQ100" s="456"/>
      <c r="AR100" s="456"/>
      <c r="AS100" s="456"/>
      <c r="AT100" s="456"/>
      <c r="AU100" s="456"/>
      <c r="AV100" s="456"/>
      <c r="AW100" s="675">
        <f t="shared" si="5"/>
        <v>2</v>
      </c>
      <c r="AX100" s="440">
        <f>IFERROR(VLOOKUP(B100,Database!A:D,4,FALSE),"r")</f>
        <v>176</v>
      </c>
      <c r="AY100" s="440">
        <f t="shared" si="6"/>
        <v>148</v>
      </c>
      <c r="BA100" s="641"/>
      <c r="BB100" s="467"/>
    </row>
    <row r="101" spans="1:54" ht="16.5" thickTop="1" thickBot="1" x14ac:dyDescent="0.3">
      <c r="A101" s="444">
        <f t="shared" si="7"/>
        <v>95</v>
      </c>
      <c r="B101" s="443">
        <v>5150003367</v>
      </c>
      <c r="C101" s="443"/>
      <c r="D101" s="440" t="str">
        <f>IFERROR(VLOOKUP(B101,Database!A:D,2,FALSE),"r")</f>
        <v>DK 10 OZ STRAWBERRY PRESERVES-6PK</v>
      </c>
      <c r="E101" s="849"/>
      <c r="F101" s="516">
        <f t="shared" si="4"/>
        <v>3146</v>
      </c>
      <c r="G101" s="516"/>
      <c r="H101" s="862"/>
      <c r="I101" s="840">
        <v>27532</v>
      </c>
      <c r="J101" s="441">
        <v>27539</v>
      </c>
      <c r="K101" s="629">
        <v>9338</v>
      </c>
      <c r="L101" s="442">
        <v>0</v>
      </c>
      <c r="M101" s="442">
        <v>0</v>
      </c>
      <c r="N101" s="442"/>
      <c r="O101" s="449">
        <v>0</v>
      </c>
      <c r="P101" s="449">
        <v>0</v>
      </c>
      <c r="Q101" s="449"/>
      <c r="R101" s="450">
        <v>0</v>
      </c>
      <c r="S101" s="450">
        <v>0</v>
      </c>
      <c r="T101" s="450"/>
      <c r="U101" s="487"/>
      <c r="V101" s="487"/>
      <c r="W101" s="487"/>
      <c r="X101" s="450"/>
      <c r="Y101" s="450"/>
      <c r="Z101" s="450"/>
      <c r="AA101" s="602"/>
      <c r="AB101" s="602"/>
      <c r="AC101" s="602"/>
      <c r="AD101" s="608"/>
      <c r="AE101" s="608"/>
      <c r="AF101" s="608"/>
      <c r="AG101" s="456">
        <v>27540</v>
      </c>
      <c r="AH101" s="456">
        <v>266</v>
      </c>
      <c r="AI101" s="456">
        <v>9338</v>
      </c>
      <c r="AJ101" s="456"/>
      <c r="AK101" s="456"/>
      <c r="AL101" s="456"/>
      <c r="AM101" s="456"/>
      <c r="AN101" s="456"/>
      <c r="AO101" s="456"/>
      <c r="AP101" s="456"/>
      <c r="AQ101" s="456"/>
      <c r="AR101" s="456"/>
      <c r="AS101" s="456"/>
      <c r="AT101" s="456"/>
      <c r="AU101" s="456"/>
      <c r="AV101" s="456"/>
      <c r="AW101" s="675">
        <f t="shared" si="5"/>
        <v>8</v>
      </c>
      <c r="AX101" s="440">
        <f>IFERROR(VLOOKUP(B101,Database!A:D,4,FALSE),"r")</f>
        <v>360</v>
      </c>
      <c r="AY101" s="440">
        <f t="shared" si="6"/>
        <v>266</v>
      </c>
      <c r="BA101" s="641"/>
      <c r="BB101" s="467"/>
    </row>
    <row r="102" spans="1:54" ht="16.5" thickTop="1" thickBot="1" x14ac:dyDescent="0.3">
      <c r="A102" s="444">
        <f t="shared" si="7"/>
        <v>96</v>
      </c>
      <c r="B102" s="443">
        <v>5150003368</v>
      </c>
      <c r="C102" s="443"/>
      <c r="D102" s="440" t="str">
        <f>IFERROR(VLOOKUP(B102,Database!A:D,2,FALSE),"r")</f>
        <v>DK 10 OZ BLACKBERRY PRESERVES-6PK</v>
      </c>
      <c r="E102" s="849"/>
      <c r="F102" s="516">
        <f t="shared" si="4"/>
        <v>1592</v>
      </c>
      <c r="G102" s="516"/>
      <c r="H102" s="862"/>
      <c r="I102" s="840">
        <v>27541</v>
      </c>
      <c r="J102" s="441">
        <v>27544</v>
      </c>
      <c r="K102" s="629">
        <v>9338</v>
      </c>
      <c r="L102" s="442">
        <v>0</v>
      </c>
      <c r="M102" s="442">
        <v>0</v>
      </c>
      <c r="N102" s="442"/>
      <c r="O102" s="449">
        <v>0</v>
      </c>
      <c r="P102" s="449">
        <v>0</v>
      </c>
      <c r="Q102" s="449"/>
      <c r="R102" s="450">
        <v>0</v>
      </c>
      <c r="S102" s="450">
        <v>0</v>
      </c>
      <c r="T102" s="450"/>
      <c r="U102" s="487"/>
      <c r="V102" s="487"/>
      <c r="W102" s="487"/>
      <c r="X102" s="450"/>
      <c r="Y102" s="450"/>
      <c r="Z102" s="450"/>
      <c r="AA102" s="602"/>
      <c r="AB102" s="602"/>
      <c r="AC102" s="602"/>
      <c r="AD102" s="608"/>
      <c r="AE102" s="608"/>
      <c r="AF102" s="608"/>
      <c r="AG102" s="456">
        <v>27545</v>
      </c>
      <c r="AH102" s="456">
        <v>152</v>
      </c>
      <c r="AI102" s="456">
        <v>9338</v>
      </c>
      <c r="AJ102" s="456"/>
      <c r="AK102" s="456"/>
      <c r="AL102" s="456"/>
      <c r="AM102" s="456"/>
      <c r="AN102" s="456"/>
      <c r="AO102" s="456"/>
      <c r="AP102" s="456"/>
      <c r="AQ102" s="456"/>
      <c r="AR102" s="456"/>
      <c r="AS102" s="456"/>
      <c r="AT102" s="456"/>
      <c r="AU102" s="456"/>
      <c r="AV102" s="456"/>
      <c r="AW102" s="675">
        <f t="shared" si="5"/>
        <v>4</v>
      </c>
      <c r="AX102" s="440">
        <f>IFERROR(VLOOKUP(B102,Database!A:D,4,FALSE),"r")</f>
        <v>360</v>
      </c>
      <c r="AY102" s="440">
        <f t="shared" si="6"/>
        <v>152</v>
      </c>
      <c r="BA102" s="641"/>
      <c r="BB102" s="467"/>
    </row>
    <row r="103" spans="1:54" ht="16.5" thickTop="1" thickBot="1" x14ac:dyDescent="0.3">
      <c r="A103" s="444">
        <f t="shared" si="7"/>
        <v>97</v>
      </c>
      <c r="B103" s="443">
        <v>5150003131</v>
      </c>
      <c r="C103" s="443"/>
      <c r="D103" s="440" t="str">
        <f>IFERROR(VLOOKUP(B103,Database!A:D,2,FALSE),"r")</f>
        <v>DK 8.75 OZ PEPPER &amp; ONION RLSH-6PK</v>
      </c>
      <c r="E103" s="849"/>
      <c r="F103" s="516">
        <f t="shared" si="4"/>
        <v>5547</v>
      </c>
      <c r="G103" s="516"/>
      <c r="H103" s="862"/>
      <c r="I103" s="840">
        <v>27546</v>
      </c>
      <c r="J103" s="441">
        <v>27554</v>
      </c>
      <c r="K103" s="629">
        <v>9338</v>
      </c>
      <c r="L103" s="442">
        <v>27556</v>
      </c>
      <c r="M103" s="442">
        <v>27560</v>
      </c>
      <c r="N103" s="442">
        <v>9339</v>
      </c>
      <c r="O103" s="449">
        <v>0</v>
      </c>
      <c r="P103" s="449">
        <v>0</v>
      </c>
      <c r="Q103" s="449"/>
      <c r="R103" s="450">
        <v>0</v>
      </c>
      <c r="S103" s="450">
        <v>0</v>
      </c>
      <c r="T103" s="450"/>
      <c r="U103" s="487"/>
      <c r="V103" s="487"/>
      <c r="W103" s="487"/>
      <c r="X103" s="450"/>
      <c r="Y103" s="450"/>
      <c r="Z103" s="450"/>
      <c r="AA103" s="602"/>
      <c r="AB103" s="602"/>
      <c r="AC103" s="602"/>
      <c r="AD103" s="608"/>
      <c r="AE103" s="608"/>
      <c r="AF103" s="608"/>
      <c r="AG103" s="456">
        <v>27555</v>
      </c>
      <c r="AH103" s="456">
        <v>109</v>
      </c>
      <c r="AI103" s="456">
        <v>9338</v>
      </c>
      <c r="AJ103" s="456">
        <v>27561</v>
      </c>
      <c r="AK103" s="456">
        <v>398</v>
      </c>
      <c r="AL103" s="456">
        <v>9339</v>
      </c>
      <c r="AM103" s="456"/>
      <c r="AN103" s="456"/>
      <c r="AO103" s="456"/>
      <c r="AP103" s="456"/>
      <c r="AQ103" s="456"/>
      <c r="AR103" s="456"/>
      <c r="AS103" s="456"/>
      <c r="AT103" s="456"/>
      <c r="AU103" s="456"/>
      <c r="AV103" s="456"/>
      <c r="AW103" s="675">
        <f t="shared" si="5"/>
        <v>14</v>
      </c>
      <c r="AX103" s="440">
        <f>IFERROR(VLOOKUP(B103,Database!A:D,4,FALSE),"r")</f>
        <v>360</v>
      </c>
      <c r="AY103" s="440">
        <f t="shared" si="6"/>
        <v>507</v>
      </c>
      <c r="BA103" s="641"/>
      <c r="BB103" s="467"/>
    </row>
    <row r="104" spans="1:54" ht="16.5" thickTop="1" thickBot="1" x14ac:dyDescent="0.3">
      <c r="A104" s="444">
        <f t="shared" si="7"/>
        <v>98</v>
      </c>
      <c r="B104" s="443">
        <v>5150003084</v>
      </c>
      <c r="C104" s="443"/>
      <c r="D104" s="440" t="str">
        <f>IFERROR(VLOOKUP(B104,Database!A:D,2,FALSE),"r")</f>
        <v>DK 10 OZ LIME CURD-6PK</v>
      </c>
      <c r="E104" s="849"/>
      <c r="F104" s="516">
        <f t="shared" si="4"/>
        <v>1536</v>
      </c>
      <c r="G104" s="516"/>
      <c r="H104" s="862"/>
      <c r="I104" s="840">
        <v>27562</v>
      </c>
      <c r="J104" s="441">
        <v>27565</v>
      </c>
      <c r="K104" s="629">
        <v>9339</v>
      </c>
      <c r="L104" s="442">
        <v>0</v>
      </c>
      <c r="M104" s="442">
        <v>0</v>
      </c>
      <c r="N104" s="442"/>
      <c r="O104" s="449">
        <v>0</v>
      </c>
      <c r="P104" s="449">
        <v>0</v>
      </c>
      <c r="Q104" s="449"/>
      <c r="R104" s="450">
        <v>0</v>
      </c>
      <c r="S104" s="450">
        <v>0</v>
      </c>
      <c r="T104" s="450"/>
      <c r="U104" s="487"/>
      <c r="V104" s="487"/>
      <c r="W104" s="487"/>
      <c r="X104" s="450"/>
      <c r="Y104" s="450"/>
      <c r="Z104" s="450"/>
      <c r="AA104" s="602"/>
      <c r="AB104" s="602"/>
      <c r="AC104" s="602"/>
      <c r="AD104" s="608"/>
      <c r="AE104" s="608"/>
      <c r="AF104" s="608"/>
      <c r="AG104" s="456">
        <v>27566</v>
      </c>
      <c r="AH104" s="456">
        <v>96</v>
      </c>
      <c r="AI104" s="456">
        <v>9339</v>
      </c>
      <c r="AJ104" s="456"/>
      <c r="AK104" s="456"/>
      <c r="AL104" s="456"/>
      <c r="AM104" s="456"/>
      <c r="AN104" s="456"/>
      <c r="AO104" s="456"/>
      <c r="AP104" s="456"/>
      <c r="AQ104" s="456"/>
      <c r="AR104" s="456"/>
      <c r="AS104" s="456"/>
      <c r="AT104" s="456"/>
      <c r="AU104" s="456"/>
      <c r="AV104" s="456"/>
      <c r="AW104" s="675">
        <f t="shared" si="5"/>
        <v>4</v>
      </c>
      <c r="AX104" s="440">
        <f>IFERROR(VLOOKUP(B104,Database!A:D,4,FALSE),"r")</f>
        <v>360</v>
      </c>
      <c r="AY104" s="440">
        <f t="shared" si="6"/>
        <v>96</v>
      </c>
      <c r="BA104" s="641"/>
      <c r="BB104" s="467"/>
    </row>
    <row r="105" spans="1:54" ht="16.5" thickTop="1" thickBot="1" x14ac:dyDescent="0.3">
      <c r="A105" s="444">
        <f t="shared" si="7"/>
        <v>99</v>
      </c>
      <c r="B105" s="443">
        <v>5150024359</v>
      </c>
      <c r="C105" s="443"/>
      <c r="D105" s="440" t="str">
        <f>IFERROR(VLOOKUP(B105,Database!A:D,2,FALSE),"r")</f>
        <v>SM 7.25 OZ MGSHL CRML TPG 8CT</v>
      </c>
      <c r="E105" s="849"/>
      <c r="F105" s="516">
        <f t="shared" si="4"/>
        <v>13680</v>
      </c>
      <c r="G105" s="516"/>
      <c r="H105" s="862"/>
      <c r="I105" s="918">
        <v>10604</v>
      </c>
      <c r="J105" s="448">
        <v>10609</v>
      </c>
      <c r="K105" s="816">
        <v>9339</v>
      </c>
      <c r="L105" s="442">
        <v>10611</v>
      </c>
      <c r="M105" s="442">
        <v>10645</v>
      </c>
      <c r="N105" s="442">
        <v>9339</v>
      </c>
      <c r="O105" s="449">
        <v>10646</v>
      </c>
      <c r="P105" s="449">
        <v>10651</v>
      </c>
      <c r="Q105" s="449">
        <v>9340</v>
      </c>
      <c r="R105" s="450">
        <v>0</v>
      </c>
      <c r="S105" s="450">
        <v>0</v>
      </c>
      <c r="T105" s="450"/>
      <c r="U105" s="487"/>
      <c r="V105" s="487"/>
      <c r="W105" s="487"/>
      <c r="X105" s="450"/>
      <c r="Y105" s="450"/>
      <c r="Z105" s="450"/>
      <c r="AA105" s="602"/>
      <c r="AB105" s="602"/>
      <c r="AC105" s="602"/>
      <c r="AD105" s="608"/>
      <c r="AE105" s="608"/>
      <c r="AF105" s="608"/>
      <c r="AG105" s="458">
        <v>10610</v>
      </c>
      <c r="AH105" s="458">
        <v>57</v>
      </c>
      <c r="AI105" s="458">
        <v>9339</v>
      </c>
      <c r="AJ105" s="456">
        <v>10652</v>
      </c>
      <c r="AK105" s="456">
        <v>87</v>
      </c>
      <c r="AL105" s="456">
        <v>9340</v>
      </c>
      <c r="AM105" s="456">
        <v>10653</v>
      </c>
      <c r="AN105" s="456">
        <v>282</v>
      </c>
      <c r="AO105" s="456">
        <v>9340</v>
      </c>
      <c r="AP105" s="456"/>
      <c r="AQ105" s="456"/>
      <c r="AR105" s="456"/>
      <c r="AS105" s="456"/>
      <c r="AT105" s="456"/>
      <c r="AU105" s="456"/>
      <c r="AV105" s="456"/>
      <c r="AW105" s="675">
        <f t="shared" si="5"/>
        <v>47</v>
      </c>
      <c r="AX105" s="440">
        <f>IFERROR(VLOOKUP(B105,Database!A:D,4,FALSE),"r")</f>
        <v>282</v>
      </c>
      <c r="AY105" s="440">
        <f t="shared" si="6"/>
        <v>426</v>
      </c>
      <c r="BA105" s="641"/>
      <c r="BB105" s="467"/>
    </row>
    <row r="106" spans="1:54" ht="16.5" thickTop="1" thickBot="1" x14ac:dyDescent="0.3">
      <c r="A106" s="444">
        <f t="shared" si="7"/>
        <v>100</v>
      </c>
      <c r="B106" s="440">
        <v>5150003116</v>
      </c>
      <c r="C106" s="440"/>
      <c r="D106" s="440" t="str">
        <f>IFERROR(VLOOKUP(B106,Database!A:D,2,FALSE),"r")</f>
        <v>DK 10 OZ LEMON CURD-6PK</v>
      </c>
      <c r="E106" s="849"/>
      <c r="F106" s="516">
        <f t="shared" si="4"/>
        <v>21469</v>
      </c>
      <c r="G106" s="516"/>
      <c r="H106" s="862"/>
      <c r="I106" s="840">
        <v>27567</v>
      </c>
      <c r="J106" s="441">
        <v>27625</v>
      </c>
      <c r="K106" s="629"/>
      <c r="L106" s="442"/>
      <c r="M106" s="442"/>
      <c r="N106" s="442"/>
      <c r="O106" s="449"/>
      <c r="P106" s="449"/>
      <c r="Q106" s="449"/>
      <c r="R106" s="450"/>
      <c r="S106" s="450"/>
      <c r="T106" s="450"/>
      <c r="U106" s="487"/>
      <c r="V106" s="487"/>
      <c r="W106" s="487"/>
      <c r="X106" s="450"/>
      <c r="Y106" s="450"/>
      <c r="Z106" s="450"/>
      <c r="AA106" s="602"/>
      <c r="AB106" s="602"/>
      <c r="AC106" s="602"/>
      <c r="AD106" s="608"/>
      <c r="AE106" s="608"/>
      <c r="AF106" s="608"/>
      <c r="AG106" s="456">
        <v>27626</v>
      </c>
      <c r="AH106" s="456">
        <v>229</v>
      </c>
      <c r="AI106" s="456">
        <v>9339</v>
      </c>
      <c r="AJ106" s="456"/>
      <c r="AK106" s="456"/>
      <c r="AL106" s="456"/>
      <c r="AM106" s="456"/>
      <c r="AN106" s="456"/>
      <c r="AO106" s="456"/>
      <c r="AP106" s="456"/>
      <c r="AQ106" s="456"/>
      <c r="AR106" s="456"/>
      <c r="AS106" s="456"/>
      <c r="AT106" s="456"/>
      <c r="AU106" s="456"/>
      <c r="AV106" s="456"/>
      <c r="AW106" s="675">
        <f t="shared" si="5"/>
        <v>59</v>
      </c>
      <c r="AX106" s="440">
        <f>IFERROR(VLOOKUP(B106,Database!A:D,4,FALSE),"r")</f>
        <v>360</v>
      </c>
      <c r="AY106" s="440">
        <f t="shared" si="6"/>
        <v>229</v>
      </c>
      <c r="BA106" s="641"/>
      <c r="BB106" s="467"/>
    </row>
    <row r="107" spans="1:54" ht="16.5" thickTop="1" thickBot="1" x14ac:dyDescent="0.3">
      <c r="A107" s="444">
        <f t="shared" si="7"/>
        <v>101</v>
      </c>
      <c r="B107" s="440">
        <v>5150010860</v>
      </c>
      <c r="C107" s="440"/>
      <c r="D107" s="440" t="str">
        <f>IFERROR(VLOOKUP(B107,Database!A:D,2,FALSE),"r")</f>
        <v>SM 11.5 OZ SLTD CRML SMPL DLT</v>
      </c>
      <c r="E107" s="849"/>
      <c r="F107" s="516">
        <f t="shared" si="4"/>
        <v>7560</v>
      </c>
      <c r="G107" s="516"/>
      <c r="H107" s="862"/>
      <c r="I107" s="840">
        <v>27627</v>
      </c>
      <c r="J107" s="441">
        <v>27656</v>
      </c>
      <c r="K107" s="629">
        <v>9340</v>
      </c>
      <c r="L107" s="442"/>
      <c r="M107" s="442"/>
      <c r="N107" s="442"/>
      <c r="O107" s="449"/>
      <c r="P107" s="449"/>
      <c r="Q107" s="449"/>
      <c r="R107" s="450"/>
      <c r="S107" s="450"/>
      <c r="T107" s="450"/>
      <c r="U107" s="487"/>
      <c r="V107" s="487"/>
      <c r="W107" s="487"/>
      <c r="X107" s="450"/>
      <c r="Y107" s="450"/>
      <c r="Z107" s="450"/>
      <c r="AA107" s="602"/>
      <c r="AB107" s="602"/>
      <c r="AC107" s="602"/>
      <c r="AD107" s="608"/>
      <c r="AE107" s="608"/>
      <c r="AF107" s="608"/>
      <c r="AG107" s="456"/>
      <c r="AH107" s="456"/>
      <c r="AI107" s="456"/>
      <c r="AJ107" s="456"/>
      <c r="AK107" s="456"/>
      <c r="AL107" s="456"/>
      <c r="AM107" s="456"/>
      <c r="AN107" s="456"/>
      <c r="AO107" s="456"/>
      <c r="AP107" s="456"/>
      <c r="AQ107" s="456"/>
      <c r="AR107" s="456"/>
      <c r="AS107" s="456"/>
      <c r="AT107" s="456"/>
      <c r="AU107" s="456"/>
      <c r="AV107" s="456"/>
      <c r="AW107" s="675">
        <f t="shared" si="5"/>
        <v>30</v>
      </c>
      <c r="AX107" s="440">
        <f>IFERROR(VLOOKUP(B107,Database!A:D,4,FALSE),"r")</f>
        <v>252</v>
      </c>
      <c r="AY107" s="440">
        <f t="shared" si="6"/>
        <v>0</v>
      </c>
      <c r="BA107" s="641"/>
      <c r="BB107" s="467"/>
    </row>
    <row r="108" spans="1:54" ht="16.5" thickTop="1" thickBot="1" x14ac:dyDescent="0.3">
      <c r="A108" s="444">
        <f t="shared" si="7"/>
        <v>102</v>
      </c>
      <c r="B108" s="440">
        <v>5150040149</v>
      </c>
      <c r="C108" s="440"/>
      <c r="D108" s="440" t="str">
        <f>IFERROR(VLOOKUP(B108,Database!A:D,2,FALSE),"r")</f>
        <v>SM 10 ML NSA STRAW SPRD</v>
      </c>
      <c r="E108" s="849"/>
      <c r="F108" s="516">
        <f t="shared" si="4"/>
        <v>449</v>
      </c>
      <c r="G108" s="516"/>
      <c r="H108" s="862"/>
      <c r="I108" s="840">
        <v>10474</v>
      </c>
      <c r="J108" s="441">
        <v>10475</v>
      </c>
      <c r="K108" s="629">
        <v>9339</v>
      </c>
      <c r="L108" s="442"/>
      <c r="M108" s="442"/>
      <c r="N108" s="442"/>
      <c r="O108" s="449"/>
      <c r="P108" s="449"/>
      <c r="Q108" s="449"/>
      <c r="R108" s="450"/>
      <c r="S108" s="450"/>
      <c r="T108" s="450"/>
      <c r="U108" s="487"/>
      <c r="V108" s="487"/>
      <c r="W108" s="487"/>
      <c r="X108" s="450"/>
      <c r="Y108" s="450"/>
      <c r="Z108" s="450"/>
      <c r="AA108" s="602"/>
      <c r="AB108" s="602"/>
      <c r="AC108" s="602"/>
      <c r="AD108" s="608"/>
      <c r="AE108" s="608"/>
      <c r="AF108" s="608"/>
      <c r="AG108" s="456">
        <v>10476</v>
      </c>
      <c r="AH108" s="456">
        <v>141</v>
      </c>
      <c r="AI108" s="456">
        <v>9339</v>
      </c>
      <c r="AJ108" s="456"/>
      <c r="AK108" s="456"/>
      <c r="AL108" s="456"/>
      <c r="AM108" s="456"/>
      <c r="AN108" s="456"/>
      <c r="AO108" s="456"/>
      <c r="AP108" s="456"/>
      <c r="AQ108" s="456"/>
      <c r="AR108" s="456"/>
      <c r="AS108" s="456"/>
      <c r="AT108" s="456"/>
      <c r="AU108" s="456"/>
      <c r="AV108" s="456"/>
      <c r="AW108" s="675">
        <f t="shared" si="5"/>
        <v>2</v>
      </c>
      <c r="AX108" s="440">
        <f>IFERROR(VLOOKUP(B108,Database!A:D,4,FALSE),"r")</f>
        <v>154</v>
      </c>
      <c r="AY108" s="440">
        <f t="shared" si="6"/>
        <v>141</v>
      </c>
      <c r="BA108" s="641"/>
      <c r="BB108" s="467"/>
    </row>
    <row r="109" spans="1:54" ht="16.5" thickTop="1" thickBot="1" x14ac:dyDescent="0.3">
      <c r="A109" s="444">
        <f t="shared" si="7"/>
        <v>103</v>
      </c>
      <c r="B109" s="440">
        <v>5150004545</v>
      </c>
      <c r="C109" s="440"/>
      <c r="D109" s="440" t="str">
        <f>IFERROR(VLOOKUP(B109,Database!A:D,2,FALSE),"r")</f>
        <v>GM 10 ML LT RASP FR SPREAD</v>
      </c>
      <c r="E109" s="849"/>
      <c r="F109" s="516">
        <f t="shared" si="4"/>
        <v>1073</v>
      </c>
      <c r="G109" s="516"/>
      <c r="H109" s="862"/>
      <c r="I109" s="840">
        <v>10477</v>
      </c>
      <c r="J109" s="441">
        <v>10482</v>
      </c>
      <c r="K109" s="629">
        <v>9339</v>
      </c>
      <c r="L109" s="442"/>
      <c r="M109" s="442"/>
      <c r="N109" s="442"/>
      <c r="O109" s="449"/>
      <c r="P109" s="449"/>
      <c r="Q109" s="449"/>
      <c r="R109" s="450"/>
      <c r="S109" s="450"/>
      <c r="T109" s="450"/>
      <c r="U109" s="487"/>
      <c r="V109" s="487"/>
      <c r="W109" s="487"/>
      <c r="X109" s="450"/>
      <c r="Y109" s="450"/>
      <c r="Z109" s="450"/>
      <c r="AA109" s="602"/>
      <c r="AB109" s="602"/>
      <c r="AC109" s="602"/>
      <c r="AD109" s="608"/>
      <c r="AE109" s="608"/>
      <c r="AF109" s="608"/>
      <c r="AG109" s="456">
        <v>10483</v>
      </c>
      <c r="AH109" s="456">
        <v>149</v>
      </c>
      <c r="AI109" s="456">
        <v>9339</v>
      </c>
      <c r="AJ109" s="456"/>
      <c r="AK109" s="456"/>
      <c r="AL109" s="456"/>
      <c r="AM109" s="456"/>
      <c r="AN109" s="456"/>
      <c r="AO109" s="456"/>
      <c r="AP109" s="456"/>
      <c r="AQ109" s="456"/>
      <c r="AR109" s="456"/>
      <c r="AS109" s="456"/>
      <c r="AT109" s="456"/>
      <c r="AU109" s="456"/>
      <c r="AV109" s="456"/>
      <c r="AW109" s="675">
        <f t="shared" si="5"/>
        <v>6</v>
      </c>
      <c r="AX109" s="440">
        <f>IFERROR(VLOOKUP(B109,Database!A:D,4,FALSE),"r")</f>
        <v>154</v>
      </c>
      <c r="AY109" s="440">
        <f t="shared" si="6"/>
        <v>149</v>
      </c>
      <c r="BA109" s="641"/>
      <c r="BB109" s="467"/>
    </row>
    <row r="110" spans="1:54" ht="16.5" thickTop="1" thickBot="1" x14ac:dyDescent="0.3">
      <c r="A110" s="444">
        <f t="shared" si="7"/>
        <v>104</v>
      </c>
      <c r="B110" s="440">
        <v>5150040125</v>
      </c>
      <c r="C110" s="440"/>
      <c r="D110" s="440" t="str">
        <f>IFERROR(VLOOKUP(B110,Database!A:D,2,FALSE),"r")</f>
        <v>SM 10 ML PURE RASP</v>
      </c>
      <c r="E110" s="849"/>
      <c r="F110" s="516">
        <f t="shared" si="4"/>
        <v>1666</v>
      </c>
      <c r="G110" s="516"/>
      <c r="H110" s="862"/>
      <c r="I110" s="840">
        <v>10484</v>
      </c>
      <c r="J110" s="441">
        <v>10488</v>
      </c>
      <c r="K110" s="629">
        <v>9339</v>
      </c>
      <c r="L110" s="442">
        <v>10490</v>
      </c>
      <c r="M110" s="442">
        <v>10493</v>
      </c>
      <c r="N110" s="442">
        <v>9340</v>
      </c>
      <c r="O110" s="449"/>
      <c r="P110" s="449"/>
      <c r="Q110" s="449"/>
      <c r="R110" s="450"/>
      <c r="S110" s="450"/>
      <c r="T110" s="450"/>
      <c r="U110" s="487"/>
      <c r="V110" s="487"/>
      <c r="W110" s="487"/>
      <c r="X110" s="450"/>
      <c r="Y110" s="450"/>
      <c r="Z110" s="450"/>
      <c r="AA110" s="602"/>
      <c r="AB110" s="602"/>
      <c r="AC110" s="602"/>
      <c r="AD110" s="608"/>
      <c r="AE110" s="608"/>
      <c r="AF110" s="608"/>
      <c r="AG110" s="456">
        <v>10489</v>
      </c>
      <c r="AH110" s="456">
        <v>175</v>
      </c>
      <c r="AI110" s="456">
        <v>9339</v>
      </c>
      <c r="AJ110" s="456">
        <v>10494</v>
      </c>
      <c r="AK110" s="456">
        <v>105</v>
      </c>
      <c r="AL110" s="456">
        <v>9340</v>
      </c>
      <c r="AM110" s="456"/>
      <c r="AN110" s="456"/>
      <c r="AO110" s="456"/>
      <c r="AP110" s="456"/>
      <c r="AQ110" s="456"/>
      <c r="AR110" s="456"/>
      <c r="AS110" s="456"/>
      <c r="AT110" s="456"/>
      <c r="AU110" s="456"/>
      <c r="AV110" s="456"/>
      <c r="AW110" s="675">
        <f t="shared" si="5"/>
        <v>9</v>
      </c>
      <c r="AX110" s="440">
        <f>IFERROR(VLOOKUP(B110,Database!A:D,4,FALSE),"r")</f>
        <v>154</v>
      </c>
      <c r="AY110" s="440">
        <f t="shared" si="6"/>
        <v>280</v>
      </c>
      <c r="BA110" s="641"/>
      <c r="BB110" s="467"/>
    </row>
    <row r="111" spans="1:54" ht="16.5" thickTop="1" thickBot="1" x14ac:dyDescent="0.3">
      <c r="A111" s="444">
        <f t="shared" si="7"/>
        <v>105</v>
      </c>
      <c r="B111" s="440">
        <v>5150005190</v>
      </c>
      <c r="C111" s="440"/>
      <c r="D111" s="440" t="str">
        <f>IFERROR(VLOOKUP(B111,Database!A:D,2,FALSE),"r")</f>
        <v>SM 205 G MGSH CHOCOLATE</v>
      </c>
      <c r="E111" s="849"/>
      <c r="F111" s="516">
        <f t="shared" si="4"/>
        <v>5442</v>
      </c>
      <c r="G111" s="516"/>
      <c r="H111" s="862"/>
      <c r="I111" s="840">
        <v>28993</v>
      </c>
      <c r="J111" s="441">
        <v>29020</v>
      </c>
      <c r="K111" s="629">
        <v>9340</v>
      </c>
      <c r="L111" s="442"/>
      <c r="M111" s="442"/>
      <c r="N111" s="442"/>
      <c r="O111" s="449"/>
      <c r="P111" s="449"/>
      <c r="Q111" s="449"/>
      <c r="R111" s="450"/>
      <c r="S111" s="450"/>
      <c r="T111" s="450"/>
      <c r="U111" s="487"/>
      <c r="V111" s="487"/>
      <c r="W111" s="487"/>
      <c r="X111" s="450"/>
      <c r="Y111" s="450"/>
      <c r="Z111" s="450"/>
      <c r="AA111" s="602"/>
      <c r="AB111" s="602"/>
      <c r="AC111" s="602"/>
      <c r="AD111" s="608"/>
      <c r="AE111" s="608"/>
      <c r="AF111" s="608"/>
      <c r="AG111" s="456">
        <v>29021</v>
      </c>
      <c r="AH111" s="456">
        <v>120</v>
      </c>
      <c r="AI111" s="456">
        <v>9340</v>
      </c>
      <c r="AJ111" s="456">
        <v>29022</v>
      </c>
      <c r="AK111" s="456">
        <v>282</v>
      </c>
      <c r="AL111" s="456">
        <v>9340</v>
      </c>
      <c r="AM111" s="456"/>
      <c r="AN111" s="456"/>
      <c r="AO111" s="456"/>
      <c r="AP111" s="456"/>
      <c r="AQ111" s="456"/>
      <c r="AR111" s="456"/>
      <c r="AS111" s="456"/>
      <c r="AT111" s="456"/>
      <c r="AU111" s="456"/>
      <c r="AV111" s="456"/>
      <c r="AW111" s="675">
        <f t="shared" si="5"/>
        <v>28</v>
      </c>
      <c r="AX111" s="440">
        <f>IFERROR(VLOOKUP(B111,Database!A:D,4,FALSE),"r")</f>
        <v>180</v>
      </c>
      <c r="AY111" s="440">
        <f t="shared" si="6"/>
        <v>402</v>
      </c>
      <c r="BA111" s="641"/>
      <c r="BB111" s="467"/>
    </row>
    <row r="112" spans="1:54" ht="16.5" thickTop="1" thickBot="1" x14ac:dyDescent="0.3">
      <c r="A112" s="444">
        <f t="shared" si="7"/>
        <v>106</v>
      </c>
      <c r="B112" s="616">
        <v>5150024358</v>
      </c>
      <c r="C112" s="616"/>
      <c r="D112" s="616" t="str">
        <f>IFERROR(VLOOKUP(B112,Database!A:D,2,FALSE),"r")</f>
        <v>SM 7.25 OZ MGSHL CHOC TPG 8 CT</v>
      </c>
      <c r="E112" s="850"/>
      <c r="F112" s="516">
        <f t="shared" si="4"/>
        <v>32228</v>
      </c>
      <c r="G112" s="742"/>
      <c r="H112" s="863"/>
      <c r="I112" s="919">
        <v>29023</v>
      </c>
      <c r="J112" s="619">
        <v>29053</v>
      </c>
      <c r="K112" s="817">
        <v>9341</v>
      </c>
      <c r="L112" s="620">
        <v>29055</v>
      </c>
      <c r="M112" s="620">
        <v>29058</v>
      </c>
      <c r="N112" s="620">
        <v>9342</v>
      </c>
      <c r="O112" s="621">
        <v>29059</v>
      </c>
      <c r="P112" s="621">
        <v>29075</v>
      </c>
      <c r="Q112" s="622">
        <v>9343</v>
      </c>
      <c r="R112" s="623">
        <v>29076</v>
      </c>
      <c r="S112" s="623">
        <v>29086</v>
      </c>
      <c r="T112" s="623">
        <v>9343</v>
      </c>
      <c r="U112" s="624">
        <v>29088</v>
      </c>
      <c r="V112" s="624">
        <v>29137</v>
      </c>
      <c r="W112" s="624">
        <v>9343</v>
      </c>
      <c r="X112" s="623"/>
      <c r="Y112" s="623"/>
      <c r="Z112" s="623"/>
      <c r="AA112" s="576"/>
      <c r="AB112" s="576"/>
      <c r="AC112" s="576"/>
      <c r="AD112" s="609"/>
      <c r="AE112" s="609"/>
      <c r="AF112" s="609"/>
      <c r="AG112" s="625">
        <v>29054</v>
      </c>
      <c r="AH112" s="625">
        <v>198</v>
      </c>
      <c r="AI112" s="625">
        <v>9341</v>
      </c>
      <c r="AJ112" s="626">
        <v>29087</v>
      </c>
      <c r="AK112" s="626">
        <v>164</v>
      </c>
      <c r="AL112" s="626">
        <v>9343</v>
      </c>
      <c r="AM112" s="627"/>
      <c r="AN112" s="627"/>
      <c r="AO112" s="627"/>
      <c r="AP112" s="627"/>
      <c r="AQ112" s="627"/>
      <c r="AR112" s="627"/>
      <c r="AS112" s="627"/>
      <c r="AT112" s="627"/>
      <c r="AU112" s="627"/>
      <c r="AV112" s="627"/>
      <c r="AW112" s="675">
        <f t="shared" si="5"/>
        <v>113</v>
      </c>
      <c r="AX112" s="616">
        <f>IFERROR(VLOOKUP(B112,Database!A:D,4,FALSE),"r")</f>
        <v>282</v>
      </c>
      <c r="AY112" s="616">
        <f t="shared" si="6"/>
        <v>362</v>
      </c>
      <c r="BA112" s="642"/>
      <c r="BB112" s="467"/>
    </row>
    <row r="113" spans="1:54" ht="16.5" thickTop="1" thickBot="1" x14ac:dyDescent="0.3">
      <c r="A113" s="444">
        <f t="shared" si="7"/>
        <v>107</v>
      </c>
      <c r="B113" s="440">
        <v>5150010860</v>
      </c>
      <c r="C113" s="440"/>
      <c r="D113" s="440" t="str">
        <f>IFERROR(VLOOKUP(B113,Database!A:D,2,FALSE),"r")</f>
        <v>SM 11.5 OZ SLTD CRML SMPL DLT</v>
      </c>
      <c r="E113" s="849"/>
      <c r="F113" s="516">
        <f t="shared" si="4"/>
        <v>19271</v>
      </c>
      <c r="G113" s="516"/>
      <c r="H113" s="862"/>
      <c r="I113" s="840">
        <v>27657</v>
      </c>
      <c r="J113" s="441">
        <v>27688</v>
      </c>
      <c r="K113" s="629">
        <v>9340</v>
      </c>
      <c r="L113" s="442">
        <v>27690</v>
      </c>
      <c r="M113" s="442">
        <v>27732</v>
      </c>
      <c r="N113" s="442">
        <v>9340</v>
      </c>
      <c r="O113" s="449"/>
      <c r="P113" s="449"/>
      <c r="Q113" s="449"/>
      <c r="R113" s="450"/>
      <c r="S113" s="450"/>
      <c r="T113" s="450"/>
      <c r="U113" s="487"/>
      <c r="V113" s="487"/>
      <c r="W113" s="487"/>
      <c r="X113" s="450"/>
      <c r="Y113" s="450"/>
      <c r="Z113" s="450"/>
      <c r="AA113" s="602"/>
      <c r="AB113" s="602"/>
      <c r="AC113" s="602"/>
      <c r="AD113" s="608"/>
      <c r="AE113" s="608"/>
      <c r="AF113" s="608"/>
      <c r="AG113" s="456">
        <v>27689</v>
      </c>
      <c r="AH113" s="456">
        <v>187</v>
      </c>
      <c r="AI113" s="456">
        <v>9340</v>
      </c>
      <c r="AJ113" s="456">
        <v>27733</v>
      </c>
      <c r="AK113" s="456">
        <v>184</v>
      </c>
      <c r="AL113" s="456">
        <v>9340</v>
      </c>
      <c r="AM113" s="456"/>
      <c r="AN113" s="456"/>
      <c r="AO113" s="456"/>
      <c r="AP113" s="456"/>
      <c r="AQ113" s="456"/>
      <c r="AR113" s="456"/>
      <c r="AS113" s="456"/>
      <c r="AT113" s="456"/>
      <c r="AU113" s="456"/>
      <c r="AV113" s="456"/>
      <c r="AW113" s="675">
        <f t="shared" si="5"/>
        <v>75</v>
      </c>
      <c r="AX113" s="440">
        <f>IFERROR(VLOOKUP(B113,Database!A:D,4,FALSE),"r")</f>
        <v>252</v>
      </c>
      <c r="AY113" s="440">
        <f t="shared" si="6"/>
        <v>371</v>
      </c>
      <c r="BA113" s="641"/>
      <c r="BB113" s="467"/>
    </row>
    <row r="114" spans="1:54" ht="16.5" thickTop="1" thickBot="1" x14ac:dyDescent="0.3">
      <c r="A114" s="444">
        <f t="shared" si="7"/>
        <v>108</v>
      </c>
      <c r="B114" s="440">
        <v>5150010864</v>
      </c>
      <c r="C114" s="440"/>
      <c r="D114" s="440" t="str">
        <f>IFERROR(VLOOKUP(B114,Database!A:D,2,FALSE),"r")</f>
        <v>SM 11.5 OZ HOT FUDGE SMPL DLT</v>
      </c>
      <c r="E114" s="849"/>
      <c r="F114" s="516">
        <f t="shared" si="4"/>
        <v>15787</v>
      </c>
      <c r="G114" s="516"/>
      <c r="H114" s="862"/>
      <c r="I114" s="840">
        <v>27734</v>
      </c>
      <c r="J114" s="441">
        <v>27750</v>
      </c>
      <c r="K114" s="629">
        <v>9340</v>
      </c>
      <c r="L114" s="442">
        <v>27751</v>
      </c>
      <c r="M114" s="442">
        <v>27794</v>
      </c>
      <c r="N114" s="442">
        <v>9341</v>
      </c>
      <c r="O114" s="449"/>
      <c r="P114" s="449"/>
      <c r="Q114" s="449"/>
      <c r="R114" s="450"/>
      <c r="S114" s="450"/>
      <c r="T114" s="450"/>
      <c r="U114" s="487"/>
      <c r="V114" s="487"/>
      <c r="W114" s="487"/>
      <c r="X114" s="450"/>
      <c r="Y114" s="450"/>
      <c r="Z114" s="450"/>
      <c r="AA114" s="602"/>
      <c r="AB114" s="602"/>
      <c r="AC114" s="602"/>
      <c r="AD114" s="608"/>
      <c r="AE114" s="608"/>
      <c r="AF114" s="608"/>
      <c r="AG114" s="456">
        <v>27745</v>
      </c>
      <c r="AH114" s="456">
        <v>197</v>
      </c>
      <c r="AI114" s="456">
        <v>9340</v>
      </c>
      <c r="AJ114" s="456">
        <v>27795</v>
      </c>
      <c r="AK114" s="456">
        <v>218</v>
      </c>
      <c r="AL114" s="456">
        <v>9341</v>
      </c>
      <c r="AM114" s="456"/>
      <c r="AN114" s="456"/>
      <c r="AO114" s="456"/>
      <c r="AP114" s="456"/>
      <c r="AQ114" s="456"/>
      <c r="AR114" s="456"/>
      <c r="AS114" s="456"/>
      <c r="AT114" s="456"/>
      <c r="AU114" s="456"/>
      <c r="AV114" s="456"/>
      <c r="AW114" s="675">
        <f t="shared" si="5"/>
        <v>61</v>
      </c>
      <c r="AX114" s="440">
        <f>IFERROR(VLOOKUP(B114,Database!A:D,4,FALSE),"r")</f>
        <v>252</v>
      </c>
      <c r="AY114" s="440">
        <f t="shared" si="6"/>
        <v>415</v>
      </c>
      <c r="BA114" s="641"/>
      <c r="BB114" s="467"/>
    </row>
    <row r="115" spans="1:54" ht="16.5" thickTop="1" thickBot="1" x14ac:dyDescent="0.3">
      <c r="A115" s="444">
        <f t="shared" si="7"/>
        <v>109</v>
      </c>
      <c r="B115" s="440">
        <v>5150010867</v>
      </c>
      <c r="C115" s="440"/>
      <c r="D115" s="440" t="str">
        <f>IFERROR(VLOOKUP(B115,Database!A:D,2,FALSE),"r")</f>
        <v>SM 11.5 OZ CHOC COCNUT SMP DLT</v>
      </c>
      <c r="E115" s="849"/>
      <c r="F115" s="516">
        <f t="shared" si="4"/>
        <v>26387</v>
      </c>
      <c r="G115" s="516"/>
      <c r="H115" s="862"/>
      <c r="I115" s="840">
        <v>27796</v>
      </c>
      <c r="J115" s="441">
        <v>27899</v>
      </c>
      <c r="K115" s="629">
        <v>9341</v>
      </c>
      <c r="L115" s="442"/>
      <c r="M115" s="442"/>
      <c r="N115" s="442"/>
      <c r="O115" s="449"/>
      <c r="P115" s="449"/>
      <c r="Q115" s="449"/>
      <c r="R115" s="450"/>
      <c r="S115" s="450"/>
      <c r="T115" s="450"/>
      <c r="U115" s="487"/>
      <c r="V115" s="487"/>
      <c r="W115" s="487"/>
      <c r="X115" s="450"/>
      <c r="Y115" s="450"/>
      <c r="Z115" s="450"/>
      <c r="AA115" s="602"/>
      <c r="AB115" s="602"/>
      <c r="AC115" s="602"/>
      <c r="AD115" s="608"/>
      <c r="AE115" s="608"/>
      <c r="AF115" s="608"/>
      <c r="AG115" s="456">
        <v>27800</v>
      </c>
      <c r="AH115" s="456">
        <v>179</v>
      </c>
      <c r="AI115" s="456">
        <v>9341</v>
      </c>
      <c r="AJ115" s="456"/>
      <c r="AK115" s="456"/>
      <c r="AL115" s="456"/>
      <c r="AM115" s="456"/>
      <c r="AN115" s="456"/>
      <c r="AO115" s="456"/>
      <c r="AP115" s="456"/>
      <c r="AQ115" s="456"/>
      <c r="AR115" s="456"/>
      <c r="AS115" s="456"/>
      <c r="AT115" s="456"/>
      <c r="AU115" s="456"/>
      <c r="AV115" s="456"/>
      <c r="AW115" s="675">
        <f t="shared" si="5"/>
        <v>104</v>
      </c>
      <c r="AX115" s="440">
        <f>IFERROR(VLOOKUP(B115,Database!A:D,4,FALSE),"r")</f>
        <v>252</v>
      </c>
      <c r="AY115" s="440">
        <f t="shared" si="6"/>
        <v>179</v>
      </c>
      <c r="BA115" s="641"/>
      <c r="BB115" s="467"/>
    </row>
    <row r="116" spans="1:54" ht="16.5" thickTop="1" thickBot="1" x14ac:dyDescent="0.3">
      <c r="A116" s="444">
        <f t="shared" si="7"/>
        <v>110</v>
      </c>
      <c r="B116" s="440">
        <v>5150000012</v>
      </c>
      <c r="C116" s="440"/>
      <c r="D116" s="440" t="str">
        <f>IFERROR(VLOOKUP(B116,Database!A:D,2,FALSE),"r")</f>
        <v>SH 750ML MARM 3 FRT OR/LE/GR</v>
      </c>
      <c r="E116" s="849"/>
      <c r="F116" s="516">
        <f t="shared" si="4"/>
        <v>597</v>
      </c>
      <c r="G116" s="516"/>
      <c r="H116" s="862"/>
      <c r="I116" s="840">
        <v>27801</v>
      </c>
      <c r="J116" s="441">
        <v>27808</v>
      </c>
      <c r="K116" s="629">
        <v>9343</v>
      </c>
      <c r="L116" s="442"/>
      <c r="M116" s="442"/>
      <c r="N116" s="442"/>
      <c r="O116" s="449"/>
      <c r="P116" s="449"/>
      <c r="Q116" s="449"/>
      <c r="R116" s="450"/>
      <c r="S116" s="450"/>
      <c r="T116" s="450"/>
      <c r="U116" s="487"/>
      <c r="V116" s="487"/>
      <c r="W116" s="487"/>
      <c r="X116" s="450"/>
      <c r="Y116" s="450"/>
      <c r="Z116" s="450"/>
      <c r="AA116" s="602"/>
      <c r="AB116" s="602"/>
      <c r="AC116" s="602"/>
      <c r="AD116" s="608"/>
      <c r="AE116" s="608"/>
      <c r="AF116" s="608"/>
      <c r="AG116" s="456">
        <v>27809</v>
      </c>
      <c r="AH116" s="456">
        <v>69</v>
      </c>
      <c r="AI116" s="456">
        <v>9343</v>
      </c>
      <c r="AJ116" s="456"/>
      <c r="AK116" s="456"/>
      <c r="AL116" s="456"/>
      <c r="AM116" s="456"/>
      <c r="AN116" s="456"/>
      <c r="AO116" s="456"/>
      <c r="AP116" s="456"/>
      <c r="AQ116" s="456"/>
      <c r="AR116" s="456"/>
      <c r="AS116" s="456"/>
      <c r="AT116" s="456"/>
      <c r="AU116" s="456"/>
      <c r="AV116" s="456"/>
      <c r="AW116" s="675">
        <f t="shared" si="5"/>
        <v>8</v>
      </c>
      <c r="AX116" s="440">
        <f>IFERROR(VLOOKUP(B116,Database!A:D,4,FALSE),"r")</f>
        <v>66</v>
      </c>
      <c r="AY116" s="440">
        <f t="shared" si="6"/>
        <v>69</v>
      </c>
      <c r="BA116" s="641"/>
      <c r="BB116" s="467"/>
    </row>
    <row r="117" spans="1:54" ht="16.5" thickTop="1" thickBot="1" x14ac:dyDescent="0.3">
      <c r="A117" s="444">
        <f t="shared" si="7"/>
        <v>111</v>
      </c>
      <c r="B117" s="440">
        <v>6984806110</v>
      </c>
      <c r="C117" s="440"/>
      <c r="D117" s="440" t="str">
        <f>IFERROR(VLOOKUP(B117,Database!A:D,2,FALSE),"r")</f>
        <v>DF 54CS 1L LIGHT STRAWBRY DRP</v>
      </c>
      <c r="E117" s="849"/>
      <c r="F117" s="516">
        <f t="shared" si="4"/>
        <v>83</v>
      </c>
      <c r="G117" s="516"/>
      <c r="H117" s="862"/>
      <c r="I117" s="840">
        <v>27811</v>
      </c>
      <c r="J117" s="441">
        <v>27892</v>
      </c>
      <c r="K117" s="629">
        <v>9343</v>
      </c>
      <c r="L117" s="442"/>
      <c r="M117" s="442"/>
      <c r="N117" s="442"/>
      <c r="O117" s="449"/>
      <c r="P117" s="449"/>
      <c r="Q117" s="449"/>
      <c r="R117" s="450"/>
      <c r="S117" s="450"/>
      <c r="T117" s="450"/>
      <c r="U117" s="487"/>
      <c r="V117" s="487"/>
      <c r="W117" s="487"/>
      <c r="X117" s="450"/>
      <c r="Y117" s="450"/>
      <c r="Z117" s="450"/>
      <c r="AA117" s="602"/>
      <c r="AB117" s="602"/>
      <c r="AC117" s="602"/>
      <c r="AD117" s="608"/>
      <c r="AE117" s="608"/>
      <c r="AF117" s="608"/>
      <c r="AG117" s="456">
        <v>27810</v>
      </c>
      <c r="AH117" s="456">
        <v>1</v>
      </c>
      <c r="AI117" s="456">
        <v>9343</v>
      </c>
      <c r="AJ117" s="456"/>
      <c r="AK117" s="456"/>
      <c r="AL117" s="456"/>
      <c r="AM117" s="456"/>
      <c r="AN117" s="456"/>
      <c r="AO117" s="456"/>
      <c r="AP117" s="456"/>
      <c r="AQ117" s="456"/>
      <c r="AR117" s="456"/>
      <c r="AS117" s="456"/>
      <c r="AT117" s="456"/>
      <c r="AU117" s="456"/>
      <c r="AV117" s="456"/>
      <c r="AW117" s="675">
        <f t="shared" si="5"/>
        <v>82</v>
      </c>
      <c r="AX117" s="440">
        <f>IFERROR(VLOOKUP(B117,Database!A:D,4,FALSE),"r")</f>
        <v>1</v>
      </c>
      <c r="AY117" s="440">
        <f t="shared" si="6"/>
        <v>1</v>
      </c>
      <c r="BA117" s="641"/>
      <c r="BB117" s="467"/>
    </row>
    <row r="118" spans="1:54" ht="16.5" thickTop="1" thickBot="1" x14ac:dyDescent="0.3">
      <c r="A118" s="444">
        <f t="shared" si="7"/>
        <v>112</v>
      </c>
      <c r="B118" s="440">
        <v>6984806110</v>
      </c>
      <c r="C118" s="440"/>
      <c r="D118" s="440" t="str">
        <f>IFERROR(VLOOKUP(B118,Database!A:D,2,FALSE),"r")</f>
        <v>DF 54CS 1L LIGHT STRAWBRY DRP</v>
      </c>
      <c r="E118" s="849"/>
      <c r="F118" s="516">
        <f t="shared" si="4"/>
        <v>19</v>
      </c>
      <c r="G118" s="516"/>
      <c r="H118" s="862"/>
      <c r="I118" s="840"/>
      <c r="J118" s="441"/>
      <c r="K118" s="629"/>
      <c r="L118" s="442"/>
      <c r="M118" s="442"/>
      <c r="N118" s="442"/>
      <c r="O118" s="449"/>
      <c r="P118" s="449"/>
      <c r="Q118" s="449"/>
      <c r="R118" s="450"/>
      <c r="S118" s="450"/>
      <c r="T118" s="450"/>
      <c r="U118" s="487"/>
      <c r="V118" s="487"/>
      <c r="W118" s="487"/>
      <c r="X118" s="450"/>
      <c r="Y118" s="450"/>
      <c r="Z118" s="450"/>
      <c r="AA118" s="602"/>
      <c r="AB118" s="602"/>
      <c r="AC118" s="602"/>
      <c r="AD118" s="608"/>
      <c r="AE118" s="608"/>
      <c r="AF118" s="608"/>
      <c r="AG118" s="456">
        <v>27893</v>
      </c>
      <c r="AH118" s="456">
        <v>19</v>
      </c>
      <c r="AI118" s="456">
        <v>9343</v>
      </c>
      <c r="AJ118" s="456"/>
      <c r="AK118" s="456"/>
      <c r="AL118" s="456"/>
      <c r="AM118" s="456"/>
      <c r="AN118" s="456"/>
      <c r="AO118" s="456"/>
      <c r="AP118" s="456"/>
      <c r="AQ118" s="456"/>
      <c r="AR118" s="456"/>
      <c r="AS118" s="456"/>
      <c r="AT118" s="456"/>
      <c r="AU118" s="456"/>
      <c r="AV118" s="456"/>
      <c r="AW118" s="675">
        <f t="shared" si="5"/>
        <v>0</v>
      </c>
      <c r="AX118" s="440">
        <f>IFERROR(VLOOKUP(B118,Database!A:D,4,FALSE),"r")</f>
        <v>1</v>
      </c>
      <c r="AY118" s="440">
        <f t="shared" si="6"/>
        <v>19</v>
      </c>
      <c r="BA118" s="641"/>
      <c r="BB118" s="467"/>
    </row>
    <row r="119" spans="1:54" ht="16.5" thickTop="1" thickBot="1" x14ac:dyDescent="0.3">
      <c r="A119" s="444">
        <f t="shared" si="7"/>
        <v>113</v>
      </c>
      <c r="B119" s="440">
        <v>5150005125</v>
      </c>
      <c r="C119" s="440"/>
      <c r="D119" s="440" t="str">
        <f>IFERROR(VLOOKUP(B119,Database!A:D,2,FALSE),"r")</f>
        <v>SM 1L PURE STRAWBERRY JAM</v>
      </c>
      <c r="E119" s="849"/>
      <c r="F119" s="516">
        <f t="shared" si="4"/>
        <v>2726</v>
      </c>
      <c r="G119" s="516"/>
      <c r="H119" s="862"/>
      <c r="I119" s="840">
        <v>27894</v>
      </c>
      <c r="J119" s="441">
        <v>27896</v>
      </c>
      <c r="K119" s="629">
        <v>9343</v>
      </c>
      <c r="L119" s="442">
        <v>27898</v>
      </c>
      <c r="M119" s="442">
        <v>27935</v>
      </c>
      <c r="N119" s="442">
        <v>9344</v>
      </c>
      <c r="O119" s="449">
        <v>27936</v>
      </c>
      <c r="P119" s="449">
        <v>27943</v>
      </c>
      <c r="Q119" s="449">
        <v>9344</v>
      </c>
      <c r="R119" s="450"/>
      <c r="S119" s="450"/>
      <c r="T119" s="450"/>
      <c r="U119" s="487"/>
      <c r="V119" s="487"/>
      <c r="W119" s="487"/>
      <c r="X119" s="450"/>
      <c r="Y119" s="450"/>
      <c r="Z119" s="450"/>
      <c r="AA119" s="602"/>
      <c r="AB119" s="602"/>
      <c r="AC119" s="602"/>
      <c r="AD119" s="608"/>
      <c r="AE119" s="608"/>
      <c r="AF119" s="608"/>
      <c r="AG119" s="456">
        <v>27897</v>
      </c>
      <c r="AH119" s="456">
        <v>31</v>
      </c>
      <c r="AI119" s="456">
        <v>9343</v>
      </c>
      <c r="AJ119" s="456">
        <v>27944</v>
      </c>
      <c r="AK119" s="456">
        <v>49</v>
      </c>
      <c r="AL119" s="456">
        <v>9344</v>
      </c>
      <c r="AM119" s="456"/>
      <c r="AN119" s="456"/>
      <c r="AO119" s="456"/>
      <c r="AP119" s="456"/>
      <c r="AQ119" s="456"/>
      <c r="AR119" s="456"/>
      <c r="AS119" s="456"/>
      <c r="AT119" s="456"/>
      <c r="AU119" s="456"/>
      <c r="AV119" s="456"/>
      <c r="AW119" s="675">
        <f t="shared" si="5"/>
        <v>49</v>
      </c>
      <c r="AX119" s="440">
        <f>IFERROR(VLOOKUP(B119,Database!A:D,4,FALSE),"r")</f>
        <v>54</v>
      </c>
      <c r="AY119" s="440">
        <f t="shared" si="6"/>
        <v>80</v>
      </c>
      <c r="BA119" s="641"/>
      <c r="BB119" s="467"/>
    </row>
    <row r="120" spans="1:54" ht="16.5" thickTop="1" thickBot="1" x14ac:dyDescent="0.3">
      <c r="A120" s="444">
        <f t="shared" si="7"/>
        <v>114</v>
      </c>
      <c r="B120" s="440">
        <v>5150024358</v>
      </c>
      <c r="C120" s="440"/>
      <c r="D120" s="440" t="str">
        <f>IFERROR(VLOOKUP(B120,Database!A:D,2,FALSE),"r")</f>
        <v>SM 7.25 OZ MGSHL CHOC TPG 8 CT</v>
      </c>
      <c r="E120" s="849"/>
      <c r="F120" s="516">
        <f t="shared" si="4"/>
        <v>1825</v>
      </c>
      <c r="G120" s="516"/>
      <c r="H120" s="862"/>
      <c r="I120" s="840">
        <v>29138</v>
      </c>
      <c r="J120" s="441">
        <v>29143</v>
      </c>
      <c r="K120" s="629">
        <v>9344</v>
      </c>
      <c r="L120" s="442"/>
      <c r="M120" s="442"/>
      <c r="N120" s="442"/>
      <c r="O120" s="449"/>
      <c r="P120" s="449"/>
      <c r="Q120" s="449"/>
      <c r="R120" s="450"/>
      <c r="S120" s="450"/>
      <c r="T120" s="450"/>
      <c r="U120" s="487"/>
      <c r="V120" s="487"/>
      <c r="W120" s="487"/>
      <c r="X120" s="450"/>
      <c r="Y120" s="450"/>
      <c r="Z120" s="450"/>
      <c r="AA120" s="602"/>
      <c r="AB120" s="602"/>
      <c r="AC120" s="602"/>
      <c r="AD120" s="608"/>
      <c r="AE120" s="608"/>
      <c r="AF120" s="608"/>
      <c r="AG120" s="456">
        <v>29144</v>
      </c>
      <c r="AH120" s="456">
        <v>133</v>
      </c>
      <c r="AI120" s="456">
        <v>9344</v>
      </c>
      <c r="AJ120" s="456"/>
      <c r="AK120" s="456"/>
      <c r="AL120" s="456"/>
      <c r="AM120" s="456"/>
      <c r="AN120" s="456"/>
      <c r="AO120" s="456"/>
      <c r="AP120" s="456"/>
      <c r="AQ120" s="456"/>
      <c r="AR120" s="456"/>
      <c r="AS120" s="456"/>
      <c r="AT120" s="456"/>
      <c r="AU120" s="456"/>
      <c r="AV120" s="456"/>
      <c r="AW120" s="675">
        <f t="shared" si="5"/>
        <v>6</v>
      </c>
      <c r="AX120" s="440">
        <f>IFERROR(VLOOKUP(B120,Database!A:D,4,FALSE),"r")</f>
        <v>282</v>
      </c>
      <c r="AY120" s="440">
        <f t="shared" si="6"/>
        <v>133</v>
      </c>
      <c r="BA120" s="641"/>
      <c r="BB120" s="467"/>
    </row>
    <row r="121" spans="1:54" ht="16.5" thickTop="1" thickBot="1" x14ac:dyDescent="0.3">
      <c r="A121" s="444">
        <f t="shared" si="7"/>
        <v>115</v>
      </c>
      <c r="B121" s="440">
        <v>5150024359</v>
      </c>
      <c r="C121" s="440"/>
      <c r="D121" s="440" t="str">
        <f>IFERROR(VLOOKUP(B121,Database!A:D,2,FALSE),"r")</f>
        <v>SM 7.25 OZ MGSHL CRML TPG 8CT</v>
      </c>
      <c r="E121" s="849"/>
      <c r="F121" s="516">
        <f t="shared" si="4"/>
        <v>3102</v>
      </c>
      <c r="G121" s="516"/>
      <c r="H121" s="862"/>
      <c r="I121" s="840">
        <v>10654</v>
      </c>
      <c r="J121" s="441">
        <v>10664</v>
      </c>
      <c r="K121" s="629">
        <v>9344</v>
      </c>
      <c r="L121" s="442"/>
      <c r="M121" s="442"/>
      <c r="N121" s="442"/>
      <c r="O121" s="449"/>
      <c r="P121" s="449"/>
      <c r="Q121" s="449"/>
      <c r="R121" s="450"/>
      <c r="S121" s="450"/>
      <c r="T121" s="450"/>
      <c r="U121" s="487"/>
      <c r="V121" s="487"/>
      <c r="W121" s="487"/>
      <c r="X121" s="450"/>
      <c r="Y121" s="450"/>
      <c r="Z121" s="450"/>
      <c r="AA121" s="602"/>
      <c r="AB121" s="602"/>
      <c r="AC121" s="602"/>
      <c r="AD121" s="608"/>
      <c r="AE121" s="608"/>
      <c r="AF121" s="608"/>
      <c r="AG121" s="456"/>
      <c r="AH121" s="456"/>
      <c r="AI121" s="456"/>
      <c r="AJ121" s="456"/>
      <c r="AK121" s="456"/>
      <c r="AL121" s="456"/>
      <c r="AM121" s="456"/>
      <c r="AN121" s="456"/>
      <c r="AO121" s="456"/>
      <c r="AP121" s="456"/>
      <c r="AQ121" s="456"/>
      <c r="AR121" s="456"/>
      <c r="AS121" s="456"/>
      <c r="AT121" s="456"/>
      <c r="AU121" s="456"/>
      <c r="AV121" s="456"/>
      <c r="AW121" s="675">
        <f t="shared" si="5"/>
        <v>11</v>
      </c>
      <c r="AX121" s="440">
        <f>IFERROR(VLOOKUP(B121,Database!A:D,4,FALSE),"r")</f>
        <v>282</v>
      </c>
      <c r="AY121" s="440">
        <f t="shared" si="6"/>
        <v>0</v>
      </c>
      <c r="BA121" s="641"/>
      <c r="BB121" s="467"/>
    </row>
    <row r="122" spans="1:54" ht="16.5" thickTop="1" thickBot="1" x14ac:dyDescent="0.3">
      <c r="A122" s="444">
        <f t="shared" si="7"/>
        <v>116</v>
      </c>
      <c r="B122" s="440">
        <v>5150005122</v>
      </c>
      <c r="C122" s="440"/>
      <c r="D122" s="440" t="str">
        <f>IFERROR(VLOOKUP(B122,Database!A:D,2,FALSE),"r")</f>
        <v>SM 1L PURE RASPBERRY JAM</v>
      </c>
      <c r="E122" s="849"/>
      <c r="F122" s="516">
        <f t="shared" si="4"/>
        <v>2047</v>
      </c>
      <c r="G122" s="516"/>
      <c r="H122" s="862"/>
      <c r="I122" s="840">
        <v>27945</v>
      </c>
      <c r="J122" s="441">
        <v>27980</v>
      </c>
      <c r="K122" s="629">
        <v>9344</v>
      </c>
      <c r="L122" s="442"/>
      <c r="M122" s="442"/>
      <c r="N122" s="442"/>
      <c r="O122" s="449"/>
      <c r="P122" s="449"/>
      <c r="Q122" s="449"/>
      <c r="R122" s="450"/>
      <c r="S122" s="450"/>
      <c r="T122" s="450"/>
      <c r="U122" s="487"/>
      <c r="V122" s="487"/>
      <c r="W122" s="487"/>
      <c r="X122" s="450"/>
      <c r="Y122" s="450"/>
      <c r="Z122" s="450"/>
      <c r="AA122" s="602"/>
      <c r="AB122" s="602"/>
      <c r="AC122" s="602"/>
      <c r="AD122" s="608"/>
      <c r="AE122" s="608"/>
      <c r="AF122" s="608"/>
      <c r="AG122" s="456">
        <v>27981</v>
      </c>
      <c r="AH122" s="456">
        <v>37</v>
      </c>
      <c r="AI122" s="456">
        <v>9344</v>
      </c>
      <c r="AJ122" s="458">
        <v>27982</v>
      </c>
      <c r="AK122" s="458">
        <v>54</v>
      </c>
      <c r="AL122" s="458">
        <v>9344</v>
      </c>
      <c r="AM122" s="458">
        <v>27983</v>
      </c>
      <c r="AN122" s="458">
        <v>12</v>
      </c>
      <c r="AO122" s="458">
        <v>9344</v>
      </c>
      <c r="AP122" s="458"/>
      <c r="AQ122" s="458"/>
      <c r="AR122" s="458"/>
      <c r="AS122" s="458"/>
      <c r="AT122" s="458"/>
      <c r="AU122" s="458"/>
      <c r="AV122" s="458"/>
      <c r="AW122" s="675">
        <f t="shared" si="5"/>
        <v>36</v>
      </c>
      <c r="AX122" s="440">
        <f>IFERROR(VLOOKUP(B122,Database!A:D,4,FALSE),"r")</f>
        <v>54</v>
      </c>
      <c r="AY122" s="440">
        <f t="shared" si="6"/>
        <v>103</v>
      </c>
      <c r="BA122" s="641"/>
      <c r="BB122" s="467"/>
    </row>
    <row r="123" spans="1:54" ht="16.5" thickTop="1" thickBot="1" x14ac:dyDescent="0.3">
      <c r="A123" s="444">
        <f t="shared" si="7"/>
        <v>117</v>
      </c>
      <c r="B123" s="440">
        <v>6984806361</v>
      </c>
      <c r="C123" s="440"/>
      <c r="D123" s="440" t="str">
        <f>IFERROR(VLOOKUP(B123,Database!A:D,2,FALSE),"r")</f>
        <v>DF 500ML LT RASP FRT SPREAD</v>
      </c>
      <c r="E123" s="849"/>
      <c r="F123" s="516">
        <f t="shared" si="4"/>
        <v>2645</v>
      </c>
      <c r="G123" s="516"/>
      <c r="H123" s="862"/>
      <c r="I123" s="840">
        <v>27984</v>
      </c>
      <c r="J123" s="441">
        <v>28014</v>
      </c>
      <c r="K123" s="629">
        <v>9344</v>
      </c>
      <c r="L123" s="442"/>
      <c r="M123" s="442"/>
      <c r="N123" s="442"/>
      <c r="O123" s="449"/>
      <c r="P123" s="449"/>
      <c r="Q123" s="449"/>
      <c r="R123" s="450"/>
      <c r="S123" s="450"/>
      <c r="T123" s="450"/>
      <c r="U123" s="487"/>
      <c r="V123" s="487"/>
      <c r="W123" s="487"/>
      <c r="X123" s="450"/>
      <c r="Y123" s="450"/>
      <c r="Z123" s="450"/>
      <c r="AA123" s="602"/>
      <c r="AB123" s="602"/>
      <c r="AC123" s="602"/>
      <c r="AD123" s="608"/>
      <c r="AE123" s="608"/>
      <c r="AF123" s="608"/>
      <c r="AG123" s="456">
        <v>28015</v>
      </c>
      <c r="AH123" s="456">
        <v>41</v>
      </c>
      <c r="AI123" s="456">
        <v>9344</v>
      </c>
      <c r="AJ123" s="456"/>
      <c r="AK123" s="456"/>
      <c r="AL123" s="456"/>
      <c r="AM123" s="456"/>
      <c r="AN123" s="456"/>
      <c r="AO123" s="456"/>
      <c r="AP123" s="456"/>
      <c r="AQ123" s="456"/>
      <c r="AR123" s="456"/>
      <c r="AS123" s="456"/>
      <c r="AT123" s="456"/>
      <c r="AU123" s="456"/>
      <c r="AV123" s="456"/>
      <c r="AW123" s="675">
        <f t="shared" si="5"/>
        <v>31</v>
      </c>
      <c r="AX123" s="440">
        <f>IFERROR(VLOOKUP(B123,Database!A:D,4,FALSE),"r")</f>
        <v>84</v>
      </c>
      <c r="AY123" s="440">
        <f t="shared" si="6"/>
        <v>41</v>
      </c>
      <c r="BA123" s="641"/>
      <c r="BB123" s="467"/>
    </row>
    <row r="124" spans="1:54" ht="16.5" thickTop="1" thickBot="1" x14ac:dyDescent="0.3">
      <c r="A124" s="444">
        <f t="shared" si="7"/>
        <v>118</v>
      </c>
      <c r="B124" s="440">
        <v>6984806288</v>
      </c>
      <c r="C124" s="440"/>
      <c r="D124" s="440" t="str">
        <f>IFERROR(VLOOKUP(B124,Database!A:D,2,FALSE),"r")</f>
        <v>DF 500 ML RASP FRT SPREAD</v>
      </c>
      <c r="E124" s="849"/>
      <c r="F124" s="516">
        <f t="shared" si="4"/>
        <v>1688</v>
      </c>
      <c r="G124" s="516"/>
      <c r="H124" s="862"/>
      <c r="I124" s="840">
        <v>28016</v>
      </c>
      <c r="J124" s="441">
        <v>28034</v>
      </c>
      <c r="K124" s="629">
        <v>9344</v>
      </c>
      <c r="L124" s="442"/>
      <c r="M124" s="442"/>
      <c r="N124" s="442"/>
      <c r="O124" s="449"/>
      <c r="P124" s="449"/>
      <c r="Q124" s="449"/>
      <c r="R124" s="450"/>
      <c r="S124" s="450"/>
      <c r="T124" s="450"/>
      <c r="U124" s="487"/>
      <c r="V124" s="487"/>
      <c r="W124" s="487"/>
      <c r="X124" s="450"/>
      <c r="Y124" s="450"/>
      <c r="Z124" s="450"/>
      <c r="AA124" s="602"/>
      <c r="AB124" s="602"/>
      <c r="AC124" s="602"/>
      <c r="AD124" s="608"/>
      <c r="AE124" s="608"/>
      <c r="AF124" s="608"/>
      <c r="AG124" s="456">
        <v>28035</v>
      </c>
      <c r="AH124" s="456">
        <v>92</v>
      </c>
      <c r="AI124" s="456">
        <v>9344</v>
      </c>
      <c r="AJ124" s="456"/>
      <c r="AK124" s="456"/>
      <c r="AL124" s="456"/>
      <c r="AM124" s="456"/>
      <c r="AN124" s="456"/>
      <c r="AO124" s="456"/>
      <c r="AP124" s="456"/>
      <c r="AQ124" s="456"/>
      <c r="AR124" s="456"/>
      <c r="AS124" s="456"/>
      <c r="AT124" s="456"/>
      <c r="AU124" s="456"/>
      <c r="AV124" s="456"/>
      <c r="AW124" s="675">
        <f t="shared" si="5"/>
        <v>19</v>
      </c>
      <c r="AX124" s="440">
        <f>IFERROR(VLOOKUP(B124,Database!A:D,4,FALSE),"r")</f>
        <v>84</v>
      </c>
      <c r="AY124" s="440">
        <f t="shared" si="6"/>
        <v>92</v>
      </c>
      <c r="BA124" s="641"/>
      <c r="BB124" s="467"/>
    </row>
    <row r="125" spans="1:54" ht="16.5" thickTop="1" thickBot="1" x14ac:dyDescent="0.3">
      <c r="A125" s="444">
        <f t="shared" si="7"/>
        <v>119</v>
      </c>
      <c r="B125" s="440">
        <v>6984805853</v>
      </c>
      <c r="C125" s="440"/>
      <c r="D125" s="440" t="str">
        <f>IFERROR(VLOOKUP(B125,Database!A:D,2,FALSE),"r")</f>
        <v>DF 500 ML FIELDBERRY FRT SPRD</v>
      </c>
      <c r="E125" s="849"/>
      <c r="F125" s="516">
        <f t="shared" si="4"/>
        <v>1584</v>
      </c>
      <c r="G125" s="516"/>
      <c r="H125" s="862"/>
      <c r="I125" s="840">
        <v>28036</v>
      </c>
      <c r="J125" s="441">
        <v>28053</v>
      </c>
      <c r="K125" s="629">
        <v>9345</v>
      </c>
      <c r="L125" s="442"/>
      <c r="M125" s="442"/>
      <c r="N125" s="442"/>
      <c r="O125" s="449"/>
      <c r="P125" s="449"/>
      <c r="Q125" s="449"/>
      <c r="R125" s="450"/>
      <c r="S125" s="450"/>
      <c r="T125" s="450"/>
      <c r="U125" s="487"/>
      <c r="V125" s="487"/>
      <c r="W125" s="487"/>
      <c r="X125" s="450"/>
      <c r="Y125" s="450"/>
      <c r="Z125" s="450"/>
      <c r="AA125" s="602"/>
      <c r="AB125" s="602"/>
      <c r="AC125" s="602"/>
      <c r="AD125" s="608"/>
      <c r="AE125" s="608"/>
      <c r="AF125" s="608"/>
      <c r="AG125" s="456">
        <v>28054</v>
      </c>
      <c r="AH125" s="456">
        <v>72</v>
      </c>
      <c r="AI125" s="456">
        <v>9345</v>
      </c>
      <c r="AJ125" s="456"/>
      <c r="AK125" s="456"/>
      <c r="AL125" s="456"/>
      <c r="AM125" s="456"/>
      <c r="AN125" s="456"/>
      <c r="AO125" s="456"/>
      <c r="AP125" s="456"/>
      <c r="AQ125" s="456"/>
      <c r="AR125" s="456"/>
      <c r="AS125" s="456"/>
      <c r="AT125" s="456"/>
      <c r="AU125" s="456"/>
      <c r="AV125" s="456"/>
      <c r="AW125" s="675">
        <f t="shared" si="5"/>
        <v>18</v>
      </c>
      <c r="AX125" s="440">
        <f>IFERROR(VLOOKUP(B125,Database!A:D,4,FALSE),"r")</f>
        <v>84</v>
      </c>
      <c r="AY125" s="440">
        <f t="shared" si="6"/>
        <v>72</v>
      </c>
      <c r="BA125" s="641"/>
      <c r="BB125" s="467"/>
    </row>
    <row r="126" spans="1:54" ht="16.5" thickTop="1" thickBot="1" x14ac:dyDescent="0.3">
      <c r="A126" s="444">
        <f t="shared" si="7"/>
        <v>120</v>
      </c>
      <c r="B126" s="440">
        <v>6984823879</v>
      </c>
      <c r="C126" s="440"/>
      <c r="D126" s="440" t="str">
        <f>IFERROR(VLOOKUP(B126,Database!A:D,2,FALSE),"r")</f>
        <v>OKA 500 ML APPLE JELLY</v>
      </c>
      <c r="E126" s="849"/>
      <c r="F126" s="516">
        <f t="shared" si="4"/>
        <v>804</v>
      </c>
      <c r="G126" s="516"/>
      <c r="H126" s="862"/>
      <c r="I126" s="840">
        <v>28078</v>
      </c>
      <c r="J126" s="441">
        <v>28086</v>
      </c>
      <c r="K126" s="629">
        <v>9345</v>
      </c>
      <c r="L126" s="442"/>
      <c r="M126" s="442"/>
      <c r="N126" s="442"/>
      <c r="O126" s="449"/>
      <c r="P126" s="449"/>
      <c r="Q126" s="449"/>
      <c r="R126" s="450"/>
      <c r="S126" s="450"/>
      <c r="T126" s="450"/>
      <c r="U126" s="487"/>
      <c r="V126" s="487"/>
      <c r="W126" s="487"/>
      <c r="X126" s="450"/>
      <c r="Y126" s="450"/>
      <c r="Z126" s="450"/>
      <c r="AA126" s="602"/>
      <c r="AB126" s="602"/>
      <c r="AC126" s="602"/>
      <c r="AD126" s="608"/>
      <c r="AE126" s="608"/>
      <c r="AF126" s="608"/>
      <c r="AG126" s="456">
        <v>28087</v>
      </c>
      <c r="AH126" s="456">
        <v>48</v>
      </c>
      <c r="AI126" s="456">
        <v>9345</v>
      </c>
      <c r="AJ126" s="456"/>
      <c r="AK126" s="456"/>
      <c r="AL126" s="456"/>
      <c r="AM126" s="456"/>
      <c r="AN126" s="456"/>
      <c r="AO126" s="456"/>
      <c r="AP126" s="456"/>
      <c r="AQ126" s="456"/>
      <c r="AR126" s="456"/>
      <c r="AS126" s="456"/>
      <c r="AT126" s="456"/>
      <c r="AU126" s="456"/>
      <c r="AV126" s="456"/>
      <c r="AW126" s="675">
        <f t="shared" si="5"/>
        <v>9</v>
      </c>
      <c r="AX126" s="440">
        <f>IFERROR(VLOOKUP(B126,Database!A:D,4,FALSE),"r")</f>
        <v>84</v>
      </c>
      <c r="AY126" s="440">
        <f t="shared" si="6"/>
        <v>48</v>
      </c>
      <c r="BA126" s="641"/>
      <c r="BB126" s="467"/>
    </row>
    <row r="127" spans="1:54" ht="16.5" thickTop="1" thickBot="1" x14ac:dyDescent="0.3">
      <c r="A127" s="444">
        <f t="shared" si="7"/>
        <v>121</v>
      </c>
      <c r="B127" s="440">
        <v>6984806478</v>
      </c>
      <c r="C127" s="440"/>
      <c r="D127" s="440" t="str">
        <f>IFERROR(VLOOKUP(B127,Database!A:D,2,FALSE),"r")</f>
        <v>DF 500 ML MARMALADE LIGHT</v>
      </c>
      <c r="E127" s="849"/>
      <c r="F127" s="516">
        <f t="shared" si="4"/>
        <v>1933</v>
      </c>
      <c r="G127" s="516"/>
      <c r="H127" s="862"/>
      <c r="I127" s="840">
        <v>28055</v>
      </c>
      <c r="J127" s="441">
        <v>28076</v>
      </c>
      <c r="K127" s="629">
        <v>9345</v>
      </c>
      <c r="L127" s="442"/>
      <c r="M127" s="442"/>
      <c r="N127" s="442"/>
      <c r="O127" s="449"/>
      <c r="P127" s="449"/>
      <c r="Q127" s="449"/>
      <c r="R127" s="450"/>
      <c r="S127" s="450"/>
      <c r="T127" s="450"/>
      <c r="U127" s="487"/>
      <c r="V127" s="487"/>
      <c r="W127" s="487"/>
      <c r="X127" s="450"/>
      <c r="Y127" s="450"/>
      <c r="Z127" s="450"/>
      <c r="AA127" s="602"/>
      <c r="AB127" s="602"/>
      <c r="AC127" s="602"/>
      <c r="AD127" s="608"/>
      <c r="AE127" s="608"/>
      <c r="AF127" s="608"/>
      <c r="AG127" s="456">
        <v>28077</v>
      </c>
      <c r="AH127" s="456">
        <v>85</v>
      </c>
      <c r="AI127" s="456">
        <v>9345</v>
      </c>
      <c r="AJ127" s="456"/>
      <c r="AK127" s="456"/>
      <c r="AL127" s="456"/>
      <c r="AM127" s="456"/>
      <c r="AN127" s="456"/>
      <c r="AO127" s="456"/>
      <c r="AP127" s="456"/>
      <c r="AQ127" s="456"/>
      <c r="AR127" s="456"/>
      <c r="AS127" s="456"/>
      <c r="AT127" s="456"/>
      <c r="AU127" s="456"/>
      <c r="AV127" s="456"/>
      <c r="AW127" s="675">
        <f t="shared" si="5"/>
        <v>22</v>
      </c>
      <c r="AX127" s="440">
        <f>IFERROR(VLOOKUP(B127,Database!A:D,4,FALSE),"r")</f>
        <v>84</v>
      </c>
      <c r="AY127" s="440">
        <f t="shared" si="6"/>
        <v>85</v>
      </c>
      <c r="BA127" s="641"/>
      <c r="BB127" s="467"/>
    </row>
    <row r="128" spans="1:54" ht="16.5" thickTop="1" thickBot="1" x14ac:dyDescent="0.3">
      <c r="A128" s="444">
        <f t="shared" si="7"/>
        <v>122</v>
      </c>
      <c r="B128" s="440">
        <v>6984806304</v>
      </c>
      <c r="C128" s="440"/>
      <c r="D128" s="440" t="str">
        <f>IFERROR(VLOOKUP(B128,Database!A:D,2,FALSE),"r")</f>
        <v>DF 500ML LT STRAW FRT SPREAD</v>
      </c>
      <c r="E128" s="849"/>
      <c r="F128" s="516">
        <f t="shared" si="4"/>
        <v>4078</v>
      </c>
      <c r="G128" s="516"/>
      <c r="H128" s="862"/>
      <c r="I128" s="840">
        <v>28088</v>
      </c>
      <c r="J128" s="441">
        <v>28135</v>
      </c>
      <c r="K128" s="629">
        <v>9345</v>
      </c>
      <c r="L128" s="442"/>
      <c r="M128" s="442"/>
      <c r="N128" s="442"/>
      <c r="O128" s="449"/>
      <c r="P128" s="449"/>
      <c r="Q128" s="449"/>
      <c r="R128" s="450"/>
      <c r="S128" s="450"/>
      <c r="T128" s="450"/>
      <c r="U128" s="487"/>
      <c r="V128" s="487"/>
      <c r="W128" s="487"/>
      <c r="X128" s="450"/>
      <c r="Y128" s="450"/>
      <c r="Z128" s="450"/>
      <c r="AA128" s="602"/>
      <c r="AB128" s="602"/>
      <c r="AC128" s="602"/>
      <c r="AD128" s="608"/>
      <c r="AE128" s="608"/>
      <c r="AF128" s="608"/>
      <c r="AG128" s="456">
        <v>28136</v>
      </c>
      <c r="AH128" s="456">
        <v>46</v>
      </c>
      <c r="AI128" s="456">
        <v>9345</v>
      </c>
      <c r="AJ128" s="456"/>
      <c r="AK128" s="456"/>
      <c r="AL128" s="456"/>
      <c r="AM128" s="456"/>
      <c r="AN128" s="456"/>
      <c r="AO128" s="456"/>
      <c r="AP128" s="456"/>
      <c r="AQ128" s="456"/>
      <c r="AR128" s="456"/>
      <c r="AS128" s="456"/>
      <c r="AT128" s="456"/>
      <c r="AU128" s="456"/>
      <c r="AV128" s="456"/>
      <c r="AW128" s="675">
        <f t="shared" si="5"/>
        <v>48</v>
      </c>
      <c r="AX128" s="440">
        <f>IFERROR(VLOOKUP(B128,Database!A:D,4,FALSE),"r")</f>
        <v>84</v>
      </c>
      <c r="AY128" s="440">
        <f t="shared" si="6"/>
        <v>46</v>
      </c>
      <c r="BA128" s="641"/>
      <c r="BB128" s="467"/>
    </row>
    <row r="129" spans="1:54" ht="16.5" thickTop="1" thickBot="1" x14ac:dyDescent="0.3">
      <c r="A129" s="444">
        <f t="shared" si="7"/>
        <v>123</v>
      </c>
      <c r="B129" s="440">
        <v>6984806270</v>
      </c>
      <c r="C129" s="440"/>
      <c r="D129" s="440" t="str">
        <f>IFERROR(VLOOKUP(B129,Database!A:D,2,FALSE),"r")</f>
        <v>DF 500 ML STRAW FRT SPREAD</v>
      </c>
      <c r="E129" s="849"/>
      <c r="F129" s="516">
        <f t="shared" si="4"/>
        <v>3416</v>
      </c>
      <c r="G129" s="516"/>
      <c r="H129" s="862"/>
      <c r="I129" s="840">
        <v>28137</v>
      </c>
      <c r="J129" s="441">
        <v>28146</v>
      </c>
      <c r="K129" s="629">
        <v>9345</v>
      </c>
      <c r="L129" s="442">
        <v>28148</v>
      </c>
      <c r="M129" s="442">
        <v>28176</v>
      </c>
      <c r="N129" s="442">
        <v>9346</v>
      </c>
      <c r="O129" s="449"/>
      <c r="P129" s="449"/>
      <c r="Q129" s="449"/>
      <c r="R129" s="450"/>
      <c r="S129" s="450"/>
      <c r="T129" s="450"/>
      <c r="U129" s="487"/>
      <c r="V129" s="487"/>
      <c r="W129" s="487"/>
      <c r="X129" s="450"/>
      <c r="Y129" s="450"/>
      <c r="Z129" s="450"/>
      <c r="AA129" s="602"/>
      <c r="AB129" s="602"/>
      <c r="AC129" s="602"/>
      <c r="AD129" s="608"/>
      <c r="AE129" s="608"/>
      <c r="AF129" s="608"/>
      <c r="AG129" s="456">
        <v>28177</v>
      </c>
      <c r="AH129" s="456">
        <v>98</v>
      </c>
      <c r="AI129" s="456">
        <v>9346</v>
      </c>
      <c r="AJ129" s="456">
        <v>28147</v>
      </c>
      <c r="AK129" s="456">
        <v>42</v>
      </c>
      <c r="AL129" s="456">
        <v>9345</v>
      </c>
      <c r="AM129" s="456"/>
      <c r="AN129" s="456"/>
      <c r="AO129" s="456"/>
      <c r="AP129" s="456"/>
      <c r="AQ129" s="456"/>
      <c r="AR129" s="456"/>
      <c r="AS129" s="456"/>
      <c r="AT129" s="456"/>
      <c r="AU129" s="456"/>
      <c r="AV129" s="456"/>
      <c r="AW129" s="675">
        <f t="shared" si="5"/>
        <v>39</v>
      </c>
      <c r="AX129" s="440">
        <f>IFERROR(VLOOKUP(B129,Database!A:D,4,FALSE),"r")</f>
        <v>84</v>
      </c>
      <c r="AY129" s="440">
        <f t="shared" si="6"/>
        <v>140</v>
      </c>
      <c r="BA129" s="641"/>
      <c r="BB129" s="467"/>
    </row>
    <row r="130" spans="1:54" ht="16.5" thickTop="1" thickBot="1" x14ac:dyDescent="0.3">
      <c r="A130" s="444">
        <f t="shared" si="7"/>
        <v>124</v>
      </c>
      <c r="B130" s="440">
        <v>5150003884</v>
      </c>
      <c r="C130" s="440"/>
      <c r="D130" s="440" t="str">
        <f>IFERROR(VLOOKUP(B130,Database!A:D,2,FALSE),"r")</f>
        <v>DK 1.1 OZ PURE HONEY</v>
      </c>
      <c r="E130" s="849"/>
      <c r="F130" s="516">
        <f t="shared" si="4"/>
        <v>10209</v>
      </c>
      <c r="G130" s="516"/>
      <c r="H130" s="862"/>
      <c r="I130" s="840">
        <v>71226</v>
      </c>
      <c r="J130" s="441">
        <v>71262</v>
      </c>
      <c r="K130" s="629">
        <v>9346</v>
      </c>
      <c r="L130" s="442">
        <v>71263</v>
      </c>
      <c r="M130" s="442">
        <v>71299</v>
      </c>
      <c r="N130" s="442">
        <v>9347</v>
      </c>
      <c r="O130" s="449"/>
      <c r="P130" s="449"/>
      <c r="Q130" s="449"/>
      <c r="R130" s="450"/>
      <c r="S130" s="450"/>
      <c r="T130" s="450"/>
      <c r="U130" s="487"/>
      <c r="V130" s="487"/>
      <c r="W130" s="487"/>
      <c r="X130" s="450"/>
      <c r="Y130" s="450"/>
      <c r="Z130" s="450"/>
      <c r="AA130" s="602"/>
      <c r="AB130" s="602"/>
      <c r="AC130" s="602"/>
      <c r="AD130" s="608"/>
      <c r="AE130" s="608"/>
      <c r="AF130" s="608"/>
      <c r="AG130" s="456">
        <v>71300</v>
      </c>
      <c r="AH130" s="456">
        <v>145</v>
      </c>
      <c r="AI130" s="456">
        <v>9348</v>
      </c>
      <c r="AJ130" s="456"/>
      <c r="AK130" s="456"/>
      <c r="AL130" s="456"/>
      <c r="AM130" s="456"/>
      <c r="AN130" s="456"/>
      <c r="AO130" s="456"/>
      <c r="AP130" s="456"/>
      <c r="AQ130" s="456"/>
      <c r="AR130" s="456"/>
      <c r="AS130" s="456"/>
      <c r="AT130" s="456"/>
      <c r="AU130" s="456"/>
      <c r="AV130" s="456"/>
      <c r="AW130" s="675">
        <f t="shared" si="5"/>
        <v>74</v>
      </c>
      <c r="AX130" s="440">
        <f>IFERROR(VLOOKUP(B130,Database!A:D,4,FALSE),"r")</f>
        <v>136</v>
      </c>
      <c r="AY130" s="440">
        <f t="shared" si="6"/>
        <v>145</v>
      </c>
      <c r="BA130" s="641"/>
      <c r="BB130" s="467"/>
    </row>
    <row r="131" spans="1:54" ht="16.5" thickTop="1" thickBot="1" x14ac:dyDescent="0.3">
      <c r="A131" s="444">
        <f t="shared" si="7"/>
        <v>125</v>
      </c>
      <c r="B131" s="440">
        <v>5150055225</v>
      </c>
      <c r="C131" s="440"/>
      <c r="D131" s="440" t="str">
        <f>IFERROR(VLOOKUP(B131,Database!A:D,2,FALSE),"r")</f>
        <v>C&amp;B 12 OZ ZESTY SHRIMP SCE 6CT</v>
      </c>
      <c r="E131" s="849"/>
      <c r="F131" s="516">
        <f t="shared" si="4"/>
        <v>20743</v>
      </c>
      <c r="G131" s="516"/>
      <c r="H131" s="862"/>
      <c r="I131" s="840">
        <v>28226</v>
      </c>
      <c r="J131" s="441">
        <v>28229</v>
      </c>
      <c r="K131" s="629">
        <v>9346</v>
      </c>
      <c r="L131" s="442">
        <v>28231</v>
      </c>
      <c r="M131" s="442">
        <v>28273</v>
      </c>
      <c r="N131" s="442">
        <v>9347</v>
      </c>
      <c r="O131" s="449">
        <v>28274</v>
      </c>
      <c r="P131" s="449">
        <v>28329</v>
      </c>
      <c r="Q131" s="449">
        <v>9347</v>
      </c>
      <c r="R131" s="450"/>
      <c r="S131" s="450"/>
      <c r="T131" s="450"/>
      <c r="U131" s="487"/>
      <c r="V131" s="487"/>
      <c r="W131" s="487"/>
      <c r="X131" s="450"/>
      <c r="Y131" s="450"/>
      <c r="Z131" s="450"/>
      <c r="AA131" s="602"/>
      <c r="AB131" s="602"/>
      <c r="AC131" s="602"/>
      <c r="AD131" s="608"/>
      <c r="AE131" s="608"/>
      <c r="AF131" s="608"/>
      <c r="AG131" s="456">
        <v>28230</v>
      </c>
      <c r="AH131" s="456">
        <v>97</v>
      </c>
      <c r="AI131" s="456">
        <v>9346</v>
      </c>
      <c r="AJ131" s="456">
        <v>28330</v>
      </c>
      <c r="AK131" s="456">
        <v>46</v>
      </c>
      <c r="AL131" s="456">
        <v>9347</v>
      </c>
      <c r="AM131" s="456"/>
      <c r="AN131" s="456"/>
      <c r="AO131" s="456"/>
      <c r="AP131" s="456"/>
      <c r="AQ131" s="456"/>
      <c r="AR131" s="456"/>
      <c r="AS131" s="456"/>
      <c r="AT131" s="456"/>
      <c r="AU131" s="456"/>
      <c r="AV131" s="456"/>
      <c r="AW131" s="675">
        <f t="shared" si="5"/>
        <v>103</v>
      </c>
      <c r="AX131" s="440">
        <f>IFERROR(VLOOKUP(B131,Database!A:D,4,FALSE),"r")</f>
        <v>200</v>
      </c>
      <c r="AY131" s="440">
        <f t="shared" si="6"/>
        <v>143</v>
      </c>
      <c r="BA131" s="641"/>
      <c r="BB131" s="467"/>
    </row>
    <row r="132" spans="1:54" ht="16.5" thickTop="1" thickBot="1" x14ac:dyDescent="0.3">
      <c r="A132" s="444">
        <f t="shared" si="7"/>
        <v>126</v>
      </c>
      <c r="B132" s="440">
        <v>5150028704</v>
      </c>
      <c r="C132" s="440"/>
      <c r="D132" s="440" t="str">
        <f>IFERROR(VLOOKUP(B132,Database!A:D,2,FALSE),"r")</f>
        <v>C&amp;B 12 OZ SEAFOOD SCE 12 CT</v>
      </c>
      <c r="E132" s="849"/>
      <c r="F132" s="516">
        <f t="shared" si="4"/>
        <v>3056</v>
      </c>
      <c r="G132" s="516"/>
      <c r="H132" s="862"/>
      <c r="I132" s="840">
        <v>28189</v>
      </c>
      <c r="J132" s="441">
        <v>28212</v>
      </c>
      <c r="K132" s="629">
        <v>9346</v>
      </c>
      <c r="L132" s="442"/>
      <c r="M132" s="442"/>
      <c r="N132" s="442"/>
      <c r="O132" s="449"/>
      <c r="P132" s="449"/>
      <c r="Q132" s="449"/>
      <c r="R132" s="450"/>
      <c r="S132" s="450"/>
      <c r="T132" s="450"/>
      <c r="U132" s="487"/>
      <c r="V132" s="487"/>
      <c r="W132" s="487"/>
      <c r="X132" s="450"/>
      <c r="Y132" s="450"/>
      <c r="Z132" s="450"/>
      <c r="AA132" s="602"/>
      <c r="AB132" s="602"/>
      <c r="AC132" s="602"/>
      <c r="AD132" s="608"/>
      <c r="AE132" s="608"/>
      <c r="AF132" s="608"/>
      <c r="AG132" s="456">
        <v>28213</v>
      </c>
      <c r="AH132" s="456">
        <v>56</v>
      </c>
      <c r="AI132" s="456">
        <v>9346</v>
      </c>
      <c r="AJ132" s="456"/>
      <c r="AK132" s="456"/>
      <c r="AL132" s="456"/>
      <c r="AM132" s="456"/>
      <c r="AN132" s="456"/>
      <c r="AO132" s="456"/>
      <c r="AP132" s="456"/>
      <c r="AQ132" s="456"/>
      <c r="AR132" s="456"/>
      <c r="AS132" s="456"/>
      <c r="AT132" s="456"/>
      <c r="AU132" s="456"/>
      <c r="AV132" s="456"/>
      <c r="AW132" s="675">
        <f t="shared" si="5"/>
        <v>24</v>
      </c>
      <c r="AX132" s="440">
        <f>IFERROR(VLOOKUP(B132,Database!A:D,4,FALSE),"r")</f>
        <v>125</v>
      </c>
      <c r="AY132" s="440">
        <f t="shared" si="6"/>
        <v>56</v>
      </c>
      <c r="BA132" s="641"/>
      <c r="BB132" s="467"/>
    </row>
    <row r="133" spans="1:54" ht="16.5" thickTop="1" thickBot="1" x14ac:dyDescent="0.3">
      <c r="A133" s="444">
        <f t="shared" si="7"/>
        <v>127</v>
      </c>
      <c r="B133" s="440">
        <v>5150028705</v>
      </c>
      <c r="C133" s="440"/>
      <c r="D133" s="440" t="str">
        <f>IFERROR(VLOOKUP(B133,Database!A:D,2,FALSE),"r")</f>
        <v>C&amp;B 12 OZ SHRIMP SCE 12 CT</v>
      </c>
      <c r="E133" s="849"/>
      <c r="F133" s="516">
        <f t="shared" si="4"/>
        <v>2766</v>
      </c>
      <c r="G133" s="516"/>
      <c r="H133" s="862"/>
      <c r="I133" s="840">
        <v>28214</v>
      </c>
      <c r="J133" s="441">
        <v>28224</v>
      </c>
      <c r="K133" s="629">
        <v>9346</v>
      </c>
      <c r="L133" s="518">
        <v>28178</v>
      </c>
      <c r="M133" s="518">
        <v>28187</v>
      </c>
      <c r="N133" s="518">
        <v>9346</v>
      </c>
      <c r="O133" s="449"/>
      <c r="P133" s="449"/>
      <c r="Q133" s="449"/>
      <c r="R133" s="450"/>
      <c r="S133" s="450"/>
      <c r="T133" s="450"/>
      <c r="U133" s="487"/>
      <c r="V133" s="487"/>
      <c r="W133" s="487"/>
      <c r="X133" s="450"/>
      <c r="Y133" s="450"/>
      <c r="Z133" s="450"/>
      <c r="AA133" s="602"/>
      <c r="AB133" s="602"/>
      <c r="AC133" s="602"/>
      <c r="AD133" s="608"/>
      <c r="AE133" s="608"/>
      <c r="AF133" s="608"/>
      <c r="AG133" s="456">
        <v>28225</v>
      </c>
      <c r="AH133" s="456">
        <v>107</v>
      </c>
      <c r="AI133" s="456">
        <v>9346</v>
      </c>
      <c r="AJ133" s="458">
        <v>28188</v>
      </c>
      <c r="AK133" s="458">
        <v>34</v>
      </c>
      <c r="AL133" s="458">
        <v>9346</v>
      </c>
      <c r="AM133" s="456"/>
      <c r="AN133" s="456"/>
      <c r="AO133" s="456"/>
      <c r="AP133" s="456"/>
      <c r="AQ133" s="456"/>
      <c r="AR133" s="456"/>
      <c r="AS133" s="456"/>
      <c r="AT133" s="456"/>
      <c r="AU133" s="456"/>
      <c r="AV133" s="456"/>
      <c r="AW133" s="675">
        <f t="shared" si="5"/>
        <v>21</v>
      </c>
      <c r="AX133" s="440">
        <f>IFERROR(VLOOKUP(B133,Database!A:D,4,FALSE),"r")</f>
        <v>125</v>
      </c>
      <c r="AY133" s="440">
        <f t="shared" si="6"/>
        <v>141</v>
      </c>
      <c r="BA133" s="641"/>
      <c r="BB133" s="467"/>
    </row>
    <row r="134" spans="1:54" ht="16.5" thickTop="1" thickBot="1" x14ac:dyDescent="0.3">
      <c r="A134" s="444">
        <f t="shared" si="7"/>
        <v>128</v>
      </c>
      <c r="B134" s="440">
        <v>5150005190</v>
      </c>
      <c r="C134" s="440"/>
      <c r="D134" s="440" t="str">
        <f>IFERROR(VLOOKUP(B134,Database!A:D,2,FALSE),"r")</f>
        <v>SM 205 G MGSH CHOCOLATE</v>
      </c>
      <c r="E134" s="849"/>
      <c r="F134" s="516">
        <f t="shared" si="4"/>
        <v>1879</v>
      </c>
      <c r="G134" s="516"/>
      <c r="H134" s="862"/>
      <c r="I134" s="840">
        <v>29145</v>
      </c>
      <c r="J134" s="441">
        <v>29146</v>
      </c>
      <c r="K134" s="629">
        <v>2349</v>
      </c>
      <c r="L134" s="442">
        <v>29148</v>
      </c>
      <c r="M134" s="442">
        <v>29152</v>
      </c>
      <c r="N134" s="442">
        <v>9350</v>
      </c>
      <c r="O134" s="449"/>
      <c r="P134" s="449"/>
      <c r="Q134" s="449"/>
      <c r="R134" s="450"/>
      <c r="S134" s="450"/>
      <c r="T134" s="450"/>
      <c r="U134" s="487"/>
      <c r="V134" s="487"/>
      <c r="W134" s="487"/>
      <c r="X134" s="450"/>
      <c r="Y134" s="450"/>
      <c r="Z134" s="450"/>
      <c r="AA134" s="602"/>
      <c r="AB134" s="602"/>
      <c r="AC134" s="602"/>
      <c r="AD134" s="608"/>
      <c r="AE134" s="608"/>
      <c r="AF134" s="608"/>
      <c r="AG134" s="456">
        <v>29147</v>
      </c>
      <c r="AH134" s="456">
        <v>160</v>
      </c>
      <c r="AI134" s="456">
        <v>9349</v>
      </c>
      <c r="AJ134" s="456">
        <v>29153</v>
      </c>
      <c r="AK134" s="456">
        <v>127</v>
      </c>
      <c r="AL134" s="456">
        <v>9350</v>
      </c>
      <c r="AM134" s="456">
        <v>29154</v>
      </c>
      <c r="AN134" s="456">
        <v>180</v>
      </c>
      <c r="AO134" s="456">
        <v>9350</v>
      </c>
      <c r="AP134" s="456">
        <v>29155</v>
      </c>
      <c r="AQ134" s="456">
        <v>152</v>
      </c>
      <c r="AR134" s="456">
        <v>9350</v>
      </c>
      <c r="AS134" s="456"/>
      <c r="AT134" s="456"/>
      <c r="AU134" s="456"/>
      <c r="AV134" s="456"/>
      <c r="AW134" s="675">
        <f t="shared" si="5"/>
        <v>7</v>
      </c>
      <c r="AX134" s="440">
        <f>IFERROR(VLOOKUP(B134,Database!A:D,4,FALSE),"r")</f>
        <v>180</v>
      </c>
      <c r="AY134" s="440">
        <f t="shared" si="6"/>
        <v>619</v>
      </c>
      <c r="BA134" s="641"/>
      <c r="BB134" s="467"/>
    </row>
    <row r="135" spans="1:54" ht="16.5" thickTop="1" thickBot="1" x14ac:dyDescent="0.3">
      <c r="A135" s="678">
        <f t="shared" si="7"/>
        <v>129</v>
      </c>
      <c r="B135" s="679">
        <v>5150024358</v>
      </c>
      <c r="C135" s="679"/>
      <c r="D135" s="679" t="str">
        <f>IFERROR(VLOOKUP(B135,Database!A:D,2,FALSE),"r")</f>
        <v>SM 7.25 OZ MGSHL CHOC TPG 8 CT</v>
      </c>
      <c r="E135" s="851"/>
      <c r="F135" s="516">
        <f t="shared" ref="F135:F198" si="8">((($AW135)*$AX135)+($AY135))</f>
        <v>14087</v>
      </c>
      <c r="G135" s="680"/>
      <c r="H135" s="864"/>
      <c r="I135" s="918">
        <v>29156</v>
      </c>
      <c r="J135" s="448">
        <v>29160</v>
      </c>
      <c r="K135" s="816">
        <v>9350</v>
      </c>
      <c r="L135" s="518">
        <v>29161</v>
      </c>
      <c r="M135" s="518">
        <v>29204</v>
      </c>
      <c r="N135" s="518">
        <v>9350</v>
      </c>
      <c r="O135" s="681"/>
      <c r="P135" s="681"/>
      <c r="Q135" s="681"/>
      <c r="R135" s="682"/>
      <c r="S135" s="682"/>
      <c r="T135" s="682"/>
      <c r="U135" s="683"/>
      <c r="V135" s="683"/>
      <c r="W135" s="683"/>
      <c r="X135" s="682"/>
      <c r="Y135" s="682"/>
      <c r="Z135" s="682"/>
      <c r="AA135" s="684"/>
      <c r="AB135" s="684"/>
      <c r="AC135" s="684"/>
      <c r="AD135" s="685"/>
      <c r="AE135" s="685"/>
      <c r="AF135" s="685"/>
      <c r="AG135" s="458">
        <v>29205</v>
      </c>
      <c r="AH135" s="458">
        <v>269</v>
      </c>
      <c r="AI135" s="458">
        <v>9350</v>
      </c>
      <c r="AJ135" s="458"/>
      <c r="AK135" s="458"/>
      <c r="AL135" s="458"/>
      <c r="AM135" s="458"/>
      <c r="AN135" s="458"/>
      <c r="AO135" s="458"/>
      <c r="AP135" s="458"/>
      <c r="AQ135" s="458"/>
      <c r="AR135" s="458"/>
      <c r="AS135" s="458"/>
      <c r="AT135" s="458"/>
      <c r="AU135" s="458"/>
      <c r="AV135" s="458"/>
      <c r="AW135" s="686">
        <f t="shared" si="5"/>
        <v>49</v>
      </c>
      <c r="AX135" s="679">
        <f>IFERROR(VLOOKUP(B135,Database!A:D,4,FALSE),"r")</f>
        <v>282</v>
      </c>
      <c r="AY135" s="679">
        <f t="shared" si="6"/>
        <v>269</v>
      </c>
      <c r="BA135" s="641"/>
      <c r="BB135" s="467"/>
    </row>
    <row r="136" spans="1:54" ht="16.5" thickTop="1" thickBot="1" x14ac:dyDescent="0.3">
      <c r="A136" s="444">
        <f t="shared" si="7"/>
        <v>130</v>
      </c>
      <c r="B136" s="440">
        <v>5150055224</v>
      </c>
      <c r="C136" s="440"/>
      <c r="D136" s="440" t="str">
        <f>IFERROR(VLOOKUP(B136,Database!A:D,2,FALSE),"r")</f>
        <v>C&amp;B 12 OZ SEAFOOD SAUCE 6CT</v>
      </c>
      <c r="E136" s="849"/>
      <c r="F136" s="516">
        <f t="shared" si="8"/>
        <v>34523</v>
      </c>
      <c r="G136" s="516"/>
      <c r="H136" s="862"/>
      <c r="I136" s="840">
        <v>28331</v>
      </c>
      <c r="J136" s="441">
        <v>28395</v>
      </c>
      <c r="K136" s="629">
        <v>9347</v>
      </c>
      <c r="L136" s="442">
        <v>28397</v>
      </c>
      <c r="M136" s="442">
        <v>28501</v>
      </c>
      <c r="N136" s="442">
        <v>9348</v>
      </c>
      <c r="O136" s="449"/>
      <c r="P136" s="449"/>
      <c r="Q136" s="449"/>
      <c r="R136" s="450"/>
      <c r="S136" s="450"/>
      <c r="T136" s="450"/>
      <c r="U136" s="487"/>
      <c r="V136" s="487"/>
      <c r="W136" s="487"/>
      <c r="X136" s="450"/>
      <c r="Y136" s="450"/>
      <c r="Z136" s="450"/>
      <c r="AA136" s="602"/>
      <c r="AB136" s="602"/>
      <c r="AC136" s="602"/>
      <c r="AD136" s="608"/>
      <c r="AE136" s="608"/>
      <c r="AF136" s="608"/>
      <c r="AG136" s="456">
        <v>28396</v>
      </c>
      <c r="AH136" s="456">
        <v>240</v>
      </c>
      <c r="AI136" s="456">
        <v>9347</v>
      </c>
      <c r="AJ136" s="456">
        <v>28502</v>
      </c>
      <c r="AK136" s="456">
        <v>219</v>
      </c>
      <c r="AL136" s="456">
        <v>9348</v>
      </c>
      <c r="AM136" s="456">
        <v>28503</v>
      </c>
      <c r="AN136" s="456">
        <v>64</v>
      </c>
      <c r="AO136" s="456">
        <v>9348</v>
      </c>
      <c r="AP136" s="456"/>
      <c r="AQ136" s="456"/>
      <c r="AR136" s="456"/>
      <c r="AS136" s="456"/>
      <c r="AT136" s="456"/>
      <c r="AU136" s="456"/>
      <c r="AV136" s="456"/>
      <c r="AW136" s="675">
        <f t="shared" ref="AW136:AW199" si="9">IF($I136&lt;&gt;0,(($J136-$I136)+1),0) + IF($L136&lt;&gt;0,(($M136-$L136)+1),0) + IF($O136&lt;&gt;0,(($P136-$O136)+1),0) + IF($R136&lt;&gt;0,(($S136-$R136)+1),0) +  IF($U136&lt;&gt;0,(($V136-$U136)+1),0) +  IF($X136&lt;&gt;0,(($Y136-$X136)+1),0) +IF($AA136&lt;&gt;0,(($AB136-$AA136)+1),0) +IF($AD136&lt;&gt;0,(($AE136-$AD136)+1),0)</f>
        <v>170</v>
      </c>
      <c r="AX136" s="440">
        <f>IFERROR(VLOOKUP(B136,Database!A:D,4,FALSE),"r")</f>
        <v>200</v>
      </c>
      <c r="AY136" s="440">
        <f t="shared" ref="AY136:AY199" si="10">($AH136+$AK136+$AN136+$AQ136+ $AT136)</f>
        <v>523</v>
      </c>
      <c r="BA136" s="641"/>
      <c r="BB136" s="467"/>
    </row>
    <row r="137" spans="1:54" ht="16.5" thickTop="1" thickBot="1" x14ac:dyDescent="0.3">
      <c r="A137" s="444">
        <f t="shared" ref="A137:A200" si="11">A136+1</f>
        <v>131</v>
      </c>
      <c r="B137" s="440">
        <v>5150005685</v>
      </c>
      <c r="C137" s="440"/>
      <c r="D137" s="440" t="str">
        <f>IFERROR(VLOOKUP(B137,Database!A:D,2,FALSE),"r")</f>
        <v>SM 12 FL OZ STRAWBERRY SYRUP</v>
      </c>
      <c r="E137" s="849"/>
      <c r="F137" s="516">
        <f t="shared" si="8"/>
        <v>3926</v>
      </c>
      <c r="G137" s="516"/>
      <c r="H137" s="862"/>
      <c r="I137" s="918">
        <v>57518</v>
      </c>
      <c r="J137" s="448">
        <v>57539</v>
      </c>
      <c r="K137" s="816">
        <v>9350</v>
      </c>
      <c r="L137" s="442">
        <v>57540</v>
      </c>
      <c r="M137" s="442">
        <v>57543</v>
      </c>
      <c r="N137" s="442">
        <v>9350</v>
      </c>
      <c r="O137" s="449"/>
      <c r="P137" s="449"/>
      <c r="Q137" s="449"/>
      <c r="R137" s="450"/>
      <c r="S137" s="450"/>
      <c r="T137" s="450"/>
      <c r="U137" s="487"/>
      <c r="V137" s="487"/>
      <c r="W137" s="487"/>
      <c r="X137" s="450"/>
      <c r="Y137" s="450"/>
      <c r="Z137" s="450"/>
      <c r="AA137" s="602"/>
      <c r="AB137" s="602"/>
      <c r="AC137" s="602"/>
      <c r="AD137" s="608"/>
      <c r="AE137" s="608"/>
      <c r="AF137" s="608"/>
      <c r="AG137" s="456">
        <v>57544</v>
      </c>
      <c r="AH137" s="456">
        <v>78</v>
      </c>
      <c r="AI137" s="456">
        <v>9350</v>
      </c>
      <c r="AJ137" s="456"/>
      <c r="AK137" s="456"/>
      <c r="AL137" s="456"/>
      <c r="AM137" s="456"/>
      <c r="AN137" s="456"/>
      <c r="AO137" s="456"/>
      <c r="AP137" s="456"/>
      <c r="AQ137" s="456"/>
      <c r="AR137" s="456"/>
      <c r="AS137" s="456"/>
      <c r="AT137" s="456"/>
      <c r="AU137" s="456"/>
      <c r="AV137" s="456"/>
      <c r="AW137" s="675">
        <f t="shared" si="9"/>
        <v>26</v>
      </c>
      <c r="AX137" s="440">
        <f>IFERROR(VLOOKUP(B137,Database!A:D,4,FALSE),"r")</f>
        <v>148</v>
      </c>
      <c r="AY137" s="440">
        <f t="shared" si="10"/>
        <v>78</v>
      </c>
      <c r="BA137" s="641"/>
      <c r="BB137" s="467"/>
    </row>
    <row r="138" spans="1:54" ht="16.5" thickTop="1" thickBot="1" x14ac:dyDescent="0.3">
      <c r="A138" s="444">
        <f t="shared" si="11"/>
        <v>132</v>
      </c>
      <c r="B138" s="440">
        <v>5150005684</v>
      </c>
      <c r="C138" s="440"/>
      <c r="D138" s="440" t="str">
        <f>IFERROR(VLOOKUP(B138,Database!A:D,2,FALSE),"r")</f>
        <v>SM 12 FL OZ RED RASPBERRY SYR</v>
      </c>
      <c r="E138" s="849"/>
      <c r="F138" s="516">
        <f t="shared" si="8"/>
        <v>2233</v>
      </c>
      <c r="G138" s="516"/>
      <c r="H138" s="862"/>
      <c r="I138" s="840">
        <v>57545</v>
      </c>
      <c r="J138" s="441">
        <v>57558</v>
      </c>
      <c r="K138" s="629">
        <v>9350</v>
      </c>
      <c r="L138" s="442"/>
      <c r="M138" s="442"/>
      <c r="N138" s="442"/>
      <c r="O138" s="449"/>
      <c r="P138" s="449"/>
      <c r="Q138" s="449"/>
      <c r="R138" s="450"/>
      <c r="S138" s="450"/>
      <c r="T138" s="450"/>
      <c r="U138" s="487"/>
      <c r="V138" s="487"/>
      <c r="W138" s="487"/>
      <c r="X138" s="450"/>
      <c r="Y138" s="450"/>
      <c r="Z138" s="450"/>
      <c r="AA138" s="602"/>
      <c r="AB138" s="602"/>
      <c r="AC138" s="602"/>
      <c r="AD138" s="608"/>
      <c r="AE138" s="608"/>
      <c r="AF138" s="608"/>
      <c r="AG138" s="456">
        <v>57559</v>
      </c>
      <c r="AH138" s="456">
        <v>161</v>
      </c>
      <c r="AI138" s="456">
        <v>9350</v>
      </c>
      <c r="AJ138" s="456"/>
      <c r="AK138" s="456"/>
      <c r="AL138" s="456"/>
      <c r="AM138" s="456"/>
      <c r="AN138" s="456"/>
      <c r="AO138" s="456"/>
      <c r="AP138" s="456"/>
      <c r="AQ138" s="456"/>
      <c r="AR138" s="456"/>
      <c r="AS138" s="456"/>
      <c r="AT138" s="456"/>
      <c r="AU138" s="456"/>
      <c r="AV138" s="456"/>
      <c r="AW138" s="675">
        <f t="shared" si="9"/>
        <v>14</v>
      </c>
      <c r="AX138" s="440">
        <f>IFERROR(VLOOKUP(B138,Database!A:D,4,FALSE),"r")</f>
        <v>148</v>
      </c>
      <c r="AY138" s="440">
        <f t="shared" si="10"/>
        <v>161</v>
      </c>
      <c r="BA138" s="641"/>
      <c r="BB138" s="467"/>
    </row>
    <row r="139" spans="1:54" ht="16.5" thickTop="1" thickBot="1" x14ac:dyDescent="0.3">
      <c r="A139" s="444">
        <f t="shared" si="11"/>
        <v>133</v>
      </c>
      <c r="B139" s="440">
        <v>5150005683</v>
      </c>
      <c r="C139" s="440"/>
      <c r="D139" s="440" t="str">
        <f>IFERROR(VLOOKUP(B139,Database!A:D,2,FALSE),"r")</f>
        <v>SM 12 FL OZ BOYSENBERRY SYRUP</v>
      </c>
      <c r="E139" s="849"/>
      <c r="F139" s="516">
        <f t="shared" si="8"/>
        <v>4834</v>
      </c>
      <c r="G139" s="516"/>
      <c r="H139" s="862"/>
      <c r="I139" s="840">
        <v>57560</v>
      </c>
      <c r="J139" s="441">
        <v>57591</v>
      </c>
      <c r="K139" s="629">
        <v>9350</v>
      </c>
      <c r="L139" s="442"/>
      <c r="M139" s="442"/>
      <c r="N139" s="442"/>
      <c r="O139" s="449"/>
      <c r="P139" s="449"/>
      <c r="Q139" s="449"/>
      <c r="R139" s="450"/>
      <c r="S139" s="450"/>
      <c r="T139" s="450"/>
      <c r="U139" s="487"/>
      <c r="V139" s="487"/>
      <c r="W139" s="487"/>
      <c r="X139" s="450"/>
      <c r="Y139" s="450"/>
      <c r="Z139" s="450"/>
      <c r="AA139" s="602"/>
      <c r="AB139" s="602"/>
      <c r="AC139" s="602"/>
      <c r="AD139" s="608"/>
      <c r="AE139" s="608"/>
      <c r="AF139" s="608"/>
      <c r="AG139" s="456">
        <v>57592</v>
      </c>
      <c r="AH139" s="456">
        <v>98</v>
      </c>
      <c r="AI139" s="456">
        <v>9350</v>
      </c>
      <c r="AJ139" s="456"/>
      <c r="AK139" s="456"/>
      <c r="AL139" s="456"/>
      <c r="AM139" s="456"/>
      <c r="AN139" s="456"/>
      <c r="AO139" s="456"/>
      <c r="AP139" s="456"/>
      <c r="AQ139" s="456"/>
      <c r="AR139" s="456"/>
      <c r="AS139" s="456"/>
      <c r="AT139" s="456"/>
      <c r="AU139" s="456"/>
      <c r="AV139" s="456"/>
      <c r="AW139" s="675">
        <f t="shared" si="9"/>
        <v>32</v>
      </c>
      <c r="AX139" s="440">
        <f>IFERROR(VLOOKUP(B139,Database!A:D,4,FALSE),"r")</f>
        <v>148</v>
      </c>
      <c r="AY139" s="440">
        <f t="shared" si="10"/>
        <v>98</v>
      </c>
      <c r="BA139" s="641"/>
      <c r="BB139" s="467"/>
    </row>
    <row r="140" spans="1:54" ht="16.5" thickTop="1" thickBot="1" x14ac:dyDescent="0.3">
      <c r="A140" s="444">
        <f t="shared" si="11"/>
        <v>134</v>
      </c>
      <c r="B140" s="440">
        <v>5150005179</v>
      </c>
      <c r="C140" s="440"/>
      <c r="D140" s="440" t="str">
        <f>IFERROR(VLOOKUP(B140,Database!A:D,2,FALSE),"r")</f>
        <v>SM 390 ML DF APRICOT SPR, 12 PK</v>
      </c>
      <c r="E140" s="849"/>
      <c r="F140" s="516">
        <f t="shared" si="8"/>
        <v>1267</v>
      </c>
      <c r="G140" s="516"/>
      <c r="H140" s="862"/>
      <c r="I140" s="840">
        <v>28504</v>
      </c>
      <c r="J140" s="441">
        <v>28513</v>
      </c>
      <c r="K140" s="629">
        <v>9350</v>
      </c>
      <c r="L140" s="442"/>
      <c r="M140" s="442"/>
      <c r="N140" s="442"/>
      <c r="O140" s="449"/>
      <c r="P140" s="449"/>
      <c r="Q140" s="449"/>
      <c r="R140" s="450"/>
      <c r="S140" s="450"/>
      <c r="T140" s="450"/>
      <c r="U140" s="487"/>
      <c r="V140" s="487"/>
      <c r="W140" s="487"/>
      <c r="X140" s="450"/>
      <c r="Y140" s="450"/>
      <c r="Z140" s="450"/>
      <c r="AA140" s="602"/>
      <c r="AB140" s="602"/>
      <c r="AC140" s="602"/>
      <c r="AD140" s="608"/>
      <c r="AE140" s="608"/>
      <c r="AF140" s="608"/>
      <c r="AG140" s="456">
        <v>28514</v>
      </c>
      <c r="AH140" s="456">
        <v>67</v>
      </c>
      <c r="AI140" s="456">
        <v>9350</v>
      </c>
      <c r="AJ140" s="456"/>
      <c r="AK140" s="456"/>
      <c r="AL140" s="456"/>
      <c r="AM140" s="456"/>
      <c r="AN140" s="456"/>
      <c r="AO140" s="456"/>
      <c r="AP140" s="456"/>
      <c r="AQ140" s="456"/>
      <c r="AR140" s="456"/>
      <c r="AS140" s="456"/>
      <c r="AT140" s="456"/>
      <c r="AU140" s="456"/>
      <c r="AV140" s="456"/>
      <c r="AW140" s="675">
        <f t="shared" si="9"/>
        <v>10</v>
      </c>
      <c r="AX140" s="440">
        <f>IFERROR(VLOOKUP(B140,Database!A:D,4,FALSE),"r")</f>
        <v>120</v>
      </c>
      <c r="AY140" s="440">
        <f t="shared" si="10"/>
        <v>67</v>
      </c>
      <c r="BA140" s="641"/>
      <c r="BB140" s="467"/>
    </row>
    <row r="141" spans="1:54" ht="16.5" thickTop="1" thickBot="1" x14ac:dyDescent="0.3">
      <c r="A141" s="444">
        <f t="shared" si="11"/>
        <v>135</v>
      </c>
      <c r="B141" s="440">
        <v>5150005180</v>
      </c>
      <c r="C141" s="440"/>
      <c r="D141" s="440" t="str">
        <f>IFERROR(VLOOKUP(B141,Database!A:D,2,FALSE),"r")</f>
        <v>SM 390 ML DF BLUEBERRY SPRD, 12 PK</v>
      </c>
      <c r="E141" s="849"/>
      <c r="F141" s="516">
        <f t="shared" si="8"/>
        <v>918</v>
      </c>
      <c r="G141" s="516"/>
      <c r="H141" s="862"/>
      <c r="I141" s="840">
        <v>28515</v>
      </c>
      <c r="J141" s="441">
        <v>28521</v>
      </c>
      <c r="K141" s="629">
        <v>9350</v>
      </c>
      <c r="L141" s="442"/>
      <c r="M141" s="442"/>
      <c r="N141" s="442"/>
      <c r="O141" s="449"/>
      <c r="P141" s="449"/>
      <c r="Q141" s="449"/>
      <c r="R141" s="450"/>
      <c r="S141" s="450"/>
      <c r="T141" s="450"/>
      <c r="U141" s="487"/>
      <c r="V141" s="487"/>
      <c r="W141" s="487"/>
      <c r="X141" s="450"/>
      <c r="Y141" s="450"/>
      <c r="Z141" s="450"/>
      <c r="AA141" s="602"/>
      <c r="AB141" s="602"/>
      <c r="AC141" s="602"/>
      <c r="AD141" s="608"/>
      <c r="AE141" s="608"/>
      <c r="AF141" s="608"/>
      <c r="AG141" s="456">
        <v>28522</v>
      </c>
      <c r="AH141" s="456">
        <v>78</v>
      </c>
      <c r="AI141" s="456">
        <v>9350</v>
      </c>
      <c r="AJ141" s="456"/>
      <c r="AK141" s="456"/>
      <c r="AL141" s="456"/>
      <c r="AM141" s="456"/>
      <c r="AN141" s="456"/>
      <c r="AO141" s="456"/>
      <c r="AP141" s="456"/>
      <c r="AQ141" s="456"/>
      <c r="AR141" s="456"/>
      <c r="AS141" s="456"/>
      <c r="AT141" s="456"/>
      <c r="AU141" s="456"/>
      <c r="AV141" s="456"/>
      <c r="AW141" s="675">
        <f t="shared" si="9"/>
        <v>7</v>
      </c>
      <c r="AX141" s="440">
        <f>IFERROR(VLOOKUP(B141,Database!A:D,4,FALSE),"r")</f>
        <v>120</v>
      </c>
      <c r="AY141" s="440">
        <f t="shared" si="10"/>
        <v>78</v>
      </c>
      <c r="BA141" s="641"/>
      <c r="BB141" s="467"/>
    </row>
    <row r="142" spans="1:54" ht="16.5" thickTop="1" thickBot="1" x14ac:dyDescent="0.3">
      <c r="A142" s="444">
        <f t="shared" si="11"/>
        <v>136</v>
      </c>
      <c r="B142" s="440">
        <v>5150005175</v>
      </c>
      <c r="C142" s="440"/>
      <c r="D142" s="440" t="str">
        <f>IFERROR(VLOOKUP(B142,Database!A:D,2,FALSE),"r")</f>
        <v>SM 390 ML DF STRAWBERRY SPRD, 12PK</v>
      </c>
      <c r="E142" s="849"/>
      <c r="F142" s="516">
        <f t="shared" si="8"/>
        <v>4359</v>
      </c>
      <c r="G142" s="516"/>
      <c r="H142" s="862"/>
      <c r="I142" s="840">
        <v>28523</v>
      </c>
      <c r="J142" s="441">
        <v>28553</v>
      </c>
      <c r="K142" s="629">
        <v>9351</v>
      </c>
      <c r="L142" s="442">
        <v>28554</v>
      </c>
      <c r="M142" s="442">
        <v>28558</v>
      </c>
      <c r="N142" s="442">
        <v>9351</v>
      </c>
      <c r="O142" s="449"/>
      <c r="P142" s="449"/>
      <c r="Q142" s="449"/>
      <c r="R142" s="450"/>
      <c r="S142" s="450"/>
      <c r="T142" s="450"/>
      <c r="U142" s="487"/>
      <c r="V142" s="487"/>
      <c r="W142" s="487"/>
      <c r="X142" s="450"/>
      <c r="Y142" s="450"/>
      <c r="Z142" s="450"/>
      <c r="AA142" s="602"/>
      <c r="AB142" s="602"/>
      <c r="AC142" s="602"/>
      <c r="AD142" s="608"/>
      <c r="AE142" s="608"/>
      <c r="AF142" s="608"/>
      <c r="AG142" s="456">
        <v>28559</v>
      </c>
      <c r="AH142" s="456">
        <v>39</v>
      </c>
      <c r="AI142" s="456">
        <v>9351</v>
      </c>
      <c r="AJ142" s="456"/>
      <c r="AK142" s="456"/>
      <c r="AL142" s="456"/>
      <c r="AM142" s="456"/>
      <c r="AN142" s="456"/>
      <c r="AO142" s="456"/>
      <c r="AP142" s="456"/>
      <c r="AQ142" s="456"/>
      <c r="AR142" s="456"/>
      <c r="AS142" s="456"/>
      <c r="AT142" s="456"/>
      <c r="AU142" s="456"/>
      <c r="AV142" s="456"/>
      <c r="AW142" s="675">
        <f t="shared" si="9"/>
        <v>36</v>
      </c>
      <c r="AX142" s="440">
        <f>IFERROR(VLOOKUP(B142,Database!A:D,4,FALSE),"r")</f>
        <v>120</v>
      </c>
      <c r="AY142" s="440">
        <f t="shared" si="10"/>
        <v>39</v>
      </c>
      <c r="BA142" s="641"/>
      <c r="BB142" s="467"/>
    </row>
    <row r="143" spans="1:54" ht="16.5" thickTop="1" thickBot="1" x14ac:dyDescent="0.3">
      <c r="A143" s="444">
        <f t="shared" si="11"/>
        <v>137</v>
      </c>
      <c r="B143" s="440">
        <v>5150005177</v>
      </c>
      <c r="C143" s="440"/>
      <c r="D143" s="440" t="str">
        <f>IFERROR(VLOOKUP(B143,Database!A:D,2,FALSE),"r")</f>
        <v>SM 390 ML DF RASPBERRY SPRD, 12 PK</v>
      </c>
      <c r="E143" s="849"/>
      <c r="F143" s="516">
        <f t="shared" si="8"/>
        <v>2587</v>
      </c>
      <c r="G143" s="516"/>
      <c r="H143" s="862"/>
      <c r="I143" s="840">
        <v>28560</v>
      </c>
      <c r="J143" s="441">
        <v>28580</v>
      </c>
      <c r="K143" s="629">
        <v>9351</v>
      </c>
      <c r="L143" s="442"/>
      <c r="M143" s="442"/>
      <c r="N143" s="442"/>
      <c r="O143" s="449"/>
      <c r="P143" s="449"/>
      <c r="Q143" s="449"/>
      <c r="R143" s="450"/>
      <c r="S143" s="450"/>
      <c r="T143" s="450"/>
      <c r="U143" s="487"/>
      <c r="V143" s="487"/>
      <c r="W143" s="487"/>
      <c r="X143" s="450"/>
      <c r="Y143" s="450"/>
      <c r="Z143" s="450"/>
      <c r="AA143" s="602"/>
      <c r="AB143" s="602"/>
      <c r="AC143" s="602"/>
      <c r="AD143" s="608"/>
      <c r="AE143" s="608"/>
      <c r="AF143" s="608"/>
      <c r="AG143" s="456">
        <v>28581</v>
      </c>
      <c r="AH143" s="456">
        <v>67</v>
      </c>
      <c r="AI143" s="456">
        <v>9351</v>
      </c>
      <c r="AJ143" s="456"/>
      <c r="AK143" s="456"/>
      <c r="AL143" s="456"/>
      <c r="AM143" s="456"/>
      <c r="AN143" s="456"/>
      <c r="AO143" s="456"/>
      <c r="AP143" s="456"/>
      <c r="AQ143" s="456"/>
      <c r="AR143" s="456"/>
      <c r="AS143" s="456"/>
      <c r="AT143" s="456"/>
      <c r="AU143" s="456"/>
      <c r="AV143" s="456"/>
      <c r="AW143" s="675">
        <f t="shared" si="9"/>
        <v>21</v>
      </c>
      <c r="AX143" s="440">
        <f>IFERROR(VLOOKUP(B143,Database!A:D,4,FALSE),"r")</f>
        <v>120</v>
      </c>
      <c r="AY143" s="440">
        <f t="shared" si="10"/>
        <v>67</v>
      </c>
      <c r="BA143" s="641"/>
      <c r="BB143" s="467"/>
    </row>
    <row r="144" spans="1:54" ht="16.5" thickTop="1" thickBot="1" x14ac:dyDescent="0.3">
      <c r="A144" s="444">
        <f t="shared" si="11"/>
        <v>138</v>
      </c>
      <c r="B144" s="440">
        <v>5150024357</v>
      </c>
      <c r="C144" s="440"/>
      <c r="D144" s="440" t="str">
        <f>IFERROR(VLOOKUP(B144,Database!A:D,2,FALSE),"r")</f>
        <v>SM 7.25OZ MGSHL CHCFDG TPG 8CT</v>
      </c>
      <c r="E144" s="849"/>
      <c r="F144" s="516">
        <f t="shared" si="8"/>
        <v>6795</v>
      </c>
      <c r="G144" s="516"/>
      <c r="H144" s="862"/>
      <c r="I144" s="840">
        <v>33914</v>
      </c>
      <c r="J144" s="441">
        <v>33930</v>
      </c>
      <c r="K144" s="629">
        <v>9350</v>
      </c>
      <c r="L144" s="442">
        <v>33931</v>
      </c>
      <c r="M144" s="442">
        <v>33937</v>
      </c>
      <c r="N144" s="442">
        <v>9351</v>
      </c>
      <c r="O144" s="449"/>
      <c r="P144" s="449"/>
      <c r="Q144" s="449"/>
      <c r="R144" s="450"/>
      <c r="S144" s="450"/>
      <c r="T144" s="450"/>
      <c r="U144" s="487"/>
      <c r="V144" s="487"/>
      <c r="W144" s="487"/>
      <c r="X144" s="450"/>
      <c r="Y144" s="450"/>
      <c r="Z144" s="450"/>
      <c r="AA144" s="602"/>
      <c r="AB144" s="602"/>
      <c r="AC144" s="602"/>
      <c r="AD144" s="608"/>
      <c r="AE144" s="608"/>
      <c r="AF144" s="608"/>
      <c r="AG144" s="456">
        <v>33938</v>
      </c>
      <c r="AH144" s="456">
        <v>27</v>
      </c>
      <c r="AI144" s="456">
        <v>9351</v>
      </c>
      <c r="AJ144" s="456"/>
      <c r="AK144" s="456"/>
      <c r="AL144" s="456"/>
      <c r="AM144" s="456"/>
      <c r="AN144" s="456"/>
      <c r="AO144" s="456"/>
      <c r="AP144" s="456"/>
      <c r="AQ144" s="456"/>
      <c r="AR144" s="456"/>
      <c r="AS144" s="456"/>
      <c r="AT144" s="456"/>
      <c r="AU144" s="456"/>
      <c r="AV144" s="456"/>
      <c r="AW144" s="675">
        <f t="shared" si="9"/>
        <v>24</v>
      </c>
      <c r="AX144" s="440">
        <f>IFERROR(VLOOKUP(B144,Database!A:D,4,FALSE),"r")</f>
        <v>282</v>
      </c>
      <c r="AY144" s="440">
        <f t="shared" si="10"/>
        <v>27</v>
      </c>
      <c r="BA144" s="641"/>
      <c r="BB144" s="467"/>
    </row>
    <row r="145" spans="1:54" ht="16.5" thickTop="1" thickBot="1" x14ac:dyDescent="0.3">
      <c r="A145" s="444">
        <f t="shared" si="11"/>
        <v>139</v>
      </c>
      <c r="B145" s="440">
        <v>3619212006</v>
      </c>
      <c r="C145" s="440"/>
      <c r="D145" s="440" t="str">
        <f>IFERROR(VLOOKUP(B145,Database!A:D,2,FALSE),"r")</f>
        <v>SCO 15.5 OZ ORG CHOC SYRUP 6CT</v>
      </c>
      <c r="E145" s="849"/>
      <c r="F145" s="516">
        <f t="shared" si="8"/>
        <v>2075</v>
      </c>
      <c r="G145" s="516"/>
      <c r="H145" s="862"/>
      <c r="I145" s="840">
        <v>20351</v>
      </c>
      <c r="J145" s="441">
        <v>20358</v>
      </c>
      <c r="K145" s="629">
        <v>9351</v>
      </c>
      <c r="L145" s="442"/>
      <c r="M145" s="442"/>
      <c r="N145" s="442"/>
      <c r="O145" s="449"/>
      <c r="P145" s="449"/>
      <c r="Q145" s="449"/>
      <c r="R145" s="450"/>
      <c r="S145" s="450"/>
      <c r="T145" s="450"/>
      <c r="U145" s="487"/>
      <c r="V145" s="487"/>
      <c r="W145" s="487"/>
      <c r="X145" s="450"/>
      <c r="Y145" s="450"/>
      <c r="Z145" s="450"/>
      <c r="AA145" s="602"/>
      <c r="AB145" s="602"/>
      <c r="AC145" s="602"/>
      <c r="AD145" s="608"/>
      <c r="AE145" s="608"/>
      <c r="AF145" s="608"/>
      <c r="AG145" s="456">
        <v>20359</v>
      </c>
      <c r="AH145" s="456">
        <v>59</v>
      </c>
      <c r="AI145" s="456">
        <v>9352</v>
      </c>
      <c r="AJ145" s="456"/>
      <c r="AK145" s="456"/>
      <c r="AL145" s="456"/>
      <c r="AM145" s="456"/>
      <c r="AN145" s="456"/>
      <c r="AO145" s="456"/>
      <c r="AP145" s="456"/>
      <c r="AQ145" s="456"/>
      <c r="AR145" s="456"/>
      <c r="AS145" s="456"/>
      <c r="AT145" s="456"/>
      <c r="AU145" s="456"/>
      <c r="AV145" s="456"/>
      <c r="AW145" s="675">
        <f t="shared" si="9"/>
        <v>8</v>
      </c>
      <c r="AX145" s="440">
        <f>IFERROR(VLOOKUP(B145,Database!A:D,4,FALSE),"r")</f>
        <v>252</v>
      </c>
      <c r="AY145" s="440">
        <f t="shared" si="10"/>
        <v>59</v>
      </c>
      <c r="BA145" s="641"/>
      <c r="BB145" s="467"/>
    </row>
    <row r="146" spans="1:54" ht="16.5" thickTop="1" thickBot="1" x14ac:dyDescent="0.3">
      <c r="A146" s="444">
        <f t="shared" si="11"/>
        <v>140</v>
      </c>
      <c r="B146" s="440">
        <v>5150024355</v>
      </c>
      <c r="C146" s="440"/>
      <c r="D146" s="440" t="str">
        <f>IFERROR(VLOOKUP(B146,Database!A:D,2,FALSE),"r")</f>
        <v>SM 15.5OZ HOT CRML MCR SQZ 6CT</v>
      </c>
      <c r="E146" s="849"/>
      <c r="F146" s="516">
        <f t="shared" si="8"/>
        <v>698</v>
      </c>
      <c r="G146" s="516"/>
      <c r="H146" s="862"/>
      <c r="I146" s="840">
        <v>20360</v>
      </c>
      <c r="J146" s="441">
        <v>20361</v>
      </c>
      <c r="K146" s="629">
        <v>9352</v>
      </c>
      <c r="L146" s="442"/>
      <c r="M146" s="442"/>
      <c r="N146" s="442"/>
      <c r="O146" s="449"/>
      <c r="P146" s="449"/>
      <c r="Q146" s="449"/>
      <c r="R146" s="450"/>
      <c r="S146" s="450"/>
      <c r="T146" s="450"/>
      <c r="U146" s="487"/>
      <c r="V146" s="487"/>
      <c r="W146" s="487"/>
      <c r="X146" s="450"/>
      <c r="Y146" s="450"/>
      <c r="Z146" s="450"/>
      <c r="AA146" s="602"/>
      <c r="AB146" s="602"/>
      <c r="AC146" s="602"/>
      <c r="AD146" s="608"/>
      <c r="AE146" s="608"/>
      <c r="AF146" s="608"/>
      <c r="AG146" s="456">
        <v>20362</v>
      </c>
      <c r="AH146" s="456">
        <v>194</v>
      </c>
      <c r="AI146" s="456">
        <v>9352</v>
      </c>
      <c r="AJ146" s="456"/>
      <c r="AK146" s="456"/>
      <c r="AL146" s="456"/>
      <c r="AM146" s="456"/>
      <c r="AN146" s="456"/>
      <c r="AO146" s="456"/>
      <c r="AP146" s="456"/>
      <c r="AQ146" s="456"/>
      <c r="AR146" s="456"/>
      <c r="AS146" s="456"/>
      <c r="AT146" s="456"/>
      <c r="AU146" s="456"/>
      <c r="AV146" s="456"/>
      <c r="AW146" s="675">
        <f t="shared" si="9"/>
        <v>2</v>
      </c>
      <c r="AX146" s="440">
        <f>IFERROR(VLOOKUP(B146,Database!A:D,4,FALSE),"r")</f>
        <v>252</v>
      </c>
      <c r="AY146" s="440">
        <f t="shared" si="10"/>
        <v>194</v>
      </c>
      <c r="BA146" s="641"/>
      <c r="BB146" s="467"/>
    </row>
    <row r="147" spans="1:54" ht="16.5" thickTop="1" thickBot="1" x14ac:dyDescent="0.3">
      <c r="A147" s="444">
        <f t="shared" si="11"/>
        <v>141</v>
      </c>
      <c r="B147" s="440">
        <v>5150004017</v>
      </c>
      <c r="C147" s="440"/>
      <c r="D147" s="440" t="str">
        <f>IFERROR(VLOOKUP(B147,Database!A:D,2,FALSE),"r")</f>
        <v>SM 310 ML NSA RASP</v>
      </c>
      <c r="E147" s="849"/>
      <c r="F147" s="516">
        <f t="shared" si="8"/>
        <v>4566</v>
      </c>
      <c r="G147" s="516"/>
      <c r="H147" s="862"/>
      <c r="I147" s="840">
        <v>28582</v>
      </c>
      <c r="J147" s="441">
        <v>28617</v>
      </c>
      <c r="K147" s="629">
        <v>9351</v>
      </c>
      <c r="L147" s="442"/>
      <c r="M147" s="442"/>
      <c r="N147" s="442"/>
      <c r="O147" s="449"/>
      <c r="P147" s="449"/>
      <c r="Q147" s="449"/>
      <c r="R147" s="450"/>
      <c r="S147" s="450"/>
      <c r="T147" s="450"/>
      <c r="U147" s="487"/>
      <c r="V147" s="487"/>
      <c r="W147" s="487"/>
      <c r="X147" s="450"/>
      <c r="Y147" s="450"/>
      <c r="Z147" s="450"/>
      <c r="AA147" s="602"/>
      <c r="AB147" s="602"/>
      <c r="AC147" s="602"/>
      <c r="AD147" s="608"/>
      <c r="AE147" s="608"/>
      <c r="AF147" s="608"/>
      <c r="AG147" s="456">
        <v>28618</v>
      </c>
      <c r="AH147" s="456">
        <v>30</v>
      </c>
      <c r="AI147" s="456">
        <v>9351</v>
      </c>
      <c r="AJ147" s="456"/>
      <c r="AK147" s="456"/>
      <c r="AL147" s="456"/>
      <c r="AM147" s="456"/>
      <c r="AN147" s="456"/>
      <c r="AO147" s="456"/>
      <c r="AP147" s="456"/>
      <c r="AQ147" s="456"/>
      <c r="AR147" s="456"/>
      <c r="AS147" s="456"/>
      <c r="AT147" s="456"/>
      <c r="AU147" s="456"/>
      <c r="AV147" s="456"/>
      <c r="AW147" s="675">
        <f t="shared" si="9"/>
        <v>36</v>
      </c>
      <c r="AX147" s="440">
        <f>IFERROR(VLOOKUP(B147,Database!A:D,4,FALSE),"r")</f>
        <v>126</v>
      </c>
      <c r="AY147" s="440">
        <f t="shared" si="10"/>
        <v>30</v>
      </c>
      <c r="BA147" s="641"/>
      <c r="BB147" s="467"/>
    </row>
    <row r="148" spans="1:54" ht="16.5" thickTop="1" thickBot="1" x14ac:dyDescent="0.3">
      <c r="A148" s="444">
        <f t="shared" si="11"/>
        <v>142</v>
      </c>
      <c r="B148" s="440">
        <v>5150024312</v>
      </c>
      <c r="C148" s="440"/>
      <c r="D148" s="440" t="str">
        <f>IFERROR(VLOOKUP(B148,Database!A:D,2,FALSE),"r")</f>
        <v>SM 310 ML NSA ORCHARD BERRY</v>
      </c>
      <c r="E148" s="849"/>
      <c r="F148" s="516">
        <f t="shared" si="8"/>
        <v>1236</v>
      </c>
      <c r="G148" s="516"/>
      <c r="H148" s="862"/>
      <c r="I148" s="840">
        <v>28619</v>
      </c>
      <c r="J148" s="441">
        <v>28627</v>
      </c>
      <c r="K148" s="629">
        <v>9351</v>
      </c>
      <c r="L148" s="442"/>
      <c r="M148" s="442"/>
      <c r="N148" s="442"/>
      <c r="O148" s="449"/>
      <c r="P148" s="449"/>
      <c r="Q148" s="449"/>
      <c r="R148" s="450"/>
      <c r="S148" s="450"/>
      <c r="T148" s="450"/>
      <c r="U148" s="487"/>
      <c r="V148" s="487"/>
      <c r="W148" s="487"/>
      <c r="X148" s="450"/>
      <c r="Y148" s="450"/>
      <c r="Z148" s="450"/>
      <c r="AA148" s="602"/>
      <c r="AB148" s="602"/>
      <c r="AC148" s="602"/>
      <c r="AD148" s="608"/>
      <c r="AE148" s="608"/>
      <c r="AF148" s="608"/>
      <c r="AG148" s="456">
        <v>28628</v>
      </c>
      <c r="AH148" s="456">
        <v>102</v>
      </c>
      <c r="AI148" s="456">
        <v>9351</v>
      </c>
      <c r="AJ148" s="456"/>
      <c r="AK148" s="456"/>
      <c r="AL148" s="456"/>
      <c r="AM148" s="456"/>
      <c r="AN148" s="456"/>
      <c r="AO148" s="456"/>
      <c r="AP148" s="456"/>
      <c r="AQ148" s="456"/>
      <c r="AR148" s="456"/>
      <c r="AS148" s="456"/>
      <c r="AT148" s="456"/>
      <c r="AU148" s="456"/>
      <c r="AV148" s="456"/>
      <c r="AW148" s="675">
        <f t="shared" si="9"/>
        <v>9</v>
      </c>
      <c r="AX148" s="440">
        <f>IFERROR(VLOOKUP(B148,Database!A:D,4,FALSE),"r")</f>
        <v>126</v>
      </c>
      <c r="AY148" s="440">
        <f t="shared" si="10"/>
        <v>102</v>
      </c>
      <c r="BA148" s="641"/>
      <c r="BB148" s="467"/>
    </row>
    <row r="149" spans="1:54" ht="16.5" thickTop="1" thickBot="1" x14ac:dyDescent="0.3">
      <c r="A149" s="444">
        <f t="shared" si="11"/>
        <v>143</v>
      </c>
      <c r="B149" s="440">
        <v>5150004014</v>
      </c>
      <c r="C149" s="440"/>
      <c r="D149" s="440" t="str">
        <f>IFERROR(VLOOKUP(B149,Database!A:D,2,FALSE),"r")</f>
        <v>SM 310 ML NSA BLUEBERRY</v>
      </c>
      <c r="E149" s="849"/>
      <c r="F149" s="516">
        <f t="shared" si="8"/>
        <v>17719</v>
      </c>
      <c r="G149" s="516"/>
      <c r="H149" s="862"/>
      <c r="I149" s="840">
        <v>28629</v>
      </c>
      <c r="J149" s="441">
        <v>28737</v>
      </c>
      <c r="K149" s="629">
        <v>9351</v>
      </c>
      <c r="L149" s="442">
        <v>28639</v>
      </c>
      <c r="M149" s="442">
        <v>28668</v>
      </c>
      <c r="N149" s="442">
        <v>9352</v>
      </c>
      <c r="O149" s="449"/>
      <c r="P149" s="449"/>
      <c r="Q149" s="449"/>
      <c r="R149" s="450"/>
      <c r="S149" s="450"/>
      <c r="T149" s="450"/>
      <c r="U149" s="487"/>
      <c r="V149" s="487"/>
      <c r="W149" s="487"/>
      <c r="X149" s="450"/>
      <c r="Y149" s="450"/>
      <c r="Z149" s="450"/>
      <c r="AA149" s="602"/>
      <c r="AB149" s="602"/>
      <c r="AC149" s="602"/>
      <c r="AD149" s="608"/>
      <c r="AE149" s="608"/>
      <c r="AF149" s="608"/>
      <c r="AG149" s="456">
        <v>28638</v>
      </c>
      <c r="AH149" s="456">
        <v>88</v>
      </c>
      <c r="AI149" s="456">
        <v>9351</v>
      </c>
      <c r="AJ149" s="456">
        <v>28669</v>
      </c>
      <c r="AK149" s="456">
        <v>117</v>
      </c>
      <c r="AL149" s="456">
        <v>9352</v>
      </c>
      <c r="AM149" s="456"/>
      <c r="AN149" s="456"/>
      <c r="AO149" s="456"/>
      <c r="AP149" s="456"/>
      <c r="AQ149" s="456"/>
      <c r="AR149" s="456"/>
      <c r="AS149" s="456"/>
      <c r="AT149" s="456"/>
      <c r="AU149" s="456"/>
      <c r="AV149" s="456"/>
      <c r="AW149" s="675">
        <f t="shared" si="9"/>
        <v>139</v>
      </c>
      <c r="AX149" s="440">
        <f>IFERROR(VLOOKUP(B149,Database!A:D,4,FALSE),"r")</f>
        <v>126</v>
      </c>
      <c r="AY149" s="440">
        <f t="shared" si="10"/>
        <v>205</v>
      </c>
      <c r="BA149" s="641"/>
      <c r="BB149" s="467"/>
    </row>
    <row r="150" spans="1:54" ht="16.5" thickTop="1" thickBot="1" x14ac:dyDescent="0.3">
      <c r="A150" s="444">
        <f t="shared" si="11"/>
        <v>144</v>
      </c>
      <c r="B150" s="440">
        <v>5150004018</v>
      </c>
      <c r="C150" s="440"/>
      <c r="D150" s="440" t="str">
        <f>IFERROR(VLOOKUP(B150,Database!A:D,2,FALSE),"r")</f>
        <v>SM 310 ML NSA STRAW</v>
      </c>
      <c r="E150" s="849"/>
      <c r="F150" s="516">
        <f t="shared" si="8"/>
        <v>756</v>
      </c>
      <c r="G150" s="516"/>
      <c r="H150" s="862"/>
      <c r="I150" s="840">
        <v>28670</v>
      </c>
      <c r="J150" s="441">
        <v>28675</v>
      </c>
      <c r="K150" s="629">
        <v>9352</v>
      </c>
      <c r="L150" s="442"/>
      <c r="M150" s="442"/>
      <c r="N150" s="442"/>
      <c r="O150" s="449"/>
      <c r="P150" s="449"/>
      <c r="Q150" s="449"/>
      <c r="R150" s="450"/>
      <c r="S150" s="450"/>
      <c r="T150" s="450"/>
      <c r="U150" s="487"/>
      <c r="V150" s="487"/>
      <c r="W150" s="487"/>
      <c r="X150" s="450"/>
      <c r="Y150" s="450"/>
      <c r="Z150" s="450"/>
      <c r="AA150" s="602"/>
      <c r="AB150" s="602"/>
      <c r="AC150" s="602"/>
      <c r="AD150" s="608"/>
      <c r="AE150" s="608"/>
      <c r="AF150" s="608"/>
      <c r="AG150" s="456"/>
      <c r="AH150" s="456"/>
      <c r="AI150" s="456"/>
      <c r="AJ150" s="456"/>
      <c r="AK150" s="456"/>
      <c r="AL150" s="456"/>
      <c r="AM150" s="456"/>
      <c r="AN150" s="456"/>
      <c r="AO150" s="456"/>
      <c r="AP150" s="456"/>
      <c r="AQ150" s="456"/>
      <c r="AR150" s="456"/>
      <c r="AS150" s="456"/>
      <c r="AT150" s="456"/>
      <c r="AU150" s="456"/>
      <c r="AV150" s="456"/>
      <c r="AW150" s="675">
        <f t="shared" si="9"/>
        <v>6</v>
      </c>
      <c r="AX150" s="440">
        <f>IFERROR(VLOOKUP(B150,Database!A:D,4,FALSE),"r")</f>
        <v>126</v>
      </c>
      <c r="AY150" s="440">
        <f t="shared" si="10"/>
        <v>0</v>
      </c>
      <c r="BA150" s="641"/>
      <c r="BB150" s="467"/>
    </row>
    <row r="151" spans="1:54" ht="16.5" thickTop="1" thickBot="1" x14ac:dyDescent="0.3">
      <c r="A151" s="444">
        <f t="shared" si="11"/>
        <v>145</v>
      </c>
      <c r="B151" s="440">
        <v>5150004018</v>
      </c>
      <c r="C151" s="440"/>
      <c r="D151" s="440" t="str">
        <f>IFERROR(VLOOKUP(B151,Database!A:D,2,FALSE),"r")</f>
        <v>SM 310 ML NSA STRAW</v>
      </c>
      <c r="E151" s="849"/>
      <c r="F151" s="516">
        <f t="shared" si="8"/>
        <v>133741</v>
      </c>
      <c r="G151" s="516"/>
      <c r="H151" s="862"/>
      <c r="I151" s="840">
        <v>28676</v>
      </c>
      <c r="J151" s="441">
        <v>29736</v>
      </c>
      <c r="K151" s="629">
        <v>9352</v>
      </c>
      <c r="L151" s="442"/>
      <c r="M151" s="442"/>
      <c r="N151" s="442"/>
      <c r="O151" s="449"/>
      <c r="P151" s="449"/>
      <c r="Q151" s="449"/>
      <c r="R151" s="450"/>
      <c r="S151" s="450"/>
      <c r="T151" s="450"/>
      <c r="U151" s="487"/>
      <c r="V151" s="487"/>
      <c r="W151" s="487"/>
      <c r="X151" s="450"/>
      <c r="Y151" s="450"/>
      <c r="Z151" s="450"/>
      <c r="AA151" s="602"/>
      <c r="AB151" s="602"/>
      <c r="AC151" s="602"/>
      <c r="AD151" s="608"/>
      <c r="AE151" s="608"/>
      <c r="AF151" s="608"/>
      <c r="AG151" s="456">
        <v>28737</v>
      </c>
      <c r="AH151" s="456">
        <v>55</v>
      </c>
      <c r="AI151" s="456">
        <v>9352</v>
      </c>
      <c r="AJ151" s="456"/>
      <c r="AK151" s="456"/>
      <c r="AL151" s="456"/>
      <c r="AM151" s="456"/>
      <c r="AN151" s="456"/>
      <c r="AO151" s="456"/>
      <c r="AP151" s="456"/>
      <c r="AQ151" s="456"/>
      <c r="AR151" s="456"/>
      <c r="AS151" s="456"/>
      <c r="AT151" s="456"/>
      <c r="AU151" s="456"/>
      <c r="AV151" s="456"/>
      <c r="AW151" s="675">
        <f t="shared" si="9"/>
        <v>1061</v>
      </c>
      <c r="AX151" s="440">
        <f>IFERROR(VLOOKUP(B151,Database!A:D,4,FALSE),"r")</f>
        <v>126</v>
      </c>
      <c r="AY151" s="440">
        <f t="shared" si="10"/>
        <v>55</v>
      </c>
      <c r="BA151" s="641"/>
      <c r="BB151" s="467"/>
    </row>
    <row r="152" spans="1:54" ht="16.5" thickTop="1" thickBot="1" x14ac:dyDescent="0.3">
      <c r="A152" s="444">
        <f t="shared" si="11"/>
        <v>146</v>
      </c>
      <c r="B152" s="440">
        <v>5150000273</v>
      </c>
      <c r="C152" s="440"/>
      <c r="D152" s="440" t="str">
        <f>IFERROR(VLOOKUP(B152,Database!A:D,2,FALSE),"r")</f>
        <v>SM 10 OZ SUG FREE STRAW TPG</v>
      </c>
      <c r="E152" s="849"/>
      <c r="F152" s="516">
        <f t="shared" si="8"/>
        <v>0</v>
      </c>
      <c r="G152" s="516"/>
      <c r="H152" s="862"/>
      <c r="I152" s="840"/>
      <c r="J152" s="441"/>
      <c r="K152" s="629"/>
      <c r="L152" s="442"/>
      <c r="M152" s="442"/>
      <c r="N152" s="442"/>
      <c r="O152" s="449"/>
      <c r="P152" s="449"/>
      <c r="Q152" s="449"/>
      <c r="R152" s="450"/>
      <c r="S152" s="450"/>
      <c r="T152" s="450"/>
      <c r="U152" s="487"/>
      <c r="V152" s="487"/>
      <c r="W152" s="487"/>
      <c r="X152" s="450"/>
      <c r="Y152" s="450"/>
      <c r="Z152" s="450"/>
      <c r="AA152" s="602"/>
      <c r="AB152" s="602"/>
      <c r="AC152" s="602"/>
      <c r="AD152" s="608"/>
      <c r="AE152" s="608"/>
      <c r="AF152" s="608"/>
      <c r="AG152" s="456"/>
      <c r="AH152" s="456"/>
      <c r="AI152" s="456"/>
      <c r="AJ152" s="456"/>
      <c r="AK152" s="456"/>
      <c r="AL152" s="456"/>
      <c r="AM152" s="456"/>
      <c r="AN152" s="456"/>
      <c r="AO152" s="456"/>
      <c r="AP152" s="456"/>
      <c r="AQ152" s="456"/>
      <c r="AR152" s="456"/>
      <c r="AS152" s="456"/>
      <c r="AT152" s="456"/>
      <c r="AU152" s="456"/>
      <c r="AV152" s="456"/>
      <c r="AW152" s="675">
        <f t="shared" si="9"/>
        <v>0</v>
      </c>
      <c r="AX152" s="440">
        <f>IFERROR(VLOOKUP(B152,Database!A:D,4,FALSE),"r")</f>
        <v>176</v>
      </c>
      <c r="AY152" s="440">
        <f t="shared" si="10"/>
        <v>0</v>
      </c>
      <c r="BA152" s="641"/>
      <c r="BB152" s="467"/>
    </row>
    <row r="153" spans="1:54" ht="16.5" thickTop="1" thickBot="1" x14ac:dyDescent="0.3">
      <c r="A153" s="444">
        <f t="shared" si="11"/>
        <v>147</v>
      </c>
      <c r="B153" s="440">
        <v>5150024351</v>
      </c>
      <c r="C153" s="440"/>
      <c r="D153" s="440" t="str">
        <f>IFERROR(VLOOKUP(B153,Database!A:D,2,FALSE),"r")</f>
        <v>SM 15.5 OZ HTFDG MCR SQZ 6 CT</v>
      </c>
      <c r="E153" s="849"/>
      <c r="F153" s="516">
        <f t="shared" si="8"/>
        <v>16290</v>
      </c>
      <c r="G153" s="516"/>
      <c r="H153" s="862"/>
      <c r="I153" s="840">
        <v>20414</v>
      </c>
      <c r="J153" s="441">
        <v>20473</v>
      </c>
      <c r="K153" s="629">
        <v>9353</v>
      </c>
      <c r="L153" s="442">
        <v>20474</v>
      </c>
      <c r="M153" s="442">
        <v>20477</v>
      </c>
      <c r="N153" s="442">
        <v>9354</v>
      </c>
      <c r="O153" s="449"/>
      <c r="P153" s="449"/>
      <c r="Q153" s="449"/>
      <c r="R153" s="450"/>
      <c r="S153" s="450"/>
      <c r="T153" s="450"/>
      <c r="U153" s="487"/>
      <c r="V153" s="487"/>
      <c r="W153" s="487"/>
      <c r="X153" s="450"/>
      <c r="Y153" s="450"/>
      <c r="Z153" s="450"/>
      <c r="AA153" s="602"/>
      <c r="AB153" s="602"/>
      <c r="AC153" s="602"/>
      <c r="AD153" s="608"/>
      <c r="AE153" s="608"/>
      <c r="AF153" s="608"/>
      <c r="AG153" s="456">
        <v>20478</v>
      </c>
      <c r="AH153" s="456">
        <v>162</v>
      </c>
      <c r="AI153" s="456">
        <v>9354</v>
      </c>
      <c r="AJ153" s="456"/>
      <c r="AK153" s="456"/>
      <c r="AL153" s="456"/>
      <c r="AM153" s="456"/>
      <c r="AN153" s="456"/>
      <c r="AO153" s="456"/>
      <c r="AP153" s="456"/>
      <c r="AQ153" s="456"/>
      <c r="AR153" s="456"/>
      <c r="AS153" s="456"/>
      <c r="AT153" s="456"/>
      <c r="AU153" s="456"/>
      <c r="AV153" s="456"/>
      <c r="AW153" s="675">
        <f t="shared" si="9"/>
        <v>64</v>
      </c>
      <c r="AX153" s="440">
        <f>IFERROR(VLOOKUP(B153,Database!A:D,4,FALSE),"r")</f>
        <v>252</v>
      </c>
      <c r="AY153" s="440">
        <f t="shared" si="10"/>
        <v>162</v>
      </c>
      <c r="BA153" s="641"/>
      <c r="BB153" s="467"/>
    </row>
    <row r="154" spans="1:54" ht="16.5" thickTop="1" thickBot="1" x14ac:dyDescent="0.3">
      <c r="A154" s="444">
        <f t="shared" si="11"/>
        <v>148</v>
      </c>
      <c r="B154" s="440">
        <v>5150000329</v>
      </c>
      <c r="C154" s="440"/>
      <c r="D154" s="440" t="str">
        <f>IFERROR(VLOOKUP(B154,Database!A:D,2,FALSE),"r")</f>
        <v>SM 4 LB MINT APPLE JELLY</v>
      </c>
      <c r="E154" s="849"/>
      <c r="F154" s="516">
        <f t="shared" si="8"/>
        <v>0</v>
      </c>
      <c r="G154" s="516"/>
      <c r="H154" s="862"/>
      <c r="I154" s="840"/>
      <c r="J154" s="441"/>
      <c r="K154" s="629"/>
      <c r="L154" s="442"/>
      <c r="M154" s="442"/>
      <c r="N154" s="442"/>
      <c r="O154" s="449"/>
      <c r="P154" s="449"/>
      <c r="Q154" s="449"/>
      <c r="R154" s="450"/>
      <c r="S154" s="450"/>
      <c r="T154" s="450"/>
      <c r="U154" s="487"/>
      <c r="V154" s="487"/>
      <c r="W154" s="487"/>
      <c r="X154" s="450"/>
      <c r="Y154" s="450"/>
      <c r="Z154" s="450"/>
      <c r="AA154" s="602"/>
      <c r="AB154" s="602"/>
      <c r="AC154" s="602"/>
      <c r="AD154" s="608"/>
      <c r="AE154" s="608"/>
      <c r="AF154" s="608"/>
      <c r="AG154" s="456"/>
      <c r="AH154" s="456"/>
      <c r="AI154" s="456"/>
      <c r="AJ154" s="456"/>
      <c r="AK154" s="456"/>
      <c r="AL154" s="456"/>
      <c r="AM154" s="456"/>
      <c r="AN154" s="456"/>
      <c r="AO154" s="456"/>
      <c r="AP154" s="456"/>
      <c r="AQ154" s="456"/>
      <c r="AR154" s="456"/>
      <c r="AS154" s="456"/>
      <c r="AT154" s="456"/>
      <c r="AU154" s="456"/>
      <c r="AV154" s="456"/>
      <c r="AW154" s="675">
        <f t="shared" si="9"/>
        <v>0</v>
      </c>
      <c r="AX154" s="440">
        <f>IFERROR(VLOOKUP(B154,Database!A:D,4,FALSE),"r")</f>
        <v>60</v>
      </c>
      <c r="AY154" s="440">
        <f t="shared" si="10"/>
        <v>0</v>
      </c>
      <c r="BA154" s="641"/>
      <c r="BB154" s="467"/>
    </row>
    <row r="155" spans="1:54" ht="16.5" thickTop="1" thickBot="1" x14ac:dyDescent="0.3">
      <c r="A155" s="444">
        <f t="shared" si="11"/>
        <v>149</v>
      </c>
      <c r="B155" s="440">
        <v>5150000328</v>
      </c>
      <c r="C155" s="440"/>
      <c r="D155" s="440" t="str">
        <f>IFERROR(VLOOKUP(B155,Database!A:D,2,FALSE),"r")</f>
        <v>SM 4 LB GRAPE JELLY</v>
      </c>
      <c r="E155" s="849"/>
      <c r="F155" s="516">
        <f t="shared" si="8"/>
        <v>2399</v>
      </c>
      <c r="G155" s="516"/>
      <c r="H155" s="862"/>
      <c r="I155" s="840">
        <v>28800</v>
      </c>
      <c r="J155" s="441">
        <v>28838</v>
      </c>
      <c r="K155" s="629">
        <v>9353</v>
      </c>
      <c r="L155" s="442"/>
      <c r="M155" s="442"/>
      <c r="N155" s="442"/>
      <c r="O155" s="449"/>
      <c r="P155" s="449"/>
      <c r="Q155" s="449"/>
      <c r="R155" s="450"/>
      <c r="S155" s="450"/>
      <c r="T155" s="450"/>
      <c r="U155" s="487"/>
      <c r="V155" s="487"/>
      <c r="W155" s="487"/>
      <c r="X155" s="450"/>
      <c r="Y155" s="450"/>
      <c r="Z155" s="450"/>
      <c r="AA155" s="602"/>
      <c r="AB155" s="602"/>
      <c r="AC155" s="602"/>
      <c r="AD155" s="608"/>
      <c r="AE155" s="608"/>
      <c r="AF155" s="608"/>
      <c r="AG155" s="456">
        <v>28839</v>
      </c>
      <c r="AH155" s="456">
        <v>59</v>
      </c>
      <c r="AI155" s="456">
        <v>9353</v>
      </c>
      <c r="AJ155" s="456"/>
      <c r="AK155" s="456"/>
      <c r="AL155" s="456"/>
      <c r="AM155" s="456"/>
      <c r="AN155" s="456"/>
      <c r="AO155" s="456"/>
      <c r="AP155" s="456"/>
      <c r="AQ155" s="456"/>
      <c r="AR155" s="456"/>
      <c r="AS155" s="456"/>
      <c r="AT155" s="456"/>
      <c r="AU155" s="456"/>
      <c r="AV155" s="456"/>
      <c r="AW155" s="675">
        <f t="shared" si="9"/>
        <v>39</v>
      </c>
      <c r="AX155" s="440">
        <f>IFERROR(VLOOKUP(B155,Database!A:D,4,FALSE),"r")</f>
        <v>60</v>
      </c>
      <c r="AY155" s="440">
        <f t="shared" si="10"/>
        <v>59</v>
      </c>
      <c r="BA155" s="641"/>
      <c r="BB155" s="467"/>
    </row>
    <row r="156" spans="1:54" ht="16.5" thickTop="1" thickBot="1" x14ac:dyDescent="0.3">
      <c r="A156" s="444">
        <f t="shared" si="11"/>
        <v>150</v>
      </c>
      <c r="B156" s="440">
        <v>5150000308</v>
      </c>
      <c r="C156" s="440"/>
      <c r="D156" s="440" t="str">
        <f>IFERROR(VLOOKUP(B156,Database!A:D,2,FALSE),"r")</f>
        <v>SM 4 LB STRAWBERRY PRESERVES</v>
      </c>
      <c r="E156" s="849"/>
      <c r="F156" s="516">
        <f t="shared" si="8"/>
        <v>2796</v>
      </c>
      <c r="G156" s="516"/>
      <c r="H156" s="862"/>
      <c r="I156" s="840">
        <v>28840</v>
      </c>
      <c r="J156" s="441">
        <v>28885</v>
      </c>
      <c r="K156" s="629">
        <v>9353</v>
      </c>
      <c r="L156" s="442"/>
      <c r="M156" s="442"/>
      <c r="N156" s="442"/>
      <c r="O156" s="449"/>
      <c r="P156" s="449"/>
      <c r="Q156" s="449"/>
      <c r="R156" s="450"/>
      <c r="S156" s="450"/>
      <c r="T156" s="450"/>
      <c r="U156" s="487"/>
      <c r="V156" s="487"/>
      <c r="W156" s="487"/>
      <c r="X156" s="450"/>
      <c r="Y156" s="450"/>
      <c r="Z156" s="450"/>
      <c r="AA156" s="602"/>
      <c r="AB156" s="602"/>
      <c r="AC156" s="602"/>
      <c r="AD156" s="608"/>
      <c r="AE156" s="608"/>
      <c r="AF156" s="608"/>
      <c r="AG156" s="456">
        <v>28886</v>
      </c>
      <c r="AH156" s="456">
        <v>36</v>
      </c>
      <c r="AI156" s="456">
        <v>9353</v>
      </c>
      <c r="AJ156" s="456"/>
      <c r="AK156" s="456"/>
      <c r="AL156" s="456"/>
      <c r="AM156" s="456"/>
      <c r="AN156" s="456"/>
      <c r="AO156" s="456"/>
      <c r="AP156" s="456"/>
      <c r="AQ156" s="456"/>
      <c r="AR156" s="456"/>
      <c r="AS156" s="456"/>
      <c r="AT156" s="456"/>
      <c r="AU156" s="456"/>
      <c r="AV156" s="456"/>
      <c r="AW156" s="675">
        <f t="shared" si="9"/>
        <v>46</v>
      </c>
      <c r="AX156" s="440">
        <f>IFERROR(VLOOKUP(B156,Database!A:D,4,FALSE),"r")</f>
        <v>60</v>
      </c>
      <c r="AY156" s="440">
        <f t="shared" si="10"/>
        <v>36</v>
      </c>
      <c r="BA156" s="641"/>
      <c r="BB156" s="467"/>
    </row>
    <row r="157" spans="1:54" ht="16.5" thickTop="1" thickBot="1" x14ac:dyDescent="0.3">
      <c r="A157" s="444">
        <f t="shared" si="11"/>
        <v>151</v>
      </c>
      <c r="B157" s="440">
        <v>5150000298</v>
      </c>
      <c r="C157" s="440"/>
      <c r="D157" s="440" t="str">
        <f>IFERROR(VLOOKUP(B157,Database!A:D,2,FALSE),"r")</f>
        <v>SM 4 LB APRICOT PRESERVES</v>
      </c>
      <c r="E157" s="849"/>
      <c r="F157" s="516">
        <f t="shared" si="8"/>
        <v>1009</v>
      </c>
      <c r="G157" s="516"/>
      <c r="H157" s="862"/>
      <c r="I157" s="840">
        <v>28887</v>
      </c>
      <c r="J157" s="441">
        <v>28895</v>
      </c>
      <c r="K157" s="629">
        <v>9353</v>
      </c>
      <c r="L157" s="442">
        <v>28897</v>
      </c>
      <c r="M157" s="442">
        <v>28902</v>
      </c>
      <c r="N157" s="442">
        <v>9354</v>
      </c>
      <c r="O157" s="449"/>
      <c r="P157" s="449"/>
      <c r="Q157" s="449"/>
      <c r="R157" s="450"/>
      <c r="S157" s="450"/>
      <c r="T157" s="450"/>
      <c r="U157" s="487"/>
      <c r="V157" s="487"/>
      <c r="W157" s="487"/>
      <c r="X157" s="450"/>
      <c r="Y157" s="450"/>
      <c r="Z157" s="450"/>
      <c r="AA157" s="602"/>
      <c r="AB157" s="602"/>
      <c r="AC157" s="602"/>
      <c r="AD157" s="608"/>
      <c r="AE157" s="608"/>
      <c r="AF157" s="608"/>
      <c r="AG157" s="456">
        <v>28896</v>
      </c>
      <c r="AH157" s="456">
        <v>58</v>
      </c>
      <c r="AI157" s="456">
        <v>9353</v>
      </c>
      <c r="AJ157" s="456">
        <v>28903</v>
      </c>
      <c r="AK157" s="456">
        <v>51</v>
      </c>
      <c r="AL157" s="456">
        <v>9353</v>
      </c>
      <c r="AM157" s="456"/>
      <c r="AN157" s="456"/>
      <c r="AO157" s="456"/>
      <c r="AP157" s="456"/>
      <c r="AQ157" s="456"/>
      <c r="AR157" s="456"/>
      <c r="AS157" s="456"/>
      <c r="AT157" s="456"/>
      <c r="AU157" s="456"/>
      <c r="AV157" s="456"/>
      <c r="AW157" s="675">
        <f t="shared" si="9"/>
        <v>15</v>
      </c>
      <c r="AX157" s="440">
        <f>IFERROR(VLOOKUP(B157,Database!A:D,4,FALSE),"r")</f>
        <v>60</v>
      </c>
      <c r="AY157" s="440">
        <f t="shared" si="10"/>
        <v>109</v>
      </c>
      <c r="BA157" s="641"/>
      <c r="BB157" s="467"/>
    </row>
    <row r="158" spans="1:54" ht="16.5" thickTop="1" thickBot="1" x14ac:dyDescent="0.3">
      <c r="A158" s="444">
        <f t="shared" si="11"/>
        <v>152</v>
      </c>
      <c r="B158" s="440">
        <v>5150000302</v>
      </c>
      <c r="C158" s="440"/>
      <c r="D158" s="440" t="str">
        <f>IFERROR(VLOOKUP(B158,Database!A:D,2,FALSE),"r")</f>
        <v>SM 4 LB SWT ORANGE MARMALADE</v>
      </c>
      <c r="E158" s="849"/>
      <c r="F158" s="516">
        <f t="shared" si="8"/>
        <v>2445</v>
      </c>
      <c r="G158" s="516"/>
      <c r="H158" s="862"/>
      <c r="I158" s="840">
        <v>28904</v>
      </c>
      <c r="J158" s="441">
        <v>28925</v>
      </c>
      <c r="K158" s="629">
        <v>9354</v>
      </c>
      <c r="L158" s="442">
        <v>28926</v>
      </c>
      <c r="M158" s="442">
        <v>28943</v>
      </c>
      <c r="N158" s="442">
        <v>93564</v>
      </c>
      <c r="O158" s="449"/>
      <c r="P158" s="449"/>
      <c r="Q158" s="449"/>
      <c r="R158" s="450"/>
      <c r="S158" s="450"/>
      <c r="T158" s="450"/>
      <c r="U158" s="487"/>
      <c r="V158" s="487"/>
      <c r="W158" s="487"/>
      <c r="X158" s="450"/>
      <c r="Y158" s="450"/>
      <c r="Z158" s="450"/>
      <c r="AA158" s="602"/>
      <c r="AB158" s="602"/>
      <c r="AC158" s="602"/>
      <c r="AD158" s="608"/>
      <c r="AE158" s="608"/>
      <c r="AF158" s="608"/>
      <c r="AG158" s="456">
        <v>28944</v>
      </c>
      <c r="AH158" s="456">
        <v>45</v>
      </c>
      <c r="AI158" s="456">
        <v>9354</v>
      </c>
      <c r="AJ158" s="456"/>
      <c r="AK158" s="456"/>
      <c r="AL158" s="456"/>
      <c r="AM158" s="456"/>
      <c r="AN158" s="456"/>
      <c r="AO158" s="456"/>
      <c r="AP158" s="456"/>
      <c r="AQ158" s="456"/>
      <c r="AR158" s="456"/>
      <c r="AS158" s="456"/>
      <c r="AT158" s="456"/>
      <c r="AU158" s="456"/>
      <c r="AV158" s="456"/>
      <c r="AW158" s="675">
        <f t="shared" si="9"/>
        <v>40</v>
      </c>
      <c r="AX158" s="440">
        <f>IFERROR(VLOOKUP(B158,Database!A:D,4,FALSE),"r")</f>
        <v>60</v>
      </c>
      <c r="AY158" s="440">
        <f t="shared" si="10"/>
        <v>45</v>
      </c>
      <c r="BA158" s="641"/>
      <c r="BB158" s="467"/>
    </row>
    <row r="159" spans="1:54" ht="16.5" thickTop="1" thickBot="1" x14ac:dyDescent="0.3">
      <c r="A159" s="444">
        <f t="shared" si="11"/>
        <v>153</v>
      </c>
      <c r="B159" s="440">
        <v>5150000315</v>
      </c>
      <c r="C159" s="440"/>
      <c r="D159" s="440" t="str">
        <f>IFERROR(VLOOKUP(B159,Database!A:D,2,FALSE),"r")</f>
        <v>SM 10 TN SWT ORANGE MARMALADE</v>
      </c>
      <c r="E159" s="849"/>
      <c r="F159" s="516">
        <f t="shared" si="8"/>
        <v>788</v>
      </c>
      <c r="G159" s="516"/>
      <c r="H159" s="862"/>
      <c r="I159" s="840">
        <v>28945</v>
      </c>
      <c r="J159" s="441">
        <v>28962</v>
      </c>
      <c r="K159" s="629">
        <v>9354</v>
      </c>
      <c r="L159" s="442"/>
      <c r="M159" s="442"/>
      <c r="N159" s="442"/>
      <c r="O159" s="449"/>
      <c r="P159" s="449"/>
      <c r="Q159" s="449"/>
      <c r="R159" s="450"/>
      <c r="S159" s="450"/>
      <c r="T159" s="450"/>
      <c r="U159" s="487"/>
      <c r="V159" s="487"/>
      <c r="W159" s="487"/>
      <c r="X159" s="450"/>
      <c r="Y159" s="450"/>
      <c r="Z159" s="450"/>
      <c r="AA159" s="602"/>
      <c r="AB159" s="602"/>
      <c r="AC159" s="602"/>
      <c r="AD159" s="608"/>
      <c r="AE159" s="608"/>
      <c r="AF159" s="608"/>
      <c r="AG159" s="456">
        <v>28963</v>
      </c>
      <c r="AH159" s="456">
        <v>32</v>
      </c>
      <c r="AI159" s="456">
        <v>9354</v>
      </c>
      <c r="AJ159" s="456"/>
      <c r="AK159" s="456"/>
      <c r="AL159" s="456"/>
      <c r="AM159" s="456"/>
      <c r="AN159" s="456"/>
      <c r="AO159" s="456"/>
      <c r="AP159" s="456"/>
      <c r="AQ159" s="456"/>
      <c r="AR159" s="456"/>
      <c r="AS159" s="456"/>
      <c r="AT159" s="456"/>
      <c r="AU159" s="456"/>
      <c r="AV159" s="456"/>
      <c r="AW159" s="675">
        <f t="shared" si="9"/>
        <v>18</v>
      </c>
      <c r="AX159" s="440">
        <f>IFERROR(VLOOKUP(B159,Database!A:D,4,FALSE),"r")</f>
        <v>42</v>
      </c>
      <c r="AY159" s="440">
        <f t="shared" si="10"/>
        <v>32</v>
      </c>
      <c r="BA159" s="641"/>
      <c r="BB159" s="467"/>
    </row>
    <row r="160" spans="1:54" ht="16.5" thickTop="1" thickBot="1" x14ac:dyDescent="0.3">
      <c r="A160" s="444">
        <f t="shared" si="11"/>
        <v>154</v>
      </c>
      <c r="B160" s="440">
        <v>5150000315</v>
      </c>
      <c r="C160" s="440"/>
      <c r="D160" s="440" t="str">
        <f>IFERROR(VLOOKUP(B160,Database!A:D,2,FALSE),"r")</f>
        <v>SM 10 TN SWT ORANGE MARMALADE</v>
      </c>
      <c r="E160" s="849"/>
      <c r="F160" s="516">
        <f t="shared" si="8"/>
        <v>1001</v>
      </c>
      <c r="G160" s="516"/>
      <c r="H160" s="862"/>
      <c r="I160" s="840">
        <v>28964</v>
      </c>
      <c r="J160" s="441">
        <v>28986</v>
      </c>
      <c r="K160" s="629">
        <v>2</v>
      </c>
      <c r="L160" s="442"/>
      <c r="M160" s="442"/>
      <c r="N160" s="442"/>
      <c r="O160" s="449"/>
      <c r="P160" s="449"/>
      <c r="Q160" s="449"/>
      <c r="R160" s="450"/>
      <c r="S160" s="450"/>
      <c r="T160" s="450"/>
      <c r="U160" s="487"/>
      <c r="V160" s="487"/>
      <c r="W160" s="487"/>
      <c r="X160" s="450"/>
      <c r="Y160" s="450"/>
      <c r="Z160" s="450"/>
      <c r="AA160" s="602"/>
      <c r="AB160" s="602"/>
      <c r="AC160" s="602"/>
      <c r="AD160" s="608"/>
      <c r="AE160" s="608"/>
      <c r="AF160" s="608"/>
      <c r="AG160" s="456">
        <v>28987</v>
      </c>
      <c r="AH160" s="456">
        <v>35</v>
      </c>
      <c r="AI160" s="456">
        <v>2</v>
      </c>
      <c r="AJ160" s="456"/>
      <c r="AK160" s="456"/>
      <c r="AL160" s="456"/>
      <c r="AM160" s="456"/>
      <c r="AN160" s="456"/>
      <c r="AO160" s="456"/>
      <c r="AP160" s="456"/>
      <c r="AQ160" s="456"/>
      <c r="AR160" s="456"/>
      <c r="AS160" s="456"/>
      <c r="AT160" s="456"/>
      <c r="AU160" s="456"/>
      <c r="AV160" s="456"/>
      <c r="AW160" s="675">
        <f t="shared" si="9"/>
        <v>23</v>
      </c>
      <c r="AX160" s="440">
        <f>IFERROR(VLOOKUP(B160,Database!A:D,4,FALSE),"r")</f>
        <v>42</v>
      </c>
      <c r="AY160" s="440">
        <f t="shared" si="10"/>
        <v>35</v>
      </c>
      <c r="BA160" s="641"/>
      <c r="BB160" s="467"/>
    </row>
    <row r="161" spans="1:54" ht="16.5" thickTop="1" thickBot="1" x14ac:dyDescent="0.3">
      <c r="A161" s="444">
        <f t="shared" si="11"/>
        <v>155</v>
      </c>
      <c r="B161" s="440">
        <v>5150003505</v>
      </c>
      <c r="C161" s="440"/>
      <c r="D161" s="440" t="str">
        <f>IFERROR(VLOOKUP(B161,Database!A:D,2,FALSE),"r")</f>
        <v>DK 10 TN ORANGE MARMALADE</v>
      </c>
      <c r="E161" s="849"/>
      <c r="F161" s="516">
        <f t="shared" si="8"/>
        <v>475</v>
      </c>
      <c r="G161" s="516"/>
      <c r="H161" s="862"/>
      <c r="I161" s="840">
        <v>28988</v>
      </c>
      <c r="J161" s="441">
        <v>28998</v>
      </c>
      <c r="K161" s="629">
        <v>2</v>
      </c>
      <c r="L161" s="442"/>
      <c r="M161" s="442"/>
      <c r="N161" s="442"/>
      <c r="O161" s="449"/>
      <c r="P161" s="449"/>
      <c r="Q161" s="449"/>
      <c r="R161" s="450"/>
      <c r="S161" s="450"/>
      <c r="T161" s="450"/>
      <c r="U161" s="487"/>
      <c r="V161" s="487"/>
      <c r="W161" s="487"/>
      <c r="X161" s="450"/>
      <c r="Y161" s="450"/>
      <c r="Z161" s="450"/>
      <c r="AA161" s="602"/>
      <c r="AB161" s="602"/>
      <c r="AC161" s="602"/>
      <c r="AD161" s="608"/>
      <c r="AE161" s="608"/>
      <c r="AF161" s="608"/>
      <c r="AG161" s="456">
        <v>28999</v>
      </c>
      <c r="AH161" s="456">
        <v>13</v>
      </c>
      <c r="AI161" s="456">
        <v>2</v>
      </c>
      <c r="AJ161" s="456"/>
      <c r="AK161" s="456"/>
      <c r="AL161" s="456"/>
      <c r="AM161" s="456"/>
      <c r="AN161" s="456"/>
      <c r="AO161" s="456"/>
      <c r="AP161" s="456"/>
      <c r="AQ161" s="456"/>
      <c r="AR161" s="456"/>
      <c r="AS161" s="456"/>
      <c r="AT161" s="456"/>
      <c r="AU161" s="456"/>
      <c r="AV161" s="456"/>
      <c r="AW161" s="675">
        <f t="shared" si="9"/>
        <v>11</v>
      </c>
      <c r="AX161" s="440">
        <f>IFERROR(VLOOKUP(B161,Database!A:D,4,FALSE),"r")</f>
        <v>42</v>
      </c>
      <c r="AY161" s="440">
        <f t="shared" si="10"/>
        <v>13</v>
      </c>
      <c r="BA161" s="641"/>
      <c r="BB161" s="467"/>
    </row>
    <row r="162" spans="1:54" ht="16.5" thickTop="1" thickBot="1" x14ac:dyDescent="0.3">
      <c r="A162" s="444">
        <f t="shared" si="11"/>
        <v>156</v>
      </c>
      <c r="B162" s="440">
        <v>5150003502</v>
      </c>
      <c r="C162" s="440"/>
      <c r="D162" s="440" t="str">
        <f>IFERROR(VLOOKUP(B162,Database!A:D,2,FALSE),"r")</f>
        <v>DK 10 TN FANCY STRAWBERRY PRES</v>
      </c>
      <c r="E162" s="849"/>
      <c r="F162" s="516">
        <f t="shared" si="8"/>
        <v>270</v>
      </c>
      <c r="G162" s="516"/>
      <c r="H162" s="862"/>
      <c r="I162" s="840">
        <v>29000</v>
      </c>
      <c r="J162" s="441">
        <v>29005</v>
      </c>
      <c r="K162" s="629">
        <v>2</v>
      </c>
      <c r="L162" s="442"/>
      <c r="M162" s="442"/>
      <c r="N162" s="442"/>
      <c r="O162" s="449"/>
      <c r="P162" s="449"/>
      <c r="Q162" s="449"/>
      <c r="R162" s="450"/>
      <c r="S162" s="450"/>
      <c r="T162" s="450"/>
      <c r="U162" s="487"/>
      <c r="V162" s="487"/>
      <c r="W162" s="487"/>
      <c r="X162" s="450"/>
      <c r="Y162" s="450"/>
      <c r="Z162" s="450"/>
      <c r="AA162" s="602"/>
      <c r="AB162" s="602"/>
      <c r="AC162" s="602"/>
      <c r="AD162" s="608"/>
      <c r="AE162" s="608"/>
      <c r="AF162" s="608"/>
      <c r="AG162" s="456">
        <v>290006</v>
      </c>
      <c r="AH162" s="456">
        <v>18</v>
      </c>
      <c r="AI162" s="456">
        <v>2</v>
      </c>
      <c r="AJ162" s="456"/>
      <c r="AK162" s="456"/>
      <c r="AL162" s="456"/>
      <c r="AM162" s="456"/>
      <c r="AN162" s="456"/>
      <c r="AO162" s="456"/>
      <c r="AP162" s="456"/>
      <c r="AQ162" s="456"/>
      <c r="AR162" s="456"/>
      <c r="AS162" s="456"/>
      <c r="AT162" s="456"/>
      <c r="AU162" s="456"/>
      <c r="AV162" s="456"/>
      <c r="AW162" s="675">
        <f t="shared" si="9"/>
        <v>6</v>
      </c>
      <c r="AX162" s="440">
        <f>IFERROR(VLOOKUP(B162,Database!A:D,4,FALSE),"r")</f>
        <v>42</v>
      </c>
      <c r="AY162" s="440">
        <f t="shared" si="10"/>
        <v>18</v>
      </c>
      <c r="BA162" s="641"/>
      <c r="BB162" s="467"/>
    </row>
    <row r="163" spans="1:54" ht="16.5" thickTop="1" thickBot="1" x14ac:dyDescent="0.3">
      <c r="A163" s="444">
        <f t="shared" si="11"/>
        <v>157</v>
      </c>
      <c r="B163" s="440">
        <v>5150001180</v>
      </c>
      <c r="C163" s="440"/>
      <c r="D163" s="440" t="str">
        <f>IFERROR(VLOOKUP(B163,Database!A:D,2,FALSE),"r")</f>
        <v>SM 10 TIN STRAWBERRY JAM</v>
      </c>
      <c r="E163" s="849"/>
      <c r="F163" s="516">
        <f t="shared" si="8"/>
        <v>721</v>
      </c>
      <c r="G163" s="516"/>
      <c r="H163" s="862"/>
      <c r="I163" s="840">
        <v>29007</v>
      </c>
      <c r="J163" s="441">
        <v>29022</v>
      </c>
      <c r="K163" s="629">
        <v>2</v>
      </c>
      <c r="L163" s="442"/>
      <c r="M163" s="442"/>
      <c r="N163" s="442"/>
      <c r="O163" s="449"/>
      <c r="P163" s="449"/>
      <c r="Q163" s="449"/>
      <c r="R163" s="450"/>
      <c r="S163" s="450"/>
      <c r="T163" s="450"/>
      <c r="U163" s="487"/>
      <c r="V163" s="487"/>
      <c r="W163" s="487"/>
      <c r="X163" s="450"/>
      <c r="Y163" s="450"/>
      <c r="Z163" s="450"/>
      <c r="AA163" s="602"/>
      <c r="AB163" s="602"/>
      <c r="AC163" s="602"/>
      <c r="AD163" s="608"/>
      <c r="AE163" s="608"/>
      <c r="AF163" s="608"/>
      <c r="AG163" s="456">
        <v>29023</v>
      </c>
      <c r="AH163" s="456">
        <v>49</v>
      </c>
      <c r="AI163" s="456">
        <v>2</v>
      </c>
      <c r="AJ163" s="456"/>
      <c r="AK163" s="456"/>
      <c r="AL163" s="456"/>
      <c r="AM163" s="456"/>
      <c r="AN163" s="456"/>
      <c r="AO163" s="456"/>
      <c r="AP163" s="456"/>
      <c r="AQ163" s="456"/>
      <c r="AR163" s="456"/>
      <c r="AS163" s="456"/>
      <c r="AT163" s="456"/>
      <c r="AU163" s="456"/>
      <c r="AV163" s="456"/>
      <c r="AW163" s="675">
        <f t="shared" si="9"/>
        <v>16</v>
      </c>
      <c r="AX163" s="440">
        <f>IFERROR(VLOOKUP(B163,Database!A:D,4,FALSE),"r")</f>
        <v>42</v>
      </c>
      <c r="AY163" s="440">
        <f t="shared" si="10"/>
        <v>49</v>
      </c>
      <c r="BA163" s="641"/>
      <c r="BB163" s="467"/>
    </row>
    <row r="164" spans="1:54" ht="16.5" thickTop="1" thickBot="1" x14ac:dyDescent="0.3">
      <c r="A164" s="444">
        <f t="shared" si="11"/>
        <v>158</v>
      </c>
      <c r="B164" s="440">
        <v>5150003501</v>
      </c>
      <c r="C164" s="440"/>
      <c r="D164" s="440" t="str">
        <f>IFERROR(VLOOKUP(B164,Database!A:D,2,FALSE),"r")</f>
        <v>DK 10 TN BLACKBERRY PRESERVES</v>
      </c>
      <c r="E164" s="849"/>
      <c r="F164" s="516">
        <f t="shared" si="8"/>
        <v>606</v>
      </c>
      <c r="G164" s="516"/>
      <c r="H164" s="862"/>
      <c r="I164" s="840">
        <v>29044</v>
      </c>
      <c r="J164" s="441">
        <v>29055</v>
      </c>
      <c r="K164" s="629">
        <v>3</v>
      </c>
      <c r="L164" s="442">
        <v>29056</v>
      </c>
      <c r="M164" s="442">
        <v>29057</v>
      </c>
      <c r="N164" s="442">
        <v>3</v>
      </c>
      <c r="O164" s="449"/>
      <c r="P164" s="449"/>
      <c r="Q164" s="449"/>
      <c r="R164" s="450"/>
      <c r="S164" s="450"/>
      <c r="T164" s="450"/>
      <c r="U164" s="487"/>
      <c r="V164" s="487"/>
      <c r="W164" s="487"/>
      <c r="X164" s="450"/>
      <c r="Y164" s="450"/>
      <c r="Z164" s="450"/>
      <c r="AA164" s="602"/>
      <c r="AB164" s="602"/>
      <c r="AC164" s="602"/>
      <c r="AD164" s="608"/>
      <c r="AE164" s="608"/>
      <c r="AF164" s="608"/>
      <c r="AG164" s="456">
        <v>29058</v>
      </c>
      <c r="AH164" s="456">
        <v>18</v>
      </c>
      <c r="AI164" s="456">
        <v>3</v>
      </c>
      <c r="AJ164" s="456"/>
      <c r="AK164" s="456"/>
      <c r="AL164" s="456"/>
      <c r="AM164" s="456"/>
      <c r="AN164" s="456"/>
      <c r="AO164" s="456"/>
      <c r="AP164" s="456"/>
      <c r="AQ164" s="456"/>
      <c r="AR164" s="456"/>
      <c r="AS164" s="456"/>
      <c r="AT164" s="456"/>
      <c r="AU164" s="456"/>
      <c r="AV164" s="456"/>
      <c r="AW164" s="675">
        <f t="shared" si="9"/>
        <v>14</v>
      </c>
      <c r="AX164" s="440">
        <f>IFERROR(VLOOKUP(B164,Database!A:D,4,FALSE),"r")</f>
        <v>42</v>
      </c>
      <c r="AY164" s="440">
        <f t="shared" si="10"/>
        <v>18</v>
      </c>
      <c r="BA164" s="641"/>
      <c r="BB164" s="467"/>
    </row>
    <row r="165" spans="1:54" ht="16.5" thickTop="1" thickBot="1" x14ac:dyDescent="0.3">
      <c r="A165" s="444">
        <f t="shared" si="11"/>
        <v>159</v>
      </c>
      <c r="B165" s="440">
        <v>5150003503</v>
      </c>
      <c r="C165" s="440"/>
      <c r="D165" s="440" t="str">
        <f>IFERROR(VLOOKUP(B165,Database!A:D,2,FALSE),"r")</f>
        <v>DK 10 TN RED RASPBERRY PRES</v>
      </c>
      <c r="E165" s="849"/>
      <c r="F165" s="516">
        <f t="shared" si="8"/>
        <v>611</v>
      </c>
      <c r="G165" s="516"/>
      <c r="H165" s="862"/>
      <c r="I165" s="840">
        <v>29030</v>
      </c>
      <c r="J165" s="441">
        <v>29042</v>
      </c>
      <c r="K165" s="629">
        <v>3</v>
      </c>
      <c r="L165" s="442"/>
      <c r="M165" s="442"/>
      <c r="N165" s="442"/>
      <c r="O165" s="449"/>
      <c r="P165" s="449"/>
      <c r="Q165" s="449"/>
      <c r="R165" s="450"/>
      <c r="S165" s="450"/>
      <c r="T165" s="450"/>
      <c r="U165" s="487"/>
      <c r="V165" s="487"/>
      <c r="W165" s="487"/>
      <c r="X165" s="450"/>
      <c r="Y165" s="450"/>
      <c r="Z165" s="450"/>
      <c r="AA165" s="602"/>
      <c r="AB165" s="602"/>
      <c r="AC165" s="602"/>
      <c r="AD165" s="608"/>
      <c r="AE165" s="608"/>
      <c r="AF165" s="608"/>
      <c r="AG165" s="456">
        <v>29029</v>
      </c>
      <c r="AH165" s="456">
        <v>33</v>
      </c>
      <c r="AI165" s="456">
        <v>2</v>
      </c>
      <c r="AJ165" s="456">
        <v>29043</v>
      </c>
      <c r="AK165" s="456">
        <v>32</v>
      </c>
      <c r="AL165" s="456">
        <v>3</v>
      </c>
      <c r="AM165" s="456"/>
      <c r="AN165" s="456"/>
      <c r="AO165" s="456"/>
      <c r="AP165" s="456"/>
      <c r="AQ165" s="456"/>
      <c r="AR165" s="456"/>
      <c r="AS165" s="456"/>
      <c r="AT165" s="456"/>
      <c r="AU165" s="456"/>
      <c r="AV165" s="456"/>
      <c r="AW165" s="675">
        <f t="shared" si="9"/>
        <v>13</v>
      </c>
      <c r="AX165" s="440">
        <f>IFERROR(VLOOKUP(B165,Database!A:D,4,FALSE),"r")</f>
        <v>42</v>
      </c>
      <c r="AY165" s="440">
        <f t="shared" si="10"/>
        <v>65</v>
      </c>
      <c r="BA165" s="641"/>
      <c r="BB165" s="467"/>
    </row>
    <row r="166" spans="1:54" ht="16.5" thickTop="1" thickBot="1" x14ac:dyDescent="0.3">
      <c r="A166" s="444">
        <f t="shared" si="11"/>
        <v>160</v>
      </c>
      <c r="B166" s="440">
        <v>5150000319</v>
      </c>
      <c r="C166" s="440"/>
      <c r="D166" s="440" t="str">
        <f>IFERROR(VLOOKUP(B166,Database!A:D,2,FALSE),"r")</f>
        <v>SM 10 TN RED RASPBERRY PRES</v>
      </c>
      <c r="E166" s="849"/>
      <c r="F166" s="516">
        <f t="shared" si="8"/>
        <v>205</v>
      </c>
      <c r="G166" s="516"/>
      <c r="H166" s="862"/>
      <c r="I166" s="840">
        <v>29024</v>
      </c>
      <c r="J166" s="441">
        <v>29027</v>
      </c>
      <c r="K166" s="629">
        <v>2</v>
      </c>
      <c r="L166" s="442"/>
      <c r="M166" s="442"/>
      <c r="N166" s="442"/>
      <c r="O166" s="449"/>
      <c r="P166" s="449"/>
      <c r="Q166" s="449"/>
      <c r="R166" s="450"/>
      <c r="S166" s="450"/>
      <c r="T166" s="450"/>
      <c r="U166" s="487"/>
      <c r="V166" s="487"/>
      <c r="W166" s="487"/>
      <c r="X166" s="450"/>
      <c r="Y166" s="450"/>
      <c r="Z166" s="450"/>
      <c r="AA166" s="602"/>
      <c r="AB166" s="602"/>
      <c r="AC166" s="602"/>
      <c r="AD166" s="608"/>
      <c r="AE166" s="608"/>
      <c r="AF166" s="608"/>
      <c r="AG166" s="456">
        <v>29028</v>
      </c>
      <c r="AH166" s="456">
        <v>37</v>
      </c>
      <c r="AI166" s="456">
        <v>2</v>
      </c>
      <c r="AJ166" s="456"/>
      <c r="AK166" s="456"/>
      <c r="AL166" s="456"/>
      <c r="AM166" s="456"/>
      <c r="AN166" s="456"/>
      <c r="AO166" s="456"/>
      <c r="AP166" s="456"/>
      <c r="AQ166" s="456"/>
      <c r="AR166" s="456"/>
      <c r="AS166" s="456"/>
      <c r="AT166" s="456"/>
      <c r="AU166" s="456"/>
      <c r="AV166" s="456"/>
      <c r="AW166" s="675">
        <f t="shared" si="9"/>
        <v>4</v>
      </c>
      <c r="AX166" s="440">
        <f>IFERROR(VLOOKUP(B166,Database!A:D,4,FALSE),"r")</f>
        <v>42</v>
      </c>
      <c r="AY166" s="440">
        <f t="shared" si="10"/>
        <v>37</v>
      </c>
      <c r="BA166" s="641"/>
      <c r="BB166" s="467"/>
    </row>
    <row r="167" spans="1:54" ht="16.5" thickTop="1" thickBot="1" x14ac:dyDescent="0.3">
      <c r="A167" s="444">
        <f t="shared" si="11"/>
        <v>161</v>
      </c>
      <c r="B167" s="440">
        <v>5150003877</v>
      </c>
      <c r="C167" s="440"/>
      <c r="D167" s="440" t="str">
        <f>IFERROR(VLOOKUP(B167,Database!A:D,2,FALSE),"r")</f>
        <v>DK 1 OZ BRKFST SYRP GLASS</v>
      </c>
      <c r="E167" s="849"/>
      <c r="F167" s="516">
        <f t="shared" si="8"/>
        <v>1022</v>
      </c>
      <c r="G167" s="516"/>
      <c r="H167" s="862"/>
      <c r="I167" s="840">
        <v>71305</v>
      </c>
      <c r="J167" s="441">
        <v>71311</v>
      </c>
      <c r="K167" s="629">
        <v>2</v>
      </c>
      <c r="L167" s="442"/>
      <c r="M167" s="442"/>
      <c r="N167" s="442"/>
      <c r="O167" s="449"/>
      <c r="P167" s="449"/>
      <c r="Q167" s="449"/>
      <c r="R167" s="450"/>
      <c r="S167" s="450"/>
      <c r="T167" s="450"/>
      <c r="U167" s="487"/>
      <c r="V167" s="487"/>
      <c r="W167" s="487"/>
      <c r="X167" s="450"/>
      <c r="Y167" s="450"/>
      <c r="Z167" s="450"/>
      <c r="AA167" s="602"/>
      <c r="AB167" s="602"/>
      <c r="AC167" s="602"/>
      <c r="AD167" s="608"/>
      <c r="AE167" s="608"/>
      <c r="AF167" s="608"/>
      <c r="AG167" s="456">
        <v>71312</v>
      </c>
      <c r="AH167" s="456">
        <v>70</v>
      </c>
      <c r="AI167" s="456">
        <v>2</v>
      </c>
      <c r="AJ167" s="456"/>
      <c r="AK167" s="456"/>
      <c r="AL167" s="456"/>
      <c r="AM167" s="456"/>
      <c r="AN167" s="456"/>
      <c r="AO167" s="456"/>
      <c r="AP167" s="456"/>
      <c r="AQ167" s="456"/>
      <c r="AR167" s="456"/>
      <c r="AS167" s="456"/>
      <c r="AT167" s="456"/>
      <c r="AU167" s="456"/>
      <c r="AV167" s="456"/>
      <c r="AW167" s="675">
        <f t="shared" si="9"/>
        <v>7</v>
      </c>
      <c r="AX167" s="440">
        <f>IFERROR(VLOOKUP(B167,Database!A:D,4,FALSE),"r")</f>
        <v>136</v>
      </c>
      <c r="AY167" s="440">
        <f t="shared" si="10"/>
        <v>70</v>
      </c>
      <c r="BA167" s="641"/>
      <c r="BB167" s="467"/>
    </row>
    <row r="168" spans="1:54" ht="16.5" thickTop="1" thickBot="1" x14ac:dyDescent="0.3">
      <c r="A168" s="444">
        <f t="shared" si="11"/>
        <v>162</v>
      </c>
      <c r="B168" s="440">
        <v>5150003889</v>
      </c>
      <c r="C168" s="440"/>
      <c r="D168" s="440" t="str">
        <f>IFERROR(VLOOKUP(B168,Database!A:D,2,FALSE),"r")</f>
        <v>DK 1 OZ STRAWBERRY PRESERVES</v>
      </c>
      <c r="E168" s="849"/>
      <c r="F168" s="516">
        <f t="shared" si="8"/>
        <v>5049</v>
      </c>
      <c r="G168" s="516"/>
      <c r="H168" s="862"/>
      <c r="I168" s="840">
        <v>71313</v>
      </c>
      <c r="J168" s="441">
        <v>71328</v>
      </c>
      <c r="K168" s="629">
        <v>2</v>
      </c>
      <c r="L168" s="442">
        <v>71329</v>
      </c>
      <c r="M168" s="442">
        <v>71334</v>
      </c>
      <c r="N168" s="442">
        <v>3</v>
      </c>
      <c r="O168" s="449">
        <v>71337</v>
      </c>
      <c r="P168" s="449">
        <v>71348</v>
      </c>
      <c r="Q168" s="449">
        <v>3</v>
      </c>
      <c r="R168" s="450"/>
      <c r="S168" s="450"/>
      <c r="T168" s="450"/>
      <c r="U168" s="487"/>
      <c r="V168" s="487"/>
      <c r="W168" s="487"/>
      <c r="X168" s="450"/>
      <c r="Y168" s="450"/>
      <c r="Z168" s="450"/>
      <c r="AA168" s="602"/>
      <c r="AB168" s="602"/>
      <c r="AC168" s="602"/>
      <c r="AD168" s="608"/>
      <c r="AE168" s="608"/>
      <c r="AF168" s="608"/>
      <c r="AG168" s="456">
        <v>71335</v>
      </c>
      <c r="AH168" s="456">
        <v>89</v>
      </c>
      <c r="AI168" s="456">
        <v>3</v>
      </c>
      <c r="AJ168" s="456">
        <v>71349</v>
      </c>
      <c r="AK168" s="456">
        <v>137</v>
      </c>
      <c r="AL168" s="456">
        <v>3</v>
      </c>
      <c r="AM168" s="456">
        <v>71350</v>
      </c>
      <c r="AN168" s="456">
        <v>136</v>
      </c>
      <c r="AO168" s="456">
        <v>3</v>
      </c>
      <c r="AP168" s="456">
        <v>71351</v>
      </c>
      <c r="AQ168" s="456">
        <v>63</v>
      </c>
      <c r="AR168" s="456">
        <v>3</v>
      </c>
      <c r="AS168" s="456"/>
      <c r="AT168" s="456"/>
      <c r="AU168" s="456"/>
      <c r="AV168" s="456"/>
      <c r="AW168" s="675">
        <f t="shared" si="9"/>
        <v>34</v>
      </c>
      <c r="AX168" s="440">
        <f>IFERROR(VLOOKUP(B168,Database!A:D,4,FALSE),"r")</f>
        <v>136</v>
      </c>
      <c r="AY168" s="440">
        <f t="shared" si="10"/>
        <v>425</v>
      </c>
      <c r="BA168" s="641"/>
      <c r="BB168" s="467"/>
    </row>
    <row r="169" spans="1:54" ht="16.5" thickTop="1" thickBot="1" x14ac:dyDescent="0.3">
      <c r="A169" s="444">
        <f t="shared" si="11"/>
        <v>163</v>
      </c>
      <c r="B169" s="440">
        <v>5150002780</v>
      </c>
      <c r="C169" s="440"/>
      <c r="D169" s="440" t="str">
        <f>IFERROR(VLOOKUP(B169,Database!A:D,2,FALSE),"r")</f>
        <v>SM 1OZ STRAWBERRY PRES MEX</v>
      </c>
      <c r="E169" s="849"/>
      <c r="F169" s="516">
        <f t="shared" si="8"/>
        <v>1360</v>
      </c>
      <c r="G169" s="516"/>
      <c r="H169" s="862"/>
      <c r="I169" s="840">
        <v>71343</v>
      </c>
      <c r="J169" s="441">
        <v>71351</v>
      </c>
      <c r="K169" s="629">
        <v>3</v>
      </c>
      <c r="L169" s="442"/>
      <c r="M169" s="442"/>
      <c r="N169" s="442"/>
      <c r="O169" s="449"/>
      <c r="P169" s="449"/>
      <c r="Q169" s="449"/>
      <c r="R169" s="450"/>
      <c r="S169" s="450"/>
      <c r="T169" s="450"/>
      <c r="U169" s="487"/>
      <c r="V169" s="487"/>
      <c r="W169" s="487"/>
      <c r="X169" s="450"/>
      <c r="Y169" s="450"/>
      <c r="Z169" s="450"/>
      <c r="AA169" s="602"/>
      <c r="AB169" s="602"/>
      <c r="AC169" s="602"/>
      <c r="AD169" s="608"/>
      <c r="AE169" s="608"/>
      <c r="AF169" s="608"/>
      <c r="AG169" s="456">
        <v>71336</v>
      </c>
      <c r="AH169" s="456">
        <v>136</v>
      </c>
      <c r="AI169" s="456">
        <v>3</v>
      </c>
      <c r="AJ169" s="456"/>
      <c r="AK169" s="456"/>
      <c r="AL169" s="456"/>
      <c r="AM169" s="456"/>
      <c r="AN169" s="456"/>
      <c r="AO169" s="456"/>
      <c r="AP169" s="456"/>
      <c r="AQ169" s="456"/>
      <c r="AR169" s="456"/>
      <c r="AS169" s="456"/>
      <c r="AT169" s="456"/>
      <c r="AU169" s="456"/>
      <c r="AV169" s="456"/>
      <c r="AW169" s="675">
        <f t="shared" si="9"/>
        <v>9</v>
      </c>
      <c r="AX169" s="440">
        <f>IFERROR(VLOOKUP(B169,Database!A:D,4,FALSE),"r")</f>
        <v>136</v>
      </c>
      <c r="AY169" s="440">
        <f t="shared" si="10"/>
        <v>136</v>
      </c>
      <c r="BA169" s="641"/>
      <c r="BB169" s="467"/>
    </row>
    <row r="170" spans="1:54" ht="16.5" thickTop="1" thickBot="1" x14ac:dyDescent="0.3">
      <c r="A170" s="444">
        <f t="shared" si="11"/>
        <v>164</v>
      </c>
      <c r="B170" s="440">
        <v>100804</v>
      </c>
      <c r="C170" s="440"/>
      <c r="D170" s="440" t="str">
        <f>IFERROR(VLOOKUP(B170,Database!A:D,2,FALSE),"r")</f>
        <v>CHOCOLATE SLURRY</v>
      </c>
      <c r="E170" s="849"/>
      <c r="F170" s="516">
        <f t="shared" si="8"/>
        <v>326</v>
      </c>
      <c r="G170" s="516"/>
      <c r="H170" s="862"/>
      <c r="I170" s="840">
        <v>1883</v>
      </c>
      <c r="J170" s="441">
        <v>1891</v>
      </c>
      <c r="K170" s="629">
        <v>5</v>
      </c>
      <c r="L170" s="442"/>
      <c r="M170" s="442"/>
      <c r="N170" s="442"/>
      <c r="O170" s="449"/>
      <c r="P170" s="449"/>
      <c r="Q170" s="449"/>
      <c r="R170" s="450"/>
      <c r="S170" s="450"/>
      <c r="T170" s="450"/>
      <c r="U170" s="487"/>
      <c r="V170" s="487"/>
      <c r="W170" s="487"/>
      <c r="X170" s="450"/>
      <c r="Y170" s="450"/>
      <c r="Z170" s="450"/>
      <c r="AA170" s="602"/>
      <c r="AB170" s="602"/>
      <c r="AC170" s="602"/>
      <c r="AD170" s="608"/>
      <c r="AE170" s="608"/>
      <c r="AF170" s="608"/>
      <c r="AG170" s="456">
        <v>71302</v>
      </c>
      <c r="AH170" s="456">
        <v>119</v>
      </c>
      <c r="AI170" s="456">
        <v>9364</v>
      </c>
      <c r="AJ170" s="456">
        <v>71303</v>
      </c>
      <c r="AK170" s="456">
        <v>79</v>
      </c>
      <c r="AL170" s="456">
        <v>9364</v>
      </c>
      <c r="AM170" s="456">
        <v>71304</v>
      </c>
      <c r="AN170" s="456">
        <v>119</v>
      </c>
      <c r="AO170" s="456">
        <v>9364</v>
      </c>
      <c r="AP170" s="456" t="s">
        <v>3570</v>
      </c>
      <c r="AQ170" s="456"/>
      <c r="AR170" s="456"/>
      <c r="AS170" s="456"/>
      <c r="AT170" s="456"/>
      <c r="AU170" s="456"/>
      <c r="AV170" s="456"/>
      <c r="AW170" s="675">
        <f t="shared" si="9"/>
        <v>9</v>
      </c>
      <c r="AX170" s="440">
        <f>IFERROR(VLOOKUP(B170,Database!A:D,4,FALSE),"r")</f>
        <v>1</v>
      </c>
      <c r="AY170" s="440">
        <f t="shared" si="10"/>
        <v>317</v>
      </c>
      <c r="BA170" s="641"/>
      <c r="BB170" s="467"/>
    </row>
    <row r="171" spans="1:54" ht="16.5" thickTop="1" thickBot="1" x14ac:dyDescent="0.3">
      <c r="A171" s="444">
        <f t="shared" si="11"/>
        <v>165</v>
      </c>
      <c r="B171" s="440">
        <v>5150003884</v>
      </c>
      <c r="C171" s="440"/>
      <c r="D171" s="440" t="str">
        <f>IFERROR(VLOOKUP(B171,Database!A:D,2,FALSE),"r")</f>
        <v>DK 1.1 OZ PURE HONEY</v>
      </c>
      <c r="E171" s="849"/>
      <c r="F171" s="516">
        <f t="shared" si="8"/>
        <v>3508</v>
      </c>
      <c r="G171" s="516"/>
      <c r="H171" s="862"/>
      <c r="I171" s="840">
        <v>71352</v>
      </c>
      <c r="J171" s="441">
        <v>71358</v>
      </c>
      <c r="K171" s="629">
        <v>5</v>
      </c>
      <c r="L171" s="442">
        <v>71360</v>
      </c>
      <c r="M171" s="442">
        <v>71362</v>
      </c>
      <c r="N171" s="442">
        <v>6</v>
      </c>
      <c r="O171" s="449">
        <v>71363</v>
      </c>
      <c r="P171" s="449">
        <v>71376</v>
      </c>
      <c r="Q171" s="449"/>
      <c r="R171" s="450"/>
      <c r="S171" s="450"/>
      <c r="T171" s="450"/>
      <c r="U171" s="487"/>
      <c r="V171" s="487"/>
      <c r="W171" s="487"/>
      <c r="X171" s="450"/>
      <c r="Y171" s="450"/>
      <c r="Z171" s="450"/>
      <c r="AA171" s="602"/>
      <c r="AB171" s="602"/>
      <c r="AC171" s="602"/>
      <c r="AD171" s="608"/>
      <c r="AE171" s="608"/>
      <c r="AF171" s="608"/>
      <c r="AG171" s="456">
        <v>71359</v>
      </c>
      <c r="AH171" s="456">
        <v>118</v>
      </c>
      <c r="AI171" s="456">
        <v>6</v>
      </c>
      <c r="AJ171" s="456">
        <v>71377</v>
      </c>
      <c r="AK171" s="456">
        <v>126</v>
      </c>
      <c r="AL171" s="456">
        <v>6</v>
      </c>
      <c r="AM171" s="456"/>
      <c r="AN171" s="456"/>
      <c r="AO171" s="456"/>
      <c r="AP171" s="456"/>
      <c r="AQ171" s="456"/>
      <c r="AR171" s="456"/>
      <c r="AS171" s="456"/>
      <c r="AT171" s="456"/>
      <c r="AU171" s="456"/>
      <c r="AV171" s="456"/>
      <c r="AW171" s="675">
        <f t="shared" si="9"/>
        <v>24</v>
      </c>
      <c r="AX171" s="440">
        <f>IFERROR(VLOOKUP(B171,Database!A:D,4,FALSE),"r")</f>
        <v>136</v>
      </c>
      <c r="AY171" s="440">
        <f t="shared" si="10"/>
        <v>244</v>
      </c>
      <c r="BA171" s="641"/>
      <c r="BB171" s="467"/>
    </row>
    <row r="172" spans="1:54" ht="16.5" thickTop="1" thickBot="1" x14ac:dyDescent="0.3">
      <c r="A172" s="444">
        <f t="shared" si="11"/>
        <v>166</v>
      </c>
      <c r="B172" s="440">
        <v>5150078354</v>
      </c>
      <c r="C172" s="440"/>
      <c r="D172" s="440" t="str">
        <f>IFERROR(VLOOKUP(B172,Database!A:D,2,FALSE),"r")</f>
        <v>SM MOS 11.3 OZ STRAW MANGO</v>
      </c>
      <c r="E172" s="849"/>
      <c r="F172" s="516">
        <f t="shared" si="8"/>
        <v>3290</v>
      </c>
      <c r="G172" s="516"/>
      <c r="H172" s="862"/>
      <c r="I172" s="840">
        <v>29060</v>
      </c>
      <c r="J172" s="441">
        <v>29068</v>
      </c>
      <c r="K172" s="629">
        <v>6</v>
      </c>
      <c r="L172" s="442"/>
      <c r="M172" s="442"/>
      <c r="N172" s="442"/>
      <c r="O172" s="449"/>
      <c r="P172" s="449"/>
      <c r="Q172" s="449"/>
      <c r="R172" s="450"/>
      <c r="S172" s="450"/>
      <c r="T172" s="450"/>
      <c r="U172" s="487"/>
      <c r="V172" s="487"/>
      <c r="W172" s="487"/>
      <c r="X172" s="450"/>
      <c r="Y172" s="450"/>
      <c r="Z172" s="450"/>
      <c r="AA172" s="602"/>
      <c r="AB172" s="602"/>
      <c r="AC172" s="602"/>
      <c r="AD172" s="608"/>
      <c r="AE172" s="608"/>
      <c r="AF172" s="608"/>
      <c r="AG172" s="456">
        <v>29059</v>
      </c>
      <c r="AH172" s="456">
        <v>70</v>
      </c>
      <c r="AI172" s="456">
        <v>5</v>
      </c>
      <c r="AJ172" s="456">
        <v>29069</v>
      </c>
      <c r="AK172" s="456">
        <v>340</v>
      </c>
      <c r="AL172" s="456">
        <v>6</v>
      </c>
      <c r="AM172" s="456"/>
      <c r="AN172" s="456"/>
      <c r="AO172" s="456"/>
      <c r="AP172" s="456"/>
      <c r="AQ172" s="456"/>
      <c r="AR172" s="456"/>
      <c r="AS172" s="456"/>
      <c r="AT172" s="456"/>
      <c r="AU172" s="456"/>
      <c r="AV172" s="456"/>
      <c r="AW172" s="675">
        <f t="shared" si="9"/>
        <v>9</v>
      </c>
      <c r="AX172" s="440">
        <f>IFERROR(VLOOKUP(B172,Database!A:D,4,FALSE),"r")</f>
        <v>320</v>
      </c>
      <c r="AY172" s="440">
        <f t="shared" si="10"/>
        <v>410</v>
      </c>
      <c r="BA172" s="641"/>
      <c r="BB172" s="467"/>
    </row>
    <row r="173" spans="1:54" ht="16.5" thickTop="1" thickBot="1" x14ac:dyDescent="0.3">
      <c r="A173" s="444">
        <f t="shared" si="11"/>
        <v>167</v>
      </c>
      <c r="B173" s="440">
        <v>5150078357</v>
      </c>
      <c r="C173" s="440"/>
      <c r="D173" s="440" t="str">
        <f>IFERROR(VLOOKUP(B173,Database!A:D,2,FALSE),"r")</f>
        <v xml:space="preserve">SM MOS 11.3OZ CHRY/BLUBRY FS </v>
      </c>
      <c r="E173" s="849"/>
      <c r="F173" s="516">
        <f t="shared" si="8"/>
        <v>3239</v>
      </c>
      <c r="G173" s="516"/>
      <c r="H173" s="862"/>
      <c r="I173" s="840">
        <v>29070</v>
      </c>
      <c r="J173" s="441">
        <v>29079</v>
      </c>
      <c r="K173" s="629">
        <v>6</v>
      </c>
      <c r="L173" s="442"/>
      <c r="M173" s="442"/>
      <c r="N173" s="442"/>
      <c r="O173" s="449"/>
      <c r="P173" s="449"/>
      <c r="Q173" s="449"/>
      <c r="R173" s="450"/>
      <c r="S173" s="450"/>
      <c r="T173" s="450"/>
      <c r="U173" s="487"/>
      <c r="V173" s="487"/>
      <c r="W173" s="487"/>
      <c r="X173" s="450"/>
      <c r="Y173" s="450"/>
      <c r="Z173" s="450"/>
      <c r="AA173" s="602"/>
      <c r="AB173" s="602"/>
      <c r="AC173" s="602"/>
      <c r="AD173" s="608"/>
      <c r="AE173" s="608"/>
      <c r="AF173" s="608"/>
      <c r="AG173" s="456">
        <v>29080</v>
      </c>
      <c r="AH173" s="456">
        <v>39</v>
      </c>
      <c r="AI173" s="456">
        <v>6</v>
      </c>
      <c r="AJ173" s="456"/>
      <c r="AK173" s="456"/>
      <c r="AL173" s="456"/>
      <c r="AM173" s="456"/>
      <c r="AN173" s="456"/>
      <c r="AO173" s="456"/>
      <c r="AP173" s="456"/>
      <c r="AQ173" s="456"/>
      <c r="AR173" s="456"/>
      <c r="AS173" s="456"/>
      <c r="AT173" s="456"/>
      <c r="AU173" s="456"/>
      <c r="AV173" s="456"/>
      <c r="AW173" s="675">
        <f t="shared" si="9"/>
        <v>10</v>
      </c>
      <c r="AX173" s="440">
        <f>IFERROR(VLOOKUP(B173,Database!A:D,4,FALSE),"r")</f>
        <v>320</v>
      </c>
      <c r="AY173" s="440">
        <f t="shared" si="10"/>
        <v>39</v>
      </c>
      <c r="BA173" s="641"/>
      <c r="BB173" s="467"/>
    </row>
    <row r="174" spans="1:54" ht="16.5" thickTop="1" thickBot="1" x14ac:dyDescent="0.3">
      <c r="A174" s="444">
        <f t="shared" si="11"/>
        <v>168</v>
      </c>
      <c r="B174" s="440">
        <v>5150078356</v>
      </c>
      <c r="C174" s="440"/>
      <c r="D174" s="440" t="str">
        <f>IFERROR(VLOOKUP(B174,Database!A:D,2,FALSE),"r")</f>
        <v xml:space="preserve">SM MOS 11.3OZ PCH/RASP FS </v>
      </c>
      <c r="E174" s="849"/>
      <c r="F174" s="516">
        <f t="shared" si="8"/>
        <v>5520</v>
      </c>
      <c r="G174" s="516"/>
      <c r="H174" s="862"/>
      <c r="I174" s="840">
        <v>29081</v>
      </c>
      <c r="J174" s="441">
        <v>29090</v>
      </c>
      <c r="K174" s="629">
        <v>6</v>
      </c>
      <c r="L174" s="442">
        <v>29092</v>
      </c>
      <c r="M174" s="442">
        <v>29097</v>
      </c>
      <c r="N174" s="442">
        <v>6</v>
      </c>
      <c r="O174" s="449"/>
      <c r="P174" s="449"/>
      <c r="Q174" s="449"/>
      <c r="R174" s="450"/>
      <c r="S174" s="450"/>
      <c r="T174" s="450"/>
      <c r="U174" s="487"/>
      <c r="V174" s="487"/>
      <c r="W174" s="487"/>
      <c r="X174" s="450"/>
      <c r="Y174" s="450"/>
      <c r="Z174" s="450"/>
      <c r="AA174" s="602"/>
      <c r="AB174" s="602"/>
      <c r="AC174" s="602"/>
      <c r="AD174" s="608"/>
      <c r="AE174" s="608"/>
      <c r="AF174" s="608"/>
      <c r="AG174" s="456">
        <v>29091</v>
      </c>
      <c r="AH174" s="456">
        <v>109</v>
      </c>
      <c r="AI174" s="456">
        <v>6</v>
      </c>
      <c r="AJ174" s="456">
        <v>29098</v>
      </c>
      <c r="AK174" s="456">
        <v>291</v>
      </c>
      <c r="AL174" s="456">
        <v>6</v>
      </c>
      <c r="AM174" s="456"/>
      <c r="AN174" s="456"/>
      <c r="AO174" s="456"/>
      <c r="AP174" s="456"/>
      <c r="AQ174" s="456"/>
      <c r="AR174" s="456"/>
      <c r="AS174" s="456"/>
      <c r="AT174" s="456"/>
      <c r="AU174" s="456"/>
      <c r="AV174" s="456"/>
      <c r="AW174" s="675">
        <f t="shared" si="9"/>
        <v>16</v>
      </c>
      <c r="AX174" s="440">
        <f>IFERROR(VLOOKUP(B174,Database!A:D,4,FALSE),"r")</f>
        <v>320</v>
      </c>
      <c r="AY174" s="440">
        <f t="shared" si="10"/>
        <v>400</v>
      </c>
      <c r="BA174" s="641"/>
      <c r="BB174" s="467"/>
    </row>
    <row r="175" spans="1:54" ht="16.5" thickTop="1" thickBot="1" x14ac:dyDescent="0.3">
      <c r="A175" s="444">
        <f t="shared" si="11"/>
        <v>169</v>
      </c>
      <c r="B175" s="440">
        <v>5150000273</v>
      </c>
      <c r="C175" s="440"/>
      <c r="D175" s="440" t="str">
        <f>IFERROR(VLOOKUP(B175,Database!A:D,2,FALSE),"r")</f>
        <v>SM 10 OZ SUG FREE STRAW TPG</v>
      </c>
      <c r="E175" s="849"/>
      <c r="F175" s="516">
        <f t="shared" si="8"/>
        <v>1730</v>
      </c>
      <c r="G175" s="516"/>
      <c r="H175" s="862"/>
      <c r="I175" s="840">
        <v>29384</v>
      </c>
      <c r="J175" s="441">
        <v>29392</v>
      </c>
      <c r="K175" s="629">
        <v>9</v>
      </c>
      <c r="L175" s="442"/>
      <c r="M175" s="442"/>
      <c r="N175" s="442"/>
      <c r="O175" s="449"/>
      <c r="P175" s="449"/>
      <c r="Q175" s="449"/>
      <c r="R175" s="450"/>
      <c r="S175" s="450"/>
      <c r="T175" s="450"/>
      <c r="U175" s="487"/>
      <c r="V175" s="487"/>
      <c r="W175" s="487"/>
      <c r="X175" s="450"/>
      <c r="Y175" s="450"/>
      <c r="Z175" s="450"/>
      <c r="AA175" s="602"/>
      <c r="AB175" s="602"/>
      <c r="AC175" s="602"/>
      <c r="AD175" s="608"/>
      <c r="AE175" s="608"/>
      <c r="AF175" s="608"/>
      <c r="AG175" s="456">
        <v>29393</v>
      </c>
      <c r="AH175" s="456">
        <v>146</v>
      </c>
      <c r="AI175" s="456">
        <v>9</v>
      </c>
      <c r="AJ175" s="456"/>
      <c r="AK175" s="456"/>
      <c r="AL175" s="456"/>
      <c r="AM175" s="456"/>
      <c r="AN175" s="456"/>
      <c r="AO175" s="456"/>
      <c r="AP175" s="456"/>
      <c r="AQ175" s="456"/>
      <c r="AR175" s="456"/>
      <c r="AS175" s="456"/>
      <c r="AT175" s="456"/>
      <c r="AU175" s="456"/>
      <c r="AV175" s="456"/>
      <c r="AW175" s="675">
        <f t="shared" si="9"/>
        <v>9</v>
      </c>
      <c r="AX175" s="440">
        <f>IFERROR(VLOOKUP(B175,Database!A:D,4,FALSE),"r")</f>
        <v>176</v>
      </c>
      <c r="AY175" s="440">
        <f t="shared" si="10"/>
        <v>146</v>
      </c>
      <c r="BA175" s="641"/>
      <c r="BB175" s="467"/>
    </row>
    <row r="176" spans="1:54" ht="16.5" thickTop="1" thickBot="1" x14ac:dyDescent="0.3">
      <c r="A176" s="444">
        <f t="shared" si="11"/>
        <v>170</v>
      </c>
      <c r="B176" s="440">
        <v>5150078353</v>
      </c>
      <c r="C176" s="440"/>
      <c r="D176" s="440" t="str">
        <f>IFERROR(VLOOKUP(B176,Database!A:D,2,FALSE),"r")</f>
        <v>SM MOS 11.3OZ STRAW BLKBRY</v>
      </c>
      <c r="E176" s="849"/>
      <c r="F176" s="516">
        <f t="shared" si="8"/>
        <v>9780</v>
      </c>
      <c r="G176" s="516"/>
      <c r="H176" s="862"/>
      <c r="I176" s="840">
        <v>29099</v>
      </c>
      <c r="J176" s="441">
        <v>29128</v>
      </c>
      <c r="K176" s="629">
        <v>6</v>
      </c>
      <c r="L176" s="442"/>
      <c r="M176" s="442"/>
      <c r="N176" s="442"/>
      <c r="O176" s="449"/>
      <c r="P176" s="449"/>
      <c r="Q176" s="449"/>
      <c r="R176" s="450"/>
      <c r="S176" s="450"/>
      <c r="T176" s="450"/>
      <c r="U176" s="487"/>
      <c r="V176" s="487"/>
      <c r="W176" s="487"/>
      <c r="X176" s="450"/>
      <c r="Y176" s="450"/>
      <c r="Z176" s="450"/>
      <c r="AA176" s="602"/>
      <c r="AB176" s="602"/>
      <c r="AC176" s="602"/>
      <c r="AD176" s="608"/>
      <c r="AE176" s="608"/>
      <c r="AF176" s="608"/>
      <c r="AG176" s="456">
        <v>29129</v>
      </c>
      <c r="AH176" s="456">
        <v>180</v>
      </c>
      <c r="AI176" s="456">
        <v>6</v>
      </c>
      <c r="AJ176" s="456"/>
      <c r="AK176" s="456"/>
      <c r="AL176" s="456"/>
      <c r="AM176" s="456"/>
      <c r="AN176" s="456"/>
      <c r="AO176" s="456"/>
      <c r="AP176" s="456"/>
      <c r="AQ176" s="456"/>
      <c r="AR176" s="456"/>
      <c r="AS176" s="456"/>
      <c r="AT176" s="456"/>
      <c r="AU176" s="456"/>
      <c r="AV176" s="456"/>
      <c r="AW176" s="675">
        <f t="shared" si="9"/>
        <v>30</v>
      </c>
      <c r="AX176" s="440">
        <f>IFERROR(VLOOKUP(B176,Database!A:D,4,FALSE),"r")</f>
        <v>320</v>
      </c>
      <c r="AY176" s="440">
        <f t="shared" si="10"/>
        <v>180</v>
      </c>
      <c r="BA176" s="641"/>
      <c r="BB176" s="467"/>
    </row>
    <row r="177" spans="1:54" ht="16.5" thickTop="1" thickBot="1" x14ac:dyDescent="0.3">
      <c r="A177" s="444">
        <f t="shared" si="11"/>
        <v>171</v>
      </c>
      <c r="B177" s="440">
        <v>6984806957</v>
      </c>
      <c r="C177" s="440"/>
      <c r="D177" s="440" t="str">
        <f>IFERROR(VLOOKUP(B177,Database!A:D,2,FALSE),"r")</f>
        <v>DF 500ML LT APRICOT FRT SPREAD</v>
      </c>
      <c r="E177" s="849"/>
      <c r="F177" s="516">
        <f t="shared" si="8"/>
        <v>2212</v>
      </c>
      <c r="G177" s="516"/>
      <c r="H177" s="862"/>
      <c r="I177" s="840">
        <v>29130</v>
      </c>
      <c r="J177" s="441">
        <v>29155</v>
      </c>
      <c r="K177" s="629">
        <v>7</v>
      </c>
      <c r="L177" s="442"/>
      <c r="M177" s="442"/>
      <c r="N177" s="442"/>
      <c r="O177" s="449"/>
      <c r="P177" s="449"/>
      <c r="Q177" s="449"/>
      <c r="R177" s="450"/>
      <c r="S177" s="450"/>
      <c r="T177" s="450"/>
      <c r="U177" s="487"/>
      <c r="V177" s="487"/>
      <c r="W177" s="487"/>
      <c r="X177" s="450"/>
      <c r="Y177" s="450"/>
      <c r="Z177" s="450"/>
      <c r="AA177" s="602"/>
      <c r="AB177" s="602"/>
      <c r="AC177" s="602"/>
      <c r="AD177" s="608"/>
      <c r="AE177" s="608"/>
      <c r="AF177" s="608"/>
      <c r="AG177" s="456">
        <v>29156</v>
      </c>
      <c r="AH177" s="456">
        <v>28</v>
      </c>
      <c r="AI177" s="456">
        <v>7</v>
      </c>
      <c r="AJ177" s="456"/>
      <c r="AK177" s="456"/>
      <c r="AL177" s="456"/>
      <c r="AM177" s="456"/>
      <c r="AN177" s="456"/>
      <c r="AO177" s="456"/>
      <c r="AP177" s="456"/>
      <c r="AQ177" s="456"/>
      <c r="AR177" s="456"/>
      <c r="AS177" s="456"/>
      <c r="AT177" s="456"/>
      <c r="AU177" s="456"/>
      <c r="AV177" s="456"/>
      <c r="AW177" s="675">
        <f t="shared" si="9"/>
        <v>26</v>
      </c>
      <c r="AX177" s="440">
        <f>IFERROR(VLOOKUP(B177,Database!A:D,4,FALSE),"r")</f>
        <v>84</v>
      </c>
      <c r="AY177" s="440">
        <f t="shared" si="10"/>
        <v>28</v>
      </c>
      <c r="BA177" s="641"/>
      <c r="BB177" s="467"/>
    </row>
    <row r="178" spans="1:54" ht="16.5" thickTop="1" thickBot="1" x14ac:dyDescent="0.3">
      <c r="A178" s="444">
        <f t="shared" si="11"/>
        <v>172</v>
      </c>
      <c r="B178" s="440">
        <v>6984806783</v>
      </c>
      <c r="C178" s="440"/>
      <c r="D178" s="440" t="str">
        <f>IFERROR(VLOOKUP(B178,Database!A:D,2,FALSE),"r")</f>
        <v>DF 500 ML LIGHT BLUE FRT SPRD</v>
      </c>
      <c r="E178" s="849"/>
      <c r="F178" s="516">
        <f t="shared" si="8"/>
        <v>1032</v>
      </c>
      <c r="G178" s="516"/>
      <c r="H178" s="862"/>
      <c r="I178" s="840">
        <v>29157</v>
      </c>
      <c r="J178" s="441">
        <v>29160</v>
      </c>
      <c r="K178" s="629">
        <v>7</v>
      </c>
      <c r="L178" s="442">
        <v>29161</v>
      </c>
      <c r="M178" s="442">
        <v>29168</v>
      </c>
      <c r="N178" s="442">
        <v>7</v>
      </c>
      <c r="O178" s="449"/>
      <c r="P178" s="449"/>
      <c r="Q178" s="449"/>
      <c r="R178" s="450"/>
      <c r="S178" s="450"/>
      <c r="T178" s="450"/>
      <c r="U178" s="487"/>
      <c r="V178" s="487"/>
      <c r="W178" s="487"/>
      <c r="X178" s="450"/>
      <c r="Y178" s="450"/>
      <c r="Z178" s="450"/>
      <c r="AA178" s="602"/>
      <c r="AB178" s="602"/>
      <c r="AC178" s="602"/>
      <c r="AD178" s="608"/>
      <c r="AE178" s="608"/>
      <c r="AF178" s="608"/>
      <c r="AG178" s="456">
        <v>29169</v>
      </c>
      <c r="AH178" s="456">
        <v>24</v>
      </c>
      <c r="AI178" s="456">
        <v>7</v>
      </c>
      <c r="AJ178" s="456"/>
      <c r="AK178" s="456"/>
      <c r="AL178" s="456"/>
      <c r="AM178" s="456"/>
      <c r="AN178" s="456"/>
      <c r="AO178" s="456"/>
      <c r="AP178" s="456"/>
      <c r="AQ178" s="456"/>
      <c r="AR178" s="456"/>
      <c r="AS178" s="456"/>
      <c r="AT178" s="456"/>
      <c r="AU178" s="456"/>
      <c r="AV178" s="456"/>
      <c r="AW178" s="675">
        <f t="shared" si="9"/>
        <v>12</v>
      </c>
      <c r="AX178" s="440">
        <f>IFERROR(VLOOKUP(B178,Database!A:D,4,FALSE),"r")</f>
        <v>84</v>
      </c>
      <c r="AY178" s="440">
        <f t="shared" si="10"/>
        <v>24</v>
      </c>
      <c r="BA178" s="641"/>
      <c r="BB178" s="467"/>
    </row>
    <row r="179" spans="1:54" ht="16.5" thickTop="1" thickBot="1" x14ac:dyDescent="0.3">
      <c r="A179" s="444">
        <f t="shared" si="11"/>
        <v>173</v>
      </c>
      <c r="B179" s="440">
        <v>6984805852</v>
      </c>
      <c r="C179" s="440"/>
      <c r="D179" s="440" t="str">
        <f>IFERROR(VLOOKUP(B179,Database!A:D,2,FALSE),"r")</f>
        <v>DF 500 ML CHERRY FRT SPREAD</v>
      </c>
      <c r="E179" s="849"/>
      <c r="F179" s="516">
        <f t="shared" si="8"/>
        <v>942</v>
      </c>
      <c r="G179" s="516"/>
      <c r="H179" s="862"/>
      <c r="I179" s="840">
        <v>29170</v>
      </c>
      <c r="J179" s="441">
        <v>29180</v>
      </c>
      <c r="K179" s="629">
        <v>7</v>
      </c>
      <c r="L179" s="442"/>
      <c r="M179" s="442"/>
      <c r="N179" s="442"/>
      <c r="O179" s="449"/>
      <c r="P179" s="449"/>
      <c r="Q179" s="449"/>
      <c r="R179" s="450"/>
      <c r="S179" s="450"/>
      <c r="T179" s="450"/>
      <c r="U179" s="487"/>
      <c r="V179" s="487"/>
      <c r="W179" s="487"/>
      <c r="X179" s="450"/>
      <c r="Y179" s="450"/>
      <c r="Z179" s="450"/>
      <c r="AA179" s="602"/>
      <c r="AB179" s="602"/>
      <c r="AC179" s="602"/>
      <c r="AD179" s="608"/>
      <c r="AE179" s="608"/>
      <c r="AF179" s="608"/>
      <c r="AG179" s="456">
        <v>29181</v>
      </c>
      <c r="AH179" s="456">
        <v>18</v>
      </c>
      <c r="AI179" s="456">
        <v>7</v>
      </c>
      <c r="AJ179" s="456"/>
      <c r="AK179" s="456"/>
      <c r="AL179" s="456"/>
      <c r="AM179" s="456"/>
      <c r="AN179" s="456"/>
      <c r="AO179" s="456"/>
      <c r="AP179" s="456"/>
      <c r="AQ179" s="456"/>
      <c r="AR179" s="456"/>
      <c r="AS179" s="456"/>
      <c r="AT179" s="456"/>
      <c r="AU179" s="456"/>
      <c r="AV179" s="456"/>
      <c r="AW179" s="675">
        <f t="shared" si="9"/>
        <v>11</v>
      </c>
      <c r="AX179" s="440">
        <f>IFERROR(VLOOKUP(B179,Database!A:D,4,FALSE),"r")</f>
        <v>84</v>
      </c>
      <c r="AY179" s="440">
        <f t="shared" si="10"/>
        <v>18</v>
      </c>
      <c r="BA179" s="641"/>
      <c r="BB179" s="467"/>
    </row>
    <row r="180" spans="1:54" ht="16.5" thickTop="1" thickBot="1" x14ac:dyDescent="0.3">
      <c r="A180" s="444">
        <f t="shared" si="11"/>
        <v>174</v>
      </c>
      <c r="B180" s="440">
        <v>5150003888</v>
      </c>
      <c r="C180" s="440"/>
      <c r="D180" s="440" t="str">
        <f>IFERROR(VLOOKUP(B180,Database!A:D,2,FALSE),"r")</f>
        <v>DK 1 OZ ORANGE MARMALADE</v>
      </c>
      <c r="E180" s="849"/>
      <c r="F180" s="516">
        <f t="shared" si="8"/>
        <v>2546</v>
      </c>
      <c r="G180" s="516"/>
      <c r="H180" s="862"/>
      <c r="I180" s="840">
        <v>71378</v>
      </c>
      <c r="J180" s="441">
        <v>71395</v>
      </c>
      <c r="K180" s="629">
        <v>6</v>
      </c>
      <c r="L180" s="442"/>
      <c r="M180" s="442"/>
      <c r="N180" s="442"/>
      <c r="O180" s="449"/>
      <c r="P180" s="449"/>
      <c r="Q180" s="449"/>
      <c r="R180" s="450"/>
      <c r="S180" s="450"/>
      <c r="T180" s="450"/>
      <c r="U180" s="487"/>
      <c r="V180" s="487"/>
      <c r="W180" s="487"/>
      <c r="X180" s="450"/>
      <c r="Y180" s="450"/>
      <c r="Z180" s="450"/>
      <c r="AA180" s="602"/>
      <c r="AB180" s="602"/>
      <c r="AC180" s="602"/>
      <c r="AD180" s="608"/>
      <c r="AE180" s="608"/>
      <c r="AF180" s="608"/>
      <c r="AG180" s="456">
        <v>71396</v>
      </c>
      <c r="AH180" s="456">
        <v>98</v>
      </c>
      <c r="AI180" s="456">
        <v>7</v>
      </c>
      <c r="AJ180" s="456"/>
      <c r="AK180" s="456"/>
      <c r="AL180" s="456"/>
      <c r="AM180" s="456"/>
      <c r="AN180" s="456"/>
      <c r="AO180" s="456"/>
      <c r="AP180" s="456"/>
      <c r="AQ180" s="456"/>
      <c r="AR180" s="456"/>
      <c r="AS180" s="456"/>
      <c r="AT180" s="456"/>
      <c r="AU180" s="456"/>
      <c r="AV180" s="456"/>
      <c r="AW180" s="675">
        <f t="shared" si="9"/>
        <v>18</v>
      </c>
      <c r="AX180" s="440">
        <f>IFERROR(VLOOKUP(B180,Database!A:D,4,FALSE),"r")</f>
        <v>136</v>
      </c>
      <c r="AY180" s="440">
        <f t="shared" si="10"/>
        <v>98</v>
      </c>
      <c r="BA180" s="641"/>
      <c r="BB180" s="467"/>
    </row>
    <row r="181" spans="1:54" ht="16.5" thickTop="1" thickBot="1" x14ac:dyDescent="0.3">
      <c r="A181" s="444">
        <f t="shared" si="11"/>
        <v>175</v>
      </c>
      <c r="B181" s="440">
        <v>5150003892</v>
      </c>
      <c r="C181" s="440"/>
      <c r="D181" s="440" t="str">
        <f>IFERROR(VLOOKUP(B181,Database!A:D,2,FALSE),"r")</f>
        <v>DK 1 OZ SDLS BLACKBERRY PRES</v>
      </c>
      <c r="E181" s="849"/>
      <c r="F181" s="516">
        <f t="shared" si="8"/>
        <v>273098</v>
      </c>
      <c r="G181" s="516"/>
      <c r="H181" s="862"/>
      <c r="I181" s="840">
        <v>71397</v>
      </c>
      <c r="J181" s="441">
        <v>71398</v>
      </c>
      <c r="K181" s="629">
        <v>7</v>
      </c>
      <c r="L181" s="442">
        <v>71399</v>
      </c>
      <c r="M181" s="442">
        <v>73403</v>
      </c>
      <c r="N181" s="442">
        <v>7</v>
      </c>
      <c r="O181" s="449"/>
      <c r="P181" s="449"/>
      <c r="Q181" s="449"/>
      <c r="R181" s="450"/>
      <c r="S181" s="450"/>
      <c r="T181" s="450"/>
      <c r="U181" s="487"/>
      <c r="V181" s="487"/>
      <c r="W181" s="487"/>
      <c r="X181" s="450"/>
      <c r="Y181" s="450"/>
      <c r="Z181" s="450"/>
      <c r="AA181" s="602"/>
      <c r="AB181" s="602"/>
      <c r="AC181" s="602"/>
      <c r="AD181" s="608"/>
      <c r="AE181" s="608"/>
      <c r="AF181" s="608"/>
      <c r="AG181" s="456">
        <v>73404</v>
      </c>
      <c r="AH181" s="456">
        <v>146</v>
      </c>
      <c r="AI181" s="456">
        <v>7</v>
      </c>
      <c r="AJ181" s="456"/>
      <c r="AK181" s="456"/>
      <c r="AL181" s="456"/>
      <c r="AM181" s="456"/>
      <c r="AN181" s="456"/>
      <c r="AO181" s="456"/>
      <c r="AP181" s="456"/>
      <c r="AQ181" s="456"/>
      <c r="AR181" s="456"/>
      <c r="AS181" s="456"/>
      <c r="AT181" s="456"/>
      <c r="AU181" s="456"/>
      <c r="AV181" s="456"/>
      <c r="AW181" s="675">
        <f t="shared" si="9"/>
        <v>2007</v>
      </c>
      <c r="AX181" s="440">
        <f>IFERROR(VLOOKUP(B181,Database!A:D,4,FALSE),"r")</f>
        <v>136</v>
      </c>
      <c r="AY181" s="440">
        <f t="shared" si="10"/>
        <v>146</v>
      </c>
      <c r="BA181" s="641"/>
      <c r="BB181" s="467"/>
    </row>
    <row r="182" spans="1:54" ht="16.5" thickTop="1" thickBot="1" x14ac:dyDescent="0.3">
      <c r="A182" s="444">
        <f t="shared" si="11"/>
        <v>176</v>
      </c>
      <c r="B182" s="440">
        <v>5150003883</v>
      </c>
      <c r="C182" s="440"/>
      <c r="D182" s="440" t="str">
        <f>IFERROR(VLOOKUP(B182,Database!A:D,2,FALSE),"r")</f>
        <v>DK 1 OZ GRAPE JAM</v>
      </c>
      <c r="E182" s="849"/>
      <c r="F182" s="516">
        <f t="shared" si="8"/>
        <v>1984</v>
      </c>
      <c r="G182" s="516"/>
      <c r="H182" s="862"/>
      <c r="I182" s="840">
        <v>73405</v>
      </c>
      <c r="J182" s="441">
        <v>73418</v>
      </c>
      <c r="K182" s="629">
        <v>7</v>
      </c>
      <c r="L182" s="442"/>
      <c r="M182" s="442"/>
      <c r="N182" s="442"/>
      <c r="O182" s="449"/>
      <c r="P182" s="449"/>
      <c r="Q182" s="449"/>
      <c r="R182" s="450"/>
      <c r="S182" s="450"/>
      <c r="T182" s="450"/>
      <c r="U182" s="487"/>
      <c r="V182" s="487"/>
      <c r="W182" s="487"/>
      <c r="X182" s="450"/>
      <c r="Y182" s="450"/>
      <c r="Z182" s="450"/>
      <c r="AA182" s="602"/>
      <c r="AB182" s="602"/>
      <c r="AC182" s="602"/>
      <c r="AD182" s="608"/>
      <c r="AE182" s="608"/>
      <c r="AF182" s="608"/>
      <c r="AG182" s="456">
        <v>73419</v>
      </c>
      <c r="AH182" s="456">
        <v>80</v>
      </c>
      <c r="AI182" s="456">
        <v>7</v>
      </c>
      <c r="AJ182" s="456"/>
      <c r="AK182" s="456"/>
      <c r="AL182" s="456"/>
      <c r="AM182" s="456"/>
      <c r="AN182" s="456"/>
      <c r="AO182" s="456"/>
      <c r="AP182" s="456"/>
      <c r="AQ182" s="456"/>
      <c r="AR182" s="456"/>
      <c r="AS182" s="456"/>
      <c r="AT182" s="456"/>
      <c r="AU182" s="456"/>
      <c r="AV182" s="456"/>
      <c r="AW182" s="675">
        <f t="shared" si="9"/>
        <v>14</v>
      </c>
      <c r="AX182" s="440">
        <f>IFERROR(VLOOKUP(B182,Database!A:D,4,FALSE),"r")</f>
        <v>136</v>
      </c>
      <c r="AY182" s="440">
        <f t="shared" si="10"/>
        <v>80</v>
      </c>
      <c r="BA182" s="641"/>
      <c r="BB182" s="467"/>
    </row>
    <row r="183" spans="1:54" ht="16.5" thickTop="1" thickBot="1" x14ac:dyDescent="0.3">
      <c r="A183" s="444">
        <f t="shared" si="11"/>
        <v>177</v>
      </c>
      <c r="B183" s="440">
        <v>5150003889</v>
      </c>
      <c r="C183" s="440"/>
      <c r="D183" s="440" t="str">
        <f>IFERROR(VLOOKUP(B183,Database!A:D,2,FALSE),"r")</f>
        <v>DK 1 OZ STRAWBERRY PRESERVES</v>
      </c>
      <c r="E183" s="849"/>
      <c r="F183" s="516">
        <f t="shared" si="8"/>
        <v>8914</v>
      </c>
      <c r="G183" s="516"/>
      <c r="H183" s="862"/>
      <c r="I183" s="840">
        <v>73420</v>
      </c>
      <c r="J183" s="441">
        <v>73436</v>
      </c>
      <c r="K183" s="629">
        <v>7</v>
      </c>
      <c r="L183" s="442">
        <v>73437</v>
      </c>
      <c r="M183" s="442">
        <v>73459</v>
      </c>
      <c r="N183" s="442">
        <v>8</v>
      </c>
      <c r="O183" s="449">
        <v>73461</v>
      </c>
      <c r="P183" s="449">
        <v>73475</v>
      </c>
      <c r="Q183" s="449">
        <v>8</v>
      </c>
      <c r="R183" s="450">
        <v>73476</v>
      </c>
      <c r="S183" s="450">
        <v>73485</v>
      </c>
      <c r="T183" s="450">
        <v>9</v>
      </c>
      <c r="U183" s="487"/>
      <c r="V183" s="487"/>
      <c r="W183" s="487"/>
      <c r="X183" s="450"/>
      <c r="Y183" s="450"/>
      <c r="Z183" s="450"/>
      <c r="AA183" s="602"/>
      <c r="AB183" s="602"/>
      <c r="AC183" s="602"/>
      <c r="AD183" s="608"/>
      <c r="AE183" s="608"/>
      <c r="AF183" s="608"/>
      <c r="AG183" s="456">
        <v>73460</v>
      </c>
      <c r="AH183" s="456">
        <v>51</v>
      </c>
      <c r="AI183" s="456">
        <v>8</v>
      </c>
      <c r="AJ183" s="456">
        <v>73486</v>
      </c>
      <c r="AK183" s="456">
        <v>23</v>
      </c>
      <c r="AL183" s="456">
        <v>9</v>
      </c>
      <c r="AM183" s="456"/>
      <c r="AN183" s="456"/>
      <c r="AO183" s="456"/>
      <c r="AP183" s="456"/>
      <c r="AQ183" s="456"/>
      <c r="AR183" s="456"/>
      <c r="AS183" s="456"/>
      <c r="AT183" s="456"/>
      <c r="AU183" s="456"/>
      <c r="AV183" s="456"/>
      <c r="AW183" s="675">
        <f t="shared" si="9"/>
        <v>65</v>
      </c>
      <c r="AX183" s="440">
        <f>IFERROR(VLOOKUP(B183,Database!A:D,4,FALSE),"r")</f>
        <v>136</v>
      </c>
      <c r="AY183" s="440">
        <f t="shared" si="10"/>
        <v>74</v>
      </c>
      <c r="BA183" s="641"/>
      <c r="BB183" s="467"/>
    </row>
    <row r="184" spans="1:54" ht="16.5" thickTop="1" thickBot="1" x14ac:dyDescent="0.3">
      <c r="A184" s="444">
        <f t="shared" si="11"/>
        <v>178</v>
      </c>
      <c r="B184" s="440">
        <v>6984806304</v>
      </c>
      <c r="C184" s="440"/>
      <c r="D184" s="440" t="str">
        <f>IFERROR(VLOOKUP(B184,Database!A:D,2,FALSE),"r")</f>
        <v>DF 500ML LT STRAW FRT SPREAD</v>
      </c>
      <c r="E184" s="849"/>
      <c r="F184" s="516">
        <f t="shared" si="8"/>
        <v>3852</v>
      </c>
      <c r="G184" s="516"/>
      <c r="H184" s="862"/>
      <c r="I184" s="840">
        <v>29182</v>
      </c>
      <c r="J184" s="441">
        <v>29226</v>
      </c>
      <c r="K184" s="629">
        <v>7</v>
      </c>
      <c r="L184" s="442"/>
      <c r="M184" s="442"/>
      <c r="N184" s="442"/>
      <c r="O184" s="449"/>
      <c r="P184" s="449"/>
      <c r="Q184" s="449"/>
      <c r="R184" s="450"/>
      <c r="S184" s="450"/>
      <c r="T184" s="450"/>
      <c r="U184" s="487"/>
      <c r="V184" s="487"/>
      <c r="W184" s="487"/>
      <c r="X184" s="450"/>
      <c r="Y184" s="450"/>
      <c r="Z184" s="450"/>
      <c r="AA184" s="602"/>
      <c r="AB184" s="602"/>
      <c r="AC184" s="602"/>
      <c r="AD184" s="608"/>
      <c r="AE184" s="608"/>
      <c r="AF184" s="608"/>
      <c r="AG184" s="456">
        <v>29227</v>
      </c>
      <c r="AH184" s="456">
        <v>72</v>
      </c>
      <c r="AI184" s="456">
        <v>7</v>
      </c>
      <c r="AJ184" s="456"/>
      <c r="AK184" s="456"/>
      <c r="AL184" s="456"/>
      <c r="AM184" s="456"/>
      <c r="AN184" s="456"/>
      <c r="AO184" s="456"/>
      <c r="AP184" s="456"/>
      <c r="AQ184" s="456"/>
      <c r="AR184" s="456"/>
      <c r="AS184" s="456"/>
      <c r="AT184" s="456"/>
      <c r="AU184" s="456"/>
      <c r="AV184" s="456"/>
      <c r="AW184" s="675">
        <f t="shared" si="9"/>
        <v>45</v>
      </c>
      <c r="AX184" s="440">
        <f>IFERROR(VLOOKUP(B184,Database!A:D,4,FALSE),"r")</f>
        <v>84</v>
      </c>
      <c r="AY184" s="440">
        <f t="shared" si="10"/>
        <v>72</v>
      </c>
      <c r="BA184" s="641"/>
      <c r="BB184" s="467"/>
    </row>
    <row r="185" spans="1:54" ht="16.5" thickTop="1" thickBot="1" x14ac:dyDescent="0.3">
      <c r="A185" s="444">
        <f t="shared" si="11"/>
        <v>179</v>
      </c>
      <c r="B185" s="440">
        <v>6984806270</v>
      </c>
      <c r="C185" s="440"/>
      <c r="D185" s="440" t="str">
        <f>IFERROR(VLOOKUP(B185,Database!A:D,2,FALSE),"r")</f>
        <v>DF 500 ML STRAW FRT SPREAD</v>
      </c>
      <c r="E185" s="849"/>
      <c r="F185" s="516">
        <f t="shared" si="8"/>
        <v>2002</v>
      </c>
      <c r="G185" s="516"/>
      <c r="H185" s="862"/>
      <c r="I185" s="840">
        <v>29228</v>
      </c>
      <c r="J185" s="441">
        <v>29250</v>
      </c>
      <c r="K185" s="629">
        <v>7</v>
      </c>
      <c r="L185" s="442"/>
      <c r="M185" s="442"/>
      <c r="N185" s="442"/>
      <c r="O185" s="449"/>
      <c r="P185" s="449"/>
      <c r="Q185" s="449"/>
      <c r="R185" s="450"/>
      <c r="S185" s="450"/>
      <c r="T185" s="450"/>
      <c r="U185" s="487"/>
      <c r="V185" s="487"/>
      <c r="W185" s="487"/>
      <c r="X185" s="450"/>
      <c r="Y185" s="450"/>
      <c r="Z185" s="450"/>
      <c r="AA185" s="602"/>
      <c r="AB185" s="602"/>
      <c r="AC185" s="602"/>
      <c r="AD185" s="608"/>
      <c r="AE185" s="608"/>
      <c r="AF185" s="608"/>
      <c r="AG185" s="456">
        <v>29251</v>
      </c>
      <c r="AH185" s="456">
        <v>70</v>
      </c>
      <c r="AI185" s="456">
        <v>7</v>
      </c>
      <c r="AJ185" s="456"/>
      <c r="AK185" s="456"/>
      <c r="AL185" s="456"/>
      <c r="AM185" s="456"/>
      <c r="AN185" s="456"/>
      <c r="AO185" s="456"/>
      <c r="AP185" s="456"/>
      <c r="AQ185" s="456"/>
      <c r="AR185" s="456"/>
      <c r="AS185" s="456"/>
      <c r="AT185" s="456"/>
      <c r="AU185" s="456"/>
      <c r="AV185" s="456"/>
      <c r="AW185" s="675">
        <f t="shared" si="9"/>
        <v>23</v>
      </c>
      <c r="AX185" s="440">
        <f>IFERROR(VLOOKUP(B185,Database!A:D,4,FALSE),"r")</f>
        <v>84</v>
      </c>
      <c r="AY185" s="440">
        <f t="shared" si="10"/>
        <v>70</v>
      </c>
      <c r="BA185" s="641"/>
      <c r="BB185" s="467"/>
    </row>
    <row r="186" spans="1:54" ht="16.5" thickTop="1" thickBot="1" x14ac:dyDescent="0.3">
      <c r="A186" s="444">
        <f t="shared" si="11"/>
        <v>180</v>
      </c>
      <c r="B186" s="440">
        <v>6984806668</v>
      </c>
      <c r="C186" s="440"/>
      <c r="D186" s="440" t="str">
        <f>IFERROR(VLOOKUP(B186,Database!A:D,2,FALSE),"r")</f>
        <v>DF 500 ML LT GARDEN FRTSPRD</v>
      </c>
      <c r="E186" s="849"/>
      <c r="F186" s="516">
        <f t="shared" si="8"/>
        <v>2144</v>
      </c>
      <c r="G186" s="516"/>
      <c r="H186" s="862"/>
      <c r="I186" s="840">
        <v>29252</v>
      </c>
      <c r="J186" s="441">
        <v>29262</v>
      </c>
      <c r="K186" s="629">
        <v>7</v>
      </c>
      <c r="L186" s="442">
        <v>29264</v>
      </c>
      <c r="M186" s="442">
        <v>29276</v>
      </c>
      <c r="N186" s="442">
        <v>8</v>
      </c>
      <c r="O186" s="449"/>
      <c r="P186" s="449"/>
      <c r="Q186" s="449"/>
      <c r="R186" s="450"/>
      <c r="S186" s="450"/>
      <c r="T186" s="450"/>
      <c r="U186" s="487"/>
      <c r="V186" s="487"/>
      <c r="W186" s="487"/>
      <c r="X186" s="450"/>
      <c r="Y186" s="450"/>
      <c r="Z186" s="450"/>
      <c r="AA186" s="602"/>
      <c r="AB186" s="602"/>
      <c r="AC186" s="602"/>
      <c r="AD186" s="608"/>
      <c r="AE186" s="608"/>
      <c r="AF186" s="608"/>
      <c r="AG186" s="456">
        <v>29263</v>
      </c>
      <c r="AH186" s="456">
        <v>93</v>
      </c>
      <c r="AI186" s="456">
        <v>7</v>
      </c>
      <c r="AJ186" s="456">
        <v>29277</v>
      </c>
      <c r="AK186" s="456">
        <v>35</v>
      </c>
      <c r="AL186" s="456">
        <v>8</v>
      </c>
      <c r="AM186" s="456"/>
      <c r="AN186" s="456"/>
      <c r="AO186" s="456"/>
      <c r="AP186" s="456"/>
      <c r="AQ186" s="456"/>
      <c r="AR186" s="456"/>
      <c r="AS186" s="456"/>
      <c r="AT186" s="456"/>
      <c r="AU186" s="456"/>
      <c r="AV186" s="456"/>
      <c r="AW186" s="675">
        <f t="shared" si="9"/>
        <v>24</v>
      </c>
      <c r="AX186" s="440">
        <f>IFERROR(VLOOKUP(B186,Database!A:D,4,FALSE),"r")</f>
        <v>84</v>
      </c>
      <c r="AY186" s="440">
        <f t="shared" si="10"/>
        <v>128</v>
      </c>
      <c r="BA186" s="641"/>
      <c r="BB186" s="467"/>
    </row>
    <row r="187" spans="1:54" ht="16.5" thickTop="1" thickBot="1" x14ac:dyDescent="0.3">
      <c r="A187" s="444">
        <f t="shared" si="11"/>
        <v>181</v>
      </c>
      <c r="B187" s="440">
        <v>6984806361</v>
      </c>
      <c r="C187" s="440"/>
      <c r="D187" s="440" t="str">
        <f>IFERROR(VLOOKUP(B187,Database!A:D,2,FALSE),"r")</f>
        <v>DF 500ML LT RASP FRT SPREAD</v>
      </c>
      <c r="E187" s="849"/>
      <c r="F187" s="516">
        <f t="shared" si="8"/>
        <v>2298</v>
      </c>
      <c r="G187" s="516"/>
      <c r="H187" s="862"/>
      <c r="I187" s="840">
        <v>29278</v>
      </c>
      <c r="J187" s="441">
        <v>29304</v>
      </c>
      <c r="K187" s="629">
        <v>8</v>
      </c>
      <c r="L187" s="442"/>
      <c r="M187" s="442"/>
      <c r="N187" s="442"/>
      <c r="O187" s="449"/>
      <c r="P187" s="449"/>
      <c r="Q187" s="449"/>
      <c r="R187" s="450"/>
      <c r="S187" s="450"/>
      <c r="T187" s="450"/>
      <c r="U187" s="487"/>
      <c r="V187" s="487"/>
      <c r="W187" s="487"/>
      <c r="X187" s="450"/>
      <c r="Y187" s="450"/>
      <c r="Z187" s="450"/>
      <c r="AA187" s="602"/>
      <c r="AB187" s="602"/>
      <c r="AC187" s="602"/>
      <c r="AD187" s="608"/>
      <c r="AE187" s="608"/>
      <c r="AF187" s="608"/>
      <c r="AG187" s="456">
        <v>29306</v>
      </c>
      <c r="AH187" s="456">
        <v>30</v>
      </c>
      <c r="AI187" s="456">
        <v>8</v>
      </c>
      <c r="AJ187" s="456"/>
      <c r="AK187" s="456"/>
      <c r="AL187" s="456"/>
      <c r="AM187" s="456"/>
      <c r="AN187" s="456"/>
      <c r="AO187" s="456"/>
      <c r="AP187" s="456"/>
      <c r="AQ187" s="456"/>
      <c r="AR187" s="456"/>
      <c r="AS187" s="456"/>
      <c r="AT187" s="456"/>
      <c r="AU187" s="456"/>
      <c r="AV187" s="456"/>
      <c r="AW187" s="675">
        <f t="shared" si="9"/>
        <v>27</v>
      </c>
      <c r="AX187" s="440">
        <f>IFERROR(VLOOKUP(B187,Database!A:D,4,FALSE),"r")</f>
        <v>84</v>
      </c>
      <c r="AY187" s="440">
        <f t="shared" si="10"/>
        <v>30</v>
      </c>
      <c r="BA187" s="641"/>
      <c r="BB187" s="467"/>
    </row>
    <row r="188" spans="1:54" ht="16.5" thickTop="1" thickBot="1" x14ac:dyDescent="0.3">
      <c r="A188" s="444">
        <f t="shared" si="11"/>
        <v>182</v>
      </c>
      <c r="B188" s="440">
        <v>6984806288</v>
      </c>
      <c r="C188" s="440"/>
      <c r="D188" s="440" t="str">
        <f>IFERROR(VLOOKUP(B188,Database!A:D,2,FALSE),"r")</f>
        <v>DF 500 ML RASP FRT SPREAD</v>
      </c>
      <c r="E188" s="849"/>
      <c r="F188" s="516">
        <f t="shared" si="8"/>
        <v>1875</v>
      </c>
      <c r="G188" s="516"/>
      <c r="H188" s="862"/>
      <c r="I188" s="840">
        <v>29307</v>
      </c>
      <c r="J188" s="441">
        <v>29328</v>
      </c>
      <c r="K188" s="629">
        <v>8</v>
      </c>
      <c r="L188" s="442"/>
      <c r="M188" s="442"/>
      <c r="N188" s="442"/>
      <c r="O188" s="449"/>
      <c r="P188" s="449"/>
      <c r="Q188" s="449"/>
      <c r="R188" s="450"/>
      <c r="S188" s="450"/>
      <c r="T188" s="450"/>
      <c r="U188" s="487"/>
      <c r="V188" s="487"/>
      <c r="W188" s="487"/>
      <c r="X188" s="450"/>
      <c r="Y188" s="450"/>
      <c r="Z188" s="450"/>
      <c r="AA188" s="602"/>
      <c r="AB188" s="602"/>
      <c r="AC188" s="602"/>
      <c r="AD188" s="608"/>
      <c r="AE188" s="608"/>
      <c r="AF188" s="608"/>
      <c r="AG188" s="456">
        <v>29329</v>
      </c>
      <c r="AH188" s="456">
        <v>27</v>
      </c>
      <c r="AI188" s="456">
        <v>8</v>
      </c>
      <c r="AJ188" s="456"/>
      <c r="AK188" s="456"/>
      <c r="AL188" s="456"/>
      <c r="AM188" s="456"/>
      <c r="AN188" s="456"/>
      <c r="AO188" s="456"/>
      <c r="AP188" s="456"/>
      <c r="AQ188" s="456"/>
      <c r="AR188" s="456"/>
      <c r="AS188" s="456"/>
      <c r="AT188" s="456"/>
      <c r="AU188" s="456"/>
      <c r="AV188" s="456"/>
      <c r="AW188" s="675">
        <f t="shared" si="9"/>
        <v>22</v>
      </c>
      <c r="AX188" s="440">
        <f>IFERROR(VLOOKUP(B188,Database!A:D,4,FALSE),"r")</f>
        <v>84</v>
      </c>
      <c r="AY188" s="440">
        <f t="shared" si="10"/>
        <v>27</v>
      </c>
      <c r="BA188" s="641"/>
      <c r="BB188" s="467"/>
    </row>
    <row r="189" spans="1:54" ht="16.5" thickTop="1" thickBot="1" x14ac:dyDescent="0.3">
      <c r="A189" s="444">
        <f t="shared" si="11"/>
        <v>183</v>
      </c>
      <c r="B189" s="440">
        <v>5150003850</v>
      </c>
      <c r="C189" s="440"/>
      <c r="D189" s="440" t="str">
        <f>IFERROR(VLOOKUP(B189,Database!A:D,2,FALSE),"r")</f>
        <v>SH 375 ML EXTRA ORNG MARM</v>
      </c>
      <c r="E189" s="849"/>
      <c r="F189" s="516">
        <f t="shared" si="8"/>
        <v>1321</v>
      </c>
      <c r="G189" s="516"/>
      <c r="H189" s="862"/>
      <c r="I189" s="840">
        <v>29330</v>
      </c>
      <c r="J189" s="441">
        <v>29339</v>
      </c>
      <c r="K189" s="629">
        <v>8</v>
      </c>
      <c r="L189" s="442"/>
      <c r="M189" s="442"/>
      <c r="N189" s="442"/>
      <c r="O189" s="449"/>
      <c r="P189" s="449"/>
      <c r="Q189" s="449"/>
      <c r="R189" s="450"/>
      <c r="S189" s="450"/>
      <c r="T189" s="450"/>
      <c r="U189" s="487"/>
      <c r="V189" s="487"/>
      <c r="W189" s="487"/>
      <c r="X189" s="450"/>
      <c r="Y189" s="450"/>
      <c r="Z189" s="450"/>
      <c r="AA189" s="602"/>
      <c r="AB189" s="602"/>
      <c r="AC189" s="602"/>
      <c r="AD189" s="608"/>
      <c r="AE189" s="608"/>
      <c r="AF189" s="608"/>
      <c r="AG189" s="456">
        <v>29340</v>
      </c>
      <c r="AH189" s="456">
        <v>121</v>
      </c>
      <c r="AI189" s="456">
        <v>8</v>
      </c>
      <c r="AJ189" s="456"/>
      <c r="AK189" s="456"/>
      <c r="AL189" s="456"/>
      <c r="AM189" s="456"/>
      <c r="AN189" s="456"/>
      <c r="AO189" s="456"/>
      <c r="AP189" s="456"/>
      <c r="AQ189" s="456"/>
      <c r="AR189" s="456"/>
      <c r="AS189" s="456"/>
      <c r="AT189" s="456"/>
      <c r="AU189" s="456"/>
      <c r="AV189" s="456"/>
      <c r="AW189" s="675">
        <f t="shared" si="9"/>
        <v>10</v>
      </c>
      <c r="AX189" s="440">
        <f>IFERROR(VLOOKUP(B189,Database!A:D,4,FALSE),"r")</f>
        <v>120</v>
      </c>
      <c r="AY189" s="440">
        <f t="shared" si="10"/>
        <v>121</v>
      </c>
      <c r="BA189" s="641"/>
      <c r="BB189" s="467"/>
    </row>
    <row r="190" spans="1:54" ht="16.5" thickTop="1" thickBot="1" x14ac:dyDescent="0.3">
      <c r="A190" s="444">
        <f t="shared" si="11"/>
        <v>184</v>
      </c>
      <c r="B190" s="440">
        <v>5150000010</v>
      </c>
      <c r="C190" s="440"/>
      <c r="D190" s="440" t="str">
        <f>IFERROR(VLOOKUP(B190,Database!A:D,2,FALSE),"r")</f>
        <v>SH 375ML MARM 3 FRT OR/LE/GR</v>
      </c>
      <c r="E190" s="849"/>
      <c r="F190" s="516">
        <f t="shared" si="8"/>
        <v>2481</v>
      </c>
      <c r="G190" s="516"/>
      <c r="H190" s="862"/>
      <c r="I190" s="840">
        <v>29341</v>
      </c>
      <c r="J190" s="441">
        <v>29360</v>
      </c>
      <c r="K190" s="629">
        <v>8</v>
      </c>
      <c r="L190" s="442"/>
      <c r="M190" s="442"/>
      <c r="N190" s="442"/>
      <c r="O190" s="449"/>
      <c r="P190" s="449"/>
      <c r="Q190" s="449"/>
      <c r="R190" s="450"/>
      <c r="S190" s="450"/>
      <c r="T190" s="450"/>
      <c r="U190" s="487"/>
      <c r="V190" s="487"/>
      <c r="W190" s="487"/>
      <c r="X190" s="450"/>
      <c r="Y190" s="450"/>
      <c r="Z190" s="450"/>
      <c r="AA190" s="602"/>
      <c r="AB190" s="602"/>
      <c r="AC190" s="602"/>
      <c r="AD190" s="608"/>
      <c r="AE190" s="608"/>
      <c r="AF190" s="608"/>
      <c r="AG190" s="456">
        <v>29361</v>
      </c>
      <c r="AH190" s="456">
        <v>81</v>
      </c>
      <c r="AI190" s="456">
        <v>8</v>
      </c>
      <c r="AJ190" s="456"/>
      <c r="AK190" s="456"/>
      <c r="AL190" s="456"/>
      <c r="AM190" s="456"/>
      <c r="AN190" s="456"/>
      <c r="AO190" s="456"/>
      <c r="AP190" s="456"/>
      <c r="AQ190" s="456"/>
      <c r="AR190" s="456"/>
      <c r="AS190" s="456"/>
      <c r="AT190" s="456"/>
      <c r="AU190" s="456"/>
      <c r="AV190" s="456"/>
      <c r="AW190" s="675">
        <f t="shared" si="9"/>
        <v>20</v>
      </c>
      <c r="AX190" s="440">
        <f>IFERROR(VLOOKUP(B190,Database!A:D,4,FALSE),"r")</f>
        <v>120</v>
      </c>
      <c r="AY190" s="440">
        <f t="shared" si="10"/>
        <v>81</v>
      </c>
      <c r="BA190" s="641"/>
      <c r="BB190" s="467"/>
    </row>
    <row r="191" spans="1:54" ht="16.5" thickTop="1" thickBot="1" x14ac:dyDescent="0.3">
      <c r="A191" s="444">
        <f t="shared" si="11"/>
        <v>185</v>
      </c>
      <c r="B191" s="440">
        <v>6984804938</v>
      </c>
      <c r="C191" s="440"/>
      <c r="D191" s="440" t="str">
        <f>IFERROR(VLOOKUP(B191,Database!A:D,2,FALSE),"r")</f>
        <v>DF 375ML ORNG SPREAD NSA</v>
      </c>
      <c r="E191" s="849"/>
      <c r="F191" s="516">
        <f t="shared" si="8"/>
        <v>1333</v>
      </c>
      <c r="G191" s="516"/>
      <c r="H191" s="862"/>
      <c r="I191" s="840">
        <v>29362</v>
      </c>
      <c r="J191" s="441">
        <v>29371</v>
      </c>
      <c r="K191" s="629">
        <v>8</v>
      </c>
      <c r="L191" s="442"/>
      <c r="M191" s="442"/>
      <c r="N191" s="442"/>
      <c r="O191" s="449"/>
      <c r="P191" s="449"/>
      <c r="Q191" s="449"/>
      <c r="R191" s="450"/>
      <c r="S191" s="450"/>
      <c r="T191" s="450"/>
      <c r="U191" s="487"/>
      <c r="V191" s="487"/>
      <c r="W191" s="487"/>
      <c r="X191" s="450"/>
      <c r="Y191" s="450"/>
      <c r="Z191" s="450"/>
      <c r="AA191" s="602"/>
      <c r="AB191" s="602"/>
      <c r="AC191" s="602"/>
      <c r="AD191" s="608"/>
      <c r="AE191" s="608"/>
      <c r="AF191" s="608"/>
      <c r="AG191" s="456">
        <v>29372</v>
      </c>
      <c r="AH191" s="456">
        <v>133</v>
      </c>
      <c r="AI191" s="456">
        <v>8</v>
      </c>
      <c r="AJ191" s="456"/>
      <c r="AK191" s="456"/>
      <c r="AL191" s="456"/>
      <c r="AM191" s="456"/>
      <c r="AN191" s="456"/>
      <c r="AO191" s="456"/>
      <c r="AP191" s="456"/>
      <c r="AQ191" s="456"/>
      <c r="AR191" s="456"/>
      <c r="AS191" s="456"/>
      <c r="AT191" s="456"/>
      <c r="AU191" s="456"/>
      <c r="AV191" s="456"/>
      <c r="AW191" s="675">
        <f t="shared" si="9"/>
        <v>10</v>
      </c>
      <c r="AX191" s="440">
        <f>IFERROR(VLOOKUP(B191,Database!A:D,4,FALSE),"r")</f>
        <v>120</v>
      </c>
      <c r="AY191" s="440">
        <f t="shared" si="10"/>
        <v>133</v>
      </c>
      <c r="BA191" s="641"/>
      <c r="BB191" s="467"/>
    </row>
    <row r="192" spans="1:54" ht="16.5" thickTop="1" thickBot="1" x14ac:dyDescent="0.3">
      <c r="A192" s="444">
        <f t="shared" si="11"/>
        <v>186</v>
      </c>
      <c r="B192" s="440">
        <v>6984804937</v>
      </c>
      <c r="C192" s="440"/>
      <c r="D192" s="440" t="str">
        <f>IFERROR(VLOOKUP(B192,Database!A:D,2,FALSE),"r")</f>
        <v>DF 375ML BLUBRY SPRD NSA</v>
      </c>
      <c r="E192" s="849"/>
      <c r="F192" s="516">
        <f t="shared" si="8"/>
        <v>1226</v>
      </c>
      <c r="G192" s="516"/>
      <c r="H192" s="862"/>
      <c r="I192" s="840">
        <v>29373</v>
      </c>
      <c r="J192" s="441">
        <v>29380</v>
      </c>
      <c r="K192" s="629">
        <v>8</v>
      </c>
      <c r="L192" s="442"/>
      <c r="M192" s="442"/>
      <c r="N192" s="442"/>
      <c r="O192" s="449"/>
      <c r="P192" s="449"/>
      <c r="Q192" s="449"/>
      <c r="R192" s="450"/>
      <c r="S192" s="450"/>
      <c r="T192" s="450"/>
      <c r="U192" s="487"/>
      <c r="V192" s="487"/>
      <c r="W192" s="487"/>
      <c r="X192" s="450"/>
      <c r="Y192" s="450"/>
      <c r="Z192" s="450"/>
      <c r="AA192" s="602"/>
      <c r="AB192" s="602"/>
      <c r="AC192" s="602"/>
      <c r="AD192" s="608"/>
      <c r="AE192" s="608"/>
      <c r="AF192" s="608"/>
      <c r="AG192" s="456">
        <v>29381</v>
      </c>
      <c r="AH192" s="456">
        <v>111</v>
      </c>
      <c r="AI192" s="456">
        <v>8</v>
      </c>
      <c r="AJ192" s="456">
        <v>29382</v>
      </c>
      <c r="AK192" s="456">
        <v>120</v>
      </c>
      <c r="AL192" s="456">
        <v>9</v>
      </c>
      <c r="AM192" s="456">
        <v>29383</v>
      </c>
      <c r="AN192" s="456">
        <v>35</v>
      </c>
      <c r="AO192" s="456">
        <v>9</v>
      </c>
      <c r="AP192" s="456"/>
      <c r="AQ192" s="456"/>
      <c r="AR192" s="456"/>
      <c r="AS192" s="456"/>
      <c r="AT192" s="456"/>
      <c r="AU192" s="456"/>
      <c r="AV192" s="456"/>
      <c r="AW192" s="675">
        <f t="shared" si="9"/>
        <v>8</v>
      </c>
      <c r="AX192" s="440">
        <f>IFERROR(VLOOKUP(B192,Database!A:D,4,FALSE),"r")</f>
        <v>120</v>
      </c>
      <c r="AY192" s="440">
        <f t="shared" si="10"/>
        <v>266</v>
      </c>
      <c r="BA192" s="641"/>
      <c r="BB192" s="467"/>
    </row>
    <row r="193" spans="1:54" ht="16.5" thickTop="1" thickBot="1" x14ac:dyDescent="0.3">
      <c r="A193" s="444">
        <f t="shared" si="11"/>
        <v>187</v>
      </c>
      <c r="B193" s="440">
        <v>5150003564</v>
      </c>
      <c r="C193" s="440"/>
      <c r="D193" s="440" t="str">
        <f>IFERROR(VLOOKUP(B193,Database!A:D,2,FALSE),"r")</f>
        <v>DK 20 ML PURE STRAW JAM</v>
      </c>
      <c r="E193" s="849"/>
      <c r="F193" s="516">
        <f t="shared" si="8"/>
        <v>838</v>
      </c>
      <c r="G193" s="516"/>
      <c r="H193" s="862"/>
      <c r="I193" s="840">
        <v>73487</v>
      </c>
      <c r="J193" s="441">
        <v>73492</v>
      </c>
      <c r="K193" s="629">
        <v>9</v>
      </c>
      <c r="L193" s="442"/>
      <c r="M193" s="442"/>
      <c r="N193" s="442"/>
      <c r="O193" s="449"/>
      <c r="P193" s="449"/>
      <c r="Q193" s="449"/>
      <c r="R193" s="450"/>
      <c r="S193" s="450"/>
      <c r="T193" s="450"/>
      <c r="U193" s="487"/>
      <c r="V193" s="487"/>
      <c r="W193" s="487"/>
      <c r="X193" s="450"/>
      <c r="Y193" s="450"/>
      <c r="Z193" s="450"/>
      <c r="AA193" s="602"/>
      <c r="AB193" s="602"/>
      <c r="AC193" s="602"/>
      <c r="AD193" s="608"/>
      <c r="AE193" s="608"/>
      <c r="AF193" s="608"/>
      <c r="AG193" s="456">
        <v>73493</v>
      </c>
      <c r="AH193" s="456">
        <v>22</v>
      </c>
      <c r="AI193" s="456">
        <v>9</v>
      </c>
      <c r="AJ193" s="456"/>
      <c r="AK193" s="456"/>
      <c r="AL193" s="456"/>
      <c r="AM193" s="456"/>
      <c r="AN193" s="456"/>
      <c r="AO193" s="456"/>
      <c r="AP193" s="456"/>
      <c r="AQ193" s="456"/>
      <c r="AR193" s="456"/>
      <c r="AS193" s="456"/>
      <c r="AT193" s="456"/>
      <c r="AU193" s="456"/>
      <c r="AV193" s="456"/>
      <c r="AW193" s="675">
        <f t="shared" si="9"/>
        <v>6</v>
      </c>
      <c r="AX193" s="440">
        <f>IFERROR(VLOOKUP(B193,Database!A:D,4,FALSE),"r")</f>
        <v>136</v>
      </c>
      <c r="AY193" s="440">
        <f t="shared" si="10"/>
        <v>22</v>
      </c>
      <c r="BA193" s="641"/>
      <c r="BB193" s="467"/>
    </row>
    <row r="194" spans="1:54" ht="16.5" thickTop="1" thickBot="1" x14ac:dyDescent="0.3">
      <c r="A194" s="444">
        <f t="shared" si="11"/>
        <v>188</v>
      </c>
      <c r="B194" s="440">
        <v>5150003887</v>
      </c>
      <c r="C194" s="440"/>
      <c r="D194" s="440" t="str">
        <f>IFERROR(VLOOKUP(B194,Database!A:D,2,FALSE),"r")</f>
        <v>DK 1 OZ RED RASPBERRY PRES</v>
      </c>
      <c r="E194" s="849"/>
      <c r="F194" s="516">
        <f t="shared" si="8"/>
        <v>1526</v>
      </c>
      <c r="G194" s="516"/>
      <c r="H194" s="862"/>
      <c r="I194" s="840">
        <v>71397</v>
      </c>
      <c r="J194" s="441">
        <v>71403</v>
      </c>
      <c r="K194" s="629">
        <v>9</v>
      </c>
      <c r="L194" s="442">
        <v>71405</v>
      </c>
      <c r="M194" s="442">
        <v>71407</v>
      </c>
      <c r="N194" s="442">
        <v>10</v>
      </c>
      <c r="O194" s="449"/>
      <c r="P194" s="449"/>
      <c r="Q194" s="449"/>
      <c r="R194" s="450"/>
      <c r="S194" s="450"/>
      <c r="T194" s="450"/>
      <c r="U194" s="487"/>
      <c r="V194" s="487"/>
      <c r="W194" s="487"/>
      <c r="X194" s="450"/>
      <c r="Y194" s="450"/>
      <c r="Z194" s="450"/>
      <c r="AA194" s="602"/>
      <c r="AB194" s="602"/>
      <c r="AC194" s="602"/>
      <c r="AD194" s="608"/>
      <c r="AE194" s="608"/>
      <c r="AF194" s="608"/>
      <c r="AG194" s="456">
        <v>71404</v>
      </c>
      <c r="AH194" s="456">
        <v>133</v>
      </c>
      <c r="AI194" s="456">
        <v>9</v>
      </c>
      <c r="AJ194" s="456">
        <v>71408</v>
      </c>
      <c r="AK194" s="456">
        <v>33</v>
      </c>
      <c r="AL194" s="456">
        <v>10</v>
      </c>
      <c r="AM194" s="456"/>
      <c r="AN194" s="456"/>
      <c r="AO194" s="456"/>
      <c r="AP194" s="456"/>
      <c r="AQ194" s="456"/>
      <c r="AR194" s="456"/>
      <c r="AS194" s="456"/>
      <c r="AT194" s="456"/>
      <c r="AU194" s="456"/>
      <c r="AV194" s="456"/>
      <c r="AW194" s="675">
        <f t="shared" si="9"/>
        <v>10</v>
      </c>
      <c r="AX194" s="440">
        <f>IFERROR(VLOOKUP(B194,Database!A:D,4,FALSE),"r")</f>
        <v>136</v>
      </c>
      <c r="AY194" s="440">
        <f t="shared" si="10"/>
        <v>166</v>
      </c>
      <c r="BA194" s="641"/>
      <c r="BB194" s="467"/>
    </row>
    <row r="195" spans="1:54" ht="16.5" thickTop="1" thickBot="1" x14ac:dyDescent="0.3">
      <c r="A195" s="444">
        <f t="shared" si="11"/>
        <v>189</v>
      </c>
      <c r="B195" s="440">
        <v>5150003979</v>
      </c>
      <c r="C195" s="440"/>
      <c r="D195" s="440" t="str">
        <f>IFERROR(VLOOKUP(B195,Database!A:D,2,FALSE),"r")</f>
        <v>DK 2.75 OZ WLD MNE BLUBRY SYRP</v>
      </c>
      <c r="E195" s="849"/>
      <c r="F195" s="516">
        <f t="shared" si="8"/>
        <v>4424</v>
      </c>
      <c r="G195" s="516"/>
      <c r="H195" s="862"/>
      <c r="I195" s="840">
        <v>71423</v>
      </c>
      <c r="J195" s="441">
        <v>71428</v>
      </c>
      <c r="K195" s="629">
        <v>13</v>
      </c>
      <c r="L195" s="442">
        <v>71429</v>
      </c>
      <c r="M195" s="442">
        <v>71472</v>
      </c>
      <c r="N195" s="442">
        <v>13</v>
      </c>
      <c r="O195" s="449">
        <v>71473</v>
      </c>
      <c r="P195" s="449">
        <v>71477</v>
      </c>
      <c r="Q195" s="449">
        <v>14</v>
      </c>
      <c r="R195" s="450"/>
      <c r="S195" s="450"/>
      <c r="T195" s="450"/>
      <c r="U195" s="487"/>
      <c r="V195" s="487"/>
      <c r="W195" s="487"/>
      <c r="X195" s="450"/>
      <c r="Y195" s="450"/>
      <c r="Z195" s="450"/>
      <c r="AA195" s="602"/>
      <c r="AB195" s="602"/>
      <c r="AC195" s="602"/>
      <c r="AD195" s="608"/>
      <c r="AE195" s="608"/>
      <c r="AF195" s="608"/>
      <c r="AG195" s="456">
        <v>71478</v>
      </c>
      <c r="AH195" s="456">
        <v>24</v>
      </c>
      <c r="AI195" s="456">
        <v>14</v>
      </c>
      <c r="AJ195" s="456"/>
      <c r="AK195" s="456"/>
      <c r="AL195" s="456"/>
      <c r="AM195" s="456"/>
      <c r="AN195" s="456"/>
      <c r="AO195" s="456"/>
      <c r="AP195" s="456"/>
      <c r="AQ195" s="456"/>
      <c r="AR195" s="456"/>
      <c r="AS195" s="456"/>
      <c r="AT195" s="456"/>
      <c r="AU195" s="456"/>
      <c r="AV195" s="456"/>
      <c r="AW195" s="675">
        <f t="shared" si="9"/>
        <v>55</v>
      </c>
      <c r="AX195" s="440">
        <f>IFERROR(VLOOKUP(B195,Database!A:D,4,FALSE),"r")</f>
        <v>80</v>
      </c>
      <c r="AY195" s="440">
        <f t="shared" si="10"/>
        <v>24</v>
      </c>
      <c r="BA195" s="641"/>
      <c r="BB195" s="467"/>
    </row>
    <row r="196" spans="1:54" ht="16.5" thickTop="1" thickBot="1" x14ac:dyDescent="0.3">
      <c r="A196" s="444">
        <f t="shared" si="11"/>
        <v>190</v>
      </c>
      <c r="B196" s="440">
        <v>5150003979</v>
      </c>
      <c r="C196" s="440"/>
      <c r="D196" s="440" t="str">
        <f>IFERROR(VLOOKUP(B196,Database!A:D,2,FALSE),"r")</f>
        <v>DK 2.75 OZ WLD MNE BLUBRY SYRP</v>
      </c>
      <c r="E196" s="849"/>
      <c r="F196" s="516">
        <f t="shared" si="8"/>
        <v>0</v>
      </c>
      <c r="G196" s="516"/>
      <c r="H196" s="862"/>
      <c r="I196" s="840"/>
      <c r="J196" s="441"/>
      <c r="K196" s="629"/>
      <c r="L196" s="442"/>
      <c r="M196" s="442"/>
      <c r="N196" s="442"/>
      <c r="O196" s="449"/>
      <c r="P196" s="449"/>
      <c r="Q196" s="449"/>
      <c r="R196" s="450"/>
      <c r="S196" s="450"/>
      <c r="T196" s="450"/>
      <c r="U196" s="487"/>
      <c r="V196" s="487"/>
      <c r="W196" s="487"/>
      <c r="X196" s="450"/>
      <c r="Y196" s="450"/>
      <c r="Z196" s="450"/>
      <c r="AA196" s="602"/>
      <c r="AB196" s="602"/>
      <c r="AC196" s="602"/>
      <c r="AD196" s="608"/>
      <c r="AE196" s="608"/>
      <c r="AF196" s="608"/>
      <c r="AG196" s="456"/>
      <c r="AH196" s="456"/>
      <c r="AI196" s="456"/>
      <c r="AJ196" s="456"/>
      <c r="AK196" s="456"/>
      <c r="AL196" s="456"/>
      <c r="AM196" s="456"/>
      <c r="AN196" s="456"/>
      <c r="AO196" s="456"/>
      <c r="AP196" s="456"/>
      <c r="AQ196" s="456"/>
      <c r="AR196" s="456"/>
      <c r="AS196" s="456"/>
      <c r="AT196" s="456"/>
      <c r="AU196" s="456"/>
      <c r="AV196" s="456"/>
      <c r="AW196" s="675">
        <f t="shared" si="9"/>
        <v>0</v>
      </c>
      <c r="AX196" s="440">
        <f>IFERROR(VLOOKUP(B196,Database!A:D,4,FALSE),"r")</f>
        <v>80</v>
      </c>
      <c r="AY196" s="440">
        <f t="shared" si="10"/>
        <v>0</v>
      </c>
      <c r="BA196" s="641"/>
      <c r="BB196" s="467"/>
    </row>
    <row r="197" spans="1:54" ht="16.5" thickTop="1" thickBot="1" x14ac:dyDescent="0.3">
      <c r="A197" s="444">
        <f t="shared" si="11"/>
        <v>191</v>
      </c>
      <c r="B197" s="440">
        <v>5150005685</v>
      </c>
      <c r="C197" s="440"/>
      <c r="D197" s="440" t="str">
        <f>IFERROR(VLOOKUP(B197,Database!A:D,2,FALSE),"r")</f>
        <v>SM 12 FL OZ STRAWBERRY SYRUP</v>
      </c>
      <c r="E197" s="849"/>
      <c r="F197" s="516">
        <f t="shared" si="8"/>
        <v>76667529</v>
      </c>
      <c r="G197" s="516"/>
      <c r="H197" s="862"/>
      <c r="I197" s="840">
        <v>57593</v>
      </c>
      <c r="J197" s="441">
        <v>575615</v>
      </c>
      <c r="K197" s="629">
        <v>9</v>
      </c>
      <c r="L197" s="442"/>
      <c r="M197" s="442"/>
      <c r="N197" s="442"/>
      <c r="O197" s="449"/>
      <c r="P197" s="449"/>
      <c r="Q197" s="449"/>
      <c r="R197" s="450"/>
      <c r="S197" s="450"/>
      <c r="T197" s="450"/>
      <c r="U197" s="487"/>
      <c r="V197" s="487"/>
      <c r="W197" s="487"/>
      <c r="X197" s="450"/>
      <c r="Y197" s="450"/>
      <c r="Z197" s="450"/>
      <c r="AA197" s="602"/>
      <c r="AB197" s="602"/>
      <c r="AC197" s="602"/>
      <c r="AD197" s="608"/>
      <c r="AE197" s="608"/>
      <c r="AF197" s="608"/>
      <c r="AG197" s="456">
        <v>57616</v>
      </c>
      <c r="AH197" s="456">
        <v>125</v>
      </c>
      <c r="AI197" s="456">
        <v>9</v>
      </c>
      <c r="AJ197" s="456"/>
      <c r="AK197" s="456"/>
      <c r="AL197" s="456"/>
      <c r="AM197" s="456"/>
      <c r="AN197" s="456"/>
      <c r="AO197" s="456"/>
      <c r="AP197" s="456"/>
      <c r="AQ197" s="456"/>
      <c r="AR197" s="456"/>
      <c r="AS197" s="456"/>
      <c r="AT197" s="456"/>
      <c r="AU197" s="456"/>
      <c r="AV197" s="456"/>
      <c r="AW197" s="675">
        <f t="shared" si="9"/>
        <v>518023</v>
      </c>
      <c r="AX197" s="440">
        <f>IFERROR(VLOOKUP(B197,Database!A:D,4,FALSE),"r")</f>
        <v>148</v>
      </c>
      <c r="AY197" s="440">
        <f t="shared" si="10"/>
        <v>125</v>
      </c>
      <c r="BA197" s="641"/>
      <c r="BB197" s="467"/>
    </row>
    <row r="198" spans="1:54" ht="16.5" thickTop="1" thickBot="1" x14ac:dyDescent="0.3">
      <c r="A198" s="444">
        <f t="shared" si="11"/>
        <v>192</v>
      </c>
      <c r="B198" s="440">
        <v>5150005684</v>
      </c>
      <c r="C198" s="440"/>
      <c r="D198" s="440" t="str">
        <f>IFERROR(VLOOKUP(B198,Database!A:D,2,FALSE),"r")</f>
        <v>SM 12 FL OZ RED RASPBERRY SYR</v>
      </c>
      <c r="E198" s="849"/>
      <c r="F198" s="516">
        <f t="shared" si="8"/>
        <v>1362</v>
      </c>
      <c r="G198" s="516"/>
      <c r="H198" s="862"/>
      <c r="I198" s="840">
        <v>57617</v>
      </c>
      <c r="J198" s="441">
        <v>57625</v>
      </c>
      <c r="K198" s="629">
        <v>9</v>
      </c>
      <c r="L198" s="442"/>
      <c r="M198" s="442"/>
      <c r="N198" s="442"/>
      <c r="O198" s="449"/>
      <c r="P198" s="449"/>
      <c r="Q198" s="449"/>
      <c r="R198" s="450"/>
      <c r="S198" s="450"/>
      <c r="T198" s="450"/>
      <c r="U198" s="487"/>
      <c r="V198" s="487"/>
      <c r="W198" s="487"/>
      <c r="X198" s="450"/>
      <c r="Y198" s="450"/>
      <c r="Z198" s="450"/>
      <c r="AA198" s="602"/>
      <c r="AB198" s="602"/>
      <c r="AC198" s="602"/>
      <c r="AD198" s="608"/>
      <c r="AE198" s="608"/>
      <c r="AF198" s="608"/>
      <c r="AG198" s="456">
        <v>57626</v>
      </c>
      <c r="AH198" s="456">
        <v>30</v>
      </c>
      <c r="AI198" s="456">
        <v>9</v>
      </c>
      <c r="AJ198" s="456"/>
      <c r="AK198" s="456"/>
      <c r="AL198" s="456"/>
      <c r="AM198" s="456"/>
      <c r="AN198" s="456"/>
      <c r="AO198" s="456"/>
      <c r="AP198" s="456"/>
      <c r="AQ198" s="456"/>
      <c r="AR198" s="456"/>
      <c r="AS198" s="456"/>
      <c r="AT198" s="456"/>
      <c r="AU198" s="456"/>
      <c r="AV198" s="456"/>
      <c r="AW198" s="675">
        <f t="shared" si="9"/>
        <v>9</v>
      </c>
      <c r="AX198" s="440">
        <f>IFERROR(VLOOKUP(B198,Database!A:D,4,FALSE),"r")</f>
        <v>148</v>
      </c>
      <c r="AY198" s="440">
        <f t="shared" si="10"/>
        <v>30</v>
      </c>
      <c r="BA198" s="641"/>
      <c r="BB198" s="467"/>
    </row>
    <row r="199" spans="1:54" ht="16.5" thickTop="1" thickBot="1" x14ac:dyDescent="0.3">
      <c r="A199" s="444">
        <f t="shared" si="11"/>
        <v>193</v>
      </c>
      <c r="B199" s="440">
        <v>5150005683</v>
      </c>
      <c r="C199" s="440"/>
      <c r="D199" s="440" t="str">
        <f>IFERROR(VLOOKUP(B199,Database!A:D,2,FALSE),"r")</f>
        <v>SM 12 FL OZ BOYSENBERRY SYRUP</v>
      </c>
      <c r="E199" s="849"/>
      <c r="F199" s="516">
        <f t="shared" ref="F199:F262" si="12">((($AW199)*$AX199)+($AY199))</f>
        <v>7820</v>
      </c>
      <c r="G199" s="516"/>
      <c r="H199" s="862"/>
      <c r="I199" s="840">
        <v>57627</v>
      </c>
      <c r="J199" s="441">
        <v>57675</v>
      </c>
      <c r="K199" s="629">
        <v>9</v>
      </c>
      <c r="L199" s="442">
        <v>57677</v>
      </c>
      <c r="M199" s="442">
        <v>57679</v>
      </c>
      <c r="N199" s="442">
        <v>10</v>
      </c>
      <c r="O199" s="449"/>
      <c r="P199" s="449"/>
      <c r="Q199" s="449"/>
      <c r="R199" s="450"/>
      <c r="S199" s="450"/>
      <c r="T199" s="450"/>
      <c r="U199" s="487"/>
      <c r="V199" s="487"/>
      <c r="W199" s="487"/>
      <c r="X199" s="450"/>
      <c r="Y199" s="450"/>
      <c r="Z199" s="450"/>
      <c r="AA199" s="602"/>
      <c r="AB199" s="602"/>
      <c r="AC199" s="602"/>
      <c r="AD199" s="608"/>
      <c r="AE199" s="608"/>
      <c r="AF199" s="608"/>
      <c r="AG199" s="456">
        <v>57676</v>
      </c>
      <c r="AH199" s="456">
        <v>46</v>
      </c>
      <c r="AI199" s="456">
        <v>9</v>
      </c>
      <c r="AJ199" s="456">
        <v>57680</v>
      </c>
      <c r="AK199" s="456">
        <v>78</v>
      </c>
      <c r="AL199" s="456">
        <v>10</v>
      </c>
      <c r="AM199" s="456"/>
      <c r="AN199" s="456"/>
      <c r="AO199" s="456"/>
      <c r="AP199" s="456"/>
      <c r="AQ199" s="456"/>
      <c r="AR199" s="456"/>
      <c r="AS199" s="456"/>
      <c r="AT199" s="456"/>
      <c r="AU199" s="456"/>
      <c r="AV199" s="456"/>
      <c r="AW199" s="675">
        <f t="shared" si="9"/>
        <v>52</v>
      </c>
      <c r="AX199" s="440">
        <f>IFERROR(VLOOKUP(B199,Database!A:D,4,FALSE),"r")</f>
        <v>148</v>
      </c>
      <c r="AY199" s="440">
        <f t="shared" si="10"/>
        <v>124</v>
      </c>
      <c r="BA199" s="641"/>
      <c r="BB199" s="467"/>
    </row>
    <row r="200" spans="1:54" ht="16.5" thickTop="1" thickBot="1" x14ac:dyDescent="0.3">
      <c r="A200" s="444">
        <f t="shared" si="11"/>
        <v>194</v>
      </c>
      <c r="B200" s="440">
        <v>5150003564</v>
      </c>
      <c r="C200" s="440"/>
      <c r="D200" s="440" t="str">
        <f>IFERROR(VLOOKUP(B200,Database!A:D,2,FALSE),"r")</f>
        <v>DK 20 ML PURE STRAW JAM</v>
      </c>
      <c r="E200" s="849"/>
      <c r="F200" s="516">
        <f t="shared" si="12"/>
        <v>0</v>
      </c>
      <c r="G200" s="516"/>
      <c r="H200" s="862"/>
      <c r="I200" s="840"/>
      <c r="J200" s="441"/>
      <c r="K200" s="629"/>
      <c r="L200" s="442"/>
      <c r="M200" s="442"/>
      <c r="N200" s="442"/>
      <c r="O200" s="449"/>
      <c r="P200" s="449"/>
      <c r="Q200" s="449"/>
      <c r="R200" s="450"/>
      <c r="S200" s="450"/>
      <c r="T200" s="450"/>
      <c r="U200" s="487"/>
      <c r="V200" s="487"/>
      <c r="W200" s="487"/>
      <c r="X200" s="450"/>
      <c r="Y200" s="450"/>
      <c r="Z200" s="450"/>
      <c r="AA200" s="602"/>
      <c r="AB200" s="602"/>
      <c r="AC200" s="602"/>
      <c r="AD200" s="608"/>
      <c r="AE200" s="608"/>
      <c r="AF200" s="608"/>
      <c r="AG200" s="456"/>
      <c r="AH200" s="456"/>
      <c r="AI200" s="456"/>
      <c r="AJ200" s="456"/>
      <c r="AK200" s="456"/>
      <c r="AL200" s="456"/>
      <c r="AM200" s="456"/>
      <c r="AN200" s="456"/>
      <c r="AO200" s="456"/>
      <c r="AP200" s="456"/>
      <c r="AQ200" s="456"/>
      <c r="AR200" s="456"/>
      <c r="AS200" s="456"/>
      <c r="AT200" s="456"/>
      <c r="AU200" s="456"/>
      <c r="AV200" s="456"/>
      <c r="AW200" s="675">
        <f t="shared" ref="AW200:AW263" si="13">IF($I200&lt;&gt;0,(($J200-$I200)+1),0) + IF($L200&lt;&gt;0,(($M200-$L200)+1),0) + IF($O200&lt;&gt;0,(($P200-$O200)+1),0) + IF($R200&lt;&gt;0,(($S200-$R200)+1),0) +  IF($U200&lt;&gt;0,(($V200-$U200)+1),0) +  IF($X200&lt;&gt;0,(($Y200-$X200)+1),0) +IF($AA200&lt;&gt;0,(($AB200-$AA200)+1),0) +IF($AD200&lt;&gt;0,(($AE200-$AD200)+1),0)</f>
        <v>0</v>
      </c>
      <c r="AX200" s="440">
        <f>IFERROR(VLOOKUP(B200,Database!A:D,4,FALSE),"r")</f>
        <v>136</v>
      </c>
      <c r="AY200" s="440">
        <f t="shared" ref="AY200:AY263" si="14">($AH200+$AK200+$AN200+$AQ200+ $AT200)</f>
        <v>0</v>
      </c>
      <c r="BA200" s="641"/>
      <c r="BB200" s="467"/>
    </row>
    <row r="201" spans="1:54" ht="16.5" thickTop="1" thickBot="1" x14ac:dyDescent="0.3">
      <c r="A201" s="444">
        <f t="shared" ref="A201:A264" si="15">A200+1</f>
        <v>195</v>
      </c>
      <c r="B201" s="440">
        <v>5150003560</v>
      </c>
      <c r="C201" s="440"/>
      <c r="D201" s="440" t="str">
        <f>IFERROR(VLOOKUP(B201,Database!A:D,2,FALSE),"r")</f>
        <v>DK 35 ML PURE MAPLE SYRUP</v>
      </c>
      <c r="E201" s="849"/>
      <c r="F201" s="516">
        <f t="shared" si="12"/>
        <v>239</v>
      </c>
      <c r="G201" s="516"/>
      <c r="H201" s="862"/>
      <c r="I201" s="840"/>
      <c r="J201" s="441"/>
      <c r="K201" s="629"/>
      <c r="L201" s="442"/>
      <c r="M201" s="442"/>
      <c r="N201" s="442"/>
      <c r="O201" s="449"/>
      <c r="P201" s="449"/>
      <c r="Q201" s="449"/>
      <c r="R201" s="450"/>
      <c r="S201" s="450"/>
      <c r="T201" s="450"/>
      <c r="U201" s="487"/>
      <c r="V201" s="487"/>
      <c r="W201" s="487"/>
      <c r="X201" s="450"/>
      <c r="Y201" s="450"/>
      <c r="Z201" s="450"/>
      <c r="AA201" s="602"/>
      <c r="AB201" s="602"/>
      <c r="AC201" s="602"/>
      <c r="AD201" s="608"/>
      <c r="AE201" s="608"/>
      <c r="AF201" s="608"/>
      <c r="AG201" s="456">
        <v>71479</v>
      </c>
      <c r="AH201" s="456">
        <v>119</v>
      </c>
      <c r="AI201" s="456">
        <v>14</v>
      </c>
      <c r="AJ201" s="456">
        <v>71480</v>
      </c>
      <c r="AK201" s="456">
        <v>120</v>
      </c>
      <c r="AL201" s="456">
        <v>14</v>
      </c>
      <c r="AM201" s="456"/>
      <c r="AN201" s="456"/>
      <c r="AO201" s="456"/>
      <c r="AP201" s="456"/>
      <c r="AQ201" s="456"/>
      <c r="AR201" s="456"/>
      <c r="AS201" s="456"/>
      <c r="AT201" s="456"/>
      <c r="AU201" s="456"/>
      <c r="AV201" s="456"/>
      <c r="AW201" s="675">
        <f t="shared" si="13"/>
        <v>0</v>
      </c>
      <c r="AX201" s="440">
        <f>IFERROR(VLOOKUP(B201,Database!A:D,4,FALSE),"r")</f>
        <v>119</v>
      </c>
      <c r="AY201" s="440">
        <f t="shared" si="14"/>
        <v>239</v>
      </c>
      <c r="BA201" s="641"/>
      <c r="BB201" s="467"/>
    </row>
    <row r="202" spans="1:54" ht="16.5" thickTop="1" thickBot="1" x14ac:dyDescent="0.3">
      <c r="A202" s="444">
        <f t="shared" si="15"/>
        <v>196</v>
      </c>
      <c r="B202" s="440">
        <v>5150003907</v>
      </c>
      <c r="C202" s="440"/>
      <c r="D202" s="440" t="str">
        <f>IFERROR(VLOOKUP(B202,Database!A:D,2,FALSE),"r")</f>
        <v>DK 1.6 OZ MAPLE SYRUP GLASS</v>
      </c>
      <c r="E202" s="849"/>
      <c r="F202" s="516">
        <f t="shared" si="12"/>
        <v>363236</v>
      </c>
      <c r="G202" s="516"/>
      <c r="H202" s="862"/>
      <c r="I202" s="840">
        <v>71481</v>
      </c>
      <c r="J202" s="441">
        <v>71489</v>
      </c>
      <c r="K202" s="629">
        <v>14</v>
      </c>
      <c r="L202" s="442">
        <v>71491</v>
      </c>
      <c r="M202" s="442">
        <v>71499</v>
      </c>
      <c r="N202" s="442">
        <v>15</v>
      </c>
      <c r="O202" s="449">
        <v>71500</v>
      </c>
      <c r="P202" s="449">
        <v>74528</v>
      </c>
      <c r="Q202" s="449">
        <v>15</v>
      </c>
      <c r="R202" s="450">
        <v>74530</v>
      </c>
      <c r="S202" s="450">
        <v>74533</v>
      </c>
      <c r="T202" s="450">
        <v>16</v>
      </c>
      <c r="U202" s="487"/>
      <c r="V202" s="487"/>
      <c r="W202" s="487"/>
      <c r="X202" s="450"/>
      <c r="Y202" s="450"/>
      <c r="Z202" s="450"/>
      <c r="AA202" s="602"/>
      <c r="AB202" s="602"/>
      <c r="AC202" s="602"/>
      <c r="AD202" s="608"/>
      <c r="AE202" s="608"/>
      <c r="AF202" s="608"/>
      <c r="AG202" s="456">
        <v>71490</v>
      </c>
      <c r="AH202" s="456">
        <v>74</v>
      </c>
      <c r="AI202" s="456">
        <v>14</v>
      </c>
      <c r="AJ202" s="456">
        <v>74529</v>
      </c>
      <c r="AK202" s="456">
        <v>60</v>
      </c>
      <c r="AL202" s="456">
        <v>15</v>
      </c>
      <c r="AM202" s="456">
        <v>74534</v>
      </c>
      <c r="AN202" s="456">
        <v>33</v>
      </c>
      <c r="AO202" s="456">
        <v>16</v>
      </c>
      <c r="AP202" s="456"/>
      <c r="AQ202" s="456"/>
      <c r="AR202" s="456"/>
      <c r="AS202" s="456"/>
      <c r="AT202" s="456"/>
      <c r="AU202" s="456"/>
      <c r="AV202" s="456"/>
      <c r="AW202" s="675">
        <f t="shared" si="13"/>
        <v>3051</v>
      </c>
      <c r="AX202" s="440">
        <f>IFERROR(VLOOKUP(B202,Database!A:D,4,FALSE),"r")</f>
        <v>119</v>
      </c>
      <c r="AY202" s="440">
        <f t="shared" si="14"/>
        <v>167</v>
      </c>
      <c r="BA202" s="641"/>
      <c r="BB202" s="467"/>
    </row>
    <row r="203" spans="1:54" ht="16.5" thickTop="1" thickBot="1" x14ac:dyDescent="0.3">
      <c r="A203" s="444">
        <f t="shared" si="15"/>
        <v>197</v>
      </c>
      <c r="B203" s="440">
        <v>5150003907</v>
      </c>
      <c r="C203" s="440"/>
      <c r="D203" s="440" t="str">
        <f>IFERROR(VLOOKUP(B203,Database!A:D,2,FALSE),"r")</f>
        <v>DK 1.6 OZ MAPLE SYRUP GLASS</v>
      </c>
      <c r="E203" s="849"/>
      <c r="F203" s="516">
        <f t="shared" si="12"/>
        <v>0</v>
      </c>
      <c r="G203" s="516"/>
      <c r="H203" s="862"/>
      <c r="I203" s="840"/>
      <c r="J203" s="441"/>
      <c r="K203" s="629"/>
      <c r="L203" s="442"/>
      <c r="M203" s="442"/>
      <c r="N203" s="442"/>
      <c r="O203" s="449"/>
      <c r="P203" s="449"/>
      <c r="Q203" s="449"/>
      <c r="R203" s="450"/>
      <c r="S203" s="450"/>
      <c r="T203" s="450"/>
      <c r="U203" s="487"/>
      <c r="V203" s="487"/>
      <c r="W203" s="487"/>
      <c r="X203" s="450"/>
      <c r="Y203" s="450"/>
      <c r="Z203" s="450"/>
      <c r="AA203" s="602"/>
      <c r="AB203" s="602"/>
      <c r="AC203" s="602"/>
      <c r="AD203" s="608"/>
      <c r="AE203" s="608"/>
      <c r="AF203" s="608"/>
      <c r="AG203" s="456"/>
      <c r="AH203" s="456"/>
      <c r="AI203" s="456"/>
      <c r="AJ203" s="456"/>
      <c r="AK203" s="456"/>
      <c r="AL203" s="456"/>
      <c r="AM203" s="456"/>
      <c r="AN203" s="456"/>
      <c r="AO203" s="456"/>
      <c r="AP203" s="456"/>
      <c r="AQ203" s="456"/>
      <c r="AR203" s="456"/>
      <c r="AS203" s="456"/>
      <c r="AT203" s="456"/>
      <c r="AU203" s="456"/>
      <c r="AV203" s="456"/>
      <c r="AW203" s="675">
        <f t="shared" si="13"/>
        <v>0</v>
      </c>
      <c r="AX203" s="440">
        <f>IFERROR(VLOOKUP(B203,Database!A:D,4,FALSE),"r")</f>
        <v>119</v>
      </c>
      <c r="AY203" s="440">
        <f t="shared" si="14"/>
        <v>0</v>
      </c>
      <c r="BA203" s="641"/>
      <c r="BB203" s="467"/>
    </row>
    <row r="204" spans="1:54" ht="16.5" thickTop="1" thickBot="1" x14ac:dyDescent="0.3">
      <c r="A204" s="444">
        <f t="shared" si="15"/>
        <v>198</v>
      </c>
      <c r="B204" s="440">
        <v>5150003916</v>
      </c>
      <c r="C204" s="440"/>
      <c r="D204" s="440" t="str">
        <f>IFERROR(VLOOKUP(B204,Database!A:D,2,FALSE),"r")</f>
        <v>DK 1.4 OZ KETCHUP</v>
      </c>
      <c r="E204" s="849"/>
      <c r="F204" s="516">
        <f t="shared" si="12"/>
        <v>984</v>
      </c>
      <c r="G204" s="516"/>
      <c r="H204" s="862"/>
      <c r="I204" s="840">
        <v>74535</v>
      </c>
      <c r="J204" s="441">
        <v>74538</v>
      </c>
      <c r="K204" s="629">
        <v>16</v>
      </c>
      <c r="L204" s="442">
        <v>74539</v>
      </c>
      <c r="M204" s="442">
        <v>74542</v>
      </c>
      <c r="N204" s="442">
        <v>16</v>
      </c>
      <c r="O204" s="449"/>
      <c r="P204" s="449"/>
      <c r="Q204" s="449"/>
      <c r="R204" s="450"/>
      <c r="S204" s="450"/>
      <c r="T204" s="450"/>
      <c r="U204" s="487"/>
      <c r="V204" s="487"/>
      <c r="W204" s="487"/>
      <c r="X204" s="450"/>
      <c r="Y204" s="450"/>
      <c r="Z204" s="450"/>
      <c r="AA204" s="602"/>
      <c r="AB204" s="602"/>
      <c r="AC204" s="602"/>
      <c r="AD204" s="608"/>
      <c r="AE204" s="608"/>
      <c r="AF204" s="608"/>
      <c r="AG204" s="456">
        <v>74543</v>
      </c>
      <c r="AH204" s="456">
        <v>32</v>
      </c>
      <c r="AI204" s="456">
        <v>16</v>
      </c>
      <c r="AJ204" s="456"/>
      <c r="AK204" s="456"/>
      <c r="AL204" s="456"/>
      <c r="AM204" s="456"/>
      <c r="AN204" s="456"/>
      <c r="AO204" s="456"/>
      <c r="AP204" s="456"/>
      <c r="AQ204" s="456"/>
      <c r="AR204" s="456"/>
      <c r="AS204" s="456"/>
      <c r="AT204" s="456"/>
      <c r="AU204" s="456"/>
      <c r="AV204" s="456"/>
      <c r="AW204" s="675">
        <f t="shared" si="13"/>
        <v>8</v>
      </c>
      <c r="AX204" s="440">
        <f>IFERROR(VLOOKUP(B204,Database!A:D,4,FALSE),"r")</f>
        <v>119</v>
      </c>
      <c r="AY204" s="440">
        <f t="shared" si="14"/>
        <v>32</v>
      </c>
      <c r="BA204" s="641"/>
      <c r="BB204" s="467"/>
    </row>
    <row r="205" spans="1:54" ht="16.5" thickTop="1" thickBot="1" x14ac:dyDescent="0.3">
      <c r="A205" s="444">
        <f t="shared" si="15"/>
        <v>199</v>
      </c>
      <c r="B205" s="440">
        <v>5150003916</v>
      </c>
      <c r="C205" s="440"/>
      <c r="D205" s="440" t="str">
        <f>IFERROR(VLOOKUP(B205,Database!A:D,2,FALSE),"r")</f>
        <v>DK 1.4 OZ KETCHUP</v>
      </c>
      <c r="E205" s="849"/>
      <c r="F205" s="516">
        <f t="shared" si="12"/>
        <v>0</v>
      </c>
      <c r="G205" s="516"/>
      <c r="H205" s="862"/>
      <c r="I205" s="840"/>
      <c r="J205" s="441"/>
      <c r="K205" s="629"/>
      <c r="L205" s="442"/>
      <c r="M205" s="442"/>
      <c r="N205" s="442"/>
      <c r="O205" s="449"/>
      <c r="P205" s="449"/>
      <c r="Q205" s="449"/>
      <c r="R205" s="450"/>
      <c r="S205" s="450"/>
      <c r="T205" s="450"/>
      <c r="U205" s="487"/>
      <c r="V205" s="487"/>
      <c r="W205" s="487"/>
      <c r="X205" s="450"/>
      <c r="Y205" s="450"/>
      <c r="Z205" s="450"/>
      <c r="AA205" s="602"/>
      <c r="AB205" s="602"/>
      <c r="AC205" s="602"/>
      <c r="AD205" s="608"/>
      <c r="AE205" s="608"/>
      <c r="AF205" s="608"/>
      <c r="AG205" s="456"/>
      <c r="AH205" s="456"/>
      <c r="AI205" s="456"/>
      <c r="AJ205" s="456"/>
      <c r="AK205" s="456"/>
      <c r="AL205" s="456"/>
      <c r="AM205" s="456"/>
      <c r="AN205" s="456"/>
      <c r="AO205" s="456"/>
      <c r="AP205" s="456"/>
      <c r="AQ205" s="456"/>
      <c r="AR205" s="456"/>
      <c r="AS205" s="456"/>
      <c r="AT205" s="456"/>
      <c r="AU205" s="456"/>
      <c r="AV205" s="456"/>
      <c r="AW205" s="675">
        <f t="shared" si="13"/>
        <v>0</v>
      </c>
      <c r="AX205" s="440">
        <f>IFERROR(VLOOKUP(B205,Database!A:D,4,FALSE),"r")</f>
        <v>119</v>
      </c>
      <c r="AY205" s="440">
        <f t="shared" si="14"/>
        <v>0</v>
      </c>
      <c r="BA205" s="641"/>
      <c r="BB205" s="467"/>
    </row>
    <row r="206" spans="1:54" ht="16.5" thickTop="1" thickBot="1" x14ac:dyDescent="0.3">
      <c r="A206" s="444">
        <f t="shared" si="15"/>
        <v>200</v>
      </c>
      <c r="B206" s="440">
        <v>5150008211</v>
      </c>
      <c r="C206" s="440"/>
      <c r="D206" s="440" t="str">
        <f>IFERROR(VLOOKUP(B206,Database!A:D,2,FALSE),"r")</f>
        <v>CB 1 OZ STRAWBERRY BALSAMIC PC</v>
      </c>
      <c r="E206" s="849"/>
      <c r="F206" s="516">
        <f t="shared" si="12"/>
        <v>289</v>
      </c>
      <c r="G206" s="516"/>
      <c r="H206" s="862"/>
      <c r="I206" s="840">
        <v>73494</v>
      </c>
      <c r="J206" s="441">
        <v>73495</v>
      </c>
      <c r="K206" s="629">
        <v>9</v>
      </c>
      <c r="L206" s="442"/>
      <c r="M206" s="442"/>
      <c r="N206" s="442"/>
      <c r="O206" s="449"/>
      <c r="P206" s="449"/>
      <c r="Q206" s="449"/>
      <c r="R206" s="450"/>
      <c r="S206" s="450"/>
      <c r="T206" s="450"/>
      <c r="U206" s="487"/>
      <c r="V206" s="487"/>
      <c r="W206" s="487"/>
      <c r="X206" s="450"/>
      <c r="Y206" s="450"/>
      <c r="Z206" s="450"/>
      <c r="AA206" s="602"/>
      <c r="AB206" s="602"/>
      <c r="AC206" s="602"/>
      <c r="AD206" s="608"/>
      <c r="AE206" s="608"/>
      <c r="AF206" s="608"/>
      <c r="AG206" s="456">
        <v>73496</v>
      </c>
      <c r="AH206" s="456">
        <v>17</v>
      </c>
      <c r="AI206" s="456">
        <v>9</v>
      </c>
      <c r="AJ206" s="456"/>
      <c r="AK206" s="456"/>
      <c r="AL206" s="456"/>
      <c r="AM206" s="456"/>
      <c r="AN206" s="456"/>
      <c r="AO206" s="456"/>
      <c r="AP206" s="456"/>
      <c r="AQ206" s="456"/>
      <c r="AR206" s="456"/>
      <c r="AS206" s="456"/>
      <c r="AT206" s="456"/>
      <c r="AU206" s="456"/>
      <c r="AV206" s="456"/>
      <c r="AW206" s="675">
        <f t="shared" si="13"/>
        <v>2</v>
      </c>
      <c r="AX206" s="440">
        <f>IFERROR(VLOOKUP(B206,Database!A:D,4,FALSE),"r")</f>
        <v>136</v>
      </c>
      <c r="AY206" s="440">
        <f t="shared" si="14"/>
        <v>17</v>
      </c>
      <c r="BA206" s="641"/>
      <c r="BB206" s="467"/>
    </row>
    <row r="207" spans="1:54" ht="16.5" thickTop="1" thickBot="1" x14ac:dyDescent="0.3">
      <c r="A207" s="444">
        <f t="shared" si="15"/>
        <v>201</v>
      </c>
      <c r="B207" s="440">
        <v>5150003884</v>
      </c>
      <c r="C207" s="440"/>
      <c r="D207" s="440" t="str">
        <f>IFERROR(VLOOKUP(B207,Database!A:D,2,FALSE),"r")</f>
        <v>DK 1.1 OZ PURE HONEY</v>
      </c>
      <c r="E207" s="849"/>
      <c r="F207" s="516">
        <f t="shared" si="12"/>
        <v>1418</v>
      </c>
      <c r="G207" s="516"/>
      <c r="H207" s="862"/>
      <c r="I207" s="840">
        <v>71409</v>
      </c>
      <c r="J207" s="441">
        <v>71418</v>
      </c>
      <c r="K207" s="629">
        <v>10</v>
      </c>
      <c r="L207" s="442"/>
      <c r="M207" s="442"/>
      <c r="N207" s="442"/>
      <c r="O207" s="449"/>
      <c r="P207" s="449"/>
      <c r="Q207" s="449"/>
      <c r="R207" s="450"/>
      <c r="S207" s="450"/>
      <c r="T207" s="450"/>
      <c r="U207" s="487"/>
      <c r="V207" s="487"/>
      <c r="W207" s="487"/>
      <c r="X207" s="450"/>
      <c r="Y207" s="450"/>
      <c r="Z207" s="450"/>
      <c r="AA207" s="602"/>
      <c r="AB207" s="602"/>
      <c r="AC207" s="602"/>
      <c r="AD207" s="608"/>
      <c r="AE207" s="608"/>
      <c r="AF207" s="608"/>
      <c r="AG207" s="456">
        <v>71422</v>
      </c>
      <c r="AH207" s="456">
        <v>58</v>
      </c>
      <c r="AI207" s="456">
        <v>10</v>
      </c>
      <c r="AJ207" s="456"/>
      <c r="AK207" s="456"/>
      <c r="AL207" s="456"/>
      <c r="AM207" s="456"/>
      <c r="AN207" s="456"/>
      <c r="AO207" s="456"/>
      <c r="AP207" s="456"/>
      <c r="AQ207" s="456"/>
      <c r="AR207" s="456"/>
      <c r="AS207" s="456"/>
      <c r="AT207" s="456"/>
      <c r="AU207" s="456"/>
      <c r="AV207" s="456"/>
      <c r="AW207" s="675">
        <f t="shared" si="13"/>
        <v>10</v>
      </c>
      <c r="AX207" s="440">
        <f>IFERROR(VLOOKUP(B207,Database!A:D,4,FALSE),"r")</f>
        <v>136</v>
      </c>
      <c r="AY207" s="440">
        <f t="shared" si="14"/>
        <v>58</v>
      </c>
      <c r="BA207" s="641"/>
      <c r="BB207" s="467"/>
    </row>
    <row r="208" spans="1:54" ht="16.5" thickTop="1" thickBot="1" x14ac:dyDescent="0.3">
      <c r="A208" s="444">
        <f t="shared" si="15"/>
        <v>202</v>
      </c>
      <c r="B208" s="440">
        <v>5150005682</v>
      </c>
      <c r="C208" s="440"/>
      <c r="D208" s="440" t="str">
        <f>IFERROR(VLOOKUP(B208,Database!A:D,2,FALSE),"r")</f>
        <v>SM 12 FL OZ BLUEBERRY SYRUP</v>
      </c>
      <c r="E208" s="849"/>
      <c r="F208" s="516">
        <f t="shared" si="12"/>
        <v>10069</v>
      </c>
      <c r="G208" s="516"/>
      <c r="H208" s="862"/>
      <c r="I208" s="840">
        <v>57681</v>
      </c>
      <c r="J208" s="441">
        <v>57747</v>
      </c>
      <c r="K208" s="629">
        <v>10</v>
      </c>
      <c r="L208" s="442"/>
      <c r="M208" s="442"/>
      <c r="N208" s="442"/>
      <c r="O208" s="449"/>
      <c r="P208" s="449"/>
      <c r="Q208" s="449"/>
      <c r="R208" s="450"/>
      <c r="S208" s="450"/>
      <c r="T208" s="450"/>
      <c r="U208" s="487"/>
      <c r="V208" s="487"/>
      <c r="W208" s="487"/>
      <c r="X208" s="450"/>
      <c r="Y208" s="450"/>
      <c r="Z208" s="450"/>
      <c r="AA208" s="602"/>
      <c r="AB208" s="602"/>
      <c r="AC208" s="602"/>
      <c r="AD208" s="608"/>
      <c r="AE208" s="608"/>
      <c r="AF208" s="608"/>
      <c r="AG208" s="456">
        <v>57748</v>
      </c>
      <c r="AH208" s="456">
        <v>153</v>
      </c>
      <c r="AI208" s="456">
        <v>10</v>
      </c>
      <c r="AJ208" s="456"/>
      <c r="AK208" s="456"/>
      <c r="AL208" s="456"/>
      <c r="AM208" s="456"/>
      <c r="AN208" s="456"/>
      <c r="AO208" s="456"/>
      <c r="AP208" s="456"/>
      <c r="AQ208" s="456"/>
      <c r="AR208" s="456"/>
      <c r="AS208" s="456"/>
      <c r="AT208" s="456"/>
      <c r="AU208" s="456"/>
      <c r="AV208" s="456"/>
      <c r="AW208" s="675">
        <f t="shared" si="13"/>
        <v>67</v>
      </c>
      <c r="AX208" s="440">
        <f>IFERROR(VLOOKUP(B208,Database!A:D,4,FALSE),"r")</f>
        <v>148</v>
      </c>
      <c r="AY208" s="440">
        <f t="shared" si="14"/>
        <v>153</v>
      </c>
      <c r="BA208" s="641"/>
      <c r="BB208" s="467"/>
    </row>
    <row r="209" spans="1:54" ht="16.5" thickTop="1" thickBot="1" x14ac:dyDescent="0.3">
      <c r="A209" s="444">
        <f t="shared" si="15"/>
        <v>203</v>
      </c>
      <c r="B209" s="440">
        <v>5150004802</v>
      </c>
      <c r="C209" s="440"/>
      <c r="D209" s="440" t="str">
        <f>IFERROR(VLOOKUP(B209,Database!A:D,2,FALSE),"r")</f>
        <v>5 OZ GRAPE JELLY INTL</v>
      </c>
      <c r="E209" s="849"/>
      <c r="F209" s="516">
        <f t="shared" si="12"/>
        <v>820</v>
      </c>
      <c r="G209" s="516"/>
      <c r="H209" s="862"/>
      <c r="I209" s="840">
        <v>29394</v>
      </c>
      <c r="J209" s="441">
        <v>29395</v>
      </c>
      <c r="K209" s="629">
        <v>10</v>
      </c>
      <c r="L209" s="442"/>
      <c r="M209" s="442"/>
      <c r="N209" s="442"/>
      <c r="O209" s="449"/>
      <c r="P209" s="449"/>
      <c r="Q209" s="449"/>
      <c r="R209" s="450"/>
      <c r="S209" s="450"/>
      <c r="T209" s="450"/>
      <c r="U209" s="487"/>
      <c r="V209" s="487"/>
      <c r="W209" s="487"/>
      <c r="X209" s="450"/>
      <c r="Y209" s="450"/>
      <c r="Z209" s="450"/>
      <c r="AA209" s="602"/>
      <c r="AB209" s="602"/>
      <c r="AC209" s="602"/>
      <c r="AD209" s="608"/>
      <c r="AE209" s="608"/>
      <c r="AF209" s="608"/>
      <c r="AG209" s="456">
        <v>29396</v>
      </c>
      <c r="AH209" s="456">
        <v>138</v>
      </c>
      <c r="AI209" s="456">
        <v>10</v>
      </c>
      <c r="AJ209" s="456"/>
      <c r="AK209" s="456"/>
      <c r="AL209" s="456"/>
      <c r="AM209" s="456"/>
      <c r="AN209" s="456"/>
      <c r="AO209" s="456"/>
      <c r="AP209" s="456"/>
      <c r="AQ209" s="456"/>
      <c r="AR209" s="456"/>
      <c r="AS209" s="456"/>
      <c r="AT209" s="456"/>
      <c r="AU209" s="456"/>
      <c r="AV209" s="456"/>
      <c r="AW209" s="675">
        <f t="shared" si="13"/>
        <v>2</v>
      </c>
      <c r="AX209" s="440">
        <f>IFERROR(VLOOKUP(B209,Database!A:D,4,FALSE),"r")</f>
        <v>341</v>
      </c>
      <c r="AY209" s="440">
        <f t="shared" si="14"/>
        <v>138</v>
      </c>
      <c r="BA209" s="641"/>
      <c r="BB209" s="467"/>
    </row>
    <row r="210" spans="1:54" ht="16.5" thickTop="1" thickBot="1" x14ac:dyDescent="0.3">
      <c r="A210" s="444">
        <f t="shared" si="15"/>
        <v>204</v>
      </c>
      <c r="B210" s="440">
        <v>5150004804</v>
      </c>
      <c r="C210" s="440"/>
      <c r="D210" s="440" t="str">
        <f>IFERROR(VLOOKUP(B210,Database!A:D,2,FALSE),"r")</f>
        <v>SM 5 OZ ORANGE MARM INTL</v>
      </c>
      <c r="E210" s="849"/>
      <c r="F210" s="516">
        <f t="shared" si="12"/>
        <v>1669</v>
      </c>
      <c r="G210" s="516"/>
      <c r="H210" s="862"/>
      <c r="I210" s="840">
        <v>29397</v>
      </c>
      <c r="J210" s="441">
        <v>29399</v>
      </c>
      <c r="K210" s="629">
        <v>10</v>
      </c>
      <c r="L210" s="442"/>
      <c r="M210" s="442"/>
      <c r="N210" s="442"/>
      <c r="O210" s="449"/>
      <c r="P210" s="449"/>
      <c r="Q210" s="449"/>
      <c r="R210" s="450"/>
      <c r="S210" s="450"/>
      <c r="T210" s="450"/>
      <c r="U210" s="487"/>
      <c r="V210" s="487"/>
      <c r="W210" s="487"/>
      <c r="X210" s="450"/>
      <c r="Y210" s="450"/>
      <c r="Z210" s="450"/>
      <c r="AA210" s="602"/>
      <c r="AB210" s="602"/>
      <c r="AC210" s="602"/>
      <c r="AD210" s="608"/>
      <c r="AE210" s="608"/>
      <c r="AF210" s="608"/>
      <c r="AG210" s="456">
        <v>29400</v>
      </c>
      <c r="AH210" s="456">
        <v>372</v>
      </c>
      <c r="AI210" s="456">
        <v>10</v>
      </c>
      <c r="AJ210" s="456">
        <v>29401</v>
      </c>
      <c r="AK210" s="456">
        <v>274</v>
      </c>
      <c r="AL210" s="456">
        <v>11</v>
      </c>
      <c r="AM210" s="456"/>
      <c r="AN210" s="456"/>
      <c r="AO210" s="456"/>
      <c r="AP210" s="456"/>
      <c r="AQ210" s="456"/>
      <c r="AR210" s="456"/>
      <c r="AS210" s="456"/>
      <c r="AT210" s="456"/>
      <c r="AU210" s="456"/>
      <c r="AV210" s="456"/>
      <c r="AW210" s="675">
        <f t="shared" si="13"/>
        <v>3</v>
      </c>
      <c r="AX210" s="440">
        <f>IFERROR(VLOOKUP(B210,Database!A:D,4,FALSE),"r")</f>
        <v>341</v>
      </c>
      <c r="AY210" s="440">
        <f t="shared" si="14"/>
        <v>646</v>
      </c>
      <c r="BA210" s="641"/>
      <c r="BB210" s="467"/>
    </row>
    <row r="211" spans="1:54" ht="16.5" thickTop="1" thickBot="1" x14ac:dyDescent="0.3">
      <c r="A211" s="444">
        <f t="shared" si="15"/>
        <v>205</v>
      </c>
      <c r="B211" s="440">
        <v>5150004809</v>
      </c>
      <c r="C211" s="440"/>
      <c r="D211" s="440" t="str">
        <f>IFERROR(VLOOKUP(B211,Database!A:D,2,FALSE),"r")</f>
        <v>5 OZ STRAW PRES INTL</v>
      </c>
      <c r="E211" s="849"/>
      <c r="F211" s="516">
        <f t="shared" si="12"/>
        <v>2615</v>
      </c>
      <c r="G211" s="516"/>
      <c r="H211" s="862"/>
      <c r="I211" s="840">
        <v>29402</v>
      </c>
      <c r="J211" s="441">
        <v>29408</v>
      </c>
      <c r="K211" s="629">
        <v>11</v>
      </c>
      <c r="L211" s="442"/>
      <c r="M211" s="442"/>
      <c r="N211" s="442"/>
      <c r="O211" s="449"/>
      <c r="P211" s="449"/>
      <c r="Q211" s="449"/>
      <c r="R211" s="450"/>
      <c r="S211" s="450"/>
      <c r="T211" s="450"/>
      <c r="U211" s="487"/>
      <c r="V211" s="487"/>
      <c r="W211" s="487"/>
      <c r="X211" s="450"/>
      <c r="Y211" s="450"/>
      <c r="Z211" s="450"/>
      <c r="AA211" s="602"/>
      <c r="AB211" s="602"/>
      <c r="AC211" s="602"/>
      <c r="AD211" s="608"/>
      <c r="AE211" s="608"/>
      <c r="AF211" s="608"/>
      <c r="AG211" s="456">
        <v>29409</v>
      </c>
      <c r="AH211" s="456">
        <v>157</v>
      </c>
      <c r="AI211" s="456">
        <v>11</v>
      </c>
      <c r="AJ211" s="456">
        <v>29410</v>
      </c>
      <c r="AK211" s="456">
        <v>71</v>
      </c>
      <c r="AL211" s="456">
        <v>11</v>
      </c>
      <c r="AM211" s="456"/>
      <c r="AN211" s="456"/>
      <c r="AO211" s="456"/>
      <c r="AP211" s="456"/>
      <c r="AQ211" s="456"/>
      <c r="AR211" s="456"/>
      <c r="AS211" s="456"/>
      <c r="AT211" s="456"/>
      <c r="AU211" s="456"/>
      <c r="AV211" s="456"/>
      <c r="AW211" s="675">
        <f t="shared" si="13"/>
        <v>7</v>
      </c>
      <c r="AX211" s="440">
        <f>IFERROR(VLOOKUP(B211,Database!A:D,4,FALSE),"r")</f>
        <v>341</v>
      </c>
      <c r="AY211" s="440">
        <f t="shared" si="14"/>
        <v>228</v>
      </c>
      <c r="BA211" s="641"/>
      <c r="BB211" s="467"/>
    </row>
    <row r="212" spans="1:54" ht="16.5" thickTop="1" thickBot="1" x14ac:dyDescent="0.3">
      <c r="A212" s="444">
        <f t="shared" si="15"/>
        <v>206</v>
      </c>
      <c r="B212" s="440">
        <v>5150004809</v>
      </c>
      <c r="C212" s="440"/>
      <c r="D212" s="440" t="str">
        <f>IFERROR(VLOOKUP(B212,Database!A:D,2,FALSE),"r")</f>
        <v>5 OZ STRAW PRES INTL</v>
      </c>
      <c r="E212" s="849"/>
      <c r="F212" s="516">
        <f t="shared" si="12"/>
        <v>0</v>
      </c>
      <c r="G212" s="516"/>
      <c r="H212" s="862"/>
      <c r="I212" s="840"/>
      <c r="J212" s="441"/>
      <c r="K212" s="629"/>
      <c r="L212" s="442"/>
      <c r="M212" s="442"/>
      <c r="N212" s="442"/>
      <c r="O212" s="449"/>
      <c r="P212" s="449"/>
      <c r="Q212" s="449"/>
      <c r="R212" s="450"/>
      <c r="S212" s="450"/>
      <c r="T212" s="450"/>
      <c r="U212" s="487"/>
      <c r="V212" s="487"/>
      <c r="W212" s="487"/>
      <c r="X212" s="450"/>
      <c r="Y212" s="450"/>
      <c r="Z212" s="450"/>
      <c r="AA212" s="602"/>
      <c r="AB212" s="602"/>
      <c r="AC212" s="602"/>
      <c r="AD212" s="608"/>
      <c r="AE212" s="608"/>
      <c r="AF212" s="608"/>
      <c r="AG212" s="456"/>
      <c r="AH212" s="456"/>
      <c r="AI212" s="456"/>
      <c r="AJ212" s="456"/>
      <c r="AK212" s="456"/>
      <c r="AL212" s="456"/>
      <c r="AM212" s="456"/>
      <c r="AN212" s="456"/>
      <c r="AO212" s="456"/>
      <c r="AP212" s="456"/>
      <c r="AQ212" s="456"/>
      <c r="AR212" s="456"/>
      <c r="AS212" s="456"/>
      <c r="AT212" s="456"/>
      <c r="AU212" s="456"/>
      <c r="AV212" s="456"/>
      <c r="AW212" s="675">
        <f t="shared" si="13"/>
        <v>0</v>
      </c>
      <c r="AX212" s="440">
        <f>IFERROR(VLOOKUP(B212,Database!A:D,4,FALSE),"r")</f>
        <v>341</v>
      </c>
      <c r="AY212" s="440">
        <f t="shared" si="14"/>
        <v>0</v>
      </c>
      <c r="BA212" s="641"/>
      <c r="BB212" s="467"/>
    </row>
    <row r="213" spans="1:54" ht="16.5" thickTop="1" thickBot="1" x14ac:dyDescent="0.3">
      <c r="A213" s="444">
        <f t="shared" si="15"/>
        <v>207</v>
      </c>
      <c r="B213" s="440">
        <v>5150028620</v>
      </c>
      <c r="C213" s="440"/>
      <c r="D213" s="440" t="str">
        <f>IFERROR(VLOOKUP(B213,Database!A:D,2,FALSE),"r")</f>
        <v>C&amp;B 9 OZ MAJOR GREY CHUTNEY</v>
      </c>
      <c r="E213" s="849"/>
      <c r="F213" s="516">
        <f t="shared" si="12"/>
        <v>3228</v>
      </c>
      <c r="G213" s="516"/>
      <c r="H213" s="862"/>
      <c r="I213" s="840">
        <v>29411</v>
      </c>
      <c r="J213" s="441">
        <v>29421</v>
      </c>
      <c r="K213" s="629">
        <v>11</v>
      </c>
      <c r="L213" s="442"/>
      <c r="M213" s="442"/>
      <c r="N213" s="442"/>
      <c r="O213" s="449"/>
      <c r="P213" s="449"/>
      <c r="Q213" s="449"/>
      <c r="R213" s="450"/>
      <c r="S213" s="450"/>
      <c r="T213" s="450"/>
      <c r="U213" s="487"/>
      <c r="V213" s="487"/>
      <c r="W213" s="487"/>
      <c r="X213" s="450"/>
      <c r="Y213" s="450"/>
      <c r="Z213" s="450"/>
      <c r="AA213" s="602"/>
      <c r="AB213" s="602"/>
      <c r="AC213" s="602"/>
      <c r="AD213" s="608"/>
      <c r="AE213" s="608"/>
      <c r="AF213" s="608"/>
      <c r="AG213" s="456">
        <v>29422</v>
      </c>
      <c r="AH213" s="456">
        <v>148</v>
      </c>
      <c r="AI213" s="456">
        <v>11</v>
      </c>
      <c r="AJ213" s="456"/>
      <c r="AK213" s="456"/>
      <c r="AL213" s="456"/>
      <c r="AM213" s="456"/>
      <c r="AN213" s="456"/>
      <c r="AO213" s="456"/>
      <c r="AP213" s="456"/>
      <c r="AQ213" s="456"/>
      <c r="AR213" s="456"/>
      <c r="AS213" s="456"/>
      <c r="AT213" s="456"/>
      <c r="AU213" s="456"/>
      <c r="AV213" s="456"/>
      <c r="AW213" s="675">
        <f t="shared" si="13"/>
        <v>11</v>
      </c>
      <c r="AX213" s="440">
        <f>IFERROR(VLOOKUP(B213,Database!A:D,4,FALSE),"r")</f>
        <v>280</v>
      </c>
      <c r="AY213" s="440">
        <f t="shared" si="14"/>
        <v>148</v>
      </c>
      <c r="BA213" s="641"/>
      <c r="BB213" s="467"/>
    </row>
    <row r="214" spans="1:54" ht="16.5" thickTop="1" thickBot="1" x14ac:dyDescent="0.3">
      <c r="A214" s="444">
        <f t="shared" si="15"/>
        <v>208</v>
      </c>
      <c r="B214" s="440">
        <v>5150003003</v>
      </c>
      <c r="C214" s="440"/>
      <c r="D214" s="440" t="str">
        <f>IFERROR(VLOOKUP(B214,Database!A:D,2,FALSE),"r")</f>
        <v>DK SQR 8OZ SPLDA SDL BLKBY PRES-6PK</v>
      </c>
      <c r="E214" s="849"/>
      <c r="F214" s="516">
        <f t="shared" si="12"/>
        <v>1098</v>
      </c>
      <c r="G214" s="516"/>
      <c r="H214" s="862"/>
      <c r="I214" s="840"/>
      <c r="J214" s="441"/>
      <c r="K214" s="629"/>
      <c r="L214" s="442"/>
      <c r="M214" s="442"/>
      <c r="N214" s="442"/>
      <c r="O214" s="449"/>
      <c r="P214" s="449"/>
      <c r="Q214" s="449"/>
      <c r="R214" s="450"/>
      <c r="S214" s="450"/>
      <c r="T214" s="450"/>
      <c r="U214" s="487"/>
      <c r="V214" s="487"/>
      <c r="W214" s="487"/>
      <c r="X214" s="450"/>
      <c r="Y214" s="450"/>
      <c r="Z214" s="450"/>
      <c r="AA214" s="602"/>
      <c r="AB214" s="602"/>
      <c r="AC214" s="602"/>
      <c r="AD214" s="608"/>
      <c r="AE214" s="608"/>
      <c r="AF214" s="608"/>
      <c r="AG214" s="456">
        <v>29423</v>
      </c>
      <c r="AH214" s="456">
        <v>402</v>
      </c>
      <c r="AI214" s="456">
        <v>12</v>
      </c>
      <c r="AJ214" s="456">
        <v>29424</v>
      </c>
      <c r="AK214" s="456">
        <v>360</v>
      </c>
      <c r="AL214" s="456">
        <v>13</v>
      </c>
      <c r="AM214" s="456">
        <v>29425</v>
      </c>
      <c r="AN214" s="456">
        <v>336</v>
      </c>
      <c r="AO214" s="456">
        <v>13</v>
      </c>
      <c r="AP214" s="456"/>
      <c r="AQ214" s="456"/>
      <c r="AR214" s="456"/>
      <c r="AS214" s="456"/>
      <c r="AT214" s="456"/>
      <c r="AU214" s="456"/>
      <c r="AV214" s="456"/>
      <c r="AW214" s="675">
        <f t="shared" si="13"/>
        <v>0</v>
      </c>
      <c r="AX214" s="440">
        <f>IFERROR(VLOOKUP(B214,Database!A:D,4,FALSE),"r")</f>
        <v>360</v>
      </c>
      <c r="AY214" s="440">
        <f t="shared" si="14"/>
        <v>1098</v>
      </c>
      <c r="BA214" s="641"/>
      <c r="BB214" s="467"/>
    </row>
    <row r="215" spans="1:54" ht="16.5" thickTop="1" thickBot="1" x14ac:dyDescent="0.3">
      <c r="A215" s="444">
        <f t="shared" si="15"/>
        <v>209</v>
      </c>
      <c r="B215" s="440">
        <v>5150003356</v>
      </c>
      <c r="C215" s="440"/>
      <c r="D215" s="440" t="str">
        <f>IFERROR(VLOOKUP(B215,Database!A:D,2,FALSE),"r")</f>
        <v>DK 10 OZ SDL RED RASP PRES-6PK</v>
      </c>
      <c r="E215" s="849"/>
      <c r="F215" s="516">
        <f t="shared" si="12"/>
        <v>2525</v>
      </c>
      <c r="G215" s="516"/>
      <c r="H215" s="862"/>
      <c r="I215" s="840">
        <v>29426</v>
      </c>
      <c r="J215" s="441">
        <v>29431</v>
      </c>
      <c r="K215" s="629">
        <v>13</v>
      </c>
      <c r="L215" s="442"/>
      <c r="M215" s="442"/>
      <c r="N215" s="442"/>
      <c r="O215" s="449"/>
      <c r="P215" s="449"/>
      <c r="Q215" s="449"/>
      <c r="R215" s="450"/>
      <c r="S215" s="450"/>
      <c r="T215" s="450"/>
      <c r="U215" s="487"/>
      <c r="V215" s="487"/>
      <c r="W215" s="487"/>
      <c r="X215" s="450"/>
      <c r="Y215" s="450"/>
      <c r="Z215" s="450"/>
      <c r="AA215" s="602"/>
      <c r="AB215" s="602"/>
      <c r="AC215" s="602"/>
      <c r="AD215" s="608"/>
      <c r="AE215" s="608"/>
      <c r="AF215" s="608"/>
      <c r="AG215" s="456">
        <v>29432</v>
      </c>
      <c r="AH215" s="456">
        <v>365</v>
      </c>
      <c r="AI215" s="456">
        <v>13</v>
      </c>
      <c r="AJ215" s="456"/>
      <c r="AK215" s="456"/>
      <c r="AL215" s="456"/>
      <c r="AM215" s="456"/>
      <c r="AN215" s="456"/>
      <c r="AO215" s="456"/>
      <c r="AP215" s="456"/>
      <c r="AQ215" s="456"/>
      <c r="AR215" s="456"/>
      <c r="AS215" s="456"/>
      <c r="AT215" s="456"/>
      <c r="AU215" s="456"/>
      <c r="AV215" s="456"/>
      <c r="AW215" s="675">
        <f t="shared" si="13"/>
        <v>6</v>
      </c>
      <c r="AX215" s="440">
        <f>IFERROR(VLOOKUP(B215,Database!A:D,4,FALSE),"r")</f>
        <v>360</v>
      </c>
      <c r="AY215" s="440">
        <f t="shared" si="14"/>
        <v>365</v>
      </c>
      <c r="BA215" s="641"/>
      <c r="BB215" s="467"/>
    </row>
    <row r="216" spans="1:54" ht="16.5" thickTop="1" thickBot="1" x14ac:dyDescent="0.3">
      <c r="A216" s="444">
        <f t="shared" si="15"/>
        <v>210</v>
      </c>
      <c r="B216" s="440">
        <v>5150003353</v>
      </c>
      <c r="C216" s="440"/>
      <c r="D216" s="440" t="str">
        <f>IFERROR(VLOOKUP(B216,Database!A:D,2,FALSE),"r")</f>
        <v>DK 10 OZ SDL STRAWBERRY PRES-6PK</v>
      </c>
      <c r="E216" s="849"/>
      <c r="F216" s="516">
        <f t="shared" si="12"/>
        <v>1454</v>
      </c>
      <c r="G216" s="516"/>
      <c r="H216" s="862"/>
      <c r="I216" s="840">
        <v>29433</v>
      </c>
      <c r="J216" s="441">
        <v>29435</v>
      </c>
      <c r="K216" s="629">
        <v>13</v>
      </c>
      <c r="L216" s="442"/>
      <c r="M216" s="442"/>
      <c r="N216" s="442"/>
      <c r="O216" s="449"/>
      <c r="P216" s="449"/>
      <c r="Q216" s="449"/>
      <c r="R216" s="450"/>
      <c r="S216" s="450"/>
      <c r="T216" s="450"/>
      <c r="U216" s="487"/>
      <c r="V216" s="487"/>
      <c r="W216" s="487"/>
      <c r="X216" s="450"/>
      <c r="Y216" s="450"/>
      <c r="Z216" s="450"/>
      <c r="AA216" s="603"/>
      <c r="AB216" s="603"/>
      <c r="AC216" s="603"/>
      <c r="AD216" s="610"/>
      <c r="AE216" s="610"/>
      <c r="AF216" s="610"/>
      <c r="AG216" s="457">
        <v>29436</v>
      </c>
      <c r="AH216" s="457">
        <v>374</v>
      </c>
      <c r="AI216" s="457">
        <v>13</v>
      </c>
      <c r="AJ216" s="456"/>
      <c r="AK216" s="456"/>
      <c r="AL216" s="456"/>
      <c r="AM216" s="456"/>
      <c r="AN216" s="456"/>
      <c r="AO216" s="456"/>
      <c r="AP216" s="456"/>
      <c r="AQ216" s="456"/>
      <c r="AR216" s="456"/>
      <c r="AS216" s="456"/>
      <c r="AT216" s="456"/>
      <c r="AU216" s="456"/>
      <c r="AV216" s="456"/>
      <c r="AW216" s="675">
        <f t="shared" si="13"/>
        <v>3</v>
      </c>
      <c r="AX216" s="440">
        <f>IFERROR(VLOOKUP(B216,Database!A:D,4,FALSE),"r")</f>
        <v>360</v>
      </c>
      <c r="AY216" s="440">
        <f t="shared" si="14"/>
        <v>374</v>
      </c>
      <c r="BA216" s="641"/>
      <c r="BB216" s="467"/>
    </row>
    <row r="217" spans="1:54" ht="20.25" thickTop="1" thickBot="1" x14ac:dyDescent="0.3">
      <c r="A217" s="444">
        <f t="shared" si="15"/>
        <v>211</v>
      </c>
      <c r="B217" s="440">
        <v>5150003074</v>
      </c>
      <c r="C217" s="440"/>
      <c r="D217" s="440" t="str">
        <f>IFERROR(VLOOKUP(B217,Database!A:D,2,FALSE),"r")</f>
        <v>DK 9.5 OZ PURELY FT STRAWBERRY-6PK</v>
      </c>
      <c r="E217" s="849"/>
      <c r="F217" s="516">
        <f t="shared" si="12"/>
        <v>3700</v>
      </c>
      <c r="G217" s="516"/>
      <c r="H217" s="862"/>
      <c r="I217" s="840">
        <v>29438</v>
      </c>
      <c r="J217" s="441">
        <v>29441</v>
      </c>
      <c r="K217" s="629">
        <v>13</v>
      </c>
      <c r="L217" s="442">
        <v>29446</v>
      </c>
      <c r="M217" s="442">
        <v>29449</v>
      </c>
      <c r="N217" s="442">
        <v>13</v>
      </c>
      <c r="O217" s="449"/>
      <c r="P217" s="449"/>
      <c r="Q217" s="449"/>
      <c r="R217" s="450"/>
      <c r="S217" s="450"/>
      <c r="T217" s="450"/>
      <c r="U217" s="487"/>
      <c r="V217" s="487"/>
      <c r="W217" s="487"/>
      <c r="X217" s="450"/>
      <c r="Y217" s="450"/>
      <c r="Z217" s="556"/>
      <c r="AA217" s="604"/>
      <c r="AB217" s="604"/>
      <c r="AC217" s="604"/>
      <c r="AD217" s="611"/>
      <c r="AE217" s="611"/>
      <c r="AF217" s="611"/>
      <c r="AG217" s="559">
        <v>29437</v>
      </c>
      <c r="AH217" s="559">
        <v>360</v>
      </c>
      <c r="AI217" s="559">
        <v>13</v>
      </c>
      <c r="AJ217" s="557">
        <v>29442</v>
      </c>
      <c r="AK217" s="456">
        <v>70</v>
      </c>
      <c r="AL217" s="456">
        <v>13</v>
      </c>
      <c r="AM217" s="456">
        <v>29450</v>
      </c>
      <c r="AN217" s="456">
        <v>390</v>
      </c>
      <c r="AO217" s="456">
        <v>13</v>
      </c>
      <c r="AP217" s="456"/>
      <c r="AQ217" s="456"/>
      <c r="AR217" s="456"/>
      <c r="AS217" s="456"/>
      <c r="AT217" s="456"/>
      <c r="AU217" s="456"/>
      <c r="AV217" s="456"/>
      <c r="AW217" s="675">
        <f t="shared" si="13"/>
        <v>8</v>
      </c>
      <c r="AX217" s="440">
        <f>IFERROR(VLOOKUP(B217,Database!A:D,4,FALSE),"r")</f>
        <v>360</v>
      </c>
      <c r="AY217" s="440">
        <f t="shared" si="14"/>
        <v>820</v>
      </c>
      <c r="BA217" s="641"/>
      <c r="BB217" s="467"/>
    </row>
    <row r="218" spans="1:54" ht="16.5" thickTop="1" thickBot="1" x14ac:dyDescent="0.3">
      <c r="A218" s="444">
        <f t="shared" si="15"/>
        <v>212</v>
      </c>
      <c r="B218" s="440">
        <v>5150040132</v>
      </c>
      <c r="C218" s="440"/>
      <c r="D218" s="440" t="str">
        <f>IFERROR(VLOOKUP(B218,Database!A:D,2,FALSE),"r")</f>
        <v>SM 10 ML GRAPE JELLY</v>
      </c>
      <c r="E218" s="849"/>
      <c r="F218" s="516">
        <f t="shared" si="12"/>
        <v>985</v>
      </c>
      <c r="G218" s="516"/>
      <c r="H218" s="862"/>
      <c r="I218" s="840">
        <v>10498</v>
      </c>
      <c r="J218" s="441">
        <v>10501</v>
      </c>
      <c r="K218" s="629">
        <v>12</v>
      </c>
      <c r="L218" s="442"/>
      <c r="M218" s="442"/>
      <c r="N218" s="442"/>
      <c r="O218" s="449"/>
      <c r="P218" s="449"/>
      <c r="Q218" s="449"/>
      <c r="R218" s="450"/>
      <c r="S218" s="450"/>
      <c r="T218" s="450"/>
      <c r="U218" s="487"/>
      <c r="V218" s="487"/>
      <c r="W218" s="487"/>
      <c r="X218" s="450"/>
      <c r="Y218" s="450"/>
      <c r="Z218" s="450"/>
      <c r="AA218" s="605"/>
      <c r="AB218" s="605"/>
      <c r="AC218" s="605"/>
      <c r="AD218" s="612"/>
      <c r="AE218" s="612"/>
      <c r="AF218" s="612"/>
      <c r="AG218" s="558">
        <v>10495</v>
      </c>
      <c r="AH218" s="558">
        <v>24</v>
      </c>
      <c r="AI218" s="558">
        <v>12</v>
      </c>
      <c r="AJ218" s="456">
        <v>10496</v>
      </c>
      <c r="AK218" s="456">
        <v>154</v>
      </c>
      <c r="AL218" s="456">
        <v>13</v>
      </c>
      <c r="AM218" s="456">
        <v>10502</v>
      </c>
      <c r="AN218" s="456">
        <v>154</v>
      </c>
      <c r="AO218" s="456">
        <v>13</v>
      </c>
      <c r="AP218" s="456">
        <v>10503</v>
      </c>
      <c r="AQ218" s="456">
        <v>37</v>
      </c>
      <c r="AR218" s="456">
        <v>13</v>
      </c>
      <c r="AS218" s="456"/>
      <c r="AT218" s="456"/>
      <c r="AU218" s="456"/>
      <c r="AV218" s="456"/>
      <c r="AW218" s="675">
        <f t="shared" si="13"/>
        <v>4</v>
      </c>
      <c r="AX218" s="440">
        <f>IFERROR(VLOOKUP(B218,Database!A:D,4,FALSE),"r")</f>
        <v>154</v>
      </c>
      <c r="AY218" s="440">
        <f t="shared" si="14"/>
        <v>369</v>
      </c>
      <c r="BA218" s="641"/>
      <c r="BB218" s="467"/>
    </row>
    <row r="219" spans="1:54" ht="16.5" thickTop="1" thickBot="1" x14ac:dyDescent="0.3">
      <c r="A219" s="444">
        <f t="shared" si="15"/>
        <v>213</v>
      </c>
      <c r="B219" s="440">
        <v>5150003074</v>
      </c>
      <c r="C219" s="440"/>
      <c r="D219" s="440" t="str">
        <f>IFERROR(VLOOKUP(B219,Database!A:D,2,FALSE),"r")</f>
        <v>DK 9.5 OZ PURELY FT STRAWBERRY-6PK</v>
      </c>
      <c r="E219" s="849"/>
      <c r="F219" s="516">
        <f t="shared" si="12"/>
        <v>0</v>
      </c>
      <c r="G219" s="743"/>
      <c r="H219" s="865"/>
      <c r="I219" s="920"/>
      <c r="J219" s="441"/>
      <c r="K219" s="629"/>
      <c r="L219" s="442"/>
      <c r="M219" s="442"/>
      <c r="N219" s="442"/>
      <c r="O219" s="449"/>
      <c r="P219" s="449"/>
      <c r="Q219" s="449"/>
      <c r="R219" s="450"/>
      <c r="S219" s="450"/>
      <c r="T219" s="450"/>
      <c r="U219" s="487"/>
      <c r="V219" s="487"/>
      <c r="W219" s="487"/>
      <c r="X219" s="450"/>
      <c r="Y219" s="450"/>
      <c r="Z219" s="450"/>
      <c r="AA219" s="602"/>
      <c r="AB219" s="602"/>
      <c r="AC219" s="602"/>
      <c r="AD219" s="608"/>
      <c r="AE219" s="608"/>
      <c r="AF219" s="608"/>
      <c r="AG219" s="456"/>
      <c r="AH219" s="456"/>
      <c r="AI219" s="456"/>
      <c r="AJ219" s="456"/>
      <c r="AK219" s="456"/>
      <c r="AL219" s="456"/>
      <c r="AM219" s="456"/>
      <c r="AN219" s="456"/>
      <c r="AO219" s="456"/>
      <c r="AP219" s="456"/>
      <c r="AQ219" s="456"/>
      <c r="AR219" s="456"/>
      <c r="AS219" s="456"/>
      <c r="AT219" s="456"/>
      <c r="AU219" s="456"/>
      <c r="AV219" s="456"/>
      <c r="AW219" s="675">
        <f t="shared" si="13"/>
        <v>0</v>
      </c>
      <c r="AX219" s="440">
        <f>IFERROR(VLOOKUP(B219,Database!A:D,4,FALSE),"r")</f>
        <v>360</v>
      </c>
      <c r="AY219" s="440">
        <f t="shared" si="14"/>
        <v>0</v>
      </c>
      <c r="BA219" s="641"/>
      <c r="BB219" s="467"/>
    </row>
    <row r="220" spans="1:54" ht="16.5" thickTop="1" thickBot="1" x14ac:dyDescent="0.3">
      <c r="A220" s="444">
        <f t="shared" si="15"/>
        <v>214</v>
      </c>
      <c r="B220" s="440">
        <v>5150002657</v>
      </c>
      <c r="C220" s="440"/>
      <c r="D220" s="440" t="str">
        <f>IFERROR(VLOOKUP(B220,Database!A:D,2,FALSE),"r")</f>
        <v>DK SQR 12/10 OZ STRAWBERRY PRES</v>
      </c>
      <c r="E220" s="849"/>
      <c r="F220" s="516">
        <f t="shared" si="12"/>
        <v>483</v>
      </c>
      <c r="G220" s="516"/>
      <c r="H220" s="862"/>
      <c r="I220" s="840">
        <v>29443</v>
      </c>
      <c r="J220" s="441">
        <v>29444</v>
      </c>
      <c r="K220" s="629">
        <v>13</v>
      </c>
      <c r="L220" s="442"/>
      <c r="M220" s="442"/>
      <c r="N220" s="442"/>
      <c r="O220" s="449"/>
      <c r="P220" s="449"/>
      <c r="Q220" s="449"/>
      <c r="R220" s="450"/>
      <c r="S220" s="450"/>
      <c r="T220" s="450"/>
      <c r="U220" s="487"/>
      <c r="V220" s="487"/>
      <c r="W220" s="487"/>
      <c r="X220" s="450"/>
      <c r="Y220" s="450"/>
      <c r="Z220" s="450"/>
      <c r="AA220" s="602"/>
      <c r="AB220" s="602"/>
      <c r="AC220" s="602"/>
      <c r="AD220" s="608"/>
      <c r="AE220" s="608"/>
      <c r="AF220" s="608"/>
      <c r="AG220" s="456">
        <v>29445</v>
      </c>
      <c r="AH220" s="456">
        <v>131</v>
      </c>
      <c r="AI220" s="456">
        <v>13</v>
      </c>
      <c r="AJ220" s="456"/>
      <c r="AK220" s="456"/>
      <c r="AL220" s="456"/>
      <c r="AM220" s="456"/>
      <c r="AN220" s="456"/>
      <c r="AO220" s="456"/>
      <c r="AP220" s="456"/>
      <c r="AQ220" s="456"/>
      <c r="AR220" s="456"/>
      <c r="AS220" s="456"/>
      <c r="AT220" s="456"/>
      <c r="AU220" s="456"/>
      <c r="AV220" s="456"/>
      <c r="AW220" s="675">
        <f t="shared" si="13"/>
        <v>2</v>
      </c>
      <c r="AX220" s="440">
        <f>IFERROR(VLOOKUP(B220,Database!A:D,4,FALSE),"r")</f>
        <v>176</v>
      </c>
      <c r="AY220" s="440">
        <f t="shared" si="14"/>
        <v>131</v>
      </c>
      <c r="BA220" s="641"/>
      <c r="BB220" s="467"/>
    </row>
    <row r="221" spans="1:54" ht="16.5" thickTop="1" thickBot="1" x14ac:dyDescent="0.3">
      <c r="A221" s="444">
        <f t="shared" si="15"/>
        <v>215</v>
      </c>
      <c r="B221" s="440">
        <v>5150003367</v>
      </c>
      <c r="C221" s="440"/>
      <c r="D221" s="440" t="str">
        <f>IFERROR(VLOOKUP(B221,Database!A:D,2,FALSE),"r")</f>
        <v>DK 10 OZ STRAWBERRY PRESERVES-6PK</v>
      </c>
      <c r="E221" s="849"/>
      <c r="F221" s="516">
        <f t="shared" si="12"/>
        <v>0</v>
      </c>
      <c r="G221" s="516"/>
      <c r="H221" s="862"/>
      <c r="I221" s="840"/>
      <c r="J221" s="441"/>
      <c r="K221" s="629"/>
      <c r="L221" s="442"/>
      <c r="M221" s="442"/>
      <c r="N221" s="442"/>
      <c r="O221" s="449"/>
      <c r="P221" s="449"/>
      <c r="Q221" s="449"/>
      <c r="R221" s="450"/>
      <c r="S221" s="450"/>
      <c r="T221" s="450"/>
      <c r="U221" s="487"/>
      <c r="V221" s="487"/>
      <c r="W221" s="487"/>
      <c r="X221" s="450"/>
      <c r="Y221" s="450"/>
      <c r="Z221" s="450"/>
      <c r="AA221" s="602"/>
      <c r="AB221" s="602"/>
      <c r="AC221" s="602"/>
      <c r="AD221" s="608"/>
      <c r="AE221" s="608"/>
      <c r="AF221" s="608"/>
      <c r="AG221" s="456"/>
      <c r="AH221" s="456"/>
      <c r="AI221" s="456"/>
      <c r="AJ221" s="456"/>
      <c r="AK221" s="456"/>
      <c r="AL221" s="456"/>
      <c r="AM221" s="456"/>
      <c r="AN221" s="456"/>
      <c r="AO221" s="456"/>
      <c r="AP221" s="456"/>
      <c r="AQ221" s="456"/>
      <c r="AR221" s="456"/>
      <c r="AS221" s="456"/>
      <c r="AT221" s="456"/>
      <c r="AU221" s="456"/>
      <c r="AV221" s="456"/>
      <c r="AW221" s="675">
        <f t="shared" si="13"/>
        <v>0</v>
      </c>
      <c r="AX221" s="440">
        <f>IFERROR(VLOOKUP(B221,Database!A:D,4,FALSE),"r")</f>
        <v>360</v>
      </c>
      <c r="AY221" s="440">
        <f t="shared" si="14"/>
        <v>0</v>
      </c>
      <c r="BA221" s="641"/>
      <c r="BB221" s="467"/>
    </row>
    <row r="222" spans="1:54" ht="16.5" thickTop="1" thickBot="1" x14ac:dyDescent="0.3">
      <c r="A222" s="444">
        <f t="shared" si="15"/>
        <v>216</v>
      </c>
      <c r="B222" s="440">
        <v>5150003068</v>
      </c>
      <c r="C222" s="440"/>
      <c r="D222" s="440" t="str">
        <f>IFERROR(VLOOKUP(B222,Database!A:D,2,FALSE),"r")</f>
        <v>DK 9.5 OZ PURELY FT APRICOT</v>
      </c>
      <c r="E222" s="849"/>
      <c r="F222" s="516">
        <f t="shared" si="12"/>
        <v>1342</v>
      </c>
      <c r="G222" s="516"/>
      <c r="H222" s="862"/>
      <c r="I222" s="840">
        <v>29451</v>
      </c>
      <c r="J222" s="560">
        <v>29453</v>
      </c>
      <c r="K222" s="811">
        <v>13</v>
      </c>
      <c r="L222" s="442"/>
      <c r="M222" s="442"/>
      <c r="N222" s="442"/>
      <c r="O222" s="449"/>
      <c r="P222" s="449"/>
      <c r="Q222" s="449"/>
      <c r="R222" s="450"/>
      <c r="S222" s="450"/>
      <c r="T222" s="450"/>
      <c r="U222" s="487"/>
      <c r="V222" s="487"/>
      <c r="W222" s="487"/>
      <c r="X222" s="450"/>
      <c r="Y222" s="450"/>
      <c r="Z222" s="450"/>
      <c r="AA222" s="602"/>
      <c r="AB222" s="602"/>
      <c r="AC222" s="602"/>
      <c r="AD222" s="608"/>
      <c r="AE222" s="608"/>
      <c r="AF222" s="608"/>
      <c r="AG222" s="456">
        <v>29454</v>
      </c>
      <c r="AH222" s="456">
        <v>262</v>
      </c>
      <c r="AI222" s="456">
        <v>13</v>
      </c>
      <c r="AJ222" s="456"/>
      <c r="AK222" s="456"/>
      <c r="AL222" s="456"/>
      <c r="AM222" s="456"/>
      <c r="AN222" s="456"/>
      <c r="AO222" s="456"/>
      <c r="AP222" s="456"/>
      <c r="AQ222" s="456"/>
      <c r="AR222" s="456"/>
      <c r="AS222" s="456"/>
      <c r="AT222" s="456"/>
      <c r="AU222" s="456"/>
      <c r="AV222" s="456"/>
      <c r="AW222" s="675">
        <f t="shared" si="13"/>
        <v>3</v>
      </c>
      <c r="AX222" s="440">
        <f>IFERROR(VLOOKUP(B222,Database!A:D,4,FALSE),"r")</f>
        <v>360</v>
      </c>
      <c r="AY222" s="440">
        <f t="shared" si="14"/>
        <v>262</v>
      </c>
      <c r="BA222" s="641"/>
      <c r="BB222" s="467"/>
    </row>
    <row r="223" spans="1:54" ht="16.5" thickTop="1" thickBot="1" x14ac:dyDescent="0.3">
      <c r="A223" s="444">
        <f t="shared" si="15"/>
        <v>217</v>
      </c>
      <c r="B223" s="440">
        <v>5150003362</v>
      </c>
      <c r="C223" s="440"/>
      <c r="D223" s="440" t="str">
        <f>IFERROR(VLOOKUP(B223,Database!A:D,2,FALSE),"r")</f>
        <v>DK 10 OZ APRICOT PRESERVES-6PK</v>
      </c>
      <c r="E223" s="849"/>
      <c r="F223" s="516">
        <f t="shared" si="12"/>
        <v>2035</v>
      </c>
      <c r="G223" s="516"/>
      <c r="H223" s="862"/>
      <c r="I223" s="840">
        <v>29455</v>
      </c>
      <c r="J223" s="560">
        <v>29459</v>
      </c>
      <c r="K223" s="811">
        <v>13</v>
      </c>
      <c r="L223" s="442"/>
      <c r="M223" s="442"/>
      <c r="N223" s="442"/>
      <c r="O223" s="449"/>
      <c r="P223" s="449"/>
      <c r="Q223" s="449"/>
      <c r="R223" s="450"/>
      <c r="S223" s="450"/>
      <c r="T223" s="450"/>
      <c r="U223" s="487"/>
      <c r="V223" s="487"/>
      <c r="W223" s="487"/>
      <c r="X223" s="450"/>
      <c r="Y223" s="450"/>
      <c r="Z223" s="450"/>
      <c r="AA223" s="602"/>
      <c r="AB223" s="602"/>
      <c r="AC223" s="602"/>
      <c r="AD223" s="608"/>
      <c r="AE223" s="608"/>
      <c r="AF223" s="608"/>
      <c r="AG223" s="456">
        <v>29460</v>
      </c>
      <c r="AH223" s="456">
        <v>235</v>
      </c>
      <c r="AI223" s="456">
        <v>13</v>
      </c>
      <c r="AJ223" s="456"/>
      <c r="AK223" s="456"/>
      <c r="AL223" s="456"/>
      <c r="AM223" s="456"/>
      <c r="AN223" s="456"/>
      <c r="AO223" s="456"/>
      <c r="AP223" s="456"/>
      <c r="AQ223" s="456"/>
      <c r="AR223" s="456"/>
      <c r="AS223" s="456"/>
      <c r="AT223" s="456"/>
      <c r="AU223" s="456"/>
      <c r="AV223" s="456"/>
      <c r="AW223" s="675">
        <f t="shared" si="13"/>
        <v>5</v>
      </c>
      <c r="AX223" s="440">
        <f>IFERROR(VLOOKUP(B223,Database!A:D,4,FALSE),"r")</f>
        <v>360</v>
      </c>
      <c r="AY223" s="440">
        <f t="shared" si="14"/>
        <v>235</v>
      </c>
      <c r="BA223" s="641"/>
      <c r="BB223" s="467"/>
    </row>
    <row r="224" spans="1:54" ht="16.5" thickTop="1" thickBot="1" x14ac:dyDescent="0.3">
      <c r="A224" s="444">
        <f t="shared" si="15"/>
        <v>218</v>
      </c>
      <c r="B224" s="440">
        <v>5150003259</v>
      </c>
      <c r="C224" s="440"/>
      <c r="D224" s="440" t="str">
        <f>IFERROR(VLOOKUP(B224,Database!A:D,2,FALSE),"r")</f>
        <v>DK 9 OZ COUNTRY PUMPKIN BUTTER-6PK</v>
      </c>
      <c r="E224" s="849"/>
      <c r="F224" s="516">
        <f t="shared" si="12"/>
        <v>1851</v>
      </c>
      <c r="G224" s="516"/>
      <c r="H224" s="862"/>
      <c r="I224" s="840">
        <v>29461</v>
      </c>
      <c r="J224" s="560">
        <v>29465</v>
      </c>
      <c r="K224" s="811">
        <v>13</v>
      </c>
      <c r="L224" s="442"/>
      <c r="M224" s="442"/>
      <c r="N224" s="442"/>
      <c r="O224" s="449"/>
      <c r="P224" s="449"/>
      <c r="Q224" s="449"/>
      <c r="R224" s="450"/>
      <c r="S224" s="450"/>
      <c r="T224" s="450"/>
      <c r="U224" s="487"/>
      <c r="V224" s="487"/>
      <c r="W224" s="487"/>
      <c r="X224" s="450"/>
      <c r="Y224" s="450"/>
      <c r="Z224" s="450"/>
      <c r="AA224" s="602"/>
      <c r="AB224" s="602"/>
      <c r="AC224" s="602"/>
      <c r="AD224" s="608"/>
      <c r="AE224" s="608"/>
      <c r="AF224" s="608"/>
      <c r="AG224" s="456">
        <v>29466</v>
      </c>
      <c r="AH224" s="456">
        <v>51</v>
      </c>
      <c r="AI224" s="456">
        <v>13</v>
      </c>
      <c r="AJ224" s="456"/>
      <c r="AK224" s="456"/>
      <c r="AL224" s="456"/>
      <c r="AM224" s="456"/>
      <c r="AN224" s="456"/>
      <c r="AO224" s="456"/>
      <c r="AP224" s="456"/>
      <c r="AQ224" s="456"/>
      <c r="AR224" s="456"/>
      <c r="AS224" s="456"/>
      <c r="AT224" s="456"/>
      <c r="AU224" s="456"/>
      <c r="AV224" s="456"/>
      <c r="AW224" s="675">
        <f t="shared" si="13"/>
        <v>5</v>
      </c>
      <c r="AX224" s="440">
        <f>IFERROR(VLOOKUP(B224,Database!A:D,4,FALSE),"r")</f>
        <v>360</v>
      </c>
      <c r="AY224" s="440">
        <f t="shared" si="14"/>
        <v>51</v>
      </c>
      <c r="BA224" s="641"/>
      <c r="BB224" s="467"/>
    </row>
    <row r="225" spans="1:54" ht="16.5" thickTop="1" thickBot="1" x14ac:dyDescent="0.3">
      <c r="A225" s="444">
        <f t="shared" si="15"/>
        <v>219</v>
      </c>
      <c r="B225" s="440">
        <v>5150028602</v>
      </c>
      <c r="C225" s="440"/>
      <c r="D225" s="440" t="str">
        <f>IFERROR(VLOOKUP(B225,Database!A:D,2,FALSE),"r")</f>
        <v>C&amp;B 12 OZ MINT APPLE JELLY</v>
      </c>
      <c r="E225" s="849"/>
      <c r="F225" s="516">
        <f t="shared" si="12"/>
        <v>-16623</v>
      </c>
      <c r="G225" s="516"/>
      <c r="H225" s="862"/>
      <c r="I225" s="840">
        <v>29567</v>
      </c>
      <c r="J225" s="560">
        <v>29491</v>
      </c>
      <c r="K225" s="811">
        <v>13</v>
      </c>
      <c r="L225" s="442">
        <v>29493</v>
      </c>
      <c r="M225" s="442">
        <v>29505</v>
      </c>
      <c r="N225" s="442">
        <v>14</v>
      </c>
      <c r="O225" s="449"/>
      <c r="P225" s="449"/>
      <c r="Q225" s="449"/>
      <c r="R225" s="450"/>
      <c r="S225" s="450"/>
      <c r="T225" s="450"/>
      <c r="U225" s="487"/>
      <c r="V225" s="487"/>
      <c r="W225" s="487"/>
      <c r="X225" s="450"/>
      <c r="Y225" s="450"/>
      <c r="Z225" s="450"/>
      <c r="AA225" s="602"/>
      <c r="AB225" s="602"/>
      <c r="AC225" s="602"/>
      <c r="AD225" s="608"/>
      <c r="AE225" s="608"/>
      <c r="AF225" s="608"/>
      <c r="AG225" s="456">
        <v>29492</v>
      </c>
      <c r="AH225" s="456">
        <v>24</v>
      </c>
      <c r="AI225" s="456">
        <v>13</v>
      </c>
      <c r="AJ225" s="456">
        <v>29506</v>
      </c>
      <c r="AK225" s="456">
        <v>93</v>
      </c>
      <c r="AL225" s="456">
        <v>14</v>
      </c>
      <c r="AM225" s="456"/>
      <c r="AN225" s="456"/>
      <c r="AO225" s="456"/>
      <c r="AP225" s="456"/>
      <c r="AQ225" s="456"/>
      <c r="AR225" s="456"/>
      <c r="AS225" s="456"/>
      <c r="AT225" s="456"/>
      <c r="AU225" s="456"/>
      <c r="AV225" s="456"/>
      <c r="AW225" s="675">
        <f t="shared" si="13"/>
        <v>-62</v>
      </c>
      <c r="AX225" s="440">
        <f>IFERROR(VLOOKUP(B225,Database!A:D,4,FALSE),"r")</f>
        <v>270</v>
      </c>
      <c r="AY225" s="440">
        <f t="shared" si="14"/>
        <v>117</v>
      </c>
      <c r="BA225" s="641"/>
      <c r="BB225" s="467"/>
    </row>
    <row r="226" spans="1:54" ht="16.5" thickTop="1" thickBot="1" x14ac:dyDescent="0.3">
      <c r="A226" s="444">
        <f t="shared" si="15"/>
        <v>220</v>
      </c>
      <c r="B226" s="440">
        <v>5150028601</v>
      </c>
      <c r="C226" s="440"/>
      <c r="D226" s="440" t="str">
        <f>IFERROR(VLOOKUP(B226,Database!A:D,2,FALSE),"r")</f>
        <v>C&amp;B 12 OZ ORANGE MARMALADE</v>
      </c>
      <c r="E226" s="849"/>
      <c r="F226" s="516">
        <f t="shared" si="12"/>
        <v>6131</v>
      </c>
      <c r="G226" s="516"/>
      <c r="H226" s="862"/>
      <c r="I226" s="840">
        <v>29507</v>
      </c>
      <c r="J226" s="560">
        <v>29522</v>
      </c>
      <c r="K226" s="811">
        <v>14</v>
      </c>
      <c r="L226" s="442">
        <v>29523</v>
      </c>
      <c r="M226" s="442">
        <v>29528</v>
      </c>
      <c r="N226" s="442">
        <v>14</v>
      </c>
      <c r="O226" s="449"/>
      <c r="P226" s="449"/>
      <c r="Q226" s="449"/>
      <c r="R226" s="450"/>
      <c r="S226" s="450"/>
      <c r="T226" s="450"/>
      <c r="U226" s="487"/>
      <c r="V226" s="487"/>
      <c r="W226" s="487"/>
      <c r="X226" s="450"/>
      <c r="Y226" s="450"/>
      <c r="Z226" s="450"/>
      <c r="AA226" s="602"/>
      <c r="AB226" s="602"/>
      <c r="AC226" s="602"/>
      <c r="AD226" s="608"/>
      <c r="AE226" s="608"/>
      <c r="AF226" s="608"/>
      <c r="AG226" s="456">
        <v>29529</v>
      </c>
      <c r="AH226" s="456">
        <v>191</v>
      </c>
      <c r="AI226" s="456">
        <v>14</v>
      </c>
      <c r="AJ226" s="456"/>
      <c r="AK226" s="456"/>
      <c r="AL226" s="456"/>
      <c r="AM226" s="456"/>
      <c r="AN226" s="456"/>
      <c r="AO226" s="456"/>
      <c r="AP226" s="456"/>
      <c r="AQ226" s="456"/>
      <c r="AR226" s="456"/>
      <c r="AS226" s="456"/>
      <c r="AT226" s="456"/>
      <c r="AU226" s="456"/>
      <c r="AV226" s="456"/>
      <c r="AW226" s="675">
        <f t="shared" si="13"/>
        <v>22</v>
      </c>
      <c r="AX226" s="440">
        <f>IFERROR(VLOOKUP(B226,Database!A:D,4,FALSE),"r")</f>
        <v>270</v>
      </c>
      <c r="AY226" s="440">
        <f t="shared" si="14"/>
        <v>191</v>
      </c>
      <c r="BA226" s="641"/>
      <c r="BB226" s="467"/>
    </row>
    <row r="227" spans="1:54" ht="16.5" thickTop="1" thickBot="1" x14ac:dyDescent="0.3">
      <c r="A227" s="444">
        <f t="shared" si="15"/>
        <v>221</v>
      </c>
      <c r="B227" s="440">
        <v>5150004535</v>
      </c>
      <c r="C227" s="440"/>
      <c r="D227" s="440" t="str">
        <f>IFERROR(VLOOKUP(B227,Database!A:D,2,FALSE),"r")</f>
        <v>GM 10 ML ORANGE MARM</v>
      </c>
      <c r="E227" s="849"/>
      <c r="F227" s="516">
        <f t="shared" si="12"/>
        <v>3643</v>
      </c>
      <c r="G227" s="516"/>
      <c r="H227" s="862"/>
      <c r="I227" s="840">
        <v>10504</v>
      </c>
      <c r="J227" s="560">
        <v>10514</v>
      </c>
      <c r="K227" s="811">
        <v>13</v>
      </c>
      <c r="L227" s="442">
        <v>10516</v>
      </c>
      <c r="M227" s="442">
        <v>10520</v>
      </c>
      <c r="N227" s="442">
        <v>14</v>
      </c>
      <c r="O227" s="449">
        <v>10521</v>
      </c>
      <c r="P227" s="449">
        <v>10527</v>
      </c>
      <c r="Q227" s="449">
        <v>14</v>
      </c>
      <c r="R227" s="450"/>
      <c r="S227" s="450"/>
      <c r="T227" s="450"/>
      <c r="U227" s="487"/>
      <c r="V227" s="487"/>
      <c r="W227" s="487"/>
      <c r="X227" s="450"/>
      <c r="Y227" s="450"/>
      <c r="Z227" s="450"/>
      <c r="AA227" s="602"/>
      <c r="AB227" s="602"/>
      <c r="AC227" s="602"/>
      <c r="AD227" s="608"/>
      <c r="AE227" s="608"/>
      <c r="AF227" s="608"/>
      <c r="AG227" s="456">
        <v>10515</v>
      </c>
      <c r="AH227" s="456">
        <v>48</v>
      </c>
      <c r="AI227" s="456">
        <v>13</v>
      </c>
      <c r="AJ227" s="456">
        <v>10528</v>
      </c>
      <c r="AK227" s="456">
        <v>53</v>
      </c>
      <c r="AL227" s="456">
        <v>14</v>
      </c>
      <c r="AM227" s="456"/>
      <c r="AN227" s="456"/>
      <c r="AO227" s="456"/>
      <c r="AP227" s="456"/>
      <c r="AQ227" s="456"/>
      <c r="AR227" s="456"/>
      <c r="AS227" s="456"/>
      <c r="AT227" s="456"/>
      <c r="AU227" s="456"/>
      <c r="AV227" s="456"/>
      <c r="AW227" s="675">
        <f t="shared" si="13"/>
        <v>23</v>
      </c>
      <c r="AX227" s="440">
        <f>IFERROR(VLOOKUP(B227,Database!A:D,4,FALSE),"r")</f>
        <v>154</v>
      </c>
      <c r="AY227" s="440">
        <f t="shared" si="14"/>
        <v>101</v>
      </c>
      <c r="BA227" s="641"/>
      <c r="BB227" s="467"/>
    </row>
    <row r="228" spans="1:54" ht="16.5" thickTop="1" thickBot="1" x14ac:dyDescent="0.3">
      <c r="A228" s="444">
        <f t="shared" si="15"/>
        <v>222</v>
      </c>
      <c r="B228" s="440">
        <v>5150002297</v>
      </c>
      <c r="C228" s="440"/>
      <c r="D228" s="440" t="str">
        <f>IFERROR(VLOOKUP(B228,Database!A:D,2,FALSE),"r")</f>
        <v>DK 1.2 FL OZ REAL MAYONNAISE</v>
      </c>
      <c r="E228" s="849"/>
      <c r="F228" s="516">
        <f t="shared" si="12"/>
        <v>1388</v>
      </c>
      <c r="G228" s="516"/>
      <c r="H228" s="862"/>
      <c r="I228" s="840">
        <v>74563</v>
      </c>
      <c r="J228" s="441">
        <v>74566</v>
      </c>
      <c r="K228" s="629">
        <v>17</v>
      </c>
      <c r="L228" s="442">
        <v>74567</v>
      </c>
      <c r="M228" s="442">
        <v>74572</v>
      </c>
      <c r="N228" s="442">
        <v>17</v>
      </c>
      <c r="O228" s="449"/>
      <c r="P228" s="449"/>
      <c r="Q228" s="449"/>
      <c r="R228" s="450"/>
      <c r="S228" s="450"/>
      <c r="T228" s="450"/>
      <c r="U228" s="487"/>
      <c r="V228" s="487"/>
      <c r="W228" s="487"/>
      <c r="X228" s="450"/>
      <c r="Y228" s="450"/>
      <c r="Z228" s="450"/>
      <c r="AA228" s="602"/>
      <c r="AB228" s="602"/>
      <c r="AC228" s="602"/>
      <c r="AD228" s="608"/>
      <c r="AE228" s="608"/>
      <c r="AF228" s="608"/>
      <c r="AG228" s="456">
        <v>74561</v>
      </c>
      <c r="AH228" s="456">
        <v>119</v>
      </c>
      <c r="AI228" s="456">
        <v>16</v>
      </c>
      <c r="AJ228" s="456">
        <v>74562</v>
      </c>
      <c r="AK228" s="456">
        <v>45</v>
      </c>
      <c r="AL228" s="456">
        <v>16</v>
      </c>
      <c r="AM228" s="456">
        <v>74573</v>
      </c>
      <c r="AN228" s="456">
        <v>34</v>
      </c>
      <c r="AO228" s="456">
        <v>17</v>
      </c>
      <c r="AP228" s="456"/>
      <c r="AQ228" s="456"/>
      <c r="AR228" s="456"/>
      <c r="AS228" s="456"/>
      <c r="AT228" s="456"/>
      <c r="AU228" s="456"/>
      <c r="AV228" s="456"/>
      <c r="AW228" s="675">
        <f t="shared" si="13"/>
        <v>10</v>
      </c>
      <c r="AX228" s="440">
        <f>IFERROR(VLOOKUP(B228,Database!A:D,4,FALSE),"r")</f>
        <v>119</v>
      </c>
      <c r="AY228" s="440">
        <f t="shared" si="14"/>
        <v>198</v>
      </c>
      <c r="BA228" s="641"/>
      <c r="BB228" s="467"/>
    </row>
    <row r="229" spans="1:54" ht="16.5" thickTop="1" thickBot="1" x14ac:dyDescent="0.3">
      <c r="A229" s="444">
        <f t="shared" si="15"/>
        <v>223</v>
      </c>
      <c r="B229" s="440">
        <v>5150040127</v>
      </c>
      <c r="C229" s="440"/>
      <c r="D229" s="440" t="str">
        <f>IFERROR(VLOOKUP(B229,Database!A:D,2,FALSE),"r")</f>
        <v>SM 10 ML PURE ORANGE MARM</v>
      </c>
      <c r="E229" s="849"/>
      <c r="F229" s="516">
        <f t="shared" si="12"/>
        <v>1571</v>
      </c>
      <c r="G229" s="516"/>
      <c r="H229" s="862"/>
      <c r="I229" s="840">
        <v>10529</v>
      </c>
      <c r="J229" s="441">
        <v>10537</v>
      </c>
      <c r="K229" s="629">
        <v>14</v>
      </c>
      <c r="L229" s="442"/>
      <c r="M229" s="442"/>
      <c r="N229" s="442"/>
      <c r="O229" s="449"/>
      <c r="P229" s="449"/>
      <c r="Q229" s="449"/>
      <c r="R229" s="450"/>
      <c r="S229" s="450"/>
      <c r="T229" s="450"/>
      <c r="U229" s="487"/>
      <c r="V229" s="487"/>
      <c r="W229" s="487"/>
      <c r="X229" s="450"/>
      <c r="Y229" s="450"/>
      <c r="Z229" s="450"/>
      <c r="AA229" s="602"/>
      <c r="AB229" s="602"/>
      <c r="AC229" s="602"/>
      <c r="AD229" s="608"/>
      <c r="AE229" s="608"/>
      <c r="AF229" s="608"/>
      <c r="AG229" s="456">
        <v>10538</v>
      </c>
      <c r="AH229" s="456">
        <v>31</v>
      </c>
      <c r="AI229" s="456">
        <v>15</v>
      </c>
      <c r="AJ229" s="456">
        <v>10540</v>
      </c>
      <c r="AK229" s="456">
        <v>154</v>
      </c>
      <c r="AL229" s="456">
        <v>15</v>
      </c>
      <c r="AM229" s="456"/>
      <c r="AN229" s="456"/>
      <c r="AO229" s="456"/>
      <c r="AP229" s="456"/>
      <c r="AQ229" s="456"/>
      <c r="AR229" s="456"/>
      <c r="AS229" s="456"/>
      <c r="AT229" s="456"/>
      <c r="AU229" s="456"/>
      <c r="AV229" s="456"/>
      <c r="AW229" s="675">
        <f t="shared" si="13"/>
        <v>9</v>
      </c>
      <c r="AX229" s="440">
        <f>IFERROR(VLOOKUP(B229,Database!A:D,4,FALSE),"r")</f>
        <v>154</v>
      </c>
      <c r="AY229" s="440">
        <f t="shared" si="14"/>
        <v>185</v>
      </c>
      <c r="BA229" s="641"/>
      <c r="BB229" s="467"/>
    </row>
    <row r="230" spans="1:54" ht="16.5" thickTop="1" thickBot="1" x14ac:dyDescent="0.3">
      <c r="A230" s="444">
        <f t="shared" si="15"/>
        <v>224</v>
      </c>
      <c r="B230" s="440">
        <v>5150004546</v>
      </c>
      <c r="C230" s="440"/>
      <c r="D230" s="440" t="str">
        <f>IFERROR(VLOOKUP(B230,Database!A:D,2,FALSE),"r")</f>
        <v>GM 10 ML LT ORANGE MARM</v>
      </c>
      <c r="E230" s="849"/>
      <c r="F230" s="516">
        <f t="shared" si="12"/>
        <v>1922</v>
      </c>
      <c r="G230" s="516"/>
      <c r="H230" s="862"/>
      <c r="I230" s="840">
        <v>10550</v>
      </c>
      <c r="J230" s="441">
        <v>10554</v>
      </c>
      <c r="K230" s="629">
        <v>15</v>
      </c>
      <c r="L230" s="442">
        <v>10542</v>
      </c>
      <c r="M230" s="442">
        <v>10547</v>
      </c>
      <c r="N230" s="442">
        <v>15</v>
      </c>
      <c r="O230" s="449"/>
      <c r="P230" s="449"/>
      <c r="Q230" s="449"/>
      <c r="R230" s="450"/>
      <c r="S230" s="450"/>
      <c r="T230" s="450"/>
      <c r="U230" s="487"/>
      <c r="V230" s="487"/>
      <c r="W230" s="487"/>
      <c r="X230" s="450"/>
      <c r="Y230" s="450"/>
      <c r="Z230" s="450"/>
      <c r="AA230" s="602"/>
      <c r="AB230" s="602"/>
      <c r="AC230" s="602"/>
      <c r="AD230" s="608"/>
      <c r="AE230" s="608"/>
      <c r="AF230" s="608"/>
      <c r="AG230" s="456">
        <v>10541</v>
      </c>
      <c r="AH230" s="456">
        <v>154</v>
      </c>
      <c r="AI230" s="456">
        <v>15</v>
      </c>
      <c r="AJ230" s="456" t="s">
        <v>3591</v>
      </c>
      <c r="AK230" s="456">
        <v>0</v>
      </c>
      <c r="AL230" s="456">
        <v>15</v>
      </c>
      <c r="AM230" s="456">
        <v>10555</v>
      </c>
      <c r="AN230" s="456">
        <v>43</v>
      </c>
      <c r="AO230" s="456">
        <v>15</v>
      </c>
      <c r="AP230" s="456">
        <v>10548</v>
      </c>
      <c r="AQ230" s="456">
        <v>31</v>
      </c>
      <c r="AR230" s="456">
        <v>15</v>
      </c>
      <c r="AS230" s="456"/>
      <c r="AT230" s="456"/>
      <c r="AU230" s="456"/>
      <c r="AV230" s="456"/>
      <c r="AW230" s="675">
        <f t="shared" si="13"/>
        <v>11</v>
      </c>
      <c r="AX230" s="440">
        <f>IFERROR(VLOOKUP(B230,Database!A:D,4,FALSE),"r")</f>
        <v>154</v>
      </c>
      <c r="AY230" s="440">
        <f t="shared" si="14"/>
        <v>228</v>
      </c>
      <c r="BA230" s="641"/>
      <c r="BB230" s="467"/>
    </row>
    <row r="231" spans="1:54" ht="16.5" thickTop="1" thickBot="1" x14ac:dyDescent="0.3">
      <c r="A231" s="444">
        <f t="shared" si="15"/>
        <v>225</v>
      </c>
      <c r="B231" s="440">
        <v>5150040148</v>
      </c>
      <c r="C231" s="440"/>
      <c r="D231" s="440" t="str">
        <f>IFERROR(VLOOKUP(B231,Database!A:D,2,FALSE),"r")</f>
        <v>SM 10 ML NSA ORANGE SPRD</v>
      </c>
      <c r="E231" s="849"/>
      <c r="F231" s="516">
        <f t="shared" si="12"/>
        <v>0</v>
      </c>
      <c r="G231" s="516"/>
      <c r="H231" s="862"/>
      <c r="I231" s="840"/>
      <c r="J231" s="441"/>
      <c r="K231" s="629"/>
      <c r="L231" s="442"/>
      <c r="M231" s="442"/>
      <c r="N231" s="442"/>
      <c r="O231" s="449"/>
      <c r="P231" s="449"/>
      <c r="Q231" s="449"/>
      <c r="R231" s="450"/>
      <c r="S231" s="450"/>
      <c r="T231" s="450"/>
      <c r="U231" s="487"/>
      <c r="V231" s="487"/>
      <c r="W231" s="487"/>
      <c r="X231" s="450"/>
      <c r="Y231" s="450"/>
      <c r="Z231" s="450"/>
      <c r="AA231" s="602"/>
      <c r="AB231" s="602"/>
      <c r="AC231" s="602"/>
      <c r="AD231" s="608"/>
      <c r="AE231" s="608"/>
      <c r="AF231" s="608"/>
      <c r="AG231" s="456"/>
      <c r="AH231" s="456"/>
      <c r="AI231" s="456"/>
      <c r="AJ231" s="456"/>
      <c r="AK231" s="456"/>
      <c r="AL231" s="456"/>
      <c r="AM231" s="456"/>
      <c r="AN231" s="456"/>
      <c r="AO231" s="456"/>
      <c r="AP231" s="456"/>
      <c r="AQ231" s="456"/>
      <c r="AR231" s="456"/>
      <c r="AS231" s="456"/>
      <c r="AT231" s="456"/>
      <c r="AU231" s="456"/>
      <c r="AV231" s="456"/>
      <c r="AW231" s="675">
        <f t="shared" si="13"/>
        <v>0</v>
      </c>
      <c r="AX231" s="440">
        <f>IFERROR(VLOOKUP(B231,Database!A:D,4,FALSE),"r")</f>
        <v>154</v>
      </c>
      <c r="AY231" s="440">
        <f t="shared" si="14"/>
        <v>0</v>
      </c>
      <c r="BA231" s="641"/>
      <c r="BB231" s="467"/>
    </row>
    <row r="232" spans="1:54" ht="16.5" thickTop="1" thickBot="1" x14ac:dyDescent="0.3">
      <c r="A232" s="444">
        <f t="shared" si="15"/>
        <v>226</v>
      </c>
      <c r="B232" s="440">
        <v>5150002999</v>
      </c>
      <c r="C232" s="440"/>
      <c r="D232" s="440" t="str">
        <f>IFERROR(VLOOKUP(B232,Database!A:D,2,FALSE),"r")</f>
        <v>SM 10ML BLUEBERRY JAM PC</v>
      </c>
      <c r="E232" s="849"/>
      <c r="F232" s="516">
        <f t="shared" si="12"/>
        <v>701</v>
      </c>
      <c r="G232" s="516"/>
      <c r="H232" s="862"/>
      <c r="I232" s="840">
        <v>10556</v>
      </c>
      <c r="J232" s="441">
        <v>10558</v>
      </c>
      <c r="K232" s="629">
        <v>15</v>
      </c>
      <c r="L232" s="442"/>
      <c r="M232" s="442"/>
      <c r="N232" s="442"/>
      <c r="O232" s="449"/>
      <c r="P232" s="449"/>
      <c r="Q232" s="449"/>
      <c r="R232" s="450"/>
      <c r="S232" s="450"/>
      <c r="T232" s="450"/>
      <c r="U232" s="487"/>
      <c r="V232" s="487"/>
      <c r="W232" s="487"/>
      <c r="X232" s="450"/>
      <c r="Y232" s="450"/>
      <c r="Z232" s="450"/>
      <c r="AA232" s="602"/>
      <c r="AB232" s="602"/>
      <c r="AC232" s="602"/>
      <c r="AD232" s="608"/>
      <c r="AE232" s="608"/>
      <c r="AF232" s="608"/>
      <c r="AG232" s="456">
        <v>10559</v>
      </c>
      <c r="AH232" s="456">
        <v>63</v>
      </c>
      <c r="AI232" s="456">
        <v>15</v>
      </c>
      <c r="AJ232" s="456">
        <v>10560</v>
      </c>
      <c r="AK232" s="456">
        <v>154</v>
      </c>
      <c r="AL232" s="456">
        <v>16</v>
      </c>
      <c r="AM232" s="456">
        <v>10561</v>
      </c>
      <c r="AN232" s="456">
        <v>22</v>
      </c>
      <c r="AO232" s="456">
        <v>16</v>
      </c>
      <c r="AP232" s="456"/>
      <c r="AQ232" s="456"/>
      <c r="AR232" s="456"/>
      <c r="AS232" s="456"/>
      <c r="AT232" s="456"/>
      <c r="AU232" s="456"/>
      <c r="AV232" s="456"/>
      <c r="AW232" s="675">
        <f t="shared" si="13"/>
        <v>3</v>
      </c>
      <c r="AX232" s="440">
        <f>IFERROR(VLOOKUP(B232,Database!A:D,4,FALSE),"r")</f>
        <v>154</v>
      </c>
      <c r="AY232" s="440">
        <f t="shared" si="14"/>
        <v>239</v>
      </c>
      <c r="BA232" s="641"/>
      <c r="BB232" s="467"/>
    </row>
    <row r="233" spans="1:54" ht="16.5" thickTop="1" thickBot="1" x14ac:dyDescent="0.3">
      <c r="A233" s="444">
        <f t="shared" si="15"/>
        <v>227</v>
      </c>
      <c r="B233" s="440">
        <v>5150040149</v>
      </c>
      <c r="C233" s="440"/>
      <c r="D233" s="440" t="str">
        <f>IFERROR(VLOOKUP(B233,Database!A:D,2,FALSE),"r")</f>
        <v>SM 10 ML NSA STRAW SPRD</v>
      </c>
      <c r="E233" s="849"/>
      <c r="F233" s="516">
        <f t="shared" si="12"/>
        <v>2226</v>
      </c>
      <c r="G233" s="516"/>
      <c r="H233" s="862"/>
      <c r="I233" s="840">
        <v>10562</v>
      </c>
      <c r="J233" s="441">
        <v>10564</v>
      </c>
      <c r="K233" s="629">
        <v>16</v>
      </c>
      <c r="L233" s="442">
        <v>10565</v>
      </c>
      <c r="M233" s="442">
        <v>10575</v>
      </c>
      <c r="N233" s="442">
        <v>16</v>
      </c>
      <c r="O233" s="449"/>
      <c r="P233" s="449"/>
      <c r="Q233" s="449"/>
      <c r="R233" s="450"/>
      <c r="S233" s="450"/>
      <c r="T233" s="450"/>
      <c r="U233" s="487"/>
      <c r="V233" s="487"/>
      <c r="W233" s="487"/>
      <c r="X233" s="450"/>
      <c r="Y233" s="450"/>
      <c r="Z233" s="450"/>
      <c r="AA233" s="602"/>
      <c r="AB233" s="602"/>
      <c r="AC233" s="602"/>
      <c r="AD233" s="608"/>
      <c r="AE233" s="608"/>
      <c r="AF233" s="608"/>
      <c r="AG233" s="456">
        <v>10576</v>
      </c>
      <c r="AH233" s="456">
        <v>70</v>
      </c>
      <c r="AI233" s="456">
        <v>16</v>
      </c>
      <c r="AJ233" s="456"/>
      <c r="AK233" s="456"/>
      <c r="AL233" s="456"/>
      <c r="AM233" s="456"/>
      <c r="AN233" s="456"/>
      <c r="AO233" s="456"/>
      <c r="AP233" s="456"/>
      <c r="AQ233" s="456"/>
      <c r="AR233" s="456"/>
      <c r="AS233" s="456"/>
      <c r="AT233" s="456"/>
      <c r="AU233" s="456"/>
      <c r="AV233" s="456"/>
      <c r="AW233" s="675">
        <f t="shared" si="13"/>
        <v>14</v>
      </c>
      <c r="AX233" s="440">
        <f>IFERROR(VLOOKUP(B233,Database!A:D,4,FALSE),"r")</f>
        <v>154</v>
      </c>
      <c r="AY233" s="440">
        <f t="shared" si="14"/>
        <v>70</v>
      </c>
      <c r="BA233" s="641"/>
      <c r="BB233" s="467"/>
    </row>
    <row r="234" spans="1:54" ht="16.5" thickTop="1" thickBot="1" x14ac:dyDescent="0.3">
      <c r="A234" s="444">
        <f t="shared" si="15"/>
        <v>228</v>
      </c>
      <c r="B234" s="440">
        <v>5150000338</v>
      </c>
      <c r="C234" s="440"/>
      <c r="D234" s="440" t="str">
        <f>IFERROR(VLOOKUP(B234,Database!A:D,2,FALSE),"r")</f>
        <v>SM 10 TN GRAPE JELLY</v>
      </c>
      <c r="E234" s="849"/>
      <c r="F234" s="516">
        <f t="shared" si="12"/>
        <v>350</v>
      </c>
      <c r="G234" s="516"/>
      <c r="H234" s="862"/>
      <c r="I234" s="840">
        <v>29573</v>
      </c>
      <c r="J234" s="441">
        <v>29579</v>
      </c>
      <c r="K234" s="629">
        <v>14</v>
      </c>
      <c r="L234" s="442"/>
      <c r="M234" s="442"/>
      <c r="N234" s="442"/>
      <c r="O234" s="449"/>
      <c r="P234" s="449"/>
      <c r="Q234" s="449"/>
      <c r="R234" s="450"/>
      <c r="S234" s="450"/>
      <c r="T234" s="450"/>
      <c r="U234" s="487"/>
      <c r="V234" s="487"/>
      <c r="W234" s="487"/>
      <c r="X234" s="450"/>
      <c r="Y234" s="450"/>
      <c r="Z234" s="450"/>
      <c r="AA234" s="602"/>
      <c r="AB234" s="602"/>
      <c r="AC234" s="602"/>
      <c r="AD234" s="608"/>
      <c r="AE234" s="608"/>
      <c r="AF234" s="608"/>
      <c r="AG234" s="456">
        <v>29580</v>
      </c>
      <c r="AH234" s="456">
        <v>5</v>
      </c>
      <c r="AI234" s="456">
        <v>14</v>
      </c>
      <c r="AJ234" s="456">
        <v>29581</v>
      </c>
      <c r="AK234" s="456">
        <v>42</v>
      </c>
      <c r="AL234" s="456">
        <v>15</v>
      </c>
      <c r="AM234" s="456">
        <v>29582</v>
      </c>
      <c r="AN234" s="456">
        <v>9</v>
      </c>
      <c r="AO234" s="456"/>
      <c r="AP234" s="456"/>
      <c r="AQ234" s="456"/>
      <c r="AR234" s="456"/>
      <c r="AS234" s="456"/>
      <c r="AT234" s="456"/>
      <c r="AU234" s="456"/>
      <c r="AV234" s="456"/>
      <c r="AW234" s="675">
        <f t="shared" si="13"/>
        <v>7</v>
      </c>
      <c r="AX234" s="440">
        <f>IFERROR(VLOOKUP(B234,Database!A:D,4,FALSE),"r")</f>
        <v>42</v>
      </c>
      <c r="AY234" s="440">
        <f t="shared" si="14"/>
        <v>56</v>
      </c>
      <c r="BA234" s="641"/>
      <c r="BB234" s="467"/>
    </row>
    <row r="235" spans="1:54" ht="16.5" thickTop="1" thickBot="1" x14ac:dyDescent="0.3">
      <c r="A235" s="444">
        <f t="shared" si="15"/>
        <v>229</v>
      </c>
      <c r="B235" s="440">
        <v>5150004545</v>
      </c>
      <c r="C235" s="440"/>
      <c r="D235" s="440" t="str">
        <f>IFERROR(VLOOKUP(B235,Database!A:D,2,FALSE),"r")</f>
        <v>GM 10 ML LT RASP FR SPREAD</v>
      </c>
      <c r="E235" s="849"/>
      <c r="F235" s="516">
        <f t="shared" si="12"/>
        <v>1060</v>
      </c>
      <c r="G235" s="516"/>
      <c r="H235" s="862"/>
      <c r="I235" s="840">
        <v>10577</v>
      </c>
      <c r="J235" s="441">
        <v>10582</v>
      </c>
      <c r="K235" s="629">
        <v>16</v>
      </c>
      <c r="L235" s="442"/>
      <c r="M235" s="442"/>
      <c r="N235" s="442"/>
      <c r="O235" s="449"/>
      <c r="P235" s="449"/>
      <c r="Q235" s="449"/>
      <c r="R235" s="450"/>
      <c r="S235" s="450"/>
      <c r="T235" s="450"/>
      <c r="U235" s="487"/>
      <c r="V235" s="487"/>
      <c r="W235" s="487"/>
      <c r="X235" s="450"/>
      <c r="Y235" s="450"/>
      <c r="Z235" s="450"/>
      <c r="AA235" s="602"/>
      <c r="AB235" s="602"/>
      <c r="AC235" s="602"/>
      <c r="AD235" s="608"/>
      <c r="AE235" s="608"/>
      <c r="AF235" s="608"/>
      <c r="AG235" s="456">
        <v>10583</v>
      </c>
      <c r="AH235" s="456">
        <v>136</v>
      </c>
      <c r="AI235" s="456">
        <v>17</v>
      </c>
      <c r="AJ235" s="456"/>
      <c r="AK235" s="456"/>
      <c r="AL235" s="456"/>
      <c r="AM235" s="456"/>
      <c r="AN235" s="456"/>
      <c r="AO235" s="456"/>
      <c r="AP235" s="456"/>
      <c r="AQ235" s="456"/>
      <c r="AR235" s="456"/>
      <c r="AS235" s="456"/>
      <c r="AT235" s="456"/>
      <c r="AU235" s="456"/>
      <c r="AV235" s="456"/>
      <c r="AW235" s="675">
        <f t="shared" si="13"/>
        <v>6</v>
      </c>
      <c r="AX235" s="440">
        <f>IFERROR(VLOOKUP(B235,Database!A:D,4,FALSE),"r")</f>
        <v>154</v>
      </c>
      <c r="AY235" s="440">
        <f t="shared" si="14"/>
        <v>136</v>
      </c>
      <c r="BA235" s="641"/>
      <c r="BB235" s="467"/>
    </row>
    <row r="236" spans="1:54" ht="16.5" thickTop="1" thickBot="1" x14ac:dyDescent="0.3">
      <c r="A236" s="444">
        <f t="shared" si="15"/>
        <v>230</v>
      </c>
      <c r="B236" s="440">
        <v>5150040125</v>
      </c>
      <c r="C236" s="440"/>
      <c r="D236" s="440" t="str">
        <f>IFERROR(VLOOKUP(B236,Database!A:D,2,FALSE),"r")</f>
        <v>SM 10 ML PURE RASP</v>
      </c>
      <c r="E236" s="849"/>
      <c r="F236" s="516">
        <f t="shared" si="12"/>
        <v>1041</v>
      </c>
      <c r="G236" s="516"/>
      <c r="H236" s="862"/>
      <c r="I236" s="840">
        <v>10584</v>
      </c>
      <c r="J236" s="441">
        <v>10589</v>
      </c>
      <c r="K236" s="629">
        <v>17</v>
      </c>
      <c r="L236" s="442"/>
      <c r="M236" s="442"/>
      <c r="N236" s="442"/>
      <c r="O236" s="449"/>
      <c r="P236" s="449"/>
      <c r="Q236" s="449"/>
      <c r="R236" s="450"/>
      <c r="S236" s="450"/>
      <c r="T236" s="450"/>
      <c r="U236" s="487"/>
      <c r="V236" s="487"/>
      <c r="W236" s="487"/>
      <c r="X236" s="450"/>
      <c r="Y236" s="450"/>
      <c r="Z236" s="450"/>
      <c r="AA236" s="602"/>
      <c r="AB236" s="602"/>
      <c r="AC236" s="602"/>
      <c r="AD236" s="608"/>
      <c r="AE236" s="608"/>
      <c r="AF236" s="608"/>
      <c r="AG236" s="456">
        <v>10590</v>
      </c>
      <c r="AH236" s="456">
        <v>117</v>
      </c>
      <c r="AI236" s="456">
        <v>17</v>
      </c>
      <c r="AJ236" s="456"/>
      <c r="AK236" s="456"/>
      <c r="AL236" s="456"/>
      <c r="AM236" s="456"/>
      <c r="AN236" s="456"/>
      <c r="AO236" s="456"/>
      <c r="AP236" s="456"/>
      <c r="AQ236" s="456"/>
      <c r="AR236" s="456"/>
      <c r="AS236" s="456"/>
      <c r="AT236" s="456"/>
      <c r="AU236" s="456"/>
      <c r="AV236" s="456"/>
      <c r="AW236" s="675">
        <f t="shared" si="13"/>
        <v>6</v>
      </c>
      <c r="AX236" s="440">
        <f>IFERROR(VLOOKUP(B236,Database!A:D,4,FALSE),"r")</f>
        <v>154</v>
      </c>
      <c r="AY236" s="440">
        <f t="shared" si="14"/>
        <v>117</v>
      </c>
      <c r="BA236" s="641"/>
      <c r="BB236" s="467"/>
    </row>
    <row r="237" spans="1:54" ht="16.5" thickTop="1" thickBot="1" x14ac:dyDescent="0.3">
      <c r="A237" s="444">
        <f t="shared" si="15"/>
        <v>231</v>
      </c>
      <c r="B237" s="440">
        <v>5150028601</v>
      </c>
      <c r="C237" s="440"/>
      <c r="D237" s="440" t="str">
        <f>IFERROR(VLOOKUP(B237,Database!A:D,2,FALSE),"r")</f>
        <v>C&amp;B 12 OZ ORANGE MARMALADE</v>
      </c>
      <c r="E237" s="849"/>
      <c r="F237" s="516">
        <f t="shared" si="12"/>
        <v>0</v>
      </c>
      <c r="G237" s="516"/>
      <c r="H237" s="862"/>
      <c r="I237" s="840"/>
      <c r="J237" s="441"/>
      <c r="K237" s="629"/>
      <c r="L237" s="442"/>
      <c r="M237" s="442"/>
      <c r="N237" s="442"/>
      <c r="O237" s="449"/>
      <c r="P237" s="449"/>
      <c r="Q237" s="449"/>
      <c r="R237" s="450"/>
      <c r="S237" s="450"/>
      <c r="T237" s="450"/>
      <c r="U237" s="487"/>
      <c r="V237" s="487"/>
      <c r="W237" s="487"/>
      <c r="X237" s="450"/>
      <c r="Y237" s="450"/>
      <c r="Z237" s="450"/>
      <c r="AA237" s="602"/>
      <c r="AB237" s="602"/>
      <c r="AC237" s="602"/>
      <c r="AD237" s="608"/>
      <c r="AE237" s="608"/>
      <c r="AF237" s="608"/>
      <c r="AG237" s="456"/>
      <c r="AH237" s="456"/>
      <c r="AI237" s="456"/>
      <c r="AJ237" s="456"/>
      <c r="AK237" s="456"/>
      <c r="AL237" s="456"/>
      <c r="AM237" s="456"/>
      <c r="AN237" s="456"/>
      <c r="AO237" s="456"/>
      <c r="AP237" s="456"/>
      <c r="AQ237" s="456"/>
      <c r="AR237" s="456"/>
      <c r="AS237" s="456"/>
      <c r="AT237" s="456"/>
      <c r="AU237" s="456"/>
      <c r="AV237" s="456"/>
      <c r="AW237" s="675">
        <f t="shared" si="13"/>
        <v>0</v>
      </c>
      <c r="AX237" s="440">
        <f>IFERROR(VLOOKUP(B237,Database!A:D,4,FALSE),"r")</f>
        <v>270</v>
      </c>
      <c r="AY237" s="440">
        <f t="shared" si="14"/>
        <v>0</v>
      </c>
      <c r="BA237" s="641"/>
      <c r="BB237" s="467"/>
    </row>
    <row r="238" spans="1:54" ht="16.5" thickTop="1" thickBot="1" x14ac:dyDescent="0.3">
      <c r="A238" s="444">
        <f t="shared" si="15"/>
        <v>232</v>
      </c>
      <c r="B238" s="440">
        <v>7092000770</v>
      </c>
      <c r="C238" s="440"/>
      <c r="D238" s="440" t="str">
        <f>IFERROR(VLOOKUP(B238,Database!A:D,2,FALSE),"r")</f>
        <v>KB 16 OZ SDLS BLKBRY JAM</v>
      </c>
      <c r="E238" s="849"/>
      <c r="F238" s="516">
        <f t="shared" si="12"/>
        <v>1779</v>
      </c>
      <c r="G238" s="516"/>
      <c r="H238" s="862"/>
      <c r="I238" s="840">
        <v>29530</v>
      </c>
      <c r="J238" s="441">
        <v>29542</v>
      </c>
      <c r="K238" s="629">
        <v>14</v>
      </c>
      <c r="L238" s="442"/>
      <c r="M238" s="442"/>
      <c r="N238" s="442"/>
      <c r="O238" s="449"/>
      <c r="P238" s="449"/>
      <c r="Q238" s="449"/>
      <c r="R238" s="450"/>
      <c r="S238" s="450"/>
      <c r="T238" s="450"/>
      <c r="U238" s="487"/>
      <c r="V238" s="487"/>
      <c r="W238" s="487"/>
      <c r="X238" s="450"/>
      <c r="Y238" s="450"/>
      <c r="Z238" s="450"/>
      <c r="AA238" s="602"/>
      <c r="AB238" s="602"/>
      <c r="AC238" s="602"/>
      <c r="AD238" s="608"/>
      <c r="AE238" s="608"/>
      <c r="AF238" s="608"/>
      <c r="AG238" s="456">
        <v>29543</v>
      </c>
      <c r="AH238" s="456">
        <v>119</v>
      </c>
      <c r="AI238" s="456">
        <v>14</v>
      </c>
      <c r="AJ238" s="456">
        <v>29544</v>
      </c>
      <c r="AK238" s="456">
        <v>113</v>
      </c>
      <c r="AL238" s="456">
        <v>14</v>
      </c>
      <c r="AM238" s="456"/>
      <c r="AN238" s="456"/>
      <c r="AO238" s="456"/>
      <c r="AP238" s="456"/>
      <c r="AQ238" s="456"/>
      <c r="AR238" s="456"/>
      <c r="AS238" s="456"/>
      <c r="AT238" s="456"/>
      <c r="AU238" s="456"/>
      <c r="AV238" s="456"/>
      <c r="AW238" s="675">
        <f t="shared" si="13"/>
        <v>13</v>
      </c>
      <c r="AX238" s="440">
        <f>IFERROR(VLOOKUP(B238,Database!A:D,4,FALSE),"r")</f>
        <v>119</v>
      </c>
      <c r="AY238" s="440">
        <f t="shared" si="14"/>
        <v>232</v>
      </c>
      <c r="BA238" s="641"/>
      <c r="BB238" s="467"/>
    </row>
    <row r="239" spans="1:54" ht="16.5" thickTop="1" thickBot="1" x14ac:dyDescent="0.3">
      <c r="A239" s="444">
        <f t="shared" si="15"/>
        <v>233</v>
      </c>
      <c r="B239" s="440">
        <v>7092000772</v>
      </c>
      <c r="C239" s="440"/>
      <c r="D239" s="440" t="str">
        <f>IFERROR(VLOOKUP(B239,Database!A:D,2,FALSE),"r")</f>
        <v>KB 16 OZ SDLS BOYSEN JAM</v>
      </c>
      <c r="E239" s="849"/>
      <c r="F239" s="516">
        <f t="shared" si="12"/>
        <v>3175</v>
      </c>
      <c r="G239" s="516"/>
      <c r="H239" s="862"/>
      <c r="I239" s="840">
        <v>29545</v>
      </c>
      <c r="J239" s="441">
        <v>29566</v>
      </c>
      <c r="K239" s="629">
        <v>14</v>
      </c>
      <c r="L239" s="442">
        <v>29568</v>
      </c>
      <c r="M239" s="442">
        <v>29571</v>
      </c>
      <c r="N239" s="442">
        <v>14</v>
      </c>
      <c r="O239" s="449"/>
      <c r="P239" s="449"/>
      <c r="Q239" s="449"/>
      <c r="R239" s="450"/>
      <c r="S239" s="450"/>
      <c r="T239" s="450"/>
      <c r="U239" s="487"/>
      <c r="V239" s="487"/>
      <c r="W239" s="487"/>
      <c r="X239" s="450"/>
      <c r="Y239" s="450"/>
      <c r="Z239" s="450"/>
      <c r="AA239" s="602"/>
      <c r="AB239" s="602"/>
      <c r="AC239" s="602"/>
      <c r="AD239" s="608"/>
      <c r="AE239" s="608"/>
      <c r="AF239" s="608"/>
      <c r="AG239" s="456">
        <v>29567</v>
      </c>
      <c r="AH239" s="456">
        <v>62</v>
      </c>
      <c r="AI239" s="456">
        <v>14</v>
      </c>
      <c r="AJ239" s="456">
        <v>29572</v>
      </c>
      <c r="AK239" s="456">
        <v>19</v>
      </c>
      <c r="AL239" s="456">
        <v>14</v>
      </c>
      <c r="AM239" s="456"/>
      <c r="AN239" s="456"/>
      <c r="AO239" s="456"/>
      <c r="AP239" s="456"/>
      <c r="AQ239" s="456"/>
      <c r="AR239" s="456"/>
      <c r="AS239" s="456"/>
      <c r="AT239" s="456"/>
      <c r="AU239" s="456"/>
      <c r="AV239" s="456"/>
      <c r="AW239" s="675">
        <f t="shared" si="13"/>
        <v>26</v>
      </c>
      <c r="AX239" s="440">
        <f>IFERROR(VLOOKUP(B239,Database!A:D,4,FALSE),"r")</f>
        <v>119</v>
      </c>
      <c r="AY239" s="440">
        <f t="shared" si="14"/>
        <v>81</v>
      </c>
      <c r="BA239" s="641"/>
      <c r="BB239" s="467"/>
    </row>
    <row r="240" spans="1:54" ht="16.5" thickTop="1" thickBot="1" x14ac:dyDescent="0.3">
      <c r="A240" s="444">
        <f t="shared" si="15"/>
        <v>234</v>
      </c>
      <c r="B240" s="440">
        <v>7092000780</v>
      </c>
      <c r="C240" s="440"/>
      <c r="D240" s="440" t="str">
        <f>IFERROR(VLOOKUP(B240,Database!A:D,2,FALSE),"r")</f>
        <v>KB 16 OZ STRAWBERRY PRES</v>
      </c>
      <c r="E240" s="849"/>
      <c r="F240" s="516">
        <f t="shared" si="12"/>
        <v>2194</v>
      </c>
      <c r="G240" s="516"/>
      <c r="H240" s="862"/>
      <c r="I240" s="840">
        <v>29657</v>
      </c>
      <c r="J240" s="441">
        <v>29674</v>
      </c>
      <c r="K240" s="629">
        <v>15</v>
      </c>
      <c r="L240" s="442"/>
      <c r="M240" s="442"/>
      <c r="N240" s="442"/>
      <c r="O240" s="449"/>
      <c r="P240" s="449"/>
      <c r="Q240" s="449"/>
      <c r="R240" s="450"/>
      <c r="S240" s="450"/>
      <c r="T240" s="450"/>
      <c r="U240" s="487"/>
      <c r="V240" s="487"/>
      <c r="W240" s="487"/>
      <c r="X240" s="450"/>
      <c r="Y240" s="450"/>
      <c r="Z240" s="450"/>
      <c r="AA240" s="602"/>
      <c r="AB240" s="602"/>
      <c r="AC240" s="602"/>
      <c r="AD240" s="608"/>
      <c r="AE240" s="608"/>
      <c r="AF240" s="608"/>
      <c r="AG240" s="456">
        <v>29675</v>
      </c>
      <c r="AH240" s="456">
        <v>52</v>
      </c>
      <c r="AI240" s="456">
        <v>15</v>
      </c>
      <c r="AJ240" s="456"/>
      <c r="AK240" s="456"/>
      <c r="AL240" s="456"/>
      <c r="AM240" s="456"/>
      <c r="AN240" s="456"/>
      <c r="AO240" s="456"/>
      <c r="AP240" s="456"/>
      <c r="AQ240" s="456"/>
      <c r="AR240" s="456"/>
      <c r="AS240" s="456"/>
      <c r="AT240" s="456"/>
      <c r="AU240" s="456"/>
      <c r="AV240" s="456"/>
      <c r="AW240" s="675">
        <f t="shared" si="13"/>
        <v>18</v>
      </c>
      <c r="AX240" s="440">
        <f>IFERROR(VLOOKUP(B240,Database!A:D,4,FALSE),"r")</f>
        <v>119</v>
      </c>
      <c r="AY240" s="440">
        <f t="shared" si="14"/>
        <v>52</v>
      </c>
      <c r="BA240" s="641"/>
      <c r="BB240" s="467"/>
    </row>
    <row r="241" spans="1:54" ht="16.5" thickTop="1" thickBot="1" x14ac:dyDescent="0.3">
      <c r="A241" s="444">
        <f t="shared" si="15"/>
        <v>235</v>
      </c>
      <c r="B241" s="440">
        <v>7092000728</v>
      </c>
      <c r="C241" s="440"/>
      <c r="D241" s="440" t="str">
        <f>IFERROR(VLOOKUP(B241,Database!A:D,2,FALSE),"r")</f>
        <v>KB 16 OZ BOYSENBERRY PRES</v>
      </c>
      <c r="E241" s="849"/>
      <c r="F241" s="516">
        <f t="shared" si="12"/>
        <v>0</v>
      </c>
      <c r="G241" s="516"/>
      <c r="H241" s="862"/>
      <c r="I241" s="840"/>
      <c r="J241" s="441"/>
      <c r="K241" s="629"/>
      <c r="L241" s="442"/>
      <c r="M241" s="442"/>
      <c r="N241" s="442"/>
      <c r="O241" s="449"/>
      <c r="P241" s="449"/>
      <c r="Q241" s="449"/>
      <c r="R241" s="450"/>
      <c r="S241" s="450"/>
      <c r="T241" s="450"/>
      <c r="U241" s="487"/>
      <c r="V241" s="487"/>
      <c r="W241" s="487"/>
      <c r="X241" s="450"/>
      <c r="Y241" s="450"/>
      <c r="Z241" s="450"/>
      <c r="AA241" s="602"/>
      <c r="AB241" s="602"/>
      <c r="AC241" s="602"/>
      <c r="AD241" s="608"/>
      <c r="AE241" s="608"/>
      <c r="AF241" s="608"/>
      <c r="AG241" s="456"/>
      <c r="AH241" s="456"/>
      <c r="AI241" s="456"/>
      <c r="AJ241" s="456"/>
      <c r="AK241" s="456"/>
      <c r="AL241" s="456"/>
      <c r="AM241" s="456"/>
      <c r="AN241" s="456"/>
      <c r="AO241" s="456"/>
      <c r="AP241" s="456"/>
      <c r="AQ241" s="456"/>
      <c r="AR241" s="456"/>
      <c r="AS241" s="456"/>
      <c r="AT241" s="456"/>
      <c r="AU241" s="456"/>
      <c r="AV241" s="456"/>
      <c r="AW241" s="675">
        <f t="shared" si="13"/>
        <v>0</v>
      </c>
      <c r="AX241" s="440">
        <f>IFERROR(VLOOKUP(B241,Database!A:D,4,FALSE),"r")</f>
        <v>119</v>
      </c>
      <c r="AY241" s="440">
        <f t="shared" si="14"/>
        <v>0</v>
      </c>
      <c r="BA241" s="641"/>
      <c r="BB241" s="467"/>
    </row>
    <row r="242" spans="1:54" ht="16.5" thickTop="1" thickBot="1" x14ac:dyDescent="0.3">
      <c r="A242" s="444">
        <f t="shared" si="15"/>
        <v>236</v>
      </c>
      <c r="B242" s="440">
        <v>5150000315</v>
      </c>
      <c r="C242" s="440"/>
      <c r="D242" s="440" t="str">
        <f>IFERROR(VLOOKUP(B242,Database!A:D,2,FALSE),"r")</f>
        <v>SM 10 TN SWT ORANGE MARMALADE</v>
      </c>
      <c r="E242" s="849"/>
      <c r="F242" s="516">
        <f t="shared" si="12"/>
        <v>2057</v>
      </c>
      <c r="G242" s="516"/>
      <c r="H242" s="862"/>
      <c r="I242" s="840">
        <v>29583</v>
      </c>
      <c r="J242" s="441">
        <v>29606</v>
      </c>
      <c r="K242" s="629">
        <v>15</v>
      </c>
      <c r="L242" s="442">
        <v>29607</v>
      </c>
      <c r="M242" s="442">
        <v>29630</v>
      </c>
      <c r="N242" s="442">
        <v>15</v>
      </c>
      <c r="O242" s="449"/>
      <c r="P242" s="449"/>
      <c r="Q242" s="449"/>
      <c r="R242" s="450"/>
      <c r="S242" s="450"/>
      <c r="T242" s="450"/>
      <c r="U242" s="487"/>
      <c r="V242" s="487"/>
      <c r="W242" s="487"/>
      <c r="X242" s="450"/>
      <c r="Y242" s="450"/>
      <c r="Z242" s="450"/>
      <c r="AA242" s="602"/>
      <c r="AB242" s="602"/>
      <c r="AC242" s="602"/>
      <c r="AD242" s="608"/>
      <c r="AE242" s="608"/>
      <c r="AF242" s="608"/>
      <c r="AG242" s="456">
        <v>29631</v>
      </c>
      <c r="AH242" s="456">
        <v>41</v>
      </c>
      <c r="AI242" s="456">
        <v>15</v>
      </c>
      <c r="AJ242" s="456"/>
      <c r="AK242" s="456"/>
      <c r="AL242" s="456"/>
      <c r="AM242" s="456"/>
      <c r="AN242" s="456"/>
      <c r="AO242" s="456"/>
      <c r="AP242" s="456"/>
      <c r="AQ242" s="456"/>
      <c r="AR242" s="456"/>
      <c r="AS242" s="456"/>
      <c r="AT242" s="456"/>
      <c r="AU242" s="456"/>
      <c r="AV242" s="456"/>
      <c r="AW242" s="675">
        <f t="shared" si="13"/>
        <v>48</v>
      </c>
      <c r="AX242" s="440">
        <f>IFERROR(VLOOKUP(B242,Database!A:D,4,FALSE),"r")</f>
        <v>42</v>
      </c>
      <c r="AY242" s="440">
        <f t="shared" si="14"/>
        <v>41</v>
      </c>
      <c r="BA242" s="641"/>
      <c r="BB242" s="467"/>
    </row>
    <row r="243" spans="1:54" ht="16.5" thickTop="1" thickBot="1" x14ac:dyDescent="0.3">
      <c r="A243" s="444">
        <f t="shared" si="15"/>
        <v>237</v>
      </c>
      <c r="B243" s="440">
        <v>5150001180</v>
      </c>
      <c r="C243" s="440"/>
      <c r="D243" s="440" t="str">
        <f>IFERROR(VLOOKUP(B243,Database!A:D,2,FALSE),"r")</f>
        <v>SM 10 TIN STRAWBERRY JAM</v>
      </c>
      <c r="E243" s="849"/>
      <c r="F243" s="516">
        <f t="shared" si="12"/>
        <v>685</v>
      </c>
      <c r="G243" s="516"/>
      <c r="H243" s="862"/>
      <c r="I243" s="840">
        <v>29632</v>
      </c>
      <c r="J243" s="441">
        <v>29647</v>
      </c>
      <c r="K243" s="629">
        <v>15</v>
      </c>
      <c r="L243" s="442"/>
      <c r="M243" s="442"/>
      <c r="N243" s="442"/>
      <c r="O243" s="449"/>
      <c r="P243" s="449"/>
      <c r="Q243" s="449"/>
      <c r="R243" s="450"/>
      <c r="S243" s="450"/>
      <c r="T243" s="450"/>
      <c r="U243" s="487"/>
      <c r="V243" s="487"/>
      <c r="W243" s="487"/>
      <c r="X243" s="450"/>
      <c r="Y243" s="450"/>
      <c r="Z243" s="450"/>
      <c r="AA243" s="602"/>
      <c r="AB243" s="602"/>
      <c r="AC243" s="602"/>
      <c r="AD243" s="608"/>
      <c r="AE243" s="608"/>
      <c r="AF243" s="608"/>
      <c r="AG243" s="456">
        <v>29648</v>
      </c>
      <c r="AH243" s="456">
        <v>13</v>
      </c>
      <c r="AI243" s="456">
        <v>15</v>
      </c>
      <c r="AJ243" s="456"/>
      <c r="AK243" s="456"/>
      <c r="AL243" s="456"/>
      <c r="AM243" s="456"/>
      <c r="AN243" s="456"/>
      <c r="AO243" s="456"/>
      <c r="AP243" s="456"/>
      <c r="AQ243" s="456"/>
      <c r="AR243" s="456"/>
      <c r="AS243" s="456"/>
      <c r="AT243" s="456"/>
      <c r="AU243" s="456"/>
      <c r="AV243" s="456"/>
      <c r="AW243" s="675">
        <f t="shared" si="13"/>
        <v>16</v>
      </c>
      <c r="AX243" s="440">
        <f>IFERROR(VLOOKUP(B243,Database!A:D,4,FALSE),"r")</f>
        <v>42</v>
      </c>
      <c r="AY243" s="440">
        <f t="shared" si="14"/>
        <v>13</v>
      </c>
      <c r="BA243" s="641"/>
      <c r="BB243" s="467"/>
    </row>
    <row r="244" spans="1:54" ht="16.5" thickTop="1" thickBot="1" x14ac:dyDescent="0.3">
      <c r="A244" s="444">
        <f t="shared" si="15"/>
        <v>238</v>
      </c>
      <c r="B244" s="440">
        <v>5150000321</v>
      </c>
      <c r="C244" s="440"/>
      <c r="D244" s="440" t="str">
        <f>IFERROR(VLOOKUP(B244,Database!A:D,2,FALSE),"r")</f>
        <v>SM 10 TN STRAWBERRY PRESERVES</v>
      </c>
      <c r="E244" s="849"/>
      <c r="F244" s="516">
        <f t="shared" si="12"/>
        <v>317</v>
      </c>
      <c r="G244" s="516"/>
      <c r="H244" s="862"/>
      <c r="I244" s="840">
        <v>29649</v>
      </c>
      <c r="J244" s="441">
        <v>29655</v>
      </c>
      <c r="K244" s="629">
        <v>15</v>
      </c>
      <c r="L244" s="442"/>
      <c r="M244" s="442"/>
      <c r="N244" s="442"/>
      <c r="O244" s="449"/>
      <c r="P244" s="449"/>
      <c r="Q244" s="449"/>
      <c r="R244" s="450"/>
      <c r="S244" s="450"/>
      <c r="T244" s="450"/>
      <c r="U244" s="487"/>
      <c r="V244" s="487"/>
      <c r="W244" s="487"/>
      <c r="X244" s="450"/>
      <c r="Y244" s="450"/>
      <c r="Z244" s="450"/>
      <c r="AA244" s="602"/>
      <c r="AB244" s="602"/>
      <c r="AC244" s="602"/>
      <c r="AD244" s="608"/>
      <c r="AE244" s="608"/>
      <c r="AF244" s="608"/>
      <c r="AG244" s="456">
        <v>29656</v>
      </c>
      <c r="AH244" s="456">
        <v>23</v>
      </c>
      <c r="AI244" s="456">
        <v>15</v>
      </c>
      <c r="AJ244" s="456"/>
      <c r="AK244" s="456"/>
      <c r="AL244" s="456"/>
      <c r="AM244" s="456"/>
      <c r="AN244" s="456"/>
      <c r="AO244" s="456"/>
      <c r="AP244" s="456"/>
      <c r="AQ244" s="456"/>
      <c r="AR244" s="456"/>
      <c r="AS244" s="456"/>
      <c r="AT244" s="456"/>
      <c r="AU244" s="456"/>
      <c r="AV244" s="456"/>
      <c r="AW244" s="675">
        <f t="shared" si="13"/>
        <v>7</v>
      </c>
      <c r="AX244" s="440">
        <f>IFERROR(VLOOKUP(B244,Database!A:D,4,FALSE),"r")</f>
        <v>42</v>
      </c>
      <c r="AY244" s="440">
        <f t="shared" si="14"/>
        <v>23</v>
      </c>
      <c r="BA244" s="641"/>
      <c r="BB244" s="467"/>
    </row>
    <row r="245" spans="1:54" ht="16.5" thickTop="1" thickBot="1" x14ac:dyDescent="0.3">
      <c r="A245" s="444">
        <f t="shared" si="15"/>
        <v>239</v>
      </c>
      <c r="B245" s="440">
        <v>5150000329</v>
      </c>
      <c r="C245" s="440"/>
      <c r="D245" s="440" t="str">
        <f>IFERROR(VLOOKUP(B245,Database!A:D,2,FALSE),"r")</f>
        <v>SM 4 LB MINT APPLE JELLY</v>
      </c>
      <c r="E245" s="849"/>
      <c r="F245" s="516">
        <f t="shared" si="12"/>
        <v>658</v>
      </c>
      <c r="G245" s="516"/>
      <c r="H245" s="862"/>
      <c r="I245" s="840">
        <v>29676</v>
      </c>
      <c r="J245" s="441">
        <v>29685</v>
      </c>
      <c r="K245" s="629">
        <v>16</v>
      </c>
      <c r="L245" s="442"/>
      <c r="M245" s="442"/>
      <c r="N245" s="442"/>
      <c r="O245" s="449"/>
      <c r="P245" s="449"/>
      <c r="Q245" s="449"/>
      <c r="R245" s="450"/>
      <c r="S245" s="450"/>
      <c r="T245" s="450"/>
      <c r="U245" s="487"/>
      <c r="V245" s="487"/>
      <c r="W245" s="487"/>
      <c r="X245" s="450"/>
      <c r="Y245" s="450"/>
      <c r="Z245" s="450"/>
      <c r="AA245" s="602"/>
      <c r="AB245" s="602"/>
      <c r="AC245" s="602"/>
      <c r="AD245" s="608"/>
      <c r="AE245" s="608"/>
      <c r="AF245" s="608"/>
      <c r="AG245" s="456">
        <v>29686</v>
      </c>
      <c r="AH245" s="456">
        <v>58</v>
      </c>
      <c r="AI245" s="456">
        <v>16</v>
      </c>
      <c r="AJ245" s="456"/>
      <c r="AK245" s="456"/>
      <c r="AL245" s="456"/>
      <c r="AM245" s="456"/>
      <c r="AN245" s="456"/>
      <c r="AO245" s="456"/>
      <c r="AP245" s="456"/>
      <c r="AQ245" s="456"/>
      <c r="AR245" s="456"/>
      <c r="AS245" s="456"/>
      <c r="AT245" s="456"/>
      <c r="AU245" s="456"/>
      <c r="AV245" s="456"/>
      <c r="AW245" s="675">
        <f t="shared" si="13"/>
        <v>10</v>
      </c>
      <c r="AX245" s="440">
        <f>IFERROR(VLOOKUP(B245,Database!A:D,4,FALSE),"r")</f>
        <v>60</v>
      </c>
      <c r="AY245" s="440">
        <f t="shared" si="14"/>
        <v>58</v>
      </c>
      <c r="BA245" s="641"/>
      <c r="BB245" s="467"/>
    </row>
    <row r="246" spans="1:54" ht="16.5" thickTop="1" thickBot="1" x14ac:dyDescent="0.3">
      <c r="A246" s="444">
        <f t="shared" si="15"/>
        <v>240</v>
      </c>
      <c r="B246" s="440">
        <v>5150000328</v>
      </c>
      <c r="C246" s="440"/>
      <c r="D246" s="440" t="str">
        <f>IFERROR(VLOOKUP(B246,Database!A:D,2,FALSE),"r")</f>
        <v>SM 4 LB GRAPE JELLY</v>
      </c>
      <c r="E246" s="849"/>
      <c r="F246" s="516">
        <f t="shared" si="12"/>
        <v>5932</v>
      </c>
      <c r="G246" s="516"/>
      <c r="H246" s="862"/>
      <c r="I246" s="840">
        <v>29687</v>
      </c>
      <c r="J246" s="441">
        <v>29696</v>
      </c>
      <c r="K246" s="629">
        <v>16</v>
      </c>
      <c r="L246" s="442">
        <v>29697</v>
      </c>
      <c r="M246" s="442">
        <v>29784</v>
      </c>
      <c r="N246" s="442">
        <v>16</v>
      </c>
      <c r="O246" s="449"/>
      <c r="P246" s="449"/>
      <c r="Q246" s="449"/>
      <c r="R246" s="450"/>
      <c r="S246" s="450"/>
      <c r="T246" s="450"/>
      <c r="U246" s="487"/>
      <c r="V246" s="487"/>
      <c r="W246" s="487"/>
      <c r="X246" s="450"/>
      <c r="Y246" s="450"/>
      <c r="Z246" s="450"/>
      <c r="AA246" s="602"/>
      <c r="AB246" s="602"/>
      <c r="AC246" s="602"/>
      <c r="AD246" s="608"/>
      <c r="AE246" s="608"/>
      <c r="AF246" s="608"/>
      <c r="AG246" s="456">
        <v>29785</v>
      </c>
      <c r="AH246" s="456">
        <v>52</v>
      </c>
      <c r="AI246" s="456">
        <v>16</v>
      </c>
      <c r="AJ246" s="456"/>
      <c r="AK246" s="456"/>
      <c r="AL246" s="456"/>
      <c r="AM246" s="456"/>
      <c r="AN246" s="456"/>
      <c r="AO246" s="456"/>
      <c r="AP246" s="456"/>
      <c r="AQ246" s="456"/>
      <c r="AR246" s="456"/>
      <c r="AS246" s="456"/>
      <c r="AT246" s="456"/>
      <c r="AU246" s="456"/>
      <c r="AV246" s="456"/>
      <c r="AW246" s="675">
        <f t="shared" si="13"/>
        <v>98</v>
      </c>
      <c r="AX246" s="440">
        <f>IFERROR(VLOOKUP(B246,Database!A:D,4,FALSE),"r")</f>
        <v>60</v>
      </c>
      <c r="AY246" s="440">
        <f t="shared" si="14"/>
        <v>52</v>
      </c>
      <c r="BA246" s="641"/>
      <c r="BB246" s="467"/>
    </row>
    <row r="247" spans="1:54" ht="16.5" thickTop="1" thickBot="1" x14ac:dyDescent="0.3">
      <c r="A247" s="444">
        <f t="shared" si="15"/>
        <v>241</v>
      </c>
      <c r="B247" s="440">
        <v>5150000298</v>
      </c>
      <c r="C247" s="440"/>
      <c r="D247" s="440" t="str">
        <f>IFERROR(VLOOKUP(B247,Database!A:D,2,FALSE),"r")</f>
        <v>SM 4 LB APRICOT PRESERVES</v>
      </c>
      <c r="E247" s="849"/>
      <c r="F247" s="516">
        <f t="shared" si="12"/>
        <v>800</v>
      </c>
      <c r="G247" s="516"/>
      <c r="H247" s="862"/>
      <c r="I247" s="840">
        <v>29786</v>
      </c>
      <c r="J247" s="441">
        <v>29798</v>
      </c>
      <c r="K247" s="629">
        <v>16</v>
      </c>
      <c r="L247" s="442"/>
      <c r="M247" s="442"/>
      <c r="N247" s="442"/>
      <c r="O247" s="449"/>
      <c r="P247" s="449"/>
      <c r="Q247" s="449"/>
      <c r="R247" s="450"/>
      <c r="S247" s="450"/>
      <c r="T247" s="450"/>
      <c r="U247" s="487"/>
      <c r="V247" s="487"/>
      <c r="W247" s="487"/>
      <c r="X247" s="450"/>
      <c r="Y247" s="450"/>
      <c r="Z247" s="450"/>
      <c r="AA247" s="602"/>
      <c r="AB247" s="602"/>
      <c r="AC247" s="602"/>
      <c r="AD247" s="608"/>
      <c r="AE247" s="608"/>
      <c r="AF247" s="608"/>
      <c r="AG247" s="456">
        <v>29799</v>
      </c>
      <c r="AH247" s="456">
        <v>20</v>
      </c>
      <c r="AI247" s="456">
        <v>16</v>
      </c>
      <c r="AJ247" s="456"/>
      <c r="AK247" s="456"/>
      <c r="AL247" s="456"/>
      <c r="AM247" s="456"/>
      <c r="AN247" s="456"/>
      <c r="AO247" s="456"/>
      <c r="AP247" s="456"/>
      <c r="AQ247" s="456"/>
      <c r="AR247" s="456"/>
      <c r="AS247" s="456"/>
      <c r="AT247" s="456"/>
      <c r="AU247" s="456"/>
      <c r="AV247" s="456"/>
      <c r="AW247" s="675">
        <f t="shared" si="13"/>
        <v>13</v>
      </c>
      <c r="AX247" s="440">
        <f>IFERROR(VLOOKUP(B247,Database!A:D,4,FALSE),"r")</f>
        <v>60</v>
      </c>
      <c r="AY247" s="440">
        <f t="shared" si="14"/>
        <v>20</v>
      </c>
      <c r="BA247" s="641"/>
      <c r="BB247" s="467"/>
    </row>
    <row r="248" spans="1:54" ht="16.5" thickTop="1" thickBot="1" x14ac:dyDescent="0.3">
      <c r="A248" s="444">
        <f t="shared" si="15"/>
        <v>242</v>
      </c>
      <c r="B248" s="440">
        <v>5150000302</v>
      </c>
      <c r="C248" s="440"/>
      <c r="D248" s="440" t="str">
        <f>IFERROR(VLOOKUP(B248,Database!A:D,2,FALSE),"r")</f>
        <v>SM 4 LB SWT ORANGE MARMALADE</v>
      </c>
      <c r="E248" s="849"/>
      <c r="F248" s="516">
        <f t="shared" si="12"/>
        <v>2475</v>
      </c>
      <c r="G248" s="516"/>
      <c r="H248" s="862"/>
      <c r="I248" s="840">
        <v>29800</v>
      </c>
      <c r="J248" s="441">
        <v>29813</v>
      </c>
      <c r="K248" s="629">
        <v>16</v>
      </c>
      <c r="L248" s="442">
        <v>29815</v>
      </c>
      <c r="M248" s="442">
        <v>29840</v>
      </c>
      <c r="N248" s="442">
        <v>17</v>
      </c>
      <c r="O248" s="449"/>
      <c r="P248" s="449"/>
      <c r="Q248" s="449"/>
      <c r="R248" s="450"/>
      <c r="S248" s="450"/>
      <c r="T248" s="450"/>
      <c r="U248" s="487"/>
      <c r="V248" s="487"/>
      <c r="W248" s="487"/>
      <c r="X248" s="450"/>
      <c r="Y248" s="450"/>
      <c r="Z248" s="450"/>
      <c r="AA248" s="602"/>
      <c r="AB248" s="602"/>
      <c r="AC248" s="602"/>
      <c r="AD248" s="608"/>
      <c r="AE248" s="608"/>
      <c r="AF248" s="608"/>
      <c r="AG248" s="456">
        <v>29814</v>
      </c>
      <c r="AH248" s="456">
        <v>25</v>
      </c>
      <c r="AI248" s="456">
        <v>16</v>
      </c>
      <c r="AJ248" s="456">
        <v>29841</v>
      </c>
      <c r="AK248" s="456">
        <v>50</v>
      </c>
      <c r="AL248" s="456">
        <v>17</v>
      </c>
      <c r="AM248" s="456"/>
      <c r="AN248" s="456"/>
      <c r="AO248" s="456"/>
      <c r="AP248" s="456"/>
      <c r="AQ248" s="456"/>
      <c r="AR248" s="456"/>
      <c r="AS248" s="456"/>
      <c r="AT248" s="456"/>
      <c r="AU248" s="456"/>
      <c r="AV248" s="456"/>
      <c r="AW248" s="675">
        <f t="shared" si="13"/>
        <v>40</v>
      </c>
      <c r="AX248" s="440">
        <f>IFERROR(VLOOKUP(B248,Database!A:D,4,FALSE),"r")</f>
        <v>60</v>
      </c>
      <c r="AY248" s="440">
        <f t="shared" si="14"/>
        <v>75</v>
      </c>
      <c r="BA248" s="641"/>
      <c r="BB248" s="467"/>
    </row>
    <row r="249" spans="1:54" ht="16.5" thickTop="1" thickBot="1" x14ac:dyDescent="0.3">
      <c r="A249" s="444">
        <f t="shared" si="15"/>
        <v>243</v>
      </c>
      <c r="B249" s="440">
        <v>5150000308</v>
      </c>
      <c r="C249" s="440"/>
      <c r="D249" s="440" t="str">
        <f>IFERROR(VLOOKUP(B249,Database!A:D,2,FALSE),"r")</f>
        <v>SM 4 LB STRAWBERRY PRESERVES</v>
      </c>
      <c r="E249" s="849"/>
      <c r="F249" s="516">
        <f t="shared" si="12"/>
        <v>3120</v>
      </c>
      <c r="G249" s="516"/>
      <c r="H249" s="862"/>
      <c r="I249" s="840">
        <v>29842</v>
      </c>
      <c r="J249" s="441">
        <v>29862</v>
      </c>
      <c r="K249" s="629">
        <v>17</v>
      </c>
      <c r="L249" s="442">
        <v>29863</v>
      </c>
      <c r="M249" s="442">
        <v>29893</v>
      </c>
      <c r="N249" s="442">
        <v>17</v>
      </c>
      <c r="O249" s="449"/>
      <c r="P249" s="449"/>
      <c r="Q249" s="449"/>
      <c r="R249" s="450"/>
      <c r="S249" s="450"/>
      <c r="T249" s="450"/>
      <c r="U249" s="487"/>
      <c r="V249" s="487"/>
      <c r="W249" s="487"/>
      <c r="X249" s="450"/>
      <c r="Y249" s="450"/>
      <c r="Z249" s="450"/>
      <c r="AA249" s="602"/>
      <c r="AB249" s="602"/>
      <c r="AC249" s="602"/>
      <c r="AD249" s="608"/>
      <c r="AE249" s="608"/>
      <c r="AF249" s="608"/>
      <c r="AG249" s="456"/>
      <c r="AH249" s="456"/>
      <c r="AI249" s="456"/>
      <c r="AJ249" s="456"/>
      <c r="AK249" s="456"/>
      <c r="AL249" s="456"/>
      <c r="AM249" s="456"/>
      <c r="AN249" s="456"/>
      <c r="AO249" s="456"/>
      <c r="AP249" s="456"/>
      <c r="AQ249" s="456"/>
      <c r="AR249" s="456"/>
      <c r="AS249" s="456"/>
      <c r="AT249" s="456"/>
      <c r="AU249" s="456"/>
      <c r="AV249" s="456"/>
      <c r="AW249" s="675">
        <f t="shared" si="13"/>
        <v>52</v>
      </c>
      <c r="AX249" s="440">
        <f>IFERROR(VLOOKUP(B249,Database!A:D,4,FALSE),"r")</f>
        <v>60</v>
      </c>
      <c r="AY249" s="440">
        <f t="shared" si="14"/>
        <v>0</v>
      </c>
      <c r="BA249" s="641"/>
      <c r="BB249" s="467"/>
    </row>
    <row r="250" spans="1:54" ht="16.5" thickTop="1" thickBot="1" x14ac:dyDescent="0.3">
      <c r="A250" s="444">
        <f t="shared" si="15"/>
        <v>244</v>
      </c>
      <c r="B250" s="440">
        <v>5150003915</v>
      </c>
      <c r="C250" s="440"/>
      <c r="D250" s="440" t="str">
        <f>IFERROR(VLOOKUP(B250,Database!A:D,2,FALSE),"r")</f>
        <v>DK 1.4 OZ MUSTARD</v>
      </c>
      <c r="E250" s="849"/>
      <c r="F250" s="516">
        <f t="shared" si="12"/>
        <v>579</v>
      </c>
      <c r="G250" s="516"/>
      <c r="H250" s="862"/>
      <c r="I250" s="840">
        <v>74556</v>
      </c>
      <c r="J250" s="441">
        <v>74559</v>
      </c>
      <c r="K250" s="629">
        <v>16</v>
      </c>
      <c r="L250" s="442"/>
      <c r="M250" s="442"/>
      <c r="N250" s="442"/>
      <c r="O250" s="449"/>
      <c r="P250" s="449"/>
      <c r="Q250" s="449"/>
      <c r="R250" s="450"/>
      <c r="S250" s="450"/>
      <c r="T250" s="450"/>
      <c r="U250" s="487"/>
      <c r="V250" s="487"/>
      <c r="W250" s="487"/>
      <c r="X250" s="450"/>
      <c r="Y250" s="450"/>
      <c r="Z250" s="450"/>
      <c r="AA250" s="602"/>
      <c r="AB250" s="602"/>
      <c r="AC250" s="602"/>
      <c r="AD250" s="608"/>
      <c r="AE250" s="608"/>
      <c r="AF250" s="608"/>
      <c r="AG250" s="456">
        <v>74555</v>
      </c>
      <c r="AH250" s="456">
        <v>11</v>
      </c>
      <c r="AI250" s="456">
        <v>16</v>
      </c>
      <c r="AJ250" s="456">
        <v>74560</v>
      </c>
      <c r="AK250" s="456">
        <v>64</v>
      </c>
      <c r="AL250" s="456">
        <v>16</v>
      </c>
      <c r="AM250" s="456">
        <v>29894</v>
      </c>
      <c r="AN250" s="456">
        <v>28</v>
      </c>
      <c r="AO250" s="456">
        <v>17</v>
      </c>
      <c r="AP250" s="456"/>
      <c r="AQ250" s="456"/>
      <c r="AR250" s="456"/>
      <c r="AS250" s="456"/>
      <c r="AT250" s="456"/>
      <c r="AU250" s="456"/>
      <c r="AV250" s="456"/>
      <c r="AW250" s="675">
        <f t="shared" si="13"/>
        <v>4</v>
      </c>
      <c r="AX250" s="440">
        <f>IFERROR(VLOOKUP(B250,Database!A:D,4,FALSE),"r")</f>
        <v>119</v>
      </c>
      <c r="AY250" s="440">
        <f t="shared" si="14"/>
        <v>103</v>
      </c>
      <c r="BA250" s="641"/>
      <c r="BB250" s="467"/>
    </row>
    <row r="251" spans="1:54" ht="16.5" thickTop="1" thickBot="1" x14ac:dyDescent="0.3">
      <c r="A251" s="444">
        <f t="shared" si="15"/>
        <v>245</v>
      </c>
      <c r="B251" s="440">
        <v>5150003922</v>
      </c>
      <c r="C251" s="440"/>
      <c r="D251" s="440" t="str">
        <f>IFERROR(VLOOKUP(B251,Database!A:D,2,FALSE),"r")</f>
        <v>DK 40G MUSTARD SPN INTL</v>
      </c>
      <c r="E251" s="849"/>
      <c r="F251" s="516">
        <f t="shared" si="12"/>
        <v>20350</v>
      </c>
      <c r="G251" s="516"/>
      <c r="H251" s="862"/>
      <c r="I251" s="840">
        <v>74544</v>
      </c>
      <c r="J251" s="441">
        <v>74554</v>
      </c>
      <c r="K251" s="629">
        <v>16</v>
      </c>
      <c r="L251" s="442"/>
      <c r="M251" s="442"/>
      <c r="N251" s="442"/>
      <c r="O251" s="449"/>
      <c r="P251" s="449"/>
      <c r="Q251" s="449"/>
      <c r="R251" s="450"/>
      <c r="S251" s="450"/>
      <c r="T251" s="450"/>
      <c r="U251" s="487"/>
      <c r="V251" s="487"/>
      <c r="W251" s="487"/>
      <c r="X251" s="450"/>
      <c r="Y251" s="450"/>
      <c r="Z251" s="450"/>
      <c r="AA251" s="602"/>
      <c r="AB251" s="602"/>
      <c r="AC251" s="602"/>
      <c r="AD251" s="608"/>
      <c r="AE251" s="608"/>
      <c r="AF251" s="608"/>
      <c r="AG251" s="456"/>
      <c r="AH251" s="456"/>
      <c r="AI251" s="456"/>
      <c r="AJ251" s="456"/>
      <c r="AK251" s="456"/>
      <c r="AL251" s="456"/>
      <c r="AM251" s="456"/>
      <c r="AN251" s="456"/>
      <c r="AO251" s="456"/>
      <c r="AP251" s="456"/>
      <c r="AQ251" s="456"/>
      <c r="AR251" s="456"/>
      <c r="AS251" s="456"/>
      <c r="AT251" s="456"/>
      <c r="AU251" s="456"/>
      <c r="AV251" s="456"/>
      <c r="AW251" s="675">
        <f t="shared" si="13"/>
        <v>11</v>
      </c>
      <c r="AX251" s="440">
        <f>IFERROR(VLOOKUP(B251,Database!A:D,4,FALSE),"r")</f>
        <v>1850</v>
      </c>
      <c r="AY251" s="440">
        <f t="shared" si="14"/>
        <v>0</v>
      </c>
      <c r="BA251" s="641"/>
      <c r="BB251" s="467"/>
    </row>
    <row r="252" spans="1:54" ht="16.5" thickTop="1" thickBot="1" x14ac:dyDescent="0.3">
      <c r="A252" s="444">
        <f t="shared" si="15"/>
        <v>246</v>
      </c>
      <c r="B252" s="440">
        <v>5150078276</v>
      </c>
      <c r="C252" s="440"/>
      <c r="D252" s="440" t="str">
        <f>IFERROR(VLOOKUP(B252,Database!A:D,2,FALSE),"r")</f>
        <v>SM 440G ORG MAM LS SPN INTL</v>
      </c>
      <c r="E252" s="849"/>
      <c r="F252" s="516">
        <f t="shared" si="12"/>
        <v>1868</v>
      </c>
      <c r="G252" s="516"/>
      <c r="H252" s="862"/>
      <c r="I252" s="840">
        <v>29895</v>
      </c>
      <c r="J252" s="441">
        <v>29898</v>
      </c>
      <c r="K252" s="629">
        <v>21</v>
      </c>
      <c r="L252" s="442">
        <v>29899</v>
      </c>
      <c r="M252" s="442">
        <v>29908</v>
      </c>
      <c r="N252" s="442">
        <v>21</v>
      </c>
      <c r="O252" s="449"/>
      <c r="P252" s="449"/>
      <c r="Q252" s="449"/>
      <c r="R252" s="450"/>
      <c r="S252" s="450"/>
      <c r="T252" s="450"/>
      <c r="U252" s="487"/>
      <c r="V252" s="487"/>
      <c r="W252" s="487"/>
      <c r="X252" s="450"/>
      <c r="Y252" s="450"/>
      <c r="Z252" s="450"/>
      <c r="AA252" s="602"/>
      <c r="AB252" s="602"/>
      <c r="AC252" s="602"/>
      <c r="AD252" s="608"/>
      <c r="AE252" s="608"/>
      <c r="AF252" s="608"/>
      <c r="AG252" s="456">
        <v>29909</v>
      </c>
      <c r="AH252" s="456">
        <v>76</v>
      </c>
      <c r="AI252" s="456">
        <v>21</v>
      </c>
      <c r="AJ252" s="456"/>
      <c r="AK252" s="456"/>
      <c r="AL252" s="456"/>
      <c r="AM252" s="456"/>
      <c r="AN252" s="456"/>
      <c r="AO252" s="456"/>
      <c r="AP252" s="456"/>
      <c r="AQ252" s="456"/>
      <c r="AR252" s="456"/>
      <c r="AS252" s="456"/>
      <c r="AT252" s="456"/>
      <c r="AU252" s="456"/>
      <c r="AV252" s="456"/>
      <c r="AW252" s="675">
        <f t="shared" si="13"/>
        <v>14</v>
      </c>
      <c r="AX252" s="440">
        <f>IFERROR(VLOOKUP(B252,Database!A:D,4,FALSE),"r")</f>
        <v>128</v>
      </c>
      <c r="AY252" s="440">
        <f t="shared" si="14"/>
        <v>76</v>
      </c>
      <c r="BA252" s="641"/>
      <c r="BB252" s="467"/>
    </row>
    <row r="253" spans="1:54" ht="16.5" thickTop="1" thickBot="1" x14ac:dyDescent="0.3">
      <c r="A253" s="444">
        <f t="shared" si="15"/>
        <v>247</v>
      </c>
      <c r="B253" s="440">
        <v>5150078275</v>
      </c>
      <c r="C253" s="440"/>
      <c r="D253" s="440" t="str">
        <f>IFERROR(VLOOKUP(B253,Database!A:D,2,FALSE),"r")</f>
        <v>SM 440G APR LS SPN INTL</v>
      </c>
      <c r="E253" s="849"/>
      <c r="F253" s="516">
        <f t="shared" si="12"/>
        <v>2615</v>
      </c>
      <c r="G253" s="516"/>
      <c r="H253" s="862"/>
      <c r="I253" s="840">
        <v>29910</v>
      </c>
      <c r="J253" s="441">
        <v>29929</v>
      </c>
      <c r="K253" s="629">
        <v>21</v>
      </c>
      <c r="L253" s="442"/>
      <c r="M253" s="442"/>
      <c r="N253" s="442"/>
      <c r="O253" s="449"/>
      <c r="P253" s="449"/>
      <c r="Q253" s="449"/>
      <c r="R253" s="450"/>
      <c r="S253" s="450"/>
      <c r="T253" s="450"/>
      <c r="U253" s="487"/>
      <c r="V253" s="487"/>
      <c r="W253" s="487"/>
      <c r="X253" s="450"/>
      <c r="Y253" s="450"/>
      <c r="Z253" s="450"/>
      <c r="AA253" s="602"/>
      <c r="AB253" s="602"/>
      <c r="AC253" s="602"/>
      <c r="AD253" s="608"/>
      <c r="AE253" s="608"/>
      <c r="AF253" s="608"/>
      <c r="AG253" s="456">
        <v>29930</v>
      </c>
      <c r="AH253" s="456">
        <v>55</v>
      </c>
      <c r="AI253" s="456">
        <v>21</v>
      </c>
      <c r="AJ253" s="456"/>
      <c r="AK253" s="456"/>
      <c r="AL253" s="456"/>
      <c r="AM253" s="456"/>
      <c r="AN253" s="456"/>
      <c r="AO253" s="456"/>
      <c r="AP253" s="456"/>
      <c r="AQ253" s="456"/>
      <c r="AR253" s="456"/>
      <c r="AS253" s="456"/>
      <c r="AT253" s="456"/>
      <c r="AU253" s="456"/>
      <c r="AV253" s="456"/>
      <c r="AW253" s="675">
        <f t="shared" si="13"/>
        <v>20</v>
      </c>
      <c r="AX253" s="440">
        <f>IFERROR(VLOOKUP(B253,Database!A:D,4,FALSE),"r")</f>
        <v>128</v>
      </c>
      <c r="AY253" s="440">
        <f t="shared" si="14"/>
        <v>55</v>
      </c>
      <c r="BA253" s="641"/>
      <c r="BB253" s="467"/>
    </row>
    <row r="254" spans="1:54" ht="16.5" thickTop="1" thickBot="1" x14ac:dyDescent="0.3">
      <c r="A254" s="444">
        <f t="shared" si="15"/>
        <v>248</v>
      </c>
      <c r="B254" s="440">
        <v>5150005179</v>
      </c>
      <c r="C254" s="440"/>
      <c r="D254" s="440" t="str">
        <f>IFERROR(VLOOKUP(B254,Database!A:D,2,FALSE),"r")</f>
        <v>SM 390 ML DF APRICOT SPR, 12 PK</v>
      </c>
      <c r="E254" s="849"/>
      <c r="F254" s="516">
        <f t="shared" si="12"/>
        <v>1749</v>
      </c>
      <c r="G254" s="516"/>
      <c r="H254" s="862"/>
      <c r="I254" s="840">
        <v>29931</v>
      </c>
      <c r="J254" s="441">
        <v>29944</v>
      </c>
      <c r="K254" s="629">
        <v>21</v>
      </c>
      <c r="L254" s="442"/>
      <c r="M254" s="442"/>
      <c r="N254" s="442"/>
      <c r="O254" s="449"/>
      <c r="P254" s="449"/>
      <c r="Q254" s="449"/>
      <c r="R254" s="450"/>
      <c r="S254" s="450"/>
      <c r="T254" s="450"/>
      <c r="U254" s="487"/>
      <c r="V254" s="487"/>
      <c r="W254" s="487"/>
      <c r="X254" s="450"/>
      <c r="Y254" s="450"/>
      <c r="Z254" s="450"/>
      <c r="AA254" s="602"/>
      <c r="AB254" s="602"/>
      <c r="AC254" s="602"/>
      <c r="AD254" s="608"/>
      <c r="AE254" s="608"/>
      <c r="AF254" s="608"/>
      <c r="AG254" s="456">
        <v>29945</v>
      </c>
      <c r="AH254" s="456">
        <v>69</v>
      </c>
      <c r="AI254" s="456">
        <v>21</v>
      </c>
      <c r="AJ254" s="456"/>
      <c r="AK254" s="456"/>
      <c r="AL254" s="456"/>
      <c r="AM254" s="456"/>
      <c r="AN254" s="456"/>
      <c r="AO254" s="456"/>
      <c r="AP254" s="456"/>
      <c r="AQ254" s="456"/>
      <c r="AR254" s="456"/>
      <c r="AS254" s="456"/>
      <c r="AT254" s="456"/>
      <c r="AU254" s="456"/>
      <c r="AV254" s="456"/>
      <c r="AW254" s="675">
        <f t="shared" si="13"/>
        <v>14</v>
      </c>
      <c r="AX254" s="440">
        <f>IFERROR(VLOOKUP(B254,Database!A:D,4,FALSE),"r")</f>
        <v>120</v>
      </c>
      <c r="AY254" s="440">
        <f t="shared" si="14"/>
        <v>69</v>
      </c>
      <c r="BA254" s="641"/>
      <c r="BB254" s="467"/>
    </row>
    <row r="255" spans="1:54" ht="16.5" thickTop="1" thickBot="1" x14ac:dyDescent="0.3">
      <c r="A255" s="444">
        <f t="shared" si="15"/>
        <v>249</v>
      </c>
      <c r="B255" s="440">
        <v>5150005180</v>
      </c>
      <c r="C255" s="440"/>
      <c r="D255" s="440" t="str">
        <f>IFERROR(VLOOKUP(B255,Database!A:D,2,FALSE),"r")</f>
        <v>SM 390 ML DF BLUEBERRY SPRD, 12 PK</v>
      </c>
      <c r="E255" s="849"/>
      <c r="F255" s="516">
        <f t="shared" si="12"/>
        <v>1322</v>
      </c>
      <c r="G255" s="516"/>
      <c r="H255" s="862"/>
      <c r="I255" s="840">
        <v>29946</v>
      </c>
      <c r="J255" s="441">
        <v>29955</v>
      </c>
      <c r="K255" s="629">
        <v>21</v>
      </c>
      <c r="L255" s="442"/>
      <c r="M255" s="442"/>
      <c r="N255" s="442"/>
      <c r="O255" s="449"/>
      <c r="P255" s="449"/>
      <c r="Q255" s="449"/>
      <c r="R255" s="450"/>
      <c r="S255" s="450"/>
      <c r="T255" s="450"/>
      <c r="U255" s="487"/>
      <c r="V255" s="487"/>
      <c r="W255" s="487"/>
      <c r="X255" s="450"/>
      <c r="Y255" s="450"/>
      <c r="Z255" s="450"/>
      <c r="AA255" s="602"/>
      <c r="AB255" s="602"/>
      <c r="AC255" s="602"/>
      <c r="AD255" s="608"/>
      <c r="AE255" s="608"/>
      <c r="AF255" s="608"/>
      <c r="AG255" s="456">
        <v>29956</v>
      </c>
      <c r="AH255" s="456">
        <v>122</v>
      </c>
      <c r="AI255" s="456">
        <v>21</v>
      </c>
      <c r="AJ255" s="456"/>
      <c r="AK255" s="456"/>
      <c r="AL255" s="456"/>
      <c r="AM255" s="456"/>
      <c r="AN255" s="456"/>
      <c r="AO255" s="456"/>
      <c r="AP255" s="456"/>
      <c r="AQ255" s="456"/>
      <c r="AR255" s="456"/>
      <c r="AS255" s="456"/>
      <c r="AT255" s="456"/>
      <c r="AU255" s="456"/>
      <c r="AV255" s="456"/>
      <c r="AW255" s="675">
        <f t="shared" si="13"/>
        <v>10</v>
      </c>
      <c r="AX255" s="440">
        <f>IFERROR(VLOOKUP(B255,Database!A:D,4,FALSE),"r")</f>
        <v>120</v>
      </c>
      <c r="AY255" s="440">
        <f t="shared" si="14"/>
        <v>122</v>
      </c>
      <c r="BA255" s="641"/>
      <c r="BB255" s="467"/>
    </row>
    <row r="256" spans="1:54" ht="16.5" thickTop="1" thickBot="1" x14ac:dyDescent="0.3">
      <c r="A256" s="444">
        <f t="shared" si="15"/>
        <v>250</v>
      </c>
      <c r="B256" s="440">
        <v>5150005175</v>
      </c>
      <c r="C256" s="440"/>
      <c r="D256" s="440" t="str">
        <f>IFERROR(VLOOKUP(B256,Database!A:D,2,FALSE),"r")</f>
        <v>SM 390 ML DF STRAWBERRY SPRD, 12PK</v>
      </c>
      <c r="E256" s="849"/>
      <c r="F256" s="516">
        <f t="shared" si="12"/>
        <v>6079</v>
      </c>
      <c r="G256" s="516"/>
      <c r="H256" s="862"/>
      <c r="I256" s="840">
        <v>29957</v>
      </c>
      <c r="J256" s="441">
        <v>29990</v>
      </c>
      <c r="K256" s="629">
        <v>21</v>
      </c>
      <c r="L256" s="442">
        <v>29992</v>
      </c>
      <c r="M256" s="442">
        <v>30007</v>
      </c>
      <c r="N256" s="442">
        <v>22</v>
      </c>
      <c r="O256" s="449"/>
      <c r="P256" s="449"/>
      <c r="Q256" s="449"/>
      <c r="R256" s="450"/>
      <c r="S256" s="450"/>
      <c r="T256" s="450"/>
      <c r="U256" s="487"/>
      <c r="V256" s="487"/>
      <c r="W256" s="487"/>
      <c r="X256" s="450"/>
      <c r="Y256" s="450"/>
      <c r="Z256" s="450"/>
      <c r="AA256" s="602"/>
      <c r="AB256" s="602"/>
      <c r="AC256" s="602"/>
      <c r="AD256" s="608"/>
      <c r="AE256" s="608"/>
      <c r="AF256" s="608"/>
      <c r="AG256" s="456">
        <v>29991</v>
      </c>
      <c r="AH256" s="456">
        <v>49</v>
      </c>
      <c r="AI256" s="456">
        <v>21</v>
      </c>
      <c r="AJ256" s="456">
        <v>30008</v>
      </c>
      <c r="AK256" s="456">
        <v>30</v>
      </c>
      <c r="AL256" s="456">
        <v>22</v>
      </c>
      <c r="AM256" s="456"/>
      <c r="AN256" s="456"/>
      <c r="AO256" s="456"/>
      <c r="AP256" s="456"/>
      <c r="AQ256" s="456"/>
      <c r="AR256" s="456"/>
      <c r="AS256" s="456"/>
      <c r="AT256" s="456"/>
      <c r="AU256" s="456"/>
      <c r="AV256" s="456"/>
      <c r="AW256" s="675">
        <f t="shared" si="13"/>
        <v>50</v>
      </c>
      <c r="AX256" s="440">
        <f>IFERROR(VLOOKUP(B256,Database!A:D,4,FALSE),"r")</f>
        <v>120</v>
      </c>
      <c r="AY256" s="440">
        <f t="shared" si="14"/>
        <v>79</v>
      </c>
      <c r="BA256" s="641"/>
      <c r="BB256" s="467"/>
    </row>
    <row r="257" spans="1:54" ht="16.5" thickTop="1" thickBot="1" x14ac:dyDescent="0.3">
      <c r="A257" s="444">
        <f t="shared" si="15"/>
        <v>251</v>
      </c>
      <c r="B257" s="440">
        <v>5150005177</v>
      </c>
      <c r="C257" s="440"/>
      <c r="D257" s="440" t="str">
        <f>IFERROR(VLOOKUP(B257,Database!A:D,2,FALSE),"r")</f>
        <v>SM 390 ML DF RASPBERRY SPRD, 12 PK</v>
      </c>
      <c r="E257" s="849"/>
      <c r="F257" s="516">
        <f t="shared" si="12"/>
        <v>4611</v>
      </c>
      <c r="G257" s="516"/>
      <c r="H257" s="862"/>
      <c r="I257" s="840">
        <v>30009</v>
      </c>
      <c r="J257" s="441">
        <v>30046</v>
      </c>
      <c r="K257" s="629">
        <v>22</v>
      </c>
      <c r="L257" s="442"/>
      <c r="M257" s="442"/>
      <c r="N257" s="442"/>
      <c r="O257" s="449"/>
      <c r="P257" s="449"/>
      <c r="Q257" s="449"/>
      <c r="R257" s="450"/>
      <c r="S257" s="450"/>
      <c r="T257" s="450"/>
      <c r="U257" s="487"/>
      <c r="V257" s="487"/>
      <c r="W257" s="487"/>
      <c r="X257" s="450"/>
      <c r="Y257" s="450"/>
      <c r="Z257" s="450"/>
      <c r="AA257" s="602"/>
      <c r="AB257" s="602"/>
      <c r="AC257" s="602"/>
      <c r="AD257" s="608"/>
      <c r="AE257" s="608"/>
      <c r="AF257" s="608"/>
      <c r="AG257" s="456">
        <v>30047</v>
      </c>
      <c r="AH257" s="456">
        <v>51</v>
      </c>
      <c r="AI257" s="456">
        <v>22</v>
      </c>
      <c r="AJ257" s="456"/>
      <c r="AK257" s="456"/>
      <c r="AL257" s="456"/>
      <c r="AM257" s="456"/>
      <c r="AN257" s="456"/>
      <c r="AO257" s="456"/>
      <c r="AP257" s="456"/>
      <c r="AQ257" s="456"/>
      <c r="AR257" s="456"/>
      <c r="AS257" s="456"/>
      <c r="AT257" s="456"/>
      <c r="AU257" s="456"/>
      <c r="AV257" s="456"/>
      <c r="AW257" s="675">
        <f t="shared" si="13"/>
        <v>38</v>
      </c>
      <c r="AX257" s="440">
        <f>IFERROR(VLOOKUP(B257,Database!A:D,4,FALSE),"r")</f>
        <v>120</v>
      </c>
      <c r="AY257" s="440">
        <f t="shared" si="14"/>
        <v>51</v>
      </c>
      <c r="BA257" s="641"/>
      <c r="BB257" s="467"/>
    </row>
    <row r="258" spans="1:54" ht="16.5" thickTop="1" thickBot="1" x14ac:dyDescent="0.3">
      <c r="A258" s="444">
        <f t="shared" si="15"/>
        <v>252</v>
      </c>
      <c r="B258" s="440">
        <v>5150040122</v>
      </c>
      <c r="C258" s="440"/>
      <c r="D258" s="440" t="str">
        <f>IFERROR(VLOOKUP(B258,Database!A:D,2,FALSE),"r")</f>
        <v>SM 16 ML GRAPE JELLY</v>
      </c>
      <c r="E258" s="849"/>
      <c r="F258" s="516">
        <f t="shared" si="12"/>
        <v>1990</v>
      </c>
      <c r="G258" s="516"/>
      <c r="H258" s="862"/>
      <c r="I258" s="840">
        <v>10594</v>
      </c>
      <c r="J258" s="441">
        <v>10595</v>
      </c>
      <c r="K258" s="629">
        <v>27</v>
      </c>
      <c r="L258" s="442">
        <v>10596</v>
      </c>
      <c r="M258" s="442">
        <v>10607</v>
      </c>
      <c r="N258" s="442">
        <v>27</v>
      </c>
      <c r="O258" s="449"/>
      <c r="P258" s="449"/>
      <c r="Q258" s="449"/>
      <c r="R258" s="450"/>
      <c r="S258" s="450"/>
      <c r="T258" s="450"/>
      <c r="U258" s="487"/>
      <c r="V258" s="487"/>
      <c r="W258" s="487"/>
      <c r="X258" s="450"/>
      <c r="Y258" s="450"/>
      <c r="Z258" s="450"/>
      <c r="AA258" s="602"/>
      <c r="AB258" s="602"/>
      <c r="AC258" s="602"/>
      <c r="AD258" s="608"/>
      <c r="AE258" s="608"/>
      <c r="AF258" s="608"/>
      <c r="AG258" s="456">
        <v>10593</v>
      </c>
      <c r="AH258" s="456">
        <v>64</v>
      </c>
      <c r="AI258" s="456">
        <v>26</v>
      </c>
      <c r="AJ258" s="456">
        <v>10608</v>
      </c>
      <c r="AK258" s="456">
        <v>78</v>
      </c>
      <c r="AL258" s="456">
        <v>27</v>
      </c>
      <c r="AM258" s="456"/>
      <c r="AN258" s="456"/>
      <c r="AO258" s="456"/>
      <c r="AP258" s="456"/>
      <c r="AQ258" s="456"/>
      <c r="AR258" s="456"/>
      <c r="AS258" s="456"/>
      <c r="AT258" s="456"/>
      <c r="AU258" s="456"/>
      <c r="AV258" s="456"/>
      <c r="AW258" s="675">
        <f t="shared" si="13"/>
        <v>14</v>
      </c>
      <c r="AX258" s="440">
        <f>IFERROR(VLOOKUP(B258,Database!A:D,4,FALSE),"r")</f>
        <v>132</v>
      </c>
      <c r="AY258" s="440">
        <f t="shared" si="14"/>
        <v>142</v>
      </c>
      <c r="BA258" s="641"/>
      <c r="BB258" s="467"/>
    </row>
    <row r="259" spans="1:54" ht="16.5" thickTop="1" thickBot="1" x14ac:dyDescent="0.3">
      <c r="A259" s="444">
        <f t="shared" si="15"/>
        <v>253</v>
      </c>
      <c r="B259" s="440">
        <v>5150004534</v>
      </c>
      <c r="C259" s="440"/>
      <c r="D259" s="440" t="str">
        <f>IFERROR(VLOOKUP(B259,Database!A:D,2,FALSE),"r")</f>
        <v>GM 16 ML ORANGE MARM</v>
      </c>
      <c r="E259" s="849"/>
      <c r="F259" s="516">
        <f t="shared" si="12"/>
        <v>924</v>
      </c>
      <c r="G259" s="516"/>
      <c r="H259" s="862"/>
      <c r="I259" s="840">
        <v>10609</v>
      </c>
      <c r="J259" s="441">
        <v>10615</v>
      </c>
      <c r="K259" s="629">
        <v>27</v>
      </c>
      <c r="L259" s="442"/>
      <c r="M259" s="442"/>
      <c r="N259" s="442"/>
      <c r="O259" s="449"/>
      <c r="P259" s="449"/>
      <c r="Q259" s="449"/>
      <c r="R259" s="450"/>
      <c r="S259" s="450"/>
      <c r="T259" s="450"/>
      <c r="U259" s="487"/>
      <c r="V259" s="487"/>
      <c r="W259" s="487"/>
      <c r="X259" s="450"/>
      <c r="Y259" s="450"/>
      <c r="Z259" s="450"/>
      <c r="AA259" s="602"/>
      <c r="AB259" s="602"/>
      <c r="AC259" s="602"/>
      <c r="AD259" s="608"/>
      <c r="AE259" s="608"/>
      <c r="AF259" s="608"/>
      <c r="AG259" s="456"/>
      <c r="AH259" s="456"/>
      <c r="AI259" s="456"/>
      <c r="AJ259" s="456"/>
      <c r="AK259" s="456"/>
      <c r="AL259" s="456"/>
      <c r="AM259" s="456"/>
      <c r="AN259" s="456"/>
      <c r="AO259" s="456"/>
      <c r="AP259" s="456"/>
      <c r="AQ259" s="456"/>
      <c r="AR259" s="456"/>
      <c r="AS259" s="456"/>
      <c r="AT259" s="456"/>
      <c r="AU259" s="456"/>
      <c r="AV259" s="456"/>
      <c r="AW259" s="675">
        <f t="shared" si="13"/>
        <v>7</v>
      </c>
      <c r="AX259" s="440">
        <f>IFERROR(VLOOKUP(B259,Database!A:D,4,FALSE),"r")</f>
        <v>132</v>
      </c>
      <c r="AY259" s="440">
        <f t="shared" si="14"/>
        <v>0</v>
      </c>
      <c r="BA259" s="641"/>
      <c r="BB259" s="467"/>
    </row>
    <row r="260" spans="1:54" ht="16.5" thickTop="1" thickBot="1" x14ac:dyDescent="0.3">
      <c r="A260" s="444">
        <f t="shared" si="15"/>
        <v>254</v>
      </c>
      <c r="B260" s="440">
        <v>5150024806</v>
      </c>
      <c r="C260" s="440"/>
      <c r="D260" s="440" t="str">
        <f>IFERROR(VLOOKUP(B260,Database!A:D,2,FALSE),"r")</f>
        <v>C&amp;B 150 G GRAVY BROWNING</v>
      </c>
      <c r="E260" s="849"/>
      <c r="F260" s="516">
        <f t="shared" si="12"/>
        <v>2258</v>
      </c>
      <c r="G260" s="516"/>
      <c r="H260" s="862"/>
      <c r="I260" s="840">
        <v>74574</v>
      </c>
      <c r="J260" s="441">
        <v>74577</v>
      </c>
      <c r="K260" s="629">
        <v>21</v>
      </c>
      <c r="L260" s="442">
        <v>74578</v>
      </c>
      <c r="M260" s="442">
        <v>74584</v>
      </c>
      <c r="N260" s="442">
        <v>21</v>
      </c>
      <c r="O260" s="449"/>
      <c r="P260" s="449"/>
      <c r="Q260" s="449"/>
      <c r="R260" s="450"/>
      <c r="S260" s="450"/>
      <c r="T260" s="450"/>
      <c r="U260" s="487"/>
      <c r="V260" s="487"/>
      <c r="W260" s="487"/>
      <c r="X260" s="450"/>
      <c r="Y260" s="450"/>
      <c r="Z260" s="450"/>
      <c r="AA260" s="602"/>
      <c r="AB260" s="602"/>
      <c r="AC260" s="602"/>
      <c r="AD260" s="608"/>
      <c r="AE260" s="608"/>
      <c r="AF260" s="608"/>
      <c r="AG260" s="456">
        <v>74585</v>
      </c>
      <c r="AH260" s="456">
        <v>58</v>
      </c>
      <c r="AI260" s="456">
        <v>21</v>
      </c>
      <c r="AJ260" s="456"/>
      <c r="AK260" s="456"/>
      <c r="AL260" s="456"/>
      <c r="AM260" s="456"/>
      <c r="AN260" s="456"/>
      <c r="AO260" s="456"/>
      <c r="AP260" s="456"/>
      <c r="AQ260" s="456"/>
      <c r="AR260" s="456"/>
      <c r="AS260" s="456"/>
      <c r="AT260" s="456"/>
      <c r="AU260" s="456"/>
      <c r="AV260" s="456"/>
      <c r="AW260" s="675">
        <f t="shared" si="13"/>
        <v>11</v>
      </c>
      <c r="AX260" s="440">
        <f>IFERROR(VLOOKUP(B260,Database!A:D,4,FALSE),"r")</f>
        <v>200</v>
      </c>
      <c r="AY260" s="440">
        <f t="shared" si="14"/>
        <v>58</v>
      </c>
      <c r="BA260" s="641"/>
      <c r="BB260" s="467"/>
    </row>
    <row r="261" spans="1:54" ht="16.5" thickTop="1" thickBot="1" x14ac:dyDescent="0.3">
      <c r="A261" s="444">
        <f t="shared" si="15"/>
        <v>255</v>
      </c>
      <c r="B261" s="440">
        <v>5150024803</v>
      </c>
      <c r="C261" s="440"/>
      <c r="D261" s="440" t="str">
        <f>IFERROR(VLOOKUP(B261,Database!A:D,2,FALSE),"r")</f>
        <v>C&amp;B 250 ML FISH N CHIP VINEGAR</v>
      </c>
      <c r="E261" s="849"/>
      <c r="F261" s="516">
        <f t="shared" si="12"/>
        <v>1131</v>
      </c>
      <c r="G261" s="516"/>
      <c r="H261" s="862"/>
      <c r="I261" s="840">
        <v>74586</v>
      </c>
      <c r="J261" s="441">
        <v>74590</v>
      </c>
      <c r="K261" s="629">
        <v>21</v>
      </c>
      <c r="L261" s="442">
        <v>74592</v>
      </c>
      <c r="M261" s="442">
        <v>74593</v>
      </c>
      <c r="N261" s="442">
        <v>22</v>
      </c>
      <c r="O261" s="449"/>
      <c r="P261" s="449"/>
      <c r="Q261" s="449"/>
      <c r="R261" s="450"/>
      <c r="S261" s="450"/>
      <c r="T261" s="450"/>
      <c r="U261" s="487"/>
      <c r="V261" s="487"/>
      <c r="W261" s="487"/>
      <c r="X261" s="450"/>
      <c r="Y261" s="450"/>
      <c r="Z261" s="450"/>
      <c r="AA261" s="602"/>
      <c r="AB261" s="602"/>
      <c r="AC261" s="602"/>
      <c r="AD261" s="608"/>
      <c r="AE261" s="608"/>
      <c r="AF261" s="608"/>
      <c r="AG261" s="456">
        <v>74591</v>
      </c>
      <c r="AH261" s="456">
        <v>81</v>
      </c>
      <c r="AI261" s="456">
        <v>21</v>
      </c>
      <c r="AJ261" s="456">
        <v>74594</v>
      </c>
      <c r="AK261" s="456">
        <v>175</v>
      </c>
      <c r="AL261" s="456">
        <v>22</v>
      </c>
      <c r="AM261" s="456"/>
      <c r="AN261" s="456"/>
      <c r="AO261" s="456"/>
      <c r="AP261" s="456"/>
      <c r="AQ261" s="456"/>
      <c r="AR261" s="456"/>
      <c r="AS261" s="456"/>
      <c r="AT261" s="456"/>
      <c r="AU261" s="456"/>
      <c r="AV261" s="456"/>
      <c r="AW261" s="675">
        <f t="shared" si="13"/>
        <v>7</v>
      </c>
      <c r="AX261" s="440">
        <f>IFERROR(VLOOKUP(B261,Database!A:D,4,FALSE),"r")</f>
        <v>125</v>
      </c>
      <c r="AY261" s="440">
        <f t="shared" si="14"/>
        <v>256</v>
      </c>
      <c r="BA261" s="641"/>
      <c r="BB261" s="467"/>
    </row>
    <row r="262" spans="1:54" ht="16.5" thickTop="1" thickBot="1" x14ac:dyDescent="0.3">
      <c r="A262" s="444">
        <f t="shared" si="15"/>
        <v>256</v>
      </c>
      <c r="B262" s="440">
        <v>5150028649</v>
      </c>
      <c r="C262" s="440"/>
      <c r="D262" s="440" t="str">
        <f>IFERROR(VLOOKUP(B262,Database!A:D,2,FALSE),"r")</f>
        <v>C&amp;B 8.45FO FSH&amp;CHPS VINGR 6-PK</v>
      </c>
      <c r="E262" s="849"/>
      <c r="F262" s="516">
        <f t="shared" si="12"/>
        <v>1272</v>
      </c>
      <c r="G262" s="516"/>
      <c r="H262" s="862"/>
      <c r="I262" s="840">
        <v>74595</v>
      </c>
      <c r="J262" s="441">
        <v>74599</v>
      </c>
      <c r="K262" s="629">
        <v>22</v>
      </c>
      <c r="L262" s="442"/>
      <c r="M262" s="442"/>
      <c r="N262" s="442"/>
      <c r="O262" s="449"/>
      <c r="P262" s="449"/>
      <c r="Q262" s="449"/>
      <c r="R262" s="450"/>
      <c r="S262" s="450"/>
      <c r="T262" s="450"/>
      <c r="U262" s="487"/>
      <c r="V262" s="487"/>
      <c r="W262" s="487"/>
      <c r="X262" s="450"/>
      <c r="Y262" s="450"/>
      <c r="Z262" s="450"/>
      <c r="AA262" s="602"/>
      <c r="AB262" s="602"/>
      <c r="AC262" s="602"/>
      <c r="AD262" s="608"/>
      <c r="AE262" s="608"/>
      <c r="AF262" s="608"/>
      <c r="AG262" s="456">
        <v>74600</v>
      </c>
      <c r="AH262" s="456">
        <v>147</v>
      </c>
      <c r="AI262" s="456">
        <v>22</v>
      </c>
      <c r="AJ262" s="456"/>
      <c r="AK262" s="456"/>
      <c r="AL262" s="456"/>
      <c r="AM262" s="456"/>
      <c r="AN262" s="456"/>
      <c r="AO262" s="456"/>
      <c r="AP262" s="456"/>
      <c r="AQ262" s="456"/>
      <c r="AR262" s="456"/>
      <c r="AS262" s="456"/>
      <c r="AT262" s="456"/>
      <c r="AU262" s="456"/>
      <c r="AV262" s="456"/>
      <c r="AW262" s="675">
        <f t="shared" si="13"/>
        <v>5</v>
      </c>
      <c r="AX262" s="440">
        <f>IFERROR(VLOOKUP(B262,Database!A:D,4,FALSE),"r")</f>
        <v>225</v>
      </c>
      <c r="AY262" s="440">
        <f t="shared" si="14"/>
        <v>147</v>
      </c>
      <c r="BA262" s="641"/>
      <c r="BB262" s="467"/>
    </row>
    <row r="263" spans="1:54" ht="16.5" thickTop="1" thickBot="1" x14ac:dyDescent="0.3">
      <c r="A263" s="444">
        <f t="shared" si="15"/>
        <v>257</v>
      </c>
      <c r="B263" s="440">
        <v>5150028647</v>
      </c>
      <c r="C263" s="440"/>
      <c r="D263" s="440" t="str">
        <f>IFERROR(VLOOKUP(B263,Database!A:D,2,FALSE),"r")</f>
        <v>C&amp;B 10 OZ HAM GLAZE</v>
      </c>
      <c r="E263" s="849"/>
      <c r="F263" s="516">
        <f t="shared" ref="F263:F326" si="16">((($AW263)*$AX263)+($AY263))</f>
        <v>15224</v>
      </c>
      <c r="G263" s="516"/>
      <c r="H263" s="862"/>
      <c r="I263" s="840">
        <v>30218</v>
      </c>
      <c r="J263" s="441">
        <v>30261</v>
      </c>
      <c r="K263" s="629">
        <v>23</v>
      </c>
      <c r="L263" s="442">
        <v>30263</v>
      </c>
      <c r="M263" s="442">
        <v>30273</v>
      </c>
      <c r="N263" s="442">
        <v>24</v>
      </c>
      <c r="O263" s="449"/>
      <c r="P263" s="449"/>
      <c r="Q263" s="449"/>
      <c r="R263" s="450"/>
      <c r="S263" s="450"/>
      <c r="T263" s="450"/>
      <c r="U263" s="487"/>
      <c r="V263" s="487"/>
      <c r="W263" s="487"/>
      <c r="X263" s="450"/>
      <c r="Y263" s="450"/>
      <c r="Z263" s="450"/>
      <c r="AA263" s="602"/>
      <c r="AB263" s="602"/>
      <c r="AC263" s="602"/>
      <c r="AD263" s="608"/>
      <c r="AE263" s="608"/>
      <c r="AF263" s="608"/>
      <c r="AG263" s="456">
        <v>30262</v>
      </c>
      <c r="AH263" s="456">
        <v>128</v>
      </c>
      <c r="AI263" s="456">
        <v>23</v>
      </c>
      <c r="AJ263" s="456">
        <v>30274</v>
      </c>
      <c r="AK263" s="456">
        <v>246</v>
      </c>
      <c r="AL263" s="456">
        <v>24</v>
      </c>
      <c r="AM263" s="456"/>
      <c r="AN263" s="456"/>
      <c r="AO263" s="456"/>
      <c r="AP263" s="456"/>
      <c r="AQ263" s="456"/>
      <c r="AR263" s="456"/>
      <c r="AS263" s="456"/>
      <c r="AT263" s="456"/>
      <c r="AU263" s="456"/>
      <c r="AV263" s="456"/>
      <c r="AW263" s="675">
        <f t="shared" si="13"/>
        <v>55</v>
      </c>
      <c r="AX263" s="440">
        <f>IFERROR(VLOOKUP(B263,Database!A:D,4,FALSE),"r")</f>
        <v>270</v>
      </c>
      <c r="AY263" s="440">
        <f t="shared" si="14"/>
        <v>374</v>
      </c>
      <c r="BA263" s="641"/>
      <c r="BB263" s="467"/>
    </row>
    <row r="264" spans="1:54" ht="16.5" thickTop="1" thickBot="1" x14ac:dyDescent="0.3">
      <c r="A264" s="444">
        <f t="shared" si="15"/>
        <v>258</v>
      </c>
      <c r="B264" s="440">
        <v>5150028704</v>
      </c>
      <c r="C264" s="440"/>
      <c r="D264" s="440" t="str">
        <f>IFERROR(VLOOKUP(B264,Database!A:D,2,FALSE),"r")</f>
        <v>C&amp;B 12 OZ SEAFOOD SCE 12 CT</v>
      </c>
      <c r="E264" s="849"/>
      <c r="F264" s="516">
        <f t="shared" si="16"/>
        <v>2507</v>
      </c>
      <c r="G264" s="516"/>
      <c r="H264" s="862"/>
      <c r="I264" s="840">
        <v>30283</v>
      </c>
      <c r="J264" s="441">
        <v>30296</v>
      </c>
      <c r="K264" s="629">
        <v>24</v>
      </c>
      <c r="L264" s="442">
        <v>30298</v>
      </c>
      <c r="M264" s="442">
        <v>30301</v>
      </c>
      <c r="N264" s="442">
        <v>24</v>
      </c>
      <c r="O264" s="449"/>
      <c r="P264" s="449"/>
      <c r="Q264" s="449"/>
      <c r="R264" s="450"/>
      <c r="S264" s="450"/>
      <c r="T264" s="450"/>
      <c r="U264" s="487"/>
      <c r="V264" s="487"/>
      <c r="W264" s="487"/>
      <c r="X264" s="450"/>
      <c r="Y264" s="450"/>
      <c r="Z264" s="450"/>
      <c r="AA264" s="602"/>
      <c r="AB264" s="602"/>
      <c r="AC264" s="602"/>
      <c r="AD264" s="608"/>
      <c r="AE264" s="608"/>
      <c r="AF264" s="608"/>
      <c r="AG264" s="456">
        <v>30297</v>
      </c>
      <c r="AH264" s="456">
        <v>148</v>
      </c>
      <c r="AI264" s="456">
        <v>24</v>
      </c>
      <c r="AJ264" s="458">
        <v>30302</v>
      </c>
      <c r="AK264" s="458">
        <v>109</v>
      </c>
      <c r="AL264" s="458">
        <v>24</v>
      </c>
      <c r="AM264" s="456"/>
      <c r="AN264" s="456"/>
      <c r="AO264" s="456"/>
      <c r="AP264" s="456"/>
      <c r="AQ264" s="456"/>
      <c r="AR264" s="456"/>
      <c r="AS264" s="456"/>
      <c r="AT264" s="456"/>
      <c r="AU264" s="456"/>
      <c r="AV264" s="456"/>
      <c r="AW264" s="675">
        <f t="shared" ref="AW264:AW327" si="17">IF($I264&lt;&gt;0,(($J264-$I264)+1),0) + IF($L264&lt;&gt;0,(($M264-$L264)+1),0) + IF($O264&lt;&gt;0,(($P264-$O264)+1),0) + IF($R264&lt;&gt;0,(($S264-$R264)+1),0) +  IF($U264&lt;&gt;0,(($V264-$U264)+1),0) +  IF($X264&lt;&gt;0,(($Y264-$X264)+1),0) +IF($AA264&lt;&gt;0,(($AB264-$AA264)+1),0) +IF($AD264&lt;&gt;0,(($AE264-$AD264)+1),0)</f>
        <v>18</v>
      </c>
      <c r="AX264" s="440">
        <f>IFERROR(VLOOKUP(B264,Database!A:D,4,FALSE),"r")</f>
        <v>125</v>
      </c>
      <c r="AY264" s="440">
        <f t="shared" ref="AY264:AY327" si="18">($AH264+$AK264+$AN264+$AQ264+ $AT264)</f>
        <v>257</v>
      </c>
      <c r="BA264" s="641"/>
      <c r="BB264" s="467"/>
    </row>
    <row r="265" spans="1:54" ht="16.5" thickTop="1" thickBot="1" x14ac:dyDescent="0.3">
      <c r="A265" s="444">
        <f t="shared" ref="A265:A328" si="19">A264+1</f>
        <v>259</v>
      </c>
      <c r="B265" s="440">
        <v>5150035224</v>
      </c>
      <c r="C265" s="440"/>
      <c r="D265" s="440" t="str">
        <f>IFERROR(VLOOKUP(B265,Database!A:D,2,FALSE),"r")</f>
        <v>C&amp;B 290ML SEAFD COCKTAIL SAUCE 12-PK</v>
      </c>
      <c r="E265" s="849"/>
      <c r="F265" s="516">
        <f t="shared" si="16"/>
        <v>947</v>
      </c>
      <c r="G265" s="516"/>
      <c r="H265" s="862"/>
      <c r="I265" s="840">
        <v>30275</v>
      </c>
      <c r="J265" s="441">
        <v>30281</v>
      </c>
      <c r="K265" s="629">
        <v>24</v>
      </c>
      <c r="L265" s="442"/>
      <c r="M265" s="442"/>
      <c r="N265" s="442"/>
      <c r="O265" s="449"/>
      <c r="P265" s="449"/>
      <c r="Q265" s="449"/>
      <c r="R265" s="450"/>
      <c r="S265" s="450"/>
      <c r="T265" s="450"/>
      <c r="U265" s="487"/>
      <c r="V265" s="487"/>
      <c r="W265" s="487"/>
      <c r="X265" s="450"/>
      <c r="Y265" s="450"/>
      <c r="Z265" s="450"/>
      <c r="AA265" s="602"/>
      <c r="AB265" s="602"/>
      <c r="AC265" s="602"/>
      <c r="AD265" s="608"/>
      <c r="AE265" s="608"/>
      <c r="AF265" s="608"/>
      <c r="AG265" s="456">
        <v>30282</v>
      </c>
      <c r="AH265" s="456">
        <v>72</v>
      </c>
      <c r="AI265" s="456">
        <v>24</v>
      </c>
      <c r="AJ265" s="456"/>
      <c r="AK265" s="456"/>
      <c r="AL265" s="456"/>
      <c r="AM265" s="456"/>
      <c r="AN265" s="456"/>
      <c r="AO265" s="456"/>
      <c r="AP265" s="456"/>
      <c r="AQ265" s="456"/>
      <c r="AR265" s="456"/>
      <c r="AS265" s="456"/>
      <c r="AT265" s="456"/>
      <c r="AU265" s="456"/>
      <c r="AV265" s="456"/>
      <c r="AW265" s="675">
        <f t="shared" si="17"/>
        <v>7</v>
      </c>
      <c r="AX265" s="440">
        <f>IFERROR(VLOOKUP(B265,Database!A:D,4,FALSE),"r")</f>
        <v>125</v>
      </c>
      <c r="AY265" s="440">
        <f t="shared" si="18"/>
        <v>72</v>
      </c>
      <c r="BA265" s="641"/>
      <c r="BB265" s="467"/>
    </row>
    <row r="266" spans="1:54" ht="16.5" thickTop="1" thickBot="1" x14ac:dyDescent="0.3">
      <c r="A266" s="444">
        <f t="shared" si="19"/>
        <v>260</v>
      </c>
      <c r="B266" s="440">
        <v>5150055224</v>
      </c>
      <c r="C266" s="440"/>
      <c r="D266" s="440" t="str">
        <f>IFERROR(VLOOKUP(B266,Database!A:D,2,FALSE),"r")</f>
        <v>C&amp;B 12 OZ SEAFOOD SAUCE 6CT</v>
      </c>
      <c r="E266" s="849"/>
      <c r="F266" s="516">
        <f t="shared" si="16"/>
        <v>12670</v>
      </c>
      <c r="G266" s="516"/>
      <c r="H266" s="862"/>
      <c r="I266" s="840">
        <v>30303</v>
      </c>
      <c r="J266" s="441">
        <v>30304</v>
      </c>
      <c r="K266" s="629">
        <v>24</v>
      </c>
      <c r="L266" s="442">
        <v>30306</v>
      </c>
      <c r="M266" s="442">
        <v>30364</v>
      </c>
      <c r="N266" s="442">
        <v>25</v>
      </c>
      <c r="O266" s="449"/>
      <c r="P266" s="449"/>
      <c r="Q266" s="449"/>
      <c r="R266" s="450"/>
      <c r="S266" s="450"/>
      <c r="T266" s="450"/>
      <c r="U266" s="487"/>
      <c r="V266" s="487"/>
      <c r="W266" s="487"/>
      <c r="X266" s="450"/>
      <c r="Y266" s="450"/>
      <c r="Z266" s="450"/>
      <c r="AA266" s="602"/>
      <c r="AB266" s="602"/>
      <c r="AC266" s="602"/>
      <c r="AD266" s="608"/>
      <c r="AE266" s="608"/>
      <c r="AF266" s="608"/>
      <c r="AG266" s="456">
        <v>30305</v>
      </c>
      <c r="AH266" s="456">
        <v>108</v>
      </c>
      <c r="AI266" s="456">
        <v>24</v>
      </c>
      <c r="AJ266" s="456">
        <v>30365</v>
      </c>
      <c r="AK266" s="456">
        <v>162</v>
      </c>
      <c r="AL266" s="456">
        <v>25</v>
      </c>
      <c r="AM266" s="456">
        <v>30366</v>
      </c>
      <c r="AN266" s="456">
        <v>200</v>
      </c>
      <c r="AO266" s="456">
        <v>25</v>
      </c>
      <c r="AP266" s="456"/>
      <c r="AQ266" s="456"/>
      <c r="AR266" s="456"/>
      <c r="AS266" s="456"/>
      <c r="AT266" s="456"/>
      <c r="AU266" s="456"/>
      <c r="AV266" s="456"/>
      <c r="AW266" s="675">
        <f t="shared" si="17"/>
        <v>61</v>
      </c>
      <c r="AX266" s="440">
        <f>IFERROR(VLOOKUP(B266,Database!A:D,4,FALSE),"r")</f>
        <v>200</v>
      </c>
      <c r="AY266" s="440">
        <f t="shared" si="18"/>
        <v>470</v>
      </c>
      <c r="BA266" s="641"/>
      <c r="BB266" s="467"/>
    </row>
    <row r="267" spans="1:54" ht="16.5" thickTop="1" thickBot="1" x14ac:dyDescent="0.3">
      <c r="A267" s="444">
        <f t="shared" si="19"/>
        <v>261</v>
      </c>
      <c r="B267" s="440">
        <v>5150055225</v>
      </c>
      <c r="C267" s="440"/>
      <c r="D267" s="440" t="str">
        <f>IFERROR(VLOOKUP(B267,Database!A:D,2,FALSE),"r")</f>
        <v>C&amp;B 12 OZ ZESTY SHRIMP SCE 6CT</v>
      </c>
      <c r="E267" s="849"/>
      <c r="F267" s="516">
        <f t="shared" si="16"/>
        <v>6235</v>
      </c>
      <c r="G267" s="516"/>
      <c r="H267" s="862"/>
      <c r="I267" s="840">
        <v>30367</v>
      </c>
      <c r="J267" s="441">
        <v>30396</v>
      </c>
      <c r="K267" s="629">
        <v>25</v>
      </c>
      <c r="L267" s="442"/>
      <c r="M267" s="442"/>
      <c r="N267" s="442"/>
      <c r="O267" s="449"/>
      <c r="P267" s="449"/>
      <c r="Q267" s="449"/>
      <c r="R267" s="450"/>
      <c r="S267" s="450"/>
      <c r="T267" s="450"/>
      <c r="U267" s="487"/>
      <c r="V267" s="487"/>
      <c r="W267" s="487"/>
      <c r="X267" s="450"/>
      <c r="Y267" s="450"/>
      <c r="Z267" s="450"/>
      <c r="AA267" s="602"/>
      <c r="AB267" s="602"/>
      <c r="AC267" s="602"/>
      <c r="AD267" s="608"/>
      <c r="AE267" s="608"/>
      <c r="AF267" s="608"/>
      <c r="AG267" s="456">
        <v>30397</v>
      </c>
      <c r="AH267" s="456">
        <v>235</v>
      </c>
      <c r="AI267" s="456">
        <v>25</v>
      </c>
      <c r="AJ267" s="456"/>
      <c r="AK267" s="456"/>
      <c r="AL267" s="456"/>
      <c r="AM267" s="456"/>
      <c r="AN267" s="456"/>
      <c r="AO267" s="456"/>
      <c r="AP267" s="456"/>
      <c r="AQ267" s="456"/>
      <c r="AR267" s="456"/>
      <c r="AS267" s="456"/>
      <c r="AT267" s="456"/>
      <c r="AU267" s="456"/>
      <c r="AV267" s="456"/>
      <c r="AW267" s="675">
        <f t="shared" si="17"/>
        <v>30</v>
      </c>
      <c r="AX267" s="440">
        <f>IFERROR(VLOOKUP(B267,Database!A:D,4,FALSE),"r")</f>
        <v>200</v>
      </c>
      <c r="AY267" s="440">
        <f t="shared" si="18"/>
        <v>235</v>
      </c>
      <c r="BA267" s="641"/>
      <c r="BB267" s="467"/>
    </row>
    <row r="268" spans="1:54" ht="16.5" thickTop="1" thickBot="1" x14ac:dyDescent="0.3">
      <c r="A268" s="444">
        <f t="shared" si="19"/>
        <v>262</v>
      </c>
      <c r="B268" s="440">
        <v>5150024808</v>
      </c>
      <c r="C268" s="440"/>
      <c r="D268" s="440" t="str">
        <f>IFERROR(VLOOKUP(B268,Database!A:D,2,FALSE),"r")</f>
        <v>C&amp;B 148 ML MINT SAUCE-12PK</v>
      </c>
      <c r="E268" s="849"/>
      <c r="F268" s="516">
        <f t="shared" si="16"/>
        <v>1139</v>
      </c>
      <c r="G268" s="516"/>
      <c r="H268" s="862"/>
      <c r="I268" s="840">
        <v>74601</v>
      </c>
      <c r="J268" s="441">
        <v>74605</v>
      </c>
      <c r="K268" s="629">
        <v>22</v>
      </c>
      <c r="L268" s="442"/>
      <c r="M268" s="442"/>
      <c r="N268" s="442"/>
      <c r="O268" s="449"/>
      <c r="P268" s="449"/>
      <c r="Q268" s="449"/>
      <c r="R268" s="450"/>
      <c r="S268" s="450"/>
      <c r="T268" s="450"/>
      <c r="U268" s="487"/>
      <c r="V268" s="487"/>
      <c r="W268" s="487"/>
      <c r="X268" s="450"/>
      <c r="Y268" s="450"/>
      <c r="Z268" s="450"/>
      <c r="AA268" s="602"/>
      <c r="AB268" s="602"/>
      <c r="AC268" s="602"/>
      <c r="AD268" s="608"/>
      <c r="AE268" s="608"/>
      <c r="AF268" s="608"/>
      <c r="AG268" s="456">
        <v>74606</v>
      </c>
      <c r="AH268" s="456">
        <v>139</v>
      </c>
      <c r="AI268" s="456">
        <v>22</v>
      </c>
      <c r="AJ268" s="456"/>
      <c r="AK268" s="456"/>
      <c r="AL268" s="456"/>
      <c r="AM268" s="456"/>
      <c r="AN268" s="456"/>
      <c r="AO268" s="456"/>
      <c r="AP268" s="456"/>
      <c r="AQ268" s="456"/>
      <c r="AR268" s="456"/>
      <c r="AS268" s="456"/>
      <c r="AT268" s="456"/>
      <c r="AU268" s="456"/>
      <c r="AV268" s="456"/>
      <c r="AW268" s="675">
        <f t="shared" si="17"/>
        <v>5</v>
      </c>
      <c r="AX268" s="440">
        <f>IFERROR(VLOOKUP(B268,Database!A:D,4,FALSE),"r")</f>
        <v>200</v>
      </c>
      <c r="AY268" s="440">
        <f t="shared" si="18"/>
        <v>139</v>
      </c>
      <c r="BA268" s="641"/>
      <c r="BB268" s="467"/>
    </row>
    <row r="269" spans="1:54" ht="16.5" thickTop="1" thickBot="1" x14ac:dyDescent="0.3">
      <c r="A269" s="444">
        <f t="shared" si="19"/>
        <v>263</v>
      </c>
      <c r="B269" s="440">
        <v>5150028650</v>
      </c>
      <c r="C269" s="440"/>
      <c r="D269" s="440" t="str">
        <f>IFERROR(VLOOKUP(B269,Database!A:D,2,FALSE),"r")</f>
        <v>C&amp;B 5 FL OZ MINT SAUCE 6-PK</v>
      </c>
      <c r="E269" s="849"/>
      <c r="F269" s="516">
        <f t="shared" si="16"/>
        <v>2347</v>
      </c>
      <c r="G269" s="516"/>
      <c r="H269" s="862"/>
      <c r="I269" s="840">
        <v>74607</v>
      </c>
      <c r="J269" s="441">
        <v>74612</v>
      </c>
      <c r="K269" s="629">
        <v>22</v>
      </c>
      <c r="L269" s="442"/>
      <c r="M269" s="442"/>
      <c r="N269" s="442"/>
      <c r="O269" s="449"/>
      <c r="P269" s="449"/>
      <c r="Q269" s="449"/>
      <c r="R269" s="450"/>
      <c r="S269" s="450"/>
      <c r="T269" s="450"/>
      <c r="U269" s="487"/>
      <c r="V269" s="487"/>
      <c r="W269" s="487"/>
      <c r="X269" s="450"/>
      <c r="Y269" s="450"/>
      <c r="Z269" s="450"/>
      <c r="AA269" s="602"/>
      <c r="AB269" s="602"/>
      <c r="AC269" s="602"/>
      <c r="AD269" s="608"/>
      <c r="AE269" s="608"/>
      <c r="AF269" s="608"/>
      <c r="AG269" s="456">
        <v>74613</v>
      </c>
      <c r="AH269" s="456">
        <v>187</v>
      </c>
      <c r="AI269" s="456">
        <v>22</v>
      </c>
      <c r="AJ269" s="456"/>
      <c r="AK269" s="456"/>
      <c r="AL269" s="456"/>
      <c r="AM269" s="456"/>
      <c r="AN269" s="456"/>
      <c r="AO269" s="456"/>
      <c r="AP269" s="456"/>
      <c r="AQ269" s="456"/>
      <c r="AR269" s="456"/>
      <c r="AS269" s="456"/>
      <c r="AT269" s="456"/>
      <c r="AU269" s="456"/>
      <c r="AV269" s="456"/>
      <c r="AW269" s="675">
        <f t="shared" si="17"/>
        <v>6</v>
      </c>
      <c r="AX269" s="440">
        <f>IFERROR(VLOOKUP(B269,Database!A:D,4,FALSE),"r")</f>
        <v>360</v>
      </c>
      <c r="AY269" s="440">
        <f t="shared" si="18"/>
        <v>187</v>
      </c>
      <c r="BA269" s="641"/>
      <c r="BB269" s="467"/>
    </row>
    <row r="270" spans="1:54" ht="16.5" thickTop="1" thickBot="1" x14ac:dyDescent="0.3">
      <c r="A270" s="444">
        <f t="shared" si="19"/>
        <v>264</v>
      </c>
      <c r="B270" s="440">
        <v>5150024801</v>
      </c>
      <c r="C270" s="440"/>
      <c r="D270" s="440" t="str">
        <f>IFERROR(VLOOKUP(B270,Database!A:D,2,FALSE),"r")</f>
        <v>C&amp;B 250 ML MANGO CHUTNEY, 12 PK</v>
      </c>
      <c r="E270" s="849"/>
      <c r="F270" s="516">
        <f t="shared" si="16"/>
        <v>906</v>
      </c>
      <c r="G270" s="516"/>
      <c r="H270" s="862"/>
      <c r="I270" s="840">
        <v>74614</v>
      </c>
      <c r="J270" s="441">
        <v>74618</v>
      </c>
      <c r="K270" s="629">
        <v>23</v>
      </c>
      <c r="L270" s="442">
        <v>74619</v>
      </c>
      <c r="M270" s="442">
        <v>74620</v>
      </c>
      <c r="N270" s="442">
        <v>23</v>
      </c>
      <c r="O270" s="449"/>
      <c r="P270" s="449"/>
      <c r="Q270" s="449"/>
      <c r="R270" s="450"/>
      <c r="S270" s="450"/>
      <c r="T270" s="450"/>
      <c r="U270" s="487"/>
      <c r="V270" s="487"/>
      <c r="W270" s="487"/>
      <c r="X270" s="450"/>
      <c r="Y270" s="450"/>
      <c r="Z270" s="450"/>
      <c r="AA270" s="602"/>
      <c r="AB270" s="602"/>
      <c r="AC270" s="602"/>
      <c r="AD270" s="608"/>
      <c r="AE270" s="608"/>
      <c r="AF270" s="608"/>
      <c r="AG270" s="456">
        <v>74621</v>
      </c>
      <c r="AH270" s="456">
        <v>31</v>
      </c>
      <c r="AI270" s="456">
        <v>23</v>
      </c>
      <c r="AJ270" s="456"/>
      <c r="AK270" s="456"/>
      <c r="AL270" s="456"/>
      <c r="AM270" s="456"/>
      <c r="AN270" s="456"/>
      <c r="AO270" s="456"/>
      <c r="AP270" s="456"/>
      <c r="AQ270" s="456"/>
      <c r="AR270" s="456"/>
      <c r="AS270" s="456"/>
      <c r="AT270" s="456"/>
      <c r="AU270" s="456"/>
      <c r="AV270" s="456"/>
      <c r="AW270" s="675">
        <f t="shared" si="17"/>
        <v>7</v>
      </c>
      <c r="AX270" s="440">
        <f>IFERROR(VLOOKUP(B270,Database!A:D,4,FALSE),"r")</f>
        <v>125</v>
      </c>
      <c r="AY270" s="440">
        <f t="shared" si="18"/>
        <v>31</v>
      </c>
      <c r="BA270" s="641"/>
      <c r="BB270" s="467"/>
    </row>
    <row r="271" spans="1:54" ht="16.5" thickTop="1" thickBot="1" x14ac:dyDescent="0.3">
      <c r="A271" s="444">
        <f t="shared" si="19"/>
        <v>265</v>
      </c>
      <c r="B271" s="440">
        <v>5150024800</v>
      </c>
      <c r="C271" s="440"/>
      <c r="D271" s="440" t="str">
        <f>IFERROR(VLOOKUP(B271,Database!A:D,2,FALSE),"r")</f>
        <v>C&amp;B 250ML PICALLILI</v>
      </c>
      <c r="E271" s="849"/>
      <c r="F271" s="516">
        <f t="shared" si="16"/>
        <v>330</v>
      </c>
      <c r="G271" s="516"/>
      <c r="H271" s="862"/>
      <c r="I271" s="840">
        <v>74622</v>
      </c>
      <c r="J271" s="441">
        <v>74623</v>
      </c>
      <c r="K271" s="629">
        <v>23</v>
      </c>
      <c r="L271" s="442"/>
      <c r="M271" s="442"/>
      <c r="N271" s="442"/>
      <c r="O271" s="449"/>
      <c r="P271" s="449"/>
      <c r="Q271" s="449"/>
      <c r="R271" s="450"/>
      <c r="S271" s="450"/>
      <c r="T271" s="450"/>
      <c r="U271" s="487"/>
      <c r="V271" s="487"/>
      <c r="W271" s="487"/>
      <c r="X271" s="450"/>
      <c r="Y271" s="450"/>
      <c r="Z271" s="450"/>
      <c r="AA271" s="602"/>
      <c r="AB271" s="602"/>
      <c r="AC271" s="602"/>
      <c r="AD271" s="608"/>
      <c r="AE271" s="608"/>
      <c r="AF271" s="608"/>
      <c r="AG271" s="456">
        <v>74624</v>
      </c>
      <c r="AH271" s="456">
        <v>22</v>
      </c>
      <c r="AI271" s="456">
        <v>23</v>
      </c>
      <c r="AJ271" s="456"/>
      <c r="AK271" s="456"/>
      <c r="AL271" s="456"/>
      <c r="AM271" s="456"/>
      <c r="AN271" s="456"/>
      <c r="AO271" s="456"/>
      <c r="AP271" s="456"/>
      <c r="AQ271" s="456"/>
      <c r="AR271" s="456"/>
      <c r="AS271" s="456"/>
      <c r="AT271" s="456"/>
      <c r="AU271" s="456"/>
      <c r="AV271" s="456"/>
      <c r="AW271" s="675">
        <f t="shared" si="17"/>
        <v>2</v>
      </c>
      <c r="AX271" s="440">
        <f>IFERROR(VLOOKUP(B271,Database!A:D,4,FALSE),"r")</f>
        <v>154</v>
      </c>
      <c r="AY271" s="440">
        <f t="shared" si="18"/>
        <v>22</v>
      </c>
      <c r="BA271" s="641"/>
      <c r="BB271" s="467"/>
    </row>
    <row r="272" spans="1:54" ht="16.5" thickTop="1" thickBot="1" x14ac:dyDescent="0.3">
      <c r="A272" s="444">
        <f t="shared" si="19"/>
        <v>266</v>
      </c>
      <c r="B272" s="440">
        <v>5150028740</v>
      </c>
      <c r="C272" s="440"/>
      <c r="D272" s="440" t="str">
        <f>IFERROR(VLOOKUP(B272,Database!A:D,2,FALSE),"r")</f>
        <v>C&amp;B 9.34OZ CHOW CHOW PICC 6-PK</v>
      </c>
      <c r="E272" s="849"/>
      <c r="F272" s="516">
        <f t="shared" si="16"/>
        <v>1193</v>
      </c>
      <c r="G272" s="516"/>
      <c r="H272" s="862"/>
      <c r="I272" s="840">
        <v>74625</v>
      </c>
      <c r="J272" s="441">
        <v>74627</v>
      </c>
      <c r="K272" s="629">
        <v>23</v>
      </c>
      <c r="L272" s="442"/>
      <c r="M272" s="442"/>
      <c r="N272" s="442"/>
      <c r="O272" s="449"/>
      <c r="P272" s="449"/>
      <c r="Q272" s="449"/>
      <c r="R272" s="450"/>
      <c r="S272" s="450"/>
      <c r="T272" s="450"/>
      <c r="U272" s="487"/>
      <c r="V272" s="487"/>
      <c r="W272" s="487"/>
      <c r="X272" s="450"/>
      <c r="Y272" s="450"/>
      <c r="Z272" s="450"/>
      <c r="AA272" s="602"/>
      <c r="AB272" s="602"/>
      <c r="AC272" s="602"/>
      <c r="AD272" s="608"/>
      <c r="AE272" s="608"/>
      <c r="AF272" s="608"/>
      <c r="AG272" s="456">
        <v>74628</v>
      </c>
      <c r="AH272" s="456">
        <v>248</v>
      </c>
      <c r="AI272" s="456">
        <v>23</v>
      </c>
      <c r="AJ272" s="456"/>
      <c r="AK272" s="456"/>
      <c r="AL272" s="456"/>
      <c r="AM272" s="456"/>
      <c r="AN272" s="456"/>
      <c r="AO272" s="456"/>
      <c r="AP272" s="456"/>
      <c r="AQ272" s="456"/>
      <c r="AR272" s="456"/>
      <c r="AS272" s="456"/>
      <c r="AT272" s="456"/>
      <c r="AU272" s="456"/>
      <c r="AV272" s="456"/>
      <c r="AW272" s="675">
        <f t="shared" si="17"/>
        <v>3</v>
      </c>
      <c r="AX272" s="440">
        <f>IFERROR(VLOOKUP(B272,Database!A:D,4,FALSE),"r")</f>
        <v>315</v>
      </c>
      <c r="AY272" s="440">
        <f t="shared" si="18"/>
        <v>248</v>
      </c>
      <c r="BA272" s="641"/>
      <c r="BB272" s="467"/>
    </row>
    <row r="273" spans="1:54" ht="16.5" thickTop="1" thickBot="1" x14ac:dyDescent="0.3">
      <c r="A273" s="444">
        <f t="shared" si="19"/>
        <v>267</v>
      </c>
      <c r="B273" s="440">
        <v>5150010865</v>
      </c>
      <c r="C273" s="440"/>
      <c r="D273" s="440" t="str">
        <f>IFERROR(VLOOKUP(B273,Database!A:D,2,FALSE),"r")</f>
        <v>SM 11.5 OZ DARK CHOC SMPL DLT</v>
      </c>
      <c r="E273" s="849"/>
      <c r="F273" s="516">
        <f t="shared" si="16"/>
        <v>1816</v>
      </c>
      <c r="G273" s="516"/>
      <c r="H273" s="862"/>
      <c r="I273" s="840">
        <v>31045</v>
      </c>
      <c r="J273" s="441">
        <v>31051</v>
      </c>
      <c r="K273" s="629">
        <v>32</v>
      </c>
      <c r="L273" s="442"/>
      <c r="M273" s="442"/>
      <c r="N273" s="442"/>
      <c r="O273" s="449"/>
      <c r="P273" s="449"/>
      <c r="Q273" s="449"/>
      <c r="R273" s="450"/>
      <c r="S273" s="450"/>
      <c r="T273" s="450"/>
      <c r="U273" s="487"/>
      <c r="V273" s="487"/>
      <c r="W273" s="487"/>
      <c r="X273" s="450"/>
      <c r="Y273" s="450"/>
      <c r="Z273" s="450"/>
      <c r="AA273" s="602"/>
      <c r="AB273" s="602"/>
      <c r="AC273" s="602"/>
      <c r="AD273" s="608"/>
      <c r="AE273" s="608"/>
      <c r="AF273" s="608"/>
      <c r="AG273" s="456">
        <v>31052</v>
      </c>
      <c r="AH273" s="456">
        <v>52</v>
      </c>
      <c r="AI273" s="456">
        <v>32</v>
      </c>
      <c r="AJ273" s="456"/>
      <c r="AK273" s="456"/>
      <c r="AL273" s="456"/>
      <c r="AM273" s="456"/>
      <c r="AN273" s="456"/>
      <c r="AO273" s="456"/>
      <c r="AP273" s="456"/>
      <c r="AQ273" s="456"/>
      <c r="AR273" s="456"/>
      <c r="AS273" s="456"/>
      <c r="AT273" s="456"/>
      <c r="AU273" s="456"/>
      <c r="AV273" s="456"/>
      <c r="AW273" s="675">
        <f t="shared" si="17"/>
        <v>7</v>
      </c>
      <c r="AX273" s="440">
        <f>IFERROR(VLOOKUP(B273,Database!A:D,4,FALSE),"r")</f>
        <v>252</v>
      </c>
      <c r="AY273" s="440">
        <f t="shared" si="18"/>
        <v>52</v>
      </c>
      <c r="BA273" s="641"/>
      <c r="BB273" s="467"/>
    </row>
    <row r="274" spans="1:54" ht="16.5" thickTop="1" thickBot="1" x14ac:dyDescent="0.3">
      <c r="A274" s="444">
        <f t="shared" si="19"/>
        <v>268</v>
      </c>
      <c r="B274" s="440">
        <v>5150040126</v>
      </c>
      <c r="C274" s="440"/>
      <c r="D274" s="440" t="str">
        <f>IFERROR(VLOOKUP(B274,Database!A:D,2,FALSE),"r")</f>
        <v>SM 16 ML PURE RASP JAM</v>
      </c>
      <c r="E274" s="849"/>
      <c r="F274" s="516" t="e">
        <f t="shared" si="16"/>
        <v>#VALUE!</v>
      </c>
      <c r="G274" s="516"/>
      <c r="H274" s="862"/>
      <c r="I274" s="840">
        <v>10675</v>
      </c>
      <c r="J274" s="441">
        <v>10680</v>
      </c>
      <c r="K274" s="629">
        <v>31</v>
      </c>
      <c r="L274" s="442">
        <v>10673</v>
      </c>
      <c r="M274" s="442">
        <v>10680</v>
      </c>
      <c r="N274" s="442">
        <v>31</v>
      </c>
      <c r="O274" s="449"/>
      <c r="P274" s="449"/>
      <c r="Q274" s="449"/>
      <c r="R274" s="450"/>
      <c r="S274" s="450"/>
      <c r="T274" s="450"/>
      <c r="U274" s="487"/>
      <c r="V274" s="487"/>
      <c r="W274" s="487"/>
      <c r="X274" s="450"/>
      <c r="Y274" s="450"/>
      <c r="Z274" s="450"/>
      <c r="AA274" s="602"/>
      <c r="AB274" s="602"/>
      <c r="AC274" s="602"/>
      <c r="AD274" s="608"/>
      <c r="AE274" s="608"/>
      <c r="AF274" s="608"/>
      <c r="AG274" s="456">
        <v>10681</v>
      </c>
      <c r="AH274" s="456">
        <v>145</v>
      </c>
      <c r="AI274" s="456">
        <v>31</v>
      </c>
      <c r="AJ274" s="456">
        <v>10682</v>
      </c>
      <c r="AK274" s="456" t="s">
        <v>3658</v>
      </c>
      <c r="AL274" s="456">
        <v>31</v>
      </c>
      <c r="AM274" s="456">
        <v>10681</v>
      </c>
      <c r="AN274" s="456">
        <v>145</v>
      </c>
      <c r="AO274" s="456">
        <v>31</v>
      </c>
      <c r="AP274" s="456">
        <v>10682</v>
      </c>
      <c r="AQ274" s="456" t="s">
        <v>3658</v>
      </c>
      <c r="AR274" s="456">
        <v>31</v>
      </c>
      <c r="AS274" s="456"/>
      <c r="AT274" s="456"/>
      <c r="AU274" s="456"/>
      <c r="AV274" s="456"/>
      <c r="AW274" s="675">
        <f t="shared" si="17"/>
        <v>14</v>
      </c>
      <c r="AX274" s="440">
        <f>IFERROR(VLOOKUP(B274,Database!A:D,4,FALSE),"r")</f>
        <v>132</v>
      </c>
      <c r="AY274" s="440" t="e">
        <f t="shared" si="18"/>
        <v>#VALUE!</v>
      </c>
      <c r="BA274" s="641"/>
      <c r="BB274" s="467"/>
    </row>
    <row r="275" spans="1:54" ht="16.5" thickTop="1" thickBot="1" x14ac:dyDescent="0.3">
      <c r="A275" s="444">
        <f t="shared" si="19"/>
        <v>269</v>
      </c>
      <c r="B275" s="440">
        <v>5150004017</v>
      </c>
      <c r="C275" s="440"/>
      <c r="D275" s="440" t="str">
        <f>IFERROR(VLOOKUP(B275,Database!A:D,2,FALSE),"r")</f>
        <v>SM 310 ML NSA RASP</v>
      </c>
      <c r="E275" s="849"/>
      <c r="F275" s="516">
        <f t="shared" si="16"/>
        <v>4572</v>
      </c>
      <c r="G275" s="516"/>
      <c r="H275" s="862"/>
      <c r="I275" s="840">
        <v>30048</v>
      </c>
      <c r="J275" s="441">
        <v>30052</v>
      </c>
      <c r="K275" s="629">
        <v>22</v>
      </c>
      <c r="L275" s="518">
        <v>30053</v>
      </c>
      <c r="M275" s="518">
        <v>30054</v>
      </c>
      <c r="N275" s="518">
        <v>22</v>
      </c>
      <c r="O275" s="449">
        <v>30056</v>
      </c>
      <c r="P275" s="449">
        <v>30083</v>
      </c>
      <c r="Q275" s="449">
        <v>22</v>
      </c>
      <c r="R275" s="450"/>
      <c r="S275" s="450"/>
      <c r="T275" s="450"/>
      <c r="U275" s="487"/>
      <c r="V275" s="487"/>
      <c r="W275" s="487"/>
      <c r="X275" s="450"/>
      <c r="Y275" s="450"/>
      <c r="Z275" s="450"/>
      <c r="AA275" s="602"/>
      <c r="AB275" s="602"/>
      <c r="AC275" s="602"/>
      <c r="AD275" s="608"/>
      <c r="AE275" s="608"/>
      <c r="AF275" s="608"/>
      <c r="AG275" s="458">
        <v>30055</v>
      </c>
      <c r="AH275" s="458">
        <v>123</v>
      </c>
      <c r="AI275" s="458">
        <v>22</v>
      </c>
      <c r="AJ275" s="456">
        <v>30084</v>
      </c>
      <c r="AK275" s="456">
        <v>39</v>
      </c>
      <c r="AL275" s="456">
        <v>22</v>
      </c>
      <c r="AM275" s="456"/>
      <c r="AN275" s="456"/>
      <c r="AO275" s="456"/>
      <c r="AP275" s="456"/>
      <c r="AQ275" s="456"/>
      <c r="AR275" s="456"/>
      <c r="AS275" s="456"/>
      <c r="AT275" s="456"/>
      <c r="AU275" s="456"/>
      <c r="AV275" s="456"/>
      <c r="AW275" s="675">
        <f t="shared" si="17"/>
        <v>35</v>
      </c>
      <c r="AX275" s="440">
        <f>IFERROR(VLOOKUP(B275,Database!A:D,4,FALSE),"r")</f>
        <v>126</v>
      </c>
      <c r="AY275" s="440">
        <f t="shared" si="18"/>
        <v>162</v>
      </c>
      <c r="BA275" s="641"/>
      <c r="BB275" s="467"/>
    </row>
    <row r="276" spans="1:54" ht="16.5" thickTop="1" thickBot="1" x14ac:dyDescent="0.3">
      <c r="A276" s="444">
        <f t="shared" si="19"/>
        <v>270</v>
      </c>
      <c r="B276" s="440">
        <v>5150024312</v>
      </c>
      <c r="C276" s="440"/>
      <c r="D276" s="440" t="str">
        <f>IFERROR(VLOOKUP(B276,Database!A:D,2,FALSE),"r")</f>
        <v>SM 310 ML NSA ORCHARD BERRY</v>
      </c>
      <c r="E276" s="849"/>
      <c r="F276" s="516">
        <f t="shared" si="16"/>
        <v>860</v>
      </c>
      <c r="G276" s="516"/>
      <c r="H276" s="862"/>
      <c r="I276" s="840">
        <v>30085</v>
      </c>
      <c r="J276" s="441">
        <v>30090</v>
      </c>
      <c r="K276" s="629">
        <v>22</v>
      </c>
      <c r="L276" s="442"/>
      <c r="M276" s="442"/>
      <c r="N276" s="442"/>
      <c r="O276" s="449"/>
      <c r="P276" s="449"/>
      <c r="Q276" s="449"/>
      <c r="R276" s="450"/>
      <c r="S276" s="450"/>
      <c r="T276" s="450"/>
      <c r="U276" s="487"/>
      <c r="V276" s="487"/>
      <c r="W276" s="487"/>
      <c r="X276" s="450"/>
      <c r="Y276" s="450"/>
      <c r="Z276" s="450"/>
      <c r="AA276" s="602"/>
      <c r="AB276" s="602"/>
      <c r="AC276" s="602"/>
      <c r="AD276" s="608"/>
      <c r="AE276" s="608"/>
      <c r="AF276" s="608"/>
      <c r="AG276" s="456">
        <v>30091</v>
      </c>
      <c r="AH276" s="456">
        <v>104</v>
      </c>
      <c r="AI276" s="456">
        <v>22</v>
      </c>
      <c r="AJ276" s="456"/>
      <c r="AK276" s="456"/>
      <c r="AL276" s="456"/>
      <c r="AM276" s="456"/>
      <c r="AN276" s="456"/>
      <c r="AO276" s="456"/>
      <c r="AP276" s="456"/>
      <c r="AQ276" s="456"/>
      <c r="AR276" s="456"/>
      <c r="AS276" s="456"/>
      <c r="AT276" s="456"/>
      <c r="AU276" s="456"/>
      <c r="AV276" s="456"/>
      <c r="AW276" s="675">
        <f t="shared" si="17"/>
        <v>6</v>
      </c>
      <c r="AX276" s="440">
        <f>IFERROR(VLOOKUP(B276,Database!A:D,4,FALSE),"r")</f>
        <v>126</v>
      </c>
      <c r="AY276" s="440">
        <f t="shared" si="18"/>
        <v>104</v>
      </c>
      <c r="BA276" s="641"/>
      <c r="BB276" s="467"/>
    </row>
    <row r="277" spans="1:54" ht="16.5" thickTop="1" thickBot="1" x14ac:dyDescent="0.3">
      <c r="A277" s="444">
        <f t="shared" si="19"/>
        <v>271</v>
      </c>
      <c r="B277" s="440">
        <v>5150004018</v>
      </c>
      <c r="C277" s="440"/>
      <c r="D277" s="440" t="str">
        <f>IFERROR(VLOOKUP(B277,Database!A:D,2,FALSE),"r")</f>
        <v>SM 310 ML NSA STRAW</v>
      </c>
      <c r="E277" s="849"/>
      <c r="F277" s="516">
        <f t="shared" si="16"/>
        <v>8105</v>
      </c>
      <c r="G277" s="516"/>
      <c r="H277" s="862"/>
      <c r="I277" s="840">
        <v>30139</v>
      </c>
      <c r="J277" s="441">
        <v>30155</v>
      </c>
      <c r="K277" s="629">
        <v>23</v>
      </c>
      <c r="L277" s="442">
        <v>30092</v>
      </c>
      <c r="M277" s="442">
        <v>30137</v>
      </c>
      <c r="N277" s="442">
        <v>22</v>
      </c>
      <c r="O277" s="449"/>
      <c r="P277" s="449"/>
      <c r="Q277" s="449"/>
      <c r="R277" s="450"/>
      <c r="S277" s="450"/>
      <c r="T277" s="450"/>
      <c r="U277" s="487"/>
      <c r="V277" s="487"/>
      <c r="W277" s="487"/>
      <c r="X277" s="450"/>
      <c r="Y277" s="450"/>
      <c r="Z277" s="450"/>
      <c r="AA277" s="602"/>
      <c r="AB277" s="602"/>
      <c r="AC277" s="602"/>
      <c r="AD277" s="608"/>
      <c r="AE277" s="608"/>
      <c r="AF277" s="608"/>
      <c r="AG277" s="456">
        <v>30156</v>
      </c>
      <c r="AH277" s="456">
        <v>58</v>
      </c>
      <c r="AI277" s="456">
        <v>23</v>
      </c>
      <c r="AJ277" s="456">
        <v>30138</v>
      </c>
      <c r="AK277" s="456">
        <v>109</v>
      </c>
      <c r="AL277" s="456">
        <v>22</v>
      </c>
      <c r="AM277" s="456"/>
      <c r="AN277" s="456"/>
      <c r="AO277" s="456"/>
      <c r="AP277" s="456"/>
      <c r="AQ277" s="456"/>
      <c r="AR277" s="456"/>
      <c r="AS277" s="456"/>
      <c r="AT277" s="456"/>
      <c r="AU277" s="456"/>
      <c r="AV277" s="456"/>
      <c r="AW277" s="675">
        <f t="shared" si="17"/>
        <v>63</v>
      </c>
      <c r="AX277" s="440">
        <f>IFERROR(VLOOKUP(B277,Database!A:D,4,FALSE),"r")</f>
        <v>126</v>
      </c>
      <c r="AY277" s="440">
        <f t="shared" si="18"/>
        <v>167</v>
      </c>
      <c r="BA277" s="641"/>
      <c r="BB277" s="467"/>
    </row>
    <row r="278" spans="1:54" ht="16.5" thickTop="1" thickBot="1" x14ac:dyDescent="0.3">
      <c r="A278" s="444">
        <f t="shared" si="19"/>
        <v>272</v>
      </c>
      <c r="B278" s="440">
        <v>5150004015</v>
      </c>
      <c r="C278" s="440"/>
      <c r="D278" s="440" t="str">
        <f>IFERROR(VLOOKUP(B278,Database!A:D,2,FALSE),"r")</f>
        <v>SM 310 ML NSA APRICOT</v>
      </c>
      <c r="E278" s="849"/>
      <c r="F278" s="516">
        <f t="shared" si="16"/>
        <v>2013</v>
      </c>
      <c r="G278" s="516"/>
      <c r="H278" s="862"/>
      <c r="I278" s="840">
        <v>30157</v>
      </c>
      <c r="J278" s="441">
        <v>30171</v>
      </c>
      <c r="K278" s="629">
        <v>23</v>
      </c>
      <c r="L278" s="442"/>
      <c r="M278" s="442"/>
      <c r="N278" s="442"/>
      <c r="O278" s="449"/>
      <c r="P278" s="449"/>
      <c r="Q278" s="449"/>
      <c r="R278" s="450"/>
      <c r="S278" s="450"/>
      <c r="T278" s="450"/>
      <c r="U278" s="487"/>
      <c r="V278" s="487"/>
      <c r="W278" s="487"/>
      <c r="X278" s="450"/>
      <c r="Y278" s="450"/>
      <c r="Z278" s="450"/>
      <c r="AA278" s="602"/>
      <c r="AB278" s="602"/>
      <c r="AC278" s="602"/>
      <c r="AD278" s="608"/>
      <c r="AE278" s="608"/>
      <c r="AF278" s="608"/>
      <c r="AG278" s="456">
        <v>30172</v>
      </c>
      <c r="AH278" s="456">
        <v>123</v>
      </c>
      <c r="AI278" s="456">
        <v>23</v>
      </c>
      <c r="AJ278" s="456"/>
      <c r="AK278" s="456"/>
      <c r="AL278" s="456"/>
      <c r="AM278" s="456"/>
      <c r="AN278" s="456"/>
      <c r="AO278" s="456"/>
      <c r="AP278" s="456"/>
      <c r="AQ278" s="456"/>
      <c r="AR278" s="456"/>
      <c r="AS278" s="456"/>
      <c r="AT278" s="456"/>
      <c r="AU278" s="456"/>
      <c r="AV278" s="456"/>
      <c r="AW278" s="675">
        <f t="shared" si="17"/>
        <v>15</v>
      </c>
      <c r="AX278" s="440">
        <f>IFERROR(VLOOKUP(B278,Database!A:D,4,FALSE),"r")</f>
        <v>126</v>
      </c>
      <c r="AY278" s="440">
        <f t="shared" si="18"/>
        <v>123</v>
      </c>
      <c r="BA278" s="641"/>
      <c r="BB278" s="467"/>
    </row>
    <row r="279" spans="1:54" ht="16.5" thickTop="1" thickBot="1" x14ac:dyDescent="0.3">
      <c r="A279" s="444">
        <f t="shared" si="19"/>
        <v>273</v>
      </c>
      <c r="B279" s="440">
        <v>5150004016</v>
      </c>
      <c r="C279" s="440"/>
      <c r="D279" s="440" t="str">
        <f>IFERROR(VLOOKUP(B279,Database!A:D,2,FALSE),"r")</f>
        <v>SM 310 ML NSA ORANGE</v>
      </c>
      <c r="E279" s="849"/>
      <c r="F279" s="516">
        <f t="shared" si="16"/>
        <v>1839</v>
      </c>
      <c r="G279" s="516"/>
      <c r="H279" s="862"/>
      <c r="I279" s="840">
        <v>30173</v>
      </c>
      <c r="J279" s="441">
        <v>30186</v>
      </c>
      <c r="K279" s="629">
        <v>23</v>
      </c>
      <c r="L279" s="442"/>
      <c r="M279" s="442"/>
      <c r="N279" s="442"/>
      <c r="O279" s="449"/>
      <c r="P279" s="449"/>
      <c r="Q279" s="449"/>
      <c r="R279" s="450"/>
      <c r="S279" s="450"/>
      <c r="T279" s="450"/>
      <c r="U279" s="487"/>
      <c r="V279" s="487"/>
      <c r="W279" s="487"/>
      <c r="X279" s="450"/>
      <c r="Y279" s="450"/>
      <c r="Z279" s="450"/>
      <c r="AA279" s="602"/>
      <c r="AB279" s="602"/>
      <c r="AC279" s="602"/>
      <c r="AD279" s="608"/>
      <c r="AE279" s="608"/>
      <c r="AF279" s="608"/>
      <c r="AG279" s="456">
        <v>30187</v>
      </c>
      <c r="AH279" s="456">
        <v>75</v>
      </c>
      <c r="AI279" s="456">
        <v>23</v>
      </c>
      <c r="AJ279" s="456"/>
      <c r="AK279" s="456"/>
      <c r="AL279" s="456"/>
      <c r="AM279" s="456"/>
      <c r="AN279" s="456"/>
      <c r="AO279" s="456"/>
      <c r="AP279" s="456"/>
      <c r="AQ279" s="456"/>
      <c r="AR279" s="456"/>
      <c r="AS279" s="456"/>
      <c r="AT279" s="456"/>
      <c r="AU279" s="456"/>
      <c r="AV279" s="456"/>
      <c r="AW279" s="675">
        <f t="shared" si="17"/>
        <v>14</v>
      </c>
      <c r="AX279" s="440">
        <f>IFERROR(VLOOKUP(B279,Database!A:D,4,FALSE),"r")</f>
        <v>126</v>
      </c>
      <c r="AY279" s="440">
        <f t="shared" si="18"/>
        <v>75</v>
      </c>
      <c r="BA279" s="641"/>
      <c r="BB279" s="467"/>
    </row>
    <row r="280" spans="1:54" ht="16.5" thickTop="1" thickBot="1" x14ac:dyDescent="0.3">
      <c r="A280" s="444">
        <f t="shared" si="19"/>
        <v>274</v>
      </c>
      <c r="B280" s="440">
        <v>5150004014</v>
      </c>
      <c r="C280" s="440"/>
      <c r="D280" s="440" t="str">
        <f>IFERROR(VLOOKUP(B280,Database!A:D,2,FALSE),"r")</f>
        <v>SM 310 ML NSA BLUEBERRY</v>
      </c>
      <c r="E280" s="849"/>
      <c r="F280" s="516">
        <f t="shared" si="16"/>
        <v>3745</v>
      </c>
      <c r="G280" s="516"/>
      <c r="H280" s="862"/>
      <c r="I280" s="840">
        <v>30188</v>
      </c>
      <c r="J280" s="441">
        <v>30216</v>
      </c>
      <c r="K280" s="629">
        <v>23</v>
      </c>
      <c r="L280" s="442"/>
      <c r="M280" s="442"/>
      <c r="N280" s="442"/>
      <c r="O280" s="449"/>
      <c r="P280" s="449"/>
      <c r="Q280" s="449"/>
      <c r="R280" s="450"/>
      <c r="S280" s="450"/>
      <c r="T280" s="450"/>
      <c r="U280" s="487"/>
      <c r="V280" s="487"/>
      <c r="W280" s="487"/>
      <c r="X280" s="450"/>
      <c r="Y280" s="450"/>
      <c r="Z280" s="450"/>
      <c r="AA280" s="602"/>
      <c r="AB280" s="602"/>
      <c r="AC280" s="602"/>
      <c r="AD280" s="608"/>
      <c r="AE280" s="608"/>
      <c r="AF280" s="608"/>
      <c r="AG280" s="456">
        <v>30217</v>
      </c>
      <c r="AH280" s="456">
        <v>91</v>
      </c>
      <c r="AI280" s="456">
        <v>23</v>
      </c>
      <c r="AJ280" s="456"/>
      <c r="AK280" s="456"/>
      <c r="AL280" s="456"/>
      <c r="AM280" s="456"/>
      <c r="AN280" s="456"/>
      <c r="AO280" s="456"/>
      <c r="AP280" s="456"/>
      <c r="AQ280" s="456"/>
      <c r="AR280" s="456"/>
      <c r="AS280" s="456"/>
      <c r="AT280" s="456"/>
      <c r="AU280" s="456"/>
      <c r="AV280" s="456"/>
      <c r="AW280" s="675">
        <f t="shared" si="17"/>
        <v>29</v>
      </c>
      <c r="AX280" s="440">
        <f>IFERROR(VLOOKUP(B280,Database!A:D,4,FALSE),"r")</f>
        <v>126</v>
      </c>
      <c r="AY280" s="440">
        <f t="shared" si="18"/>
        <v>91</v>
      </c>
      <c r="BA280" s="641"/>
      <c r="BB280" s="467"/>
    </row>
    <row r="281" spans="1:54" ht="16.5" thickTop="1" thickBot="1" x14ac:dyDescent="0.3">
      <c r="A281" s="444">
        <f t="shared" si="19"/>
        <v>275</v>
      </c>
      <c r="B281" s="440">
        <v>5150003884</v>
      </c>
      <c r="C281" s="440"/>
      <c r="D281" s="440" t="str">
        <f>IFERROR(VLOOKUP(B281,Database!A:D,2,FALSE),"r")</f>
        <v>DK 1.1 OZ PURE HONEY</v>
      </c>
      <c r="E281" s="849"/>
      <c r="F281" s="516">
        <f t="shared" si="16"/>
        <v>2399</v>
      </c>
      <c r="G281" s="516"/>
      <c r="H281" s="862"/>
      <c r="I281" s="840">
        <v>74629</v>
      </c>
      <c r="J281" s="441">
        <v>74633</v>
      </c>
      <c r="K281" s="629">
        <v>24</v>
      </c>
      <c r="L281" s="442">
        <v>74634</v>
      </c>
      <c r="M281" s="442">
        <v>74645</v>
      </c>
      <c r="N281" s="442">
        <v>24</v>
      </c>
      <c r="O281" s="449"/>
      <c r="P281" s="449"/>
      <c r="Q281" s="449"/>
      <c r="R281" s="450"/>
      <c r="S281" s="450"/>
      <c r="T281" s="450"/>
      <c r="U281" s="487"/>
      <c r="V281" s="487"/>
      <c r="W281" s="487"/>
      <c r="X281" s="450"/>
      <c r="Y281" s="450"/>
      <c r="Z281" s="450"/>
      <c r="AA281" s="602"/>
      <c r="AB281" s="602"/>
      <c r="AC281" s="602"/>
      <c r="AD281" s="608"/>
      <c r="AE281" s="608"/>
      <c r="AF281" s="608"/>
      <c r="AG281" s="456">
        <v>74646</v>
      </c>
      <c r="AH281" s="456">
        <v>87</v>
      </c>
      <c r="AI281" s="456">
        <v>24</v>
      </c>
      <c r="AJ281" s="456"/>
      <c r="AK281" s="456"/>
      <c r="AL281" s="456"/>
      <c r="AM281" s="456"/>
      <c r="AN281" s="456"/>
      <c r="AO281" s="456"/>
      <c r="AP281" s="456"/>
      <c r="AQ281" s="456"/>
      <c r="AR281" s="456"/>
      <c r="AS281" s="456"/>
      <c r="AT281" s="456"/>
      <c r="AU281" s="456"/>
      <c r="AV281" s="456"/>
      <c r="AW281" s="675">
        <f t="shared" si="17"/>
        <v>17</v>
      </c>
      <c r="AX281" s="440">
        <f>IFERROR(VLOOKUP(B281,Database!A:D,4,FALSE),"r")</f>
        <v>136</v>
      </c>
      <c r="AY281" s="440">
        <f t="shared" si="18"/>
        <v>87</v>
      </c>
      <c r="BA281" s="641"/>
      <c r="BB281" s="467"/>
    </row>
    <row r="282" spans="1:54" ht="16.5" thickTop="1" thickBot="1" x14ac:dyDescent="0.3">
      <c r="A282" s="444">
        <f t="shared" si="19"/>
        <v>276</v>
      </c>
      <c r="B282" s="440">
        <v>5150005122</v>
      </c>
      <c r="C282" s="440"/>
      <c r="D282" s="440" t="str">
        <f>IFERROR(VLOOKUP(B282,Database!A:D,2,FALSE),"r")</f>
        <v>SM 1L PURE RASPBERRY JAM</v>
      </c>
      <c r="E282" s="849"/>
      <c r="F282" s="516">
        <f t="shared" si="16"/>
        <v>1380</v>
      </c>
      <c r="G282" s="516"/>
      <c r="H282" s="862"/>
      <c r="I282" s="840">
        <v>30398</v>
      </c>
      <c r="J282" s="441">
        <v>30412</v>
      </c>
      <c r="K282" s="629">
        <v>27</v>
      </c>
      <c r="L282" s="442">
        <v>30413</v>
      </c>
      <c r="M282" s="442">
        <v>30422</v>
      </c>
      <c r="N282" s="442">
        <v>27</v>
      </c>
      <c r="O282" s="449"/>
      <c r="P282" s="449"/>
      <c r="Q282" s="449"/>
      <c r="R282" s="450"/>
      <c r="S282" s="450"/>
      <c r="T282" s="450"/>
      <c r="U282" s="487"/>
      <c r="V282" s="487"/>
      <c r="W282" s="487"/>
      <c r="X282" s="450"/>
      <c r="Y282" s="450"/>
      <c r="Z282" s="450"/>
      <c r="AA282" s="602"/>
      <c r="AB282" s="602"/>
      <c r="AC282" s="602"/>
      <c r="AD282" s="608"/>
      <c r="AE282" s="608"/>
      <c r="AF282" s="608"/>
      <c r="AG282" s="456">
        <v>30423</v>
      </c>
      <c r="AH282" s="456">
        <v>30</v>
      </c>
      <c r="AI282" s="456">
        <v>27</v>
      </c>
      <c r="AJ282" s="456"/>
      <c r="AK282" s="456"/>
      <c r="AL282" s="456"/>
      <c r="AM282" s="456"/>
      <c r="AN282" s="456"/>
      <c r="AO282" s="456"/>
      <c r="AP282" s="456"/>
      <c r="AQ282" s="456"/>
      <c r="AR282" s="456"/>
      <c r="AS282" s="456"/>
      <c r="AT282" s="456"/>
      <c r="AU282" s="456"/>
      <c r="AV282" s="456"/>
      <c r="AW282" s="675">
        <f t="shared" si="17"/>
        <v>25</v>
      </c>
      <c r="AX282" s="440">
        <f>IFERROR(VLOOKUP(B282,Database!A:D,4,FALSE),"r")</f>
        <v>54</v>
      </c>
      <c r="AY282" s="440">
        <f t="shared" si="18"/>
        <v>30</v>
      </c>
      <c r="BA282" s="641"/>
      <c r="BB282" s="467"/>
    </row>
    <row r="283" spans="1:54" ht="16.5" thickTop="1" thickBot="1" x14ac:dyDescent="0.3">
      <c r="A283" s="444">
        <f t="shared" si="19"/>
        <v>277</v>
      </c>
      <c r="B283" s="440">
        <v>5150005125</v>
      </c>
      <c r="C283" s="440"/>
      <c r="D283" s="440" t="str">
        <f>IFERROR(VLOOKUP(B283,Database!A:D,2,FALSE),"r")</f>
        <v>SM 1L PURE STRAWBERRY JAM</v>
      </c>
      <c r="E283" s="849"/>
      <c r="F283" s="516">
        <f t="shared" si="16"/>
        <v>1738</v>
      </c>
      <c r="G283" s="516"/>
      <c r="H283" s="862"/>
      <c r="I283" s="840">
        <v>30424</v>
      </c>
      <c r="J283" s="441">
        <v>30453</v>
      </c>
      <c r="K283" s="629">
        <v>27</v>
      </c>
      <c r="L283" s="442">
        <v>30455</v>
      </c>
      <c r="M283" s="442">
        <v>30456</v>
      </c>
      <c r="N283" s="442">
        <v>27</v>
      </c>
      <c r="O283" s="449"/>
      <c r="P283" s="449"/>
      <c r="Q283" s="449"/>
      <c r="R283" s="450"/>
      <c r="S283" s="450"/>
      <c r="T283" s="450"/>
      <c r="U283" s="487"/>
      <c r="V283" s="487"/>
      <c r="W283" s="487"/>
      <c r="X283" s="450"/>
      <c r="Y283" s="450"/>
      <c r="Z283" s="450"/>
      <c r="AA283" s="602"/>
      <c r="AB283" s="602"/>
      <c r="AC283" s="602"/>
      <c r="AD283" s="608"/>
      <c r="AE283" s="608"/>
      <c r="AF283" s="608"/>
      <c r="AG283" s="456">
        <v>30454</v>
      </c>
      <c r="AH283" s="456">
        <v>10</v>
      </c>
      <c r="AI283" s="456">
        <v>27</v>
      </c>
      <c r="AJ283" s="456"/>
      <c r="AK283" s="456"/>
      <c r="AL283" s="456"/>
      <c r="AM283" s="456"/>
      <c r="AN283" s="456"/>
      <c r="AO283" s="456"/>
      <c r="AP283" s="456"/>
      <c r="AQ283" s="456"/>
      <c r="AR283" s="456"/>
      <c r="AS283" s="456"/>
      <c r="AT283" s="456"/>
      <c r="AU283" s="456"/>
      <c r="AV283" s="456"/>
      <c r="AW283" s="675">
        <f t="shared" si="17"/>
        <v>32</v>
      </c>
      <c r="AX283" s="440">
        <f>IFERROR(VLOOKUP(B283,Database!A:D,4,FALSE),"r")</f>
        <v>54</v>
      </c>
      <c r="AY283" s="440">
        <f t="shared" si="18"/>
        <v>10</v>
      </c>
      <c r="BA283" s="641"/>
      <c r="BB283" s="467"/>
    </row>
    <row r="284" spans="1:54" ht="16.5" thickTop="1" thickBot="1" x14ac:dyDescent="0.3">
      <c r="A284" s="444">
        <f t="shared" si="19"/>
        <v>278</v>
      </c>
      <c r="B284" s="440">
        <v>6984806110</v>
      </c>
      <c r="C284" s="440"/>
      <c r="D284" s="440" t="str">
        <f>IFERROR(VLOOKUP(B284,Database!A:D,2,FALSE),"r")</f>
        <v>DF 54CS 1L LIGHT STRAWBRY DRP</v>
      </c>
      <c r="E284" s="849"/>
      <c r="F284" s="516">
        <f t="shared" si="16"/>
        <v>69</v>
      </c>
      <c r="G284" s="516"/>
      <c r="H284" s="862"/>
      <c r="I284" s="840">
        <v>30458</v>
      </c>
      <c r="J284" s="441">
        <v>30526</v>
      </c>
      <c r="K284" s="629">
        <v>27</v>
      </c>
      <c r="L284" s="442"/>
      <c r="M284" s="442"/>
      <c r="N284" s="442"/>
      <c r="O284" s="449"/>
      <c r="P284" s="449"/>
      <c r="Q284" s="449"/>
      <c r="R284" s="450"/>
      <c r="S284" s="450"/>
      <c r="T284" s="450"/>
      <c r="U284" s="487"/>
      <c r="V284" s="487"/>
      <c r="W284" s="487"/>
      <c r="X284" s="450"/>
      <c r="Y284" s="450"/>
      <c r="Z284" s="450"/>
      <c r="AA284" s="602"/>
      <c r="AB284" s="602"/>
      <c r="AC284" s="602"/>
      <c r="AD284" s="608"/>
      <c r="AE284" s="608"/>
      <c r="AF284" s="608"/>
      <c r="AG284" s="456"/>
      <c r="AH284" s="456"/>
      <c r="AI284" s="456"/>
      <c r="AJ284" s="456"/>
      <c r="AK284" s="456"/>
      <c r="AL284" s="456"/>
      <c r="AM284" s="456"/>
      <c r="AN284" s="456"/>
      <c r="AO284" s="456"/>
      <c r="AP284" s="456"/>
      <c r="AQ284" s="456"/>
      <c r="AR284" s="456"/>
      <c r="AS284" s="456"/>
      <c r="AT284" s="456"/>
      <c r="AU284" s="456"/>
      <c r="AV284" s="456"/>
      <c r="AW284" s="675">
        <f t="shared" si="17"/>
        <v>69</v>
      </c>
      <c r="AX284" s="440">
        <f>IFERROR(VLOOKUP(B284,Database!A:D,4,FALSE),"r")</f>
        <v>1</v>
      </c>
      <c r="AY284" s="440">
        <f t="shared" si="18"/>
        <v>0</v>
      </c>
      <c r="BA284" s="641"/>
      <c r="BB284" s="467"/>
    </row>
    <row r="285" spans="1:54" ht="16.5" thickTop="1" thickBot="1" x14ac:dyDescent="0.3">
      <c r="A285" s="444">
        <f t="shared" si="19"/>
        <v>279</v>
      </c>
      <c r="B285" s="440">
        <v>6984806932</v>
      </c>
      <c r="C285" s="440"/>
      <c r="D285" s="440" t="str">
        <f>IFERROR(VLOOKUP(B285,Database!A:D,2,FALSE),"r")</f>
        <v>DF 1L LIGHT STRAWBERRY FRT SPD-CANADA</v>
      </c>
      <c r="E285" s="849"/>
      <c r="F285" s="516">
        <f t="shared" si="16"/>
        <v>440</v>
      </c>
      <c r="G285" s="516"/>
      <c r="H285" s="862"/>
      <c r="I285" s="840">
        <v>30527</v>
      </c>
      <c r="J285" s="441">
        <v>30532</v>
      </c>
      <c r="K285" s="629">
        <v>28</v>
      </c>
      <c r="L285" s="442"/>
      <c r="M285" s="442"/>
      <c r="N285" s="442"/>
      <c r="O285" s="449"/>
      <c r="P285" s="449"/>
      <c r="Q285" s="449"/>
      <c r="R285" s="450"/>
      <c r="S285" s="450"/>
      <c r="T285" s="450"/>
      <c r="U285" s="487"/>
      <c r="V285" s="487"/>
      <c r="W285" s="487"/>
      <c r="X285" s="450"/>
      <c r="Y285" s="450"/>
      <c r="Z285" s="450"/>
      <c r="AA285" s="602"/>
      <c r="AB285" s="602"/>
      <c r="AC285" s="602"/>
      <c r="AD285" s="608"/>
      <c r="AE285" s="608"/>
      <c r="AF285" s="608"/>
      <c r="AG285" s="456">
        <v>30457</v>
      </c>
      <c r="AH285" s="456">
        <v>19</v>
      </c>
      <c r="AI285" s="456">
        <v>9343</v>
      </c>
      <c r="AJ285" s="456">
        <v>30457</v>
      </c>
      <c r="AK285" s="456">
        <v>35</v>
      </c>
      <c r="AL285" s="456">
        <v>27</v>
      </c>
      <c r="AM285" s="456">
        <v>30533</v>
      </c>
      <c r="AN285" s="456">
        <v>62</v>
      </c>
      <c r="AO285" s="456">
        <v>28</v>
      </c>
      <c r="AP285" s="456"/>
      <c r="AQ285" s="456"/>
      <c r="AR285" s="456"/>
      <c r="AS285" s="456"/>
      <c r="AT285" s="456"/>
      <c r="AU285" s="456"/>
      <c r="AV285" s="456"/>
      <c r="AW285" s="675">
        <f t="shared" si="17"/>
        <v>6</v>
      </c>
      <c r="AX285" s="440">
        <f>IFERROR(VLOOKUP(B285,Database!A:D,4,FALSE),"r")</f>
        <v>54</v>
      </c>
      <c r="AY285" s="440">
        <f t="shared" si="18"/>
        <v>116</v>
      </c>
      <c r="BA285" s="641"/>
      <c r="BB285" s="467"/>
    </row>
    <row r="286" spans="1:54" ht="16.5" thickTop="1" thickBot="1" x14ac:dyDescent="0.3">
      <c r="A286" s="444">
        <f t="shared" si="19"/>
        <v>280</v>
      </c>
      <c r="B286" s="440">
        <v>5150000012</v>
      </c>
      <c r="C286" s="440"/>
      <c r="D286" s="440" t="str">
        <f>IFERROR(VLOOKUP(B286,Database!A:D,2,FALSE),"r")</f>
        <v>SH 750ML MARM 3 FRT OR/LE/GR</v>
      </c>
      <c r="E286" s="849"/>
      <c r="F286" s="516">
        <f t="shared" si="16"/>
        <v>1342</v>
      </c>
      <c r="G286" s="516"/>
      <c r="H286" s="862"/>
      <c r="I286" s="840">
        <v>30891</v>
      </c>
      <c r="J286" s="441">
        <v>30910</v>
      </c>
      <c r="K286" s="629">
        <v>30</v>
      </c>
      <c r="L286" s="442"/>
      <c r="M286" s="442"/>
      <c r="N286" s="442"/>
      <c r="O286" s="449"/>
      <c r="P286" s="449"/>
      <c r="Q286" s="449"/>
      <c r="R286" s="450"/>
      <c r="S286" s="450"/>
      <c r="T286" s="450"/>
      <c r="U286" s="487"/>
      <c r="V286" s="487"/>
      <c r="W286" s="487"/>
      <c r="X286" s="450"/>
      <c r="Y286" s="450"/>
      <c r="Z286" s="450"/>
      <c r="AA286" s="602"/>
      <c r="AB286" s="602"/>
      <c r="AC286" s="602"/>
      <c r="AD286" s="608"/>
      <c r="AE286" s="608"/>
      <c r="AF286" s="608"/>
      <c r="AG286" s="456">
        <v>30911</v>
      </c>
      <c r="AH286" s="456">
        <v>22</v>
      </c>
      <c r="AI286" s="456">
        <v>30</v>
      </c>
      <c r="AJ286" s="456"/>
      <c r="AK286" s="456"/>
      <c r="AL286" s="456"/>
      <c r="AM286" s="456"/>
      <c r="AN286" s="456"/>
      <c r="AO286" s="456"/>
      <c r="AP286" s="456"/>
      <c r="AQ286" s="456"/>
      <c r="AR286" s="456"/>
      <c r="AS286" s="456"/>
      <c r="AT286" s="456"/>
      <c r="AU286" s="456"/>
      <c r="AV286" s="456"/>
      <c r="AW286" s="675">
        <f t="shared" si="17"/>
        <v>20</v>
      </c>
      <c r="AX286" s="440">
        <f>IFERROR(VLOOKUP(B286,Database!A:D,4,FALSE),"r")</f>
        <v>66</v>
      </c>
      <c r="AY286" s="440">
        <f t="shared" si="18"/>
        <v>22</v>
      </c>
      <c r="BA286" s="641"/>
      <c r="BB286" s="467"/>
    </row>
    <row r="287" spans="1:54" ht="16.5" thickTop="1" thickBot="1" x14ac:dyDescent="0.3">
      <c r="A287" s="444">
        <f t="shared" si="19"/>
        <v>281</v>
      </c>
      <c r="B287" s="440">
        <v>6984806783</v>
      </c>
      <c r="C287" s="440"/>
      <c r="D287" s="440" t="str">
        <f>IFERROR(VLOOKUP(B287,Database!A:D,2,FALSE),"r")</f>
        <v>DF 500 ML LIGHT BLUE FRT SPRD</v>
      </c>
      <c r="E287" s="849"/>
      <c r="F287" s="516">
        <f t="shared" si="16"/>
        <v>3518</v>
      </c>
      <c r="G287" s="516"/>
      <c r="H287" s="862"/>
      <c r="I287" s="840">
        <v>30534</v>
      </c>
      <c r="J287" s="441">
        <v>30547</v>
      </c>
      <c r="K287" s="629">
        <v>28</v>
      </c>
      <c r="L287" s="518">
        <v>30548</v>
      </c>
      <c r="M287" s="518">
        <v>30552</v>
      </c>
      <c r="N287" s="518">
        <v>28</v>
      </c>
      <c r="O287" s="449">
        <v>30553</v>
      </c>
      <c r="P287" s="449">
        <v>30574</v>
      </c>
      <c r="Q287" s="449">
        <v>28</v>
      </c>
      <c r="R287" s="450"/>
      <c r="S287" s="450"/>
      <c r="T287" s="450"/>
      <c r="U287" s="487"/>
      <c r="V287" s="487"/>
      <c r="W287" s="487"/>
      <c r="X287" s="450"/>
      <c r="Y287" s="450"/>
      <c r="Z287" s="450"/>
      <c r="AA287" s="602"/>
      <c r="AB287" s="602"/>
      <c r="AC287" s="602"/>
      <c r="AD287" s="608"/>
      <c r="AE287" s="608"/>
      <c r="AF287" s="608"/>
      <c r="AG287" s="456">
        <v>30575</v>
      </c>
      <c r="AH287" s="456">
        <v>74</v>
      </c>
      <c r="AI287" s="456">
        <v>28</v>
      </c>
      <c r="AJ287" s="456"/>
      <c r="AK287" s="456"/>
      <c r="AL287" s="456"/>
      <c r="AM287" s="456"/>
      <c r="AN287" s="456"/>
      <c r="AO287" s="456"/>
      <c r="AP287" s="456"/>
      <c r="AQ287" s="456"/>
      <c r="AR287" s="456"/>
      <c r="AS287" s="456"/>
      <c r="AT287" s="456"/>
      <c r="AU287" s="456"/>
      <c r="AV287" s="456"/>
      <c r="AW287" s="675">
        <f t="shared" si="17"/>
        <v>41</v>
      </c>
      <c r="AX287" s="440">
        <f>IFERROR(VLOOKUP(B287,Database!A:D,4,FALSE),"r")</f>
        <v>84</v>
      </c>
      <c r="AY287" s="440">
        <f t="shared" si="18"/>
        <v>74</v>
      </c>
      <c r="BA287" s="641"/>
      <c r="BB287" s="467"/>
    </row>
    <row r="288" spans="1:54" ht="16.5" thickTop="1" thickBot="1" x14ac:dyDescent="0.3">
      <c r="A288" s="444">
        <f t="shared" si="19"/>
        <v>282</v>
      </c>
      <c r="B288" s="440">
        <v>5150008216</v>
      </c>
      <c r="C288" s="440"/>
      <c r="D288" s="440" t="str">
        <f>IFERROR(VLOOKUP(B288,Database!A:D,2,FALSE),"r")</f>
        <v>CB 1.1OZ ORNG BLOSSOM HONEY PC</v>
      </c>
      <c r="E288" s="849"/>
      <c r="F288" s="516">
        <f t="shared" si="16"/>
        <v>1786</v>
      </c>
      <c r="G288" s="516"/>
      <c r="H288" s="862"/>
      <c r="I288" s="840">
        <v>74648</v>
      </c>
      <c r="J288" s="441">
        <v>74649</v>
      </c>
      <c r="K288" s="629">
        <v>27</v>
      </c>
      <c r="L288" s="442">
        <v>74650</v>
      </c>
      <c r="M288" s="442">
        <v>74659</v>
      </c>
      <c r="N288" s="442">
        <v>27</v>
      </c>
      <c r="O288" s="449"/>
      <c r="P288" s="449"/>
      <c r="Q288" s="449"/>
      <c r="R288" s="450"/>
      <c r="S288" s="450"/>
      <c r="T288" s="450"/>
      <c r="U288" s="487"/>
      <c r="V288" s="487"/>
      <c r="W288" s="487"/>
      <c r="X288" s="450"/>
      <c r="Y288" s="450"/>
      <c r="Z288" s="450"/>
      <c r="AA288" s="602"/>
      <c r="AB288" s="602"/>
      <c r="AC288" s="602"/>
      <c r="AD288" s="608"/>
      <c r="AE288" s="608"/>
      <c r="AF288" s="608"/>
      <c r="AG288" s="456">
        <v>74647</v>
      </c>
      <c r="AH288" s="456">
        <v>28</v>
      </c>
      <c r="AI288" s="456">
        <v>26</v>
      </c>
      <c r="AJ288" s="456">
        <v>74660</v>
      </c>
      <c r="AK288" s="456">
        <v>126</v>
      </c>
      <c r="AL288" s="456">
        <v>27</v>
      </c>
      <c r="AM288" s="456"/>
      <c r="AN288" s="456"/>
      <c r="AO288" s="456"/>
      <c r="AP288" s="456"/>
      <c r="AQ288" s="456"/>
      <c r="AR288" s="456"/>
      <c r="AS288" s="456"/>
      <c r="AT288" s="456"/>
      <c r="AU288" s="456"/>
      <c r="AV288" s="456"/>
      <c r="AW288" s="675">
        <f t="shared" si="17"/>
        <v>12</v>
      </c>
      <c r="AX288" s="440">
        <f>IFERROR(VLOOKUP(B288,Database!A:D,4,FALSE),"r")</f>
        <v>136</v>
      </c>
      <c r="AY288" s="440">
        <f t="shared" si="18"/>
        <v>154</v>
      </c>
      <c r="BA288" s="641"/>
      <c r="BB288" s="467"/>
    </row>
    <row r="289" spans="1:54" ht="16.5" thickTop="1" thickBot="1" x14ac:dyDescent="0.3">
      <c r="A289" s="444">
        <f t="shared" si="19"/>
        <v>283</v>
      </c>
      <c r="B289" s="440">
        <v>5150003884</v>
      </c>
      <c r="C289" s="440"/>
      <c r="D289" s="440" t="str">
        <f>IFERROR(VLOOKUP(B289,Database!A:D,2,FALSE),"r")</f>
        <v>DK 1.1 OZ PURE HONEY</v>
      </c>
      <c r="E289" s="849"/>
      <c r="F289" s="516">
        <f t="shared" si="16"/>
        <v>7494</v>
      </c>
      <c r="G289" s="516"/>
      <c r="H289" s="862"/>
      <c r="I289" s="840">
        <v>74661</v>
      </c>
      <c r="J289" s="441">
        <v>74673</v>
      </c>
      <c r="K289" s="629">
        <v>27</v>
      </c>
      <c r="L289" s="442">
        <v>74675</v>
      </c>
      <c r="M289" s="442">
        <v>74683</v>
      </c>
      <c r="N289" s="442">
        <v>28</v>
      </c>
      <c r="O289" s="449">
        <v>74684</v>
      </c>
      <c r="P289" s="449">
        <v>74713</v>
      </c>
      <c r="Q289" s="449">
        <v>28</v>
      </c>
      <c r="R289" s="450">
        <v>74715</v>
      </c>
      <c r="S289" s="450">
        <v>74716</v>
      </c>
      <c r="T289" s="450">
        <v>29</v>
      </c>
      <c r="U289" s="487"/>
      <c r="V289" s="487"/>
      <c r="W289" s="487"/>
      <c r="X289" s="450"/>
      <c r="Y289" s="450"/>
      <c r="Z289" s="450"/>
      <c r="AA289" s="602"/>
      <c r="AB289" s="602"/>
      <c r="AC289" s="602"/>
      <c r="AD289" s="608"/>
      <c r="AE289" s="608"/>
      <c r="AF289" s="608"/>
      <c r="AG289" s="456">
        <v>74674</v>
      </c>
      <c r="AH289" s="456">
        <v>95</v>
      </c>
      <c r="AI289" s="456">
        <v>27</v>
      </c>
      <c r="AJ289" s="456">
        <v>74714</v>
      </c>
      <c r="AK289" s="456">
        <v>30</v>
      </c>
      <c r="AL289" s="456">
        <v>28</v>
      </c>
      <c r="AM289" s="456">
        <v>74717</v>
      </c>
      <c r="AN289" s="456">
        <v>25</v>
      </c>
      <c r="AO289" s="456">
        <v>29</v>
      </c>
      <c r="AP289" s="456"/>
      <c r="AQ289" s="456"/>
      <c r="AR289" s="456"/>
      <c r="AS289" s="456"/>
      <c r="AT289" s="456"/>
      <c r="AU289" s="456"/>
      <c r="AV289" s="456"/>
      <c r="AW289" s="675">
        <f t="shared" si="17"/>
        <v>54</v>
      </c>
      <c r="AX289" s="440">
        <f>IFERROR(VLOOKUP(B289,Database!A:D,4,FALSE),"r")</f>
        <v>136</v>
      </c>
      <c r="AY289" s="440">
        <f t="shared" si="18"/>
        <v>150</v>
      </c>
      <c r="BA289" s="641"/>
      <c r="BB289" s="467"/>
    </row>
    <row r="290" spans="1:54" ht="16.5" thickTop="1" thickBot="1" x14ac:dyDescent="0.3">
      <c r="A290" s="444">
        <f t="shared" si="19"/>
        <v>284</v>
      </c>
      <c r="B290" s="440">
        <v>5150003883</v>
      </c>
      <c r="C290" s="440"/>
      <c r="D290" s="440" t="str">
        <f>IFERROR(VLOOKUP(B290,Database!A:D,2,FALSE),"r")</f>
        <v>DK 1 OZ GRAPE JAM</v>
      </c>
      <c r="E290" s="849"/>
      <c r="F290" s="516">
        <f t="shared" si="16"/>
        <v>3629</v>
      </c>
      <c r="G290" s="516"/>
      <c r="H290" s="862"/>
      <c r="I290" s="840">
        <v>74718</v>
      </c>
      <c r="J290" s="441">
        <v>74720</v>
      </c>
      <c r="K290" s="629">
        <v>29</v>
      </c>
      <c r="L290" s="442">
        <v>74721</v>
      </c>
      <c r="M290" s="442">
        <v>74743</v>
      </c>
      <c r="N290" s="442">
        <v>29</v>
      </c>
      <c r="O290" s="449"/>
      <c r="P290" s="449"/>
      <c r="Q290" s="449"/>
      <c r="R290" s="450"/>
      <c r="S290" s="450"/>
      <c r="T290" s="450"/>
      <c r="U290" s="487"/>
      <c r="V290" s="487"/>
      <c r="W290" s="487"/>
      <c r="X290" s="450"/>
      <c r="Y290" s="450"/>
      <c r="Z290" s="450"/>
      <c r="AA290" s="602"/>
      <c r="AB290" s="602"/>
      <c r="AC290" s="602"/>
      <c r="AD290" s="608"/>
      <c r="AE290" s="608"/>
      <c r="AF290" s="608"/>
      <c r="AG290" s="456">
        <v>74744</v>
      </c>
      <c r="AH290" s="456">
        <v>93</v>
      </c>
      <c r="AI290" s="456">
        <v>29</v>
      </c>
      <c r="AJ290" s="456"/>
      <c r="AK290" s="456"/>
      <c r="AL290" s="456"/>
      <c r="AM290" s="456"/>
      <c r="AN290" s="456"/>
      <c r="AO290" s="456"/>
      <c r="AP290" s="456"/>
      <c r="AQ290" s="456"/>
      <c r="AR290" s="456"/>
      <c r="AS290" s="456"/>
      <c r="AT290" s="456"/>
      <c r="AU290" s="456"/>
      <c r="AV290" s="456"/>
      <c r="AW290" s="675">
        <f t="shared" si="17"/>
        <v>26</v>
      </c>
      <c r="AX290" s="440">
        <f>IFERROR(VLOOKUP(B290,Database!A:D,4,FALSE),"r")</f>
        <v>136</v>
      </c>
      <c r="AY290" s="440">
        <f t="shared" si="18"/>
        <v>93</v>
      </c>
      <c r="BA290" s="641"/>
      <c r="BB290" s="467"/>
    </row>
    <row r="291" spans="1:54" ht="16.5" thickTop="1" thickBot="1" x14ac:dyDescent="0.3">
      <c r="A291" s="444">
        <f t="shared" si="19"/>
        <v>285</v>
      </c>
      <c r="B291" s="440">
        <v>5150010864</v>
      </c>
      <c r="C291" s="440"/>
      <c r="D291" s="440" t="str">
        <f>IFERROR(VLOOKUP(B291,Database!A:D,2,FALSE),"r")</f>
        <v>SM 11.5 OZ HOT FUDGE SMPL DLT</v>
      </c>
      <c r="E291" s="849"/>
      <c r="F291" s="516">
        <f t="shared" si="16"/>
        <v>12543</v>
      </c>
      <c r="G291" s="516"/>
      <c r="H291" s="862"/>
      <c r="I291" s="840">
        <v>30986</v>
      </c>
      <c r="J291" s="441">
        <v>31034</v>
      </c>
      <c r="K291" s="629">
        <v>31</v>
      </c>
      <c r="L291" s="442"/>
      <c r="M291" s="442"/>
      <c r="N291" s="442"/>
      <c r="O291" s="449"/>
      <c r="P291" s="449"/>
      <c r="Q291" s="449"/>
      <c r="R291" s="450"/>
      <c r="S291" s="450"/>
      <c r="T291" s="450"/>
      <c r="U291" s="487"/>
      <c r="V291" s="487"/>
      <c r="W291" s="487"/>
      <c r="X291" s="450"/>
      <c r="Y291" s="450"/>
      <c r="Z291" s="450"/>
      <c r="AA291" s="602"/>
      <c r="AB291" s="602"/>
      <c r="AC291" s="602"/>
      <c r="AD291" s="608"/>
      <c r="AE291" s="608"/>
      <c r="AF291" s="608"/>
      <c r="AG291" s="456">
        <v>31035</v>
      </c>
      <c r="AH291" s="456">
        <v>195</v>
      </c>
      <c r="AI291" s="456">
        <v>31</v>
      </c>
      <c r="AJ291" s="456"/>
      <c r="AK291" s="456"/>
      <c r="AL291" s="456"/>
      <c r="AM291" s="456"/>
      <c r="AN291" s="456"/>
      <c r="AO291" s="456"/>
      <c r="AP291" s="456"/>
      <c r="AQ291" s="456"/>
      <c r="AR291" s="456"/>
      <c r="AS291" s="456"/>
      <c r="AT291" s="456"/>
      <c r="AU291" s="456"/>
      <c r="AV291" s="456"/>
      <c r="AW291" s="675">
        <f t="shared" si="17"/>
        <v>49</v>
      </c>
      <c r="AX291" s="440">
        <f>IFERROR(VLOOKUP(B291,Database!A:D,4,FALSE),"r")</f>
        <v>252</v>
      </c>
      <c r="AY291" s="440">
        <f t="shared" si="18"/>
        <v>195</v>
      </c>
      <c r="BA291" s="641"/>
      <c r="BB291" s="467"/>
    </row>
    <row r="292" spans="1:54" ht="16.5" thickTop="1" thickBot="1" x14ac:dyDescent="0.3">
      <c r="A292" s="444">
        <f t="shared" si="19"/>
        <v>286</v>
      </c>
      <c r="B292" s="440">
        <v>5150004534</v>
      </c>
      <c r="C292" s="440"/>
      <c r="D292" s="440" t="str">
        <f>IFERROR(VLOOKUP(B292,Database!A:D,2,FALSE),"r")</f>
        <v>GM 16 ML ORANGE MARM</v>
      </c>
      <c r="E292" s="849"/>
      <c r="F292" s="516">
        <f t="shared" si="16"/>
        <v>3522</v>
      </c>
      <c r="G292" s="516"/>
      <c r="H292" s="862"/>
      <c r="I292" s="840">
        <v>10616</v>
      </c>
      <c r="J292" s="441">
        <v>10630</v>
      </c>
      <c r="K292" s="629">
        <v>28</v>
      </c>
      <c r="L292" s="442">
        <v>10632</v>
      </c>
      <c r="M292" s="442">
        <v>10637</v>
      </c>
      <c r="N292" s="442">
        <v>29</v>
      </c>
      <c r="O292" s="449">
        <v>10638</v>
      </c>
      <c r="P292" s="449">
        <v>10641</v>
      </c>
      <c r="Q292" s="449">
        <v>29</v>
      </c>
      <c r="R292" s="450"/>
      <c r="S292" s="450"/>
      <c r="T292" s="450"/>
      <c r="U292" s="487"/>
      <c r="V292" s="487"/>
      <c r="W292" s="487"/>
      <c r="X292" s="450"/>
      <c r="Y292" s="450"/>
      <c r="Z292" s="450"/>
      <c r="AA292" s="602"/>
      <c r="AB292" s="602"/>
      <c r="AC292" s="602"/>
      <c r="AD292" s="608"/>
      <c r="AE292" s="608"/>
      <c r="AF292" s="608"/>
      <c r="AG292" s="456">
        <v>10631</v>
      </c>
      <c r="AH292" s="456">
        <v>88</v>
      </c>
      <c r="AI292" s="456">
        <v>28</v>
      </c>
      <c r="AJ292" s="456">
        <v>10642</v>
      </c>
      <c r="AK292" s="456">
        <v>134</v>
      </c>
      <c r="AL292" s="456">
        <v>29</v>
      </c>
      <c r="AM292" s="456"/>
      <c r="AN292" s="456"/>
      <c r="AO292" s="456"/>
      <c r="AP292" s="456"/>
      <c r="AQ292" s="456"/>
      <c r="AR292" s="456"/>
      <c r="AS292" s="456"/>
      <c r="AT292" s="456"/>
      <c r="AU292" s="456"/>
      <c r="AV292" s="456"/>
      <c r="AW292" s="675">
        <f t="shared" si="17"/>
        <v>25</v>
      </c>
      <c r="AX292" s="440">
        <f>IFERROR(VLOOKUP(B292,Database!A:D,4,FALSE),"r")</f>
        <v>132</v>
      </c>
      <c r="AY292" s="440">
        <f t="shared" si="18"/>
        <v>222</v>
      </c>
      <c r="BA292" s="641"/>
      <c r="BB292" s="467"/>
    </row>
    <row r="293" spans="1:54" ht="16.5" thickTop="1" thickBot="1" x14ac:dyDescent="0.3">
      <c r="A293" s="444">
        <f t="shared" si="19"/>
        <v>287</v>
      </c>
      <c r="B293" s="440">
        <v>5150040128</v>
      </c>
      <c r="C293" s="440"/>
      <c r="D293" s="440" t="str">
        <f>IFERROR(VLOOKUP(B293,Database!A:D,2,FALSE),"r")</f>
        <v>SM 16 ML PURE ORANGE MARM</v>
      </c>
      <c r="E293" s="849"/>
      <c r="F293" s="516">
        <f t="shared" si="16"/>
        <v>3749</v>
      </c>
      <c r="G293" s="516"/>
      <c r="H293" s="862"/>
      <c r="I293" s="840">
        <v>10643</v>
      </c>
      <c r="J293" s="441">
        <v>10647</v>
      </c>
      <c r="K293" s="629">
        <v>29</v>
      </c>
      <c r="L293" s="442">
        <v>10649</v>
      </c>
      <c r="M293" s="442">
        <v>10653</v>
      </c>
      <c r="N293" s="442">
        <v>29</v>
      </c>
      <c r="O293" s="449">
        <v>10654</v>
      </c>
      <c r="P293" s="449">
        <v>10669</v>
      </c>
      <c r="Q293" s="449">
        <v>30</v>
      </c>
      <c r="R293" s="450"/>
      <c r="S293" s="450"/>
      <c r="T293" s="450"/>
      <c r="U293" s="487"/>
      <c r="V293" s="487"/>
      <c r="W293" s="487"/>
      <c r="X293" s="450"/>
      <c r="Y293" s="450"/>
      <c r="Z293" s="450"/>
      <c r="AA293" s="602"/>
      <c r="AB293" s="602"/>
      <c r="AC293" s="602"/>
      <c r="AD293" s="608"/>
      <c r="AE293" s="608"/>
      <c r="AF293" s="608"/>
      <c r="AG293" s="456">
        <v>10648</v>
      </c>
      <c r="AH293" s="456">
        <v>53</v>
      </c>
      <c r="AI293" s="456">
        <v>29</v>
      </c>
      <c r="AJ293" s="456">
        <v>10670</v>
      </c>
      <c r="AK293" s="456">
        <v>59</v>
      </c>
      <c r="AL293" s="456">
        <v>30</v>
      </c>
      <c r="AM293" s="456">
        <v>10671</v>
      </c>
      <c r="AN293" s="456">
        <v>132</v>
      </c>
      <c r="AO293" s="456">
        <v>31</v>
      </c>
      <c r="AP293" s="456">
        <v>10672</v>
      </c>
      <c r="AQ293" s="456">
        <v>73</v>
      </c>
      <c r="AR293" s="456">
        <v>31</v>
      </c>
      <c r="AS293" s="456"/>
      <c r="AT293" s="456"/>
      <c r="AU293" s="456"/>
      <c r="AV293" s="456"/>
      <c r="AW293" s="675">
        <f t="shared" si="17"/>
        <v>26</v>
      </c>
      <c r="AX293" s="440">
        <f>IFERROR(VLOOKUP(B293,Database!A:D,4,FALSE),"r")</f>
        <v>132</v>
      </c>
      <c r="AY293" s="440">
        <f t="shared" si="18"/>
        <v>317</v>
      </c>
      <c r="BA293" s="641"/>
      <c r="BB293" s="467"/>
    </row>
    <row r="294" spans="1:54" ht="16.5" thickTop="1" thickBot="1" x14ac:dyDescent="0.3">
      <c r="A294" s="444">
        <f t="shared" si="19"/>
        <v>288</v>
      </c>
      <c r="B294" s="440">
        <v>5150040126</v>
      </c>
      <c r="C294" s="440"/>
      <c r="D294" s="440" t="str">
        <f>IFERROR(VLOOKUP(B294,Database!A:D,2,FALSE),"r")</f>
        <v>SM 16 ML PURE RASP JAM</v>
      </c>
      <c r="E294" s="849"/>
      <c r="F294" s="516">
        <f t="shared" si="16"/>
        <v>264</v>
      </c>
      <c r="G294" s="516"/>
      <c r="H294" s="862"/>
      <c r="I294" s="840">
        <v>10673</v>
      </c>
      <c r="J294" s="441">
        <v>10674</v>
      </c>
      <c r="K294" s="629">
        <v>31</v>
      </c>
      <c r="L294" s="442"/>
      <c r="M294" s="442"/>
      <c r="N294" s="442"/>
      <c r="O294" s="449"/>
      <c r="P294" s="449"/>
      <c r="Q294" s="449"/>
      <c r="R294" s="450"/>
      <c r="S294" s="450"/>
      <c r="T294" s="450"/>
      <c r="U294" s="487"/>
      <c r="V294" s="487"/>
      <c r="W294" s="487"/>
      <c r="X294" s="450"/>
      <c r="Y294" s="450"/>
      <c r="Z294" s="450"/>
      <c r="AA294" s="602"/>
      <c r="AB294" s="602"/>
      <c r="AC294" s="602"/>
      <c r="AD294" s="608"/>
      <c r="AE294" s="608"/>
      <c r="AF294" s="608"/>
      <c r="AG294" s="456"/>
      <c r="AH294" s="456"/>
      <c r="AI294" s="456"/>
      <c r="AJ294" s="456"/>
      <c r="AK294" s="456"/>
      <c r="AL294" s="456"/>
      <c r="AM294" s="456"/>
      <c r="AN294" s="456"/>
      <c r="AO294" s="456"/>
      <c r="AP294" s="456"/>
      <c r="AQ294" s="456"/>
      <c r="AR294" s="456"/>
      <c r="AS294" s="456"/>
      <c r="AT294" s="456"/>
      <c r="AU294" s="456"/>
      <c r="AV294" s="456"/>
      <c r="AW294" s="675">
        <f t="shared" si="17"/>
        <v>2</v>
      </c>
      <c r="AX294" s="440">
        <f>IFERROR(VLOOKUP(B294,Database!A:D,4,FALSE),"r")</f>
        <v>132</v>
      </c>
      <c r="AY294" s="440">
        <f t="shared" si="18"/>
        <v>0</v>
      </c>
      <c r="BA294" s="641"/>
      <c r="BB294" s="467"/>
    </row>
    <row r="295" spans="1:54" ht="16.5" thickTop="1" thickBot="1" x14ac:dyDescent="0.3">
      <c r="A295" s="444">
        <f t="shared" si="19"/>
        <v>289</v>
      </c>
      <c r="B295" s="440">
        <v>6984806270</v>
      </c>
      <c r="C295" s="440"/>
      <c r="D295" s="440" t="str">
        <f>IFERROR(VLOOKUP(B295,Database!A:D,2,FALSE),"r")</f>
        <v>DF 500 ML STRAW FRT SPREAD</v>
      </c>
      <c r="E295" s="849"/>
      <c r="F295" s="516">
        <f t="shared" si="16"/>
        <v>6386</v>
      </c>
      <c r="G295" s="516"/>
      <c r="H295" s="862"/>
      <c r="I295" s="840">
        <v>30674</v>
      </c>
      <c r="J295" s="441">
        <v>30705</v>
      </c>
      <c r="K295" s="629">
        <v>29</v>
      </c>
      <c r="L295" s="442">
        <v>30706</v>
      </c>
      <c r="M295" s="442">
        <v>30748</v>
      </c>
      <c r="N295" s="442">
        <v>29</v>
      </c>
      <c r="O295" s="449"/>
      <c r="P295" s="449"/>
      <c r="Q295" s="449"/>
      <c r="R295" s="450"/>
      <c r="S295" s="450"/>
      <c r="T295" s="450"/>
      <c r="U295" s="487"/>
      <c r="V295" s="487"/>
      <c r="W295" s="487"/>
      <c r="X295" s="450"/>
      <c r="Y295" s="450"/>
      <c r="Z295" s="450"/>
      <c r="AA295" s="602"/>
      <c r="AB295" s="602"/>
      <c r="AC295" s="602"/>
      <c r="AD295" s="608"/>
      <c r="AE295" s="608"/>
      <c r="AF295" s="608"/>
      <c r="AG295" s="456">
        <v>30749</v>
      </c>
      <c r="AH295" s="456">
        <v>86</v>
      </c>
      <c r="AI295" s="456">
        <v>29</v>
      </c>
      <c r="AJ295" s="456"/>
      <c r="AK295" s="456"/>
      <c r="AL295" s="456"/>
      <c r="AM295" s="456"/>
      <c r="AN295" s="456"/>
      <c r="AO295" s="456"/>
      <c r="AP295" s="456"/>
      <c r="AQ295" s="456"/>
      <c r="AR295" s="456"/>
      <c r="AS295" s="456"/>
      <c r="AT295" s="456"/>
      <c r="AU295" s="456"/>
      <c r="AV295" s="456"/>
      <c r="AW295" s="675">
        <f t="shared" si="17"/>
        <v>75</v>
      </c>
      <c r="AX295" s="440">
        <f>IFERROR(VLOOKUP(B295,Database!A:D,4,FALSE),"r")</f>
        <v>84</v>
      </c>
      <c r="AY295" s="440">
        <f t="shared" si="18"/>
        <v>86</v>
      </c>
      <c r="BA295" s="641"/>
      <c r="BB295" s="467"/>
    </row>
    <row r="296" spans="1:54" ht="16.5" thickTop="1" thickBot="1" x14ac:dyDescent="0.3">
      <c r="A296" s="444">
        <f t="shared" si="19"/>
        <v>290</v>
      </c>
      <c r="B296" s="440">
        <v>6984805852</v>
      </c>
      <c r="C296" s="440"/>
      <c r="D296" s="440" t="str">
        <f>IFERROR(VLOOKUP(B296,Database!A:D,2,FALSE),"r")</f>
        <v>DF 500 ML CHERRY FRT SPREAD</v>
      </c>
      <c r="E296" s="849"/>
      <c r="F296" s="516">
        <f t="shared" si="16"/>
        <v>980</v>
      </c>
      <c r="G296" s="516"/>
      <c r="H296" s="862"/>
      <c r="I296" s="840">
        <v>30576</v>
      </c>
      <c r="J296" s="441">
        <v>30585</v>
      </c>
      <c r="K296" s="629">
        <v>28</v>
      </c>
      <c r="L296" s="442"/>
      <c r="M296" s="442"/>
      <c r="N296" s="442"/>
      <c r="O296" s="449"/>
      <c r="P296" s="449"/>
      <c r="Q296" s="449"/>
      <c r="R296" s="450"/>
      <c r="S296" s="450"/>
      <c r="T296" s="450"/>
      <c r="U296" s="487"/>
      <c r="V296" s="487"/>
      <c r="W296" s="487"/>
      <c r="X296" s="450"/>
      <c r="Y296" s="450"/>
      <c r="Z296" s="450"/>
      <c r="AA296" s="602"/>
      <c r="AB296" s="602"/>
      <c r="AC296" s="602"/>
      <c r="AD296" s="608"/>
      <c r="AE296" s="608"/>
      <c r="AF296" s="608"/>
      <c r="AG296" s="456">
        <v>30586</v>
      </c>
      <c r="AH296" s="456">
        <v>56</v>
      </c>
      <c r="AI296" s="456">
        <v>28</v>
      </c>
      <c r="AJ296" s="456">
        <v>30587</v>
      </c>
      <c r="AK296" s="456">
        <v>84</v>
      </c>
      <c r="AL296" s="456">
        <v>28</v>
      </c>
      <c r="AM296" s="456"/>
      <c r="AN296" s="456"/>
      <c r="AO296" s="456"/>
      <c r="AP296" s="456"/>
      <c r="AQ296" s="456"/>
      <c r="AR296" s="456"/>
      <c r="AS296" s="456"/>
      <c r="AT296" s="456"/>
      <c r="AU296" s="456"/>
      <c r="AV296" s="456"/>
      <c r="AW296" s="675">
        <f t="shared" si="17"/>
        <v>10</v>
      </c>
      <c r="AX296" s="440">
        <f>IFERROR(VLOOKUP(B296,Database!A:D,4,FALSE),"r")</f>
        <v>84</v>
      </c>
      <c r="AY296" s="440">
        <f t="shared" si="18"/>
        <v>140</v>
      </c>
      <c r="BA296" s="641"/>
      <c r="BB296" s="467"/>
    </row>
    <row r="297" spans="1:54" ht="16.5" thickTop="1" thickBot="1" x14ac:dyDescent="0.3">
      <c r="A297" s="444">
        <f t="shared" si="19"/>
        <v>291</v>
      </c>
      <c r="B297" s="440">
        <v>6984806304</v>
      </c>
      <c r="C297" s="440"/>
      <c r="D297" s="440" t="str">
        <f>IFERROR(VLOOKUP(B297,Database!A:D,2,FALSE),"r")</f>
        <v>DF 500ML LT STRAW FRT SPREAD</v>
      </c>
      <c r="E297" s="849"/>
      <c r="F297" s="516">
        <f t="shared" si="16"/>
        <v>7213</v>
      </c>
      <c r="G297" s="516"/>
      <c r="H297" s="862"/>
      <c r="I297" s="840">
        <v>30588</v>
      </c>
      <c r="J297" s="441">
        <v>30672</v>
      </c>
      <c r="K297" s="629">
        <v>28</v>
      </c>
      <c r="L297" s="442"/>
      <c r="M297" s="442"/>
      <c r="N297" s="442"/>
      <c r="O297" s="449"/>
      <c r="P297" s="449"/>
      <c r="Q297" s="449"/>
      <c r="R297" s="450"/>
      <c r="S297" s="450"/>
      <c r="T297" s="450"/>
      <c r="U297" s="487"/>
      <c r="V297" s="487"/>
      <c r="W297" s="487"/>
      <c r="X297" s="450"/>
      <c r="Y297" s="450"/>
      <c r="Z297" s="450"/>
      <c r="AA297" s="602"/>
      <c r="AB297" s="602"/>
      <c r="AC297" s="602"/>
      <c r="AD297" s="608"/>
      <c r="AE297" s="608"/>
      <c r="AF297" s="608"/>
      <c r="AG297" s="456">
        <v>30673</v>
      </c>
      <c r="AH297" s="456">
        <v>73</v>
      </c>
      <c r="AI297" s="456">
        <v>28</v>
      </c>
      <c r="AJ297" s="456"/>
      <c r="AK297" s="456"/>
      <c r="AL297" s="456"/>
      <c r="AM297" s="456"/>
      <c r="AN297" s="456"/>
      <c r="AO297" s="456"/>
      <c r="AP297" s="456"/>
      <c r="AQ297" s="456"/>
      <c r="AR297" s="456"/>
      <c r="AS297" s="456"/>
      <c r="AT297" s="456"/>
      <c r="AU297" s="456"/>
      <c r="AV297" s="456"/>
      <c r="AW297" s="675">
        <f t="shared" si="17"/>
        <v>85</v>
      </c>
      <c r="AX297" s="440">
        <f>IFERROR(VLOOKUP(B297,Database!A:D,4,FALSE),"r")</f>
        <v>84</v>
      </c>
      <c r="AY297" s="440">
        <f t="shared" si="18"/>
        <v>73</v>
      </c>
      <c r="BA297" s="641"/>
      <c r="BB297" s="467"/>
    </row>
    <row r="298" spans="1:54" ht="16.5" thickTop="1" thickBot="1" x14ac:dyDescent="0.3">
      <c r="A298" s="444">
        <f t="shared" si="19"/>
        <v>292</v>
      </c>
      <c r="B298" s="440">
        <v>6984806361</v>
      </c>
      <c r="C298" s="440"/>
      <c r="D298" s="440" t="str">
        <f>IFERROR(VLOOKUP(B298,Database!A:D,2,FALSE),"r")</f>
        <v>DF 500ML LT RASP FRT SPREAD</v>
      </c>
      <c r="E298" s="849"/>
      <c r="F298" s="516">
        <f t="shared" si="16"/>
        <v>4985</v>
      </c>
      <c r="G298" s="516"/>
      <c r="H298" s="862"/>
      <c r="I298" s="840">
        <v>30750</v>
      </c>
      <c r="J298" s="441">
        <v>30808</v>
      </c>
      <c r="K298" s="629">
        <v>29</v>
      </c>
      <c r="L298" s="442"/>
      <c r="M298" s="442"/>
      <c r="N298" s="442"/>
      <c r="O298" s="449"/>
      <c r="P298" s="449"/>
      <c r="Q298" s="449"/>
      <c r="R298" s="450"/>
      <c r="S298" s="450"/>
      <c r="T298" s="450"/>
      <c r="U298" s="487"/>
      <c r="V298" s="487"/>
      <c r="W298" s="487"/>
      <c r="X298" s="450"/>
      <c r="Y298" s="450"/>
      <c r="Z298" s="450"/>
      <c r="AA298" s="602"/>
      <c r="AB298" s="602"/>
      <c r="AC298" s="602"/>
      <c r="AD298" s="608"/>
      <c r="AE298" s="608"/>
      <c r="AF298" s="608"/>
      <c r="AG298" s="456">
        <v>30809</v>
      </c>
      <c r="AH298" s="456">
        <v>29</v>
      </c>
      <c r="AI298" s="456">
        <v>29</v>
      </c>
      <c r="AJ298" s="456"/>
      <c r="AK298" s="456"/>
      <c r="AL298" s="456"/>
      <c r="AM298" s="456"/>
      <c r="AN298" s="456"/>
      <c r="AO298" s="456"/>
      <c r="AP298" s="456"/>
      <c r="AQ298" s="456"/>
      <c r="AR298" s="456"/>
      <c r="AS298" s="456"/>
      <c r="AT298" s="456"/>
      <c r="AU298" s="456"/>
      <c r="AV298" s="456"/>
      <c r="AW298" s="675">
        <f t="shared" si="17"/>
        <v>59</v>
      </c>
      <c r="AX298" s="440">
        <f>IFERROR(VLOOKUP(B298,Database!A:D,4,FALSE),"r")</f>
        <v>84</v>
      </c>
      <c r="AY298" s="440">
        <f t="shared" si="18"/>
        <v>29</v>
      </c>
      <c r="BA298" s="641"/>
      <c r="BB298" s="467"/>
    </row>
    <row r="299" spans="1:54" ht="16.5" thickTop="1" thickBot="1" x14ac:dyDescent="0.3">
      <c r="A299" s="444">
        <f t="shared" si="19"/>
        <v>293</v>
      </c>
      <c r="B299" s="440">
        <v>6984806288</v>
      </c>
      <c r="C299" s="440"/>
      <c r="D299" s="440" t="str">
        <f>IFERROR(VLOOKUP(B299,Database!A:D,2,FALSE),"r")</f>
        <v>DF 500 ML RASP FRT SPREAD</v>
      </c>
      <c r="E299" s="849"/>
      <c r="F299" s="516">
        <f t="shared" si="16"/>
        <v>4310</v>
      </c>
      <c r="G299" s="516"/>
      <c r="H299" s="862"/>
      <c r="I299" s="840">
        <v>30810</v>
      </c>
      <c r="J299" s="441">
        <v>30845</v>
      </c>
      <c r="K299" s="629">
        <v>29</v>
      </c>
      <c r="L299" s="442">
        <v>30847</v>
      </c>
      <c r="M299" s="442">
        <v>30860</v>
      </c>
      <c r="N299" s="442">
        <v>30</v>
      </c>
      <c r="O299" s="449"/>
      <c r="P299" s="449"/>
      <c r="Q299" s="449"/>
      <c r="R299" s="450"/>
      <c r="S299" s="450"/>
      <c r="T299" s="450"/>
      <c r="U299" s="487"/>
      <c r="V299" s="487"/>
      <c r="W299" s="487"/>
      <c r="X299" s="450"/>
      <c r="Y299" s="450"/>
      <c r="Z299" s="450"/>
      <c r="AA299" s="602"/>
      <c r="AB299" s="602"/>
      <c r="AC299" s="602"/>
      <c r="AD299" s="608"/>
      <c r="AE299" s="608"/>
      <c r="AF299" s="608"/>
      <c r="AG299" s="456">
        <v>30846</v>
      </c>
      <c r="AH299" s="456">
        <v>32</v>
      </c>
      <c r="AI299" s="456">
        <v>29</v>
      </c>
      <c r="AJ299" s="456">
        <v>30861</v>
      </c>
      <c r="AK299" s="456">
        <v>78</v>
      </c>
      <c r="AL299" s="456">
        <v>30</v>
      </c>
      <c r="AM299" s="456"/>
      <c r="AN299" s="456"/>
      <c r="AO299" s="456"/>
      <c r="AP299" s="456"/>
      <c r="AQ299" s="456"/>
      <c r="AR299" s="456"/>
      <c r="AS299" s="456"/>
      <c r="AT299" s="456"/>
      <c r="AU299" s="456"/>
      <c r="AV299" s="456"/>
      <c r="AW299" s="675">
        <f t="shared" si="17"/>
        <v>50</v>
      </c>
      <c r="AX299" s="440">
        <f>IFERROR(VLOOKUP(B299,Database!A:D,4,FALSE),"r")</f>
        <v>84</v>
      </c>
      <c r="AY299" s="440">
        <f t="shared" si="18"/>
        <v>110</v>
      </c>
      <c r="BA299" s="641"/>
      <c r="BB299" s="467"/>
    </row>
    <row r="300" spans="1:54" ht="16.5" thickTop="1" thickBot="1" x14ac:dyDescent="0.3">
      <c r="A300" s="444">
        <f t="shared" si="19"/>
        <v>294</v>
      </c>
      <c r="B300" s="440">
        <v>5150003888</v>
      </c>
      <c r="C300" s="440"/>
      <c r="D300" s="440" t="str">
        <f>IFERROR(VLOOKUP(B300,Database!A:D,2,FALSE),"r")</f>
        <v>DK 1 OZ ORANGE MARMALADE</v>
      </c>
      <c r="E300" s="849"/>
      <c r="F300" s="516">
        <f t="shared" si="16"/>
        <v>2167</v>
      </c>
      <c r="G300" s="516"/>
      <c r="H300" s="862"/>
      <c r="I300" s="840">
        <v>74745</v>
      </c>
      <c r="J300" s="441">
        <v>74747</v>
      </c>
      <c r="K300" s="629">
        <v>29</v>
      </c>
      <c r="L300" s="442">
        <v>74749</v>
      </c>
      <c r="M300" s="442">
        <v>74757</v>
      </c>
      <c r="N300" s="442">
        <v>30</v>
      </c>
      <c r="O300" s="449">
        <v>74758</v>
      </c>
      <c r="P300" s="449">
        <v>74759</v>
      </c>
      <c r="Q300" s="449">
        <v>30</v>
      </c>
      <c r="R300" s="450"/>
      <c r="S300" s="450"/>
      <c r="T300" s="450"/>
      <c r="U300" s="487"/>
      <c r="V300" s="487"/>
      <c r="W300" s="487"/>
      <c r="X300" s="450"/>
      <c r="Y300" s="450"/>
      <c r="Z300" s="450"/>
      <c r="AA300" s="602"/>
      <c r="AB300" s="602"/>
      <c r="AC300" s="602"/>
      <c r="AD300" s="608"/>
      <c r="AE300" s="608"/>
      <c r="AF300" s="608"/>
      <c r="AG300" s="456">
        <v>74748</v>
      </c>
      <c r="AH300" s="456">
        <v>142</v>
      </c>
      <c r="AI300" s="456">
        <v>29</v>
      </c>
      <c r="AJ300" s="456">
        <v>74760</v>
      </c>
      <c r="AK300" s="456">
        <v>121</v>
      </c>
      <c r="AL300" s="456">
        <v>30</v>
      </c>
      <c r="AM300" s="456"/>
      <c r="AN300" s="456"/>
      <c r="AO300" s="456"/>
      <c r="AP300" s="456"/>
      <c r="AQ300" s="456"/>
      <c r="AR300" s="456"/>
      <c r="AS300" s="456"/>
      <c r="AT300" s="456"/>
      <c r="AU300" s="456"/>
      <c r="AV300" s="456"/>
      <c r="AW300" s="675">
        <f t="shared" si="17"/>
        <v>14</v>
      </c>
      <c r="AX300" s="440">
        <f>IFERROR(VLOOKUP(B300,Database!A:D,4,FALSE),"r")</f>
        <v>136</v>
      </c>
      <c r="AY300" s="440">
        <f t="shared" si="18"/>
        <v>263</v>
      </c>
      <c r="BA300" s="641"/>
      <c r="BB300" s="467"/>
    </row>
    <row r="301" spans="1:54" ht="16.5" thickTop="1" thickBot="1" x14ac:dyDescent="0.3">
      <c r="A301" s="444">
        <f t="shared" si="19"/>
        <v>295</v>
      </c>
      <c r="B301" s="440">
        <v>5150003889</v>
      </c>
      <c r="C301" s="440"/>
      <c r="D301" s="440" t="str">
        <f>IFERROR(VLOOKUP(B301,Database!A:D,2,FALSE),"r")</f>
        <v>DK 1 OZ STRAWBERRY PRESERVES</v>
      </c>
      <c r="E301" s="849"/>
      <c r="F301" s="516">
        <f t="shared" si="16"/>
        <v>2845</v>
      </c>
      <c r="G301" s="516"/>
      <c r="H301" s="862"/>
      <c r="I301" s="840">
        <v>74761</v>
      </c>
      <c r="J301" s="441">
        <v>74780</v>
      </c>
      <c r="K301" s="629">
        <v>30</v>
      </c>
      <c r="L301" s="442"/>
      <c r="M301" s="442"/>
      <c r="N301" s="442"/>
      <c r="O301" s="449"/>
      <c r="P301" s="449"/>
      <c r="Q301" s="449"/>
      <c r="R301" s="450"/>
      <c r="S301" s="450"/>
      <c r="T301" s="450"/>
      <c r="U301" s="487"/>
      <c r="V301" s="487"/>
      <c r="W301" s="487"/>
      <c r="X301" s="450"/>
      <c r="Y301" s="450"/>
      <c r="Z301" s="450"/>
      <c r="AA301" s="602"/>
      <c r="AB301" s="602"/>
      <c r="AC301" s="602"/>
      <c r="AD301" s="608"/>
      <c r="AE301" s="608"/>
      <c r="AF301" s="608"/>
      <c r="AG301" s="456">
        <v>74781</v>
      </c>
      <c r="AH301" s="456">
        <v>125</v>
      </c>
      <c r="AI301" s="456">
        <v>30</v>
      </c>
      <c r="AJ301" s="456"/>
      <c r="AK301" s="456"/>
      <c r="AL301" s="456"/>
      <c r="AM301" s="456"/>
      <c r="AN301" s="456"/>
      <c r="AO301" s="456"/>
      <c r="AP301" s="456"/>
      <c r="AQ301" s="456"/>
      <c r="AR301" s="456"/>
      <c r="AS301" s="456"/>
      <c r="AT301" s="456"/>
      <c r="AU301" s="456"/>
      <c r="AV301" s="456"/>
      <c r="AW301" s="675">
        <f t="shared" si="17"/>
        <v>20</v>
      </c>
      <c r="AX301" s="440">
        <f>IFERROR(VLOOKUP(B301,Database!A:D,4,FALSE),"r")</f>
        <v>136</v>
      </c>
      <c r="AY301" s="440">
        <f t="shared" si="18"/>
        <v>125</v>
      </c>
      <c r="BA301" s="641"/>
      <c r="BB301" s="467"/>
    </row>
    <row r="302" spans="1:54" ht="16.5" thickTop="1" thickBot="1" x14ac:dyDescent="0.3">
      <c r="A302" s="444">
        <f t="shared" si="19"/>
        <v>296</v>
      </c>
      <c r="B302" s="440">
        <v>5150003563</v>
      </c>
      <c r="C302" s="440"/>
      <c r="D302" s="440" t="str">
        <f>IFERROR(VLOOKUP(B302,Database!A:D,2,FALSE),"r")</f>
        <v>DK 20 ML PURE RASP JAM</v>
      </c>
      <c r="E302" s="849"/>
      <c r="F302" s="516">
        <f t="shared" si="16"/>
        <v>1740</v>
      </c>
      <c r="G302" s="516"/>
      <c r="H302" s="862"/>
      <c r="I302" s="840">
        <v>74782</v>
      </c>
      <c r="J302" s="441">
        <v>74783</v>
      </c>
      <c r="K302" s="629">
        <v>30</v>
      </c>
      <c r="L302" s="442">
        <v>74787</v>
      </c>
      <c r="M302" s="442">
        <v>74796</v>
      </c>
      <c r="N302" s="442">
        <v>31</v>
      </c>
      <c r="O302" s="449"/>
      <c r="P302" s="449"/>
      <c r="Q302" s="449"/>
      <c r="R302" s="450"/>
      <c r="S302" s="450"/>
      <c r="T302" s="450"/>
      <c r="U302" s="487"/>
      <c r="V302" s="487"/>
      <c r="W302" s="487"/>
      <c r="X302" s="450"/>
      <c r="Y302" s="450"/>
      <c r="Z302" s="450"/>
      <c r="AA302" s="602"/>
      <c r="AB302" s="602"/>
      <c r="AC302" s="602"/>
      <c r="AD302" s="608"/>
      <c r="AE302" s="608"/>
      <c r="AF302" s="608"/>
      <c r="AG302" s="456">
        <v>74784</v>
      </c>
      <c r="AH302" s="456">
        <v>42</v>
      </c>
      <c r="AI302" s="456">
        <v>30</v>
      </c>
      <c r="AJ302" s="456">
        <v>74786</v>
      </c>
      <c r="AK302" s="456">
        <v>66</v>
      </c>
      <c r="AL302" s="456">
        <v>30</v>
      </c>
      <c r="AM302" s="456"/>
      <c r="AN302" s="456"/>
      <c r="AO302" s="456"/>
      <c r="AP302" s="456"/>
      <c r="AQ302" s="456"/>
      <c r="AR302" s="456"/>
      <c r="AS302" s="456"/>
      <c r="AT302" s="456"/>
      <c r="AU302" s="456"/>
      <c r="AV302" s="456"/>
      <c r="AW302" s="675">
        <f t="shared" si="17"/>
        <v>12</v>
      </c>
      <c r="AX302" s="440">
        <f>IFERROR(VLOOKUP(B302,Database!A:D,4,FALSE),"r")</f>
        <v>136</v>
      </c>
      <c r="AY302" s="440">
        <f t="shared" si="18"/>
        <v>108</v>
      </c>
      <c r="BA302" s="641"/>
      <c r="BB302" s="467"/>
    </row>
    <row r="303" spans="1:54" ht="16.5" thickTop="1" thickBot="1" x14ac:dyDescent="0.3">
      <c r="A303" s="444">
        <f t="shared" si="19"/>
        <v>297</v>
      </c>
      <c r="B303" s="440">
        <v>5150003887</v>
      </c>
      <c r="C303" s="440"/>
      <c r="D303" s="440" t="str">
        <f>IFERROR(VLOOKUP(B303,Database!A:D,2,FALSE),"r")</f>
        <v>DK 1 OZ RED RASPBERRY PRES</v>
      </c>
      <c r="E303" s="849"/>
      <c r="F303" s="516">
        <f t="shared" si="16"/>
        <v>801</v>
      </c>
      <c r="G303" s="516"/>
      <c r="H303" s="862"/>
      <c r="I303" s="840">
        <v>74797</v>
      </c>
      <c r="J303" s="441">
        <v>74801</v>
      </c>
      <c r="K303" s="629">
        <v>31</v>
      </c>
      <c r="L303" s="442"/>
      <c r="M303" s="442"/>
      <c r="N303" s="442"/>
      <c r="O303" s="449"/>
      <c r="P303" s="449"/>
      <c r="Q303" s="449"/>
      <c r="R303" s="450"/>
      <c r="S303" s="450"/>
      <c r="T303" s="450"/>
      <c r="U303" s="487"/>
      <c r="V303" s="487"/>
      <c r="W303" s="487"/>
      <c r="X303" s="450"/>
      <c r="Y303" s="450"/>
      <c r="Z303" s="450"/>
      <c r="AA303" s="602"/>
      <c r="AB303" s="602"/>
      <c r="AC303" s="602"/>
      <c r="AD303" s="608"/>
      <c r="AE303" s="608"/>
      <c r="AF303" s="608"/>
      <c r="AG303" s="456">
        <v>74802</v>
      </c>
      <c r="AH303" s="456">
        <v>121</v>
      </c>
      <c r="AI303" s="456">
        <v>31</v>
      </c>
      <c r="AJ303" s="456"/>
      <c r="AK303" s="456"/>
      <c r="AL303" s="456"/>
      <c r="AM303" s="456"/>
      <c r="AN303" s="456"/>
      <c r="AO303" s="456"/>
      <c r="AP303" s="456"/>
      <c r="AQ303" s="456"/>
      <c r="AR303" s="456"/>
      <c r="AS303" s="456"/>
      <c r="AT303" s="456"/>
      <c r="AU303" s="456"/>
      <c r="AV303" s="456"/>
      <c r="AW303" s="675">
        <f t="shared" si="17"/>
        <v>5</v>
      </c>
      <c r="AX303" s="440">
        <f>IFERROR(VLOOKUP(B303,Database!A:D,4,FALSE),"r")</f>
        <v>136</v>
      </c>
      <c r="AY303" s="440">
        <f t="shared" si="18"/>
        <v>121</v>
      </c>
      <c r="BA303" s="641"/>
      <c r="BB303" s="467"/>
    </row>
    <row r="304" spans="1:54" ht="16.5" thickTop="1" thickBot="1" x14ac:dyDescent="0.3">
      <c r="A304" s="444">
        <f t="shared" si="19"/>
        <v>298</v>
      </c>
      <c r="B304" s="440">
        <v>5150003561</v>
      </c>
      <c r="C304" s="440"/>
      <c r="D304" s="440" t="str">
        <f>IFERROR(VLOOKUP(B304,Database!A:D,2,FALSE),"r")</f>
        <v>DK 20 ML PURE BLACKBERRY JAM</v>
      </c>
      <c r="E304" s="849"/>
      <c r="F304" s="516">
        <f t="shared" si="16"/>
        <v>365</v>
      </c>
      <c r="G304" s="516"/>
      <c r="H304" s="862"/>
      <c r="I304" s="840">
        <v>74803</v>
      </c>
      <c r="J304" s="441">
        <v>74804</v>
      </c>
      <c r="K304" s="629">
        <v>31</v>
      </c>
      <c r="L304" s="442"/>
      <c r="M304" s="442"/>
      <c r="N304" s="442"/>
      <c r="O304" s="449"/>
      <c r="P304" s="449"/>
      <c r="Q304" s="449"/>
      <c r="R304" s="450"/>
      <c r="S304" s="450"/>
      <c r="T304" s="450"/>
      <c r="U304" s="487"/>
      <c r="V304" s="487"/>
      <c r="W304" s="487"/>
      <c r="X304" s="450"/>
      <c r="Y304" s="450"/>
      <c r="Z304" s="450"/>
      <c r="AA304" s="602"/>
      <c r="AB304" s="602"/>
      <c r="AC304" s="602"/>
      <c r="AD304" s="608"/>
      <c r="AE304" s="608"/>
      <c r="AF304" s="608"/>
      <c r="AG304" s="456">
        <v>74805</v>
      </c>
      <c r="AH304" s="456">
        <v>93</v>
      </c>
      <c r="AI304" s="456">
        <v>31</v>
      </c>
      <c r="AJ304" s="456"/>
      <c r="AK304" s="456"/>
      <c r="AL304" s="456"/>
      <c r="AM304" s="456"/>
      <c r="AN304" s="456"/>
      <c r="AO304" s="456"/>
      <c r="AP304" s="456"/>
      <c r="AQ304" s="456"/>
      <c r="AR304" s="456"/>
      <c r="AS304" s="456"/>
      <c r="AT304" s="456"/>
      <c r="AU304" s="456"/>
      <c r="AV304" s="456"/>
      <c r="AW304" s="675">
        <f t="shared" si="17"/>
        <v>2</v>
      </c>
      <c r="AX304" s="440">
        <f>IFERROR(VLOOKUP(B304,Database!A:D,4,FALSE),"r")</f>
        <v>136</v>
      </c>
      <c r="AY304" s="440">
        <f t="shared" si="18"/>
        <v>93</v>
      </c>
      <c r="BA304" s="641"/>
      <c r="BB304" s="467"/>
    </row>
    <row r="305" spans="1:54" ht="16.5" thickTop="1" thickBot="1" x14ac:dyDescent="0.3">
      <c r="A305" s="444">
        <f t="shared" si="19"/>
        <v>299</v>
      </c>
      <c r="B305" s="440">
        <v>5150008214</v>
      </c>
      <c r="C305" s="440"/>
      <c r="D305" s="440" t="str">
        <f>IFERROR(VLOOKUP(B305,Database!A:D,2,FALSE),"r")</f>
        <v>CB 1 OZ TRIPLE BERRY PC</v>
      </c>
      <c r="E305" s="849"/>
      <c r="F305" s="516">
        <f t="shared" si="16"/>
        <v>798</v>
      </c>
      <c r="G305" s="516"/>
      <c r="H305" s="862"/>
      <c r="I305" s="840">
        <v>74806</v>
      </c>
      <c r="J305" s="441">
        <v>74809</v>
      </c>
      <c r="K305" s="629">
        <v>31</v>
      </c>
      <c r="L305" s="442"/>
      <c r="M305" s="442"/>
      <c r="N305" s="442"/>
      <c r="O305" s="449"/>
      <c r="P305" s="449"/>
      <c r="Q305" s="449"/>
      <c r="R305" s="450"/>
      <c r="S305" s="450"/>
      <c r="T305" s="450"/>
      <c r="U305" s="487"/>
      <c r="V305" s="487"/>
      <c r="W305" s="487"/>
      <c r="X305" s="450"/>
      <c r="Y305" s="450"/>
      <c r="Z305" s="450"/>
      <c r="AA305" s="602"/>
      <c r="AB305" s="602"/>
      <c r="AC305" s="602"/>
      <c r="AD305" s="608"/>
      <c r="AE305" s="608"/>
      <c r="AF305" s="608"/>
      <c r="AG305" s="456">
        <v>74810</v>
      </c>
      <c r="AH305" s="456">
        <v>113</v>
      </c>
      <c r="AI305" s="456">
        <v>31</v>
      </c>
      <c r="AJ305" s="458">
        <v>74811</v>
      </c>
      <c r="AK305" s="458">
        <v>141</v>
      </c>
      <c r="AL305" s="458">
        <v>31</v>
      </c>
      <c r="AM305" s="456"/>
      <c r="AN305" s="456"/>
      <c r="AO305" s="456"/>
      <c r="AP305" s="456"/>
      <c r="AQ305" s="456"/>
      <c r="AR305" s="456"/>
      <c r="AS305" s="456"/>
      <c r="AT305" s="456"/>
      <c r="AU305" s="456"/>
      <c r="AV305" s="456"/>
      <c r="AW305" s="675">
        <f t="shared" si="17"/>
        <v>4</v>
      </c>
      <c r="AX305" s="440">
        <f>IFERROR(VLOOKUP(B305,Database!A:D,4,FALSE),"r")</f>
        <v>136</v>
      </c>
      <c r="AY305" s="440">
        <f t="shared" si="18"/>
        <v>254</v>
      </c>
      <c r="BA305" s="641">
        <v>658</v>
      </c>
      <c r="BB305" s="467"/>
    </row>
    <row r="306" spans="1:54" ht="16.5" thickTop="1" thickBot="1" x14ac:dyDescent="0.3">
      <c r="A306" s="444">
        <f t="shared" si="19"/>
        <v>300</v>
      </c>
      <c r="B306" s="440">
        <v>6984805853</v>
      </c>
      <c r="C306" s="440"/>
      <c r="D306" s="440" t="str">
        <f>IFERROR(VLOOKUP(B306,Database!A:D,2,FALSE),"r")</f>
        <v>DF 500 ML FIELDBERRY FRT SPRD</v>
      </c>
      <c r="E306" s="849"/>
      <c r="F306" s="516">
        <f t="shared" si="16"/>
        <v>2201</v>
      </c>
      <c r="G306" s="516"/>
      <c r="H306" s="862"/>
      <c r="I306" s="840">
        <v>30862</v>
      </c>
      <c r="J306" s="441">
        <v>30864</v>
      </c>
      <c r="K306" s="629">
        <v>30</v>
      </c>
      <c r="L306" s="442">
        <v>30868</v>
      </c>
      <c r="M306" s="442">
        <v>30881</v>
      </c>
      <c r="N306" s="442">
        <v>30</v>
      </c>
      <c r="O306" s="449">
        <v>30883</v>
      </c>
      <c r="P306" s="449">
        <v>30888</v>
      </c>
      <c r="Q306" s="449">
        <v>30</v>
      </c>
      <c r="R306" s="450"/>
      <c r="S306" s="450"/>
      <c r="T306" s="450"/>
      <c r="U306" s="487"/>
      <c r="V306" s="487"/>
      <c r="W306" s="487"/>
      <c r="X306" s="450"/>
      <c r="Y306" s="450"/>
      <c r="Z306" s="450"/>
      <c r="AA306" s="602"/>
      <c r="AB306" s="602"/>
      <c r="AC306" s="602"/>
      <c r="AD306" s="608"/>
      <c r="AE306" s="608"/>
      <c r="AF306" s="608"/>
      <c r="AG306" s="456">
        <v>30889</v>
      </c>
      <c r="AH306" s="456">
        <v>17</v>
      </c>
      <c r="AI306" s="456">
        <v>30</v>
      </c>
      <c r="AJ306" s="458">
        <v>30866</v>
      </c>
      <c r="AK306" s="458">
        <v>84</v>
      </c>
      <c r="AL306" s="458">
        <v>30</v>
      </c>
      <c r="AM306" s="458">
        <v>30867</v>
      </c>
      <c r="AN306" s="458">
        <v>58</v>
      </c>
      <c r="AO306" s="458">
        <v>30</v>
      </c>
      <c r="AP306" s="458">
        <v>30890</v>
      </c>
      <c r="AQ306" s="458">
        <v>84</v>
      </c>
      <c r="AR306" s="458">
        <v>30</v>
      </c>
      <c r="AS306" s="458">
        <v>30882</v>
      </c>
      <c r="AT306" s="458">
        <v>26</v>
      </c>
      <c r="AU306" s="458">
        <v>30</v>
      </c>
      <c r="AV306" s="458"/>
      <c r="AW306" s="675">
        <f t="shared" si="17"/>
        <v>23</v>
      </c>
      <c r="AX306" s="440">
        <f>IFERROR(VLOOKUP(B306,Database!A:D,4,FALSE),"r")</f>
        <v>84</v>
      </c>
      <c r="AY306" s="440">
        <f t="shared" si="18"/>
        <v>269</v>
      </c>
      <c r="BA306" s="641"/>
      <c r="BB306" s="467"/>
    </row>
    <row r="307" spans="1:54" ht="16.5" thickTop="1" thickBot="1" x14ac:dyDescent="0.3">
      <c r="A307" s="444">
        <f t="shared" si="19"/>
        <v>301</v>
      </c>
      <c r="B307" s="440">
        <v>5150010860</v>
      </c>
      <c r="C307" s="440"/>
      <c r="D307" s="440" t="str">
        <f>IFERROR(VLOOKUP(B307,Database!A:D,2,FALSE),"r")</f>
        <v>SM 11.5 OZ SLTD CRML SMPL DLT</v>
      </c>
      <c r="E307" s="849"/>
      <c r="F307" s="516">
        <f t="shared" si="16"/>
        <v>18312</v>
      </c>
      <c r="G307" s="516"/>
      <c r="H307" s="862"/>
      <c r="I307" s="583">
        <v>30912</v>
      </c>
      <c r="J307" s="581">
        <v>30915</v>
      </c>
      <c r="K307" s="812">
        <v>30</v>
      </c>
      <c r="L307" s="582">
        <v>30917</v>
      </c>
      <c r="M307" s="582">
        <v>30945</v>
      </c>
      <c r="N307" s="582">
        <v>31</v>
      </c>
      <c r="O307" s="584">
        <v>30946</v>
      </c>
      <c r="P307" s="584">
        <v>30984</v>
      </c>
      <c r="Q307" s="584">
        <v>31</v>
      </c>
      <c r="R307" s="450"/>
      <c r="S307" s="450"/>
      <c r="T307" s="450"/>
      <c r="U307" s="487"/>
      <c r="V307" s="487"/>
      <c r="W307" s="487"/>
      <c r="X307" s="450"/>
      <c r="Y307" s="450"/>
      <c r="Z307" s="450"/>
      <c r="AA307" s="602"/>
      <c r="AB307" s="602"/>
      <c r="AC307" s="602"/>
      <c r="AD307" s="608"/>
      <c r="AE307" s="608"/>
      <c r="AF307" s="608"/>
      <c r="AG307" s="580">
        <v>30916</v>
      </c>
      <c r="AH307" s="580">
        <v>74</v>
      </c>
      <c r="AI307" s="580">
        <v>30</v>
      </c>
      <c r="AJ307" s="583">
        <v>30985</v>
      </c>
      <c r="AK307" s="583">
        <v>94</v>
      </c>
      <c r="AL307" s="583">
        <v>31</v>
      </c>
      <c r="AM307" s="456"/>
      <c r="AN307" s="456"/>
      <c r="AO307" s="456"/>
      <c r="AP307" s="456"/>
      <c r="AQ307" s="456"/>
      <c r="AR307" s="456"/>
      <c r="AS307" s="456"/>
      <c r="AT307" s="456"/>
      <c r="AU307" s="456"/>
      <c r="AV307" s="456"/>
      <c r="AW307" s="675">
        <f t="shared" si="17"/>
        <v>72</v>
      </c>
      <c r="AX307" s="440">
        <f>IFERROR(VLOOKUP(B307,Database!A:D,4,FALSE),"r")</f>
        <v>252</v>
      </c>
      <c r="AY307" s="440">
        <f t="shared" si="18"/>
        <v>168</v>
      </c>
      <c r="BA307" s="641"/>
      <c r="BB307" s="467"/>
    </row>
    <row r="308" spans="1:54" ht="16.5" thickTop="1" thickBot="1" x14ac:dyDescent="0.3">
      <c r="A308" s="444">
        <f t="shared" si="19"/>
        <v>302</v>
      </c>
      <c r="B308" s="440">
        <v>5150041587</v>
      </c>
      <c r="C308" s="440"/>
      <c r="D308" s="440" t="str">
        <f>IFERROR(VLOOKUP(B308,Database!A:D,2,FALSE),"r")</f>
        <v>SM 11.5 OZ HOT FDG TOFE SMPDLT</v>
      </c>
      <c r="E308" s="849"/>
      <c r="F308" s="516">
        <f t="shared" si="16"/>
        <v>2095</v>
      </c>
      <c r="G308" s="516"/>
      <c r="H308" s="862"/>
      <c r="I308" s="840">
        <v>31036</v>
      </c>
      <c r="J308" s="441">
        <v>31043</v>
      </c>
      <c r="K308" s="629">
        <v>31</v>
      </c>
      <c r="L308" s="442"/>
      <c r="M308" s="442"/>
      <c r="N308" s="442"/>
      <c r="O308" s="449"/>
      <c r="P308" s="449"/>
      <c r="Q308" s="449"/>
      <c r="R308" s="450"/>
      <c r="S308" s="450"/>
      <c r="T308" s="450"/>
      <c r="U308" s="487"/>
      <c r="V308" s="487"/>
      <c r="W308" s="487"/>
      <c r="X308" s="450"/>
      <c r="Y308" s="450"/>
      <c r="Z308" s="450"/>
      <c r="AA308" s="602"/>
      <c r="AB308" s="602"/>
      <c r="AC308" s="602"/>
      <c r="AD308" s="608"/>
      <c r="AE308" s="608"/>
      <c r="AF308" s="608"/>
      <c r="AG308" s="456">
        <v>31044</v>
      </c>
      <c r="AH308" s="456">
        <v>79</v>
      </c>
      <c r="AI308" s="456">
        <v>31</v>
      </c>
      <c r="AJ308" s="456"/>
      <c r="AK308" s="456"/>
      <c r="AL308" s="456"/>
      <c r="AM308" s="456"/>
      <c r="AN308" s="456"/>
      <c r="AO308" s="456"/>
      <c r="AP308" s="456"/>
      <c r="AQ308" s="456"/>
      <c r="AR308" s="456"/>
      <c r="AS308" s="456"/>
      <c r="AT308" s="456"/>
      <c r="AU308" s="456"/>
      <c r="AV308" s="456"/>
      <c r="AW308" s="675">
        <f t="shared" si="17"/>
        <v>8</v>
      </c>
      <c r="AX308" s="440">
        <f>IFERROR(VLOOKUP(B308,Database!A:D,4,FALSE),"r")</f>
        <v>252</v>
      </c>
      <c r="AY308" s="440">
        <f t="shared" si="18"/>
        <v>79</v>
      </c>
      <c r="BA308" s="641"/>
      <c r="BB308" s="467"/>
    </row>
    <row r="309" spans="1:54" ht="16.5" thickTop="1" thickBot="1" x14ac:dyDescent="0.3">
      <c r="A309" s="444">
        <f t="shared" si="19"/>
        <v>303</v>
      </c>
      <c r="B309" s="440">
        <v>5150024358</v>
      </c>
      <c r="C309" s="440"/>
      <c r="D309" s="440" t="str">
        <f>IFERROR(VLOOKUP(B309,Database!A:D,2,FALSE),"r")</f>
        <v>SM 7.25 OZ MGSHL CHOC TPG 8 CT</v>
      </c>
      <c r="E309" s="849"/>
      <c r="F309" s="516">
        <f t="shared" si="16"/>
        <v>34577</v>
      </c>
      <c r="G309" s="516"/>
      <c r="H309" s="862"/>
      <c r="I309" s="840">
        <v>29209</v>
      </c>
      <c r="J309" s="441">
        <v>29211</v>
      </c>
      <c r="K309" s="629">
        <v>33</v>
      </c>
      <c r="L309" s="442">
        <v>29212</v>
      </c>
      <c r="M309" s="442">
        <v>29236</v>
      </c>
      <c r="N309" s="442">
        <v>34</v>
      </c>
      <c r="O309" s="449">
        <v>29238</v>
      </c>
      <c r="P309" s="449">
        <v>29259</v>
      </c>
      <c r="Q309" s="449">
        <v>34</v>
      </c>
      <c r="R309" s="450">
        <v>29260</v>
      </c>
      <c r="S309" s="450">
        <v>29275</v>
      </c>
      <c r="T309" s="450">
        <v>35</v>
      </c>
      <c r="U309" s="487">
        <v>29276</v>
      </c>
      <c r="V309" s="487">
        <v>29314</v>
      </c>
      <c r="W309" s="487">
        <v>35</v>
      </c>
      <c r="X309" s="450">
        <v>29315</v>
      </c>
      <c r="Y309" s="450">
        <v>29330</v>
      </c>
      <c r="Z309" s="450">
        <v>36</v>
      </c>
      <c r="AA309" s="602"/>
      <c r="AB309" s="602"/>
      <c r="AC309" s="602"/>
      <c r="AD309" s="608"/>
      <c r="AE309" s="608"/>
      <c r="AF309" s="608"/>
      <c r="AG309" s="456">
        <v>29208</v>
      </c>
      <c r="AH309" s="456">
        <v>130</v>
      </c>
      <c r="AI309" s="456">
        <v>33</v>
      </c>
      <c r="AJ309" s="456">
        <v>29237</v>
      </c>
      <c r="AK309" s="456">
        <v>325</v>
      </c>
      <c r="AL309" s="456">
        <v>34</v>
      </c>
      <c r="AM309" s="456"/>
      <c r="AN309" s="456"/>
      <c r="AO309" s="456"/>
      <c r="AP309" s="456"/>
      <c r="AQ309" s="456"/>
      <c r="AR309" s="456"/>
      <c r="AS309" s="456"/>
      <c r="AT309" s="456"/>
      <c r="AU309" s="456"/>
      <c r="AV309" s="456"/>
      <c r="AW309" s="675">
        <f t="shared" si="17"/>
        <v>121</v>
      </c>
      <c r="AX309" s="440">
        <f>IFERROR(VLOOKUP(B309,Database!A:D,4,FALSE),"r")</f>
        <v>282</v>
      </c>
      <c r="AY309" s="440">
        <f t="shared" si="18"/>
        <v>455</v>
      </c>
      <c r="BA309" s="641"/>
      <c r="BB309" s="467"/>
    </row>
    <row r="310" spans="1:54" ht="16.5" thickTop="1" thickBot="1" x14ac:dyDescent="0.3">
      <c r="A310" s="444">
        <f t="shared" si="19"/>
        <v>304</v>
      </c>
      <c r="B310" s="616">
        <v>5150024357</v>
      </c>
      <c r="C310" s="616"/>
      <c r="D310" s="440" t="str">
        <f>IFERROR(VLOOKUP(B310,Database!A:D,2,FALSE),"r")</f>
        <v>SM 7.25OZ MGSHL CHCFDG TPG 8CT</v>
      </c>
      <c r="E310" s="849"/>
      <c r="F310" s="516">
        <f t="shared" si="16"/>
        <v>61604</v>
      </c>
      <c r="G310" s="516"/>
      <c r="H310" s="862"/>
      <c r="I310" s="840">
        <v>33962</v>
      </c>
      <c r="J310" s="441">
        <v>34014</v>
      </c>
      <c r="K310" s="629">
        <v>37</v>
      </c>
      <c r="L310" s="442">
        <v>33939</v>
      </c>
      <c r="M310" s="442">
        <v>33961</v>
      </c>
      <c r="N310" s="442">
        <v>36</v>
      </c>
      <c r="O310" s="449">
        <v>34031</v>
      </c>
      <c r="P310" s="449">
        <v>34051</v>
      </c>
      <c r="Q310" s="449">
        <v>38</v>
      </c>
      <c r="R310" s="450"/>
      <c r="S310" s="450"/>
      <c r="T310" s="450"/>
      <c r="U310" s="487"/>
      <c r="V310" s="487"/>
      <c r="W310" s="487"/>
      <c r="X310" s="450"/>
      <c r="Y310" s="450"/>
      <c r="Z310" s="450"/>
      <c r="AA310" s="602"/>
      <c r="AB310" s="602"/>
      <c r="AC310" s="602"/>
      <c r="AD310" s="608"/>
      <c r="AE310" s="608"/>
      <c r="AF310" s="608"/>
      <c r="AG310" s="456">
        <v>34015</v>
      </c>
      <c r="AH310" s="456">
        <v>43</v>
      </c>
      <c r="AI310" s="456">
        <v>37</v>
      </c>
      <c r="AJ310" s="456">
        <v>34016</v>
      </c>
      <c r="AK310" s="456">
        <v>34030</v>
      </c>
      <c r="AL310" s="456">
        <v>38</v>
      </c>
      <c r="AM310" s="456">
        <v>34052</v>
      </c>
      <c r="AN310" s="456">
        <v>177</v>
      </c>
      <c r="AO310" s="456">
        <v>38</v>
      </c>
      <c r="AP310" s="456"/>
      <c r="AQ310" s="456"/>
      <c r="AR310" s="456"/>
      <c r="AS310" s="456"/>
      <c r="AT310" s="456"/>
      <c r="AU310" s="456"/>
      <c r="AV310" s="456"/>
      <c r="AW310" s="675">
        <f t="shared" si="17"/>
        <v>97</v>
      </c>
      <c r="AX310" s="440">
        <f>IFERROR(VLOOKUP(B310,Database!A:D,4,FALSE),"r")</f>
        <v>282</v>
      </c>
      <c r="AY310" s="440">
        <f t="shared" si="18"/>
        <v>34250</v>
      </c>
      <c r="BA310" s="641">
        <v>37</v>
      </c>
      <c r="BB310" s="467"/>
    </row>
    <row r="311" spans="1:54" ht="16.5" thickTop="1" thickBot="1" x14ac:dyDescent="0.3">
      <c r="A311" s="444">
        <f t="shared" si="19"/>
        <v>305</v>
      </c>
      <c r="B311" s="440">
        <v>3619210526</v>
      </c>
      <c r="C311" s="440"/>
      <c r="D311" s="440" t="str">
        <f>IFERROR(VLOOKUP(B311,Database!A:D,2,FALSE),"r")</f>
        <v>SCO SQR 9.5 OZ ORG MANGO FS 6 CT</v>
      </c>
      <c r="E311" s="849"/>
      <c r="F311" s="516">
        <f t="shared" si="16"/>
        <v>1568</v>
      </c>
      <c r="G311" s="516"/>
      <c r="H311" s="862"/>
      <c r="I311" s="840">
        <v>31053</v>
      </c>
      <c r="J311" s="441">
        <v>31056</v>
      </c>
      <c r="K311" s="629">
        <v>34</v>
      </c>
      <c r="L311" s="442"/>
      <c r="M311" s="442"/>
      <c r="N311" s="442"/>
      <c r="O311" s="449"/>
      <c r="P311" s="449"/>
      <c r="Q311" s="449"/>
      <c r="R311" s="450"/>
      <c r="S311" s="450"/>
      <c r="T311" s="450"/>
      <c r="U311" s="487"/>
      <c r="V311" s="487"/>
      <c r="W311" s="487"/>
      <c r="X311" s="450"/>
      <c r="Y311" s="450"/>
      <c r="Z311" s="450"/>
      <c r="AA311" s="602"/>
      <c r="AB311" s="602"/>
      <c r="AC311" s="602"/>
      <c r="AD311" s="608"/>
      <c r="AE311" s="608"/>
      <c r="AF311" s="608"/>
      <c r="AG311" s="456">
        <v>31057</v>
      </c>
      <c r="AH311" s="456">
        <v>128</v>
      </c>
      <c r="AI311" s="456">
        <v>34</v>
      </c>
      <c r="AJ311" s="456"/>
      <c r="AK311" s="456"/>
      <c r="AL311" s="456"/>
      <c r="AM311" s="456"/>
      <c r="AN311" s="456"/>
      <c r="AO311" s="456"/>
      <c r="AP311" s="456"/>
      <c r="AQ311" s="456"/>
      <c r="AR311" s="456"/>
      <c r="AS311" s="456"/>
      <c r="AT311" s="456"/>
      <c r="AU311" s="456"/>
      <c r="AV311" s="456"/>
      <c r="AW311" s="675">
        <f t="shared" si="17"/>
        <v>4</v>
      </c>
      <c r="AX311" s="440">
        <f>IFERROR(VLOOKUP(B311,Database!A:D,4,FALSE),"r")</f>
        <v>360</v>
      </c>
      <c r="AY311" s="440">
        <f t="shared" si="18"/>
        <v>128</v>
      </c>
      <c r="BA311" s="641"/>
      <c r="BB311" s="467"/>
    </row>
    <row r="312" spans="1:54" ht="16.5" thickTop="1" thickBot="1" x14ac:dyDescent="0.3">
      <c r="A312" s="444">
        <f t="shared" si="19"/>
        <v>306</v>
      </c>
      <c r="B312" s="440">
        <v>3619210524</v>
      </c>
      <c r="C312" s="440"/>
      <c r="D312" s="440" t="str">
        <f>IFERROR(VLOOKUP(B312,Database!A:D,2,FALSE),"r")</f>
        <v>SCO SQR 9.5 OZ ORG APRICOT FS 6 CT</v>
      </c>
      <c r="E312" s="849"/>
      <c r="F312" s="516">
        <f t="shared" si="16"/>
        <v>1584</v>
      </c>
      <c r="G312" s="516"/>
      <c r="H312" s="862"/>
      <c r="I312" s="840">
        <v>31058</v>
      </c>
      <c r="J312" s="441">
        <v>31061</v>
      </c>
      <c r="K312" s="629">
        <v>34</v>
      </c>
      <c r="L312" s="442"/>
      <c r="M312" s="442"/>
      <c r="N312" s="442"/>
      <c r="O312" s="449"/>
      <c r="P312" s="449"/>
      <c r="Q312" s="449"/>
      <c r="R312" s="450"/>
      <c r="S312" s="450"/>
      <c r="T312" s="450"/>
      <c r="U312" s="487"/>
      <c r="V312" s="487"/>
      <c r="W312" s="487"/>
      <c r="X312" s="450"/>
      <c r="Y312" s="450"/>
      <c r="Z312" s="450"/>
      <c r="AA312" s="602"/>
      <c r="AB312" s="602"/>
      <c r="AC312" s="602"/>
      <c r="AD312" s="608"/>
      <c r="AE312" s="608"/>
      <c r="AF312" s="608"/>
      <c r="AG312" s="456">
        <v>31062</v>
      </c>
      <c r="AH312" s="456">
        <v>144</v>
      </c>
      <c r="AI312" s="456">
        <v>34</v>
      </c>
      <c r="AJ312" s="456"/>
      <c r="AK312" s="456"/>
      <c r="AL312" s="456"/>
      <c r="AM312" s="456"/>
      <c r="AN312" s="456"/>
      <c r="AO312" s="456"/>
      <c r="AP312" s="456"/>
      <c r="AQ312" s="456"/>
      <c r="AR312" s="456"/>
      <c r="AS312" s="456"/>
      <c r="AT312" s="456"/>
      <c r="AU312" s="456"/>
      <c r="AV312" s="456"/>
      <c r="AW312" s="675">
        <f t="shared" si="17"/>
        <v>4</v>
      </c>
      <c r="AX312" s="440">
        <f>IFERROR(VLOOKUP(B312,Database!A:D,4,FALSE),"r")</f>
        <v>360</v>
      </c>
      <c r="AY312" s="440">
        <f t="shared" si="18"/>
        <v>144</v>
      </c>
      <c r="BA312" s="641"/>
      <c r="BB312" s="467"/>
    </row>
    <row r="313" spans="1:54" ht="16.5" thickTop="1" thickBot="1" x14ac:dyDescent="0.3">
      <c r="A313" s="444">
        <f t="shared" si="19"/>
        <v>307</v>
      </c>
      <c r="B313" s="440">
        <v>3619210527</v>
      </c>
      <c r="C313" s="440"/>
      <c r="D313" s="440" t="str">
        <f>IFERROR(VLOOKUP(B313,Database!A:D,2,FALSE),"r")</f>
        <v>SCO SQR 9.5OZ ORG CNCRD GRP FS 6CT</v>
      </c>
      <c r="E313" s="849"/>
      <c r="F313" s="516">
        <f t="shared" si="16"/>
        <v>1490</v>
      </c>
      <c r="G313" s="516"/>
      <c r="H313" s="862"/>
      <c r="I313" s="840">
        <v>31063</v>
      </c>
      <c r="J313" s="441">
        <v>31066</v>
      </c>
      <c r="K313" s="629">
        <v>34</v>
      </c>
      <c r="L313" s="442"/>
      <c r="M313" s="442"/>
      <c r="N313" s="442"/>
      <c r="O313" s="449"/>
      <c r="P313" s="449"/>
      <c r="Q313" s="449"/>
      <c r="R313" s="450"/>
      <c r="S313" s="450"/>
      <c r="T313" s="450"/>
      <c r="U313" s="487"/>
      <c r="V313" s="487"/>
      <c r="W313" s="487"/>
      <c r="X313" s="450"/>
      <c r="Y313" s="450"/>
      <c r="Z313" s="450"/>
      <c r="AA313" s="602"/>
      <c r="AB313" s="602"/>
      <c r="AC313" s="602"/>
      <c r="AD313" s="608"/>
      <c r="AE313" s="608"/>
      <c r="AF313" s="608"/>
      <c r="AG313" s="456">
        <v>31067</v>
      </c>
      <c r="AH313" s="456">
        <v>50</v>
      </c>
      <c r="AI313" s="456">
        <v>34</v>
      </c>
      <c r="AJ313" s="456"/>
      <c r="AK313" s="456"/>
      <c r="AL313" s="456"/>
      <c r="AM313" s="456"/>
      <c r="AN313" s="456"/>
      <c r="AO313" s="456"/>
      <c r="AP313" s="456"/>
      <c r="AQ313" s="456"/>
      <c r="AR313" s="456"/>
      <c r="AS313" s="456"/>
      <c r="AT313" s="456"/>
      <c r="AU313" s="456"/>
      <c r="AV313" s="456"/>
      <c r="AW313" s="675">
        <f t="shared" si="17"/>
        <v>4</v>
      </c>
      <c r="AX313" s="440">
        <f>IFERROR(VLOOKUP(B313,Database!A:D,4,FALSE),"r")</f>
        <v>360</v>
      </c>
      <c r="AY313" s="440">
        <f t="shared" si="18"/>
        <v>50</v>
      </c>
      <c r="BA313" s="641"/>
      <c r="BB313" s="467"/>
    </row>
    <row r="314" spans="1:54" ht="16.5" thickTop="1" thickBot="1" x14ac:dyDescent="0.3">
      <c r="A314" s="444">
        <f t="shared" si="19"/>
        <v>308</v>
      </c>
      <c r="B314" s="440">
        <v>3619210523</v>
      </c>
      <c r="C314" s="440"/>
      <c r="D314" s="440" t="str">
        <f>IFERROR(VLOOKUP(B314,Database!A:D,2,FALSE),"r")</f>
        <v>SCO SQR 9.5OZ ORG SDL RASP FS 6 CT</v>
      </c>
      <c r="E314" s="849"/>
      <c r="F314" s="516">
        <f t="shared" si="16"/>
        <v>2466</v>
      </c>
      <c r="G314" s="516"/>
      <c r="H314" s="862"/>
      <c r="I314" s="840">
        <v>31068</v>
      </c>
      <c r="J314" s="441">
        <v>31073</v>
      </c>
      <c r="K314" s="629">
        <v>34</v>
      </c>
      <c r="L314" s="442"/>
      <c r="M314" s="442"/>
      <c r="N314" s="442"/>
      <c r="O314" s="449"/>
      <c r="P314" s="449"/>
      <c r="Q314" s="449"/>
      <c r="R314" s="450"/>
      <c r="S314" s="450"/>
      <c r="T314" s="450"/>
      <c r="U314" s="487"/>
      <c r="V314" s="487"/>
      <c r="W314" s="487"/>
      <c r="X314" s="450"/>
      <c r="Y314" s="450"/>
      <c r="Z314" s="450"/>
      <c r="AA314" s="602"/>
      <c r="AB314" s="602"/>
      <c r="AC314" s="602"/>
      <c r="AD314" s="608"/>
      <c r="AE314" s="608"/>
      <c r="AF314" s="608"/>
      <c r="AG314" s="456">
        <v>31074</v>
      </c>
      <c r="AH314" s="456">
        <v>306</v>
      </c>
      <c r="AI314" s="456">
        <v>34</v>
      </c>
      <c r="AJ314" s="456"/>
      <c r="AK314" s="456"/>
      <c r="AL314" s="456"/>
      <c r="AM314" s="456"/>
      <c r="AN314" s="456"/>
      <c r="AO314" s="456"/>
      <c r="AP314" s="456"/>
      <c r="AQ314" s="456"/>
      <c r="AR314" s="456"/>
      <c r="AS314" s="456"/>
      <c r="AT314" s="456"/>
      <c r="AU314" s="456"/>
      <c r="AV314" s="456"/>
      <c r="AW314" s="675">
        <f t="shared" si="17"/>
        <v>6</v>
      </c>
      <c r="AX314" s="440">
        <f>IFERROR(VLOOKUP(B314,Database!A:D,4,FALSE),"r")</f>
        <v>360</v>
      </c>
      <c r="AY314" s="440">
        <f t="shared" si="18"/>
        <v>306</v>
      </c>
      <c r="BA314" s="641"/>
      <c r="BB314" s="467"/>
    </row>
    <row r="315" spans="1:54" ht="16.5" thickTop="1" thickBot="1" x14ac:dyDescent="0.3">
      <c r="A315" s="444">
        <f t="shared" si="19"/>
        <v>309</v>
      </c>
      <c r="B315" s="440">
        <v>3619210525</v>
      </c>
      <c r="C315" s="440"/>
      <c r="D315" s="440" t="str">
        <f>IFERROR(VLOOKUP(B315,Database!A:D,2,FALSE),"r")</f>
        <v>SCO SQR 9.5 OZ ORG STRAW FS 6 CT</v>
      </c>
      <c r="E315" s="849"/>
      <c r="F315" s="516">
        <f t="shared" si="16"/>
        <v>6172</v>
      </c>
      <c r="G315" s="516"/>
      <c r="H315" s="862"/>
      <c r="I315" s="840">
        <v>31075</v>
      </c>
      <c r="J315" s="441">
        <v>31091</v>
      </c>
      <c r="K315" s="629">
        <v>34</v>
      </c>
      <c r="L315" s="442"/>
      <c r="M315" s="442"/>
      <c r="N315" s="442"/>
      <c r="O315" s="449"/>
      <c r="P315" s="449"/>
      <c r="Q315" s="449"/>
      <c r="R315" s="450"/>
      <c r="S315" s="450"/>
      <c r="T315" s="450"/>
      <c r="U315" s="487"/>
      <c r="V315" s="487"/>
      <c r="W315" s="487"/>
      <c r="X315" s="450"/>
      <c r="Y315" s="450"/>
      <c r="Z315" s="450"/>
      <c r="AA315" s="602"/>
      <c r="AB315" s="602"/>
      <c r="AC315" s="602"/>
      <c r="AD315" s="608"/>
      <c r="AE315" s="608"/>
      <c r="AF315" s="608"/>
      <c r="AG315" s="456">
        <v>31092</v>
      </c>
      <c r="AH315" s="456">
        <v>52</v>
      </c>
      <c r="AI315" s="456">
        <v>34</v>
      </c>
      <c r="AJ315" s="456"/>
      <c r="AK315" s="456"/>
      <c r="AL315" s="456"/>
      <c r="AM315" s="456"/>
      <c r="AN315" s="456"/>
      <c r="AO315" s="456"/>
      <c r="AP315" s="456"/>
      <c r="AQ315" s="456"/>
      <c r="AR315" s="456"/>
      <c r="AS315" s="456"/>
      <c r="AT315" s="456"/>
      <c r="AU315" s="456"/>
      <c r="AV315" s="456"/>
      <c r="AW315" s="675">
        <f t="shared" si="17"/>
        <v>17</v>
      </c>
      <c r="AX315" s="440">
        <f>IFERROR(VLOOKUP(B315,Database!A:D,4,FALSE),"r")</f>
        <v>360</v>
      </c>
      <c r="AY315" s="440">
        <f t="shared" si="18"/>
        <v>52</v>
      </c>
      <c r="BA315" s="641"/>
      <c r="BB315" s="467"/>
    </row>
    <row r="316" spans="1:54" ht="16.5" thickTop="1" thickBot="1" x14ac:dyDescent="0.3">
      <c r="A316" s="444">
        <f t="shared" si="19"/>
        <v>310</v>
      </c>
      <c r="B316" s="440">
        <v>3619210520</v>
      </c>
      <c r="C316" s="440"/>
      <c r="D316" s="440" t="str">
        <f>IFERROR(VLOOKUP(B316,Database!A:D,2,FALSE),"r")</f>
        <v>SCO SQR 9.5OZ ORG BLKBYPMGR FS 6CT</v>
      </c>
      <c r="E316" s="849"/>
      <c r="F316" s="516">
        <f t="shared" si="16"/>
        <v>3435</v>
      </c>
      <c r="G316" s="516"/>
      <c r="H316" s="862"/>
      <c r="I316" s="840">
        <v>31093</v>
      </c>
      <c r="J316" s="441">
        <v>31101</v>
      </c>
      <c r="K316" s="629">
        <v>34</v>
      </c>
      <c r="L316" s="442"/>
      <c r="M316" s="442"/>
      <c r="N316" s="442"/>
      <c r="O316" s="449"/>
      <c r="P316" s="449"/>
      <c r="Q316" s="449"/>
      <c r="R316" s="450"/>
      <c r="S316" s="450"/>
      <c r="T316" s="450"/>
      <c r="U316" s="487"/>
      <c r="V316" s="487"/>
      <c r="W316" s="487"/>
      <c r="X316" s="450"/>
      <c r="Y316" s="450"/>
      <c r="Z316" s="450"/>
      <c r="AA316" s="602"/>
      <c r="AB316" s="602"/>
      <c r="AC316" s="602"/>
      <c r="AD316" s="608"/>
      <c r="AE316" s="608"/>
      <c r="AF316" s="608"/>
      <c r="AG316" s="456">
        <v>31102</v>
      </c>
      <c r="AH316" s="456">
        <v>195</v>
      </c>
      <c r="AI316" s="456">
        <v>34</v>
      </c>
      <c r="AJ316" s="456"/>
      <c r="AK316" s="456"/>
      <c r="AL316" s="456"/>
      <c r="AM316" s="456"/>
      <c r="AN316" s="456"/>
      <c r="AO316" s="456"/>
      <c r="AP316" s="456"/>
      <c r="AQ316" s="456"/>
      <c r="AR316" s="456"/>
      <c r="AS316" s="456"/>
      <c r="AT316" s="456"/>
      <c r="AU316" s="456"/>
      <c r="AV316" s="456"/>
      <c r="AW316" s="675">
        <f t="shared" si="17"/>
        <v>9</v>
      </c>
      <c r="AX316" s="440">
        <f>IFERROR(VLOOKUP(B316,Database!A:D,4,FALSE),"r")</f>
        <v>360</v>
      </c>
      <c r="AY316" s="440">
        <f t="shared" si="18"/>
        <v>195</v>
      </c>
      <c r="BA316" s="641"/>
      <c r="BB316" s="467"/>
    </row>
    <row r="317" spans="1:54" ht="16.5" thickTop="1" thickBot="1" x14ac:dyDescent="0.3">
      <c r="A317" s="444">
        <f t="shared" si="19"/>
        <v>311</v>
      </c>
      <c r="B317" s="440">
        <v>5150003354</v>
      </c>
      <c r="C317" s="440"/>
      <c r="D317" s="440" t="str">
        <f>IFERROR(VLOOKUP(B317,Database!A:D,2,FALSE),"r")</f>
        <v>DK 10 OZ SDL BOYSENBERRY PRES-6PK</v>
      </c>
      <c r="E317" s="849"/>
      <c r="F317" s="516">
        <f t="shared" si="16"/>
        <v>2055</v>
      </c>
      <c r="G317" s="516"/>
      <c r="H317" s="862"/>
      <c r="I317" s="840">
        <v>31103</v>
      </c>
      <c r="J317" s="441">
        <v>31107</v>
      </c>
      <c r="K317" s="629">
        <v>34</v>
      </c>
      <c r="L317" s="442"/>
      <c r="M317" s="442"/>
      <c r="N317" s="442"/>
      <c r="O317" s="449"/>
      <c r="P317" s="449"/>
      <c r="Q317" s="449"/>
      <c r="R317" s="450"/>
      <c r="S317" s="450"/>
      <c r="T317" s="450"/>
      <c r="U317" s="487"/>
      <c r="V317" s="487"/>
      <c r="W317" s="487"/>
      <c r="X317" s="450"/>
      <c r="Y317" s="450"/>
      <c r="Z317" s="450"/>
      <c r="AA317" s="602"/>
      <c r="AB317" s="602"/>
      <c r="AC317" s="602"/>
      <c r="AD317" s="608"/>
      <c r="AE317" s="608"/>
      <c r="AF317" s="608"/>
      <c r="AG317" s="456">
        <v>31108</v>
      </c>
      <c r="AH317" s="456">
        <v>255</v>
      </c>
      <c r="AI317" s="456">
        <v>34</v>
      </c>
      <c r="AJ317" s="456"/>
      <c r="AK317" s="456"/>
      <c r="AL317" s="456"/>
      <c r="AM317" s="456"/>
      <c r="AN317" s="456"/>
      <c r="AO317" s="456"/>
      <c r="AP317" s="456"/>
      <c r="AQ317" s="456"/>
      <c r="AR317" s="456"/>
      <c r="AS317" s="456"/>
      <c r="AT317" s="456"/>
      <c r="AU317" s="456"/>
      <c r="AV317" s="456"/>
      <c r="AW317" s="675">
        <f t="shared" si="17"/>
        <v>5</v>
      </c>
      <c r="AX317" s="440">
        <f>IFERROR(VLOOKUP(B317,Database!A:D,4,FALSE),"r")</f>
        <v>360</v>
      </c>
      <c r="AY317" s="440">
        <f t="shared" si="18"/>
        <v>255</v>
      </c>
      <c r="BA317" s="641"/>
      <c r="BB317" s="467"/>
    </row>
    <row r="318" spans="1:54" ht="16.5" thickTop="1" thickBot="1" x14ac:dyDescent="0.3">
      <c r="A318" s="444">
        <f t="shared" si="19"/>
        <v>312</v>
      </c>
      <c r="B318" s="440">
        <v>5150003357</v>
      </c>
      <c r="C318" s="440"/>
      <c r="D318" s="440" t="str">
        <f>IFERROR(VLOOKUP(B318,Database!A:D,2,FALSE),"r")</f>
        <v>DK 10 OZ SDL BLACKBERRY PRES-6PK</v>
      </c>
      <c r="E318" s="849"/>
      <c r="F318" s="516">
        <f t="shared" si="16"/>
        <v>3107</v>
      </c>
      <c r="G318" s="516"/>
      <c r="H318" s="862"/>
      <c r="I318" s="840">
        <v>31109</v>
      </c>
      <c r="J318" s="441">
        <v>31116</v>
      </c>
      <c r="K318" s="629">
        <v>34</v>
      </c>
      <c r="L318" s="442"/>
      <c r="M318" s="442"/>
      <c r="N318" s="442"/>
      <c r="O318" s="449"/>
      <c r="P318" s="449"/>
      <c r="Q318" s="449"/>
      <c r="R318" s="450"/>
      <c r="S318" s="450"/>
      <c r="T318" s="450"/>
      <c r="U318" s="487"/>
      <c r="V318" s="487"/>
      <c r="W318" s="487"/>
      <c r="X318" s="450"/>
      <c r="Y318" s="450"/>
      <c r="Z318" s="450"/>
      <c r="AA318" s="602"/>
      <c r="AB318" s="602"/>
      <c r="AC318" s="602"/>
      <c r="AD318" s="608"/>
      <c r="AE318" s="608"/>
      <c r="AF318" s="608"/>
      <c r="AG318" s="456">
        <v>31117</v>
      </c>
      <c r="AH318" s="456">
        <v>227</v>
      </c>
      <c r="AI318" s="456">
        <v>34</v>
      </c>
      <c r="AJ318" s="456"/>
      <c r="AK318" s="456"/>
      <c r="AL318" s="456"/>
      <c r="AM318" s="456"/>
      <c r="AN318" s="456"/>
      <c r="AO318" s="456"/>
      <c r="AP318" s="456"/>
      <c r="AQ318" s="456"/>
      <c r="AR318" s="456"/>
      <c r="AS318" s="456"/>
      <c r="AT318" s="456"/>
      <c r="AU318" s="456"/>
      <c r="AV318" s="456"/>
      <c r="AW318" s="675">
        <f t="shared" si="17"/>
        <v>8</v>
      </c>
      <c r="AX318" s="440">
        <f>IFERROR(VLOOKUP(B318,Database!A:D,4,FALSE),"r")</f>
        <v>360</v>
      </c>
      <c r="AY318" s="440">
        <f t="shared" si="18"/>
        <v>227</v>
      </c>
      <c r="BA318" s="641"/>
      <c r="BB318" s="467"/>
    </row>
    <row r="319" spans="1:54" ht="16.5" thickTop="1" thickBot="1" x14ac:dyDescent="0.3">
      <c r="A319" s="444">
        <f t="shared" si="19"/>
        <v>313</v>
      </c>
      <c r="B319" s="440">
        <v>5150003355</v>
      </c>
      <c r="C319" s="440"/>
      <c r="D319" s="440" t="str">
        <f>IFERROR(VLOOKUP(B319,Database!A:D,2,FALSE),"r")</f>
        <v>DK 10 OZ SDL BLACK RASP PRES-6PK</v>
      </c>
      <c r="E319" s="849"/>
      <c r="F319" s="516">
        <f t="shared" si="16"/>
        <v>2995</v>
      </c>
      <c r="G319" s="516"/>
      <c r="H319" s="862"/>
      <c r="I319" s="840">
        <v>31120</v>
      </c>
      <c r="J319" s="441">
        <v>31125</v>
      </c>
      <c r="K319" s="629">
        <v>35</v>
      </c>
      <c r="L319" s="442"/>
      <c r="M319" s="442"/>
      <c r="N319" s="442"/>
      <c r="O319" s="449"/>
      <c r="P319" s="449"/>
      <c r="Q319" s="449"/>
      <c r="R319" s="450"/>
      <c r="S319" s="450"/>
      <c r="T319" s="450"/>
      <c r="U319" s="487"/>
      <c r="V319" s="487"/>
      <c r="W319" s="487"/>
      <c r="X319" s="450"/>
      <c r="Y319" s="450"/>
      <c r="Z319" s="450"/>
      <c r="AA319" s="602"/>
      <c r="AB319" s="602"/>
      <c r="AC319" s="602"/>
      <c r="AD319" s="608"/>
      <c r="AE319" s="608"/>
      <c r="AF319" s="608"/>
      <c r="AG319" s="456">
        <v>31118</v>
      </c>
      <c r="AH319" s="456">
        <v>360</v>
      </c>
      <c r="AI319" s="456">
        <v>34</v>
      </c>
      <c r="AJ319" s="456">
        <v>31119</v>
      </c>
      <c r="AK319" s="456">
        <v>162</v>
      </c>
      <c r="AL319" s="456">
        <v>34</v>
      </c>
      <c r="AM319" s="456">
        <v>31126</v>
      </c>
      <c r="AN319" s="456">
        <v>313</v>
      </c>
      <c r="AO319" s="456">
        <v>35</v>
      </c>
      <c r="AP319" s="456"/>
      <c r="AQ319" s="456"/>
      <c r="AR319" s="456"/>
      <c r="AS319" s="456"/>
      <c r="AT319" s="456"/>
      <c r="AU319" s="456"/>
      <c r="AV319" s="456"/>
      <c r="AW319" s="675">
        <f t="shared" si="17"/>
        <v>6</v>
      </c>
      <c r="AX319" s="440">
        <f>IFERROR(VLOOKUP(B319,Database!A:D,4,FALSE),"r")</f>
        <v>360</v>
      </c>
      <c r="AY319" s="440">
        <f t="shared" si="18"/>
        <v>835</v>
      </c>
      <c r="BA319" s="641"/>
      <c r="BB319" s="467"/>
    </row>
    <row r="320" spans="1:54" ht="16.5" thickTop="1" thickBot="1" x14ac:dyDescent="0.3">
      <c r="A320" s="444">
        <f t="shared" si="19"/>
        <v>314</v>
      </c>
      <c r="B320" s="440">
        <v>5150003367</v>
      </c>
      <c r="C320" s="440"/>
      <c r="D320" s="440" t="str">
        <f>IFERROR(VLOOKUP(B320,Database!A:D,2,FALSE),"r")</f>
        <v>DK 10 OZ STRAWBERRY PRESERVES-6PK</v>
      </c>
      <c r="E320" s="849"/>
      <c r="F320" s="516">
        <f t="shared" si="16"/>
        <v>1860</v>
      </c>
      <c r="G320" s="516"/>
      <c r="H320" s="862"/>
      <c r="I320" s="840">
        <v>31127</v>
      </c>
      <c r="J320" s="441">
        <v>31131</v>
      </c>
      <c r="K320" s="629">
        <v>35</v>
      </c>
      <c r="L320" s="442"/>
      <c r="M320" s="442"/>
      <c r="N320" s="442"/>
      <c r="O320" s="449"/>
      <c r="P320" s="449"/>
      <c r="Q320" s="449"/>
      <c r="R320" s="450"/>
      <c r="S320" s="450"/>
      <c r="T320" s="450"/>
      <c r="U320" s="487"/>
      <c r="V320" s="487"/>
      <c r="W320" s="487"/>
      <c r="X320" s="450"/>
      <c r="Y320" s="450"/>
      <c r="Z320" s="450"/>
      <c r="AA320" s="602"/>
      <c r="AB320" s="602"/>
      <c r="AC320" s="602"/>
      <c r="AD320" s="608"/>
      <c r="AE320" s="608"/>
      <c r="AF320" s="608"/>
      <c r="AG320" s="456">
        <v>31132</v>
      </c>
      <c r="AH320" s="456">
        <v>60</v>
      </c>
      <c r="AI320" s="456">
        <v>35</v>
      </c>
      <c r="AJ320" s="456"/>
      <c r="AK320" s="456"/>
      <c r="AL320" s="456"/>
      <c r="AM320" s="456"/>
      <c r="AN320" s="456"/>
      <c r="AO320" s="456"/>
      <c r="AP320" s="456"/>
      <c r="AQ320" s="456"/>
      <c r="AR320" s="456"/>
      <c r="AS320" s="456"/>
      <c r="AT320" s="456"/>
      <c r="AU320" s="456"/>
      <c r="AV320" s="456"/>
      <c r="AW320" s="675">
        <f t="shared" si="17"/>
        <v>5</v>
      </c>
      <c r="AX320" s="440">
        <f>IFERROR(VLOOKUP(B320,Database!A:D,4,FALSE),"r")</f>
        <v>360</v>
      </c>
      <c r="AY320" s="440">
        <f t="shared" si="18"/>
        <v>60</v>
      </c>
      <c r="BA320" s="641"/>
      <c r="BB320" s="467"/>
    </row>
    <row r="321" spans="1:54" ht="16.5" thickTop="1" thickBot="1" x14ac:dyDescent="0.3">
      <c r="A321" s="444">
        <f t="shared" si="19"/>
        <v>315</v>
      </c>
      <c r="B321" s="440">
        <v>5150003362</v>
      </c>
      <c r="C321" s="440"/>
      <c r="D321" s="440" t="str">
        <f>IFERROR(VLOOKUP(B321,Database!A:D,2,FALSE),"r")</f>
        <v>DK 10 OZ APRICOT PRESERVES-6PK</v>
      </c>
      <c r="E321" s="849"/>
      <c r="F321" s="516">
        <f t="shared" si="16"/>
        <v>1520</v>
      </c>
      <c r="G321" s="516"/>
      <c r="H321" s="862"/>
      <c r="I321" s="840">
        <v>31133</v>
      </c>
      <c r="J321" s="441">
        <v>31136</v>
      </c>
      <c r="K321" s="629">
        <v>35</v>
      </c>
      <c r="L321" s="442"/>
      <c r="M321" s="442"/>
      <c r="N321" s="442"/>
      <c r="O321" s="449"/>
      <c r="P321" s="449"/>
      <c r="Q321" s="449"/>
      <c r="R321" s="450"/>
      <c r="S321" s="450"/>
      <c r="T321" s="450"/>
      <c r="U321" s="487"/>
      <c r="V321" s="487"/>
      <c r="W321" s="487"/>
      <c r="X321" s="450"/>
      <c r="Y321" s="450"/>
      <c r="Z321" s="450"/>
      <c r="AA321" s="602"/>
      <c r="AB321" s="602"/>
      <c r="AC321" s="602"/>
      <c r="AD321" s="608"/>
      <c r="AE321" s="608"/>
      <c r="AF321" s="608"/>
      <c r="AG321" s="456">
        <v>31137</v>
      </c>
      <c r="AH321" s="456">
        <v>80</v>
      </c>
      <c r="AI321" s="456">
        <v>35</v>
      </c>
      <c r="AJ321" s="456"/>
      <c r="AK321" s="456"/>
      <c r="AL321" s="456"/>
      <c r="AM321" s="456"/>
      <c r="AN321" s="456"/>
      <c r="AO321" s="456"/>
      <c r="AP321" s="456"/>
      <c r="AQ321" s="456"/>
      <c r="AR321" s="456"/>
      <c r="AS321" s="456"/>
      <c r="AT321" s="456"/>
      <c r="AU321" s="456"/>
      <c r="AV321" s="456"/>
      <c r="AW321" s="675">
        <f t="shared" si="17"/>
        <v>4</v>
      </c>
      <c r="AX321" s="440">
        <f>IFERROR(VLOOKUP(B321,Database!A:D,4,FALSE),"r")</f>
        <v>360</v>
      </c>
      <c r="AY321" s="440">
        <f t="shared" si="18"/>
        <v>80</v>
      </c>
      <c r="BA321" s="641"/>
      <c r="BB321" s="467"/>
    </row>
    <row r="322" spans="1:54" ht="16.5" thickTop="1" thickBot="1" x14ac:dyDescent="0.3">
      <c r="A322" s="444">
        <f t="shared" si="19"/>
        <v>316</v>
      </c>
      <c r="B322" s="440">
        <v>5150003076</v>
      </c>
      <c r="C322" s="440"/>
      <c r="D322" s="440" t="str">
        <f>IFERROR(VLOOKUP(B322,Database!A:D,2,FALSE),"r")</f>
        <v>DK 9.5 OZ MILD PEPPER SPREAD-6PK</v>
      </c>
      <c r="E322" s="849"/>
      <c r="F322" s="516">
        <f t="shared" si="16"/>
        <v>1146</v>
      </c>
      <c r="G322" s="516"/>
      <c r="H322" s="862"/>
      <c r="I322" s="840">
        <v>31138</v>
      </c>
      <c r="J322" s="441">
        <v>31140</v>
      </c>
      <c r="K322" s="629">
        <v>35</v>
      </c>
      <c r="L322" s="442"/>
      <c r="M322" s="442"/>
      <c r="N322" s="442"/>
      <c r="O322" s="449"/>
      <c r="P322" s="449"/>
      <c r="Q322" s="449"/>
      <c r="R322" s="450"/>
      <c r="S322" s="450"/>
      <c r="T322" s="450"/>
      <c r="U322" s="487"/>
      <c r="V322" s="487"/>
      <c r="W322" s="487"/>
      <c r="X322" s="450"/>
      <c r="Y322" s="450"/>
      <c r="Z322" s="450"/>
      <c r="AA322" s="602"/>
      <c r="AB322" s="602"/>
      <c r="AC322" s="602"/>
      <c r="AD322" s="608"/>
      <c r="AE322" s="608"/>
      <c r="AF322" s="608"/>
      <c r="AG322" s="456">
        <v>31141</v>
      </c>
      <c r="AH322" s="456">
        <v>66</v>
      </c>
      <c r="AI322" s="456">
        <v>35</v>
      </c>
      <c r="AJ322" s="456"/>
      <c r="AK322" s="456"/>
      <c r="AL322" s="456"/>
      <c r="AM322" s="456"/>
      <c r="AN322" s="456"/>
      <c r="AO322" s="456"/>
      <c r="AP322" s="456"/>
      <c r="AQ322" s="456"/>
      <c r="AR322" s="456"/>
      <c r="AS322" s="456"/>
      <c r="AT322" s="456"/>
      <c r="AU322" s="456"/>
      <c r="AV322" s="456"/>
      <c r="AW322" s="675">
        <f t="shared" si="17"/>
        <v>3</v>
      </c>
      <c r="AX322" s="440">
        <f>IFERROR(VLOOKUP(B322,Database!A:D,4,FALSE),"r")</f>
        <v>360</v>
      </c>
      <c r="AY322" s="440">
        <f t="shared" si="18"/>
        <v>66</v>
      </c>
      <c r="BA322" s="641"/>
      <c r="BB322" s="467"/>
    </row>
    <row r="323" spans="1:54" ht="16.5" thickTop="1" thickBot="1" x14ac:dyDescent="0.3">
      <c r="A323" s="444">
        <f t="shared" si="19"/>
        <v>317</v>
      </c>
      <c r="B323" s="440">
        <v>5150003077</v>
      </c>
      <c r="C323" s="440"/>
      <c r="D323" s="440" t="str">
        <f>IFERROR(VLOOKUP(B323,Database!A:D,2,FALSE),"r")</f>
        <v>DK 9.5 OZ HOT PEPPER SPREAD-6PK</v>
      </c>
      <c r="E323" s="849"/>
      <c r="F323" s="516">
        <f t="shared" si="16"/>
        <v>643</v>
      </c>
      <c r="G323" s="516"/>
      <c r="H323" s="862"/>
      <c r="I323" s="840"/>
      <c r="J323" s="441"/>
      <c r="K323" s="629">
        <v>35</v>
      </c>
      <c r="L323" s="442"/>
      <c r="M323" s="442"/>
      <c r="N323" s="442"/>
      <c r="O323" s="449"/>
      <c r="P323" s="449"/>
      <c r="Q323" s="449"/>
      <c r="R323" s="450"/>
      <c r="S323" s="450"/>
      <c r="T323" s="450"/>
      <c r="U323" s="487"/>
      <c r="V323" s="487"/>
      <c r="W323" s="487"/>
      <c r="X323" s="450"/>
      <c r="Y323" s="450"/>
      <c r="Z323" s="450"/>
      <c r="AA323" s="602"/>
      <c r="AB323" s="602"/>
      <c r="AC323" s="602"/>
      <c r="AD323" s="608"/>
      <c r="AE323" s="608"/>
      <c r="AF323" s="608"/>
      <c r="AG323" s="456">
        <v>31142</v>
      </c>
      <c r="AH323" s="456">
        <v>360</v>
      </c>
      <c r="AI323" s="456">
        <v>35</v>
      </c>
      <c r="AJ323" s="456">
        <v>31143</v>
      </c>
      <c r="AK323" s="456">
        <v>283</v>
      </c>
      <c r="AL323" s="456">
        <v>35</v>
      </c>
      <c r="AM323" s="456"/>
      <c r="AN323" s="456"/>
      <c r="AO323" s="456"/>
      <c r="AP323" s="456"/>
      <c r="AQ323" s="456"/>
      <c r="AR323" s="456"/>
      <c r="AS323" s="456"/>
      <c r="AT323" s="456"/>
      <c r="AU323" s="456"/>
      <c r="AV323" s="456"/>
      <c r="AW323" s="675">
        <f t="shared" si="17"/>
        <v>0</v>
      </c>
      <c r="AX323" s="440">
        <f>IFERROR(VLOOKUP(B323,Database!A:D,4,FALSE),"r")</f>
        <v>360</v>
      </c>
      <c r="AY323" s="440">
        <f t="shared" si="18"/>
        <v>643</v>
      </c>
      <c r="BA323" s="641"/>
      <c r="BB323" s="467"/>
    </row>
    <row r="324" spans="1:54" ht="16.5" thickTop="1" thickBot="1" x14ac:dyDescent="0.3">
      <c r="A324" s="444">
        <f t="shared" si="19"/>
        <v>318</v>
      </c>
      <c r="B324" s="440">
        <v>5150003131</v>
      </c>
      <c r="C324" s="440"/>
      <c r="D324" s="440" t="str">
        <f>IFERROR(VLOOKUP(B324,Database!A:D,2,FALSE),"r")</f>
        <v>DK 8.75 OZ PEPPER &amp; ONION RLSH-6PK</v>
      </c>
      <c r="E324" s="849"/>
      <c r="F324" s="516">
        <f t="shared" si="16"/>
        <v>3175</v>
      </c>
      <c r="G324" s="516"/>
      <c r="H324" s="862"/>
      <c r="I324" s="840">
        <v>31144</v>
      </c>
      <c r="J324" s="441">
        <v>31151</v>
      </c>
      <c r="K324" s="629">
        <v>35</v>
      </c>
      <c r="L324" s="442"/>
      <c r="M324" s="442"/>
      <c r="N324" s="442"/>
      <c r="O324" s="449"/>
      <c r="P324" s="449"/>
      <c r="Q324" s="449"/>
      <c r="R324" s="450"/>
      <c r="S324" s="450"/>
      <c r="T324" s="450"/>
      <c r="U324" s="487"/>
      <c r="V324" s="487"/>
      <c r="W324" s="487"/>
      <c r="X324" s="450"/>
      <c r="Y324" s="450"/>
      <c r="Z324" s="450"/>
      <c r="AA324" s="602"/>
      <c r="AB324" s="602"/>
      <c r="AC324" s="602"/>
      <c r="AD324" s="608"/>
      <c r="AE324" s="608"/>
      <c r="AF324" s="608"/>
      <c r="AG324" s="456">
        <v>31152</v>
      </c>
      <c r="AH324" s="456">
        <v>295</v>
      </c>
      <c r="AI324" s="456">
        <v>35</v>
      </c>
      <c r="AJ324" s="456"/>
      <c r="AK324" s="456"/>
      <c r="AL324" s="456"/>
      <c r="AM324" s="456"/>
      <c r="AN324" s="456"/>
      <c r="AO324" s="456"/>
      <c r="AP324" s="456"/>
      <c r="AQ324" s="456"/>
      <c r="AR324" s="456"/>
      <c r="AS324" s="456"/>
      <c r="AT324" s="456"/>
      <c r="AU324" s="456"/>
      <c r="AV324" s="456"/>
      <c r="AW324" s="675">
        <f t="shared" si="17"/>
        <v>8</v>
      </c>
      <c r="AX324" s="440">
        <f>IFERROR(VLOOKUP(B324,Database!A:D,4,FALSE),"r")</f>
        <v>360</v>
      </c>
      <c r="AY324" s="440">
        <f t="shared" si="18"/>
        <v>295</v>
      </c>
      <c r="BA324" s="641"/>
      <c r="BB324" s="467"/>
    </row>
    <row r="325" spans="1:54" ht="16.5" thickTop="1" thickBot="1" x14ac:dyDescent="0.3">
      <c r="A325" s="444">
        <f t="shared" si="19"/>
        <v>319</v>
      </c>
      <c r="B325" s="440">
        <v>5150028620</v>
      </c>
      <c r="C325" s="440"/>
      <c r="D325" s="440" t="str">
        <f>IFERROR(VLOOKUP(B325,Database!A:D,2,FALSE),"r")</f>
        <v>C&amp;B 9 OZ MAJOR GREY CHUTNEY</v>
      </c>
      <c r="E325" s="849"/>
      <c r="F325" s="516">
        <f t="shared" si="16"/>
        <v>4635</v>
      </c>
      <c r="G325" s="516"/>
      <c r="H325" s="862"/>
      <c r="I325" s="840">
        <v>31153</v>
      </c>
      <c r="J325" s="441">
        <v>31168</v>
      </c>
      <c r="K325" s="629">
        <v>35</v>
      </c>
      <c r="L325" s="442"/>
      <c r="M325" s="442"/>
      <c r="N325" s="442"/>
      <c r="O325" s="449"/>
      <c r="P325" s="449"/>
      <c r="Q325" s="449"/>
      <c r="R325" s="450"/>
      <c r="S325" s="450"/>
      <c r="T325" s="450"/>
      <c r="U325" s="487"/>
      <c r="V325" s="487"/>
      <c r="W325" s="487"/>
      <c r="X325" s="450"/>
      <c r="Y325" s="450"/>
      <c r="Z325" s="450"/>
      <c r="AA325" s="602"/>
      <c r="AB325" s="602"/>
      <c r="AC325" s="602"/>
      <c r="AD325" s="608"/>
      <c r="AE325" s="608"/>
      <c r="AF325" s="608"/>
      <c r="AG325" s="456">
        <v>31169</v>
      </c>
      <c r="AH325" s="456">
        <v>155</v>
      </c>
      <c r="AI325" s="456">
        <v>35</v>
      </c>
      <c r="AJ325" s="456"/>
      <c r="AK325" s="456"/>
      <c r="AL325" s="456"/>
      <c r="AM325" s="456"/>
      <c r="AN325" s="456"/>
      <c r="AO325" s="456"/>
      <c r="AP325" s="456"/>
      <c r="AQ325" s="456"/>
      <c r="AR325" s="456"/>
      <c r="AS325" s="456"/>
      <c r="AT325" s="456"/>
      <c r="AU325" s="456"/>
      <c r="AV325" s="456"/>
      <c r="AW325" s="675">
        <f t="shared" si="17"/>
        <v>16</v>
      </c>
      <c r="AX325" s="440">
        <f>IFERROR(VLOOKUP(B325,Database!A:D,4,FALSE),"r")</f>
        <v>280</v>
      </c>
      <c r="AY325" s="440">
        <f t="shared" si="18"/>
        <v>155</v>
      </c>
      <c r="BA325" s="641"/>
      <c r="BB325" s="467"/>
    </row>
    <row r="326" spans="1:54" ht="16.5" thickTop="1" thickBot="1" x14ac:dyDescent="0.3">
      <c r="A326" s="444">
        <f t="shared" si="19"/>
        <v>320</v>
      </c>
      <c r="B326" s="440">
        <v>5150028621</v>
      </c>
      <c r="C326" s="440"/>
      <c r="D326" s="440" t="str">
        <f>IFERROR(VLOOKUP(B326,Database!A:D,2,FALSE),"r")</f>
        <v>C&amp;B 9 OZ HOT MANGO CHUTNEY</v>
      </c>
      <c r="E326" s="849"/>
      <c r="F326" s="516">
        <f t="shared" si="16"/>
        <v>2425</v>
      </c>
      <c r="G326" s="516"/>
      <c r="H326" s="862"/>
      <c r="I326" s="840">
        <v>31170</v>
      </c>
      <c r="J326" s="441">
        <v>31177</v>
      </c>
      <c r="K326" s="629">
        <v>35</v>
      </c>
      <c r="L326" s="442"/>
      <c r="M326" s="442"/>
      <c r="N326" s="442"/>
      <c r="O326" s="449"/>
      <c r="P326" s="449"/>
      <c r="Q326" s="449"/>
      <c r="R326" s="450"/>
      <c r="S326" s="450"/>
      <c r="T326" s="450"/>
      <c r="U326" s="487"/>
      <c r="V326" s="487"/>
      <c r="W326" s="487"/>
      <c r="X326" s="450"/>
      <c r="Y326" s="450"/>
      <c r="Z326" s="450"/>
      <c r="AA326" s="602"/>
      <c r="AB326" s="602"/>
      <c r="AC326" s="602"/>
      <c r="AD326" s="608"/>
      <c r="AE326" s="608"/>
      <c r="AF326" s="608"/>
      <c r="AG326" s="456">
        <v>31178</v>
      </c>
      <c r="AH326" s="456">
        <v>185</v>
      </c>
      <c r="AI326" s="456">
        <v>35</v>
      </c>
      <c r="AJ326" s="456"/>
      <c r="AK326" s="456"/>
      <c r="AL326" s="456"/>
      <c r="AM326" s="456"/>
      <c r="AN326" s="456"/>
      <c r="AO326" s="456"/>
      <c r="AP326" s="456"/>
      <c r="AQ326" s="456"/>
      <c r="AR326" s="456"/>
      <c r="AS326" s="456"/>
      <c r="AT326" s="456"/>
      <c r="AU326" s="456"/>
      <c r="AV326" s="456"/>
      <c r="AW326" s="675">
        <f t="shared" si="17"/>
        <v>8</v>
      </c>
      <c r="AX326" s="440">
        <f>IFERROR(VLOOKUP(B326,Database!A:D,4,FALSE),"r")</f>
        <v>280</v>
      </c>
      <c r="AY326" s="440">
        <f t="shared" si="18"/>
        <v>185</v>
      </c>
      <c r="BA326" s="641"/>
      <c r="BB326" s="467"/>
    </row>
    <row r="327" spans="1:54" ht="16.5" thickTop="1" thickBot="1" x14ac:dyDescent="0.3">
      <c r="A327" s="444">
        <f t="shared" si="19"/>
        <v>321</v>
      </c>
      <c r="B327" s="440">
        <v>5150005685</v>
      </c>
      <c r="C327" s="440"/>
      <c r="D327" s="440" t="str">
        <f>IFERROR(VLOOKUP(B327,Database!A:D,2,FALSE),"r")</f>
        <v>SM 12 FL OZ STRAWBERRY SYRUP</v>
      </c>
      <c r="E327" s="849"/>
      <c r="F327" s="516">
        <f t="shared" ref="F327:F390" si="20">((($AW327)*$AX327)+($AY327))</f>
        <v>4440</v>
      </c>
      <c r="G327" s="516"/>
      <c r="H327" s="862"/>
      <c r="I327" s="840">
        <v>57750</v>
      </c>
      <c r="J327" s="441">
        <v>57767</v>
      </c>
      <c r="K327" s="629">
        <v>36</v>
      </c>
      <c r="L327" s="442">
        <v>57782</v>
      </c>
      <c r="M327" s="442">
        <v>57793</v>
      </c>
      <c r="N327" s="442">
        <v>36</v>
      </c>
      <c r="O327" s="449"/>
      <c r="P327" s="449"/>
      <c r="Q327" s="449"/>
      <c r="R327" s="450"/>
      <c r="S327" s="450"/>
      <c r="T327" s="450"/>
      <c r="U327" s="487"/>
      <c r="V327" s="487"/>
      <c r="W327" s="487"/>
      <c r="X327" s="450"/>
      <c r="Y327" s="450"/>
      <c r="Z327" s="450"/>
      <c r="AA327" s="602"/>
      <c r="AB327" s="602"/>
      <c r="AC327" s="602"/>
      <c r="AD327" s="608"/>
      <c r="AE327" s="608"/>
      <c r="AF327" s="608"/>
      <c r="AG327" s="456"/>
      <c r="AH327" s="456"/>
      <c r="AI327" s="456"/>
      <c r="AJ327" s="456"/>
      <c r="AK327" s="456"/>
      <c r="AL327" s="456"/>
      <c r="AM327" s="456"/>
      <c r="AN327" s="456"/>
      <c r="AO327" s="456"/>
      <c r="AP327" s="456"/>
      <c r="AQ327" s="456"/>
      <c r="AR327" s="456"/>
      <c r="AS327" s="456"/>
      <c r="AT327" s="456"/>
      <c r="AU327" s="456"/>
      <c r="AV327" s="456"/>
      <c r="AW327" s="675">
        <f t="shared" si="17"/>
        <v>30</v>
      </c>
      <c r="AX327" s="440">
        <f>IFERROR(VLOOKUP(B327,Database!A:D,4,FALSE),"r")</f>
        <v>148</v>
      </c>
      <c r="AY327" s="440">
        <f t="shared" si="18"/>
        <v>0</v>
      </c>
      <c r="BA327" s="641"/>
      <c r="BB327" s="467"/>
    </row>
    <row r="328" spans="1:54" ht="16.5" thickTop="1" thickBot="1" x14ac:dyDescent="0.3">
      <c r="A328" s="444">
        <f t="shared" si="19"/>
        <v>322</v>
      </c>
      <c r="B328" s="440">
        <v>5150005682</v>
      </c>
      <c r="C328" s="440"/>
      <c r="D328" s="440" t="str">
        <f>IFERROR(VLOOKUP(B328,Database!A:D,2,FALSE),"r")</f>
        <v>SM 12 FL OZ BLUEBERRY SYRUP</v>
      </c>
      <c r="E328" s="849"/>
      <c r="F328" s="516">
        <f t="shared" si="20"/>
        <v>14587</v>
      </c>
      <c r="G328" s="516"/>
      <c r="H328" s="862"/>
      <c r="I328" s="840">
        <v>57943</v>
      </c>
      <c r="J328" s="441">
        <v>57990</v>
      </c>
      <c r="K328" s="629">
        <v>37</v>
      </c>
      <c r="L328" s="442">
        <v>57893</v>
      </c>
      <c r="M328" s="442">
        <v>57942</v>
      </c>
      <c r="N328" s="442">
        <v>36</v>
      </c>
      <c r="O328" s="449"/>
      <c r="P328" s="449"/>
      <c r="Q328" s="449"/>
      <c r="R328" s="450"/>
      <c r="S328" s="450"/>
      <c r="T328" s="450"/>
      <c r="U328" s="487"/>
      <c r="V328" s="487"/>
      <c r="W328" s="487"/>
      <c r="X328" s="450"/>
      <c r="Y328" s="450"/>
      <c r="Z328" s="450"/>
      <c r="AA328" s="602"/>
      <c r="AB328" s="602"/>
      <c r="AC328" s="602"/>
      <c r="AD328" s="608"/>
      <c r="AE328" s="608"/>
      <c r="AF328" s="608"/>
      <c r="AG328" s="456">
        <v>57991</v>
      </c>
      <c r="AH328" s="456">
        <v>83</v>
      </c>
      <c r="AI328" s="456">
        <v>37</v>
      </c>
      <c r="AJ328" s="456"/>
      <c r="AK328" s="456"/>
      <c r="AL328" s="456"/>
      <c r="AM328" s="456"/>
      <c r="AN328" s="456"/>
      <c r="AO328" s="456"/>
      <c r="AP328" s="456"/>
      <c r="AQ328" s="456"/>
      <c r="AR328" s="456"/>
      <c r="AS328" s="456"/>
      <c r="AT328" s="456"/>
      <c r="AU328" s="456"/>
      <c r="AV328" s="456"/>
      <c r="AW328" s="675">
        <f t="shared" ref="AW328:AW391" si="21">IF($I328&lt;&gt;0,(($J328-$I328)+1),0) + IF($L328&lt;&gt;0,(($M328-$L328)+1),0) + IF($O328&lt;&gt;0,(($P328-$O328)+1),0) + IF($R328&lt;&gt;0,(($S328-$R328)+1),0) +  IF($U328&lt;&gt;0,(($V328-$U328)+1),0) +  IF($X328&lt;&gt;0,(($Y328-$X328)+1),0) +IF($AA328&lt;&gt;0,(($AB328-$AA328)+1),0) +IF($AD328&lt;&gt;0,(($AE328-$AD328)+1),0)</f>
        <v>98</v>
      </c>
      <c r="AX328" s="440">
        <f>IFERROR(VLOOKUP(B328,Database!A:D,4,FALSE),"r")</f>
        <v>148</v>
      </c>
      <c r="AY328" s="440">
        <f t="shared" ref="AY328:AY391" si="22">($AH328+$AK328+$AN328+$AQ328+ $AT328)</f>
        <v>83</v>
      </c>
      <c r="BA328" s="641"/>
      <c r="BB328" s="467"/>
    </row>
    <row r="329" spans="1:54" ht="16.5" thickTop="1" thickBot="1" x14ac:dyDescent="0.3">
      <c r="A329" s="444">
        <f t="shared" ref="A329:A392" si="23">A328+1</f>
        <v>323</v>
      </c>
      <c r="B329" s="440">
        <v>5150000008</v>
      </c>
      <c r="C329" s="440"/>
      <c r="D329" s="440" t="str">
        <f>IFERROR(VLOOKUP(B329,Database!A:D,2,FALSE),"r")</f>
        <v>SM 5 OZ PECANS IN SYRUP TPG</v>
      </c>
      <c r="E329" s="849"/>
      <c r="F329" s="516">
        <f t="shared" si="20"/>
        <v>3176</v>
      </c>
      <c r="G329" s="516"/>
      <c r="H329" s="862"/>
      <c r="I329" s="840">
        <v>31179</v>
      </c>
      <c r="J329" s="441">
        <v>31188</v>
      </c>
      <c r="K329" s="629">
        <v>37</v>
      </c>
      <c r="L329" s="442"/>
      <c r="M329" s="442"/>
      <c r="N329" s="442"/>
      <c r="O329" s="449"/>
      <c r="P329" s="449"/>
      <c r="Q329" s="449"/>
      <c r="R329" s="450"/>
      <c r="S329" s="450"/>
      <c r="T329" s="450"/>
      <c r="U329" s="487"/>
      <c r="V329" s="487"/>
      <c r="W329" s="487"/>
      <c r="X329" s="450"/>
      <c r="Y329" s="450"/>
      <c r="Z329" s="450"/>
      <c r="AA329" s="602"/>
      <c r="AB329" s="602"/>
      <c r="AC329" s="602"/>
      <c r="AD329" s="608"/>
      <c r="AE329" s="608"/>
      <c r="AF329" s="608"/>
      <c r="AG329" s="456">
        <v>31189</v>
      </c>
      <c r="AH329" s="456">
        <v>164</v>
      </c>
      <c r="AI329" s="456">
        <v>37</v>
      </c>
      <c r="AJ329" s="456">
        <v>31190</v>
      </c>
      <c r="AK329" s="456">
        <v>262</v>
      </c>
      <c r="AL329" s="456">
        <v>37</v>
      </c>
      <c r="AM329" s="456"/>
      <c r="AN329" s="456"/>
      <c r="AO329" s="456"/>
      <c r="AP329" s="456"/>
      <c r="AQ329" s="456"/>
      <c r="AR329" s="456"/>
      <c r="AS329" s="456"/>
      <c r="AT329" s="456"/>
      <c r="AU329" s="456"/>
      <c r="AV329" s="456"/>
      <c r="AW329" s="675">
        <f t="shared" si="21"/>
        <v>10</v>
      </c>
      <c r="AX329" s="440">
        <f>IFERROR(VLOOKUP(B329,Database!A:D,4,FALSE),"r")</f>
        <v>275</v>
      </c>
      <c r="AY329" s="440">
        <f t="shared" si="22"/>
        <v>426</v>
      </c>
      <c r="BA329" s="641"/>
      <c r="BB329" s="467"/>
    </row>
    <row r="330" spans="1:54" ht="16.5" thickTop="1" thickBot="1" x14ac:dyDescent="0.3">
      <c r="A330" s="444">
        <f t="shared" si="23"/>
        <v>324</v>
      </c>
      <c r="B330" s="440">
        <v>5150005683</v>
      </c>
      <c r="C330" s="440"/>
      <c r="D330" s="440" t="str">
        <f>IFERROR(VLOOKUP(B330,Database!A:D,2,FALSE),"r")</f>
        <v>SM 12 FL OZ BOYSENBERRY SYRUP</v>
      </c>
      <c r="E330" s="849"/>
      <c r="F330" s="516">
        <f t="shared" si="20"/>
        <v>9324</v>
      </c>
      <c r="G330" s="516"/>
      <c r="H330" s="862"/>
      <c r="I330" s="840">
        <v>57814</v>
      </c>
      <c r="J330" s="441">
        <v>57876</v>
      </c>
      <c r="K330" s="629">
        <v>36</v>
      </c>
      <c r="L330" s="442"/>
      <c r="M330" s="442"/>
      <c r="N330" s="442"/>
      <c r="O330" s="449"/>
      <c r="P330" s="449"/>
      <c r="Q330" s="449"/>
      <c r="R330" s="450"/>
      <c r="S330" s="450"/>
      <c r="T330" s="450"/>
      <c r="U330" s="487"/>
      <c r="V330" s="487"/>
      <c r="W330" s="487"/>
      <c r="X330" s="450"/>
      <c r="Y330" s="450"/>
      <c r="Z330" s="450"/>
      <c r="AA330" s="602"/>
      <c r="AB330" s="602"/>
      <c r="AC330" s="602"/>
      <c r="AD330" s="608"/>
      <c r="AE330" s="608"/>
      <c r="AF330" s="608"/>
      <c r="AG330" s="456"/>
      <c r="AH330" s="456"/>
      <c r="AI330" s="456"/>
      <c r="AJ330" s="456"/>
      <c r="AK330" s="456"/>
      <c r="AL330" s="456"/>
      <c r="AM330" s="456"/>
      <c r="AN330" s="456"/>
      <c r="AO330" s="456"/>
      <c r="AP330" s="456"/>
      <c r="AQ330" s="456"/>
      <c r="AR330" s="456"/>
      <c r="AS330" s="456"/>
      <c r="AT330" s="456"/>
      <c r="AU330" s="456"/>
      <c r="AV330" s="456"/>
      <c r="AW330" s="675">
        <f t="shared" si="21"/>
        <v>63</v>
      </c>
      <c r="AX330" s="440">
        <f>IFERROR(VLOOKUP(B330,Database!A:D,4,FALSE),"r")</f>
        <v>148</v>
      </c>
      <c r="AY330" s="440">
        <f t="shared" si="22"/>
        <v>0</v>
      </c>
      <c r="BA330" s="641"/>
      <c r="BB330" s="467"/>
    </row>
    <row r="331" spans="1:54" ht="16.5" thickTop="1" thickBot="1" x14ac:dyDescent="0.3">
      <c r="A331" s="444">
        <f t="shared" si="23"/>
        <v>325</v>
      </c>
      <c r="B331" s="440">
        <v>3619212006</v>
      </c>
      <c r="C331" s="440"/>
      <c r="D331" s="440" t="str">
        <f>IFERROR(VLOOKUP(B331,Database!A:D,2,FALSE),"r")</f>
        <v>SCO 15.5 OZ ORG CHOC SYRUP 6CT</v>
      </c>
      <c r="E331" s="849"/>
      <c r="F331" s="516">
        <f t="shared" si="20"/>
        <v>5009</v>
      </c>
      <c r="G331" s="516"/>
      <c r="H331" s="862"/>
      <c r="I331" s="840">
        <v>20479</v>
      </c>
      <c r="J331" s="441">
        <v>20491</v>
      </c>
      <c r="K331" s="629">
        <v>41</v>
      </c>
      <c r="L331" s="442">
        <v>20492</v>
      </c>
      <c r="M331" s="442">
        <v>20497</v>
      </c>
      <c r="N331" s="442">
        <v>41</v>
      </c>
      <c r="O331" s="449"/>
      <c r="P331" s="449"/>
      <c r="Q331" s="449"/>
      <c r="R331" s="450"/>
      <c r="S331" s="450"/>
      <c r="T331" s="450"/>
      <c r="U331" s="487"/>
      <c r="V331" s="487"/>
      <c r="W331" s="487"/>
      <c r="X331" s="450"/>
      <c r="Y331" s="450"/>
      <c r="Z331" s="450"/>
      <c r="AA331" s="602"/>
      <c r="AB331" s="602"/>
      <c r="AC331" s="602"/>
      <c r="AD331" s="608"/>
      <c r="AE331" s="608"/>
      <c r="AF331" s="608"/>
      <c r="AG331" s="456">
        <v>20498</v>
      </c>
      <c r="AH331" s="456">
        <v>221</v>
      </c>
      <c r="AI331" s="456">
        <v>41</v>
      </c>
      <c r="AJ331" s="456"/>
      <c r="AK331" s="456"/>
      <c r="AL331" s="456"/>
      <c r="AM331" s="456"/>
      <c r="AN331" s="456"/>
      <c r="AO331" s="456"/>
      <c r="AP331" s="456"/>
      <c r="AQ331" s="456"/>
      <c r="AR331" s="456"/>
      <c r="AS331" s="456"/>
      <c r="AT331" s="456"/>
      <c r="AU331" s="456"/>
      <c r="AV331" s="456"/>
      <c r="AW331" s="675">
        <f t="shared" si="21"/>
        <v>19</v>
      </c>
      <c r="AX331" s="440">
        <f>IFERROR(VLOOKUP(B331,Database!A:D,4,FALSE),"r")</f>
        <v>252</v>
      </c>
      <c r="AY331" s="440">
        <f t="shared" si="22"/>
        <v>221</v>
      </c>
      <c r="BA331" s="641"/>
      <c r="BB331" s="467"/>
    </row>
    <row r="332" spans="1:54" ht="16.5" thickTop="1" thickBot="1" x14ac:dyDescent="0.3">
      <c r="A332" s="444">
        <f t="shared" si="23"/>
        <v>326</v>
      </c>
      <c r="B332" s="440">
        <v>5150024355</v>
      </c>
      <c r="C332" s="440"/>
      <c r="D332" s="440" t="str">
        <f>IFERROR(VLOOKUP(B332,Database!A:D,2,FALSE),"r")</f>
        <v>SM 15.5OZ HOT CRML MCR SQZ 6CT</v>
      </c>
      <c r="E332" s="849"/>
      <c r="F332" s="516">
        <f t="shared" si="20"/>
        <v>7325</v>
      </c>
      <c r="G332" s="516"/>
      <c r="H332" s="862"/>
      <c r="I332" s="840">
        <v>20499</v>
      </c>
      <c r="J332" s="441">
        <v>20526</v>
      </c>
      <c r="K332" s="629">
        <v>41</v>
      </c>
      <c r="L332" s="442"/>
      <c r="M332" s="442"/>
      <c r="N332" s="442"/>
      <c r="O332" s="449"/>
      <c r="P332" s="449"/>
      <c r="Q332" s="449"/>
      <c r="R332" s="450"/>
      <c r="S332" s="450"/>
      <c r="T332" s="450"/>
      <c r="U332" s="487"/>
      <c r="V332" s="487"/>
      <c r="W332" s="487"/>
      <c r="X332" s="450"/>
      <c r="Y332" s="450"/>
      <c r="Z332" s="450"/>
      <c r="AA332" s="602"/>
      <c r="AB332" s="602"/>
      <c r="AC332" s="602"/>
      <c r="AD332" s="608"/>
      <c r="AE332" s="608"/>
      <c r="AF332" s="608"/>
      <c r="AG332" s="456">
        <v>20527</v>
      </c>
      <c r="AH332" s="456">
        <v>269</v>
      </c>
      <c r="AI332" s="456">
        <v>41</v>
      </c>
      <c r="AJ332" s="456"/>
      <c r="AK332" s="456"/>
      <c r="AL332" s="456"/>
      <c r="AM332" s="456"/>
      <c r="AN332" s="456"/>
      <c r="AO332" s="456"/>
      <c r="AP332" s="456"/>
      <c r="AQ332" s="456"/>
      <c r="AR332" s="456"/>
      <c r="AS332" s="456"/>
      <c r="AT332" s="456"/>
      <c r="AU332" s="456"/>
      <c r="AV332" s="456"/>
      <c r="AW332" s="675">
        <f t="shared" si="21"/>
        <v>28</v>
      </c>
      <c r="AX332" s="440">
        <f>IFERROR(VLOOKUP(B332,Database!A:D,4,FALSE),"r")</f>
        <v>252</v>
      </c>
      <c r="AY332" s="440">
        <f t="shared" si="22"/>
        <v>269</v>
      </c>
      <c r="BA332" s="641"/>
      <c r="BB332" s="467"/>
    </row>
    <row r="333" spans="1:54" ht="16.5" thickTop="1" thickBot="1" x14ac:dyDescent="0.3">
      <c r="A333" s="444">
        <f t="shared" si="23"/>
        <v>327</v>
      </c>
      <c r="B333" s="440">
        <v>5150002575</v>
      </c>
      <c r="C333" s="440"/>
      <c r="D333" s="440" t="str">
        <f>IFERROR(VLOOKUP(B333,Database!A:D,2,FALSE),"r")</f>
        <v>SM 334 ML CRML MICRO SQZ</v>
      </c>
      <c r="E333" s="849"/>
      <c r="F333" s="516">
        <f t="shared" si="20"/>
        <v>1534</v>
      </c>
      <c r="G333" s="516"/>
      <c r="H333" s="862"/>
      <c r="I333" s="840">
        <v>20528</v>
      </c>
      <c r="J333" s="441">
        <v>20537</v>
      </c>
      <c r="K333" s="629">
        <v>41</v>
      </c>
      <c r="L333" s="442"/>
      <c r="M333" s="442"/>
      <c r="N333" s="442"/>
      <c r="O333" s="449"/>
      <c r="P333" s="449"/>
      <c r="Q333" s="449"/>
      <c r="R333" s="450"/>
      <c r="S333" s="450"/>
      <c r="T333" s="450"/>
      <c r="U333" s="487"/>
      <c r="V333" s="487"/>
      <c r="W333" s="487"/>
      <c r="X333" s="450"/>
      <c r="Y333" s="450"/>
      <c r="Z333" s="450"/>
      <c r="AA333" s="602"/>
      <c r="AB333" s="602"/>
      <c r="AC333" s="602"/>
      <c r="AD333" s="608"/>
      <c r="AE333" s="608"/>
      <c r="AF333" s="608"/>
      <c r="AG333" s="456">
        <v>20538</v>
      </c>
      <c r="AH333" s="456">
        <v>121</v>
      </c>
      <c r="AI333" s="456">
        <v>41</v>
      </c>
      <c r="AJ333" s="456">
        <v>20539</v>
      </c>
      <c r="AK333" s="456">
        <v>93</v>
      </c>
      <c r="AL333" s="456">
        <v>42</v>
      </c>
      <c r="AM333" s="456"/>
      <c r="AN333" s="456"/>
      <c r="AO333" s="456"/>
      <c r="AP333" s="456"/>
      <c r="AQ333" s="456"/>
      <c r="AR333" s="456"/>
      <c r="AS333" s="456"/>
      <c r="AT333" s="456"/>
      <c r="AU333" s="456"/>
      <c r="AV333" s="456"/>
      <c r="AW333" s="675">
        <f t="shared" si="21"/>
        <v>10</v>
      </c>
      <c r="AX333" s="440">
        <f>IFERROR(VLOOKUP(B333,Database!A:D,4,FALSE),"r")</f>
        <v>132</v>
      </c>
      <c r="AY333" s="440">
        <f t="shared" si="22"/>
        <v>214</v>
      </c>
      <c r="BA333" s="642"/>
      <c r="BB333" s="467"/>
    </row>
    <row r="334" spans="1:54" ht="16.5" thickTop="1" thickBot="1" x14ac:dyDescent="0.3">
      <c r="A334" s="444">
        <f t="shared" si="23"/>
        <v>328</v>
      </c>
      <c r="B334" s="440">
        <v>7092000768</v>
      </c>
      <c r="C334" s="440"/>
      <c r="D334" s="440" t="str">
        <f>IFERROR(VLOOKUP(B334,Database!A:D,2,FALSE),"r")</f>
        <v>KB 16 OZ SDLS STWBRY JAM</v>
      </c>
      <c r="E334" s="849"/>
      <c r="F334" s="516">
        <f t="shared" si="20"/>
        <v>1609</v>
      </c>
      <c r="G334" s="516"/>
      <c r="H334" s="862"/>
      <c r="I334" s="840">
        <v>31236</v>
      </c>
      <c r="J334" s="441">
        <v>31237</v>
      </c>
      <c r="K334" s="629">
        <v>40</v>
      </c>
      <c r="L334" s="442">
        <v>31238</v>
      </c>
      <c r="M334" s="442">
        <v>31248</v>
      </c>
      <c r="N334" s="442">
        <v>41</v>
      </c>
      <c r="O334" s="449"/>
      <c r="P334" s="449"/>
      <c r="Q334" s="449"/>
      <c r="R334" s="450"/>
      <c r="S334" s="450"/>
      <c r="T334" s="450"/>
      <c r="U334" s="487"/>
      <c r="V334" s="487"/>
      <c r="W334" s="487"/>
      <c r="X334" s="450"/>
      <c r="Y334" s="450"/>
      <c r="Z334" s="450"/>
      <c r="AA334" s="602"/>
      <c r="AB334" s="602"/>
      <c r="AC334" s="602"/>
      <c r="AD334" s="608"/>
      <c r="AE334" s="608"/>
      <c r="AF334" s="608"/>
      <c r="AG334" s="456">
        <v>31249</v>
      </c>
      <c r="AH334" s="456">
        <v>62</v>
      </c>
      <c r="AI334" s="456">
        <v>41</v>
      </c>
      <c r="AJ334" s="456"/>
      <c r="AK334" s="456"/>
      <c r="AL334" s="456"/>
      <c r="AM334" s="456"/>
      <c r="AN334" s="456"/>
      <c r="AO334" s="456"/>
      <c r="AP334" s="456"/>
      <c r="AQ334" s="456"/>
      <c r="AR334" s="456"/>
      <c r="AS334" s="456"/>
      <c r="AT334" s="456"/>
      <c r="AU334" s="456"/>
      <c r="AV334" s="456"/>
      <c r="AW334" s="675">
        <f t="shared" si="21"/>
        <v>13</v>
      </c>
      <c r="AX334" s="440">
        <f>IFERROR(VLOOKUP(B334,Database!A:D,4,FALSE),"r")</f>
        <v>119</v>
      </c>
      <c r="AY334" s="440">
        <f t="shared" si="22"/>
        <v>62</v>
      </c>
      <c r="BA334" s="643"/>
      <c r="BB334" s="467"/>
    </row>
    <row r="335" spans="1:54" ht="16.5" thickTop="1" thickBot="1" x14ac:dyDescent="0.3">
      <c r="A335" s="444">
        <f t="shared" si="23"/>
        <v>329</v>
      </c>
      <c r="B335" s="636">
        <v>7092000778</v>
      </c>
      <c r="C335" s="636"/>
      <c r="D335" s="636" t="str">
        <f>IFERROR(VLOOKUP(B335,Database!A:D,2,FALSE),"r")</f>
        <v>KB 16 OZ SDLS RASPBERRY JAM</v>
      </c>
      <c r="E335" s="852"/>
      <c r="F335" s="516">
        <f t="shared" si="20"/>
        <v>1747</v>
      </c>
      <c r="G335" s="637"/>
      <c r="H335" s="866"/>
      <c r="I335" s="840">
        <v>31250</v>
      </c>
      <c r="J335" s="636">
        <v>31263</v>
      </c>
      <c r="K335" s="813">
        <v>41</v>
      </c>
      <c r="L335" s="636"/>
      <c r="M335" s="636"/>
      <c r="N335" s="636"/>
      <c r="O335" s="636"/>
      <c r="P335" s="636"/>
      <c r="Q335" s="636"/>
      <c r="R335" s="636"/>
      <c r="S335" s="636"/>
      <c r="T335" s="636"/>
      <c r="U335" s="636"/>
      <c r="V335" s="636"/>
      <c r="W335" s="636"/>
      <c r="X335" s="636"/>
      <c r="Y335" s="636"/>
      <c r="Z335" s="636"/>
      <c r="AA335" s="636"/>
      <c r="AB335" s="636"/>
      <c r="AC335" s="636"/>
      <c r="AD335" s="636"/>
      <c r="AE335" s="636"/>
      <c r="AF335" s="636"/>
      <c r="AG335" s="636">
        <v>31264</v>
      </c>
      <c r="AH335" s="636">
        <v>81</v>
      </c>
      <c r="AI335" s="636">
        <v>41</v>
      </c>
      <c r="AJ335" s="636"/>
      <c r="AK335" s="636"/>
      <c r="AL335" s="636"/>
      <c r="AM335" s="636"/>
      <c r="AN335" s="636"/>
      <c r="AO335" s="636"/>
      <c r="AP335" s="636"/>
      <c r="AQ335" s="636"/>
      <c r="AR335" s="636"/>
      <c r="AS335" s="636"/>
      <c r="AT335" s="636"/>
      <c r="AU335" s="636"/>
      <c r="AV335" s="636"/>
      <c r="AW335" s="676">
        <f t="shared" si="21"/>
        <v>14</v>
      </c>
      <c r="AX335" s="636">
        <f>IFERROR(VLOOKUP(B335,Database!A:D,4,FALSE),"r")</f>
        <v>119</v>
      </c>
      <c r="AY335" s="636">
        <f t="shared" si="22"/>
        <v>81</v>
      </c>
      <c r="BA335" s="640">
        <v>1747</v>
      </c>
      <c r="BB335" s="638">
        <v>0</v>
      </c>
    </row>
    <row r="336" spans="1:54" ht="16.5" thickTop="1" thickBot="1" x14ac:dyDescent="0.3">
      <c r="A336" s="444">
        <f t="shared" si="23"/>
        <v>330</v>
      </c>
      <c r="B336" s="636">
        <v>7092000770</v>
      </c>
      <c r="C336" s="636"/>
      <c r="D336" s="636" t="str">
        <f>IFERROR(VLOOKUP(B336,Database!A:D,2,FALSE),"r")</f>
        <v>KB 16 OZ SDLS BLKBRY JAM</v>
      </c>
      <c r="E336" s="852"/>
      <c r="F336" s="516">
        <f t="shared" si="20"/>
        <v>764</v>
      </c>
      <c r="G336" s="637"/>
      <c r="H336" s="866"/>
      <c r="I336" s="840">
        <v>31265</v>
      </c>
      <c r="J336" s="636">
        <v>31270</v>
      </c>
      <c r="K336" s="813">
        <v>41</v>
      </c>
      <c r="L336" s="636"/>
      <c r="M336" s="636"/>
      <c r="N336" s="636"/>
      <c r="O336" s="636"/>
      <c r="P336" s="636"/>
      <c r="Q336" s="636"/>
      <c r="R336" s="636"/>
      <c r="S336" s="636"/>
      <c r="T336" s="636"/>
      <c r="U336" s="636"/>
      <c r="V336" s="636"/>
      <c r="W336" s="636"/>
      <c r="X336" s="636"/>
      <c r="Y336" s="636"/>
      <c r="Z336" s="636"/>
      <c r="AA336" s="636"/>
      <c r="AB336" s="636"/>
      <c r="AC336" s="636"/>
      <c r="AD336" s="636"/>
      <c r="AE336" s="636"/>
      <c r="AF336" s="636"/>
      <c r="AG336" s="636">
        <v>31271</v>
      </c>
      <c r="AH336" s="636">
        <v>50</v>
      </c>
      <c r="AI336" s="636">
        <v>41</v>
      </c>
      <c r="AJ336" s="636"/>
      <c r="AK336" s="636"/>
      <c r="AL336" s="636"/>
      <c r="AM336" s="636"/>
      <c r="AN336" s="636"/>
      <c r="AO336" s="636"/>
      <c r="AP336" s="636"/>
      <c r="AQ336" s="636"/>
      <c r="AR336" s="636"/>
      <c r="AS336" s="636"/>
      <c r="AT336" s="636"/>
      <c r="AU336" s="636"/>
      <c r="AV336" s="636"/>
      <c r="AW336" s="676">
        <f t="shared" si="21"/>
        <v>6</v>
      </c>
      <c r="AX336" s="636">
        <f>IFERROR(VLOOKUP(B336,Database!A:D,4,FALSE),"r")</f>
        <v>119</v>
      </c>
      <c r="AY336" s="636">
        <f t="shared" si="22"/>
        <v>50</v>
      </c>
      <c r="BA336" s="644">
        <v>764</v>
      </c>
      <c r="BB336" s="638">
        <v>0</v>
      </c>
    </row>
    <row r="337" spans="1:54" ht="16.5" thickTop="1" thickBot="1" x14ac:dyDescent="0.3">
      <c r="A337" s="444">
        <f t="shared" si="23"/>
        <v>331</v>
      </c>
      <c r="B337" s="636">
        <v>7092000772</v>
      </c>
      <c r="C337" s="636"/>
      <c r="D337" s="636" t="str">
        <f>IFERROR(VLOOKUP(B337,Database!A:D,2,FALSE),"r")</f>
        <v>KB 16 OZ SDLS BOYSEN JAM</v>
      </c>
      <c r="E337" s="852"/>
      <c r="F337" s="516">
        <f t="shared" si="20"/>
        <v>1724</v>
      </c>
      <c r="G337" s="637"/>
      <c r="H337" s="866"/>
      <c r="I337" s="840">
        <v>31272</v>
      </c>
      <c r="J337" s="636">
        <v>31285</v>
      </c>
      <c r="K337" s="813">
        <v>41</v>
      </c>
      <c r="L337" s="636"/>
      <c r="M337" s="636"/>
      <c r="N337" s="636"/>
      <c r="O337" s="636"/>
      <c r="P337" s="636"/>
      <c r="Q337" s="636"/>
      <c r="R337" s="636"/>
      <c r="S337" s="636"/>
      <c r="T337" s="636"/>
      <c r="U337" s="636"/>
      <c r="V337" s="636"/>
      <c r="W337" s="636"/>
      <c r="X337" s="636"/>
      <c r="Y337" s="636"/>
      <c r="Z337" s="636"/>
      <c r="AA337" s="636"/>
      <c r="AB337" s="636"/>
      <c r="AC337" s="636"/>
      <c r="AD337" s="636"/>
      <c r="AE337" s="636"/>
      <c r="AF337" s="636"/>
      <c r="AG337" s="636">
        <v>31286</v>
      </c>
      <c r="AH337" s="636">
        <v>58</v>
      </c>
      <c r="AI337" s="636">
        <v>41</v>
      </c>
      <c r="AJ337" s="636"/>
      <c r="AK337" s="636"/>
      <c r="AL337" s="636"/>
      <c r="AM337" s="636"/>
      <c r="AN337" s="636"/>
      <c r="AO337" s="636"/>
      <c r="AP337" s="636"/>
      <c r="AQ337" s="636"/>
      <c r="AR337" s="636"/>
      <c r="AS337" s="636"/>
      <c r="AT337" s="636"/>
      <c r="AU337" s="636"/>
      <c r="AV337" s="636"/>
      <c r="AW337" s="676">
        <f t="shared" si="21"/>
        <v>14</v>
      </c>
      <c r="AX337" s="636">
        <f>IFERROR(VLOOKUP(B337,Database!A:D,4,FALSE),"r")</f>
        <v>119</v>
      </c>
      <c r="AY337" s="636">
        <f t="shared" si="22"/>
        <v>58</v>
      </c>
      <c r="BA337" s="644">
        <v>1724</v>
      </c>
      <c r="BB337" s="638">
        <v>0</v>
      </c>
    </row>
    <row r="338" spans="1:54" ht="16.5" thickTop="1" thickBot="1" x14ac:dyDescent="0.3">
      <c r="A338" s="444">
        <f t="shared" si="23"/>
        <v>332</v>
      </c>
      <c r="B338" s="616">
        <v>5150078354</v>
      </c>
      <c r="C338" s="616"/>
      <c r="D338" s="440" t="str">
        <f>IFERROR(VLOOKUP(B338,Database!A:D,2,FALSE),"r")</f>
        <v>SM MOS 11.3 OZ STRAW MANGO</v>
      </c>
      <c r="E338" s="849"/>
      <c r="F338" s="516">
        <f t="shared" si="20"/>
        <v>6243</v>
      </c>
      <c r="G338" s="516"/>
      <c r="H338" s="862"/>
      <c r="I338" s="840">
        <v>31287</v>
      </c>
      <c r="J338" s="441">
        <v>31290</v>
      </c>
      <c r="K338" s="629">
        <v>41</v>
      </c>
      <c r="L338" s="442">
        <v>31328</v>
      </c>
      <c r="M338" s="442">
        <v>31339</v>
      </c>
      <c r="N338" s="442">
        <v>42</v>
      </c>
      <c r="O338" s="449">
        <v>31325</v>
      </c>
      <c r="P338" s="449">
        <v>31327</v>
      </c>
      <c r="Q338" s="449">
        <v>42</v>
      </c>
      <c r="R338" s="450"/>
      <c r="S338" s="450"/>
      <c r="T338" s="450"/>
      <c r="U338" s="487"/>
      <c r="V338" s="487"/>
      <c r="W338" s="487"/>
      <c r="X338" s="450"/>
      <c r="Y338" s="450"/>
      <c r="Z338" s="450"/>
      <c r="AA338" s="602"/>
      <c r="AB338" s="602"/>
      <c r="AC338" s="602"/>
      <c r="AD338" s="608"/>
      <c r="AE338" s="608"/>
      <c r="AF338" s="608"/>
      <c r="AG338" s="456">
        <v>31291</v>
      </c>
      <c r="AH338" s="456">
        <v>43</v>
      </c>
      <c r="AI338" s="456">
        <v>41</v>
      </c>
      <c r="AJ338" s="456">
        <v>31340</v>
      </c>
      <c r="AK338" s="456">
        <v>120</v>
      </c>
      <c r="AL338" s="456">
        <v>42</v>
      </c>
      <c r="AM338" s="456"/>
      <c r="AN338" s="456"/>
      <c r="AO338" s="456"/>
      <c r="AP338" s="456"/>
      <c r="AQ338" s="456"/>
      <c r="AR338" s="456"/>
      <c r="AS338" s="456"/>
      <c r="AT338" s="456"/>
      <c r="AU338" s="456"/>
      <c r="AV338" s="456"/>
      <c r="AW338" s="675">
        <f t="shared" si="21"/>
        <v>19</v>
      </c>
      <c r="AX338" s="440">
        <f>IFERROR(VLOOKUP(B338,Database!A:D,4,FALSE),"r")</f>
        <v>320</v>
      </c>
      <c r="AY338" s="440">
        <f t="shared" si="22"/>
        <v>163</v>
      </c>
      <c r="BA338" s="642"/>
      <c r="BB338" s="467"/>
    </row>
    <row r="339" spans="1:54" ht="16.5" thickTop="1" thickBot="1" x14ac:dyDescent="0.3">
      <c r="A339" s="444">
        <f t="shared" si="23"/>
        <v>333</v>
      </c>
      <c r="B339" s="440">
        <v>5150078356</v>
      </c>
      <c r="C339" s="440"/>
      <c r="D339" s="440" t="str">
        <f>IFERROR(VLOOKUP(B339,Database!A:D,2,FALSE),"r")</f>
        <v xml:space="preserve">SM MOS 11.3OZ PCH/RASP FS </v>
      </c>
      <c r="E339" s="849"/>
      <c r="F339" s="516">
        <f t="shared" si="20"/>
        <v>10241</v>
      </c>
      <c r="G339" s="516"/>
      <c r="H339" s="862"/>
      <c r="I339" s="840">
        <v>31292</v>
      </c>
      <c r="J339" s="441">
        <v>31318</v>
      </c>
      <c r="K339" s="629">
        <v>41</v>
      </c>
      <c r="L339" s="442">
        <v>31320</v>
      </c>
      <c r="M339" s="442">
        <v>31321</v>
      </c>
      <c r="N339" s="442">
        <v>42</v>
      </c>
      <c r="O339" s="449"/>
      <c r="P339" s="449"/>
      <c r="Q339" s="449"/>
      <c r="R339" s="450"/>
      <c r="S339" s="450"/>
      <c r="T339" s="450"/>
      <c r="U339" s="487"/>
      <c r="V339" s="487"/>
      <c r="W339" s="487"/>
      <c r="X339" s="450"/>
      <c r="Y339" s="450"/>
      <c r="Z339" s="450"/>
      <c r="AA339" s="602"/>
      <c r="AB339" s="602"/>
      <c r="AC339" s="602"/>
      <c r="AD339" s="608"/>
      <c r="AE339" s="608"/>
      <c r="AF339" s="608"/>
      <c r="AG339" s="456">
        <v>31319</v>
      </c>
      <c r="AH339" s="456">
        <v>133</v>
      </c>
      <c r="AI339" s="456">
        <v>41</v>
      </c>
      <c r="AJ339" s="456">
        <v>31322</v>
      </c>
      <c r="AK339" s="456">
        <v>196</v>
      </c>
      <c r="AL339" s="456">
        <v>42</v>
      </c>
      <c r="AM339" s="456">
        <v>31323</v>
      </c>
      <c r="AN339" s="456">
        <v>320</v>
      </c>
      <c r="AO339" s="456">
        <v>42</v>
      </c>
      <c r="AP339" s="456">
        <v>31324</v>
      </c>
      <c r="AQ339" s="456">
        <v>312</v>
      </c>
      <c r="AR339" s="456">
        <v>42</v>
      </c>
      <c r="AS339" s="456"/>
      <c r="AT339" s="456"/>
      <c r="AU339" s="456"/>
      <c r="AV339" s="456"/>
      <c r="AW339" s="675">
        <f t="shared" si="21"/>
        <v>29</v>
      </c>
      <c r="AX339" s="440">
        <f>IFERROR(VLOOKUP(B339,Database!A:D,4,FALSE),"r")</f>
        <v>320</v>
      </c>
      <c r="AY339" s="440">
        <f t="shared" si="22"/>
        <v>961</v>
      </c>
      <c r="BA339" s="642"/>
      <c r="BB339" s="467"/>
    </row>
    <row r="340" spans="1:54" ht="16.5" thickTop="1" thickBot="1" x14ac:dyDescent="0.3">
      <c r="A340" s="444">
        <f t="shared" si="23"/>
        <v>334</v>
      </c>
      <c r="B340" s="440">
        <v>5150000009</v>
      </c>
      <c r="C340" s="440"/>
      <c r="D340" s="440" t="str">
        <f>IFERROR(VLOOKUP(B340,Database!A:D,2,FALSE),"r")</f>
        <v>SM 5 OZ WALNUTS IN SYRUP TPG</v>
      </c>
      <c r="E340" s="849"/>
      <c r="F340" s="516">
        <f t="shared" si="20"/>
        <v>12257</v>
      </c>
      <c r="G340" s="516"/>
      <c r="H340" s="862"/>
      <c r="I340" s="840">
        <v>31191</v>
      </c>
      <c r="J340" s="441">
        <v>31223</v>
      </c>
      <c r="K340" s="629">
        <v>38</v>
      </c>
      <c r="L340" s="442">
        <v>31225</v>
      </c>
      <c r="M340" s="442">
        <v>31234</v>
      </c>
      <c r="N340" s="442">
        <v>39</v>
      </c>
      <c r="O340" s="449"/>
      <c r="P340" s="449"/>
      <c r="Q340" s="449"/>
      <c r="R340" s="450"/>
      <c r="S340" s="450"/>
      <c r="T340" s="450"/>
      <c r="U340" s="487"/>
      <c r="V340" s="487"/>
      <c r="W340" s="487"/>
      <c r="X340" s="450"/>
      <c r="Y340" s="450"/>
      <c r="Z340" s="450"/>
      <c r="AA340" s="602"/>
      <c r="AB340" s="602"/>
      <c r="AC340" s="602"/>
      <c r="AD340" s="608"/>
      <c r="AE340" s="608"/>
      <c r="AF340" s="608"/>
      <c r="AG340" s="456">
        <v>31224</v>
      </c>
      <c r="AH340" s="456">
        <v>137</v>
      </c>
      <c r="AI340" s="456">
        <v>38</v>
      </c>
      <c r="AJ340" s="456">
        <v>31235</v>
      </c>
      <c r="AK340" s="456">
        <v>295</v>
      </c>
      <c r="AL340" s="456">
        <v>39</v>
      </c>
      <c r="AM340" s="456"/>
      <c r="AN340" s="456"/>
      <c r="AO340" s="456"/>
      <c r="AP340" s="456"/>
      <c r="AQ340" s="456"/>
      <c r="AR340" s="456"/>
      <c r="AS340" s="456"/>
      <c r="AT340" s="456"/>
      <c r="AU340" s="456"/>
      <c r="AV340" s="456"/>
      <c r="AW340" s="675">
        <f t="shared" si="21"/>
        <v>43</v>
      </c>
      <c r="AX340" s="440">
        <f>IFERROR(VLOOKUP(B340,Database!A:D,4,FALSE),"r")</f>
        <v>275</v>
      </c>
      <c r="AY340" s="440">
        <f t="shared" si="22"/>
        <v>432</v>
      </c>
      <c r="BA340" s="642"/>
      <c r="BB340" s="467"/>
    </row>
    <row r="341" spans="1:54" ht="16.5" thickTop="1" thickBot="1" x14ac:dyDescent="0.3">
      <c r="A341" s="444">
        <f t="shared" si="23"/>
        <v>335</v>
      </c>
      <c r="B341" s="440">
        <v>5150002574</v>
      </c>
      <c r="C341" s="440"/>
      <c r="D341" s="440" t="str">
        <f>IFERROR(VLOOKUP(B341,Database!A:D,2,FALSE),"r")</f>
        <v>SM 334 ML HTFDG MICRO SQZ</v>
      </c>
      <c r="E341" s="849"/>
      <c r="F341" s="516">
        <f t="shared" si="20"/>
        <v>1819</v>
      </c>
      <c r="G341" s="647"/>
      <c r="H341" s="867"/>
      <c r="I341" s="840">
        <v>20540</v>
      </c>
      <c r="J341" s="441">
        <v>20549</v>
      </c>
      <c r="K341" s="629">
        <v>42</v>
      </c>
      <c r="L341" s="442">
        <v>20550</v>
      </c>
      <c r="M341" s="442">
        <v>20551</v>
      </c>
      <c r="N341" s="442">
        <v>42</v>
      </c>
      <c r="O341" s="449"/>
      <c r="P341" s="449"/>
      <c r="Q341" s="449"/>
      <c r="R341" s="450"/>
      <c r="S341" s="450"/>
      <c r="T341" s="450"/>
      <c r="U341" s="487"/>
      <c r="V341" s="487"/>
      <c r="W341" s="487"/>
      <c r="X341" s="450"/>
      <c r="Y341" s="450"/>
      <c r="Z341" s="450"/>
      <c r="AA341" s="602"/>
      <c r="AB341" s="602"/>
      <c r="AC341" s="602"/>
      <c r="AD341" s="608"/>
      <c r="AE341" s="608"/>
      <c r="AF341" s="608"/>
      <c r="AG341" s="456">
        <v>20552</v>
      </c>
      <c r="AH341" s="456">
        <v>103</v>
      </c>
      <c r="AI341" s="456">
        <v>42</v>
      </c>
      <c r="AJ341" s="456">
        <v>20553</v>
      </c>
      <c r="AK341" s="456">
        <v>132</v>
      </c>
      <c r="AL341" s="456">
        <v>42</v>
      </c>
      <c r="AM341" s="456"/>
      <c r="AN341" s="456"/>
      <c r="AO341" s="456"/>
      <c r="AP341" s="456"/>
      <c r="AQ341" s="456"/>
      <c r="AR341" s="456"/>
      <c r="AS341" s="456"/>
      <c r="AT341" s="456"/>
      <c r="AU341" s="456"/>
      <c r="AV341" s="456"/>
      <c r="AW341" s="675">
        <f t="shared" si="21"/>
        <v>12</v>
      </c>
      <c r="AX341" s="440">
        <f>IFERROR(VLOOKUP(B341,Database!A:D,4,FALSE),"r")</f>
        <v>132</v>
      </c>
      <c r="AY341" s="440">
        <f t="shared" si="22"/>
        <v>235</v>
      </c>
      <c r="BA341" s="642"/>
      <c r="BB341" s="467"/>
    </row>
    <row r="342" spans="1:54" ht="16.5" thickTop="1" thickBot="1" x14ac:dyDescent="0.3">
      <c r="A342" s="444">
        <f t="shared" si="23"/>
        <v>336</v>
      </c>
      <c r="B342" s="616">
        <v>5150024351</v>
      </c>
      <c r="C342" s="616"/>
      <c r="D342" s="440" t="str">
        <f>IFERROR(VLOOKUP(B342,Database!A:D,2,FALSE),"r")</f>
        <v>SM 15.5 OZ HTFDG MCR SQZ 6 CT</v>
      </c>
      <c r="E342" s="849"/>
      <c r="F342" s="516">
        <f t="shared" si="20"/>
        <v>43326</v>
      </c>
      <c r="G342" s="633"/>
      <c r="H342" s="868"/>
      <c r="I342" s="840">
        <v>20601</v>
      </c>
      <c r="J342" s="441">
        <v>20621</v>
      </c>
      <c r="K342" s="629">
        <v>43</v>
      </c>
      <c r="L342" s="442">
        <v>20622</v>
      </c>
      <c r="M342" s="442">
        <v>20664</v>
      </c>
      <c r="N342" s="442">
        <v>43</v>
      </c>
      <c r="O342" s="449">
        <v>20666</v>
      </c>
      <c r="P342" s="449">
        <v>20681</v>
      </c>
      <c r="Q342" s="449">
        <v>44</v>
      </c>
      <c r="R342" s="450">
        <v>20682</v>
      </c>
      <c r="S342" s="450">
        <v>20704</v>
      </c>
      <c r="T342" s="450">
        <v>44</v>
      </c>
      <c r="U342" s="487">
        <v>20554</v>
      </c>
      <c r="V342" s="487">
        <v>20621</v>
      </c>
      <c r="W342" s="487"/>
      <c r="X342" s="450"/>
      <c r="Y342" s="450"/>
      <c r="Z342" s="450"/>
      <c r="AA342" s="602"/>
      <c r="AB342" s="602"/>
      <c r="AC342" s="602"/>
      <c r="AD342" s="608"/>
      <c r="AE342" s="608"/>
      <c r="AF342" s="608"/>
      <c r="AG342" s="456">
        <v>20665</v>
      </c>
      <c r="AH342" s="456">
        <v>113</v>
      </c>
      <c r="AI342" s="456">
        <v>43</v>
      </c>
      <c r="AJ342" s="456">
        <v>20705</v>
      </c>
      <c r="AK342" s="456">
        <v>121</v>
      </c>
      <c r="AL342" s="456">
        <v>44</v>
      </c>
      <c r="AM342" s="456"/>
      <c r="AN342" s="456"/>
      <c r="AO342" s="456"/>
      <c r="AP342" s="456"/>
      <c r="AQ342" s="456"/>
      <c r="AR342" s="456"/>
      <c r="AS342" s="456"/>
      <c r="AT342" s="456"/>
      <c r="AU342" s="456"/>
      <c r="AV342" s="456"/>
      <c r="AW342" s="675">
        <f t="shared" si="21"/>
        <v>171</v>
      </c>
      <c r="AX342" s="440">
        <f>IFERROR(VLOOKUP(B342,Database!A:D,4,FALSE),"r")</f>
        <v>252</v>
      </c>
      <c r="AY342" s="440">
        <f t="shared" si="22"/>
        <v>234</v>
      </c>
      <c r="BA342" s="642"/>
      <c r="BB342" s="467"/>
    </row>
    <row r="343" spans="1:54" ht="16.5" thickTop="1" thickBot="1" x14ac:dyDescent="0.3">
      <c r="A343" s="444">
        <f t="shared" si="23"/>
        <v>337</v>
      </c>
      <c r="B343" s="616">
        <v>5150078357</v>
      </c>
      <c r="C343" s="616"/>
      <c r="D343" s="440" t="str">
        <f>IFERROR(VLOOKUP(B343,Database!A:D,2,FALSE),"r")</f>
        <v xml:space="preserve">SM MOS 11.3OZ CHRY/BLUBRY FS </v>
      </c>
      <c r="E343" s="849"/>
      <c r="F343" s="516">
        <f t="shared" si="20"/>
        <v>6080</v>
      </c>
      <c r="G343" s="516"/>
      <c r="H343" s="862"/>
      <c r="I343" s="840">
        <v>31341</v>
      </c>
      <c r="J343" s="441">
        <v>31359</v>
      </c>
      <c r="K343" s="629">
        <v>42</v>
      </c>
      <c r="L343" s="442"/>
      <c r="M343" s="442"/>
      <c r="N343" s="442"/>
      <c r="O343" s="449"/>
      <c r="P343" s="449"/>
      <c r="Q343" s="449"/>
      <c r="R343" s="450"/>
      <c r="S343" s="450"/>
      <c r="T343" s="450"/>
      <c r="U343" s="487"/>
      <c r="V343" s="487"/>
      <c r="W343" s="487"/>
      <c r="X343" s="450"/>
      <c r="Y343" s="450"/>
      <c r="Z343" s="450"/>
      <c r="AA343" s="602"/>
      <c r="AB343" s="602"/>
      <c r="AC343" s="602"/>
      <c r="AD343" s="608"/>
      <c r="AE343" s="608"/>
      <c r="AF343" s="608"/>
      <c r="AG343" s="456"/>
      <c r="AH343" s="456"/>
      <c r="AI343" s="456"/>
      <c r="AJ343" s="456"/>
      <c r="AK343" s="456"/>
      <c r="AL343" s="456"/>
      <c r="AM343" s="456"/>
      <c r="AN343" s="456"/>
      <c r="AO343" s="456"/>
      <c r="AP343" s="456"/>
      <c r="AQ343" s="456"/>
      <c r="AR343" s="456"/>
      <c r="AS343" s="456"/>
      <c r="AT343" s="456"/>
      <c r="AU343" s="456"/>
      <c r="AV343" s="456"/>
      <c r="AW343" s="675">
        <f t="shared" si="21"/>
        <v>19</v>
      </c>
      <c r="AX343" s="440">
        <f>IFERROR(VLOOKUP(B343,Database!A:D,4,FALSE),"r")</f>
        <v>320</v>
      </c>
      <c r="AY343" s="440">
        <f t="shared" si="22"/>
        <v>0</v>
      </c>
      <c r="BA343" s="642"/>
      <c r="BB343" s="467"/>
    </row>
    <row r="344" spans="1:54" ht="16.5" thickTop="1" thickBot="1" x14ac:dyDescent="0.3">
      <c r="A344" s="444">
        <f t="shared" si="23"/>
        <v>338</v>
      </c>
      <c r="B344" s="616">
        <v>5150078353</v>
      </c>
      <c r="C344" s="616"/>
      <c r="D344" s="440" t="str">
        <f>IFERROR(VLOOKUP(B344,Database!A:D,2,FALSE),"r")</f>
        <v>SM MOS 11.3OZ STRAW BLKBRY</v>
      </c>
      <c r="E344" s="849"/>
      <c r="F344" s="516">
        <f t="shared" si="20"/>
        <v>8601</v>
      </c>
      <c r="G344" s="516"/>
      <c r="H344" s="862"/>
      <c r="I344" s="840">
        <v>31362</v>
      </c>
      <c r="J344" s="441">
        <v>31383</v>
      </c>
      <c r="K344" s="629">
        <v>42</v>
      </c>
      <c r="L344" s="442">
        <v>31384</v>
      </c>
      <c r="M344" s="442">
        <v>31386</v>
      </c>
      <c r="N344" s="442">
        <v>43</v>
      </c>
      <c r="O344" s="449"/>
      <c r="P344" s="449"/>
      <c r="Q344" s="449"/>
      <c r="R344" s="450"/>
      <c r="S344" s="450"/>
      <c r="T344" s="450"/>
      <c r="U344" s="487"/>
      <c r="V344" s="487"/>
      <c r="W344" s="487"/>
      <c r="X344" s="450"/>
      <c r="Y344" s="450"/>
      <c r="Z344" s="450"/>
      <c r="AA344" s="602"/>
      <c r="AB344" s="602"/>
      <c r="AC344" s="602"/>
      <c r="AD344" s="608"/>
      <c r="AE344" s="608"/>
      <c r="AF344" s="608"/>
      <c r="AG344" s="456">
        <v>31360</v>
      </c>
      <c r="AH344" s="456">
        <v>320</v>
      </c>
      <c r="AI344" s="456">
        <v>42</v>
      </c>
      <c r="AJ344" s="456">
        <v>31361</v>
      </c>
      <c r="AK344" s="456">
        <v>180</v>
      </c>
      <c r="AL344" s="456">
        <v>42</v>
      </c>
      <c r="AM344" s="456">
        <v>31387</v>
      </c>
      <c r="AN344" s="456">
        <v>101</v>
      </c>
      <c r="AO344" s="456">
        <v>43</v>
      </c>
      <c r="AP344" s="456"/>
      <c r="AQ344" s="456"/>
      <c r="AR344" s="456"/>
      <c r="AS344" s="456"/>
      <c r="AT344" s="456"/>
      <c r="AU344" s="456"/>
      <c r="AV344" s="456"/>
      <c r="AW344" s="675">
        <f t="shared" si="21"/>
        <v>25</v>
      </c>
      <c r="AX344" s="440">
        <f>IFERROR(VLOOKUP(B344,Database!A:D,4,FALSE),"r")</f>
        <v>320</v>
      </c>
      <c r="AY344" s="440">
        <f t="shared" si="22"/>
        <v>601</v>
      </c>
      <c r="BA344" s="642"/>
      <c r="BB344" s="618"/>
    </row>
    <row r="345" spans="1:54" ht="16.5" thickTop="1" thickBot="1" x14ac:dyDescent="0.3">
      <c r="A345" s="444">
        <f t="shared" si="23"/>
        <v>339</v>
      </c>
      <c r="B345" s="616">
        <v>5150003505</v>
      </c>
      <c r="C345" s="616"/>
      <c r="D345" s="440" t="str">
        <f>IFERROR(VLOOKUP(B345,Database!A:D,2,FALSE),"r")</f>
        <v>DK 10 TN ORANGE MARMALADE</v>
      </c>
      <c r="E345" s="849"/>
      <c r="F345" s="516">
        <f t="shared" si="20"/>
        <v>369</v>
      </c>
      <c r="G345" s="516"/>
      <c r="H345" s="862"/>
      <c r="I345" s="840">
        <v>31398</v>
      </c>
      <c r="J345" s="441">
        <v>31405</v>
      </c>
      <c r="K345" s="629">
        <v>43</v>
      </c>
      <c r="L345" s="442"/>
      <c r="M345" s="442"/>
      <c r="N345" s="442"/>
      <c r="O345" s="449"/>
      <c r="P345" s="449"/>
      <c r="Q345" s="449"/>
      <c r="R345" s="450"/>
      <c r="S345" s="450"/>
      <c r="T345" s="450"/>
      <c r="U345" s="487"/>
      <c r="V345" s="487"/>
      <c r="W345" s="487"/>
      <c r="X345" s="450"/>
      <c r="Y345" s="450"/>
      <c r="Z345" s="450"/>
      <c r="AA345" s="602"/>
      <c r="AB345" s="602"/>
      <c r="AC345" s="602"/>
      <c r="AD345" s="608"/>
      <c r="AE345" s="608"/>
      <c r="AF345" s="608"/>
      <c r="AG345" s="456">
        <v>31406</v>
      </c>
      <c r="AH345" s="456">
        <v>33</v>
      </c>
      <c r="AI345" s="456">
        <v>43</v>
      </c>
      <c r="AJ345" s="456"/>
      <c r="AK345" s="456"/>
      <c r="AL345" s="456"/>
      <c r="AM345" s="456"/>
      <c r="AN345" s="456"/>
      <c r="AO345" s="456"/>
      <c r="AP345" s="456"/>
      <c r="AQ345" s="456"/>
      <c r="AR345" s="456"/>
      <c r="AS345" s="456"/>
      <c r="AT345" s="456"/>
      <c r="AU345" s="456"/>
      <c r="AV345" s="456"/>
      <c r="AW345" s="675">
        <f t="shared" si="21"/>
        <v>8</v>
      </c>
      <c r="AX345" s="440">
        <f>IFERROR(VLOOKUP(B345,Database!A:D,4,FALSE),"r")</f>
        <v>42</v>
      </c>
      <c r="AY345" s="440">
        <f t="shared" si="22"/>
        <v>33</v>
      </c>
      <c r="BA345" s="642"/>
      <c r="BB345" s="618"/>
    </row>
    <row r="346" spans="1:54" ht="16.5" thickTop="1" thickBot="1" x14ac:dyDescent="0.3">
      <c r="A346" s="444">
        <f t="shared" si="23"/>
        <v>340</v>
      </c>
      <c r="B346" s="616">
        <v>5150000315</v>
      </c>
      <c r="C346" s="616"/>
      <c r="D346" s="440" t="str">
        <f>IFERROR(VLOOKUP(B346,Database!A:D,2,FALSE),"r")</f>
        <v>SM 10 TN SWT ORANGE MARMALADE</v>
      </c>
      <c r="E346" s="849"/>
      <c r="F346" s="516">
        <f t="shared" si="20"/>
        <v>2306</v>
      </c>
      <c r="G346" s="516"/>
      <c r="H346" s="862"/>
      <c r="I346" s="840">
        <v>31407</v>
      </c>
      <c r="J346" s="441">
        <v>31443</v>
      </c>
      <c r="K346" s="629">
        <v>43</v>
      </c>
      <c r="L346" s="442">
        <v>31445</v>
      </c>
      <c r="M346" s="442">
        <v>31461</v>
      </c>
      <c r="N346" s="442">
        <v>44</v>
      </c>
      <c r="O346" s="449"/>
      <c r="P346" s="449"/>
      <c r="Q346" s="449"/>
      <c r="R346" s="450"/>
      <c r="S346" s="450"/>
      <c r="T346" s="450"/>
      <c r="U346" s="487"/>
      <c r="V346" s="487"/>
      <c r="W346" s="487"/>
      <c r="X346" s="450"/>
      <c r="Y346" s="450"/>
      <c r="Z346" s="450"/>
      <c r="AA346" s="602"/>
      <c r="AB346" s="602"/>
      <c r="AC346" s="602"/>
      <c r="AD346" s="608"/>
      <c r="AE346" s="608"/>
      <c r="AF346" s="608"/>
      <c r="AG346" s="456">
        <v>31444</v>
      </c>
      <c r="AH346" s="456">
        <v>27</v>
      </c>
      <c r="AI346" s="456">
        <v>43</v>
      </c>
      <c r="AJ346" s="456">
        <v>31462</v>
      </c>
      <c r="AK346" s="456">
        <v>11</v>
      </c>
      <c r="AL346" s="456">
        <v>44</v>
      </c>
      <c r="AM346" s="456"/>
      <c r="AN346" s="456"/>
      <c r="AO346" s="456"/>
      <c r="AP346" s="456"/>
      <c r="AQ346" s="456"/>
      <c r="AR346" s="456"/>
      <c r="AS346" s="456"/>
      <c r="AT346" s="456"/>
      <c r="AU346" s="456"/>
      <c r="AV346" s="456"/>
      <c r="AW346" s="675">
        <f t="shared" si="21"/>
        <v>54</v>
      </c>
      <c r="AX346" s="440">
        <f>IFERROR(VLOOKUP(B346,Database!A:D,4,FALSE),"r")</f>
        <v>42</v>
      </c>
      <c r="AY346" s="440">
        <f t="shared" si="22"/>
        <v>38</v>
      </c>
      <c r="BA346" s="642"/>
      <c r="BB346" s="618"/>
    </row>
    <row r="347" spans="1:54" ht="16.5" thickTop="1" thickBot="1" x14ac:dyDescent="0.3">
      <c r="A347" s="444">
        <f t="shared" si="23"/>
        <v>341</v>
      </c>
      <c r="B347" s="616">
        <v>5150000310</v>
      </c>
      <c r="C347" s="616"/>
      <c r="D347" s="440" t="str">
        <f>IFERROR(VLOOKUP(B347,Database!A:D,2,FALSE),"r")</f>
        <v>SM 10 TN APRICOT PRESERVES</v>
      </c>
      <c r="E347" s="849"/>
      <c r="F347" s="516">
        <f t="shared" si="20"/>
        <v>1172</v>
      </c>
      <c r="G347" s="516"/>
      <c r="H347" s="862"/>
      <c r="I347" s="840">
        <v>31463</v>
      </c>
      <c r="J347" s="441">
        <v>31470</v>
      </c>
      <c r="K347" s="629">
        <v>44</v>
      </c>
      <c r="L347" s="442">
        <v>31471</v>
      </c>
      <c r="M347" s="442">
        <v>31489</v>
      </c>
      <c r="N347" s="442">
        <v>44</v>
      </c>
      <c r="O347" s="449"/>
      <c r="P347" s="449"/>
      <c r="Q347" s="449"/>
      <c r="R347" s="450"/>
      <c r="S347" s="450"/>
      <c r="T347" s="450"/>
      <c r="U347" s="487"/>
      <c r="V347" s="487"/>
      <c r="W347" s="487"/>
      <c r="X347" s="450"/>
      <c r="Y347" s="450"/>
      <c r="Z347" s="450"/>
      <c r="AA347" s="602"/>
      <c r="AB347" s="602"/>
      <c r="AC347" s="602"/>
      <c r="AD347" s="608"/>
      <c r="AE347" s="608"/>
      <c r="AF347" s="608"/>
      <c r="AG347" s="456">
        <v>31490</v>
      </c>
      <c r="AH347" s="456">
        <v>38</v>
      </c>
      <c r="AI347" s="456">
        <v>44</v>
      </c>
      <c r="AJ347" s="456"/>
      <c r="AK347" s="456"/>
      <c r="AL347" s="456"/>
      <c r="AM347" s="456"/>
      <c r="AN347" s="456"/>
      <c r="AO347" s="456"/>
      <c r="AP347" s="456"/>
      <c r="AQ347" s="456"/>
      <c r="AR347" s="456"/>
      <c r="AS347" s="456"/>
      <c r="AT347" s="456"/>
      <c r="AU347" s="456"/>
      <c r="AV347" s="456"/>
      <c r="AW347" s="675">
        <f t="shared" si="21"/>
        <v>27</v>
      </c>
      <c r="AX347" s="440">
        <f>IFERROR(VLOOKUP(B347,Database!A:D,4,FALSE),"r")</f>
        <v>42</v>
      </c>
      <c r="AY347" s="440">
        <f t="shared" si="22"/>
        <v>38</v>
      </c>
      <c r="BA347" s="642"/>
      <c r="BB347" s="467"/>
    </row>
    <row r="348" spans="1:54" ht="16.5" thickTop="1" thickBot="1" x14ac:dyDescent="0.3">
      <c r="A348" s="444">
        <f t="shared" si="23"/>
        <v>342</v>
      </c>
      <c r="B348" s="616">
        <v>5150000338</v>
      </c>
      <c r="C348" s="616"/>
      <c r="D348" s="440" t="str">
        <f>IFERROR(VLOOKUP(B348,Database!A:D,2,FALSE),"r")</f>
        <v>SM 10 TN GRAPE JELLY</v>
      </c>
      <c r="E348" s="849"/>
      <c r="F348" s="516">
        <f t="shared" si="20"/>
        <v>385</v>
      </c>
      <c r="G348" s="516"/>
      <c r="H348" s="862"/>
      <c r="I348" s="840">
        <v>31388</v>
      </c>
      <c r="J348" s="441">
        <v>31396</v>
      </c>
      <c r="K348" s="629">
        <v>43</v>
      </c>
      <c r="L348" s="442"/>
      <c r="M348" s="442"/>
      <c r="N348" s="442"/>
      <c r="O348" s="449"/>
      <c r="P348" s="449"/>
      <c r="Q348" s="449"/>
      <c r="R348" s="450"/>
      <c r="S348" s="450"/>
      <c r="T348" s="450"/>
      <c r="U348" s="487"/>
      <c r="V348" s="487"/>
      <c r="W348" s="487"/>
      <c r="X348" s="450"/>
      <c r="Y348" s="450"/>
      <c r="Z348" s="450"/>
      <c r="AA348" s="602"/>
      <c r="AB348" s="602"/>
      <c r="AC348" s="602"/>
      <c r="AD348" s="608"/>
      <c r="AE348" s="608"/>
      <c r="AF348" s="608"/>
      <c r="AG348" s="456">
        <v>31397</v>
      </c>
      <c r="AH348" s="456">
        <v>7</v>
      </c>
      <c r="AI348" s="456">
        <v>43</v>
      </c>
      <c r="AJ348" s="456"/>
      <c r="AK348" s="456"/>
      <c r="AL348" s="456"/>
      <c r="AM348" s="456"/>
      <c r="AN348" s="456"/>
      <c r="AO348" s="456"/>
      <c r="AP348" s="456"/>
      <c r="AQ348" s="456"/>
      <c r="AR348" s="456"/>
      <c r="AS348" s="456"/>
      <c r="AT348" s="456"/>
      <c r="AU348" s="456"/>
      <c r="AV348" s="456"/>
      <c r="AW348" s="675">
        <f t="shared" si="21"/>
        <v>9</v>
      </c>
      <c r="AX348" s="440">
        <f>IFERROR(VLOOKUP(B348,Database!A:D,4,FALSE),"r")</f>
        <v>42</v>
      </c>
      <c r="AY348" s="440">
        <f t="shared" si="22"/>
        <v>7</v>
      </c>
      <c r="BA348" s="642">
        <v>385</v>
      </c>
      <c r="BB348" s="467"/>
    </row>
    <row r="349" spans="1:54" ht="16.5" thickTop="1" thickBot="1" x14ac:dyDescent="0.3">
      <c r="A349" s="444">
        <f t="shared" si="23"/>
        <v>343</v>
      </c>
      <c r="B349" s="616">
        <v>5150003535</v>
      </c>
      <c r="C349" s="616"/>
      <c r="D349" s="440" t="str">
        <f>IFERROR(VLOOKUP(B349,Database!A:D,2,FALSE),"r")</f>
        <v>DK 10 TN BLK SWEET CHERRY PRES</v>
      </c>
      <c r="E349" s="849"/>
      <c r="F349" s="516">
        <f t="shared" si="20"/>
        <v>236</v>
      </c>
      <c r="G349" s="516"/>
      <c r="H349" s="862"/>
      <c r="I349" s="840">
        <v>31491</v>
      </c>
      <c r="J349" s="441">
        <v>31495</v>
      </c>
      <c r="K349" s="629">
        <v>44</v>
      </c>
      <c r="L349" s="442"/>
      <c r="M349" s="442"/>
      <c r="N349" s="442"/>
      <c r="O349" s="449"/>
      <c r="P349" s="449"/>
      <c r="Q349" s="449"/>
      <c r="R349" s="450"/>
      <c r="S349" s="450"/>
      <c r="T349" s="450"/>
      <c r="U349" s="487"/>
      <c r="V349" s="487"/>
      <c r="W349" s="487"/>
      <c r="X349" s="450"/>
      <c r="Y349" s="450"/>
      <c r="Z349" s="450"/>
      <c r="AA349" s="602"/>
      <c r="AB349" s="602"/>
      <c r="AC349" s="602"/>
      <c r="AD349" s="608"/>
      <c r="AE349" s="608"/>
      <c r="AF349" s="608"/>
      <c r="AG349" s="456">
        <v>31496</v>
      </c>
      <c r="AH349" s="456">
        <v>26</v>
      </c>
      <c r="AI349" s="456">
        <v>44</v>
      </c>
      <c r="AJ349" s="456"/>
      <c r="AK349" s="456"/>
      <c r="AL349" s="456"/>
      <c r="AM349" s="456"/>
      <c r="AN349" s="456"/>
      <c r="AO349" s="456"/>
      <c r="AP349" s="456"/>
      <c r="AQ349" s="456"/>
      <c r="AR349" s="456"/>
      <c r="AS349" s="456"/>
      <c r="AT349" s="456"/>
      <c r="AU349" s="456"/>
      <c r="AV349" s="456"/>
      <c r="AW349" s="675">
        <f t="shared" si="21"/>
        <v>5</v>
      </c>
      <c r="AX349" s="440">
        <f>IFERROR(VLOOKUP(B349,Database!A:D,4,FALSE),"r")</f>
        <v>42</v>
      </c>
      <c r="AY349" s="440">
        <f t="shared" si="22"/>
        <v>26</v>
      </c>
      <c r="BA349" s="642"/>
      <c r="BB349" s="467"/>
    </row>
    <row r="350" spans="1:54" ht="16.5" thickTop="1" thickBot="1" x14ac:dyDescent="0.3">
      <c r="A350" s="444">
        <f t="shared" si="23"/>
        <v>344</v>
      </c>
      <c r="B350" s="616">
        <v>5150003502</v>
      </c>
      <c r="C350" s="616"/>
      <c r="D350" s="440" t="str">
        <f>IFERROR(VLOOKUP(B350,Database!A:D,2,FALSE),"r")</f>
        <v>DK 10 TN FANCY STRAWBERRY PRES</v>
      </c>
      <c r="E350" s="849"/>
      <c r="F350" s="516">
        <f t="shared" si="20"/>
        <v>355</v>
      </c>
      <c r="G350" s="516"/>
      <c r="H350" s="862"/>
      <c r="I350" s="840">
        <v>31497</v>
      </c>
      <c r="J350" s="441">
        <v>31504</v>
      </c>
      <c r="K350" s="629">
        <v>44</v>
      </c>
      <c r="L350" s="442"/>
      <c r="M350" s="442"/>
      <c r="N350" s="442"/>
      <c r="O350" s="449"/>
      <c r="P350" s="449"/>
      <c r="Q350" s="449"/>
      <c r="R350" s="450"/>
      <c r="S350" s="450"/>
      <c r="T350" s="450"/>
      <c r="U350" s="487"/>
      <c r="V350" s="487"/>
      <c r="W350" s="487"/>
      <c r="X350" s="450"/>
      <c r="Y350" s="450"/>
      <c r="Z350" s="450"/>
      <c r="AA350" s="602"/>
      <c r="AB350" s="602"/>
      <c r="AC350" s="602"/>
      <c r="AD350" s="608"/>
      <c r="AE350" s="608"/>
      <c r="AF350" s="608"/>
      <c r="AG350" s="456">
        <v>31505</v>
      </c>
      <c r="AH350" s="456">
        <v>19</v>
      </c>
      <c r="AI350" s="456">
        <v>44</v>
      </c>
      <c r="AJ350" s="456"/>
      <c r="AK350" s="456"/>
      <c r="AL350" s="456"/>
      <c r="AM350" s="456"/>
      <c r="AN350" s="456"/>
      <c r="AO350" s="456"/>
      <c r="AP350" s="456"/>
      <c r="AQ350" s="456"/>
      <c r="AR350" s="456"/>
      <c r="AS350" s="456"/>
      <c r="AT350" s="456"/>
      <c r="AU350" s="456"/>
      <c r="AV350" s="456"/>
      <c r="AW350" s="675">
        <f t="shared" si="21"/>
        <v>8</v>
      </c>
      <c r="AX350" s="440">
        <f>IFERROR(VLOOKUP(B350,Database!A:D,4,FALSE),"r")</f>
        <v>42</v>
      </c>
      <c r="AY350" s="440">
        <f t="shared" si="22"/>
        <v>19</v>
      </c>
      <c r="BA350" s="642"/>
      <c r="BB350" s="467"/>
    </row>
    <row r="351" spans="1:54" ht="16.5" thickTop="1" thickBot="1" x14ac:dyDescent="0.3">
      <c r="A351" s="444">
        <f t="shared" si="23"/>
        <v>345</v>
      </c>
      <c r="B351" s="616">
        <v>5150001180</v>
      </c>
      <c r="C351" s="616"/>
      <c r="D351" s="440" t="str">
        <f>IFERROR(VLOOKUP(B351,Database!A:D,2,FALSE),"r")</f>
        <v>SM 10 TIN STRAWBERRY JAM</v>
      </c>
      <c r="E351" s="849"/>
      <c r="F351" s="516">
        <f t="shared" si="20"/>
        <v>1028</v>
      </c>
      <c r="G351" s="516"/>
      <c r="H351" s="862"/>
      <c r="I351" s="840">
        <v>31506</v>
      </c>
      <c r="J351" s="441">
        <v>31528</v>
      </c>
      <c r="K351" s="629">
        <v>44</v>
      </c>
      <c r="L351" s="442"/>
      <c r="M351" s="442"/>
      <c r="N351" s="442"/>
      <c r="O351" s="449"/>
      <c r="P351" s="449"/>
      <c r="Q351" s="449"/>
      <c r="R351" s="450"/>
      <c r="S351" s="450"/>
      <c r="T351" s="450"/>
      <c r="U351" s="487"/>
      <c r="V351" s="487"/>
      <c r="W351" s="487"/>
      <c r="X351" s="450"/>
      <c r="Y351" s="450"/>
      <c r="Z351" s="450"/>
      <c r="AA351" s="602"/>
      <c r="AB351" s="602"/>
      <c r="AC351" s="602"/>
      <c r="AD351" s="608"/>
      <c r="AE351" s="608"/>
      <c r="AF351" s="608"/>
      <c r="AG351" s="456">
        <v>31529</v>
      </c>
      <c r="AH351" s="456">
        <v>14</v>
      </c>
      <c r="AI351" s="456">
        <v>44</v>
      </c>
      <c r="AJ351" s="458">
        <v>31530</v>
      </c>
      <c r="AK351" s="458">
        <v>48</v>
      </c>
      <c r="AL351" s="458">
        <v>44</v>
      </c>
      <c r="AM351" s="456"/>
      <c r="AN351" s="456"/>
      <c r="AO351" s="456"/>
      <c r="AP351" s="456"/>
      <c r="AQ351" s="456"/>
      <c r="AR351" s="456"/>
      <c r="AS351" s="456"/>
      <c r="AT351" s="456"/>
      <c r="AU351" s="456"/>
      <c r="AV351" s="456"/>
      <c r="AW351" s="675">
        <f t="shared" si="21"/>
        <v>23</v>
      </c>
      <c r="AX351" s="440">
        <f>IFERROR(VLOOKUP(B351,Database!A:D,4,FALSE),"r")</f>
        <v>42</v>
      </c>
      <c r="AY351" s="440">
        <f t="shared" si="22"/>
        <v>62</v>
      </c>
      <c r="BA351" s="642"/>
      <c r="BB351" s="467"/>
    </row>
    <row r="352" spans="1:54" ht="16.5" thickTop="1" thickBot="1" x14ac:dyDescent="0.3">
      <c r="A352" s="444">
        <f t="shared" si="23"/>
        <v>346</v>
      </c>
      <c r="B352" s="616">
        <v>5150003501</v>
      </c>
      <c r="C352" s="616"/>
      <c r="D352" s="440" t="str">
        <f>IFERROR(VLOOKUP(B352,Database!A:D,2,FALSE),"r")</f>
        <v>DK 10 TN BLACKBERRY PRESERVES</v>
      </c>
      <c r="E352" s="849"/>
      <c r="F352" s="516">
        <f t="shared" si="20"/>
        <v>868</v>
      </c>
      <c r="G352" s="516"/>
      <c r="H352" s="862"/>
      <c r="I352" s="840">
        <v>31531</v>
      </c>
      <c r="J352" s="441">
        <v>31540</v>
      </c>
      <c r="K352" s="629">
        <v>44</v>
      </c>
      <c r="L352" s="442">
        <v>31542</v>
      </c>
      <c r="M352" s="442">
        <v>31550</v>
      </c>
      <c r="N352" s="442">
        <v>45</v>
      </c>
      <c r="O352" s="449"/>
      <c r="P352" s="449"/>
      <c r="Q352" s="449"/>
      <c r="R352" s="450"/>
      <c r="S352" s="450"/>
      <c r="T352" s="450"/>
      <c r="U352" s="487"/>
      <c r="V352" s="487"/>
      <c r="W352" s="487"/>
      <c r="X352" s="450"/>
      <c r="Y352" s="450"/>
      <c r="Z352" s="450"/>
      <c r="AA352" s="602"/>
      <c r="AB352" s="602"/>
      <c r="AC352" s="602"/>
      <c r="AD352" s="608"/>
      <c r="AE352" s="608"/>
      <c r="AF352" s="608"/>
      <c r="AG352" s="456">
        <v>31541</v>
      </c>
      <c r="AH352" s="456">
        <v>34</v>
      </c>
      <c r="AI352" s="456">
        <v>44</v>
      </c>
      <c r="AJ352" s="456">
        <v>31551</v>
      </c>
      <c r="AK352" s="456">
        <v>36</v>
      </c>
      <c r="AL352" s="456">
        <v>45</v>
      </c>
      <c r="AM352" s="456"/>
      <c r="AN352" s="456"/>
      <c r="AO352" s="456"/>
      <c r="AP352" s="456"/>
      <c r="AQ352" s="456"/>
      <c r="AR352" s="456"/>
      <c r="AS352" s="456"/>
      <c r="AT352" s="456"/>
      <c r="AU352" s="456"/>
      <c r="AV352" s="456"/>
      <c r="AW352" s="675">
        <f t="shared" si="21"/>
        <v>19</v>
      </c>
      <c r="AX352" s="440">
        <f>IFERROR(VLOOKUP(B352,Database!A:D,4,FALSE),"r")</f>
        <v>42</v>
      </c>
      <c r="AY352" s="440">
        <f t="shared" si="22"/>
        <v>70</v>
      </c>
      <c r="BA352" s="642"/>
      <c r="BB352" s="467"/>
    </row>
    <row r="353" spans="1:54" ht="16.5" thickTop="1" thickBot="1" x14ac:dyDescent="0.3">
      <c r="A353" s="444">
        <f t="shared" si="23"/>
        <v>347</v>
      </c>
      <c r="B353" s="616">
        <v>5150003503</v>
      </c>
      <c r="C353" s="616"/>
      <c r="D353" s="440" t="str">
        <f>IFERROR(VLOOKUP(B353,Database!A:D,2,FALSE),"r")</f>
        <v>DK 10 TN RED RASPBERRY PRES</v>
      </c>
      <c r="E353" s="849"/>
      <c r="F353" s="516">
        <f t="shared" si="20"/>
        <v>659</v>
      </c>
      <c r="G353" s="516"/>
      <c r="H353" s="862"/>
      <c r="I353" s="840">
        <v>31552</v>
      </c>
      <c r="J353" s="441">
        <v>31558</v>
      </c>
      <c r="K353" s="629">
        <v>45</v>
      </c>
      <c r="L353" s="442">
        <v>31560</v>
      </c>
      <c r="M353" s="442">
        <v>31567</v>
      </c>
      <c r="N353" s="442">
        <v>45</v>
      </c>
      <c r="O353" s="449"/>
      <c r="P353" s="449"/>
      <c r="Q353" s="449"/>
      <c r="R353" s="450"/>
      <c r="S353" s="450"/>
      <c r="T353" s="450"/>
      <c r="U353" s="487"/>
      <c r="V353" s="487"/>
      <c r="W353" s="487"/>
      <c r="X353" s="450"/>
      <c r="Y353" s="450"/>
      <c r="Z353" s="450"/>
      <c r="AA353" s="602"/>
      <c r="AB353" s="602"/>
      <c r="AC353" s="602"/>
      <c r="AD353" s="608"/>
      <c r="AE353" s="608"/>
      <c r="AF353" s="608"/>
      <c r="AG353" s="456">
        <v>31559</v>
      </c>
      <c r="AH353" s="456">
        <v>29</v>
      </c>
      <c r="AI353" s="456">
        <v>45</v>
      </c>
      <c r="AJ353" s="456"/>
      <c r="AK353" s="456"/>
      <c r="AL353" s="456"/>
      <c r="AM353" s="456"/>
      <c r="AN353" s="456"/>
      <c r="AO353" s="456"/>
      <c r="AP353" s="456"/>
      <c r="AQ353" s="456"/>
      <c r="AR353" s="456"/>
      <c r="AS353" s="456"/>
      <c r="AT353" s="456"/>
      <c r="AU353" s="456"/>
      <c r="AV353" s="456"/>
      <c r="AW353" s="675">
        <f t="shared" si="21"/>
        <v>15</v>
      </c>
      <c r="AX353" s="440">
        <f>IFERROR(VLOOKUP(B353,Database!A:D,4,FALSE),"r")</f>
        <v>42</v>
      </c>
      <c r="AY353" s="440">
        <f t="shared" si="22"/>
        <v>29</v>
      </c>
      <c r="BA353" s="642"/>
      <c r="BB353" s="467"/>
    </row>
    <row r="354" spans="1:54" ht="16.5" thickTop="1" thickBot="1" x14ac:dyDescent="0.3">
      <c r="A354" s="444">
        <f t="shared" si="23"/>
        <v>348</v>
      </c>
      <c r="B354" s="616">
        <v>5150003562</v>
      </c>
      <c r="C354" s="616"/>
      <c r="D354" s="440" t="str">
        <f>IFERROR(VLOOKUP(B354,Database!A:D,2,FALSE),"r")</f>
        <v>DK 20 ML PURE ORNG MARM</v>
      </c>
      <c r="E354" s="849"/>
      <c r="F354" s="516">
        <f t="shared" si="20"/>
        <v>683</v>
      </c>
      <c r="G354" s="516"/>
      <c r="H354" s="862"/>
      <c r="I354" s="840">
        <v>74898</v>
      </c>
      <c r="J354" s="441">
        <v>74901</v>
      </c>
      <c r="K354" s="629">
        <v>50</v>
      </c>
      <c r="L354" s="442"/>
      <c r="M354" s="442"/>
      <c r="N354" s="442"/>
      <c r="O354" s="449"/>
      <c r="P354" s="449"/>
      <c r="Q354" s="449"/>
      <c r="R354" s="450"/>
      <c r="S354" s="450"/>
      <c r="T354" s="450"/>
      <c r="U354" s="487"/>
      <c r="V354" s="487"/>
      <c r="W354" s="487"/>
      <c r="X354" s="450"/>
      <c r="Y354" s="450"/>
      <c r="Z354" s="450"/>
      <c r="AA354" s="602"/>
      <c r="AB354" s="602"/>
      <c r="AC354" s="602"/>
      <c r="AD354" s="608"/>
      <c r="AE354" s="608"/>
      <c r="AF354" s="608"/>
      <c r="AG354" s="456">
        <v>74902</v>
      </c>
      <c r="AH354" s="456">
        <v>139</v>
      </c>
      <c r="AI354" s="456">
        <v>50</v>
      </c>
      <c r="AJ354" s="456"/>
      <c r="AK354" s="456"/>
      <c r="AL354" s="456"/>
      <c r="AM354" s="456"/>
      <c r="AN354" s="456"/>
      <c r="AO354" s="456"/>
      <c r="AP354" s="456"/>
      <c r="AQ354" s="456"/>
      <c r="AR354" s="456"/>
      <c r="AS354" s="456"/>
      <c r="AT354" s="456"/>
      <c r="AU354" s="456"/>
      <c r="AV354" s="456"/>
      <c r="AW354" s="675">
        <f t="shared" si="21"/>
        <v>4</v>
      </c>
      <c r="AX354" s="440">
        <f>IFERROR(VLOOKUP(B354,Database!A:D,4,FALSE),"r")</f>
        <v>136</v>
      </c>
      <c r="AY354" s="440">
        <f t="shared" si="22"/>
        <v>139</v>
      </c>
      <c r="BA354" s="642"/>
      <c r="BB354" s="467"/>
    </row>
    <row r="355" spans="1:54" ht="16.5" thickTop="1" thickBot="1" x14ac:dyDescent="0.3">
      <c r="A355" s="444">
        <f t="shared" si="23"/>
        <v>349</v>
      </c>
      <c r="B355" s="616">
        <v>6984805852</v>
      </c>
      <c r="C355" s="616"/>
      <c r="D355" s="440" t="str">
        <f>IFERROR(VLOOKUP(B355,Database!A:D,2,FALSE),"r")</f>
        <v>DF 500 ML CHERRY FRT SPREAD</v>
      </c>
      <c r="E355" s="849"/>
      <c r="F355" s="516">
        <f t="shared" si="20"/>
        <v>1457</v>
      </c>
      <c r="G355" s="516"/>
      <c r="H355" s="862"/>
      <c r="I355" s="840">
        <v>31939</v>
      </c>
      <c r="J355" s="441">
        <v>31955</v>
      </c>
      <c r="K355" s="629">
        <v>49</v>
      </c>
      <c r="L355" s="442"/>
      <c r="M355" s="442"/>
      <c r="N355" s="442"/>
      <c r="O355" s="449"/>
      <c r="P355" s="449"/>
      <c r="Q355" s="449"/>
      <c r="R355" s="450"/>
      <c r="S355" s="450"/>
      <c r="T355" s="450"/>
      <c r="U355" s="487"/>
      <c r="V355" s="487"/>
      <c r="W355" s="487"/>
      <c r="X355" s="450"/>
      <c r="Y355" s="450"/>
      <c r="Z355" s="450"/>
      <c r="AA355" s="602"/>
      <c r="AB355" s="602"/>
      <c r="AC355" s="602"/>
      <c r="AD355" s="608"/>
      <c r="AE355" s="608"/>
      <c r="AF355" s="608"/>
      <c r="AG355" s="456">
        <v>31956</v>
      </c>
      <c r="AH355" s="456">
        <v>29</v>
      </c>
      <c r="AI355" s="456">
        <v>49</v>
      </c>
      <c r="AJ355" s="456"/>
      <c r="AK355" s="456"/>
      <c r="AL355" s="456"/>
      <c r="AM355" s="456"/>
      <c r="AN355" s="456"/>
      <c r="AO355" s="456"/>
      <c r="AP355" s="456"/>
      <c r="AQ355" s="456"/>
      <c r="AR355" s="456"/>
      <c r="AS355" s="456"/>
      <c r="AT355" s="456"/>
      <c r="AU355" s="456"/>
      <c r="AV355" s="456"/>
      <c r="AW355" s="675">
        <f t="shared" si="21"/>
        <v>17</v>
      </c>
      <c r="AX355" s="440">
        <f>IFERROR(VLOOKUP(B355,Database!A:D,4,FALSE),"r")</f>
        <v>84</v>
      </c>
      <c r="AY355" s="440">
        <f t="shared" si="22"/>
        <v>29</v>
      </c>
      <c r="BA355" s="642"/>
      <c r="BB355" s="467"/>
    </row>
    <row r="356" spans="1:54" ht="16.5" thickTop="1" thickBot="1" x14ac:dyDescent="0.3">
      <c r="A356" s="444">
        <f t="shared" si="23"/>
        <v>350</v>
      </c>
      <c r="B356" s="635">
        <v>5150003884</v>
      </c>
      <c r="C356" s="924"/>
      <c r="D356" s="440" t="str">
        <f>IFERROR(VLOOKUP(B356,Database!A:D,2,FALSE),"r")</f>
        <v>DK 1.1 OZ PURE HONEY</v>
      </c>
      <c r="E356" s="849"/>
      <c r="F356" s="516">
        <f t="shared" si="20"/>
        <v>11481</v>
      </c>
      <c r="G356" s="516"/>
      <c r="H356" s="862"/>
      <c r="I356" s="840">
        <v>74813</v>
      </c>
      <c r="J356" s="441">
        <v>74823</v>
      </c>
      <c r="K356" s="629">
        <v>45</v>
      </c>
      <c r="L356" s="442">
        <v>74825</v>
      </c>
      <c r="M356" s="442">
        <v>74830</v>
      </c>
      <c r="N356" s="442">
        <v>48</v>
      </c>
      <c r="O356" s="449">
        <v>74831</v>
      </c>
      <c r="P356" s="449">
        <v>74852</v>
      </c>
      <c r="Q356" s="449">
        <v>48</v>
      </c>
      <c r="R356" s="450">
        <v>74854</v>
      </c>
      <c r="S356" s="450">
        <v>74862</v>
      </c>
      <c r="T356" s="450">
        <v>49</v>
      </c>
      <c r="U356" s="487">
        <v>74863</v>
      </c>
      <c r="V356" s="487">
        <v>74892</v>
      </c>
      <c r="W356" s="487">
        <v>49</v>
      </c>
      <c r="X356" s="450">
        <v>74894</v>
      </c>
      <c r="Y356" s="450">
        <v>74896</v>
      </c>
      <c r="Z356" s="450">
        <v>50</v>
      </c>
      <c r="AA356" s="602"/>
      <c r="AB356" s="602"/>
      <c r="AC356" s="602"/>
      <c r="AD356" s="608"/>
      <c r="AE356" s="608"/>
      <c r="AF356" s="608"/>
      <c r="AG356" s="456">
        <v>74824</v>
      </c>
      <c r="AH356" s="456">
        <v>146</v>
      </c>
      <c r="AI356" s="456">
        <v>45</v>
      </c>
      <c r="AJ356" s="456">
        <v>74812</v>
      </c>
      <c r="AK356" s="456">
        <v>136</v>
      </c>
      <c r="AL356" s="456">
        <v>45</v>
      </c>
      <c r="AM356" s="456">
        <v>74853</v>
      </c>
      <c r="AN356" s="456">
        <v>75</v>
      </c>
      <c r="AO356" s="456">
        <v>48</v>
      </c>
      <c r="AP356" s="456">
        <v>74893</v>
      </c>
      <c r="AQ356" s="456">
        <v>21</v>
      </c>
      <c r="AR356" s="456">
        <v>49</v>
      </c>
      <c r="AS356" s="456">
        <v>74897</v>
      </c>
      <c r="AT356" s="456">
        <v>87</v>
      </c>
      <c r="AU356" s="456">
        <v>50</v>
      </c>
      <c r="AV356" s="456"/>
      <c r="AW356" s="675">
        <f t="shared" si="21"/>
        <v>81</v>
      </c>
      <c r="AX356" s="440">
        <f>IFERROR(VLOOKUP(B356,Database!A:D,4,FALSE),"r")</f>
        <v>136</v>
      </c>
      <c r="AY356" s="440">
        <f t="shared" si="22"/>
        <v>465</v>
      </c>
      <c r="BA356" s="642"/>
      <c r="BB356" s="467"/>
    </row>
    <row r="357" spans="1:54" ht="16.5" thickTop="1" thickBot="1" x14ac:dyDescent="0.3">
      <c r="A357" s="444">
        <f t="shared" si="23"/>
        <v>351</v>
      </c>
      <c r="B357" s="616">
        <v>5150000329</v>
      </c>
      <c r="C357" s="616"/>
      <c r="D357" s="440" t="str">
        <f>IFERROR(VLOOKUP(B357,Database!A:D,2,FALSE),"r")</f>
        <v>SM 4 LB MINT APPLE JELLY</v>
      </c>
      <c r="E357" s="849"/>
      <c r="F357" s="516">
        <f t="shared" si="20"/>
        <v>1231</v>
      </c>
      <c r="G357" s="516"/>
      <c r="H357" s="862"/>
      <c r="I357" s="840">
        <v>31568</v>
      </c>
      <c r="J357" s="441">
        <v>31587</v>
      </c>
      <c r="K357" s="629">
        <v>45</v>
      </c>
      <c r="L357" s="442"/>
      <c r="M357" s="442"/>
      <c r="N357" s="442"/>
      <c r="O357" s="449"/>
      <c r="P357" s="449"/>
      <c r="Q357" s="449"/>
      <c r="R357" s="450"/>
      <c r="S357" s="450"/>
      <c r="T357" s="450"/>
      <c r="U357" s="487"/>
      <c r="V357" s="487"/>
      <c r="W357" s="487"/>
      <c r="X357" s="450"/>
      <c r="Y357" s="450"/>
      <c r="Z357" s="450"/>
      <c r="AA357" s="602"/>
      <c r="AB357" s="602"/>
      <c r="AC357" s="602"/>
      <c r="AD357" s="608"/>
      <c r="AE357" s="608"/>
      <c r="AF357" s="608"/>
      <c r="AG357" s="456">
        <v>31588</v>
      </c>
      <c r="AH357" s="456">
        <v>31</v>
      </c>
      <c r="AI357" s="456">
        <v>45</v>
      </c>
      <c r="AJ357" s="456"/>
      <c r="AK357" s="456"/>
      <c r="AL357" s="456"/>
      <c r="AM357" s="456"/>
      <c r="AN357" s="456"/>
      <c r="AO357" s="456"/>
      <c r="AP357" s="456"/>
      <c r="AQ357" s="456"/>
      <c r="AR357" s="456"/>
      <c r="AS357" s="456"/>
      <c r="AT357" s="456"/>
      <c r="AU357" s="456"/>
      <c r="AV357" s="456"/>
      <c r="AW357" s="675">
        <f t="shared" si="21"/>
        <v>20</v>
      </c>
      <c r="AX357" s="440">
        <f>IFERROR(VLOOKUP(B357,Database!A:D,4,FALSE),"r")</f>
        <v>60</v>
      </c>
      <c r="AY357" s="440">
        <f t="shared" si="22"/>
        <v>31</v>
      </c>
      <c r="BA357" s="642"/>
      <c r="BB357" s="467"/>
    </row>
    <row r="358" spans="1:54" ht="16.5" thickTop="1" thickBot="1" x14ac:dyDescent="0.3">
      <c r="A358" s="444">
        <f t="shared" si="23"/>
        <v>352</v>
      </c>
      <c r="B358" s="616">
        <v>5150000328</v>
      </c>
      <c r="C358" s="616"/>
      <c r="D358" s="440" t="str">
        <f>IFERROR(VLOOKUP(B358,Database!A:D,2,FALSE),"r")</f>
        <v>SM 4 LB GRAPE JELLY</v>
      </c>
      <c r="E358" s="849"/>
      <c r="F358" s="516">
        <f t="shared" si="20"/>
        <v>11008</v>
      </c>
      <c r="G358" s="516"/>
      <c r="H358" s="862"/>
      <c r="I358" s="840">
        <v>31589</v>
      </c>
      <c r="J358" s="441">
        <v>31670</v>
      </c>
      <c r="K358" s="629">
        <v>45</v>
      </c>
      <c r="L358" s="442">
        <v>31672</v>
      </c>
      <c r="M358" s="442">
        <v>31675</v>
      </c>
      <c r="N358" s="442">
        <v>46</v>
      </c>
      <c r="O358" s="449">
        <v>31679</v>
      </c>
      <c r="P358" s="449">
        <v>31773</v>
      </c>
      <c r="Q358" s="449">
        <v>46</v>
      </c>
      <c r="R358" s="450"/>
      <c r="S358" s="450"/>
      <c r="T358" s="450"/>
      <c r="U358" s="487"/>
      <c r="V358" s="487"/>
      <c r="W358" s="487"/>
      <c r="X358" s="450"/>
      <c r="Y358" s="450"/>
      <c r="Z358" s="450"/>
      <c r="AA358" s="602"/>
      <c r="AB358" s="602"/>
      <c r="AC358" s="602"/>
      <c r="AD358" s="608"/>
      <c r="AE358" s="608"/>
      <c r="AF358" s="608"/>
      <c r="AG358" s="456">
        <v>31671</v>
      </c>
      <c r="AH358" s="456">
        <v>70</v>
      </c>
      <c r="AI358" s="456">
        <v>45</v>
      </c>
      <c r="AJ358" s="456">
        <v>31676</v>
      </c>
      <c r="AK358" s="456">
        <v>0</v>
      </c>
      <c r="AL358" s="456">
        <v>46</v>
      </c>
      <c r="AM358" s="456">
        <v>31677</v>
      </c>
      <c r="AN358" s="456">
        <v>51</v>
      </c>
      <c r="AO358" s="456">
        <v>46</v>
      </c>
      <c r="AP358" s="456">
        <v>31678</v>
      </c>
      <c r="AQ358" s="456">
        <v>0</v>
      </c>
      <c r="AR358" s="456">
        <v>46</v>
      </c>
      <c r="AS358" s="456">
        <v>31774</v>
      </c>
      <c r="AT358" s="456">
        <v>27</v>
      </c>
      <c r="AU358" s="456">
        <v>46</v>
      </c>
      <c r="AV358" s="456"/>
      <c r="AW358" s="675">
        <f t="shared" si="21"/>
        <v>181</v>
      </c>
      <c r="AX358" s="440">
        <f>IFERROR(VLOOKUP(B358,Database!A:D,4,FALSE),"r")</f>
        <v>60</v>
      </c>
      <c r="AY358" s="440">
        <f t="shared" si="22"/>
        <v>148</v>
      </c>
      <c r="BA358" s="642"/>
      <c r="BB358" s="467"/>
    </row>
    <row r="359" spans="1:54" ht="16.5" thickTop="1" thickBot="1" x14ac:dyDescent="0.3">
      <c r="A359" s="444">
        <f t="shared" si="23"/>
        <v>353</v>
      </c>
      <c r="B359" s="440">
        <v>5150000298</v>
      </c>
      <c r="C359" s="440"/>
      <c r="D359" s="440" t="str">
        <f>IFERROR(VLOOKUP(B359,Database!A:D,2,FALSE),"r")</f>
        <v>SM 4 LB APRICOT PRESERVES</v>
      </c>
      <c r="E359" s="849"/>
      <c r="F359" s="516">
        <f t="shared" si="20"/>
        <v>2137</v>
      </c>
      <c r="G359" s="516"/>
      <c r="H359" s="862"/>
      <c r="I359" s="840">
        <v>31775</v>
      </c>
      <c r="J359" s="441">
        <v>31809</v>
      </c>
      <c r="K359" s="629">
        <v>48</v>
      </c>
      <c r="L359" s="442"/>
      <c r="M359" s="442"/>
      <c r="N359" s="442"/>
      <c r="O359" s="449"/>
      <c r="P359" s="449"/>
      <c r="Q359" s="449"/>
      <c r="R359" s="450"/>
      <c r="S359" s="450"/>
      <c r="T359" s="450"/>
      <c r="U359" s="487"/>
      <c r="V359" s="487"/>
      <c r="W359" s="487"/>
      <c r="X359" s="450"/>
      <c r="Y359" s="450"/>
      <c r="Z359" s="450"/>
      <c r="AA359" s="602"/>
      <c r="AB359" s="602"/>
      <c r="AC359" s="602"/>
      <c r="AD359" s="608"/>
      <c r="AE359" s="608"/>
      <c r="AF359" s="608"/>
      <c r="AG359" s="456">
        <v>31810</v>
      </c>
      <c r="AH359" s="456">
        <v>37</v>
      </c>
      <c r="AI359" s="456">
        <v>48</v>
      </c>
      <c r="AJ359" s="456"/>
      <c r="AK359" s="456"/>
      <c r="AL359" s="456"/>
      <c r="AM359" s="456"/>
      <c r="AN359" s="456"/>
      <c r="AO359" s="456"/>
      <c r="AP359" s="456"/>
      <c r="AQ359" s="456"/>
      <c r="AR359" s="456"/>
      <c r="AS359" s="456"/>
      <c r="AT359" s="456"/>
      <c r="AU359" s="456"/>
      <c r="AV359" s="456"/>
      <c r="AW359" s="675">
        <f t="shared" si="21"/>
        <v>35</v>
      </c>
      <c r="AX359" s="440">
        <f>IFERROR(VLOOKUP(B359,Database!A:D,4,FALSE),"r")</f>
        <v>60</v>
      </c>
      <c r="AY359" s="440">
        <f t="shared" si="22"/>
        <v>37</v>
      </c>
      <c r="BA359" s="641"/>
      <c r="BB359" s="467"/>
    </row>
    <row r="360" spans="1:54" ht="16.5" thickTop="1" thickBot="1" x14ac:dyDescent="0.3">
      <c r="A360" s="444">
        <f t="shared" si="23"/>
        <v>354</v>
      </c>
      <c r="B360" s="440">
        <v>5150000302</v>
      </c>
      <c r="C360" s="440"/>
      <c r="D360" s="440" t="str">
        <f>IFERROR(VLOOKUP(B360,Database!A:D,2,FALSE),"r")</f>
        <v>SM 4 LB SWT ORANGE MARMALADE</v>
      </c>
      <c r="E360" s="849"/>
      <c r="F360" s="516">
        <f t="shared" si="20"/>
        <v>2703</v>
      </c>
      <c r="G360" s="516"/>
      <c r="H360" s="862"/>
      <c r="I360" s="840">
        <v>31811</v>
      </c>
      <c r="J360" s="441">
        <v>31815</v>
      </c>
      <c r="K360" s="629">
        <v>48</v>
      </c>
      <c r="L360" s="442">
        <v>31816</v>
      </c>
      <c r="M360" s="442">
        <v>31854</v>
      </c>
      <c r="N360" s="442">
        <v>48</v>
      </c>
      <c r="O360" s="449"/>
      <c r="P360" s="449"/>
      <c r="Q360" s="449"/>
      <c r="R360" s="450"/>
      <c r="S360" s="450"/>
      <c r="T360" s="450"/>
      <c r="U360" s="487"/>
      <c r="V360" s="487"/>
      <c r="W360" s="487"/>
      <c r="X360" s="450"/>
      <c r="Y360" s="450"/>
      <c r="Z360" s="450"/>
      <c r="AA360" s="602"/>
      <c r="AB360" s="602"/>
      <c r="AC360" s="602"/>
      <c r="AD360" s="608"/>
      <c r="AE360" s="608"/>
      <c r="AF360" s="608"/>
      <c r="AG360" s="456">
        <v>31855</v>
      </c>
      <c r="AH360" s="456">
        <v>63</v>
      </c>
      <c r="AI360" s="456">
        <v>48</v>
      </c>
      <c r="AJ360" s="456"/>
      <c r="AK360" s="456"/>
      <c r="AL360" s="456"/>
      <c r="AM360" s="456"/>
      <c r="AN360" s="456"/>
      <c r="AO360" s="456"/>
      <c r="AP360" s="456"/>
      <c r="AQ360" s="456"/>
      <c r="AR360" s="456"/>
      <c r="AS360" s="456"/>
      <c r="AT360" s="456"/>
      <c r="AU360" s="456"/>
      <c r="AV360" s="456"/>
      <c r="AW360" s="675">
        <f t="shared" si="21"/>
        <v>44</v>
      </c>
      <c r="AX360" s="440">
        <f>IFERROR(VLOOKUP(B360,Database!A:D,4,FALSE),"r")</f>
        <v>60</v>
      </c>
      <c r="AY360" s="440">
        <f t="shared" si="22"/>
        <v>63</v>
      </c>
      <c r="BA360" s="641"/>
      <c r="BB360" s="467"/>
    </row>
    <row r="361" spans="1:54" ht="16.5" thickTop="1" thickBot="1" x14ac:dyDescent="0.3">
      <c r="A361" s="444">
        <f t="shared" si="23"/>
        <v>355</v>
      </c>
      <c r="B361" s="440">
        <v>5150000308</v>
      </c>
      <c r="C361" s="440"/>
      <c r="D361" s="440" t="str">
        <f>IFERROR(VLOOKUP(B361,Database!A:D,2,FALSE),"r")</f>
        <v>SM 4 LB STRAWBERRY PRESERVES</v>
      </c>
      <c r="E361" s="849"/>
      <c r="F361" s="516">
        <f t="shared" si="20"/>
        <v>3825</v>
      </c>
      <c r="G361" s="516"/>
      <c r="H361" s="862"/>
      <c r="I361" s="840">
        <v>31856</v>
      </c>
      <c r="J361" s="441">
        <v>31918</v>
      </c>
      <c r="K361" s="629">
        <v>48</v>
      </c>
      <c r="L361" s="442"/>
      <c r="M361" s="442"/>
      <c r="N361" s="442"/>
      <c r="O361" s="449"/>
      <c r="P361" s="449"/>
      <c r="Q361" s="449"/>
      <c r="R361" s="450"/>
      <c r="S361" s="450"/>
      <c r="T361" s="450"/>
      <c r="U361" s="487"/>
      <c r="V361" s="487"/>
      <c r="W361" s="487"/>
      <c r="X361" s="450"/>
      <c r="Y361" s="450"/>
      <c r="Z361" s="450"/>
      <c r="AA361" s="602"/>
      <c r="AB361" s="602"/>
      <c r="AC361" s="602"/>
      <c r="AD361" s="608"/>
      <c r="AE361" s="608"/>
      <c r="AF361" s="608"/>
      <c r="AG361" s="456">
        <v>31919</v>
      </c>
      <c r="AH361" s="456">
        <v>45</v>
      </c>
      <c r="AI361" s="456">
        <v>48</v>
      </c>
      <c r="AJ361" s="456"/>
      <c r="AK361" s="456"/>
      <c r="AL361" s="456"/>
      <c r="AM361" s="456"/>
      <c r="AN361" s="456"/>
      <c r="AO361" s="456"/>
      <c r="AP361" s="456"/>
      <c r="AQ361" s="456"/>
      <c r="AR361" s="456"/>
      <c r="AS361" s="456"/>
      <c r="AT361" s="456"/>
      <c r="AU361" s="456"/>
      <c r="AV361" s="456"/>
      <c r="AW361" s="675">
        <f t="shared" si="21"/>
        <v>63</v>
      </c>
      <c r="AX361" s="440">
        <f>IFERROR(VLOOKUP(B361,Database!A:D,4,FALSE),"r")</f>
        <v>60</v>
      </c>
      <c r="AY361" s="440">
        <f t="shared" si="22"/>
        <v>45</v>
      </c>
      <c r="BA361" s="641"/>
      <c r="BB361" s="467"/>
    </row>
    <row r="362" spans="1:54" ht="16.5" thickTop="1" thickBot="1" x14ac:dyDescent="0.3">
      <c r="A362" s="444">
        <f t="shared" si="23"/>
        <v>356</v>
      </c>
      <c r="B362" s="440">
        <v>6984806957</v>
      </c>
      <c r="C362" s="440"/>
      <c r="D362" s="440" t="str">
        <f>IFERROR(VLOOKUP(B362,Database!A:D,2,FALSE),"r")</f>
        <v>DF 500ML LT APRICOT FRT SPREAD</v>
      </c>
      <c r="E362" s="849"/>
      <c r="F362" s="516">
        <f t="shared" si="20"/>
        <v>1535</v>
      </c>
      <c r="G362" s="516"/>
      <c r="H362" s="862"/>
      <c r="I362" s="840">
        <v>31920</v>
      </c>
      <c r="J362" s="441">
        <v>31937</v>
      </c>
      <c r="K362" s="629">
        <v>49</v>
      </c>
      <c r="L362" s="442"/>
      <c r="M362" s="442"/>
      <c r="N362" s="442"/>
      <c r="O362" s="449"/>
      <c r="P362" s="449"/>
      <c r="Q362" s="449"/>
      <c r="R362" s="450"/>
      <c r="S362" s="450"/>
      <c r="T362" s="450"/>
      <c r="U362" s="487"/>
      <c r="V362" s="487"/>
      <c r="W362" s="487"/>
      <c r="X362" s="450"/>
      <c r="Y362" s="450"/>
      <c r="Z362" s="450"/>
      <c r="AA362" s="602"/>
      <c r="AB362" s="602"/>
      <c r="AC362" s="602"/>
      <c r="AD362" s="608"/>
      <c r="AE362" s="608"/>
      <c r="AF362" s="608"/>
      <c r="AG362" s="456">
        <v>31938</v>
      </c>
      <c r="AH362" s="456">
        <v>23</v>
      </c>
      <c r="AI362" s="456">
        <v>49</v>
      </c>
      <c r="AJ362" s="456"/>
      <c r="AK362" s="456"/>
      <c r="AL362" s="456"/>
      <c r="AM362" s="456"/>
      <c r="AN362" s="456"/>
      <c r="AO362" s="456"/>
      <c r="AP362" s="456"/>
      <c r="AQ362" s="456"/>
      <c r="AR362" s="456"/>
      <c r="AS362" s="456"/>
      <c r="AT362" s="456"/>
      <c r="AU362" s="456"/>
      <c r="AV362" s="456"/>
      <c r="AW362" s="675">
        <f t="shared" si="21"/>
        <v>18</v>
      </c>
      <c r="AX362" s="440">
        <f>IFERROR(VLOOKUP(B362,Database!A:D,4,FALSE),"r")</f>
        <v>84</v>
      </c>
      <c r="AY362" s="440">
        <f t="shared" si="22"/>
        <v>23</v>
      </c>
      <c r="BA362" s="641"/>
      <c r="BB362" s="467"/>
    </row>
    <row r="363" spans="1:54" ht="16.5" thickTop="1" thickBot="1" x14ac:dyDescent="0.3">
      <c r="A363" s="444">
        <f t="shared" si="23"/>
        <v>357</v>
      </c>
      <c r="B363" s="440">
        <v>5150000010</v>
      </c>
      <c r="C363" s="440"/>
      <c r="D363" s="440" t="str">
        <f>IFERROR(VLOOKUP(B363,Database!A:D,2,FALSE),"r")</f>
        <v>SH 375ML MARM 3 FRT OR/LE/GR</v>
      </c>
      <c r="E363" s="849"/>
      <c r="F363" s="516">
        <f t="shared" si="20"/>
        <v>5543</v>
      </c>
      <c r="G363" s="516"/>
      <c r="H363" s="862"/>
      <c r="I363" s="840">
        <v>32017</v>
      </c>
      <c r="J363" s="441">
        <v>32020</v>
      </c>
      <c r="K363" s="629">
        <v>49</v>
      </c>
      <c r="L363" s="442">
        <v>32022</v>
      </c>
      <c r="M363" s="442">
        <v>32058</v>
      </c>
      <c r="N363" s="442">
        <v>50</v>
      </c>
      <c r="O363" s="449">
        <v>32059</v>
      </c>
      <c r="P363" s="449">
        <v>32062</v>
      </c>
      <c r="Q363" s="449">
        <v>50</v>
      </c>
      <c r="R363" s="450"/>
      <c r="S363" s="450"/>
      <c r="T363" s="450"/>
      <c r="U363" s="487"/>
      <c r="V363" s="487"/>
      <c r="W363" s="487"/>
      <c r="X363" s="450"/>
      <c r="Y363" s="450"/>
      <c r="Z363" s="450"/>
      <c r="AA363" s="602"/>
      <c r="AB363" s="602"/>
      <c r="AC363" s="602"/>
      <c r="AD363" s="608"/>
      <c r="AE363" s="608"/>
      <c r="AF363" s="608"/>
      <c r="AG363" s="456">
        <v>32021</v>
      </c>
      <c r="AH363" s="456">
        <v>108</v>
      </c>
      <c r="AI363" s="456">
        <v>49</v>
      </c>
      <c r="AJ363" s="456">
        <v>32063</v>
      </c>
      <c r="AK363" s="456">
        <v>35</v>
      </c>
      <c r="AL363" s="456">
        <v>50</v>
      </c>
      <c r="AM363" s="456"/>
      <c r="AN363" s="456"/>
      <c r="AO363" s="456"/>
      <c r="AP363" s="456"/>
      <c r="AQ363" s="456"/>
      <c r="AR363" s="456"/>
      <c r="AS363" s="456"/>
      <c r="AT363" s="456"/>
      <c r="AU363" s="456"/>
      <c r="AV363" s="456"/>
      <c r="AW363" s="675">
        <f t="shared" si="21"/>
        <v>45</v>
      </c>
      <c r="AX363" s="440">
        <f>IFERROR(VLOOKUP(B363,Database!A:D,4,FALSE),"r")</f>
        <v>120</v>
      </c>
      <c r="AY363" s="440">
        <f t="shared" si="22"/>
        <v>143</v>
      </c>
      <c r="BA363" s="641"/>
      <c r="BB363" s="467"/>
    </row>
    <row r="364" spans="1:54" ht="16.5" thickTop="1" thickBot="1" x14ac:dyDescent="0.3">
      <c r="A364" s="444">
        <f t="shared" si="23"/>
        <v>358</v>
      </c>
      <c r="B364" s="440">
        <v>6984806668</v>
      </c>
      <c r="C364" s="440"/>
      <c r="D364" s="440" t="str">
        <f>IFERROR(VLOOKUP(B364,Database!A:D,2,FALSE),"r")</f>
        <v>DF 500 ML LT GARDEN FRTSPRD</v>
      </c>
      <c r="E364" s="849"/>
      <c r="F364" s="516">
        <f t="shared" si="20"/>
        <v>2058</v>
      </c>
      <c r="G364" s="516"/>
      <c r="H364" s="862"/>
      <c r="I364" s="840">
        <v>31957</v>
      </c>
      <c r="J364" s="441">
        <v>31980</v>
      </c>
      <c r="K364" s="629">
        <v>49</v>
      </c>
      <c r="L364" s="442"/>
      <c r="M364" s="442"/>
      <c r="N364" s="442"/>
      <c r="O364" s="449"/>
      <c r="P364" s="449"/>
      <c r="Q364" s="449"/>
      <c r="R364" s="450"/>
      <c r="S364" s="450"/>
      <c r="T364" s="450"/>
      <c r="U364" s="487"/>
      <c r="V364" s="487"/>
      <c r="W364" s="487"/>
      <c r="X364" s="450"/>
      <c r="Y364" s="450"/>
      <c r="Z364" s="450"/>
      <c r="AA364" s="602"/>
      <c r="AB364" s="602"/>
      <c r="AC364" s="602"/>
      <c r="AD364" s="608"/>
      <c r="AE364" s="608"/>
      <c r="AF364" s="608"/>
      <c r="AG364" s="456">
        <v>31981</v>
      </c>
      <c r="AH364" s="456">
        <v>42</v>
      </c>
      <c r="AI364" s="456">
        <v>49</v>
      </c>
      <c r="AJ364" s="456"/>
      <c r="AK364" s="456"/>
      <c r="AL364" s="456"/>
      <c r="AM364" s="456"/>
      <c r="AN364" s="456"/>
      <c r="AO364" s="456"/>
      <c r="AP364" s="456"/>
      <c r="AQ364" s="456"/>
      <c r="AR364" s="456"/>
      <c r="AS364" s="456"/>
      <c r="AT364" s="456"/>
      <c r="AU364" s="456"/>
      <c r="AV364" s="456"/>
      <c r="AW364" s="675">
        <f t="shared" si="21"/>
        <v>24</v>
      </c>
      <c r="AX364" s="440">
        <f>IFERROR(VLOOKUP(B364,Database!A:D,4,FALSE),"r")</f>
        <v>84</v>
      </c>
      <c r="AY364" s="440">
        <f t="shared" si="22"/>
        <v>42</v>
      </c>
      <c r="BA364" s="641"/>
      <c r="BB364" s="467"/>
    </row>
    <row r="365" spans="1:54" ht="16.5" thickTop="1" thickBot="1" x14ac:dyDescent="0.3">
      <c r="A365" s="444">
        <f t="shared" si="23"/>
        <v>359</v>
      </c>
      <c r="B365" s="440">
        <v>5150003850</v>
      </c>
      <c r="C365" s="440"/>
      <c r="D365" s="440" t="str">
        <f>IFERROR(VLOOKUP(B365,Database!A:D,2,FALSE),"r")</f>
        <v>SH 375 ML EXTRA ORNG MARM</v>
      </c>
      <c r="E365" s="849"/>
      <c r="F365" s="516">
        <f t="shared" si="20"/>
        <v>3036</v>
      </c>
      <c r="G365" s="516"/>
      <c r="H365" s="862"/>
      <c r="I365" s="840">
        <v>31982</v>
      </c>
      <c r="J365" s="441">
        <v>32006</v>
      </c>
      <c r="K365" s="629">
        <v>49</v>
      </c>
      <c r="L365" s="442"/>
      <c r="M365" s="442"/>
      <c r="N365" s="442"/>
      <c r="O365" s="449"/>
      <c r="P365" s="449"/>
      <c r="Q365" s="449"/>
      <c r="R365" s="450"/>
      <c r="S365" s="450"/>
      <c r="T365" s="450"/>
      <c r="U365" s="487"/>
      <c r="V365" s="487"/>
      <c r="W365" s="487"/>
      <c r="X365" s="450"/>
      <c r="Y365" s="450"/>
      <c r="Z365" s="450"/>
      <c r="AA365" s="602"/>
      <c r="AB365" s="602"/>
      <c r="AC365" s="602"/>
      <c r="AD365" s="608"/>
      <c r="AE365" s="608"/>
      <c r="AF365" s="608"/>
      <c r="AG365" s="456">
        <v>32007</v>
      </c>
      <c r="AH365" s="456">
        <v>36</v>
      </c>
      <c r="AI365" s="456">
        <v>49</v>
      </c>
      <c r="AJ365" s="456"/>
      <c r="AK365" s="456"/>
      <c r="AL365" s="456"/>
      <c r="AM365" s="456"/>
      <c r="AN365" s="456"/>
      <c r="AO365" s="456"/>
      <c r="AP365" s="456"/>
      <c r="AQ365" s="456"/>
      <c r="AR365" s="456"/>
      <c r="AS365" s="456"/>
      <c r="AT365" s="456"/>
      <c r="AU365" s="456"/>
      <c r="AV365" s="456"/>
      <c r="AW365" s="675">
        <f t="shared" si="21"/>
        <v>25</v>
      </c>
      <c r="AX365" s="440">
        <f>IFERROR(VLOOKUP(B365,Database!A:D,4,FALSE),"r")</f>
        <v>120</v>
      </c>
      <c r="AY365" s="440">
        <f t="shared" si="22"/>
        <v>36</v>
      </c>
      <c r="BA365" s="641"/>
      <c r="BB365" s="467"/>
    </row>
    <row r="366" spans="1:54" ht="16.5" thickTop="1" thickBot="1" x14ac:dyDescent="0.3">
      <c r="A366" s="444">
        <f t="shared" si="23"/>
        <v>360</v>
      </c>
      <c r="B366" s="440">
        <v>5150000027</v>
      </c>
      <c r="C366" s="440"/>
      <c r="D366" s="440" t="str">
        <f>IFERROR(VLOOKUP(B366,Database!A:D,2,FALSE),"r")</f>
        <v>SH 375 ML PURE ORNG MARM</v>
      </c>
      <c r="E366" s="849"/>
      <c r="F366" s="516">
        <f t="shared" si="20"/>
        <v>1040</v>
      </c>
      <c r="G366" s="516"/>
      <c r="H366" s="862"/>
      <c r="I366" s="840">
        <v>32008</v>
      </c>
      <c r="J366" s="441">
        <v>32015</v>
      </c>
      <c r="K366" s="629">
        <v>49</v>
      </c>
      <c r="L366" s="442"/>
      <c r="M366" s="442"/>
      <c r="N366" s="442"/>
      <c r="O366" s="449"/>
      <c r="P366" s="449"/>
      <c r="Q366" s="449"/>
      <c r="R366" s="450"/>
      <c r="S366" s="450"/>
      <c r="T366" s="450"/>
      <c r="U366" s="487"/>
      <c r="V366" s="487"/>
      <c r="W366" s="487"/>
      <c r="X366" s="450"/>
      <c r="Y366" s="450"/>
      <c r="Z366" s="450"/>
      <c r="AA366" s="602"/>
      <c r="AB366" s="602"/>
      <c r="AC366" s="602"/>
      <c r="AD366" s="608"/>
      <c r="AE366" s="608"/>
      <c r="AF366" s="608"/>
      <c r="AG366" s="456">
        <v>32016</v>
      </c>
      <c r="AH366" s="456">
        <v>80</v>
      </c>
      <c r="AI366" s="456">
        <v>49</v>
      </c>
      <c r="AJ366" s="456"/>
      <c r="AK366" s="456"/>
      <c r="AL366" s="456"/>
      <c r="AM366" s="456"/>
      <c r="AN366" s="456"/>
      <c r="AO366" s="456"/>
      <c r="AP366" s="456"/>
      <c r="AQ366" s="456"/>
      <c r="AR366" s="456"/>
      <c r="AS366" s="456"/>
      <c r="AT366" s="456"/>
      <c r="AU366" s="456"/>
      <c r="AV366" s="456"/>
      <c r="AW366" s="675">
        <f t="shared" si="21"/>
        <v>8</v>
      </c>
      <c r="AX366" s="440">
        <f>IFERROR(VLOOKUP(B366,Database!A:D,4,FALSE),"r")</f>
        <v>120</v>
      </c>
      <c r="AY366" s="440">
        <f t="shared" si="22"/>
        <v>80</v>
      </c>
      <c r="BA366" s="641"/>
      <c r="BB366" s="467"/>
    </row>
    <row r="367" spans="1:54" ht="16.5" thickTop="1" thickBot="1" x14ac:dyDescent="0.3">
      <c r="A367" s="444">
        <f t="shared" si="23"/>
        <v>361</v>
      </c>
      <c r="B367" s="440">
        <v>5150003892</v>
      </c>
      <c r="C367" s="440"/>
      <c r="D367" s="440" t="str">
        <f>IFERROR(VLOOKUP(B367,Database!A:D,2,FALSE),"r")</f>
        <v>DK 1 OZ SDLS BLACKBERRY PRES</v>
      </c>
      <c r="E367" s="849"/>
      <c r="F367" s="516">
        <f t="shared" si="20"/>
        <v>3341</v>
      </c>
      <c r="G367" s="516"/>
      <c r="H367" s="862"/>
      <c r="I367" s="840">
        <v>74903</v>
      </c>
      <c r="J367" s="441">
        <v>74926</v>
      </c>
      <c r="K367" s="629">
        <v>50</v>
      </c>
      <c r="L367" s="442"/>
      <c r="M367" s="442"/>
      <c r="N367" s="442"/>
      <c r="O367" s="449"/>
      <c r="P367" s="449"/>
      <c r="Q367" s="449"/>
      <c r="R367" s="450"/>
      <c r="S367" s="450"/>
      <c r="T367" s="450"/>
      <c r="U367" s="487"/>
      <c r="V367" s="487"/>
      <c r="W367" s="487"/>
      <c r="X367" s="450"/>
      <c r="Y367" s="450"/>
      <c r="Z367" s="450"/>
      <c r="AA367" s="602"/>
      <c r="AB367" s="602"/>
      <c r="AC367" s="602"/>
      <c r="AD367" s="608"/>
      <c r="AE367" s="608"/>
      <c r="AF367" s="608"/>
      <c r="AG367" s="456">
        <v>74927</v>
      </c>
      <c r="AH367" s="456">
        <v>77</v>
      </c>
      <c r="AI367" s="456">
        <v>51</v>
      </c>
      <c r="AJ367" s="456"/>
      <c r="AK367" s="456"/>
      <c r="AL367" s="456"/>
      <c r="AM367" s="456"/>
      <c r="AN367" s="456"/>
      <c r="AO367" s="456"/>
      <c r="AP367" s="456"/>
      <c r="AQ367" s="456"/>
      <c r="AR367" s="456"/>
      <c r="AS367" s="456"/>
      <c r="AT367" s="456"/>
      <c r="AU367" s="456"/>
      <c r="AV367" s="456"/>
      <c r="AW367" s="675">
        <f t="shared" si="21"/>
        <v>24</v>
      </c>
      <c r="AX367" s="440">
        <f>IFERROR(VLOOKUP(B367,Database!A:D,4,FALSE),"r")</f>
        <v>136</v>
      </c>
      <c r="AY367" s="440">
        <f t="shared" si="22"/>
        <v>77</v>
      </c>
      <c r="BA367" s="641"/>
      <c r="BB367" s="467"/>
    </row>
    <row r="368" spans="1:54" ht="16.5" thickTop="1" thickBot="1" x14ac:dyDescent="0.3">
      <c r="A368" s="444">
        <f t="shared" si="23"/>
        <v>362</v>
      </c>
      <c r="B368" s="440">
        <v>5150003889</v>
      </c>
      <c r="C368" s="440"/>
      <c r="D368" s="440" t="str">
        <f>IFERROR(VLOOKUP(B368,Database!A:D,2,FALSE),"r")</f>
        <v>DK 1 OZ STRAWBERRY PRESERVES</v>
      </c>
      <c r="E368" s="849"/>
      <c r="F368" s="516">
        <f t="shared" si="20"/>
        <v>7676</v>
      </c>
      <c r="G368" s="516"/>
      <c r="H368" s="862"/>
      <c r="I368" s="840">
        <v>74928</v>
      </c>
      <c r="J368" s="441">
        <v>74958</v>
      </c>
      <c r="K368" s="629">
        <v>51</v>
      </c>
      <c r="L368" s="442">
        <v>74960</v>
      </c>
      <c r="M368" s="442">
        <v>74967</v>
      </c>
      <c r="N368" s="442">
        <v>52</v>
      </c>
      <c r="O368" s="449">
        <v>74968</v>
      </c>
      <c r="P368" s="449">
        <v>74978</v>
      </c>
      <c r="Q368" s="449">
        <v>52</v>
      </c>
      <c r="R368" s="450">
        <v>74980</v>
      </c>
      <c r="S368" s="450">
        <v>74984</v>
      </c>
      <c r="T368" s="450">
        <v>52</v>
      </c>
      <c r="U368" s="487"/>
      <c r="V368" s="487"/>
      <c r="W368" s="487"/>
      <c r="X368" s="450"/>
      <c r="Y368" s="450"/>
      <c r="Z368" s="450"/>
      <c r="AA368" s="602"/>
      <c r="AB368" s="602"/>
      <c r="AC368" s="602"/>
      <c r="AD368" s="608"/>
      <c r="AE368" s="608"/>
      <c r="AF368" s="608"/>
      <c r="AG368" s="456">
        <v>74979</v>
      </c>
      <c r="AH368" s="456">
        <v>82</v>
      </c>
      <c r="AI368" s="456">
        <v>52</v>
      </c>
      <c r="AJ368" s="456">
        <v>74985</v>
      </c>
      <c r="AK368" s="456">
        <v>114</v>
      </c>
      <c r="AL368" s="456">
        <v>52</v>
      </c>
      <c r="AM368" s="456"/>
      <c r="AN368" s="456"/>
      <c r="AO368" s="456"/>
      <c r="AP368" s="456"/>
      <c r="AQ368" s="456"/>
      <c r="AR368" s="456"/>
      <c r="AS368" s="456"/>
      <c r="AT368" s="456"/>
      <c r="AU368" s="456"/>
      <c r="AV368" s="456"/>
      <c r="AW368" s="675">
        <f t="shared" si="21"/>
        <v>55</v>
      </c>
      <c r="AX368" s="440">
        <f>IFERROR(VLOOKUP(B368,Database!A:D,4,FALSE),"r")</f>
        <v>136</v>
      </c>
      <c r="AY368" s="440">
        <f t="shared" si="22"/>
        <v>196</v>
      </c>
      <c r="BA368" s="641"/>
      <c r="BB368" s="467"/>
    </row>
    <row r="369" spans="1:54" ht="16.5" thickTop="1" thickBot="1" x14ac:dyDescent="0.3">
      <c r="A369" s="444">
        <f t="shared" si="23"/>
        <v>363</v>
      </c>
      <c r="B369" s="440">
        <v>6984804932</v>
      </c>
      <c r="C369" s="440"/>
      <c r="D369" s="440" t="str">
        <f>IFERROR(VLOOKUP(B369,Database!A:D,2,FALSE),"r")</f>
        <v>DF 375ML STRAW NSA</v>
      </c>
      <c r="E369" s="849"/>
      <c r="F369" s="516">
        <f t="shared" si="20"/>
        <v>1715</v>
      </c>
      <c r="G369" s="516"/>
      <c r="H369" s="862"/>
      <c r="I369" s="840">
        <v>32100</v>
      </c>
      <c r="J369" s="441">
        <v>32113</v>
      </c>
      <c r="K369" s="629">
        <v>50</v>
      </c>
      <c r="L369" s="442"/>
      <c r="M369" s="442"/>
      <c r="N369" s="442"/>
      <c r="O369" s="449"/>
      <c r="P369" s="449"/>
      <c r="Q369" s="449"/>
      <c r="R369" s="450"/>
      <c r="S369" s="450"/>
      <c r="T369" s="450"/>
      <c r="U369" s="487"/>
      <c r="V369" s="487"/>
      <c r="W369" s="487"/>
      <c r="X369" s="450"/>
      <c r="Y369" s="450"/>
      <c r="Z369" s="450"/>
      <c r="AA369" s="602"/>
      <c r="AB369" s="602"/>
      <c r="AC369" s="602"/>
      <c r="AD369" s="608"/>
      <c r="AE369" s="608"/>
      <c r="AF369" s="608"/>
      <c r="AG369" s="456">
        <v>32114</v>
      </c>
      <c r="AH369" s="456">
        <v>35</v>
      </c>
      <c r="AI369" s="456">
        <v>50</v>
      </c>
      <c r="AJ369" s="456"/>
      <c r="AK369" s="456"/>
      <c r="AL369" s="456"/>
      <c r="AM369" s="456"/>
      <c r="AN369" s="456"/>
      <c r="AO369" s="456"/>
      <c r="AP369" s="456"/>
      <c r="AQ369" s="456"/>
      <c r="AR369" s="456"/>
      <c r="AS369" s="456"/>
      <c r="AT369" s="456"/>
      <c r="AU369" s="456"/>
      <c r="AV369" s="456"/>
      <c r="AW369" s="675">
        <f t="shared" si="21"/>
        <v>14</v>
      </c>
      <c r="AX369" s="440">
        <f>IFERROR(VLOOKUP(B369,Database!A:D,4,FALSE),"r")</f>
        <v>120</v>
      </c>
      <c r="AY369" s="440">
        <f t="shared" si="22"/>
        <v>35</v>
      </c>
      <c r="BA369" s="641"/>
      <c r="BB369" s="467"/>
    </row>
    <row r="370" spans="1:54" ht="16.5" thickTop="1" thickBot="1" x14ac:dyDescent="0.3">
      <c r="A370" s="444">
        <f t="shared" si="23"/>
        <v>364</v>
      </c>
      <c r="B370" s="440">
        <v>6984804933</v>
      </c>
      <c r="C370" s="440"/>
      <c r="D370" s="440" t="str">
        <f>IFERROR(VLOOKUP(B370,Database!A:D,2,FALSE),"r")</f>
        <v>DF 375ML RASPBERRY NSA</v>
      </c>
      <c r="E370" s="849"/>
      <c r="F370" s="516">
        <f t="shared" si="20"/>
        <v>1949</v>
      </c>
      <c r="G370" s="516"/>
      <c r="H370" s="862"/>
      <c r="I370" s="840">
        <v>32115</v>
      </c>
      <c r="J370" s="441">
        <v>32130</v>
      </c>
      <c r="K370" s="629">
        <v>50</v>
      </c>
      <c r="L370" s="442"/>
      <c r="M370" s="442"/>
      <c r="N370" s="442"/>
      <c r="O370" s="449"/>
      <c r="P370" s="449"/>
      <c r="Q370" s="449"/>
      <c r="R370" s="450"/>
      <c r="S370" s="450"/>
      <c r="T370" s="450"/>
      <c r="U370" s="487"/>
      <c r="V370" s="487"/>
      <c r="W370" s="487"/>
      <c r="X370" s="450"/>
      <c r="Y370" s="450"/>
      <c r="Z370" s="450"/>
      <c r="AA370" s="602"/>
      <c r="AB370" s="602"/>
      <c r="AC370" s="602"/>
      <c r="AD370" s="608"/>
      <c r="AE370" s="608"/>
      <c r="AF370" s="608"/>
      <c r="AG370" s="456">
        <v>32132</v>
      </c>
      <c r="AH370" s="456">
        <v>29</v>
      </c>
      <c r="AI370" s="456">
        <v>50</v>
      </c>
      <c r="AJ370" s="456"/>
      <c r="AK370" s="456"/>
      <c r="AL370" s="456"/>
      <c r="AM370" s="456"/>
      <c r="AN370" s="456"/>
      <c r="AO370" s="456"/>
      <c r="AP370" s="456"/>
      <c r="AQ370" s="456"/>
      <c r="AR370" s="456"/>
      <c r="AS370" s="456"/>
      <c r="AT370" s="456"/>
      <c r="AU370" s="456"/>
      <c r="AV370" s="456"/>
      <c r="AW370" s="675">
        <f t="shared" si="21"/>
        <v>16</v>
      </c>
      <c r="AX370" s="440">
        <f>IFERROR(VLOOKUP(B370,Database!A:D,4,FALSE),"r")</f>
        <v>120</v>
      </c>
      <c r="AY370" s="440">
        <f t="shared" si="22"/>
        <v>29</v>
      </c>
      <c r="BA370" s="641"/>
      <c r="BB370" s="467"/>
    </row>
    <row r="371" spans="1:54" ht="16.5" thickTop="1" thickBot="1" x14ac:dyDescent="0.3">
      <c r="A371" s="444">
        <f t="shared" si="23"/>
        <v>365</v>
      </c>
      <c r="B371" s="440">
        <v>6984804931</v>
      </c>
      <c r="C371" s="440"/>
      <c r="D371" s="440" t="str">
        <f>IFERROR(VLOOKUP(B371,Database!A:D,2,FALSE),"r")</f>
        <v>DF 375ML FIELDBERRY NSA SPREAD</v>
      </c>
      <c r="E371" s="849"/>
      <c r="F371" s="516">
        <f t="shared" si="20"/>
        <v>1229</v>
      </c>
      <c r="G371" s="516"/>
      <c r="H371" s="862"/>
      <c r="I371" s="840">
        <v>32133</v>
      </c>
      <c r="J371" s="441">
        <v>32142</v>
      </c>
      <c r="K371" s="629">
        <v>50</v>
      </c>
      <c r="L371" s="442"/>
      <c r="M371" s="442"/>
      <c r="N371" s="442"/>
      <c r="O371" s="449"/>
      <c r="P371" s="449"/>
      <c r="Q371" s="449"/>
      <c r="R371" s="450"/>
      <c r="S371" s="450"/>
      <c r="T371" s="450"/>
      <c r="U371" s="487"/>
      <c r="V371" s="487"/>
      <c r="W371" s="487"/>
      <c r="X371" s="450"/>
      <c r="Y371" s="450"/>
      <c r="Z371" s="450"/>
      <c r="AA371" s="602"/>
      <c r="AB371" s="602"/>
      <c r="AC371" s="602"/>
      <c r="AD371" s="608"/>
      <c r="AE371" s="608"/>
      <c r="AF371" s="608"/>
      <c r="AG371" s="456">
        <v>32143</v>
      </c>
      <c r="AH371" s="456">
        <v>29</v>
      </c>
      <c r="AI371" s="456">
        <v>50</v>
      </c>
      <c r="AJ371" s="456"/>
      <c r="AK371" s="456"/>
      <c r="AL371" s="456"/>
      <c r="AM371" s="456"/>
      <c r="AN371" s="456"/>
      <c r="AO371" s="456"/>
      <c r="AP371" s="456"/>
      <c r="AQ371" s="456"/>
      <c r="AR371" s="456"/>
      <c r="AS371" s="456"/>
      <c r="AT371" s="456"/>
      <c r="AU371" s="456"/>
      <c r="AV371" s="456"/>
      <c r="AW371" s="675">
        <f t="shared" si="21"/>
        <v>10</v>
      </c>
      <c r="AX371" s="440">
        <f>IFERROR(VLOOKUP(B371,Database!A:D,4,FALSE),"r")</f>
        <v>120</v>
      </c>
      <c r="AY371" s="440">
        <f t="shared" si="22"/>
        <v>29</v>
      </c>
      <c r="BA371" s="641"/>
      <c r="BB371" s="467"/>
    </row>
    <row r="372" spans="1:54" ht="16.5" thickTop="1" thickBot="1" x14ac:dyDescent="0.3">
      <c r="A372" s="444">
        <f t="shared" si="23"/>
        <v>366</v>
      </c>
      <c r="B372" s="440">
        <v>5150004016</v>
      </c>
      <c r="C372" s="440"/>
      <c r="D372" s="440" t="str">
        <f>IFERROR(VLOOKUP(B372,Database!A:D,2,FALSE),"r")</f>
        <v>SM 310 ML NSA ORANGE</v>
      </c>
      <c r="E372" s="849"/>
      <c r="F372" s="516">
        <f t="shared" si="20"/>
        <v>4486</v>
      </c>
      <c r="G372" s="516"/>
      <c r="H372" s="862"/>
      <c r="I372" s="840">
        <v>32144</v>
      </c>
      <c r="J372" s="441">
        <v>32165</v>
      </c>
      <c r="K372" s="629">
        <v>51</v>
      </c>
      <c r="L372" s="442">
        <v>32166</v>
      </c>
      <c r="M372" s="442">
        <v>32178</v>
      </c>
      <c r="N372" s="442">
        <v>51</v>
      </c>
      <c r="O372" s="449"/>
      <c r="P372" s="449"/>
      <c r="Q372" s="449"/>
      <c r="R372" s="450"/>
      <c r="S372" s="450"/>
      <c r="T372" s="450"/>
      <c r="U372" s="487"/>
      <c r="V372" s="487"/>
      <c r="W372" s="487"/>
      <c r="X372" s="450"/>
      <c r="Y372" s="450"/>
      <c r="Z372" s="450"/>
      <c r="AA372" s="602"/>
      <c r="AB372" s="602"/>
      <c r="AC372" s="602"/>
      <c r="AD372" s="608"/>
      <c r="AE372" s="608"/>
      <c r="AF372" s="608"/>
      <c r="AG372" s="456">
        <v>32179</v>
      </c>
      <c r="AH372" s="456">
        <v>76</v>
      </c>
      <c r="AI372" s="456">
        <v>51</v>
      </c>
      <c r="AJ372" s="456"/>
      <c r="AK372" s="456"/>
      <c r="AL372" s="456"/>
      <c r="AM372" s="456"/>
      <c r="AN372" s="456"/>
      <c r="AO372" s="456"/>
      <c r="AP372" s="456"/>
      <c r="AQ372" s="456"/>
      <c r="AR372" s="456"/>
      <c r="AS372" s="456"/>
      <c r="AT372" s="456"/>
      <c r="AU372" s="456"/>
      <c r="AV372" s="456"/>
      <c r="AW372" s="675">
        <f t="shared" si="21"/>
        <v>35</v>
      </c>
      <c r="AX372" s="440">
        <f>IFERROR(VLOOKUP(B372,Database!A:D,4,FALSE),"r")</f>
        <v>126</v>
      </c>
      <c r="AY372" s="440">
        <f t="shared" si="22"/>
        <v>76</v>
      </c>
      <c r="BA372" s="641"/>
      <c r="BB372" s="467"/>
    </row>
    <row r="373" spans="1:54" ht="16.5" thickTop="1" thickBot="1" x14ac:dyDescent="0.3">
      <c r="A373" s="444">
        <f t="shared" si="23"/>
        <v>367</v>
      </c>
      <c r="B373" s="440">
        <v>6984804938</v>
      </c>
      <c r="C373" s="440"/>
      <c r="D373" s="440" t="str">
        <f>IFERROR(VLOOKUP(B373,Database!A:D,2,FALSE),"r")</f>
        <v>DF 375ML ORNG SPREAD NSA</v>
      </c>
      <c r="E373" s="849"/>
      <c r="F373" s="516">
        <f t="shared" si="20"/>
        <v>1695</v>
      </c>
      <c r="G373" s="516"/>
      <c r="H373" s="862"/>
      <c r="I373" s="840">
        <v>32064</v>
      </c>
      <c r="J373" s="441">
        <v>32076</v>
      </c>
      <c r="K373" s="629">
        <v>50</v>
      </c>
      <c r="L373" s="442"/>
      <c r="M373" s="442"/>
      <c r="N373" s="442"/>
      <c r="O373" s="449"/>
      <c r="P373" s="449"/>
      <c r="Q373" s="449"/>
      <c r="R373" s="450"/>
      <c r="S373" s="450"/>
      <c r="T373" s="450"/>
      <c r="U373" s="487"/>
      <c r="V373" s="487"/>
      <c r="W373" s="487"/>
      <c r="X373" s="450"/>
      <c r="Y373" s="450"/>
      <c r="Z373" s="450"/>
      <c r="AA373" s="602"/>
      <c r="AB373" s="602"/>
      <c r="AC373" s="602"/>
      <c r="AD373" s="608"/>
      <c r="AE373" s="608"/>
      <c r="AF373" s="608"/>
      <c r="AG373" s="456">
        <v>32077</v>
      </c>
      <c r="AH373" s="456">
        <v>135</v>
      </c>
      <c r="AI373" s="456">
        <v>50</v>
      </c>
      <c r="AJ373" s="456"/>
      <c r="AK373" s="456"/>
      <c r="AL373" s="456"/>
      <c r="AM373" s="456"/>
      <c r="AN373" s="456"/>
      <c r="AO373" s="456"/>
      <c r="AP373" s="456"/>
      <c r="AQ373" s="456"/>
      <c r="AR373" s="456"/>
      <c r="AS373" s="456"/>
      <c r="AT373" s="456"/>
      <c r="AU373" s="456"/>
      <c r="AV373" s="456"/>
      <c r="AW373" s="675">
        <f t="shared" si="21"/>
        <v>13</v>
      </c>
      <c r="AX373" s="440">
        <f>IFERROR(VLOOKUP(B373,Database!A:D,4,FALSE),"r")</f>
        <v>120</v>
      </c>
      <c r="AY373" s="440">
        <f t="shared" si="22"/>
        <v>135</v>
      </c>
      <c r="BA373" s="641"/>
      <c r="BB373" s="467"/>
    </row>
    <row r="374" spans="1:54" ht="16.5" thickTop="1" thickBot="1" x14ac:dyDescent="0.3">
      <c r="A374" s="444">
        <f t="shared" si="23"/>
        <v>368</v>
      </c>
      <c r="B374" s="440">
        <v>6984804936</v>
      </c>
      <c r="C374" s="440"/>
      <c r="D374" s="440" t="str">
        <f>IFERROR(VLOOKUP(B374,Database!A:D,2,FALSE),"r")</f>
        <v>DF 375ML APRICOT SPRD NSA</v>
      </c>
      <c r="E374" s="849"/>
      <c r="F374" s="516">
        <f t="shared" si="20"/>
        <v>927</v>
      </c>
      <c r="G374" s="516"/>
      <c r="H374" s="862"/>
      <c r="I374" s="840">
        <v>32078</v>
      </c>
      <c r="J374" s="441">
        <v>32084</v>
      </c>
      <c r="K374" s="629">
        <v>50</v>
      </c>
      <c r="L374" s="442"/>
      <c r="M374" s="442"/>
      <c r="N374" s="442"/>
      <c r="O374" s="449"/>
      <c r="P374" s="449"/>
      <c r="Q374" s="449"/>
      <c r="R374" s="450"/>
      <c r="S374" s="450"/>
      <c r="T374" s="450"/>
      <c r="U374" s="487"/>
      <c r="V374" s="487"/>
      <c r="W374" s="487"/>
      <c r="X374" s="450"/>
      <c r="Y374" s="450"/>
      <c r="Z374" s="450"/>
      <c r="AA374" s="602"/>
      <c r="AB374" s="602"/>
      <c r="AC374" s="602"/>
      <c r="AD374" s="608"/>
      <c r="AE374" s="608"/>
      <c r="AF374" s="608"/>
      <c r="AG374" s="456">
        <v>32085</v>
      </c>
      <c r="AH374" s="456">
        <v>87</v>
      </c>
      <c r="AI374" s="456">
        <v>50</v>
      </c>
      <c r="AJ374" s="456"/>
      <c r="AK374" s="456"/>
      <c r="AL374" s="456"/>
      <c r="AM374" s="456"/>
      <c r="AN374" s="456"/>
      <c r="AO374" s="456"/>
      <c r="AP374" s="456"/>
      <c r="AQ374" s="456"/>
      <c r="AR374" s="456"/>
      <c r="AS374" s="456"/>
      <c r="AT374" s="456"/>
      <c r="AU374" s="456"/>
      <c r="AV374" s="456"/>
      <c r="AW374" s="675">
        <f t="shared" si="21"/>
        <v>7</v>
      </c>
      <c r="AX374" s="440">
        <f>IFERROR(VLOOKUP(B374,Database!A:D,4,FALSE),"r")</f>
        <v>120</v>
      </c>
      <c r="AY374" s="440">
        <f t="shared" si="22"/>
        <v>87</v>
      </c>
      <c r="BA374" s="641"/>
      <c r="BB374" s="467"/>
    </row>
    <row r="375" spans="1:54" ht="16.5" thickTop="1" thickBot="1" x14ac:dyDescent="0.3">
      <c r="A375" s="444">
        <f t="shared" si="23"/>
        <v>369</v>
      </c>
      <c r="B375" s="440">
        <v>6984804937</v>
      </c>
      <c r="C375" s="440"/>
      <c r="D375" s="440" t="str">
        <f>IFERROR(VLOOKUP(B375,Database!A:D,2,FALSE),"r")</f>
        <v>DF 375ML BLUBRY SPRD NSA</v>
      </c>
      <c r="E375" s="849"/>
      <c r="F375" s="516">
        <f t="shared" si="20"/>
        <v>7750</v>
      </c>
      <c r="G375" s="516"/>
      <c r="H375" s="862"/>
      <c r="I375" s="840">
        <v>32086</v>
      </c>
      <c r="J375" s="441">
        <v>32098</v>
      </c>
      <c r="K375" s="629">
        <v>50</v>
      </c>
      <c r="L375" s="442">
        <v>32298</v>
      </c>
      <c r="M375" s="442">
        <v>32348</v>
      </c>
      <c r="N375" s="442">
        <v>52</v>
      </c>
      <c r="O375" s="449"/>
      <c r="P375" s="449"/>
      <c r="Q375" s="449"/>
      <c r="R375" s="450"/>
      <c r="S375" s="450"/>
      <c r="T375" s="450"/>
      <c r="U375" s="487"/>
      <c r="V375" s="487"/>
      <c r="W375" s="487"/>
      <c r="X375" s="450"/>
      <c r="Y375" s="450"/>
      <c r="Z375" s="450"/>
      <c r="AA375" s="602"/>
      <c r="AB375" s="602"/>
      <c r="AC375" s="602"/>
      <c r="AD375" s="608"/>
      <c r="AE375" s="608"/>
      <c r="AF375" s="608"/>
      <c r="AG375" s="456">
        <v>32099</v>
      </c>
      <c r="AH375" s="456">
        <v>70</v>
      </c>
      <c r="AI375" s="456">
        <v>50</v>
      </c>
      <c r="AJ375" s="456"/>
      <c r="AK375" s="456"/>
      <c r="AL375" s="456"/>
      <c r="AM375" s="456"/>
      <c r="AN375" s="456"/>
      <c r="AO375" s="456"/>
      <c r="AP375" s="456"/>
      <c r="AQ375" s="456"/>
      <c r="AR375" s="456"/>
      <c r="AS375" s="456"/>
      <c r="AT375" s="456"/>
      <c r="AU375" s="456"/>
      <c r="AV375" s="456"/>
      <c r="AW375" s="675">
        <f t="shared" si="21"/>
        <v>64</v>
      </c>
      <c r="AX375" s="440">
        <f>IFERROR(VLOOKUP(B375,Database!A:D,4,FALSE),"r")</f>
        <v>120</v>
      </c>
      <c r="AY375" s="440">
        <f t="shared" si="22"/>
        <v>70</v>
      </c>
      <c r="BA375" s="641"/>
      <c r="BB375" s="467"/>
    </row>
    <row r="376" spans="1:54" ht="16.5" thickTop="1" thickBot="1" x14ac:dyDescent="0.3">
      <c r="A376" s="444">
        <f t="shared" si="23"/>
        <v>370</v>
      </c>
      <c r="B376" s="440">
        <v>5150004018</v>
      </c>
      <c r="C376" s="440"/>
      <c r="D376" s="440" t="str">
        <f>IFERROR(VLOOKUP(B376,Database!A:D,2,FALSE),"r")</f>
        <v>SM 310 ML NSA STRAW</v>
      </c>
      <c r="E376" s="849"/>
      <c r="F376" s="516">
        <f t="shared" si="20"/>
        <v>7291</v>
      </c>
      <c r="G376" s="516"/>
      <c r="H376" s="862"/>
      <c r="I376" s="840">
        <v>32255</v>
      </c>
      <c r="J376" s="441">
        <v>32296</v>
      </c>
      <c r="K376" s="629">
        <v>51</v>
      </c>
      <c r="L376" s="442">
        <v>32349</v>
      </c>
      <c r="M376" s="442">
        <v>32363</v>
      </c>
      <c r="N376" s="442">
        <v>52</v>
      </c>
      <c r="O376" s="449"/>
      <c r="P376" s="449"/>
      <c r="Q376" s="449"/>
      <c r="R376" s="450"/>
      <c r="S376" s="450"/>
      <c r="T376" s="450"/>
      <c r="U376" s="487"/>
      <c r="V376" s="487"/>
      <c r="W376" s="487"/>
      <c r="X376" s="450"/>
      <c r="Y376" s="450"/>
      <c r="Z376" s="450"/>
      <c r="AA376" s="602"/>
      <c r="AB376" s="602"/>
      <c r="AC376" s="602"/>
      <c r="AD376" s="608"/>
      <c r="AE376" s="608"/>
      <c r="AF376" s="608"/>
      <c r="AG376" s="456">
        <v>32297</v>
      </c>
      <c r="AH376" s="456">
        <v>48</v>
      </c>
      <c r="AI376" s="456">
        <v>51</v>
      </c>
      <c r="AJ376" s="456">
        <v>32364</v>
      </c>
      <c r="AK376" s="456">
        <v>61</v>
      </c>
      <c r="AL376" s="456">
        <v>52</v>
      </c>
      <c r="AM376" s="456"/>
      <c r="AN376" s="456"/>
      <c r="AO376" s="456"/>
      <c r="AP376" s="456"/>
      <c r="AQ376" s="456"/>
      <c r="AR376" s="456"/>
      <c r="AS376" s="456"/>
      <c r="AT376" s="456"/>
      <c r="AU376" s="456"/>
      <c r="AV376" s="456"/>
      <c r="AW376" s="675">
        <f t="shared" si="21"/>
        <v>57</v>
      </c>
      <c r="AX376" s="440">
        <f>IFERROR(VLOOKUP(B376,Database!A:D,4,FALSE),"r")</f>
        <v>126</v>
      </c>
      <c r="AY376" s="440">
        <f t="shared" si="22"/>
        <v>109</v>
      </c>
      <c r="BA376" s="641"/>
      <c r="BB376" s="467"/>
    </row>
    <row r="377" spans="1:54" ht="16.5" thickTop="1" thickBot="1" x14ac:dyDescent="0.3">
      <c r="A377" s="444">
        <f t="shared" si="23"/>
        <v>371</v>
      </c>
      <c r="B377" s="440">
        <v>5150004014</v>
      </c>
      <c r="C377" s="440"/>
      <c r="D377" s="440" t="str">
        <f>IFERROR(VLOOKUP(B377,Database!A:D,2,FALSE),"r")</f>
        <v>SM 310 ML NSA BLUEBERRY</v>
      </c>
      <c r="E377" s="849"/>
      <c r="F377" s="516">
        <f t="shared" si="20"/>
        <v>9341</v>
      </c>
      <c r="G377" s="516"/>
      <c r="H377" s="862"/>
      <c r="I377" s="840">
        <v>32180</v>
      </c>
      <c r="J377" s="441">
        <v>32253</v>
      </c>
      <c r="K377" s="629">
        <v>51</v>
      </c>
      <c r="L377" s="442"/>
      <c r="M377" s="442"/>
      <c r="N377" s="442"/>
      <c r="O377" s="449"/>
      <c r="P377" s="449"/>
      <c r="Q377" s="449"/>
      <c r="R377" s="450"/>
      <c r="S377" s="450"/>
      <c r="T377" s="450"/>
      <c r="U377" s="487"/>
      <c r="V377" s="487"/>
      <c r="W377" s="487"/>
      <c r="X377" s="450"/>
      <c r="Y377" s="450"/>
      <c r="Z377" s="450"/>
      <c r="AA377" s="602"/>
      <c r="AB377" s="602"/>
      <c r="AC377" s="602"/>
      <c r="AD377" s="608"/>
      <c r="AE377" s="608"/>
      <c r="AF377" s="608"/>
      <c r="AG377" s="456">
        <v>32254</v>
      </c>
      <c r="AH377" s="456">
        <v>17</v>
      </c>
      <c r="AI377" s="456">
        <v>51</v>
      </c>
      <c r="AJ377" s="456"/>
      <c r="AK377" s="456"/>
      <c r="AL377" s="456"/>
      <c r="AM377" s="456"/>
      <c r="AN377" s="456"/>
      <c r="AO377" s="456"/>
      <c r="AP377" s="456"/>
      <c r="AQ377" s="456"/>
      <c r="AR377" s="456"/>
      <c r="AS377" s="456"/>
      <c r="AT377" s="456"/>
      <c r="AU377" s="456"/>
      <c r="AV377" s="456"/>
      <c r="AW377" s="675">
        <f t="shared" si="21"/>
        <v>74</v>
      </c>
      <c r="AX377" s="440">
        <f>IFERROR(VLOOKUP(B377,Database!A:D,4,FALSE),"r")</f>
        <v>126</v>
      </c>
      <c r="AY377" s="440">
        <f t="shared" si="22"/>
        <v>17</v>
      </c>
      <c r="BA377" s="641"/>
      <c r="BB377" s="467"/>
    </row>
    <row r="378" spans="1:54" ht="16.5" thickTop="1" thickBot="1" x14ac:dyDescent="0.3">
      <c r="A378" s="444">
        <f t="shared" si="23"/>
        <v>372</v>
      </c>
      <c r="B378" s="586">
        <v>5150002782</v>
      </c>
      <c r="C378" s="925"/>
      <c r="D378" s="440" t="str">
        <f>IFERROR(VLOOKUP(B378,Database!A:D,2,FALSE),"r")</f>
        <v>SM 1 OZ APRICOT PRES MEX</v>
      </c>
      <c r="E378" s="849"/>
      <c r="F378" s="516">
        <f t="shared" si="20"/>
        <v>898</v>
      </c>
      <c r="G378" s="516"/>
      <c r="H378" s="862"/>
      <c r="I378" s="840">
        <v>74988</v>
      </c>
      <c r="J378" s="441">
        <v>74992</v>
      </c>
      <c r="K378" s="629">
        <v>55</v>
      </c>
      <c r="L378" s="442"/>
      <c r="M378" s="442"/>
      <c r="N378" s="442"/>
      <c r="O378" s="449"/>
      <c r="P378" s="449"/>
      <c r="Q378" s="449"/>
      <c r="R378" s="450"/>
      <c r="S378" s="450"/>
      <c r="T378" s="450"/>
      <c r="U378" s="487"/>
      <c r="V378" s="487"/>
      <c r="W378" s="487"/>
      <c r="X378" s="450"/>
      <c r="Y378" s="450"/>
      <c r="Z378" s="450"/>
      <c r="AA378" s="602"/>
      <c r="AB378" s="602"/>
      <c r="AC378" s="602"/>
      <c r="AD378" s="608"/>
      <c r="AE378" s="608"/>
      <c r="AF378" s="608"/>
      <c r="AG378" s="456">
        <v>74986</v>
      </c>
      <c r="AH378" s="456">
        <v>136</v>
      </c>
      <c r="AI378" s="456">
        <v>54</v>
      </c>
      <c r="AJ378" s="456">
        <v>74987</v>
      </c>
      <c r="AK378" s="456">
        <v>82</v>
      </c>
      <c r="AL378" s="456">
        <v>54</v>
      </c>
      <c r="AM378" s="456"/>
      <c r="AN378" s="456"/>
      <c r="AO378" s="456"/>
      <c r="AP378" s="456"/>
      <c r="AQ378" s="456"/>
      <c r="AR378" s="456"/>
      <c r="AS378" s="456"/>
      <c r="AT378" s="456"/>
      <c r="AU378" s="456"/>
      <c r="AV378" s="456"/>
      <c r="AW378" s="675">
        <f t="shared" si="21"/>
        <v>5</v>
      </c>
      <c r="AX378" s="440">
        <f>IFERROR(VLOOKUP(B378,Database!A:D,4,FALSE),"r")</f>
        <v>136</v>
      </c>
      <c r="AY378" s="440">
        <f t="shared" si="22"/>
        <v>218</v>
      </c>
      <c r="BA378" s="641"/>
      <c r="BB378" s="467"/>
    </row>
    <row r="379" spans="1:54" ht="16.5" thickTop="1" thickBot="1" x14ac:dyDescent="0.3">
      <c r="A379" s="444">
        <f t="shared" si="23"/>
        <v>373</v>
      </c>
      <c r="B379" s="440">
        <v>5150004017</v>
      </c>
      <c r="C379" s="440"/>
      <c r="D379" s="440" t="str">
        <f>IFERROR(VLOOKUP(B379,Database!A:D,2,FALSE),"r")</f>
        <v>SM 310 ML NSA RASP</v>
      </c>
      <c r="E379" s="849"/>
      <c r="F379" s="516">
        <f t="shared" si="20"/>
        <v>8051</v>
      </c>
      <c r="G379" s="516"/>
      <c r="H379" s="862"/>
      <c r="I379" s="840">
        <v>32365</v>
      </c>
      <c r="J379" s="441">
        <v>32427</v>
      </c>
      <c r="K379" s="629">
        <v>52</v>
      </c>
      <c r="L379" s="442"/>
      <c r="M379" s="442"/>
      <c r="N379" s="442"/>
      <c r="O379" s="449"/>
      <c r="P379" s="449"/>
      <c r="Q379" s="449"/>
      <c r="R379" s="450"/>
      <c r="S379" s="450"/>
      <c r="T379" s="450"/>
      <c r="U379" s="487"/>
      <c r="V379" s="487"/>
      <c r="W379" s="487"/>
      <c r="X379" s="450"/>
      <c r="Y379" s="450"/>
      <c r="Z379" s="450"/>
      <c r="AA379" s="602"/>
      <c r="AB379" s="602"/>
      <c r="AC379" s="602"/>
      <c r="AD379" s="608"/>
      <c r="AE379" s="608"/>
      <c r="AF379" s="608"/>
      <c r="AG379" s="456">
        <v>32428</v>
      </c>
      <c r="AH379" s="456">
        <v>113</v>
      </c>
      <c r="AI379" s="456">
        <v>52</v>
      </c>
      <c r="AJ379" s="456"/>
      <c r="AK379" s="456"/>
      <c r="AL379" s="456"/>
      <c r="AM379" s="456"/>
      <c r="AN379" s="456"/>
      <c r="AO379" s="456"/>
      <c r="AP379" s="456"/>
      <c r="AQ379" s="456"/>
      <c r="AR379" s="456"/>
      <c r="AS379" s="456"/>
      <c r="AT379" s="456"/>
      <c r="AU379" s="456"/>
      <c r="AV379" s="456"/>
      <c r="AW379" s="675">
        <f t="shared" si="21"/>
        <v>63</v>
      </c>
      <c r="AX379" s="440">
        <f>IFERROR(VLOOKUP(B379,Database!A:D,4,FALSE),"r")</f>
        <v>126</v>
      </c>
      <c r="AY379" s="440">
        <f t="shared" si="22"/>
        <v>113</v>
      </c>
      <c r="BA379" s="641"/>
      <c r="BB379" s="467"/>
    </row>
    <row r="380" spans="1:54" ht="16.5" thickTop="1" thickBot="1" x14ac:dyDescent="0.3">
      <c r="A380" s="444">
        <f t="shared" si="23"/>
        <v>374</v>
      </c>
      <c r="B380" s="440">
        <v>5150024312</v>
      </c>
      <c r="C380" s="440"/>
      <c r="D380" s="440" t="str">
        <f>IFERROR(VLOOKUP(B380,Database!A:D,2,FALSE),"r")</f>
        <v>SM 310 ML NSA ORCHARD BERRY</v>
      </c>
      <c r="E380" s="849"/>
      <c r="F380" s="516">
        <f t="shared" si="20"/>
        <v>2142</v>
      </c>
      <c r="G380" s="516"/>
      <c r="H380" s="862"/>
      <c r="I380" s="840">
        <v>32429</v>
      </c>
      <c r="J380" s="441">
        <v>32445</v>
      </c>
      <c r="K380" s="629">
        <v>52</v>
      </c>
      <c r="L380" s="442"/>
      <c r="M380" s="442"/>
      <c r="N380" s="442"/>
      <c r="O380" s="449"/>
      <c r="P380" s="449"/>
      <c r="Q380" s="449"/>
      <c r="R380" s="450"/>
      <c r="S380" s="450"/>
      <c r="T380" s="450"/>
      <c r="U380" s="487"/>
      <c r="V380" s="487"/>
      <c r="W380" s="487"/>
      <c r="X380" s="450"/>
      <c r="Y380" s="450"/>
      <c r="Z380" s="450"/>
      <c r="AA380" s="602"/>
      <c r="AB380" s="602"/>
      <c r="AC380" s="602"/>
      <c r="AD380" s="608"/>
      <c r="AE380" s="608"/>
      <c r="AF380" s="608"/>
      <c r="AG380" s="456"/>
      <c r="AH380" s="456"/>
      <c r="AI380" s="456"/>
      <c r="AJ380" s="456"/>
      <c r="AK380" s="456"/>
      <c r="AL380" s="456"/>
      <c r="AM380" s="456"/>
      <c r="AN380" s="456"/>
      <c r="AO380" s="456"/>
      <c r="AP380" s="456"/>
      <c r="AQ380" s="456"/>
      <c r="AR380" s="456"/>
      <c r="AS380" s="456"/>
      <c r="AT380" s="456"/>
      <c r="AU380" s="456"/>
      <c r="AV380" s="456"/>
      <c r="AW380" s="675">
        <f t="shared" si="21"/>
        <v>17</v>
      </c>
      <c r="AX380" s="440">
        <f>IFERROR(VLOOKUP(B380,Database!A:D,4,FALSE),"r")</f>
        <v>126</v>
      </c>
      <c r="AY380" s="440">
        <f t="shared" si="22"/>
        <v>0</v>
      </c>
      <c r="BA380" s="641"/>
      <c r="BB380" s="467"/>
    </row>
    <row r="381" spans="1:54" ht="16.5" thickTop="1" thickBot="1" x14ac:dyDescent="0.3">
      <c r="A381" s="444">
        <f t="shared" si="23"/>
        <v>375</v>
      </c>
      <c r="B381" s="440">
        <v>3619210527</v>
      </c>
      <c r="C381" s="440"/>
      <c r="D381" s="440" t="str">
        <f>IFERROR(VLOOKUP(B381,Database!A:D,2,FALSE),"r")</f>
        <v>SCO SQR 9.5OZ ORG CNCRD GRP FS 6CT</v>
      </c>
      <c r="E381" s="849"/>
      <c r="F381" s="516">
        <f t="shared" si="20"/>
        <v>1994</v>
      </c>
      <c r="G381" s="516"/>
      <c r="H381" s="862"/>
      <c r="I381" s="840">
        <v>32446</v>
      </c>
      <c r="J381" s="441">
        <v>32450</v>
      </c>
      <c r="K381" s="629">
        <v>55</v>
      </c>
      <c r="L381" s="442"/>
      <c r="M381" s="442"/>
      <c r="N381" s="442"/>
      <c r="O381" s="449"/>
      <c r="P381" s="449"/>
      <c r="Q381" s="449"/>
      <c r="R381" s="450"/>
      <c r="S381" s="450"/>
      <c r="T381" s="450"/>
      <c r="U381" s="487"/>
      <c r="V381" s="487"/>
      <c r="W381" s="487"/>
      <c r="X381" s="450"/>
      <c r="Y381" s="450"/>
      <c r="Z381" s="450"/>
      <c r="AA381" s="602"/>
      <c r="AB381" s="602"/>
      <c r="AC381" s="602"/>
      <c r="AD381" s="608"/>
      <c r="AE381" s="608"/>
      <c r="AF381" s="608"/>
      <c r="AG381" s="456">
        <v>32451</v>
      </c>
      <c r="AH381" s="456">
        <v>194</v>
      </c>
      <c r="AI381" s="456">
        <v>55</v>
      </c>
      <c r="AJ381" s="456"/>
      <c r="AK381" s="456"/>
      <c r="AL381" s="456"/>
      <c r="AM381" s="456"/>
      <c r="AN381" s="456"/>
      <c r="AO381" s="456"/>
      <c r="AP381" s="456"/>
      <c r="AQ381" s="456"/>
      <c r="AR381" s="456"/>
      <c r="AS381" s="456"/>
      <c r="AT381" s="456"/>
      <c r="AU381" s="456"/>
      <c r="AV381" s="456"/>
      <c r="AW381" s="675">
        <f t="shared" si="21"/>
        <v>5</v>
      </c>
      <c r="AX381" s="440">
        <f>IFERROR(VLOOKUP(B381,Database!A:D,4,FALSE),"r")</f>
        <v>360</v>
      </c>
      <c r="AY381" s="440">
        <f t="shared" si="22"/>
        <v>194</v>
      </c>
      <c r="BA381" s="641"/>
      <c r="BB381" s="467"/>
    </row>
    <row r="382" spans="1:54" ht="16.5" thickTop="1" thickBot="1" x14ac:dyDescent="0.3">
      <c r="A382" s="444">
        <f t="shared" si="23"/>
        <v>376</v>
      </c>
      <c r="B382" s="440">
        <v>3619210523</v>
      </c>
      <c r="C382" s="440"/>
      <c r="D382" s="440" t="str">
        <f>IFERROR(VLOOKUP(B382,Database!A:D,2,FALSE),"r")</f>
        <v>SCO SQR 9.5OZ ORG SDL RASP FS 6 CT</v>
      </c>
      <c r="E382" s="849"/>
      <c r="F382" s="516">
        <f t="shared" si="20"/>
        <v>5261</v>
      </c>
      <c r="G382" s="516"/>
      <c r="H382" s="862"/>
      <c r="I382" s="840">
        <v>32453</v>
      </c>
      <c r="J382" s="441">
        <v>32466</v>
      </c>
      <c r="K382" s="629">
        <v>55</v>
      </c>
      <c r="L382" s="442"/>
      <c r="M382" s="442"/>
      <c r="N382" s="442"/>
      <c r="O382" s="449"/>
      <c r="P382" s="449"/>
      <c r="Q382" s="449"/>
      <c r="R382" s="450"/>
      <c r="S382" s="450"/>
      <c r="T382" s="450"/>
      <c r="U382" s="487"/>
      <c r="V382" s="487"/>
      <c r="W382" s="487"/>
      <c r="X382" s="450"/>
      <c r="Y382" s="450"/>
      <c r="Z382" s="450"/>
      <c r="AA382" s="602"/>
      <c r="AB382" s="602"/>
      <c r="AC382" s="602"/>
      <c r="AD382" s="608"/>
      <c r="AE382" s="608"/>
      <c r="AF382" s="608"/>
      <c r="AG382" s="456">
        <v>32467</v>
      </c>
      <c r="AH382" s="456">
        <v>221</v>
      </c>
      <c r="AI382" s="456">
        <v>55</v>
      </c>
      <c r="AJ382" s="456"/>
      <c r="AK382" s="456"/>
      <c r="AL382" s="456"/>
      <c r="AM382" s="456"/>
      <c r="AN382" s="456"/>
      <c r="AO382" s="456"/>
      <c r="AP382" s="456"/>
      <c r="AQ382" s="456"/>
      <c r="AR382" s="456"/>
      <c r="AS382" s="456"/>
      <c r="AT382" s="456"/>
      <c r="AU382" s="456"/>
      <c r="AV382" s="456"/>
      <c r="AW382" s="675">
        <f t="shared" si="21"/>
        <v>14</v>
      </c>
      <c r="AX382" s="440">
        <f>IFERROR(VLOOKUP(B382,Database!A:D,4,FALSE),"r")</f>
        <v>360</v>
      </c>
      <c r="AY382" s="440">
        <f t="shared" si="22"/>
        <v>221</v>
      </c>
      <c r="BA382" s="641"/>
      <c r="BB382" s="467"/>
    </row>
    <row r="383" spans="1:54" ht="16.5" thickTop="1" thickBot="1" x14ac:dyDescent="0.3">
      <c r="A383" s="444">
        <f t="shared" si="23"/>
        <v>377</v>
      </c>
      <c r="B383" s="440">
        <v>5150002782</v>
      </c>
      <c r="C383" s="440"/>
      <c r="D383" s="440" t="str">
        <f>IFERROR(VLOOKUP(B383,Database!A:D,2,FALSE),"r")</f>
        <v>SM 1 OZ APRICOT PRES MEX</v>
      </c>
      <c r="E383" s="849"/>
      <c r="F383" s="516">
        <f t="shared" si="20"/>
        <v>560</v>
      </c>
      <c r="G383" s="516"/>
      <c r="H383" s="862"/>
      <c r="I383" s="840">
        <v>74993</v>
      </c>
      <c r="J383" s="441">
        <v>74996</v>
      </c>
      <c r="K383" s="629">
        <v>55</v>
      </c>
      <c r="L383" s="442"/>
      <c r="M383" s="442"/>
      <c r="N383" s="442"/>
      <c r="O383" s="449"/>
      <c r="P383" s="449"/>
      <c r="Q383" s="449"/>
      <c r="R383" s="450"/>
      <c r="S383" s="450"/>
      <c r="T383" s="450"/>
      <c r="U383" s="487"/>
      <c r="V383" s="487"/>
      <c r="W383" s="487"/>
      <c r="X383" s="450"/>
      <c r="Y383" s="450"/>
      <c r="Z383" s="450"/>
      <c r="AA383" s="602"/>
      <c r="AB383" s="602"/>
      <c r="AC383" s="602"/>
      <c r="AD383" s="608"/>
      <c r="AE383" s="608"/>
      <c r="AF383" s="608"/>
      <c r="AG383" s="456">
        <v>74997</v>
      </c>
      <c r="AH383" s="456">
        <v>16</v>
      </c>
      <c r="AI383" s="456">
        <v>55</v>
      </c>
      <c r="AJ383" s="456"/>
      <c r="AK383" s="456"/>
      <c r="AL383" s="456"/>
      <c r="AM383" s="456"/>
      <c r="AN383" s="456"/>
      <c r="AO383" s="456"/>
      <c r="AP383" s="456"/>
      <c r="AQ383" s="456"/>
      <c r="AR383" s="456"/>
      <c r="AS383" s="456"/>
      <c r="AT383" s="456"/>
      <c r="AU383" s="456"/>
      <c r="AV383" s="456"/>
      <c r="AW383" s="675">
        <f t="shared" si="21"/>
        <v>4</v>
      </c>
      <c r="AX383" s="440">
        <f>IFERROR(VLOOKUP(B383,Database!A:D,4,FALSE),"r")</f>
        <v>136</v>
      </c>
      <c r="AY383" s="440">
        <f t="shared" si="22"/>
        <v>16</v>
      </c>
      <c r="BA383" s="641"/>
      <c r="BB383" s="467"/>
    </row>
    <row r="384" spans="1:54" ht="16.5" thickTop="1" thickBot="1" x14ac:dyDescent="0.3">
      <c r="A384" s="444">
        <f t="shared" si="23"/>
        <v>378</v>
      </c>
      <c r="B384" s="440">
        <v>5150002781</v>
      </c>
      <c r="C384" s="440"/>
      <c r="D384" s="440" t="str">
        <f>IFERROR(VLOOKUP(B384,Database!A:D,2,FALSE),"r")</f>
        <v>SM 1 OZ ORNG MARM MEX</v>
      </c>
      <c r="E384" s="849"/>
      <c r="F384" s="516">
        <f t="shared" si="20"/>
        <v>659</v>
      </c>
      <c r="G384" s="516"/>
      <c r="H384" s="862"/>
      <c r="I384" s="840">
        <v>74998</v>
      </c>
      <c r="J384" s="441">
        <v>75001</v>
      </c>
      <c r="K384" s="629">
        <v>55</v>
      </c>
      <c r="L384" s="442"/>
      <c r="M384" s="442"/>
      <c r="N384" s="442"/>
      <c r="O384" s="449"/>
      <c r="P384" s="449"/>
      <c r="Q384" s="449"/>
      <c r="R384" s="450"/>
      <c r="S384" s="450"/>
      <c r="T384" s="450"/>
      <c r="U384" s="487"/>
      <c r="V384" s="487"/>
      <c r="W384" s="487"/>
      <c r="X384" s="450"/>
      <c r="Y384" s="450"/>
      <c r="Z384" s="450"/>
      <c r="AA384" s="602"/>
      <c r="AB384" s="602"/>
      <c r="AC384" s="602"/>
      <c r="AD384" s="608"/>
      <c r="AE384" s="608"/>
      <c r="AF384" s="608"/>
      <c r="AG384" s="456">
        <v>75002</v>
      </c>
      <c r="AH384" s="456">
        <v>115</v>
      </c>
      <c r="AI384" s="456">
        <v>55</v>
      </c>
      <c r="AJ384" s="456"/>
      <c r="AK384" s="456"/>
      <c r="AL384" s="456"/>
      <c r="AM384" s="456"/>
      <c r="AN384" s="456"/>
      <c r="AO384" s="456"/>
      <c r="AP384" s="456"/>
      <c r="AQ384" s="456"/>
      <c r="AR384" s="456"/>
      <c r="AS384" s="456"/>
      <c r="AT384" s="456"/>
      <c r="AU384" s="456"/>
      <c r="AV384" s="456"/>
      <c r="AW384" s="675">
        <f t="shared" si="21"/>
        <v>4</v>
      </c>
      <c r="AX384" s="440">
        <f>IFERROR(VLOOKUP(B384,Database!A:D,4,FALSE),"r")</f>
        <v>136</v>
      </c>
      <c r="AY384" s="440">
        <f t="shared" si="22"/>
        <v>115</v>
      </c>
      <c r="BA384" s="641"/>
      <c r="BB384" s="467"/>
    </row>
    <row r="385" spans="1:54" ht="16.5" thickTop="1" thickBot="1" x14ac:dyDescent="0.3">
      <c r="A385" s="444">
        <f t="shared" si="23"/>
        <v>379</v>
      </c>
      <c r="B385" s="440">
        <v>5150003888</v>
      </c>
      <c r="C385" s="440"/>
      <c r="D385" s="440" t="str">
        <f>IFERROR(VLOOKUP(B385,Database!A:D,2,FALSE),"r")</f>
        <v>DK 1 OZ ORANGE MARMALADE</v>
      </c>
      <c r="E385" s="849"/>
      <c r="F385" s="516">
        <f t="shared" si="20"/>
        <v>6960</v>
      </c>
      <c r="G385" s="516"/>
      <c r="H385" s="862"/>
      <c r="I385" s="840">
        <v>75003</v>
      </c>
      <c r="J385" s="441">
        <v>75020</v>
      </c>
      <c r="K385" s="629">
        <v>55</v>
      </c>
      <c r="L385" s="442">
        <v>75022</v>
      </c>
      <c r="M385" s="442">
        <v>75031</v>
      </c>
      <c r="N385" s="442">
        <v>56</v>
      </c>
      <c r="O385" s="449">
        <v>75032</v>
      </c>
      <c r="P385" s="449">
        <v>75053</v>
      </c>
      <c r="Q385" s="449">
        <v>56</v>
      </c>
      <c r="R385" s="450"/>
      <c r="S385" s="450"/>
      <c r="T385" s="450"/>
      <c r="U385" s="487"/>
      <c r="V385" s="487"/>
      <c r="W385" s="487"/>
      <c r="X385" s="450"/>
      <c r="Y385" s="450"/>
      <c r="Z385" s="450"/>
      <c r="AA385" s="602"/>
      <c r="AB385" s="602"/>
      <c r="AC385" s="602"/>
      <c r="AD385" s="608"/>
      <c r="AE385" s="608"/>
      <c r="AF385" s="608"/>
      <c r="AG385" s="456">
        <v>75021</v>
      </c>
      <c r="AH385" s="456">
        <v>86</v>
      </c>
      <c r="AI385" s="456">
        <v>55</v>
      </c>
      <c r="AJ385" s="456">
        <v>75054</v>
      </c>
      <c r="AK385" s="456">
        <v>74</v>
      </c>
      <c r="AL385" s="456">
        <v>56</v>
      </c>
      <c r="AM385" s="456"/>
      <c r="AN385" s="456"/>
      <c r="AO385" s="456"/>
      <c r="AP385" s="456"/>
      <c r="AQ385" s="456"/>
      <c r="AR385" s="456"/>
      <c r="AS385" s="456"/>
      <c r="AT385" s="456"/>
      <c r="AU385" s="456"/>
      <c r="AV385" s="456"/>
      <c r="AW385" s="675">
        <f t="shared" si="21"/>
        <v>50</v>
      </c>
      <c r="AX385" s="440">
        <f>IFERROR(VLOOKUP(B385,Database!A:D,4,FALSE),"r")</f>
        <v>136</v>
      </c>
      <c r="AY385" s="440">
        <f t="shared" si="22"/>
        <v>160</v>
      </c>
      <c r="BA385" s="641"/>
      <c r="BB385" s="467"/>
    </row>
    <row r="386" spans="1:54" ht="16.5" thickTop="1" thickBot="1" x14ac:dyDescent="0.3">
      <c r="A386" s="444">
        <f t="shared" si="23"/>
        <v>380</v>
      </c>
      <c r="B386" s="440">
        <v>3619210524</v>
      </c>
      <c r="C386" s="440"/>
      <c r="D386" s="440" t="str">
        <f>IFERROR(VLOOKUP(B386,Database!A:D,2,FALSE),"r")</f>
        <v>SCO SQR 9.5 OZ ORG APRICOT FS 6 CT</v>
      </c>
      <c r="E386" s="849"/>
      <c r="F386" s="516">
        <f t="shared" si="20"/>
        <v>1547</v>
      </c>
      <c r="G386" s="516"/>
      <c r="H386" s="862"/>
      <c r="I386" s="840">
        <v>32468</v>
      </c>
      <c r="J386" s="441">
        <v>32471</v>
      </c>
      <c r="K386" s="629">
        <v>55</v>
      </c>
      <c r="L386" s="442"/>
      <c r="M386" s="442"/>
      <c r="N386" s="442"/>
      <c r="O386" s="449"/>
      <c r="P386" s="449"/>
      <c r="Q386" s="449"/>
      <c r="R386" s="450"/>
      <c r="S386" s="450"/>
      <c r="T386" s="450"/>
      <c r="U386" s="487"/>
      <c r="V386" s="487"/>
      <c r="W386" s="487"/>
      <c r="X386" s="450"/>
      <c r="Y386" s="450"/>
      <c r="Z386" s="450"/>
      <c r="AA386" s="602"/>
      <c r="AB386" s="602"/>
      <c r="AC386" s="602"/>
      <c r="AD386" s="608"/>
      <c r="AE386" s="608"/>
      <c r="AF386" s="608"/>
      <c r="AG386" s="456">
        <v>32472</v>
      </c>
      <c r="AH386" s="456">
        <v>107</v>
      </c>
      <c r="AI386" s="456">
        <v>55</v>
      </c>
      <c r="AJ386" s="456"/>
      <c r="AK386" s="456"/>
      <c r="AL386" s="456"/>
      <c r="AM386" s="456"/>
      <c r="AN386" s="456"/>
      <c r="AO386" s="456"/>
      <c r="AP386" s="456"/>
      <c r="AQ386" s="456"/>
      <c r="AR386" s="456"/>
      <c r="AS386" s="456"/>
      <c r="AT386" s="456"/>
      <c r="AU386" s="456"/>
      <c r="AV386" s="456"/>
      <c r="AW386" s="675">
        <f t="shared" si="21"/>
        <v>4</v>
      </c>
      <c r="AX386" s="440">
        <f>IFERROR(VLOOKUP(B386,Database!A:D,4,FALSE),"r")</f>
        <v>360</v>
      </c>
      <c r="AY386" s="440">
        <f t="shared" si="22"/>
        <v>107</v>
      </c>
      <c r="BA386" s="641"/>
      <c r="BB386" s="467"/>
    </row>
    <row r="387" spans="1:54" ht="16.5" thickTop="1" thickBot="1" x14ac:dyDescent="0.3">
      <c r="A387" s="444">
        <f t="shared" si="23"/>
        <v>381</v>
      </c>
      <c r="B387" s="440">
        <v>3619210526</v>
      </c>
      <c r="C387" s="440"/>
      <c r="D387" s="440" t="str">
        <f>IFERROR(VLOOKUP(B387,Database!A:D,2,FALSE),"r")</f>
        <v>SCO SQR 9.5 OZ ORG MANGO FS 6 CT</v>
      </c>
      <c r="E387" s="849"/>
      <c r="F387" s="516">
        <f t="shared" si="20"/>
        <v>2253</v>
      </c>
      <c r="G387" s="516"/>
      <c r="H387" s="862"/>
      <c r="I387" s="840">
        <v>32473</v>
      </c>
      <c r="J387" s="441">
        <v>32478</v>
      </c>
      <c r="K387" s="629">
        <v>55</v>
      </c>
      <c r="L387" s="442"/>
      <c r="M387" s="442"/>
      <c r="N387" s="442"/>
      <c r="O387" s="449"/>
      <c r="P387" s="449"/>
      <c r="Q387" s="449"/>
      <c r="R387" s="450"/>
      <c r="S387" s="450"/>
      <c r="T387" s="450"/>
      <c r="U387" s="487"/>
      <c r="V387" s="487"/>
      <c r="W387" s="487"/>
      <c r="X387" s="450"/>
      <c r="Y387" s="450"/>
      <c r="Z387" s="450"/>
      <c r="AA387" s="602"/>
      <c r="AB387" s="602"/>
      <c r="AC387" s="602"/>
      <c r="AD387" s="608"/>
      <c r="AE387" s="608"/>
      <c r="AF387" s="608"/>
      <c r="AG387" s="456">
        <v>32479</v>
      </c>
      <c r="AH387" s="456">
        <v>93</v>
      </c>
      <c r="AI387" s="456">
        <v>55</v>
      </c>
      <c r="AJ387" s="456"/>
      <c r="AK387" s="456"/>
      <c r="AL387" s="456"/>
      <c r="AM387" s="456"/>
      <c r="AN387" s="456"/>
      <c r="AO387" s="456"/>
      <c r="AP387" s="456"/>
      <c r="AQ387" s="456"/>
      <c r="AR387" s="456"/>
      <c r="AS387" s="456"/>
      <c r="AT387" s="456"/>
      <c r="AU387" s="456"/>
      <c r="AV387" s="456"/>
      <c r="AW387" s="675">
        <f t="shared" si="21"/>
        <v>6</v>
      </c>
      <c r="AX387" s="440">
        <f>IFERROR(VLOOKUP(B387,Database!A:D,4,FALSE),"r")</f>
        <v>360</v>
      </c>
      <c r="AY387" s="440">
        <f t="shared" si="22"/>
        <v>93</v>
      </c>
      <c r="BA387" s="641"/>
      <c r="BB387" s="467"/>
    </row>
    <row r="388" spans="1:54" ht="16.5" thickTop="1" thickBot="1" x14ac:dyDescent="0.3">
      <c r="A388" s="444">
        <f t="shared" si="23"/>
        <v>382</v>
      </c>
      <c r="B388" s="440">
        <v>3619210525</v>
      </c>
      <c r="C388" s="440"/>
      <c r="D388" s="440" t="str">
        <f>IFERROR(VLOOKUP(B388,Database!A:D,2,FALSE),"r")</f>
        <v>SCO SQR 9.5 OZ ORG STRAW FS 6 CT</v>
      </c>
      <c r="E388" s="849"/>
      <c r="F388" s="516">
        <f t="shared" si="20"/>
        <v>7845</v>
      </c>
      <c r="G388" s="516"/>
      <c r="H388" s="862"/>
      <c r="I388" s="840">
        <v>32480</v>
      </c>
      <c r="J388" s="441">
        <v>32500</v>
      </c>
      <c r="K388" s="629">
        <v>55</v>
      </c>
      <c r="L388" s="442"/>
      <c r="M388" s="442"/>
      <c r="N388" s="442"/>
      <c r="O388" s="449"/>
      <c r="P388" s="449"/>
      <c r="Q388" s="449"/>
      <c r="R388" s="450"/>
      <c r="S388" s="450"/>
      <c r="T388" s="450"/>
      <c r="U388" s="487"/>
      <c r="V388" s="487"/>
      <c r="W388" s="487"/>
      <c r="X388" s="450"/>
      <c r="Y388" s="450"/>
      <c r="Z388" s="450"/>
      <c r="AA388" s="602"/>
      <c r="AB388" s="602"/>
      <c r="AC388" s="602"/>
      <c r="AD388" s="608"/>
      <c r="AE388" s="608"/>
      <c r="AF388" s="608"/>
      <c r="AG388" s="456">
        <v>32501</v>
      </c>
      <c r="AH388" s="456">
        <v>285</v>
      </c>
      <c r="AI388" s="456">
        <v>55</v>
      </c>
      <c r="AJ388" s="456"/>
      <c r="AK388" s="456"/>
      <c r="AL388" s="456"/>
      <c r="AM388" s="456"/>
      <c r="AN388" s="456"/>
      <c r="AO388" s="456"/>
      <c r="AP388" s="456"/>
      <c r="AQ388" s="456"/>
      <c r="AR388" s="456"/>
      <c r="AS388" s="456"/>
      <c r="AT388" s="456"/>
      <c r="AU388" s="456"/>
      <c r="AV388" s="456"/>
      <c r="AW388" s="675">
        <f t="shared" si="21"/>
        <v>21</v>
      </c>
      <c r="AX388" s="440">
        <f>IFERROR(VLOOKUP(B388,Database!A:D,4,FALSE),"r")</f>
        <v>360</v>
      </c>
      <c r="AY388" s="440">
        <f t="shared" si="22"/>
        <v>285</v>
      </c>
      <c r="BA388" s="641"/>
      <c r="BB388" s="467"/>
    </row>
    <row r="389" spans="1:54" ht="16.5" thickTop="1" thickBot="1" x14ac:dyDescent="0.3">
      <c r="A389" s="444">
        <f t="shared" si="23"/>
        <v>383</v>
      </c>
      <c r="B389" s="440">
        <v>3619210520</v>
      </c>
      <c r="C389" s="440"/>
      <c r="D389" s="440" t="str">
        <f>IFERROR(VLOOKUP(B389,Database!A:D,2,FALSE),"r")</f>
        <v>SCO SQR 9.5OZ ORG BLKBYPMGR FS 6CT</v>
      </c>
      <c r="E389" s="849"/>
      <c r="F389" s="516">
        <f t="shared" si="20"/>
        <v>4969</v>
      </c>
      <c r="G389" s="516"/>
      <c r="H389" s="862"/>
      <c r="I389" s="840">
        <v>32502</v>
      </c>
      <c r="J389" s="441">
        <v>32514</v>
      </c>
      <c r="K389" s="629">
        <v>55</v>
      </c>
      <c r="L389" s="442"/>
      <c r="M389" s="442"/>
      <c r="N389" s="442"/>
      <c r="O389" s="449"/>
      <c r="P389" s="449"/>
      <c r="Q389" s="449"/>
      <c r="R389" s="450"/>
      <c r="S389" s="450"/>
      <c r="T389" s="450"/>
      <c r="U389" s="487"/>
      <c r="V389" s="487"/>
      <c r="W389" s="487"/>
      <c r="X389" s="450"/>
      <c r="Y389" s="450"/>
      <c r="Z389" s="450"/>
      <c r="AA389" s="602"/>
      <c r="AB389" s="602"/>
      <c r="AC389" s="602"/>
      <c r="AD389" s="608"/>
      <c r="AE389" s="608"/>
      <c r="AF389" s="608"/>
      <c r="AG389" s="456">
        <v>32515</v>
      </c>
      <c r="AH389" s="456">
        <v>289</v>
      </c>
      <c r="AI389" s="456">
        <v>55</v>
      </c>
      <c r="AJ389" s="456"/>
      <c r="AK389" s="456"/>
      <c r="AL389" s="456"/>
      <c r="AM389" s="456"/>
      <c r="AN389" s="456"/>
      <c r="AO389" s="456"/>
      <c r="AP389" s="456"/>
      <c r="AQ389" s="456"/>
      <c r="AR389" s="456"/>
      <c r="AS389" s="456"/>
      <c r="AT389" s="456"/>
      <c r="AU389" s="456"/>
      <c r="AV389" s="456"/>
      <c r="AW389" s="675">
        <f t="shared" si="21"/>
        <v>13</v>
      </c>
      <c r="AX389" s="440">
        <f>IFERROR(VLOOKUP(B389,Database!A:D,4,FALSE),"r")</f>
        <v>360</v>
      </c>
      <c r="AY389" s="440">
        <f t="shared" si="22"/>
        <v>289</v>
      </c>
      <c r="BA389" s="641"/>
      <c r="BB389" s="467"/>
    </row>
    <row r="390" spans="1:54" ht="16.5" thickTop="1" thickBot="1" x14ac:dyDescent="0.3">
      <c r="A390" s="444">
        <f t="shared" si="23"/>
        <v>384</v>
      </c>
      <c r="B390" s="440">
        <v>5150003003</v>
      </c>
      <c r="C390" s="440"/>
      <c r="D390" s="440" t="str">
        <f>IFERROR(VLOOKUP(B390,Database!A:D,2,FALSE),"r")</f>
        <v>DK SQR 8OZ SPLDA SDL BLKBY PRES-6PK</v>
      </c>
      <c r="E390" s="849"/>
      <c r="F390" s="516">
        <f t="shared" si="20"/>
        <v>1747</v>
      </c>
      <c r="G390" s="516"/>
      <c r="H390" s="862"/>
      <c r="I390" s="840">
        <v>32516</v>
      </c>
      <c r="J390" s="441">
        <v>32519</v>
      </c>
      <c r="K390" s="629">
        <v>55</v>
      </c>
      <c r="L390" s="442"/>
      <c r="M390" s="442"/>
      <c r="N390" s="442"/>
      <c r="O390" s="449"/>
      <c r="P390" s="449"/>
      <c r="Q390" s="449"/>
      <c r="R390" s="450"/>
      <c r="S390" s="450"/>
      <c r="T390" s="450"/>
      <c r="U390" s="487"/>
      <c r="V390" s="487"/>
      <c r="W390" s="487"/>
      <c r="X390" s="450"/>
      <c r="Y390" s="450"/>
      <c r="Z390" s="450"/>
      <c r="AA390" s="602"/>
      <c r="AB390" s="602"/>
      <c r="AC390" s="602"/>
      <c r="AD390" s="608"/>
      <c r="AE390" s="608"/>
      <c r="AF390" s="608"/>
      <c r="AG390" s="456">
        <v>32520</v>
      </c>
      <c r="AH390" s="456">
        <v>307</v>
      </c>
      <c r="AI390" s="456">
        <v>55</v>
      </c>
      <c r="AJ390" s="456"/>
      <c r="AK390" s="456"/>
      <c r="AL390" s="456"/>
      <c r="AM390" s="456"/>
      <c r="AN390" s="456"/>
      <c r="AO390" s="456"/>
      <c r="AP390" s="456"/>
      <c r="AQ390" s="456"/>
      <c r="AR390" s="456"/>
      <c r="AS390" s="456"/>
      <c r="AT390" s="456"/>
      <c r="AU390" s="456"/>
      <c r="AV390" s="456"/>
      <c r="AW390" s="675">
        <f t="shared" si="21"/>
        <v>4</v>
      </c>
      <c r="AX390" s="440">
        <f>IFERROR(VLOOKUP(B390,Database!A:D,4,FALSE),"r")</f>
        <v>360</v>
      </c>
      <c r="AY390" s="440">
        <f t="shared" si="22"/>
        <v>307</v>
      </c>
      <c r="BA390" s="641"/>
      <c r="BB390" s="467"/>
    </row>
    <row r="391" spans="1:54" ht="16.5" thickTop="1" thickBot="1" x14ac:dyDescent="0.3">
      <c r="A391" s="444">
        <f t="shared" si="23"/>
        <v>385</v>
      </c>
      <c r="B391" s="440">
        <v>5150003069</v>
      </c>
      <c r="C391" s="440"/>
      <c r="D391" s="440" t="str">
        <f>IFERROR(VLOOKUP(B391,Database!A:D,2,FALSE),"r")</f>
        <v>DK 9.5 OZ PURELY FT SDL BLKBRY</v>
      </c>
      <c r="E391" s="849"/>
      <c r="F391" s="516">
        <f t="shared" ref="F391:F454" si="24">((($AW391)*$AX391)+($AY391))</f>
        <v>1539</v>
      </c>
      <c r="G391" s="516"/>
      <c r="H391" s="862"/>
      <c r="I391" s="840">
        <v>32521</v>
      </c>
      <c r="J391" s="441">
        <v>32524</v>
      </c>
      <c r="K391" s="629">
        <v>55</v>
      </c>
      <c r="L391" s="442"/>
      <c r="M391" s="442"/>
      <c r="N391" s="442"/>
      <c r="O391" s="449"/>
      <c r="P391" s="449"/>
      <c r="Q391" s="449"/>
      <c r="R391" s="450"/>
      <c r="S391" s="450"/>
      <c r="T391" s="450"/>
      <c r="U391" s="487"/>
      <c r="V391" s="487"/>
      <c r="W391" s="487"/>
      <c r="X391" s="450"/>
      <c r="Y391" s="450"/>
      <c r="Z391" s="450"/>
      <c r="AA391" s="602"/>
      <c r="AB391" s="602"/>
      <c r="AC391" s="602"/>
      <c r="AD391" s="608"/>
      <c r="AE391" s="608"/>
      <c r="AF391" s="608"/>
      <c r="AG391" s="456">
        <v>32525</v>
      </c>
      <c r="AH391" s="456">
        <v>99</v>
      </c>
      <c r="AI391" s="456">
        <v>55</v>
      </c>
      <c r="AJ391" s="456"/>
      <c r="AK391" s="456"/>
      <c r="AL391" s="456"/>
      <c r="AM391" s="456"/>
      <c r="AN391" s="456"/>
      <c r="AO391" s="456"/>
      <c r="AP391" s="456"/>
      <c r="AQ391" s="456"/>
      <c r="AR391" s="456"/>
      <c r="AS391" s="456"/>
      <c r="AT391" s="456"/>
      <c r="AU391" s="456"/>
      <c r="AV391" s="456"/>
      <c r="AW391" s="675">
        <f t="shared" si="21"/>
        <v>4</v>
      </c>
      <c r="AX391" s="440">
        <f>IFERROR(VLOOKUP(B391,Database!A:D,4,FALSE),"r")</f>
        <v>360</v>
      </c>
      <c r="AY391" s="440">
        <f t="shared" si="22"/>
        <v>99</v>
      </c>
      <c r="BA391" s="641"/>
      <c r="BB391" s="467"/>
    </row>
    <row r="392" spans="1:54" ht="16.5" thickTop="1" thickBot="1" x14ac:dyDescent="0.3">
      <c r="A392" s="444">
        <f t="shared" si="23"/>
        <v>386</v>
      </c>
      <c r="B392" s="440">
        <v>5150003357</v>
      </c>
      <c r="C392" s="440"/>
      <c r="D392" s="440" t="str">
        <f>IFERROR(VLOOKUP(B392,Database!A:D,2,FALSE),"r")</f>
        <v>DK 10 OZ SDL BLACKBERRY PRES-6PK</v>
      </c>
      <c r="E392" s="849"/>
      <c r="F392" s="516">
        <f t="shared" si="24"/>
        <v>11125</v>
      </c>
      <c r="G392" s="516"/>
      <c r="H392" s="862"/>
      <c r="I392" s="840">
        <v>32526</v>
      </c>
      <c r="J392" s="441">
        <v>32530</v>
      </c>
      <c r="K392" s="629">
        <v>55</v>
      </c>
      <c r="L392" s="442">
        <v>32532</v>
      </c>
      <c r="M392" s="442">
        <v>32555</v>
      </c>
      <c r="N392" s="442">
        <v>56</v>
      </c>
      <c r="O392" s="449"/>
      <c r="P392" s="449"/>
      <c r="Q392" s="449"/>
      <c r="R392" s="450"/>
      <c r="S392" s="450"/>
      <c r="T392" s="450"/>
      <c r="U392" s="487"/>
      <c r="V392" s="487"/>
      <c r="W392" s="487"/>
      <c r="X392" s="450"/>
      <c r="Y392" s="450"/>
      <c r="Z392" s="450"/>
      <c r="AA392" s="602"/>
      <c r="AB392" s="602"/>
      <c r="AC392" s="602"/>
      <c r="AD392" s="608"/>
      <c r="AE392" s="608"/>
      <c r="AF392" s="608"/>
      <c r="AG392" s="456">
        <v>32531</v>
      </c>
      <c r="AH392" s="456">
        <v>326</v>
      </c>
      <c r="AI392" s="456">
        <v>55</v>
      </c>
      <c r="AJ392" s="456">
        <v>32556</v>
      </c>
      <c r="AK392" s="456">
        <v>359</v>
      </c>
      <c r="AL392" s="456">
        <v>56</v>
      </c>
      <c r="AM392" s="456"/>
      <c r="AN392" s="456"/>
      <c r="AO392" s="456"/>
      <c r="AP392" s="456"/>
      <c r="AQ392" s="456"/>
      <c r="AR392" s="456"/>
      <c r="AS392" s="456"/>
      <c r="AT392" s="456"/>
      <c r="AU392" s="456"/>
      <c r="AV392" s="456"/>
      <c r="AW392" s="675">
        <f t="shared" ref="AW392:AW455" si="25">IF($I392&lt;&gt;0,(($J392-$I392)+1),0) + IF($L392&lt;&gt;0,(($M392-$L392)+1),0) + IF($O392&lt;&gt;0,(($P392-$O392)+1),0) + IF($R392&lt;&gt;0,(($S392-$R392)+1),0) +  IF($U392&lt;&gt;0,(($V392-$U392)+1),0) +  IF($X392&lt;&gt;0,(($Y392-$X392)+1),0) +IF($AA392&lt;&gt;0,(($AB392-$AA392)+1),0) +IF($AD392&lt;&gt;0,(($AE392-$AD392)+1),0)</f>
        <v>29</v>
      </c>
      <c r="AX392" s="440">
        <f>IFERROR(VLOOKUP(B392,Database!A:D,4,FALSE),"r")</f>
        <v>360</v>
      </c>
      <c r="AY392" s="440">
        <f t="shared" ref="AY392:AY455" si="26">($AH392+$AK392+$AN392+$AQ392+ $AT392)</f>
        <v>685</v>
      </c>
      <c r="BA392" s="641"/>
      <c r="BB392" s="467"/>
    </row>
    <row r="393" spans="1:54" ht="16.5" thickTop="1" thickBot="1" x14ac:dyDescent="0.3">
      <c r="A393" s="444">
        <f t="shared" ref="A393:A456" si="27">A392+1</f>
        <v>387</v>
      </c>
      <c r="B393" s="440">
        <v>5150003356</v>
      </c>
      <c r="C393" s="440"/>
      <c r="D393" s="440" t="str">
        <f>IFERROR(VLOOKUP(B393,Database!A:D,2,FALSE),"r")</f>
        <v>DK 10 OZ SDL RED RASP PRES-6PK</v>
      </c>
      <c r="E393" s="849"/>
      <c r="F393" s="516">
        <f t="shared" si="24"/>
        <v>10218</v>
      </c>
      <c r="G393" s="516"/>
      <c r="H393" s="862"/>
      <c r="I393" s="840">
        <v>32557</v>
      </c>
      <c r="J393" s="441">
        <v>32563</v>
      </c>
      <c r="K393" s="629">
        <v>56</v>
      </c>
      <c r="L393" s="442">
        <v>32564</v>
      </c>
      <c r="M393" s="442">
        <v>32584</v>
      </c>
      <c r="N393" s="442">
        <v>56</v>
      </c>
      <c r="O393" s="449"/>
      <c r="P393" s="449"/>
      <c r="Q393" s="449"/>
      <c r="R393" s="450"/>
      <c r="S393" s="450"/>
      <c r="T393" s="450"/>
      <c r="U393" s="487"/>
      <c r="V393" s="487"/>
      <c r="W393" s="487"/>
      <c r="X393" s="450"/>
      <c r="Y393" s="450"/>
      <c r="Z393" s="450"/>
      <c r="AA393" s="602"/>
      <c r="AB393" s="602"/>
      <c r="AC393" s="602"/>
      <c r="AD393" s="608"/>
      <c r="AE393" s="608"/>
      <c r="AF393" s="608"/>
      <c r="AG393" s="456">
        <v>32585</v>
      </c>
      <c r="AH393" s="456">
        <v>138</v>
      </c>
      <c r="AI393" s="456">
        <v>56</v>
      </c>
      <c r="AJ393" s="456"/>
      <c r="AK393" s="456"/>
      <c r="AL393" s="456"/>
      <c r="AM393" s="456"/>
      <c r="AN393" s="456"/>
      <c r="AO393" s="456"/>
      <c r="AP393" s="456"/>
      <c r="AQ393" s="456"/>
      <c r="AR393" s="456"/>
      <c r="AS393" s="456"/>
      <c r="AT393" s="456"/>
      <c r="AU393" s="456"/>
      <c r="AV393" s="456"/>
      <c r="AW393" s="675">
        <f t="shared" si="25"/>
        <v>28</v>
      </c>
      <c r="AX393" s="440">
        <f>IFERROR(VLOOKUP(B393,Database!A:D,4,FALSE),"r")</f>
        <v>360</v>
      </c>
      <c r="AY393" s="440">
        <f t="shared" si="26"/>
        <v>138</v>
      </c>
      <c r="BA393" s="641"/>
      <c r="BB393" s="467"/>
    </row>
    <row r="394" spans="1:54" ht="16.5" thickTop="1" thickBot="1" x14ac:dyDescent="0.3">
      <c r="A394" s="444">
        <f t="shared" si="27"/>
        <v>388</v>
      </c>
      <c r="B394" s="440">
        <v>5150002780</v>
      </c>
      <c r="C394" s="440"/>
      <c r="D394" s="440" t="str">
        <f>IFERROR(VLOOKUP(B394,Database!A:D,2,FALSE),"r")</f>
        <v>SM 1OZ STRAWBERRY PRES MEX</v>
      </c>
      <c r="E394" s="849"/>
      <c r="F394" s="516">
        <f t="shared" si="24"/>
        <v>2161</v>
      </c>
      <c r="G394" s="516"/>
      <c r="H394" s="862"/>
      <c r="I394" s="840">
        <v>75055</v>
      </c>
      <c r="J394" s="441">
        <v>75058</v>
      </c>
      <c r="K394" s="629">
        <v>56</v>
      </c>
      <c r="L394" s="442">
        <v>75060</v>
      </c>
      <c r="M394" s="442">
        <v>75070</v>
      </c>
      <c r="N394" s="442">
        <v>57</v>
      </c>
      <c r="O394" s="449"/>
      <c r="P394" s="449"/>
      <c r="Q394" s="449"/>
      <c r="R394" s="450"/>
      <c r="S394" s="450"/>
      <c r="T394" s="450"/>
      <c r="U394" s="487"/>
      <c r="V394" s="487"/>
      <c r="W394" s="487"/>
      <c r="X394" s="450"/>
      <c r="Y394" s="450"/>
      <c r="Z394" s="450"/>
      <c r="AA394" s="602"/>
      <c r="AB394" s="602"/>
      <c r="AC394" s="602"/>
      <c r="AD394" s="608"/>
      <c r="AE394" s="608"/>
      <c r="AF394" s="608"/>
      <c r="AG394" s="456">
        <v>75059</v>
      </c>
      <c r="AH394" s="456">
        <v>121</v>
      </c>
      <c r="AI394" s="456">
        <v>56</v>
      </c>
      <c r="AJ394" s="456"/>
      <c r="AK394" s="456"/>
      <c r="AL394" s="456"/>
      <c r="AM394" s="456"/>
      <c r="AN394" s="456"/>
      <c r="AO394" s="456"/>
      <c r="AP394" s="456"/>
      <c r="AQ394" s="456"/>
      <c r="AR394" s="456"/>
      <c r="AS394" s="456"/>
      <c r="AT394" s="456"/>
      <c r="AU394" s="456"/>
      <c r="AV394" s="456"/>
      <c r="AW394" s="675">
        <f t="shared" si="25"/>
        <v>15</v>
      </c>
      <c r="AX394" s="440">
        <f>IFERROR(VLOOKUP(B394,Database!A:D,4,FALSE),"r")</f>
        <v>136</v>
      </c>
      <c r="AY394" s="440">
        <f t="shared" si="26"/>
        <v>121</v>
      </c>
      <c r="BA394" s="641"/>
      <c r="BB394" s="467"/>
    </row>
    <row r="395" spans="1:54" ht="16.5" thickTop="1" thickBot="1" x14ac:dyDescent="0.3">
      <c r="A395" s="444">
        <f t="shared" si="27"/>
        <v>389</v>
      </c>
      <c r="B395" s="440">
        <v>5150003353</v>
      </c>
      <c r="C395" s="440"/>
      <c r="D395" s="440" t="str">
        <f>IFERROR(VLOOKUP(B395,Database!A:D,2,FALSE),"r")</f>
        <v>DK 10 OZ SDL STRAWBERRY PRES-6PK</v>
      </c>
      <c r="E395" s="849"/>
      <c r="F395" s="516">
        <f t="shared" si="24"/>
        <v>1456</v>
      </c>
      <c r="G395" s="516"/>
      <c r="H395" s="862"/>
      <c r="I395" s="840">
        <v>32586</v>
      </c>
      <c r="J395" s="441">
        <v>32588</v>
      </c>
      <c r="K395" s="629">
        <v>56</v>
      </c>
      <c r="L395" s="442"/>
      <c r="M395" s="442"/>
      <c r="N395" s="442"/>
      <c r="O395" s="449"/>
      <c r="P395" s="449"/>
      <c r="Q395" s="449"/>
      <c r="R395" s="450"/>
      <c r="S395" s="450"/>
      <c r="T395" s="450"/>
      <c r="U395" s="487"/>
      <c r="V395" s="487"/>
      <c r="W395" s="487"/>
      <c r="X395" s="450"/>
      <c r="Y395" s="450"/>
      <c r="Z395" s="450"/>
      <c r="AA395" s="602"/>
      <c r="AB395" s="602"/>
      <c r="AC395" s="602"/>
      <c r="AD395" s="608"/>
      <c r="AE395" s="608"/>
      <c r="AF395" s="608"/>
      <c r="AG395" s="456">
        <v>32589</v>
      </c>
      <c r="AH395" s="456">
        <v>376</v>
      </c>
      <c r="AI395" s="456">
        <v>56</v>
      </c>
      <c r="AJ395" s="456"/>
      <c r="AK395" s="456"/>
      <c r="AL395" s="456"/>
      <c r="AM395" s="456"/>
      <c r="AN395" s="456"/>
      <c r="AO395" s="456"/>
      <c r="AP395" s="456"/>
      <c r="AQ395" s="456"/>
      <c r="AR395" s="456"/>
      <c r="AS395" s="456"/>
      <c r="AT395" s="456"/>
      <c r="AU395" s="456"/>
      <c r="AV395" s="456"/>
      <c r="AW395" s="675">
        <f t="shared" si="25"/>
        <v>3</v>
      </c>
      <c r="AX395" s="440">
        <f>IFERROR(VLOOKUP(B395,Database!A:D,4,FALSE),"r")</f>
        <v>360</v>
      </c>
      <c r="AY395" s="440">
        <f t="shared" si="26"/>
        <v>376</v>
      </c>
      <c r="BA395" s="641"/>
      <c r="BB395" s="467"/>
    </row>
    <row r="396" spans="1:54" ht="16.5" thickTop="1" thickBot="1" x14ac:dyDescent="0.3">
      <c r="A396" s="444">
        <f t="shared" si="27"/>
        <v>390</v>
      </c>
      <c r="B396" s="440">
        <v>5150003354</v>
      </c>
      <c r="C396" s="440"/>
      <c r="D396" s="440" t="str">
        <f>IFERROR(VLOOKUP(B396,Database!A:D,2,FALSE),"r")</f>
        <v>DK 10 OZ SDL BOYSENBERRY PRES-6PK</v>
      </c>
      <c r="E396" s="849"/>
      <c r="F396" s="516">
        <f t="shared" si="24"/>
        <v>2178</v>
      </c>
      <c r="G396" s="516"/>
      <c r="H396" s="862"/>
      <c r="I396" s="840">
        <v>32590</v>
      </c>
      <c r="J396" s="441">
        <v>32594</v>
      </c>
      <c r="K396" s="629">
        <v>56</v>
      </c>
      <c r="L396" s="442"/>
      <c r="M396" s="442"/>
      <c r="N396" s="442"/>
      <c r="O396" s="449"/>
      <c r="P396" s="449"/>
      <c r="Q396" s="449"/>
      <c r="R396" s="450"/>
      <c r="S396" s="450"/>
      <c r="T396" s="450"/>
      <c r="U396" s="487"/>
      <c r="V396" s="487"/>
      <c r="W396" s="487"/>
      <c r="X396" s="450"/>
      <c r="Y396" s="450"/>
      <c r="Z396" s="450"/>
      <c r="AA396" s="602"/>
      <c r="AB396" s="602"/>
      <c r="AC396" s="602"/>
      <c r="AD396" s="608"/>
      <c r="AE396" s="608"/>
      <c r="AF396" s="608"/>
      <c r="AG396" s="456">
        <v>32595</v>
      </c>
      <c r="AH396" s="456">
        <v>378</v>
      </c>
      <c r="AI396" s="456">
        <v>56</v>
      </c>
      <c r="AJ396" s="456"/>
      <c r="AK396" s="456"/>
      <c r="AL396" s="456"/>
      <c r="AM396" s="456"/>
      <c r="AN396" s="456"/>
      <c r="AO396" s="456"/>
      <c r="AP396" s="456"/>
      <c r="AQ396" s="456"/>
      <c r="AR396" s="456"/>
      <c r="AS396" s="456"/>
      <c r="AT396" s="456"/>
      <c r="AU396" s="456"/>
      <c r="AV396" s="456"/>
      <c r="AW396" s="675">
        <f t="shared" si="25"/>
        <v>5</v>
      </c>
      <c r="AX396" s="440">
        <f>IFERROR(VLOOKUP(B396,Database!A:D,4,FALSE),"r")</f>
        <v>360</v>
      </c>
      <c r="AY396" s="440">
        <f t="shared" si="26"/>
        <v>378</v>
      </c>
      <c r="BA396" s="641"/>
      <c r="BB396" s="467"/>
    </row>
    <row r="397" spans="1:54" ht="16.5" thickTop="1" thickBot="1" x14ac:dyDescent="0.3">
      <c r="A397" s="444">
        <f t="shared" si="27"/>
        <v>391</v>
      </c>
      <c r="B397" s="440">
        <v>5150003355</v>
      </c>
      <c r="C397" s="440"/>
      <c r="D397" s="440" t="str">
        <f>IFERROR(VLOOKUP(B397,Database!A:D,2,FALSE),"r")</f>
        <v>DK 10 OZ SDL BLACK RASP PRES-6PK</v>
      </c>
      <c r="E397" s="849"/>
      <c r="F397" s="516">
        <f t="shared" si="24"/>
        <v>10364</v>
      </c>
      <c r="G397" s="516"/>
      <c r="H397" s="862"/>
      <c r="I397" s="840">
        <v>32596</v>
      </c>
      <c r="J397" s="441">
        <v>32623</v>
      </c>
      <c r="K397" s="629">
        <v>56</v>
      </c>
      <c r="L397" s="442"/>
      <c r="M397" s="442"/>
      <c r="N397" s="442"/>
      <c r="O397" s="449"/>
      <c r="P397" s="449"/>
      <c r="Q397" s="449"/>
      <c r="R397" s="450"/>
      <c r="S397" s="450"/>
      <c r="T397" s="450"/>
      <c r="U397" s="487"/>
      <c r="V397" s="487"/>
      <c r="W397" s="487"/>
      <c r="X397" s="450"/>
      <c r="Y397" s="450"/>
      <c r="Z397" s="450"/>
      <c r="AA397" s="602"/>
      <c r="AB397" s="602"/>
      <c r="AC397" s="602"/>
      <c r="AD397" s="608"/>
      <c r="AE397" s="608"/>
      <c r="AF397" s="608"/>
      <c r="AG397" s="456">
        <v>32424</v>
      </c>
      <c r="AH397" s="456">
        <v>284</v>
      </c>
      <c r="AI397" s="456">
        <v>56</v>
      </c>
      <c r="AJ397" s="456"/>
      <c r="AK397" s="456"/>
      <c r="AL397" s="456"/>
      <c r="AM397" s="456"/>
      <c r="AN397" s="456"/>
      <c r="AO397" s="456"/>
      <c r="AP397" s="456"/>
      <c r="AQ397" s="456"/>
      <c r="AR397" s="456"/>
      <c r="AS397" s="456"/>
      <c r="AT397" s="456"/>
      <c r="AU397" s="456"/>
      <c r="AV397" s="456"/>
      <c r="AW397" s="675">
        <f t="shared" si="25"/>
        <v>28</v>
      </c>
      <c r="AX397" s="440">
        <f>IFERROR(VLOOKUP(B397,Database!A:D,4,FALSE),"r")</f>
        <v>360</v>
      </c>
      <c r="AY397" s="440">
        <f t="shared" si="26"/>
        <v>284</v>
      </c>
      <c r="BA397" s="641"/>
      <c r="BB397" s="467"/>
    </row>
    <row r="398" spans="1:54" ht="16.5" thickTop="1" thickBot="1" x14ac:dyDescent="0.3">
      <c r="A398" s="444">
        <f t="shared" si="27"/>
        <v>392</v>
      </c>
      <c r="B398" s="440">
        <v>5150003367</v>
      </c>
      <c r="C398" s="440"/>
      <c r="D398" s="440" t="str">
        <f>IFERROR(VLOOKUP(B398,Database!A:D,2,FALSE),"r")</f>
        <v>DK 10 OZ STRAWBERRY PRESERVES-6PK</v>
      </c>
      <c r="E398" s="849"/>
      <c r="F398" s="516">
        <f t="shared" si="24"/>
        <v>5036</v>
      </c>
      <c r="G398" s="516"/>
      <c r="H398" s="862"/>
      <c r="I398" s="840">
        <v>32625</v>
      </c>
      <c r="J398" s="441">
        <v>32637</v>
      </c>
      <c r="K398" s="629">
        <v>56</v>
      </c>
      <c r="L398" s="442"/>
      <c r="M398" s="442"/>
      <c r="N398" s="442"/>
      <c r="O398" s="449"/>
      <c r="P398" s="449"/>
      <c r="Q398" s="449"/>
      <c r="R398" s="450"/>
      <c r="S398" s="450"/>
      <c r="T398" s="450"/>
      <c r="U398" s="487"/>
      <c r="V398" s="487"/>
      <c r="W398" s="487"/>
      <c r="X398" s="450"/>
      <c r="Y398" s="450"/>
      <c r="Z398" s="450"/>
      <c r="AA398" s="602"/>
      <c r="AB398" s="602"/>
      <c r="AC398" s="602"/>
      <c r="AD398" s="608"/>
      <c r="AE398" s="608"/>
      <c r="AF398" s="608"/>
      <c r="AG398" s="456">
        <v>32638</v>
      </c>
      <c r="AH398" s="456">
        <v>356</v>
      </c>
      <c r="AI398" s="456">
        <v>56</v>
      </c>
      <c r="AJ398" s="456"/>
      <c r="AK398" s="456"/>
      <c r="AL398" s="456"/>
      <c r="AM398" s="456"/>
      <c r="AN398" s="456"/>
      <c r="AO398" s="456"/>
      <c r="AP398" s="456"/>
      <c r="AQ398" s="456"/>
      <c r="AR398" s="456"/>
      <c r="AS398" s="456"/>
      <c r="AT398" s="456"/>
      <c r="AU398" s="456"/>
      <c r="AV398" s="456"/>
      <c r="AW398" s="675">
        <f t="shared" si="25"/>
        <v>13</v>
      </c>
      <c r="AX398" s="440">
        <f>IFERROR(VLOOKUP(B398,Database!A:D,4,FALSE),"r")</f>
        <v>360</v>
      </c>
      <c r="AY398" s="440">
        <f t="shared" si="26"/>
        <v>356</v>
      </c>
      <c r="BA398" s="641"/>
      <c r="BB398" s="467"/>
    </row>
    <row r="399" spans="1:54" ht="16.5" thickTop="1" thickBot="1" x14ac:dyDescent="0.3">
      <c r="A399" s="444">
        <f t="shared" si="27"/>
        <v>393</v>
      </c>
      <c r="B399" s="440">
        <v>5150003362</v>
      </c>
      <c r="C399" s="440"/>
      <c r="D399" s="440" t="str">
        <f>IFERROR(VLOOKUP(B399,Database!A:D,2,FALSE),"r")</f>
        <v>DK 10 OZ APRICOT PRESERVES-6PK</v>
      </c>
      <c r="E399" s="849"/>
      <c r="F399" s="516">
        <f t="shared" si="24"/>
        <v>1447</v>
      </c>
      <c r="G399" s="516"/>
      <c r="H399" s="862"/>
      <c r="I399" s="840">
        <v>32639</v>
      </c>
      <c r="J399" s="441">
        <v>32641</v>
      </c>
      <c r="K399" s="629">
        <v>56</v>
      </c>
      <c r="L399" s="442"/>
      <c r="M399" s="442"/>
      <c r="N399" s="442"/>
      <c r="O399" s="449"/>
      <c r="P399" s="449"/>
      <c r="Q399" s="449"/>
      <c r="R399" s="450"/>
      <c r="S399" s="450"/>
      <c r="T399" s="450"/>
      <c r="U399" s="487"/>
      <c r="V399" s="487"/>
      <c r="W399" s="487"/>
      <c r="X399" s="450"/>
      <c r="Y399" s="450"/>
      <c r="Z399" s="450"/>
      <c r="AA399" s="602"/>
      <c r="AB399" s="602"/>
      <c r="AC399" s="602"/>
      <c r="AD399" s="608"/>
      <c r="AE399" s="608"/>
      <c r="AF399" s="608"/>
      <c r="AG399" s="456">
        <v>32642</v>
      </c>
      <c r="AH399" s="456">
        <v>367</v>
      </c>
      <c r="AI399" s="456">
        <v>56</v>
      </c>
      <c r="AJ399" s="456"/>
      <c r="AK399" s="456"/>
      <c r="AL399" s="456"/>
      <c r="AM399" s="456"/>
      <c r="AN399" s="456"/>
      <c r="AO399" s="456"/>
      <c r="AP399" s="456"/>
      <c r="AQ399" s="456"/>
      <c r="AR399" s="456"/>
      <c r="AS399" s="456"/>
      <c r="AT399" s="456"/>
      <c r="AU399" s="456"/>
      <c r="AV399" s="456"/>
      <c r="AW399" s="675">
        <f t="shared" si="25"/>
        <v>3</v>
      </c>
      <c r="AX399" s="440">
        <f>IFERROR(VLOOKUP(B399,Database!A:D,4,FALSE),"r")</f>
        <v>360</v>
      </c>
      <c r="AY399" s="440">
        <f t="shared" si="26"/>
        <v>367</v>
      </c>
      <c r="BA399" s="641"/>
      <c r="BB399" s="467"/>
    </row>
    <row r="400" spans="1:54" ht="16.5" thickTop="1" thickBot="1" x14ac:dyDescent="0.3">
      <c r="A400" s="444">
        <f t="shared" si="27"/>
        <v>394</v>
      </c>
      <c r="B400" s="440">
        <v>5150003366</v>
      </c>
      <c r="C400" s="440"/>
      <c r="D400" s="440" t="str">
        <f>IFERROR(VLOOKUP(B400,Database!A:D,2,FALSE),"r")</f>
        <v>DK 10 OZ BLK SWEET CHERRY PRES-6PK</v>
      </c>
      <c r="E400" s="849"/>
      <c r="F400" s="516">
        <f t="shared" si="24"/>
        <v>1460</v>
      </c>
      <c r="G400" s="516"/>
      <c r="H400" s="862"/>
      <c r="I400" s="840">
        <v>32643</v>
      </c>
      <c r="J400" s="441">
        <v>32645</v>
      </c>
      <c r="K400" s="629">
        <v>57</v>
      </c>
      <c r="L400" s="442"/>
      <c r="M400" s="442"/>
      <c r="N400" s="442"/>
      <c r="O400" s="449"/>
      <c r="P400" s="449"/>
      <c r="Q400" s="449"/>
      <c r="R400" s="450"/>
      <c r="S400" s="450"/>
      <c r="T400" s="450"/>
      <c r="U400" s="487"/>
      <c r="V400" s="487"/>
      <c r="W400" s="487"/>
      <c r="X400" s="450"/>
      <c r="Y400" s="450"/>
      <c r="Z400" s="450"/>
      <c r="AA400" s="602"/>
      <c r="AB400" s="602"/>
      <c r="AC400" s="602"/>
      <c r="AD400" s="608"/>
      <c r="AE400" s="608"/>
      <c r="AF400" s="608"/>
      <c r="AG400" s="456">
        <v>32646</v>
      </c>
      <c r="AH400" s="456">
        <v>380</v>
      </c>
      <c r="AI400" s="456">
        <v>57</v>
      </c>
      <c r="AJ400" s="456"/>
      <c r="AK400" s="456"/>
      <c r="AL400" s="456"/>
      <c r="AM400" s="456"/>
      <c r="AN400" s="456"/>
      <c r="AO400" s="456"/>
      <c r="AP400" s="456"/>
      <c r="AQ400" s="456"/>
      <c r="AR400" s="456"/>
      <c r="AS400" s="456"/>
      <c r="AT400" s="456"/>
      <c r="AU400" s="456"/>
      <c r="AV400" s="456"/>
      <c r="AW400" s="675">
        <f t="shared" si="25"/>
        <v>3</v>
      </c>
      <c r="AX400" s="440">
        <f>IFERROR(VLOOKUP(B400,Database!A:D,4,FALSE),"r")</f>
        <v>360</v>
      </c>
      <c r="AY400" s="440">
        <f t="shared" si="26"/>
        <v>380</v>
      </c>
      <c r="BA400" s="641"/>
      <c r="BB400" s="467"/>
    </row>
    <row r="401" spans="1:54" ht="16.5" thickTop="1" thickBot="1" x14ac:dyDescent="0.3">
      <c r="A401" s="444">
        <f t="shared" si="27"/>
        <v>395</v>
      </c>
      <c r="B401" s="440">
        <v>5150003070</v>
      </c>
      <c r="C401" s="440"/>
      <c r="D401" s="440" t="str">
        <f>IFERROR(VLOOKUP(B401,Database!A:D,2,FALSE),"r")</f>
        <v>DK 9.5 OZ PURELY FT BLUEBERRY</v>
      </c>
      <c r="E401" s="849"/>
      <c r="F401" s="516">
        <f t="shared" si="24"/>
        <v>1760</v>
      </c>
      <c r="G401" s="516"/>
      <c r="H401" s="862"/>
      <c r="I401" s="840">
        <v>32647</v>
      </c>
      <c r="J401" s="441">
        <v>32650</v>
      </c>
      <c r="K401" s="629">
        <v>57</v>
      </c>
      <c r="L401" s="442"/>
      <c r="M401" s="442"/>
      <c r="N401" s="442"/>
      <c r="O401" s="449"/>
      <c r="P401" s="449"/>
      <c r="Q401" s="449"/>
      <c r="R401" s="450"/>
      <c r="S401" s="450"/>
      <c r="T401" s="450"/>
      <c r="U401" s="487"/>
      <c r="V401" s="487"/>
      <c r="W401" s="487"/>
      <c r="X401" s="450"/>
      <c r="Y401" s="450"/>
      <c r="Z401" s="450"/>
      <c r="AA401" s="602"/>
      <c r="AB401" s="602"/>
      <c r="AC401" s="602"/>
      <c r="AD401" s="608"/>
      <c r="AE401" s="608"/>
      <c r="AF401" s="608"/>
      <c r="AG401" s="456">
        <v>32651</v>
      </c>
      <c r="AH401" s="456">
        <v>320</v>
      </c>
      <c r="AI401" s="456">
        <v>57</v>
      </c>
      <c r="AJ401" s="456"/>
      <c r="AK401" s="456"/>
      <c r="AL401" s="456"/>
      <c r="AM401" s="456"/>
      <c r="AN401" s="456"/>
      <c r="AO401" s="456"/>
      <c r="AP401" s="456"/>
      <c r="AQ401" s="456"/>
      <c r="AR401" s="456"/>
      <c r="AS401" s="456"/>
      <c r="AT401" s="456"/>
      <c r="AU401" s="456"/>
      <c r="AV401" s="456"/>
      <c r="AW401" s="675">
        <f t="shared" si="25"/>
        <v>4</v>
      </c>
      <c r="AX401" s="440">
        <f>IFERROR(VLOOKUP(B401,Database!A:D,4,FALSE),"r")</f>
        <v>360</v>
      </c>
      <c r="AY401" s="440">
        <f t="shared" si="26"/>
        <v>320</v>
      </c>
      <c r="BA401" s="641"/>
      <c r="BB401" s="467"/>
    </row>
    <row r="402" spans="1:54" ht="16.5" thickTop="1" thickBot="1" x14ac:dyDescent="0.3">
      <c r="A402" s="444">
        <f t="shared" si="27"/>
        <v>396</v>
      </c>
      <c r="B402" s="440">
        <v>5150003365</v>
      </c>
      <c r="C402" s="440"/>
      <c r="D402" s="440" t="str">
        <f>IFERROR(VLOOKUP(B402,Database!A:D,2,FALSE),"r")</f>
        <v>DK 10 OZ BLUEBERRY PRESERVES-6PK</v>
      </c>
      <c r="E402" s="849"/>
      <c r="F402" s="516">
        <f t="shared" si="24"/>
        <v>1117</v>
      </c>
      <c r="G402" s="516"/>
      <c r="H402" s="862"/>
      <c r="I402" s="840">
        <v>32652</v>
      </c>
      <c r="J402" s="441">
        <v>32654</v>
      </c>
      <c r="K402" s="629">
        <v>57</v>
      </c>
      <c r="L402" s="442"/>
      <c r="M402" s="442"/>
      <c r="N402" s="442"/>
      <c r="O402" s="449"/>
      <c r="P402" s="449"/>
      <c r="Q402" s="449"/>
      <c r="R402" s="450"/>
      <c r="S402" s="450"/>
      <c r="T402" s="450"/>
      <c r="U402" s="487"/>
      <c r="V402" s="487"/>
      <c r="W402" s="487"/>
      <c r="X402" s="450"/>
      <c r="Y402" s="450"/>
      <c r="Z402" s="450"/>
      <c r="AA402" s="602"/>
      <c r="AB402" s="602"/>
      <c r="AC402" s="602"/>
      <c r="AD402" s="608"/>
      <c r="AE402" s="608"/>
      <c r="AF402" s="608"/>
      <c r="AG402" s="456">
        <v>32655</v>
      </c>
      <c r="AH402" s="456">
        <v>37</v>
      </c>
      <c r="AI402" s="456">
        <v>57</v>
      </c>
      <c r="AJ402" s="456"/>
      <c r="AK402" s="456"/>
      <c r="AL402" s="456"/>
      <c r="AM402" s="456"/>
      <c r="AN402" s="456"/>
      <c r="AO402" s="456"/>
      <c r="AP402" s="456"/>
      <c r="AQ402" s="456"/>
      <c r="AR402" s="456"/>
      <c r="AS402" s="456"/>
      <c r="AT402" s="456"/>
      <c r="AU402" s="456"/>
      <c r="AV402" s="456"/>
      <c r="AW402" s="675">
        <f t="shared" si="25"/>
        <v>3</v>
      </c>
      <c r="AX402" s="440">
        <f>IFERROR(VLOOKUP(B402,Database!A:D,4,FALSE),"r")</f>
        <v>360</v>
      </c>
      <c r="AY402" s="440">
        <f t="shared" si="26"/>
        <v>37</v>
      </c>
      <c r="BA402" s="641"/>
      <c r="BB402" s="467"/>
    </row>
    <row r="403" spans="1:54" ht="16.5" thickTop="1" thickBot="1" x14ac:dyDescent="0.3">
      <c r="A403" s="444">
        <f t="shared" si="27"/>
        <v>397</v>
      </c>
      <c r="B403" s="440">
        <v>5150003258</v>
      </c>
      <c r="C403" s="440"/>
      <c r="D403" s="440" t="str">
        <f>IFERROR(VLOOKUP(B403,Database!A:D,2,FALSE),"r")</f>
        <v>DK 9 OZ COUNTRY APPLE BUTTER-6PK</v>
      </c>
      <c r="E403" s="849"/>
      <c r="F403" s="516">
        <f t="shared" si="24"/>
        <v>5154</v>
      </c>
      <c r="G403" s="516"/>
      <c r="H403" s="862"/>
      <c r="I403" s="840">
        <v>32656</v>
      </c>
      <c r="J403" s="441">
        <v>32660</v>
      </c>
      <c r="K403" s="629">
        <v>57</v>
      </c>
      <c r="L403" s="442">
        <v>32661</v>
      </c>
      <c r="M403" s="442">
        <v>32669</v>
      </c>
      <c r="N403" s="442">
        <v>57</v>
      </c>
      <c r="O403" s="449"/>
      <c r="P403" s="449"/>
      <c r="Q403" s="449"/>
      <c r="R403" s="450"/>
      <c r="S403" s="450"/>
      <c r="T403" s="450"/>
      <c r="U403" s="487"/>
      <c r="V403" s="487"/>
      <c r="W403" s="487"/>
      <c r="X403" s="450"/>
      <c r="Y403" s="450"/>
      <c r="Z403" s="450"/>
      <c r="AA403" s="602"/>
      <c r="AB403" s="602"/>
      <c r="AC403" s="602"/>
      <c r="AD403" s="608"/>
      <c r="AE403" s="608"/>
      <c r="AF403" s="608"/>
      <c r="AG403" s="456">
        <v>32670</v>
      </c>
      <c r="AH403" s="456">
        <v>114</v>
      </c>
      <c r="AI403" s="456">
        <v>57</v>
      </c>
      <c r="AJ403" s="456"/>
      <c r="AK403" s="456"/>
      <c r="AL403" s="456"/>
      <c r="AM403" s="456"/>
      <c r="AN403" s="456"/>
      <c r="AO403" s="456"/>
      <c r="AP403" s="456"/>
      <c r="AQ403" s="456"/>
      <c r="AR403" s="456"/>
      <c r="AS403" s="456"/>
      <c r="AT403" s="456"/>
      <c r="AU403" s="456"/>
      <c r="AV403" s="456"/>
      <c r="AW403" s="675">
        <f t="shared" si="25"/>
        <v>14</v>
      </c>
      <c r="AX403" s="440">
        <f>IFERROR(VLOOKUP(B403,Database!A:D,4,FALSE),"r")</f>
        <v>360</v>
      </c>
      <c r="AY403" s="440">
        <f t="shared" si="26"/>
        <v>114</v>
      </c>
      <c r="BA403" s="641"/>
      <c r="BB403" s="467"/>
    </row>
    <row r="404" spans="1:54" ht="16.5" thickTop="1" thickBot="1" x14ac:dyDescent="0.3">
      <c r="A404" s="444">
        <f t="shared" si="27"/>
        <v>398</v>
      </c>
      <c r="B404" s="440">
        <v>5150002780</v>
      </c>
      <c r="C404" s="440"/>
      <c r="D404" s="440" t="str">
        <f>IFERROR(VLOOKUP(B404,Database!A:D,2,FALSE),"r")</f>
        <v>SM 1OZ STRAWBERRY PRES MEX</v>
      </c>
      <c r="E404" s="849"/>
      <c r="F404" s="516">
        <f t="shared" si="24"/>
        <v>637</v>
      </c>
      <c r="G404" s="516"/>
      <c r="H404" s="862"/>
      <c r="I404" s="840">
        <v>75071</v>
      </c>
      <c r="J404" s="441">
        <v>75074</v>
      </c>
      <c r="K404" s="629">
        <v>57</v>
      </c>
      <c r="L404" s="442"/>
      <c r="M404" s="442"/>
      <c r="N404" s="442"/>
      <c r="O404" s="449"/>
      <c r="P404" s="449"/>
      <c r="Q404" s="449"/>
      <c r="R404" s="450"/>
      <c r="S404" s="450"/>
      <c r="T404" s="450"/>
      <c r="U404" s="487"/>
      <c r="V404" s="487"/>
      <c r="W404" s="487"/>
      <c r="X404" s="450"/>
      <c r="Y404" s="450"/>
      <c r="Z404" s="450"/>
      <c r="AA404" s="602"/>
      <c r="AB404" s="602"/>
      <c r="AC404" s="602"/>
      <c r="AD404" s="608"/>
      <c r="AE404" s="608"/>
      <c r="AF404" s="608"/>
      <c r="AG404" s="456">
        <v>75075</v>
      </c>
      <c r="AH404" s="456">
        <v>93</v>
      </c>
      <c r="AI404" s="456">
        <v>57</v>
      </c>
      <c r="AJ404" s="456"/>
      <c r="AK404" s="456"/>
      <c r="AL404" s="456"/>
      <c r="AM404" s="456"/>
      <c r="AN404" s="456"/>
      <c r="AO404" s="456"/>
      <c r="AP404" s="456"/>
      <c r="AQ404" s="456"/>
      <c r="AR404" s="456"/>
      <c r="AS404" s="456"/>
      <c r="AT404" s="456"/>
      <c r="AU404" s="456"/>
      <c r="AV404" s="456"/>
      <c r="AW404" s="675">
        <f t="shared" si="25"/>
        <v>4</v>
      </c>
      <c r="AX404" s="440">
        <f>IFERROR(VLOOKUP(B404,Database!A:D,4,FALSE),"r")</f>
        <v>136</v>
      </c>
      <c r="AY404" s="440">
        <f t="shared" si="26"/>
        <v>93</v>
      </c>
      <c r="BA404" s="641"/>
      <c r="BB404" s="467"/>
    </row>
    <row r="405" spans="1:54" ht="16.5" thickTop="1" thickBot="1" x14ac:dyDescent="0.3">
      <c r="A405" s="444">
        <f t="shared" si="27"/>
        <v>399</v>
      </c>
      <c r="B405" s="440">
        <v>5150003995</v>
      </c>
      <c r="C405" s="440"/>
      <c r="D405" s="440" t="str">
        <f>IFERROR(VLOOKUP(B405,Database!A:D,2,FALSE),"r")</f>
        <v>DK 28G STRAWBERRY PRES SPN INT</v>
      </c>
      <c r="E405" s="849"/>
      <c r="F405" s="516">
        <f t="shared" si="24"/>
        <v>1197</v>
      </c>
      <c r="G405" s="516"/>
      <c r="H405" s="862"/>
      <c r="I405" s="840">
        <v>75076</v>
      </c>
      <c r="J405" s="441">
        <v>75083</v>
      </c>
      <c r="K405" s="629">
        <v>57</v>
      </c>
      <c r="L405" s="442"/>
      <c r="M405" s="442"/>
      <c r="N405" s="442"/>
      <c r="O405" s="449"/>
      <c r="P405" s="449"/>
      <c r="Q405" s="449"/>
      <c r="R405" s="450"/>
      <c r="S405" s="450"/>
      <c r="T405" s="450"/>
      <c r="U405" s="487"/>
      <c r="V405" s="487"/>
      <c r="W405" s="487"/>
      <c r="X405" s="450"/>
      <c r="Y405" s="450"/>
      <c r="Z405" s="450"/>
      <c r="AA405" s="602"/>
      <c r="AB405" s="602"/>
      <c r="AC405" s="602"/>
      <c r="AD405" s="608"/>
      <c r="AE405" s="608"/>
      <c r="AF405" s="608"/>
      <c r="AG405" s="456">
        <v>75084</v>
      </c>
      <c r="AH405" s="456">
        <v>109</v>
      </c>
      <c r="AI405" s="456">
        <v>57</v>
      </c>
      <c r="AJ405" s="456"/>
      <c r="AK405" s="456"/>
      <c r="AL405" s="456"/>
      <c r="AM405" s="456"/>
      <c r="AN405" s="456"/>
      <c r="AO405" s="456"/>
      <c r="AP405" s="456"/>
      <c r="AQ405" s="456"/>
      <c r="AR405" s="456"/>
      <c r="AS405" s="456"/>
      <c r="AT405" s="456"/>
      <c r="AU405" s="456"/>
      <c r="AV405" s="456"/>
      <c r="AW405" s="675">
        <f t="shared" si="25"/>
        <v>8</v>
      </c>
      <c r="AX405" s="440">
        <f>IFERROR(VLOOKUP(B405,Database!A:D,4,FALSE),"r")</f>
        <v>136</v>
      </c>
      <c r="AY405" s="440">
        <f t="shared" si="26"/>
        <v>109</v>
      </c>
      <c r="BA405" s="641"/>
      <c r="BB405" s="467"/>
    </row>
    <row r="406" spans="1:54" ht="16.5" thickTop="1" thickBot="1" x14ac:dyDescent="0.3">
      <c r="A406" s="444">
        <f t="shared" si="27"/>
        <v>400</v>
      </c>
      <c r="B406" s="440">
        <v>5150003889</v>
      </c>
      <c r="C406" s="440"/>
      <c r="D406" s="440" t="str">
        <f>IFERROR(VLOOKUP(B406,Database!A:D,2,FALSE),"r")</f>
        <v>DK 1 OZ STRAWBERRY PRESERVES</v>
      </c>
      <c r="E406" s="849"/>
      <c r="F406" s="516">
        <f t="shared" si="24"/>
        <v>2085</v>
      </c>
      <c r="G406" s="516"/>
      <c r="H406" s="862"/>
      <c r="I406" s="840">
        <v>75085</v>
      </c>
      <c r="J406" s="441">
        <v>75094</v>
      </c>
      <c r="K406" s="629">
        <v>57</v>
      </c>
      <c r="L406" s="442">
        <v>75096</v>
      </c>
      <c r="M406" s="442">
        <v>75099</v>
      </c>
      <c r="N406" s="442">
        <v>58</v>
      </c>
      <c r="O406" s="449"/>
      <c r="P406" s="449"/>
      <c r="Q406" s="449"/>
      <c r="R406" s="450"/>
      <c r="S406" s="450"/>
      <c r="T406" s="450"/>
      <c r="U406" s="487"/>
      <c r="V406" s="487"/>
      <c r="W406" s="487"/>
      <c r="X406" s="450"/>
      <c r="Y406" s="450"/>
      <c r="Z406" s="450"/>
      <c r="AA406" s="602"/>
      <c r="AB406" s="602"/>
      <c r="AC406" s="602"/>
      <c r="AD406" s="608"/>
      <c r="AE406" s="608"/>
      <c r="AF406" s="608"/>
      <c r="AG406" s="456">
        <v>75095</v>
      </c>
      <c r="AH406" s="456">
        <v>114</v>
      </c>
      <c r="AI406" s="456">
        <v>57</v>
      </c>
      <c r="AJ406" s="456">
        <v>75100</v>
      </c>
      <c r="AK406" s="456">
        <v>67</v>
      </c>
      <c r="AL406" s="456">
        <v>58</v>
      </c>
      <c r="AM406" s="456"/>
      <c r="AN406" s="456"/>
      <c r="AO406" s="456"/>
      <c r="AP406" s="456"/>
      <c r="AQ406" s="456"/>
      <c r="AR406" s="456"/>
      <c r="AS406" s="456"/>
      <c r="AT406" s="456"/>
      <c r="AU406" s="456"/>
      <c r="AV406" s="456"/>
      <c r="AW406" s="675">
        <f t="shared" si="25"/>
        <v>14</v>
      </c>
      <c r="AX406" s="440">
        <f>IFERROR(VLOOKUP(B406,Database!A:D,4,FALSE),"r")</f>
        <v>136</v>
      </c>
      <c r="AY406" s="440">
        <f t="shared" si="26"/>
        <v>181</v>
      </c>
      <c r="BA406" s="641"/>
      <c r="BB406" s="467"/>
    </row>
    <row r="407" spans="1:54" ht="16.5" thickTop="1" thickBot="1" x14ac:dyDescent="0.3">
      <c r="A407" s="444">
        <f t="shared" si="27"/>
        <v>401</v>
      </c>
      <c r="B407" s="440">
        <v>5150003883</v>
      </c>
      <c r="C407" s="440"/>
      <c r="D407" s="440" t="str">
        <f>IFERROR(VLOOKUP(B407,Database!A:D,2,FALSE),"r")</f>
        <v>DK 1 OZ GRAPE JAM</v>
      </c>
      <c r="E407" s="849"/>
      <c r="F407" s="516">
        <f t="shared" si="24"/>
        <v>4172</v>
      </c>
      <c r="G407" s="516"/>
      <c r="H407" s="862"/>
      <c r="I407" s="840">
        <v>71501</v>
      </c>
      <c r="J407" s="441">
        <v>71504</v>
      </c>
      <c r="K407" s="629">
        <v>58</v>
      </c>
      <c r="L407" s="442">
        <v>71505</v>
      </c>
      <c r="M407" s="442">
        <v>71530</v>
      </c>
      <c r="N407" s="442">
        <v>58</v>
      </c>
      <c r="O407" s="449"/>
      <c r="P407" s="449"/>
      <c r="Q407" s="449"/>
      <c r="R407" s="450"/>
      <c r="S407" s="450"/>
      <c r="T407" s="450"/>
      <c r="U407" s="487"/>
      <c r="V407" s="487"/>
      <c r="W407" s="487"/>
      <c r="X407" s="450"/>
      <c r="Y407" s="450"/>
      <c r="Z407" s="450"/>
      <c r="AA407" s="602"/>
      <c r="AB407" s="602"/>
      <c r="AC407" s="602"/>
      <c r="AD407" s="608"/>
      <c r="AE407" s="608"/>
      <c r="AF407" s="608"/>
      <c r="AG407" s="456">
        <v>71531</v>
      </c>
      <c r="AH407" s="456">
        <v>92</v>
      </c>
      <c r="AI407" s="456">
        <v>58</v>
      </c>
      <c r="AJ407" s="456"/>
      <c r="AK407" s="456"/>
      <c r="AL407" s="456"/>
      <c r="AM407" s="456"/>
      <c r="AN407" s="456"/>
      <c r="AO407" s="456"/>
      <c r="AP407" s="456"/>
      <c r="AQ407" s="456"/>
      <c r="AR407" s="456"/>
      <c r="AS407" s="456"/>
      <c r="AT407" s="456"/>
      <c r="AU407" s="456"/>
      <c r="AV407" s="456"/>
      <c r="AW407" s="675">
        <f t="shared" si="25"/>
        <v>30</v>
      </c>
      <c r="AX407" s="440">
        <f>IFERROR(VLOOKUP(B407,Database!A:D,4,FALSE),"r")</f>
        <v>136</v>
      </c>
      <c r="AY407" s="440">
        <f t="shared" si="26"/>
        <v>92</v>
      </c>
      <c r="BA407" s="641"/>
      <c r="BB407" s="467"/>
    </row>
    <row r="408" spans="1:54" ht="16.5" thickTop="1" thickBot="1" x14ac:dyDescent="0.3">
      <c r="A408" s="444">
        <f t="shared" si="27"/>
        <v>402</v>
      </c>
      <c r="B408" s="440">
        <v>5150003077</v>
      </c>
      <c r="C408" s="440"/>
      <c r="D408" s="440" t="str">
        <f>IFERROR(VLOOKUP(B408,Database!A:D,2,FALSE),"r")</f>
        <v>DK 9.5 OZ HOT PEPPER SPREAD-6PK</v>
      </c>
      <c r="E408" s="849"/>
      <c r="F408" s="516">
        <f t="shared" si="24"/>
        <v>1629</v>
      </c>
      <c r="G408" s="516"/>
      <c r="H408" s="862"/>
      <c r="I408" s="840">
        <v>32671</v>
      </c>
      <c r="J408" s="441">
        <v>32674</v>
      </c>
      <c r="K408" s="629">
        <v>57</v>
      </c>
      <c r="L408" s="442"/>
      <c r="M408" s="442"/>
      <c r="N408" s="442"/>
      <c r="O408" s="449"/>
      <c r="P408" s="449"/>
      <c r="Q408" s="449"/>
      <c r="R408" s="450"/>
      <c r="S408" s="450"/>
      <c r="T408" s="450"/>
      <c r="U408" s="487"/>
      <c r="V408" s="487"/>
      <c r="W408" s="487"/>
      <c r="X408" s="450"/>
      <c r="Y408" s="450"/>
      <c r="Z408" s="450"/>
      <c r="AA408" s="602"/>
      <c r="AB408" s="602"/>
      <c r="AC408" s="602"/>
      <c r="AD408" s="608"/>
      <c r="AE408" s="608"/>
      <c r="AF408" s="608"/>
      <c r="AG408" s="456">
        <v>32675</v>
      </c>
      <c r="AH408" s="456">
        <v>189</v>
      </c>
      <c r="AI408" s="456">
        <v>57</v>
      </c>
      <c r="AJ408" s="456"/>
      <c r="AK408" s="456"/>
      <c r="AL408" s="456"/>
      <c r="AM408" s="456"/>
      <c r="AN408" s="456"/>
      <c r="AO408" s="456"/>
      <c r="AP408" s="456"/>
      <c r="AQ408" s="456"/>
      <c r="AR408" s="456"/>
      <c r="AS408" s="456"/>
      <c r="AT408" s="456"/>
      <c r="AU408" s="456"/>
      <c r="AV408" s="456"/>
      <c r="AW408" s="675">
        <f t="shared" si="25"/>
        <v>4</v>
      </c>
      <c r="AX408" s="440">
        <f>IFERROR(VLOOKUP(B408,Database!A:D,4,FALSE),"r")</f>
        <v>360</v>
      </c>
      <c r="AY408" s="440">
        <f t="shared" si="26"/>
        <v>189</v>
      </c>
      <c r="BA408" s="641"/>
      <c r="BB408" s="467"/>
    </row>
    <row r="409" spans="1:54" ht="16.5" thickTop="1" thickBot="1" x14ac:dyDescent="0.3">
      <c r="A409" s="444">
        <f t="shared" si="27"/>
        <v>403</v>
      </c>
      <c r="B409" s="440">
        <v>5150003116</v>
      </c>
      <c r="C409" s="440"/>
      <c r="D409" s="440" t="str">
        <f>IFERROR(VLOOKUP(B409,Database!A:D,2,FALSE),"r")</f>
        <v>DK 10 OZ LEMON CURD-6PK</v>
      </c>
      <c r="E409" s="849"/>
      <c r="F409" s="516">
        <f t="shared" si="24"/>
        <v>62874</v>
      </c>
      <c r="G409" s="516"/>
      <c r="H409" s="862"/>
      <c r="I409" s="840">
        <v>32676</v>
      </c>
      <c r="J409" s="441">
        <v>32715</v>
      </c>
      <c r="K409" s="629">
        <v>57</v>
      </c>
      <c r="L409" s="518">
        <v>32616</v>
      </c>
      <c r="M409" s="518">
        <v>32726</v>
      </c>
      <c r="N409" s="518">
        <v>57</v>
      </c>
      <c r="O409" s="449">
        <v>32727</v>
      </c>
      <c r="P409" s="449">
        <v>32743</v>
      </c>
      <c r="Q409" s="449">
        <v>58</v>
      </c>
      <c r="R409" s="450">
        <v>32744</v>
      </c>
      <c r="S409" s="450">
        <v>32749</v>
      </c>
      <c r="T409" s="450">
        <v>58</v>
      </c>
      <c r="U409" s="487"/>
      <c r="V409" s="487"/>
      <c r="W409" s="487"/>
      <c r="X409" s="450"/>
      <c r="Y409" s="450"/>
      <c r="Z409" s="450"/>
      <c r="AA409" s="602"/>
      <c r="AB409" s="602"/>
      <c r="AC409" s="602"/>
      <c r="AD409" s="608"/>
      <c r="AE409" s="608"/>
      <c r="AF409" s="608"/>
      <c r="AG409" s="456">
        <v>32750</v>
      </c>
      <c r="AH409" s="456">
        <v>60</v>
      </c>
      <c r="AI409" s="456">
        <v>58</v>
      </c>
      <c r="AJ409" s="456">
        <v>32751</v>
      </c>
      <c r="AK409" s="456">
        <v>174</v>
      </c>
      <c r="AL409" s="456">
        <v>57</v>
      </c>
      <c r="AM409" s="456"/>
      <c r="AN409" s="456"/>
      <c r="AO409" s="456"/>
      <c r="AP409" s="456"/>
      <c r="AQ409" s="456"/>
      <c r="AR409" s="456"/>
      <c r="AS409" s="456"/>
      <c r="AT409" s="456"/>
      <c r="AU409" s="456"/>
      <c r="AV409" s="456"/>
      <c r="AW409" s="675">
        <f t="shared" si="25"/>
        <v>174</v>
      </c>
      <c r="AX409" s="440">
        <f>IFERROR(VLOOKUP(B409,Database!A:D,4,FALSE),"r")</f>
        <v>360</v>
      </c>
      <c r="AY409" s="440">
        <f t="shared" si="26"/>
        <v>234</v>
      </c>
      <c r="BA409" s="641"/>
      <c r="BB409" s="467"/>
    </row>
    <row r="410" spans="1:54" ht="16.5" thickTop="1" thickBot="1" x14ac:dyDescent="0.3">
      <c r="A410" s="444">
        <f t="shared" si="27"/>
        <v>404</v>
      </c>
      <c r="B410" s="440">
        <v>5150003994</v>
      </c>
      <c r="C410" s="440"/>
      <c r="D410" s="440" t="str">
        <f>IFERROR(VLOOKUP(B410,Database!A:D,2,FALSE),"r")</f>
        <v>DK 28G BLACKBERRY PRES SPN INT</v>
      </c>
      <c r="E410" s="849"/>
      <c r="F410" s="516">
        <f t="shared" si="24"/>
        <v>761</v>
      </c>
      <c r="G410" s="516"/>
      <c r="H410" s="862"/>
      <c r="I410" s="840">
        <v>71532</v>
      </c>
      <c r="J410" s="441">
        <v>71536</v>
      </c>
      <c r="K410" s="629">
        <v>58</v>
      </c>
      <c r="L410" s="442"/>
      <c r="M410" s="442"/>
      <c r="N410" s="442"/>
      <c r="O410" s="449"/>
      <c r="P410" s="449"/>
      <c r="Q410" s="449"/>
      <c r="R410" s="450"/>
      <c r="S410" s="450"/>
      <c r="T410" s="450"/>
      <c r="U410" s="487"/>
      <c r="V410" s="487"/>
      <c r="W410" s="487"/>
      <c r="X410" s="450"/>
      <c r="Y410" s="450"/>
      <c r="Z410" s="450"/>
      <c r="AA410" s="602"/>
      <c r="AB410" s="602"/>
      <c r="AC410" s="602"/>
      <c r="AD410" s="608"/>
      <c r="AE410" s="608"/>
      <c r="AF410" s="608"/>
      <c r="AG410" s="456">
        <v>71537</v>
      </c>
      <c r="AH410" s="456">
        <v>31</v>
      </c>
      <c r="AI410" s="456">
        <v>58</v>
      </c>
      <c r="AJ410" s="456">
        <v>71538</v>
      </c>
      <c r="AK410" s="456">
        <v>50</v>
      </c>
      <c r="AL410" s="456">
        <v>59</v>
      </c>
      <c r="AM410" s="456"/>
      <c r="AN410" s="456"/>
      <c r="AO410" s="456"/>
      <c r="AP410" s="456"/>
      <c r="AQ410" s="456"/>
      <c r="AR410" s="456"/>
      <c r="AS410" s="456"/>
      <c r="AT410" s="456"/>
      <c r="AU410" s="456"/>
      <c r="AV410" s="456"/>
      <c r="AW410" s="675">
        <f t="shared" si="25"/>
        <v>5</v>
      </c>
      <c r="AX410" s="440">
        <f>IFERROR(VLOOKUP(B410,Database!A:D,4,FALSE),"r")</f>
        <v>136</v>
      </c>
      <c r="AY410" s="440">
        <f t="shared" si="26"/>
        <v>81</v>
      </c>
      <c r="BA410" s="641"/>
      <c r="BB410" s="467"/>
    </row>
    <row r="411" spans="1:54" ht="16.5" thickTop="1" thickBot="1" x14ac:dyDescent="0.3">
      <c r="A411" s="444">
        <f t="shared" si="27"/>
        <v>405</v>
      </c>
      <c r="B411" s="440">
        <v>5150003887</v>
      </c>
      <c r="C411" s="440"/>
      <c r="D411" s="440" t="str">
        <f>IFERROR(VLOOKUP(B411,Database!A:D,2,FALSE),"r")</f>
        <v>DK 1 OZ RED RASPBERRY PRES</v>
      </c>
      <c r="E411" s="849"/>
      <c r="F411" s="516">
        <f t="shared" si="24"/>
        <v>2299</v>
      </c>
      <c r="G411" s="516"/>
      <c r="H411" s="862"/>
      <c r="I411" s="840">
        <v>71540</v>
      </c>
      <c r="J411" s="441">
        <v>71546</v>
      </c>
      <c r="K411" s="629">
        <v>59</v>
      </c>
      <c r="L411" s="442">
        <v>71547</v>
      </c>
      <c r="M411" s="442">
        <v>71555</v>
      </c>
      <c r="N411" s="442">
        <v>59</v>
      </c>
      <c r="O411" s="449"/>
      <c r="P411" s="449"/>
      <c r="Q411" s="449"/>
      <c r="R411" s="450"/>
      <c r="S411" s="450"/>
      <c r="T411" s="450"/>
      <c r="U411" s="487"/>
      <c r="V411" s="487"/>
      <c r="W411" s="487"/>
      <c r="X411" s="450"/>
      <c r="Y411" s="450"/>
      <c r="Z411" s="450"/>
      <c r="AA411" s="602"/>
      <c r="AB411" s="602"/>
      <c r="AC411" s="602"/>
      <c r="AD411" s="608"/>
      <c r="AE411" s="608"/>
      <c r="AF411" s="608"/>
      <c r="AG411" s="456">
        <v>71539</v>
      </c>
      <c r="AH411" s="456">
        <v>115</v>
      </c>
      <c r="AI411" s="456">
        <v>59</v>
      </c>
      <c r="AJ411" s="456">
        <v>71556</v>
      </c>
      <c r="AK411" s="456">
        <v>8</v>
      </c>
      <c r="AL411" s="456">
        <v>59</v>
      </c>
      <c r="AM411" s="456"/>
      <c r="AN411" s="456"/>
      <c r="AO411" s="456"/>
      <c r="AP411" s="456"/>
      <c r="AQ411" s="456"/>
      <c r="AR411" s="456"/>
      <c r="AS411" s="456"/>
      <c r="AT411" s="456"/>
      <c r="AU411" s="456"/>
      <c r="AV411" s="456"/>
      <c r="AW411" s="675">
        <f t="shared" si="25"/>
        <v>16</v>
      </c>
      <c r="AX411" s="440">
        <f>IFERROR(VLOOKUP(B411,Database!A:D,4,FALSE),"r")</f>
        <v>136</v>
      </c>
      <c r="AY411" s="440">
        <f t="shared" si="26"/>
        <v>123</v>
      </c>
      <c r="BA411" s="641"/>
      <c r="BB411" s="467"/>
    </row>
    <row r="412" spans="1:54" ht="16.5" thickTop="1" thickBot="1" x14ac:dyDescent="0.3">
      <c r="A412" s="444">
        <f t="shared" si="27"/>
        <v>406</v>
      </c>
      <c r="B412" s="440">
        <v>5150028705</v>
      </c>
      <c r="C412" s="440"/>
      <c r="D412" s="440" t="str">
        <f>IFERROR(VLOOKUP(B412,Database!A:D,2,FALSE),"r")</f>
        <v>C&amp;B 12 OZ SHRIMP SCE 12 CT</v>
      </c>
      <c r="E412" s="849"/>
      <c r="F412" s="516">
        <f t="shared" si="24"/>
        <v>3370</v>
      </c>
      <c r="G412" s="516"/>
      <c r="H412" s="862"/>
      <c r="I412" s="840">
        <v>32752</v>
      </c>
      <c r="J412" s="441">
        <v>32756</v>
      </c>
      <c r="K412" s="629">
        <v>58</v>
      </c>
      <c r="L412" s="442">
        <v>32758</v>
      </c>
      <c r="M412" s="442">
        <v>32777</v>
      </c>
      <c r="N412" s="442">
        <v>58</v>
      </c>
      <c r="O412" s="449"/>
      <c r="P412" s="449"/>
      <c r="Q412" s="449"/>
      <c r="R412" s="450"/>
      <c r="S412" s="450"/>
      <c r="T412" s="450"/>
      <c r="U412" s="487"/>
      <c r="V412" s="487"/>
      <c r="W412" s="487"/>
      <c r="X412" s="450"/>
      <c r="Y412" s="450"/>
      <c r="Z412" s="450"/>
      <c r="AA412" s="602"/>
      <c r="AB412" s="602"/>
      <c r="AC412" s="602"/>
      <c r="AD412" s="608"/>
      <c r="AE412" s="608"/>
      <c r="AF412" s="608"/>
      <c r="AG412" s="456">
        <v>32757</v>
      </c>
      <c r="AH412" s="456">
        <v>105</v>
      </c>
      <c r="AI412" s="456">
        <v>58</v>
      </c>
      <c r="AJ412" s="456">
        <v>32778</v>
      </c>
      <c r="AK412" s="456">
        <v>140</v>
      </c>
      <c r="AL412" s="456">
        <v>58</v>
      </c>
      <c r="AM412" s="456"/>
      <c r="AN412" s="456"/>
      <c r="AO412" s="456"/>
      <c r="AP412" s="456"/>
      <c r="AQ412" s="456"/>
      <c r="AR412" s="456"/>
      <c r="AS412" s="456"/>
      <c r="AT412" s="456"/>
      <c r="AU412" s="456"/>
      <c r="AV412" s="456"/>
      <c r="AW412" s="675">
        <f t="shared" si="25"/>
        <v>25</v>
      </c>
      <c r="AX412" s="440">
        <f>IFERROR(VLOOKUP(B412,Database!A:D,4,FALSE),"r")</f>
        <v>125</v>
      </c>
      <c r="AY412" s="440">
        <f t="shared" si="26"/>
        <v>245</v>
      </c>
      <c r="BA412" s="641"/>
      <c r="BB412" s="467"/>
    </row>
    <row r="413" spans="1:54" ht="16.5" thickTop="1" thickBot="1" x14ac:dyDescent="0.3">
      <c r="A413" s="444">
        <f t="shared" si="27"/>
        <v>407</v>
      </c>
      <c r="B413" s="440">
        <v>5150055225</v>
      </c>
      <c r="C413" s="440"/>
      <c r="D413" s="440" t="str">
        <f>IFERROR(VLOOKUP(B413,Database!A:D,2,FALSE),"r")</f>
        <v>C&amp;B 12 OZ ZESTY SHRIMP SCE 6CT</v>
      </c>
      <c r="E413" s="849"/>
      <c r="F413" s="516">
        <f t="shared" si="24"/>
        <v>30046</v>
      </c>
      <c r="G413" s="516"/>
      <c r="H413" s="862"/>
      <c r="I413" s="840">
        <v>32779</v>
      </c>
      <c r="J413" s="441">
        <v>32812</v>
      </c>
      <c r="K413" s="629">
        <v>59</v>
      </c>
      <c r="L413" s="442">
        <v>32813</v>
      </c>
      <c r="M413" s="442">
        <v>32927</v>
      </c>
      <c r="N413" s="442">
        <v>59</v>
      </c>
      <c r="O413" s="449"/>
      <c r="P413" s="449"/>
      <c r="Q413" s="449"/>
      <c r="R413" s="450"/>
      <c r="S413" s="450"/>
      <c r="T413" s="450"/>
      <c r="U413" s="487"/>
      <c r="V413" s="487"/>
      <c r="W413" s="487"/>
      <c r="X413" s="450"/>
      <c r="Y413" s="450"/>
      <c r="Z413" s="450"/>
      <c r="AA413" s="602"/>
      <c r="AB413" s="602"/>
      <c r="AC413" s="602"/>
      <c r="AD413" s="608"/>
      <c r="AE413" s="608"/>
      <c r="AF413" s="608"/>
      <c r="AG413" s="456">
        <v>32928</v>
      </c>
      <c r="AH413" s="456">
        <v>246</v>
      </c>
      <c r="AI413" s="456">
        <v>59</v>
      </c>
      <c r="AJ413" s="456"/>
      <c r="AK413" s="456"/>
      <c r="AL413" s="456"/>
      <c r="AM413" s="456"/>
      <c r="AN413" s="456"/>
      <c r="AO413" s="456"/>
      <c r="AP413" s="456"/>
      <c r="AQ413" s="456"/>
      <c r="AR413" s="456"/>
      <c r="AS413" s="456"/>
      <c r="AT413" s="456"/>
      <c r="AU413" s="456"/>
      <c r="AV413" s="456"/>
      <c r="AW413" s="675">
        <f t="shared" si="25"/>
        <v>149</v>
      </c>
      <c r="AX413" s="440">
        <f>IFERROR(VLOOKUP(B413,Database!A:D,4,FALSE),"r")</f>
        <v>200</v>
      </c>
      <c r="AY413" s="440">
        <f t="shared" si="26"/>
        <v>246</v>
      </c>
      <c r="BA413" s="641"/>
      <c r="BB413" s="467"/>
    </row>
    <row r="414" spans="1:54" ht="16.5" thickTop="1" thickBot="1" x14ac:dyDescent="0.3">
      <c r="A414" s="444">
        <f t="shared" si="27"/>
        <v>408</v>
      </c>
      <c r="B414" s="440">
        <v>5150055224</v>
      </c>
      <c r="C414" s="440"/>
      <c r="D414" s="440" t="str">
        <f>IFERROR(VLOOKUP(B414,Database!A:D,2,FALSE),"r")</f>
        <v>C&amp;B 12 OZ SEAFOOD SAUCE 6CT</v>
      </c>
      <c r="E414" s="849"/>
      <c r="F414" s="516">
        <f t="shared" si="24"/>
        <v>428</v>
      </c>
      <c r="G414" s="516"/>
      <c r="H414" s="862"/>
      <c r="I414" s="840"/>
      <c r="J414" s="441"/>
      <c r="K414" s="629"/>
      <c r="L414" s="442"/>
      <c r="M414" s="442"/>
      <c r="N414" s="442"/>
      <c r="O414" s="449"/>
      <c r="P414" s="449"/>
      <c r="Q414" s="449"/>
      <c r="R414" s="450"/>
      <c r="S414" s="450"/>
      <c r="T414" s="450"/>
      <c r="U414" s="487"/>
      <c r="V414" s="487"/>
      <c r="W414" s="487"/>
      <c r="X414" s="450"/>
      <c r="Y414" s="450"/>
      <c r="Z414" s="450"/>
      <c r="AA414" s="602"/>
      <c r="AB414" s="602"/>
      <c r="AC414" s="602"/>
      <c r="AD414" s="608"/>
      <c r="AE414" s="608"/>
      <c r="AF414" s="608"/>
      <c r="AG414" s="456">
        <v>32929</v>
      </c>
      <c r="AH414" s="456">
        <v>200</v>
      </c>
      <c r="AI414" s="456">
        <v>60</v>
      </c>
      <c r="AJ414" s="456">
        <v>32930</v>
      </c>
      <c r="AK414" s="456">
        <v>228</v>
      </c>
      <c r="AL414" s="456">
        <v>60</v>
      </c>
      <c r="AM414" s="456"/>
      <c r="AN414" s="456"/>
      <c r="AO414" s="456"/>
      <c r="AP414" s="456"/>
      <c r="AQ414" s="456"/>
      <c r="AR414" s="456"/>
      <c r="AS414" s="456"/>
      <c r="AT414" s="456"/>
      <c r="AU414" s="456"/>
      <c r="AV414" s="456"/>
      <c r="AW414" s="675">
        <f t="shared" si="25"/>
        <v>0</v>
      </c>
      <c r="AX414" s="440">
        <f>IFERROR(VLOOKUP(B414,Database!A:D,4,FALSE),"r")</f>
        <v>200</v>
      </c>
      <c r="AY414" s="440">
        <f t="shared" si="26"/>
        <v>428</v>
      </c>
      <c r="BA414" s="641"/>
      <c r="BB414" s="467"/>
    </row>
    <row r="415" spans="1:54" ht="16.5" thickTop="1" thickBot="1" x14ac:dyDescent="0.3">
      <c r="A415" s="444">
        <f t="shared" si="27"/>
        <v>409</v>
      </c>
      <c r="B415" s="440">
        <v>5150008214</v>
      </c>
      <c r="C415" s="440"/>
      <c r="D415" s="440" t="str">
        <f>IFERROR(VLOOKUP(B415,Database!A:D,2,FALSE),"r")</f>
        <v>CB 1 OZ TRIPLE BERRY PC</v>
      </c>
      <c r="E415" s="849"/>
      <c r="F415" s="516">
        <f t="shared" si="24"/>
        <v>139</v>
      </c>
      <c r="G415" s="516"/>
      <c r="H415" s="862"/>
      <c r="I415" s="840"/>
      <c r="J415" s="441"/>
      <c r="K415" s="629"/>
      <c r="L415" s="442"/>
      <c r="M415" s="442"/>
      <c r="N415" s="442"/>
      <c r="O415" s="449"/>
      <c r="P415" s="449"/>
      <c r="Q415" s="449"/>
      <c r="R415" s="450"/>
      <c r="S415" s="450"/>
      <c r="T415" s="450"/>
      <c r="U415" s="487"/>
      <c r="V415" s="487"/>
      <c r="W415" s="487"/>
      <c r="X415" s="450"/>
      <c r="Y415" s="450"/>
      <c r="Z415" s="450"/>
      <c r="AA415" s="602"/>
      <c r="AB415" s="602"/>
      <c r="AC415" s="602"/>
      <c r="AD415" s="608"/>
      <c r="AE415" s="608"/>
      <c r="AF415" s="608"/>
      <c r="AG415" s="456">
        <v>71557</v>
      </c>
      <c r="AH415" s="456">
        <v>139</v>
      </c>
      <c r="AI415" s="456">
        <v>31</v>
      </c>
      <c r="AJ415" s="456"/>
      <c r="AK415" s="456"/>
      <c r="AL415" s="456"/>
      <c r="AM415" s="456"/>
      <c r="AN415" s="456"/>
      <c r="AO415" s="456"/>
      <c r="AP415" s="456"/>
      <c r="AQ415" s="456"/>
      <c r="AR415" s="456"/>
      <c r="AS415" s="456"/>
      <c r="AT415" s="456"/>
      <c r="AU415" s="456"/>
      <c r="AV415" s="456"/>
      <c r="AW415" s="675">
        <f t="shared" si="25"/>
        <v>0</v>
      </c>
      <c r="AX415" s="440">
        <f>IFERROR(VLOOKUP(B415,Database!A:D,4,FALSE),"r")</f>
        <v>136</v>
      </c>
      <c r="AY415" s="440">
        <f t="shared" si="26"/>
        <v>139</v>
      </c>
      <c r="BA415" s="641"/>
      <c r="BB415" s="467"/>
    </row>
    <row r="416" spans="1:54" ht="16.5" thickTop="1" thickBot="1" x14ac:dyDescent="0.3">
      <c r="A416" s="444">
        <f t="shared" si="27"/>
        <v>410</v>
      </c>
      <c r="B416" s="440">
        <v>5150003883</v>
      </c>
      <c r="C416" s="440"/>
      <c r="D416" s="440" t="str">
        <f>IFERROR(VLOOKUP(B416,Database!A:D,2,FALSE),"r")</f>
        <v>DK 1 OZ GRAPE JAM</v>
      </c>
      <c r="E416" s="849"/>
      <c r="F416" s="516">
        <f t="shared" si="24"/>
        <v>3419</v>
      </c>
      <c r="G416" s="516"/>
      <c r="H416" s="862"/>
      <c r="I416" s="840">
        <v>71558</v>
      </c>
      <c r="J416" s="441">
        <v>71560</v>
      </c>
      <c r="K416" s="629">
        <v>61</v>
      </c>
      <c r="L416" s="442">
        <v>71561</v>
      </c>
      <c r="M416" s="442">
        <v>71571</v>
      </c>
      <c r="N416" s="442">
        <v>62</v>
      </c>
      <c r="O416" s="449">
        <v>71572</v>
      </c>
      <c r="P416" s="449">
        <v>71582</v>
      </c>
      <c r="Q416" s="449">
        <v>62</v>
      </c>
      <c r="R416" s="450"/>
      <c r="S416" s="450"/>
      <c r="T416" s="450"/>
      <c r="U416" s="487"/>
      <c r="V416" s="487"/>
      <c r="W416" s="487"/>
      <c r="X416" s="450"/>
      <c r="Y416" s="450"/>
      <c r="Z416" s="450"/>
      <c r="AA416" s="602"/>
      <c r="AB416" s="602"/>
      <c r="AC416" s="602"/>
      <c r="AD416" s="608"/>
      <c r="AE416" s="608"/>
      <c r="AF416" s="608"/>
      <c r="AG416" s="456">
        <v>71580</v>
      </c>
      <c r="AH416" s="456">
        <v>19</v>
      </c>
      <c r="AI416" s="456">
        <v>62</v>
      </c>
      <c r="AJ416" s="456"/>
      <c r="AK416" s="456"/>
      <c r="AL416" s="456"/>
      <c r="AM416" s="456"/>
      <c r="AN416" s="456"/>
      <c r="AO416" s="456"/>
      <c r="AP416" s="456"/>
      <c r="AQ416" s="456"/>
      <c r="AR416" s="456"/>
      <c r="AS416" s="456"/>
      <c r="AT416" s="456"/>
      <c r="AU416" s="456"/>
      <c r="AV416" s="456"/>
      <c r="AW416" s="675">
        <f t="shared" si="25"/>
        <v>25</v>
      </c>
      <c r="AX416" s="440">
        <f>IFERROR(VLOOKUP(B416,Database!A:D,4,FALSE),"r")</f>
        <v>136</v>
      </c>
      <c r="AY416" s="440">
        <f t="shared" si="26"/>
        <v>19</v>
      </c>
      <c r="BA416" s="641"/>
      <c r="BB416" s="467"/>
    </row>
    <row r="417" spans="1:54" ht="16.5" thickTop="1" thickBot="1" x14ac:dyDescent="0.3">
      <c r="A417" s="444">
        <f t="shared" si="27"/>
        <v>411</v>
      </c>
      <c r="B417" s="440">
        <v>7092000778</v>
      </c>
      <c r="C417" s="440"/>
      <c r="D417" s="440" t="str">
        <f>IFERROR(VLOOKUP(B417,Database!A:D,2,FALSE),"r")</f>
        <v>KB 16 OZ SDLS RASPBERRY JAM</v>
      </c>
      <c r="E417" s="849"/>
      <c r="F417" s="516">
        <f t="shared" si="24"/>
        <v>2059</v>
      </c>
      <c r="G417" s="516"/>
      <c r="H417" s="862"/>
      <c r="I417" s="840">
        <v>32931</v>
      </c>
      <c r="J417" s="441">
        <v>32947</v>
      </c>
      <c r="K417" s="629">
        <v>62</v>
      </c>
      <c r="L417" s="442"/>
      <c r="M417" s="442"/>
      <c r="N417" s="442"/>
      <c r="O417" s="449"/>
      <c r="P417" s="449"/>
      <c r="Q417" s="449"/>
      <c r="R417" s="450"/>
      <c r="S417" s="450"/>
      <c r="T417" s="450"/>
      <c r="U417" s="487"/>
      <c r="V417" s="487"/>
      <c r="W417" s="487"/>
      <c r="X417" s="450"/>
      <c r="Y417" s="450"/>
      <c r="Z417" s="450"/>
      <c r="AA417" s="602"/>
      <c r="AB417" s="602"/>
      <c r="AC417" s="602"/>
      <c r="AD417" s="608"/>
      <c r="AE417" s="608"/>
      <c r="AF417" s="608"/>
      <c r="AG417" s="456">
        <v>32948</v>
      </c>
      <c r="AH417" s="456">
        <v>36</v>
      </c>
      <c r="AI417" s="456">
        <v>62</v>
      </c>
      <c r="AJ417" s="456"/>
      <c r="AK417" s="456"/>
      <c r="AL417" s="456"/>
      <c r="AM417" s="456"/>
      <c r="AN417" s="456"/>
      <c r="AO417" s="456"/>
      <c r="AP417" s="456"/>
      <c r="AQ417" s="456"/>
      <c r="AR417" s="456"/>
      <c r="AS417" s="456"/>
      <c r="AT417" s="456"/>
      <c r="AU417" s="456"/>
      <c r="AV417" s="456"/>
      <c r="AW417" s="675">
        <f t="shared" si="25"/>
        <v>17</v>
      </c>
      <c r="AX417" s="440">
        <f>IFERROR(VLOOKUP(B417,Database!A:D,4,FALSE),"r")</f>
        <v>119</v>
      </c>
      <c r="AY417" s="440">
        <f t="shared" si="26"/>
        <v>36</v>
      </c>
      <c r="BA417" s="641"/>
      <c r="BB417" s="467"/>
    </row>
    <row r="418" spans="1:54" ht="16.5" thickTop="1" thickBot="1" x14ac:dyDescent="0.3">
      <c r="A418" s="444">
        <f t="shared" si="27"/>
        <v>412</v>
      </c>
      <c r="B418" s="440">
        <v>7092000770</v>
      </c>
      <c r="C418" s="440"/>
      <c r="D418" s="440" t="str">
        <f>IFERROR(VLOOKUP(B418,Database!A:D,2,FALSE),"r")</f>
        <v>KB 16 OZ SDLS BLKBRY JAM</v>
      </c>
      <c r="E418" s="849"/>
      <c r="F418" s="516">
        <f t="shared" si="24"/>
        <v>3988</v>
      </c>
      <c r="G418" s="516"/>
      <c r="H418" s="862"/>
      <c r="I418" s="840">
        <v>32949</v>
      </c>
      <c r="J418" s="441">
        <v>32953</v>
      </c>
      <c r="K418" s="629">
        <v>62</v>
      </c>
      <c r="L418" s="442">
        <v>32954</v>
      </c>
      <c r="M418" s="442">
        <v>32981</v>
      </c>
      <c r="N418" s="442">
        <v>62</v>
      </c>
      <c r="O418" s="449"/>
      <c r="P418" s="449"/>
      <c r="Q418" s="449"/>
      <c r="R418" s="450"/>
      <c r="S418" s="450"/>
      <c r="T418" s="450"/>
      <c r="U418" s="487"/>
      <c r="V418" s="487"/>
      <c r="W418" s="487"/>
      <c r="X418" s="450"/>
      <c r="Y418" s="450"/>
      <c r="Z418" s="450"/>
      <c r="AA418" s="602"/>
      <c r="AB418" s="602"/>
      <c r="AC418" s="602"/>
      <c r="AD418" s="608"/>
      <c r="AE418" s="608"/>
      <c r="AF418" s="608"/>
      <c r="AG418" s="456">
        <v>32982</v>
      </c>
      <c r="AH418" s="456">
        <v>61</v>
      </c>
      <c r="AI418" s="456">
        <v>62</v>
      </c>
      <c r="AJ418" s="456"/>
      <c r="AK418" s="456"/>
      <c r="AL418" s="456"/>
      <c r="AM418" s="456"/>
      <c r="AN418" s="456"/>
      <c r="AO418" s="456"/>
      <c r="AP418" s="456"/>
      <c r="AQ418" s="456"/>
      <c r="AR418" s="456"/>
      <c r="AS418" s="456"/>
      <c r="AT418" s="456"/>
      <c r="AU418" s="456"/>
      <c r="AV418" s="456"/>
      <c r="AW418" s="675">
        <f t="shared" si="25"/>
        <v>33</v>
      </c>
      <c r="AX418" s="440">
        <f>IFERROR(VLOOKUP(B418,Database!A:D,4,FALSE),"r")</f>
        <v>119</v>
      </c>
      <c r="AY418" s="440">
        <f t="shared" si="26"/>
        <v>61</v>
      </c>
      <c r="BA418" s="641"/>
      <c r="BB418" s="467"/>
    </row>
    <row r="419" spans="1:54" ht="16.5" thickTop="1" thickBot="1" x14ac:dyDescent="0.3">
      <c r="A419" s="444">
        <f t="shared" si="27"/>
        <v>413</v>
      </c>
      <c r="B419" s="440">
        <v>5150008066</v>
      </c>
      <c r="C419" s="440"/>
      <c r="D419" s="440" t="str">
        <f>IFERROR(VLOOKUP(B419,Database!A:D,2,FALSE),"r")</f>
        <v>SM .5 OZ LEMON HONEY AFH</v>
      </c>
      <c r="E419" s="849"/>
      <c r="F419" s="516">
        <f t="shared" si="24"/>
        <v>816</v>
      </c>
      <c r="G419" s="516"/>
      <c r="H419" s="862"/>
      <c r="I419" s="840">
        <v>10684</v>
      </c>
      <c r="J419" s="441">
        <v>10687</v>
      </c>
      <c r="K419" s="629">
        <v>62</v>
      </c>
      <c r="L419" s="442"/>
      <c r="M419" s="442"/>
      <c r="N419" s="442"/>
      <c r="O419" s="449"/>
      <c r="P419" s="449"/>
      <c r="Q419" s="449"/>
      <c r="R419" s="450"/>
      <c r="S419" s="450"/>
      <c r="T419" s="450"/>
      <c r="U419" s="487"/>
      <c r="V419" s="487"/>
      <c r="W419" s="487"/>
      <c r="X419" s="450"/>
      <c r="Y419" s="450"/>
      <c r="Z419" s="450"/>
      <c r="AA419" s="602"/>
      <c r="AB419" s="602"/>
      <c r="AC419" s="602"/>
      <c r="AD419" s="608"/>
      <c r="AE419" s="608"/>
      <c r="AF419" s="608"/>
      <c r="AG419" s="456">
        <v>10688</v>
      </c>
      <c r="AH419" s="456">
        <v>162</v>
      </c>
      <c r="AI419" s="456">
        <v>62</v>
      </c>
      <c r="AJ419" s="456">
        <v>10683</v>
      </c>
      <c r="AK419" s="456">
        <v>38</v>
      </c>
      <c r="AL419" s="456">
        <v>61</v>
      </c>
      <c r="AM419" s="456"/>
      <c r="AN419" s="456"/>
      <c r="AO419" s="456"/>
      <c r="AP419" s="456"/>
      <c r="AQ419" s="456"/>
      <c r="AR419" s="456"/>
      <c r="AS419" s="456"/>
      <c r="AT419" s="456"/>
      <c r="AU419" s="456"/>
      <c r="AV419" s="456"/>
      <c r="AW419" s="675">
        <f t="shared" si="25"/>
        <v>4</v>
      </c>
      <c r="AX419" s="440">
        <f>IFERROR(VLOOKUP(B419,Database!A:D,4,FALSE),"r")</f>
        <v>154</v>
      </c>
      <c r="AY419" s="440">
        <f t="shared" si="26"/>
        <v>200</v>
      </c>
      <c r="BA419" s="641"/>
      <c r="BB419" s="467"/>
    </row>
    <row r="420" spans="1:54" ht="16.5" thickTop="1" thickBot="1" x14ac:dyDescent="0.3">
      <c r="A420" s="444">
        <f t="shared" si="27"/>
        <v>414</v>
      </c>
      <c r="B420" s="440">
        <v>5150008065</v>
      </c>
      <c r="C420" s="440"/>
      <c r="D420" s="440" t="str">
        <f>IFERROR(VLOOKUP(B420,Database!A:D,2,FALSE),"r")</f>
        <v>SM .5OZ STRAW HONEY AFH</v>
      </c>
      <c r="E420" s="849"/>
      <c r="F420" s="516">
        <f t="shared" si="24"/>
        <v>52</v>
      </c>
      <c r="G420" s="516"/>
      <c r="H420" s="862"/>
      <c r="I420" s="840">
        <v>10689</v>
      </c>
      <c r="J420" s="441">
        <v>10693</v>
      </c>
      <c r="K420" s="629">
        <v>62</v>
      </c>
      <c r="L420" s="442"/>
      <c r="M420" s="442"/>
      <c r="N420" s="442"/>
      <c r="O420" s="449"/>
      <c r="P420" s="449"/>
      <c r="Q420" s="449"/>
      <c r="R420" s="450"/>
      <c r="S420" s="450"/>
      <c r="T420" s="450"/>
      <c r="U420" s="487"/>
      <c r="V420" s="487"/>
      <c r="W420" s="487"/>
      <c r="X420" s="450"/>
      <c r="Y420" s="450"/>
      <c r="Z420" s="450"/>
      <c r="AA420" s="602"/>
      <c r="AB420" s="602"/>
      <c r="AC420" s="602"/>
      <c r="AD420" s="608"/>
      <c r="AE420" s="608"/>
      <c r="AF420" s="608"/>
      <c r="AG420" s="456">
        <v>10694</v>
      </c>
      <c r="AH420" s="456">
        <v>52</v>
      </c>
      <c r="AI420" s="456">
        <v>62</v>
      </c>
      <c r="AJ420" s="456"/>
      <c r="AK420" s="456"/>
      <c r="AL420" s="456"/>
      <c r="AM420" s="456"/>
      <c r="AN420" s="456"/>
      <c r="AO420" s="456"/>
      <c r="AP420" s="456"/>
      <c r="AQ420" s="456"/>
      <c r="AR420" s="456"/>
      <c r="AS420" s="456"/>
      <c r="AT420" s="456"/>
      <c r="AU420" s="456"/>
      <c r="AV420" s="456"/>
      <c r="AW420" s="675">
        <f t="shared" si="25"/>
        <v>5</v>
      </c>
      <c r="AX420" s="440">
        <f>IFERROR(VLOOKUP(B420,Database!A:D,4,FALSE),"r")</f>
        <v>0</v>
      </c>
      <c r="AY420" s="440">
        <f t="shared" si="26"/>
        <v>52</v>
      </c>
      <c r="BA420" s="641"/>
      <c r="BB420" s="467"/>
    </row>
    <row r="421" spans="1:54" ht="16.5" thickTop="1" thickBot="1" x14ac:dyDescent="0.3">
      <c r="A421" s="444">
        <f t="shared" si="27"/>
        <v>415</v>
      </c>
      <c r="B421" s="440">
        <v>5150040132</v>
      </c>
      <c r="C421" s="440"/>
      <c r="D421" s="440" t="str">
        <f>IFERROR(VLOOKUP(B421,Database!A:D,2,FALSE),"r")</f>
        <v>SM 10 ML GRAPE JELLY</v>
      </c>
      <c r="E421" s="849"/>
      <c r="F421" s="516">
        <f t="shared" si="24"/>
        <v>1719</v>
      </c>
      <c r="G421" s="516"/>
      <c r="H421" s="862"/>
      <c r="I421" s="840">
        <v>10695</v>
      </c>
      <c r="J421" s="441">
        <v>10702</v>
      </c>
      <c r="K421" s="629">
        <v>62</v>
      </c>
      <c r="L421" s="442">
        <v>10703</v>
      </c>
      <c r="M421" s="442">
        <v>10705</v>
      </c>
      <c r="N421" s="442">
        <v>63</v>
      </c>
      <c r="O421" s="449"/>
      <c r="P421" s="449"/>
      <c r="Q421" s="449"/>
      <c r="R421" s="450"/>
      <c r="S421" s="450"/>
      <c r="T421" s="450"/>
      <c r="U421" s="487"/>
      <c r="V421" s="487"/>
      <c r="W421" s="487"/>
      <c r="X421" s="450"/>
      <c r="Y421" s="450"/>
      <c r="Z421" s="450"/>
      <c r="AA421" s="602"/>
      <c r="AB421" s="602"/>
      <c r="AC421" s="602"/>
      <c r="AD421" s="608"/>
      <c r="AE421" s="608"/>
      <c r="AF421" s="608"/>
      <c r="AG421" s="456">
        <v>10706</v>
      </c>
      <c r="AH421" s="456">
        <v>25</v>
      </c>
      <c r="AI421" s="456">
        <v>63</v>
      </c>
      <c r="AJ421" s="456"/>
      <c r="AK421" s="456"/>
      <c r="AL421" s="456"/>
      <c r="AM421" s="456"/>
      <c r="AN421" s="456"/>
      <c r="AO421" s="456"/>
      <c r="AP421" s="456"/>
      <c r="AQ421" s="456"/>
      <c r="AR421" s="456"/>
      <c r="AS421" s="456"/>
      <c r="AT421" s="456"/>
      <c r="AU421" s="456"/>
      <c r="AV421" s="456"/>
      <c r="AW421" s="675">
        <f t="shared" si="25"/>
        <v>11</v>
      </c>
      <c r="AX421" s="440">
        <f>IFERROR(VLOOKUP(B421,Database!A:D,4,FALSE),"r")</f>
        <v>154</v>
      </c>
      <c r="AY421" s="440">
        <f t="shared" si="26"/>
        <v>25</v>
      </c>
      <c r="BA421" s="641"/>
      <c r="BB421" s="467"/>
    </row>
    <row r="422" spans="1:54" ht="16.5" thickTop="1" thickBot="1" x14ac:dyDescent="0.3">
      <c r="A422" s="444">
        <f t="shared" si="27"/>
        <v>416</v>
      </c>
      <c r="B422" s="440">
        <v>7092000772</v>
      </c>
      <c r="C422" s="440"/>
      <c r="D422" s="440" t="str">
        <f>IFERROR(VLOOKUP(B422,Database!A:D,2,FALSE),"r")</f>
        <v>KB 16 OZ SDLS BOYSEN JAM</v>
      </c>
      <c r="E422" s="849"/>
      <c r="F422" s="516">
        <f t="shared" si="24"/>
        <v>4623</v>
      </c>
      <c r="G422" s="516"/>
      <c r="H422" s="862"/>
      <c r="I422" s="840">
        <v>32983</v>
      </c>
      <c r="J422" s="441">
        <v>33020</v>
      </c>
      <c r="K422" s="629">
        <v>62</v>
      </c>
      <c r="L422" s="442"/>
      <c r="M422" s="442"/>
      <c r="N422" s="442"/>
      <c r="O422" s="449"/>
      <c r="P422" s="449"/>
      <c r="Q422" s="449"/>
      <c r="R422" s="450"/>
      <c r="S422" s="450"/>
      <c r="T422" s="450"/>
      <c r="U422" s="487"/>
      <c r="V422" s="487"/>
      <c r="W422" s="487"/>
      <c r="X422" s="450"/>
      <c r="Y422" s="450"/>
      <c r="Z422" s="450"/>
      <c r="AA422" s="602"/>
      <c r="AB422" s="602"/>
      <c r="AC422" s="602"/>
      <c r="AD422" s="608"/>
      <c r="AE422" s="608"/>
      <c r="AF422" s="608"/>
      <c r="AG422" s="456">
        <v>33021</v>
      </c>
      <c r="AH422" s="456">
        <v>101</v>
      </c>
      <c r="AI422" s="456">
        <v>62</v>
      </c>
      <c r="AJ422" s="456"/>
      <c r="AK422" s="456"/>
      <c r="AL422" s="456"/>
      <c r="AM422" s="456"/>
      <c r="AN422" s="456"/>
      <c r="AO422" s="456"/>
      <c r="AP422" s="456"/>
      <c r="AQ422" s="456"/>
      <c r="AR422" s="456"/>
      <c r="AS422" s="456"/>
      <c r="AT422" s="456"/>
      <c r="AU422" s="456"/>
      <c r="AV422" s="456"/>
      <c r="AW422" s="675">
        <f t="shared" si="25"/>
        <v>38</v>
      </c>
      <c r="AX422" s="440">
        <f>IFERROR(VLOOKUP(B422,Database!A:D,4,FALSE),"r")</f>
        <v>119</v>
      </c>
      <c r="AY422" s="440">
        <f t="shared" si="26"/>
        <v>101</v>
      </c>
      <c r="BA422" s="641"/>
      <c r="BB422" s="467"/>
    </row>
    <row r="423" spans="1:54" ht="16.5" thickTop="1" thickBot="1" x14ac:dyDescent="0.3">
      <c r="A423" s="444">
        <f t="shared" si="27"/>
        <v>417</v>
      </c>
      <c r="B423" s="440">
        <v>7092000728</v>
      </c>
      <c r="C423" s="440"/>
      <c r="D423" s="440" t="str">
        <f>IFERROR(VLOOKUP(B423,Database!A:D,2,FALSE),"r")</f>
        <v>KB 16 OZ BOYSENBERRY PRES</v>
      </c>
      <c r="E423" s="849"/>
      <c r="F423" s="516">
        <f t="shared" si="24"/>
        <v>1547</v>
      </c>
      <c r="G423" s="516"/>
      <c r="H423" s="862"/>
      <c r="I423" s="840">
        <v>33022</v>
      </c>
      <c r="J423" s="441">
        <v>33033</v>
      </c>
      <c r="K423" s="629">
        <v>62</v>
      </c>
      <c r="L423" s="442"/>
      <c r="M423" s="442"/>
      <c r="N423" s="442"/>
      <c r="O423" s="449"/>
      <c r="P423" s="449"/>
      <c r="Q423" s="449"/>
      <c r="R423" s="450"/>
      <c r="S423" s="450"/>
      <c r="T423" s="450"/>
      <c r="U423" s="487"/>
      <c r="V423" s="487"/>
      <c r="W423" s="487"/>
      <c r="X423" s="450"/>
      <c r="Y423" s="450"/>
      <c r="Z423" s="450"/>
      <c r="AA423" s="602"/>
      <c r="AB423" s="602"/>
      <c r="AC423" s="602"/>
      <c r="AD423" s="608"/>
      <c r="AE423" s="608"/>
      <c r="AF423" s="608"/>
      <c r="AG423" s="456">
        <v>33033</v>
      </c>
      <c r="AH423" s="456">
        <v>119</v>
      </c>
      <c r="AI423" s="456">
        <v>62</v>
      </c>
      <c r="AJ423" s="456"/>
      <c r="AK423" s="456"/>
      <c r="AL423" s="456"/>
      <c r="AM423" s="456"/>
      <c r="AN423" s="456"/>
      <c r="AO423" s="456"/>
      <c r="AP423" s="456"/>
      <c r="AQ423" s="456"/>
      <c r="AR423" s="456"/>
      <c r="AS423" s="456"/>
      <c r="AT423" s="456"/>
      <c r="AU423" s="456"/>
      <c r="AV423" s="456"/>
      <c r="AW423" s="675">
        <f t="shared" si="25"/>
        <v>12</v>
      </c>
      <c r="AX423" s="440">
        <f>IFERROR(VLOOKUP(B423,Database!A:D,4,FALSE),"r")</f>
        <v>119</v>
      </c>
      <c r="AY423" s="440">
        <f t="shared" si="26"/>
        <v>119</v>
      </c>
      <c r="BA423" s="641"/>
      <c r="BB423" s="467"/>
    </row>
    <row r="424" spans="1:54" ht="16.5" thickTop="1" thickBot="1" x14ac:dyDescent="0.3">
      <c r="A424" s="444">
        <f t="shared" si="27"/>
        <v>418</v>
      </c>
      <c r="B424" s="440">
        <v>5150004015</v>
      </c>
      <c r="C424" s="440"/>
      <c r="D424" s="440" t="str">
        <f>IFERROR(VLOOKUP(B424,Database!A:D,2,FALSE),"r")</f>
        <v>SM 310 ML NSA APRICOT</v>
      </c>
      <c r="E424" s="849"/>
      <c r="F424" s="516">
        <f t="shared" si="24"/>
        <v>1688</v>
      </c>
      <c r="G424" s="516"/>
      <c r="H424" s="862"/>
      <c r="I424" s="840">
        <v>33035</v>
      </c>
      <c r="J424" s="441">
        <v>33047</v>
      </c>
      <c r="K424" s="629">
        <v>62</v>
      </c>
      <c r="L424" s="442"/>
      <c r="M424" s="442"/>
      <c r="N424" s="442"/>
      <c r="O424" s="449"/>
      <c r="P424" s="449"/>
      <c r="Q424" s="449"/>
      <c r="R424" s="450"/>
      <c r="S424" s="450"/>
      <c r="T424" s="450"/>
      <c r="U424" s="487"/>
      <c r="V424" s="487"/>
      <c r="W424" s="487"/>
      <c r="X424" s="450"/>
      <c r="Y424" s="450"/>
      <c r="Z424" s="450"/>
      <c r="AA424" s="602"/>
      <c r="AB424" s="602"/>
      <c r="AC424" s="602"/>
      <c r="AD424" s="608"/>
      <c r="AE424" s="608"/>
      <c r="AF424" s="608"/>
      <c r="AG424" s="456">
        <v>33048</v>
      </c>
      <c r="AH424" s="456">
        <v>50</v>
      </c>
      <c r="AI424" s="456">
        <v>62</v>
      </c>
      <c r="AJ424" s="456"/>
      <c r="AK424" s="456"/>
      <c r="AL424" s="456"/>
      <c r="AM424" s="456"/>
      <c r="AN424" s="456"/>
      <c r="AO424" s="456"/>
      <c r="AP424" s="456"/>
      <c r="AQ424" s="456"/>
      <c r="AR424" s="456"/>
      <c r="AS424" s="456"/>
      <c r="AT424" s="456"/>
      <c r="AU424" s="456"/>
      <c r="AV424" s="456"/>
      <c r="AW424" s="675">
        <f t="shared" si="25"/>
        <v>13</v>
      </c>
      <c r="AX424" s="440">
        <f>IFERROR(VLOOKUP(B424,Database!A:D,4,FALSE),"r")</f>
        <v>126</v>
      </c>
      <c r="AY424" s="440">
        <f t="shared" si="26"/>
        <v>50</v>
      </c>
      <c r="BA424" s="641"/>
      <c r="BB424" s="467"/>
    </row>
    <row r="425" spans="1:54" ht="16.5" thickTop="1" thickBot="1" x14ac:dyDescent="0.3">
      <c r="A425" s="444">
        <f t="shared" si="27"/>
        <v>419</v>
      </c>
      <c r="B425" s="440">
        <v>5150004016</v>
      </c>
      <c r="C425" s="440"/>
      <c r="D425" s="440" t="str">
        <f>IFERROR(VLOOKUP(B425,Database!A:D,2,FALSE),"r")</f>
        <v>SM 310 ML NSA ORANGE</v>
      </c>
      <c r="E425" s="849"/>
      <c r="F425" s="516">
        <f t="shared" si="24"/>
        <v>3205</v>
      </c>
      <c r="G425" s="516"/>
      <c r="H425" s="862"/>
      <c r="I425" s="840">
        <v>33049</v>
      </c>
      <c r="J425" s="441">
        <v>33061</v>
      </c>
      <c r="K425" s="629">
        <v>62</v>
      </c>
      <c r="L425" s="442">
        <v>33063</v>
      </c>
      <c r="M425" s="442">
        <v>33073</v>
      </c>
      <c r="N425" s="442">
        <v>63</v>
      </c>
      <c r="O425" s="449"/>
      <c r="P425" s="449"/>
      <c r="Q425" s="449"/>
      <c r="R425" s="450"/>
      <c r="S425" s="450"/>
      <c r="T425" s="450"/>
      <c r="U425" s="487"/>
      <c r="V425" s="487"/>
      <c r="W425" s="487"/>
      <c r="X425" s="450"/>
      <c r="Y425" s="450"/>
      <c r="Z425" s="450"/>
      <c r="AA425" s="602"/>
      <c r="AB425" s="602"/>
      <c r="AC425" s="602"/>
      <c r="AD425" s="608"/>
      <c r="AE425" s="608"/>
      <c r="AF425" s="608"/>
      <c r="AG425" s="456">
        <v>33062</v>
      </c>
      <c r="AH425" s="456">
        <v>71</v>
      </c>
      <c r="AI425" s="456">
        <v>62</v>
      </c>
      <c r="AJ425" s="456">
        <v>33074</v>
      </c>
      <c r="AK425" s="456">
        <v>110</v>
      </c>
      <c r="AL425" s="456">
        <v>63</v>
      </c>
      <c r="AM425" s="456"/>
      <c r="AN425" s="456"/>
      <c r="AO425" s="456"/>
      <c r="AP425" s="456"/>
      <c r="AQ425" s="456"/>
      <c r="AR425" s="456"/>
      <c r="AS425" s="456"/>
      <c r="AT425" s="456"/>
      <c r="AU425" s="456"/>
      <c r="AV425" s="456"/>
      <c r="AW425" s="675">
        <f t="shared" si="25"/>
        <v>24</v>
      </c>
      <c r="AX425" s="440">
        <f>IFERROR(VLOOKUP(B425,Database!A:D,4,FALSE),"r")</f>
        <v>126</v>
      </c>
      <c r="AY425" s="440">
        <f t="shared" si="26"/>
        <v>181</v>
      </c>
      <c r="BA425" s="641"/>
      <c r="BB425" s="467"/>
    </row>
    <row r="426" spans="1:54" ht="16.5" thickTop="1" thickBot="1" x14ac:dyDescent="0.3">
      <c r="A426" s="444">
        <f t="shared" si="27"/>
        <v>420</v>
      </c>
      <c r="B426" s="440">
        <v>5150004014</v>
      </c>
      <c r="C426" s="440"/>
      <c r="D426" s="440" t="str">
        <f>IFERROR(VLOOKUP(B426,Database!A:D,2,FALSE),"r")</f>
        <v>SM 310 ML NSA BLUEBERRY</v>
      </c>
      <c r="E426" s="849"/>
      <c r="F426" s="516">
        <f t="shared" si="24"/>
        <v>3008</v>
      </c>
      <c r="G426" s="516"/>
      <c r="H426" s="862"/>
      <c r="I426" s="840">
        <v>33075</v>
      </c>
      <c r="J426" s="441">
        <v>33094</v>
      </c>
      <c r="K426" s="629">
        <v>63</v>
      </c>
      <c r="L426" s="442">
        <v>33095</v>
      </c>
      <c r="M426" s="442">
        <v>33097</v>
      </c>
      <c r="N426" s="442">
        <v>63</v>
      </c>
      <c r="O426" s="449"/>
      <c r="P426" s="449"/>
      <c r="Q426" s="449"/>
      <c r="R426" s="450"/>
      <c r="S426" s="450"/>
      <c r="T426" s="450"/>
      <c r="U426" s="487"/>
      <c r="V426" s="487"/>
      <c r="W426" s="487"/>
      <c r="X426" s="450"/>
      <c r="Y426" s="450"/>
      <c r="Z426" s="450"/>
      <c r="AA426" s="602"/>
      <c r="AB426" s="602"/>
      <c r="AC426" s="602"/>
      <c r="AD426" s="608"/>
      <c r="AE426" s="608"/>
      <c r="AF426" s="608"/>
      <c r="AG426" s="456">
        <v>33098</v>
      </c>
      <c r="AH426" s="456">
        <v>110</v>
      </c>
      <c r="AI426" s="456">
        <v>63</v>
      </c>
      <c r="AJ426" s="456"/>
      <c r="AK426" s="456"/>
      <c r="AL426" s="456"/>
      <c r="AM426" s="456"/>
      <c r="AN426" s="456"/>
      <c r="AO426" s="456"/>
      <c r="AP426" s="456"/>
      <c r="AQ426" s="456"/>
      <c r="AR426" s="456"/>
      <c r="AS426" s="456"/>
      <c r="AT426" s="456"/>
      <c r="AU426" s="456"/>
      <c r="AV426" s="456"/>
      <c r="AW426" s="675">
        <f t="shared" si="25"/>
        <v>23</v>
      </c>
      <c r="AX426" s="440">
        <f>IFERROR(VLOOKUP(B426,Database!A:D,4,FALSE),"r")</f>
        <v>126</v>
      </c>
      <c r="AY426" s="440">
        <f t="shared" si="26"/>
        <v>110</v>
      </c>
      <c r="BA426" s="641"/>
      <c r="BB426" s="467"/>
    </row>
    <row r="427" spans="1:54" ht="16.5" thickTop="1" thickBot="1" x14ac:dyDescent="0.3">
      <c r="A427" s="444">
        <f t="shared" si="27"/>
        <v>421</v>
      </c>
      <c r="B427" s="440">
        <v>5150003921</v>
      </c>
      <c r="C427" s="440"/>
      <c r="D427" s="440" t="str">
        <f>IFERROR(VLOOKUP(B427,Database!A:D,2,FALSE),"r")</f>
        <v>DK 45G MAPLE SYRUP SPN INTL</v>
      </c>
      <c r="E427" s="849"/>
      <c r="F427" s="516">
        <f t="shared" si="24"/>
        <v>29</v>
      </c>
      <c r="G427" s="516"/>
      <c r="H427" s="862"/>
      <c r="I427" s="840">
        <v>71584</v>
      </c>
      <c r="J427" s="441">
        <v>71586</v>
      </c>
      <c r="K427" s="629">
        <v>62</v>
      </c>
      <c r="L427" s="442"/>
      <c r="M427" s="442"/>
      <c r="N427" s="442"/>
      <c r="O427" s="449"/>
      <c r="P427" s="449"/>
      <c r="Q427" s="449"/>
      <c r="R427" s="450"/>
      <c r="S427" s="450"/>
      <c r="T427" s="450"/>
      <c r="U427" s="487"/>
      <c r="V427" s="487"/>
      <c r="W427" s="487"/>
      <c r="X427" s="450"/>
      <c r="Y427" s="450"/>
      <c r="Z427" s="450"/>
      <c r="AA427" s="602"/>
      <c r="AB427" s="602"/>
      <c r="AC427" s="602"/>
      <c r="AD427" s="608"/>
      <c r="AE427" s="608"/>
      <c r="AF427" s="608"/>
      <c r="AG427" s="456">
        <v>71587</v>
      </c>
      <c r="AH427" s="456">
        <v>29</v>
      </c>
      <c r="AI427" s="456">
        <v>62</v>
      </c>
      <c r="AJ427" s="456"/>
      <c r="AK427" s="456"/>
      <c r="AL427" s="456"/>
      <c r="AM427" s="456"/>
      <c r="AN427" s="456"/>
      <c r="AO427" s="456"/>
      <c r="AP427" s="456"/>
      <c r="AQ427" s="456"/>
      <c r="AR427" s="456"/>
      <c r="AS427" s="456"/>
      <c r="AT427" s="456"/>
      <c r="AU427" s="456"/>
      <c r="AV427" s="456"/>
      <c r="AW427" s="675">
        <f t="shared" si="25"/>
        <v>3</v>
      </c>
      <c r="AX427" s="440">
        <f>IFERROR(VLOOKUP(B427,Database!A:D,4,FALSE),"r")</f>
        <v>0</v>
      </c>
      <c r="AY427" s="440">
        <f t="shared" si="26"/>
        <v>29</v>
      </c>
      <c r="BA427" s="641"/>
      <c r="BB427" s="467"/>
    </row>
    <row r="428" spans="1:54" ht="16.5" thickTop="1" thickBot="1" x14ac:dyDescent="0.3">
      <c r="A428" s="444">
        <f t="shared" si="27"/>
        <v>422</v>
      </c>
      <c r="B428" s="440">
        <v>5150003907</v>
      </c>
      <c r="C428" s="440"/>
      <c r="D428" s="440" t="str">
        <f>IFERROR(VLOOKUP(B428,Database!A:D,2,FALSE),"r")</f>
        <v>DK 1.6 OZ MAPLE SYRUP GLASS</v>
      </c>
      <c r="E428" s="849"/>
      <c r="F428" s="516">
        <f t="shared" si="24"/>
        <v>5382</v>
      </c>
      <c r="G428" s="516"/>
      <c r="H428" s="862"/>
      <c r="I428" s="840">
        <v>71588</v>
      </c>
      <c r="J428" s="441">
        <v>71598</v>
      </c>
      <c r="K428" s="629">
        <v>62</v>
      </c>
      <c r="L428" s="442">
        <v>71600</v>
      </c>
      <c r="M428" s="442">
        <v>71606</v>
      </c>
      <c r="N428" s="442">
        <v>63</v>
      </c>
      <c r="O428" s="449">
        <v>71607</v>
      </c>
      <c r="P428" s="449">
        <v>71631</v>
      </c>
      <c r="Q428" s="449">
        <v>63</v>
      </c>
      <c r="R428" s="450"/>
      <c r="S428" s="450"/>
      <c r="T428" s="450"/>
      <c r="U428" s="487"/>
      <c r="V428" s="487"/>
      <c r="W428" s="487"/>
      <c r="X428" s="450"/>
      <c r="Y428" s="450"/>
      <c r="Z428" s="450"/>
      <c r="AA428" s="602"/>
      <c r="AB428" s="602"/>
      <c r="AC428" s="602"/>
      <c r="AD428" s="608"/>
      <c r="AE428" s="608"/>
      <c r="AF428" s="608"/>
      <c r="AG428" s="456">
        <v>71599</v>
      </c>
      <c r="AH428" s="456">
        <v>33</v>
      </c>
      <c r="AI428" s="456">
        <v>62</v>
      </c>
      <c r="AJ428" s="456">
        <v>71632</v>
      </c>
      <c r="AK428" s="456">
        <v>97</v>
      </c>
      <c r="AL428" s="456">
        <v>63</v>
      </c>
      <c r="AM428" s="456">
        <v>71633</v>
      </c>
      <c r="AN428" s="456">
        <v>135</v>
      </c>
      <c r="AO428" s="456">
        <v>64</v>
      </c>
      <c r="AP428" s="456"/>
      <c r="AQ428" s="456"/>
      <c r="AR428" s="456"/>
      <c r="AS428" s="456"/>
      <c r="AT428" s="456"/>
      <c r="AU428" s="456"/>
      <c r="AV428" s="456"/>
      <c r="AW428" s="675">
        <f t="shared" si="25"/>
        <v>43</v>
      </c>
      <c r="AX428" s="440">
        <f>IFERROR(VLOOKUP(B428,Database!A:D,4,FALSE),"r")</f>
        <v>119</v>
      </c>
      <c r="AY428" s="440">
        <f t="shared" si="26"/>
        <v>265</v>
      </c>
      <c r="BA428" s="641"/>
      <c r="BB428" s="467"/>
    </row>
    <row r="429" spans="1:54" ht="16.5" thickTop="1" thickBot="1" x14ac:dyDescent="0.3">
      <c r="A429" s="444">
        <f t="shared" si="27"/>
        <v>423</v>
      </c>
      <c r="B429" s="440">
        <v>5150004593</v>
      </c>
      <c r="C429" s="440"/>
      <c r="D429" s="440" t="str">
        <f>IFERROR(VLOOKUP(B429,Database!A:D,2,FALSE),"r")</f>
        <v>GM 10 ML GRAPE SPREAD</v>
      </c>
      <c r="E429" s="849"/>
      <c r="F429" s="516">
        <f t="shared" si="24"/>
        <v>1409</v>
      </c>
      <c r="G429" s="516"/>
      <c r="H429" s="862"/>
      <c r="I429" s="840">
        <v>10707</v>
      </c>
      <c r="J429" s="441">
        <v>10708</v>
      </c>
      <c r="K429" s="629">
        <v>63</v>
      </c>
      <c r="L429" s="442">
        <v>10709</v>
      </c>
      <c r="M429" s="442">
        <v>10714</v>
      </c>
      <c r="N429" s="442">
        <v>63</v>
      </c>
      <c r="O429" s="449"/>
      <c r="P429" s="449"/>
      <c r="Q429" s="449"/>
      <c r="R429" s="450"/>
      <c r="S429" s="450"/>
      <c r="T429" s="450"/>
      <c r="U429" s="487"/>
      <c r="V429" s="487"/>
      <c r="W429" s="487"/>
      <c r="X429" s="450"/>
      <c r="Y429" s="450"/>
      <c r="Z429" s="450"/>
      <c r="AA429" s="602"/>
      <c r="AB429" s="602"/>
      <c r="AC429" s="602"/>
      <c r="AD429" s="608"/>
      <c r="AE429" s="608"/>
      <c r="AF429" s="608"/>
      <c r="AG429" s="456">
        <v>10715</v>
      </c>
      <c r="AH429" s="456">
        <v>177</v>
      </c>
      <c r="AI429" s="456">
        <v>63</v>
      </c>
      <c r="AJ429" s="456"/>
      <c r="AK429" s="456"/>
      <c r="AL429" s="456"/>
      <c r="AM429" s="456"/>
      <c r="AN429" s="456"/>
      <c r="AO429" s="456"/>
      <c r="AP429" s="456"/>
      <c r="AQ429" s="456"/>
      <c r="AR429" s="456"/>
      <c r="AS429" s="456"/>
      <c r="AT429" s="456"/>
      <c r="AU429" s="456"/>
      <c r="AV429" s="456"/>
      <c r="AW429" s="675">
        <f t="shared" si="25"/>
        <v>8</v>
      </c>
      <c r="AX429" s="440">
        <f>IFERROR(VLOOKUP(B429,Database!A:D,4,FALSE),"r")</f>
        <v>154</v>
      </c>
      <c r="AY429" s="440">
        <f t="shared" si="26"/>
        <v>177</v>
      </c>
      <c r="BA429" s="641"/>
      <c r="BB429" s="467"/>
    </row>
    <row r="430" spans="1:54" ht="16.5" thickTop="1" thickBot="1" x14ac:dyDescent="0.3">
      <c r="A430" s="444">
        <f t="shared" si="27"/>
        <v>424</v>
      </c>
      <c r="B430" s="440">
        <v>5150004535</v>
      </c>
      <c r="C430" s="440"/>
      <c r="D430" s="440" t="str">
        <f>IFERROR(VLOOKUP(B430,Database!A:D,2,FALSE),"r")</f>
        <v>GM 10 ML ORANGE MARM</v>
      </c>
      <c r="E430" s="849"/>
      <c r="F430" s="516" t="e">
        <f t="shared" si="24"/>
        <v>#VALUE!</v>
      </c>
      <c r="G430" s="516"/>
      <c r="H430" s="862"/>
      <c r="I430" s="840">
        <v>10716</v>
      </c>
      <c r="J430" s="441">
        <v>10730</v>
      </c>
      <c r="K430" s="629">
        <v>63</v>
      </c>
      <c r="L430" s="442">
        <v>10731</v>
      </c>
      <c r="M430" s="442">
        <v>10735</v>
      </c>
      <c r="N430" s="442">
        <v>64</v>
      </c>
      <c r="O430" s="449"/>
      <c r="P430" s="449"/>
      <c r="Q430" s="449"/>
      <c r="R430" s="450"/>
      <c r="S430" s="450"/>
      <c r="T430" s="450"/>
      <c r="U430" s="487"/>
      <c r="V430" s="487"/>
      <c r="W430" s="487"/>
      <c r="X430" s="450"/>
      <c r="Y430" s="450"/>
      <c r="Z430" s="450"/>
      <c r="AA430" s="602"/>
      <c r="AB430" s="602"/>
      <c r="AC430" s="602"/>
      <c r="AD430" s="608"/>
      <c r="AE430" s="608"/>
      <c r="AF430" s="608"/>
      <c r="AG430" s="456">
        <v>10736</v>
      </c>
      <c r="AH430" s="456">
        <v>115</v>
      </c>
      <c r="AI430" s="456">
        <v>64</v>
      </c>
      <c r="AJ430" s="456">
        <v>10737</v>
      </c>
      <c r="AK430" s="456" t="s">
        <v>3658</v>
      </c>
      <c r="AL430" s="456">
        <v>64</v>
      </c>
      <c r="AM430" s="456"/>
      <c r="AN430" s="456"/>
      <c r="AO430" s="456"/>
      <c r="AP430" s="456"/>
      <c r="AQ430" s="456"/>
      <c r="AR430" s="456"/>
      <c r="AS430" s="456"/>
      <c r="AT430" s="456"/>
      <c r="AU430" s="456"/>
      <c r="AV430" s="456"/>
      <c r="AW430" s="675">
        <f t="shared" si="25"/>
        <v>20</v>
      </c>
      <c r="AX430" s="440">
        <f>IFERROR(VLOOKUP(B430,Database!A:D,4,FALSE),"r")</f>
        <v>154</v>
      </c>
      <c r="AY430" s="440" t="e">
        <f t="shared" si="26"/>
        <v>#VALUE!</v>
      </c>
      <c r="BA430" s="641"/>
      <c r="BB430" s="467"/>
    </row>
    <row r="431" spans="1:54" ht="16.5" thickTop="1" thickBot="1" x14ac:dyDescent="0.3">
      <c r="A431" s="444">
        <f t="shared" si="27"/>
        <v>425</v>
      </c>
      <c r="B431" s="440">
        <v>5150040127</v>
      </c>
      <c r="C431" s="440"/>
      <c r="D431" s="440" t="str">
        <f>IFERROR(VLOOKUP(B431,Database!A:D,2,FALSE),"r")</f>
        <v>SM 10 ML PURE ORANGE MARM</v>
      </c>
      <c r="E431" s="849"/>
      <c r="F431" s="516">
        <f t="shared" si="24"/>
        <v>1791</v>
      </c>
      <c r="G431" s="516"/>
      <c r="H431" s="862"/>
      <c r="I431" s="840">
        <v>10738</v>
      </c>
      <c r="J431" s="441">
        <v>10744</v>
      </c>
      <c r="K431" s="629">
        <v>64</v>
      </c>
      <c r="L431" s="442">
        <v>10746</v>
      </c>
      <c r="M431" s="442">
        <v>10749</v>
      </c>
      <c r="N431" s="442">
        <v>65</v>
      </c>
      <c r="O431" s="449"/>
      <c r="P431" s="449"/>
      <c r="Q431" s="449"/>
      <c r="R431" s="450"/>
      <c r="S431" s="450"/>
      <c r="T431" s="450"/>
      <c r="U431" s="487"/>
      <c r="V431" s="487"/>
      <c r="W431" s="487"/>
      <c r="X431" s="450"/>
      <c r="Y431" s="450"/>
      <c r="Z431" s="450"/>
      <c r="AA431" s="602"/>
      <c r="AB431" s="602"/>
      <c r="AC431" s="602"/>
      <c r="AD431" s="608"/>
      <c r="AE431" s="608"/>
      <c r="AF431" s="608"/>
      <c r="AG431" s="456">
        <v>10745</v>
      </c>
      <c r="AH431" s="456">
        <v>38</v>
      </c>
      <c r="AI431" s="456">
        <v>64</v>
      </c>
      <c r="AJ431" s="456">
        <v>10750</v>
      </c>
      <c r="AK431" s="456">
        <v>59</v>
      </c>
      <c r="AL431" s="456">
        <v>65</v>
      </c>
      <c r="AM431" s="456"/>
      <c r="AN431" s="456"/>
      <c r="AO431" s="456"/>
      <c r="AP431" s="456"/>
      <c r="AQ431" s="456"/>
      <c r="AR431" s="456"/>
      <c r="AS431" s="456"/>
      <c r="AT431" s="456"/>
      <c r="AU431" s="456"/>
      <c r="AV431" s="456"/>
      <c r="AW431" s="675">
        <f t="shared" si="25"/>
        <v>11</v>
      </c>
      <c r="AX431" s="440">
        <f>IFERROR(VLOOKUP(B431,Database!A:D,4,FALSE),"r")</f>
        <v>154</v>
      </c>
      <c r="AY431" s="440">
        <f t="shared" si="26"/>
        <v>97</v>
      </c>
      <c r="BA431" s="641"/>
      <c r="BB431" s="467"/>
    </row>
    <row r="432" spans="1:54" ht="16.5" thickTop="1" thickBot="1" x14ac:dyDescent="0.3">
      <c r="A432" s="444">
        <f t="shared" si="27"/>
        <v>426</v>
      </c>
      <c r="B432" s="440">
        <v>5150040149</v>
      </c>
      <c r="C432" s="440"/>
      <c r="D432" s="440" t="str">
        <f>IFERROR(VLOOKUP(B432,Database!A:D,2,FALSE),"r")</f>
        <v>SM 10 ML NSA STRAW SPRD</v>
      </c>
      <c r="E432" s="849"/>
      <c r="F432" s="516">
        <f t="shared" si="24"/>
        <v>1937</v>
      </c>
      <c r="G432" s="516"/>
      <c r="H432" s="862"/>
      <c r="I432" s="840">
        <v>10751</v>
      </c>
      <c r="J432" s="441">
        <v>10758</v>
      </c>
      <c r="K432" s="629">
        <v>65</v>
      </c>
      <c r="L432" s="442">
        <v>10759</v>
      </c>
      <c r="M432" s="442">
        <v>10762</v>
      </c>
      <c r="N432" s="442">
        <v>65</v>
      </c>
      <c r="O432" s="449"/>
      <c r="P432" s="449"/>
      <c r="Q432" s="449"/>
      <c r="R432" s="450"/>
      <c r="S432" s="450"/>
      <c r="T432" s="450"/>
      <c r="U432" s="487"/>
      <c r="V432" s="487"/>
      <c r="W432" s="487"/>
      <c r="X432" s="450"/>
      <c r="Y432" s="450"/>
      <c r="Z432" s="450"/>
      <c r="AA432" s="602"/>
      <c r="AB432" s="602"/>
      <c r="AC432" s="602"/>
      <c r="AD432" s="608"/>
      <c r="AE432" s="608"/>
      <c r="AF432" s="608"/>
      <c r="AG432" s="456">
        <v>10763</v>
      </c>
      <c r="AH432" s="456">
        <v>89</v>
      </c>
      <c r="AI432" s="456">
        <v>65</v>
      </c>
      <c r="AJ432" s="456"/>
      <c r="AK432" s="456"/>
      <c r="AL432" s="456"/>
      <c r="AM432" s="456"/>
      <c r="AN432" s="456"/>
      <c r="AO432" s="456"/>
      <c r="AP432" s="456"/>
      <c r="AQ432" s="456"/>
      <c r="AR432" s="456"/>
      <c r="AS432" s="456"/>
      <c r="AT432" s="456"/>
      <c r="AU432" s="456"/>
      <c r="AV432" s="456"/>
      <c r="AW432" s="675">
        <f t="shared" si="25"/>
        <v>12</v>
      </c>
      <c r="AX432" s="440">
        <f>IFERROR(VLOOKUP(B432,Database!A:D,4,FALSE),"r")</f>
        <v>154</v>
      </c>
      <c r="AY432" s="440">
        <f t="shared" si="26"/>
        <v>89</v>
      </c>
      <c r="BA432" s="641"/>
      <c r="BB432" s="467"/>
    </row>
    <row r="433" spans="1:54" ht="16.5" thickTop="1" thickBot="1" x14ac:dyDescent="0.3">
      <c r="A433" s="444">
        <f t="shared" si="27"/>
        <v>427</v>
      </c>
      <c r="B433" s="440">
        <v>5150002999</v>
      </c>
      <c r="C433" s="440"/>
      <c r="D433" s="440" t="str">
        <f>IFERROR(VLOOKUP(B433,Database!A:D,2,FALSE),"r")</f>
        <v>SM 10ML BLUEBERRY JAM PC</v>
      </c>
      <c r="E433" s="849"/>
      <c r="F433" s="516">
        <f t="shared" si="24"/>
        <v>455</v>
      </c>
      <c r="G433" s="516"/>
      <c r="H433" s="862"/>
      <c r="I433" s="840">
        <v>10764</v>
      </c>
      <c r="J433" s="441">
        <v>10765</v>
      </c>
      <c r="K433" s="629">
        <v>65</v>
      </c>
      <c r="L433" s="442"/>
      <c r="M433" s="442"/>
      <c r="N433" s="442"/>
      <c r="O433" s="449"/>
      <c r="P433" s="449"/>
      <c r="Q433" s="449"/>
      <c r="R433" s="450"/>
      <c r="S433" s="450"/>
      <c r="T433" s="450"/>
      <c r="U433" s="487"/>
      <c r="V433" s="487"/>
      <c r="W433" s="487"/>
      <c r="X433" s="450"/>
      <c r="Y433" s="450"/>
      <c r="Z433" s="450"/>
      <c r="AA433" s="602"/>
      <c r="AB433" s="602"/>
      <c r="AC433" s="602"/>
      <c r="AD433" s="608"/>
      <c r="AE433" s="608"/>
      <c r="AF433" s="608"/>
      <c r="AG433" s="456">
        <v>10766</v>
      </c>
      <c r="AH433" s="456">
        <v>147</v>
      </c>
      <c r="AI433" s="456">
        <v>65</v>
      </c>
      <c r="AJ433" s="456"/>
      <c r="AK433" s="456"/>
      <c r="AL433" s="456"/>
      <c r="AM433" s="456"/>
      <c r="AN433" s="456"/>
      <c r="AO433" s="456"/>
      <c r="AP433" s="456"/>
      <c r="AQ433" s="456"/>
      <c r="AR433" s="456"/>
      <c r="AS433" s="456"/>
      <c r="AT433" s="456"/>
      <c r="AU433" s="456"/>
      <c r="AV433" s="456"/>
      <c r="AW433" s="675">
        <f t="shared" si="25"/>
        <v>2</v>
      </c>
      <c r="AX433" s="440">
        <f>IFERROR(VLOOKUP(B433,Database!A:D,4,FALSE),"r")</f>
        <v>154</v>
      </c>
      <c r="AY433" s="440">
        <f t="shared" si="26"/>
        <v>147</v>
      </c>
      <c r="BA433" s="641"/>
      <c r="BB433" s="467"/>
    </row>
    <row r="434" spans="1:54" ht="16.5" thickTop="1" thickBot="1" x14ac:dyDescent="0.3">
      <c r="A434" s="616">
        <f t="shared" si="27"/>
        <v>428</v>
      </c>
      <c r="B434" s="616">
        <v>5150004018</v>
      </c>
      <c r="C434" s="616"/>
      <c r="D434" s="616" t="str">
        <f>IFERROR(VLOOKUP(B434,Database!A:D,2,FALSE),"r")</f>
        <v>SM 310 ML NSA STRAW</v>
      </c>
      <c r="E434" s="850"/>
      <c r="F434" s="516">
        <f t="shared" si="24"/>
        <v>5336</v>
      </c>
      <c r="G434" s="617"/>
      <c r="H434" s="869"/>
      <c r="I434" s="840">
        <v>33099</v>
      </c>
      <c r="J434" s="730">
        <v>33118</v>
      </c>
      <c r="K434" s="814">
        <v>63</v>
      </c>
      <c r="L434" s="636">
        <v>33119</v>
      </c>
      <c r="M434" s="636">
        <v>33140</v>
      </c>
      <c r="N434" s="636">
        <v>63</v>
      </c>
      <c r="O434" s="449"/>
      <c r="P434" s="449"/>
      <c r="Q434" s="449"/>
      <c r="R434" s="450"/>
      <c r="S434" s="450"/>
      <c r="T434" s="450"/>
      <c r="U434" s="487"/>
      <c r="V434" s="487"/>
      <c r="W434" s="487"/>
      <c r="X434" s="450"/>
      <c r="Y434" s="450"/>
      <c r="Z434" s="450"/>
      <c r="AA434" s="602"/>
      <c r="AB434" s="602"/>
      <c r="AC434" s="602"/>
      <c r="AD434" s="608"/>
      <c r="AE434" s="608"/>
      <c r="AF434" s="608"/>
      <c r="AG434" s="456">
        <v>33141</v>
      </c>
      <c r="AH434" s="456">
        <v>44</v>
      </c>
      <c r="AI434" s="456">
        <v>63</v>
      </c>
      <c r="AJ434" s="456"/>
      <c r="AK434" s="456"/>
      <c r="AL434" s="456"/>
      <c r="AM434" s="456"/>
      <c r="AN434" s="456"/>
      <c r="AO434" s="456"/>
      <c r="AP434" s="456"/>
      <c r="AQ434" s="456"/>
      <c r="AR434" s="456"/>
      <c r="AS434" s="456"/>
      <c r="AT434" s="456"/>
      <c r="AU434" s="456"/>
      <c r="AV434" s="456"/>
      <c r="AW434" s="675">
        <f t="shared" si="25"/>
        <v>42</v>
      </c>
      <c r="AX434" s="440">
        <f>IFERROR(VLOOKUP(B434,Database!A:D,4,FALSE),"r")</f>
        <v>126</v>
      </c>
      <c r="AY434" s="440">
        <f t="shared" si="26"/>
        <v>44</v>
      </c>
      <c r="BA434" s="641"/>
      <c r="BB434" s="467"/>
    </row>
    <row r="435" spans="1:54" ht="16.5" thickTop="1" thickBot="1" x14ac:dyDescent="0.3">
      <c r="A435" s="616">
        <f t="shared" si="27"/>
        <v>429</v>
      </c>
      <c r="B435" s="616">
        <v>5150004017</v>
      </c>
      <c r="C435" s="616"/>
      <c r="D435" s="616" t="str">
        <f>IFERROR(VLOOKUP(B435,Database!A:D,2,FALSE),"r")</f>
        <v>SM 310 ML NSA RASP</v>
      </c>
      <c r="E435" s="850"/>
      <c r="F435" s="516">
        <f t="shared" si="24"/>
        <v>3927</v>
      </c>
      <c r="G435" s="617"/>
      <c r="H435" s="869"/>
      <c r="I435" s="840">
        <v>33158</v>
      </c>
      <c r="J435" s="616">
        <v>33171</v>
      </c>
      <c r="K435" s="447">
        <v>63</v>
      </c>
      <c r="L435" s="636">
        <v>33142</v>
      </c>
      <c r="M435" s="636">
        <v>33157</v>
      </c>
      <c r="N435" s="636">
        <v>63</v>
      </c>
      <c r="O435" s="449"/>
      <c r="P435" s="449"/>
      <c r="Q435" s="449"/>
      <c r="R435" s="450"/>
      <c r="S435" s="450"/>
      <c r="T435" s="450"/>
      <c r="U435" s="487"/>
      <c r="V435" s="487"/>
      <c r="W435" s="487"/>
      <c r="X435" s="450"/>
      <c r="Y435" s="450"/>
      <c r="Z435" s="450"/>
      <c r="AA435" s="602"/>
      <c r="AB435" s="602"/>
      <c r="AC435" s="602"/>
      <c r="AD435" s="608"/>
      <c r="AE435" s="608"/>
      <c r="AF435" s="608"/>
      <c r="AG435" s="456">
        <v>33172</v>
      </c>
      <c r="AH435" s="456">
        <v>147</v>
      </c>
      <c r="AI435" s="456">
        <v>63</v>
      </c>
      <c r="AJ435" s="456"/>
      <c r="AK435" s="456"/>
      <c r="AL435" s="456"/>
      <c r="AM435" s="456"/>
      <c r="AN435" s="456"/>
      <c r="AO435" s="456"/>
      <c r="AP435" s="456"/>
      <c r="AQ435" s="456"/>
      <c r="AR435" s="456"/>
      <c r="AS435" s="456"/>
      <c r="AT435" s="456"/>
      <c r="AU435" s="456"/>
      <c r="AV435" s="456"/>
      <c r="AW435" s="675">
        <f t="shared" si="25"/>
        <v>30</v>
      </c>
      <c r="AX435" s="440">
        <f>IFERROR(VLOOKUP(B435,Database!A:D,4,FALSE),"r")</f>
        <v>126</v>
      </c>
      <c r="AY435" s="440">
        <f t="shared" si="26"/>
        <v>147</v>
      </c>
      <c r="BA435" s="641"/>
      <c r="BB435" s="467"/>
    </row>
    <row r="436" spans="1:54" ht="16.5" thickTop="1" thickBot="1" x14ac:dyDescent="0.3">
      <c r="A436" s="444">
        <f t="shared" si="27"/>
        <v>430</v>
      </c>
      <c r="B436" s="440">
        <v>5150004802</v>
      </c>
      <c r="C436" s="440"/>
      <c r="D436" s="440" t="str">
        <f>IFERROR(VLOOKUP(B436,Database!A:D,2,FALSE),"r")</f>
        <v>5 OZ GRAPE JELLY INTL</v>
      </c>
      <c r="E436" s="849"/>
      <c r="F436" s="516">
        <f t="shared" si="24"/>
        <v>1241</v>
      </c>
      <c r="G436" s="516"/>
      <c r="H436" s="862"/>
      <c r="I436" s="840">
        <v>33175</v>
      </c>
      <c r="J436" s="441">
        <v>33176</v>
      </c>
      <c r="K436" s="629">
        <v>63</v>
      </c>
      <c r="L436" s="442"/>
      <c r="M436" s="442"/>
      <c r="N436" s="442"/>
      <c r="O436" s="449"/>
      <c r="P436" s="449"/>
      <c r="Q436" s="449"/>
      <c r="R436" s="450"/>
      <c r="S436" s="450"/>
      <c r="T436" s="450"/>
      <c r="U436" s="487"/>
      <c r="V436" s="487"/>
      <c r="W436" s="487"/>
      <c r="X436" s="450"/>
      <c r="Y436" s="450"/>
      <c r="Z436" s="450"/>
      <c r="AA436" s="602"/>
      <c r="AB436" s="602"/>
      <c r="AC436" s="602"/>
      <c r="AD436" s="608"/>
      <c r="AE436" s="608"/>
      <c r="AF436" s="608"/>
      <c r="AG436" s="456">
        <v>33173</v>
      </c>
      <c r="AH436" s="456">
        <v>341</v>
      </c>
      <c r="AI436" s="456">
        <v>63</v>
      </c>
      <c r="AJ436" s="456">
        <v>33174</v>
      </c>
      <c r="AK436" s="456">
        <v>131</v>
      </c>
      <c r="AL436" s="456">
        <v>63</v>
      </c>
      <c r="AM436" s="456">
        <v>33177</v>
      </c>
      <c r="AN436" s="456">
        <v>87</v>
      </c>
      <c r="AO436" s="456">
        <v>64</v>
      </c>
      <c r="AP436" s="456"/>
      <c r="AQ436" s="456"/>
      <c r="AR436" s="456"/>
      <c r="AS436" s="456"/>
      <c r="AT436" s="456"/>
      <c r="AU436" s="456"/>
      <c r="AV436" s="456"/>
      <c r="AW436" s="675">
        <f t="shared" si="25"/>
        <v>2</v>
      </c>
      <c r="AX436" s="440">
        <f>IFERROR(VLOOKUP(B436,Database!A:D,4,FALSE),"r")</f>
        <v>341</v>
      </c>
      <c r="AY436" s="440">
        <f t="shared" si="26"/>
        <v>559</v>
      </c>
      <c r="BA436" s="641"/>
      <c r="BB436" s="467"/>
    </row>
    <row r="437" spans="1:54" ht="16.5" thickTop="1" thickBot="1" x14ac:dyDescent="0.3">
      <c r="A437" s="444">
        <f t="shared" si="27"/>
        <v>431</v>
      </c>
      <c r="B437" s="440">
        <v>5150004804</v>
      </c>
      <c r="C437" s="440"/>
      <c r="D437" s="440" t="str">
        <f>IFERROR(VLOOKUP(B437,Database!A:D,2,FALSE),"r")</f>
        <v>SM 5 OZ ORANGE MARM INTL</v>
      </c>
      <c r="E437" s="849"/>
      <c r="F437" s="516">
        <f t="shared" si="24"/>
        <v>1191</v>
      </c>
      <c r="G437" s="516"/>
      <c r="H437" s="862"/>
      <c r="I437" s="840">
        <v>33178</v>
      </c>
      <c r="J437" s="441">
        <v>33180</v>
      </c>
      <c r="K437" s="629">
        <v>64</v>
      </c>
      <c r="L437" s="442"/>
      <c r="M437" s="442"/>
      <c r="N437" s="442"/>
      <c r="O437" s="449"/>
      <c r="P437" s="449"/>
      <c r="Q437" s="449"/>
      <c r="R437" s="450"/>
      <c r="S437" s="450"/>
      <c r="T437" s="450"/>
      <c r="U437" s="487"/>
      <c r="V437" s="487"/>
      <c r="W437" s="487"/>
      <c r="X437" s="450"/>
      <c r="Y437" s="450"/>
      <c r="Z437" s="450"/>
      <c r="AA437" s="602"/>
      <c r="AB437" s="602"/>
      <c r="AC437" s="602"/>
      <c r="AD437" s="608"/>
      <c r="AE437" s="608"/>
      <c r="AF437" s="608"/>
      <c r="AG437" s="456">
        <v>33181</v>
      </c>
      <c r="AH437" s="456">
        <v>168</v>
      </c>
      <c r="AI437" s="456">
        <v>64</v>
      </c>
      <c r="AJ437" s="456"/>
      <c r="AK437" s="456"/>
      <c r="AL437" s="456"/>
      <c r="AM437" s="456"/>
      <c r="AN437" s="456"/>
      <c r="AO437" s="456"/>
      <c r="AP437" s="456"/>
      <c r="AQ437" s="456"/>
      <c r="AR437" s="456"/>
      <c r="AS437" s="456"/>
      <c r="AT437" s="456"/>
      <c r="AU437" s="456"/>
      <c r="AV437" s="456"/>
      <c r="AW437" s="675">
        <f t="shared" si="25"/>
        <v>3</v>
      </c>
      <c r="AX437" s="440">
        <f>IFERROR(VLOOKUP(B437,Database!A:D,4,FALSE),"r")</f>
        <v>341</v>
      </c>
      <c r="AY437" s="440">
        <f t="shared" si="26"/>
        <v>168</v>
      </c>
      <c r="BA437" s="641"/>
      <c r="BB437" s="467"/>
    </row>
    <row r="438" spans="1:54" ht="16.5" thickTop="1" thickBot="1" x14ac:dyDescent="0.3">
      <c r="A438" s="444">
        <f t="shared" si="27"/>
        <v>432</v>
      </c>
      <c r="B438" s="440">
        <v>5150003923</v>
      </c>
      <c r="C438" s="440"/>
      <c r="D438" s="440" t="str">
        <f>IFERROR(VLOOKUP(B438,Database!A:D,2,FALSE),"r")</f>
        <v>DK 40G KETCHUP SPN INTL</v>
      </c>
      <c r="E438" s="849"/>
      <c r="F438" s="516">
        <f t="shared" si="24"/>
        <v>108</v>
      </c>
      <c r="G438" s="516"/>
      <c r="H438" s="862"/>
      <c r="I438" s="840">
        <v>71634</v>
      </c>
      <c r="J438" s="441">
        <v>71639</v>
      </c>
      <c r="K438" s="629">
        <v>64</v>
      </c>
      <c r="L438" s="442">
        <v>71640</v>
      </c>
      <c r="M438" s="442">
        <v>71652</v>
      </c>
      <c r="N438" s="442">
        <v>64</v>
      </c>
      <c r="O438" s="449"/>
      <c r="P438" s="449"/>
      <c r="Q438" s="449"/>
      <c r="R438" s="450"/>
      <c r="S438" s="450"/>
      <c r="T438" s="450"/>
      <c r="U438" s="487"/>
      <c r="V438" s="487"/>
      <c r="W438" s="487"/>
      <c r="X438" s="450"/>
      <c r="Y438" s="450"/>
      <c r="Z438" s="450"/>
      <c r="AA438" s="602"/>
      <c r="AB438" s="602"/>
      <c r="AC438" s="602"/>
      <c r="AD438" s="608"/>
      <c r="AE438" s="608"/>
      <c r="AF438" s="608"/>
      <c r="AG438" s="456">
        <v>71653</v>
      </c>
      <c r="AH438" s="456">
        <v>108</v>
      </c>
      <c r="AI438" s="456">
        <v>64</v>
      </c>
      <c r="AJ438" s="456"/>
      <c r="AK438" s="456"/>
      <c r="AL438" s="456"/>
      <c r="AM438" s="456"/>
      <c r="AN438" s="456"/>
      <c r="AO438" s="456"/>
      <c r="AP438" s="456"/>
      <c r="AQ438" s="456"/>
      <c r="AR438" s="456"/>
      <c r="AS438" s="456"/>
      <c r="AT438" s="456"/>
      <c r="AU438" s="456"/>
      <c r="AV438" s="456"/>
      <c r="AW438" s="675">
        <f t="shared" si="25"/>
        <v>19</v>
      </c>
      <c r="AX438" s="440">
        <f>IFERROR(VLOOKUP(B438,Database!A:D,4,FALSE),"r")</f>
        <v>0</v>
      </c>
      <c r="AY438" s="440">
        <f t="shared" si="26"/>
        <v>108</v>
      </c>
      <c r="BA438" s="641"/>
      <c r="BB438" s="467"/>
    </row>
    <row r="439" spans="1:54" ht="16.5" thickTop="1" thickBot="1" x14ac:dyDescent="0.3">
      <c r="A439" s="444">
        <f t="shared" si="27"/>
        <v>433</v>
      </c>
      <c r="B439" s="440">
        <v>5150003915</v>
      </c>
      <c r="C439" s="440"/>
      <c r="D439" s="440" t="str">
        <f>IFERROR(VLOOKUP(B439,Database!A:D,2,FALSE),"r")</f>
        <v>DK 1.4 OZ MUSTARD</v>
      </c>
      <c r="E439" s="849"/>
      <c r="F439" s="516">
        <f t="shared" si="24"/>
        <v>971</v>
      </c>
      <c r="G439" s="516"/>
      <c r="H439" s="862"/>
      <c r="I439" s="840">
        <v>71663</v>
      </c>
      <c r="J439" s="441">
        <v>71669</v>
      </c>
      <c r="K439" s="629">
        <v>65</v>
      </c>
      <c r="L439" s="442"/>
      <c r="M439" s="442"/>
      <c r="N439" s="442"/>
      <c r="O439" s="449"/>
      <c r="P439" s="449"/>
      <c r="Q439" s="449"/>
      <c r="R439" s="450"/>
      <c r="S439" s="450"/>
      <c r="T439" s="450"/>
      <c r="U439" s="487"/>
      <c r="V439" s="487"/>
      <c r="W439" s="487"/>
      <c r="X439" s="450"/>
      <c r="Y439" s="450"/>
      <c r="Z439" s="450"/>
      <c r="AA439" s="602"/>
      <c r="AB439" s="602"/>
      <c r="AC439" s="602"/>
      <c r="AD439" s="608"/>
      <c r="AE439" s="608"/>
      <c r="AF439" s="608"/>
      <c r="AG439" s="456">
        <v>71670</v>
      </c>
      <c r="AH439" s="456">
        <v>119</v>
      </c>
      <c r="AI439" s="456">
        <v>65</v>
      </c>
      <c r="AJ439" s="456">
        <v>71671</v>
      </c>
      <c r="AK439" s="456">
        <v>19</v>
      </c>
      <c r="AL439" s="456">
        <v>65</v>
      </c>
      <c r="AM439" s="456"/>
      <c r="AN439" s="456"/>
      <c r="AO439" s="456"/>
      <c r="AP439" s="456"/>
      <c r="AQ439" s="456"/>
      <c r="AR439" s="456"/>
      <c r="AS439" s="456"/>
      <c r="AT439" s="456"/>
      <c r="AU439" s="456"/>
      <c r="AV439" s="456"/>
      <c r="AW439" s="675">
        <f t="shared" si="25"/>
        <v>7</v>
      </c>
      <c r="AX439" s="440">
        <f>IFERROR(VLOOKUP(B439,Database!A:D,4,FALSE),"r")</f>
        <v>119</v>
      </c>
      <c r="AY439" s="440">
        <f t="shared" si="26"/>
        <v>138</v>
      </c>
      <c r="BA439" s="641"/>
      <c r="BB439" s="467"/>
    </row>
    <row r="440" spans="1:54" ht="16.5" thickTop="1" thickBot="1" x14ac:dyDescent="0.3">
      <c r="A440" s="444">
        <f t="shared" si="27"/>
        <v>434</v>
      </c>
      <c r="B440" s="440">
        <v>5150003922</v>
      </c>
      <c r="C440" s="440"/>
      <c r="D440" s="440" t="str">
        <f>IFERROR(VLOOKUP(B440,Database!A:D,2,FALSE),"r")</f>
        <v>DK 40G MUSTARD SPN INTL</v>
      </c>
      <c r="E440" s="849"/>
      <c r="F440" s="516">
        <f t="shared" si="24"/>
        <v>22325</v>
      </c>
      <c r="G440" s="516"/>
      <c r="H440" s="862"/>
      <c r="I440" s="840">
        <v>71672</v>
      </c>
      <c r="J440" s="441">
        <v>71681</v>
      </c>
      <c r="K440" s="629">
        <v>65</v>
      </c>
      <c r="L440" s="442">
        <v>71682</v>
      </c>
      <c r="M440" s="442">
        <v>71683</v>
      </c>
      <c r="N440" s="442">
        <v>65</v>
      </c>
      <c r="O440" s="449"/>
      <c r="P440" s="449"/>
      <c r="Q440" s="449"/>
      <c r="R440" s="450"/>
      <c r="S440" s="450"/>
      <c r="T440" s="450"/>
      <c r="U440" s="487"/>
      <c r="V440" s="487"/>
      <c r="W440" s="487"/>
      <c r="X440" s="450"/>
      <c r="Y440" s="450"/>
      <c r="Z440" s="450"/>
      <c r="AA440" s="602"/>
      <c r="AB440" s="602"/>
      <c r="AC440" s="602"/>
      <c r="AD440" s="608"/>
      <c r="AE440" s="608"/>
      <c r="AF440" s="608"/>
      <c r="AG440" s="456">
        <v>71684</v>
      </c>
      <c r="AH440" s="456">
        <v>125</v>
      </c>
      <c r="AI440" s="456">
        <v>65</v>
      </c>
      <c r="AJ440" s="456"/>
      <c r="AK440" s="456"/>
      <c r="AL440" s="456"/>
      <c r="AM440" s="456"/>
      <c r="AN440" s="456"/>
      <c r="AO440" s="456"/>
      <c r="AP440" s="456"/>
      <c r="AQ440" s="456"/>
      <c r="AR440" s="456"/>
      <c r="AS440" s="456"/>
      <c r="AT440" s="456"/>
      <c r="AU440" s="456"/>
      <c r="AV440" s="456"/>
      <c r="AW440" s="675">
        <f t="shared" si="25"/>
        <v>12</v>
      </c>
      <c r="AX440" s="440">
        <f>IFERROR(VLOOKUP(B440,Database!A:D,4,FALSE),"r")</f>
        <v>1850</v>
      </c>
      <c r="AY440" s="440">
        <f t="shared" si="26"/>
        <v>125</v>
      </c>
      <c r="BA440" s="641"/>
      <c r="BB440" s="467"/>
    </row>
    <row r="441" spans="1:54" ht="16.5" thickTop="1" thickBot="1" x14ac:dyDescent="0.3">
      <c r="A441" s="444">
        <f t="shared" si="27"/>
        <v>435</v>
      </c>
      <c r="B441" s="440">
        <v>5150003916</v>
      </c>
      <c r="C441" s="440"/>
      <c r="D441" s="440" t="str">
        <f>IFERROR(VLOOKUP(B441,Database!A:D,2,FALSE),"r")</f>
        <v>DK 1.4 OZ KETCHUP</v>
      </c>
      <c r="E441" s="849"/>
      <c r="F441" s="516">
        <f t="shared" si="24"/>
        <v>1050</v>
      </c>
      <c r="G441" s="516"/>
      <c r="H441" s="862"/>
      <c r="I441" s="840">
        <v>71654</v>
      </c>
      <c r="J441" s="441">
        <v>71660</v>
      </c>
      <c r="K441" s="629">
        <v>64</v>
      </c>
      <c r="L441" s="442"/>
      <c r="M441" s="442"/>
      <c r="N441" s="442"/>
      <c r="O441" s="449"/>
      <c r="P441" s="449"/>
      <c r="Q441" s="449"/>
      <c r="R441" s="450"/>
      <c r="S441" s="450"/>
      <c r="T441" s="450"/>
      <c r="U441" s="487"/>
      <c r="V441" s="487"/>
      <c r="W441" s="487"/>
      <c r="X441" s="450"/>
      <c r="Y441" s="450"/>
      <c r="Z441" s="450"/>
      <c r="AA441" s="602"/>
      <c r="AB441" s="602"/>
      <c r="AC441" s="602"/>
      <c r="AD441" s="608"/>
      <c r="AE441" s="608"/>
      <c r="AF441" s="608"/>
      <c r="AG441" s="456">
        <v>71661</v>
      </c>
      <c r="AH441" s="456">
        <v>109</v>
      </c>
      <c r="AI441" s="456">
        <v>64</v>
      </c>
      <c r="AJ441" s="456">
        <v>71662</v>
      </c>
      <c r="AK441" s="456">
        <v>108</v>
      </c>
      <c r="AL441" s="456">
        <v>65</v>
      </c>
      <c r="AM441" s="456"/>
      <c r="AN441" s="456"/>
      <c r="AO441" s="456"/>
      <c r="AP441" s="456"/>
      <c r="AQ441" s="456"/>
      <c r="AR441" s="456"/>
      <c r="AS441" s="456"/>
      <c r="AT441" s="456"/>
      <c r="AU441" s="456"/>
      <c r="AV441" s="456"/>
      <c r="AW441" s="675">
        <f t="shared" si="25"/>
        <v>7</v>
      </c>
      <c r="AX441" s="440">
        <f>IFERROR(VLOOKUP(B441,Database!A:D,4,FALSE),"r")</f>
        <v>119</v>
      </c>
      <c r="AY441" s="440">
        <f t="shared" si="26"/>
        <v>217</v>
      </c>
      <c r="BA441" s="641"/>
      <c r="BB441" s="467"/>
    </row>
    <row r="442" spans="1:54" ht="16.5" thickTop="1" thickBot="1" x14ac:dyDescent="0.3">
      <c r="A442" s="444">
        <f t="shared" si="27"/>
        <v>436</v>
      </c>
      <c r="B442" s="440">
        <v>5150004809</v>
      </c>
      <c r="C442" s="440"/>
      <c r="D442" s="440" t="str">
        <f>IFERROR(VLOOKUP(B442,Database!A:D,2,FALSE),"r")</f>
        <v>5 OZ STRAW PRES INTL</v>
      </c>
      <c r="E442" s="849"/>
      <c r="F442" s="516" t="e">
        <f t="shared" si="24"/>
        <v>#VALUE!</v>
      </c>
      <c r="G442" s="516"/>
      <c r="H442" s="862"/>
      <c r="I442" s="840">
        <v>33182</v>
      </c>
      <c r="J442" s="441">
        <v>33187</v>
      </c>
      <c r="K442" s="629">
        <v>64</v>
      </c>
      <c r="L442" s="442"/>
      <c r="M442" s="442"/>
      <c r="N442" s="442"/>
      <c r="O442" s="449"/>
      <c r="P442" s="449"/>
      <c r="Q442" s="449"/>
      <c r="R442" s="450"/>
      <c r="S442" s="450"/>
      <c r="T442" s="450"/>
      <c r="U442" s="487"/>
      <c r="V442" s="487"/>
      <c r="W442" s="487"/>
      <c r="X442" s="450"/>
      <c r="Y442" s="450"/>
      <c r="Z442" s="450"/>
      <c r="AA442" s="602"/>
      <c r="AB442" s="602"/>
      <c r="AC442" s="602"/>
      <c r="AD442" s="608"/>
      <c r="AE442" s="608"/>
      <c r="AF442" s="608"/>
      <c r="AG442" s="456">
        <v>33188</v>
      </c>
      <c r="AH442" s="456">
        <v>101</v>
      </c>
      <c r="AI442" s="456">
        <v>64</v>
      </c>
      <c r="AJ442" s="456">
        <v>33189</v>
      </c>
      <c r="AK442" s="456">
        <v>101</v>
      </c>
      <c r="AL442" s="717">
        <v>43841</v>
      </c>
      <c r="AM442" s="456">
        <v>29410</v>
      </c>
      <c r="AN442" s="456" t="s">
        <v>3658</v>
      </c>
      <c r="AO442" s="717">
        <v>43841</v>
      </c>
      <c r="AP442" s="456"/>
      <c r="AQ442" s="456"/>
      <c r="AR442" s="456"/>
      <c r="AS442" s="456"/>
      <c r="AT442" s="456"/>
      <c r="AU442" s="456"/>
      <c r="AV442" s="456"/>
      <c r="AW442" s="675">
        <f t="shared" si="25"/>
        <v>6</v>
      </c>
      <c r="AX442" s="440">
        <f>IFERROR(VLOOKUP(B442,Database!A:D,4,FALSE),"r")</f>
        <v>341</v>
      </c>
      <c r="AY442" s="440" t="e">
        <f t="shared" si="26"/>
        <v>#VALUE!</v>
      </c>
      <c r="BA442" s="641"/>
      <c r="BB442" s="467"/>
    </row>
    <row r="443" spans="1:54" ht="16.5" thickTop="1" thickBot="1" x14ac:dyDescent="0.3">
      <c r="A443" s="444">
        <f t="shared" si="27"/>
        <v>437</v>
      </c>
      <c r="B443" s="440">
        <v>5150028620</v>
      </c>
      <c r="C443" s="440"/>
      <c r="D443" s="440" t="str">
        <f>IFERROR(VLOOKUP(B443,Database!A:D,2,FALSE),"r")</f>
        <v>C&amp;B 9 OZ MAJOR GREY CHUTNEY</v>
      </c>
      <c r="E443" s="849"/>
      <c r="F443" s="516">
        <f t="shared" si="24"/>
        <v>11777</v>
      </c>
      <c r="G443" s="516"/>
      <c r="H443" s="862"/>
      <c r="I443" s="840">
        <v>33190</v>
      </c>
      <c r="J443" s="441">
        <v>33227</v>
      </c>
      <c r="K443" s="629">
        <v>64</v>
      </c>
      <c r="L443" s="442">
        <v>33229</v>
      </c>
      <c r="M443" s="442">
        <v>33231</v>
      </c>
      <c r="N443" s="442">
        <v>65</v>
      </c>
      <c r="O443" s="449"/>
      <c r="P443" s="449"/>
      <c r="Q443" s="449"/>
      <c r="R443" s="450"/>
      <c r="S443" s="450"/>
      <c r="T443" s="450"/>
      <c r="U443" s="487"/>
      <c r="V443" s="487"/>
      <c r="W443" s="487"/>
      <c r="X443" s="450"/>
      <c r="Y443" s="450"/>
      <c r="Z443" s="450"/>
      <c r="AA443" s="602"/>
      <c r="AB443" s="602"/>
      <c r="AC443" s="602"/>
      <c r="AD443" s="608"/>
      <c r="AE443" s="608"/>
      <c r="AF443" s="608"/>
      <c r="AG443" s="456">
        <v>33228</v>
      </c>
      <c r="AH443" s="456">
        <v>36</v>
      </c>
      <c r="AI443" s="456">
        <v>64</v>
      </c>
      <c r="AJ443" s="456">
        <v>33232</v>
      </c>
      <c r="AK443" s="456">
        <v>261</v>
      </c>
      <c r="AL443" s="456">
        <v>65</v>
      </c>
      <c r="AM443" s="456"/>
      <c r="AN443" s="456"/>
      <c r="AO443" s="456"/>
      <c r="AP443" s="456"/>
      <c r="AQ443" s="456"/>
      <c r="AR443" s="456"/>
      <c r="AS443" s="456"/>
      <c r="AT443" s="456"/>
      <c r="AU443" s="456"/>
      <c r="AV443" s="456"/>
      <c r="AW443" s="675">
        <f t="shared" si="25"/>
        <v>41</v>
      </c>
      <c r="AX443" s="440">
        <f>IFERROR(VLOOKUP(B443,Database!A:D,4,FALSE),"r")</f>
        <v>280</v>
      </c>
      <c r="AY443" s="440">
        <f t="shared" si="26"/>
        <v>297</v>
      </c>
      <c r="BA443" s="641"/>
      <c r="BB443" s="467"/>
    </row>
    <row r="444" spans="1:54" ht="16.5" thickTop="1" thickBot="1" x14ac:dyDescent="0.3">
      <c r="A444" s="444">
        <f t="shared" si="27"/>
        <v>438</v>
      </c>
      <c r="B444" s="440">
        <v>5150028621</v>
      </c>
      <c r="C444" s="440"/>
      <c r="D444" s="440" t="str">
        <f>IFERROR(VLOOKUP(B444,Database!A:D,2,FALSE),"r")</f>
        <v>C&amp;B 9 OZ HOT MANGO CHUTNEY</v>
      </c>
      <c r="E444" s="849"/>
      <c r="F444" s="516">
        <f t="shared" si="24"/>
        <v>2660</v>
      </c>
      <c r="G444" s="516"/>
      <c r="H444" s="862"/>
      <c r="I444" s="840">
        <v>33233</v>
      </c>
      <c r="J444" s="441">
        <v>33239</v>
      </c>
      <c r="K444" s="629">
        <v>65</v>
      </c>
      <c r="L444" s="442">
        <v>33240</v>
      </c>
      <c r="M444" s="442">
        <v>33241</v>
      </c>
      <c r="N444" s="442">
        <v>65</v>
      </c>
      <c r="O444" s="449"/>
      <c r="P444" s="449"/>
      <c r="Q444" s="449"/>
      <c r="R444" s="450"/>
      <c r="S444" s="450"/>
      <c r="T444" s="450"/>
      <c r="U444" s="487"/>
      <c r="V444" s="487"/>
      <c r="W444" s="487"/>
      <c r="X444" s="450"/>
      <c r="Y444" s="450"/>
      <c r="Z444" s="450"/>
      <c r="AA444" s="602"/>
      <c r="AB444" s="602"/>
      <c r="AC444" s="602"/>
      <c r="AD444" s="608"/>
      <c r="AE444" s="608"/>
      <c r="AF444" s="608"/>
      <c r="AG444" s="456">
        <v>331242</v>
      </c>
      <c r="AH444" s="456">
        <v>140</v>
      </c>
      <c r="AI444" s="456">
        <v>65</v>
      </c>
      <c r="AJ444" s="456"/>
      <c r="AK444" s="456"/>
      <c r="AL444" s="456"/>
      <c r="AM444" s="456"/>
      <c r="AN444" s="456"/>
      <c r="AO444" s="456"/>
      <c r="AP444" s="456"/>
      <c r="AQ444" s="456"/>
      <c r="AR444" s="456"/>
      <c r="AS444" s="456"/>
      <c r="AT444" s="456"/>
      <c r="AU444" s="456"/>
      <c r="AV444" s="456"/>
      <c r="AW444" s="675">
        <f t="shared" si="25"/>
        <v>9</v>
      </c>
      <c r="AX444" s="440">
        <f>IFERROR(VLOOKUP(B444,Database!A:D,4,FALSE),"r")</f>
        <v>280</v>
      </c>
      <c r="AY444" s="440">
        <f t="shared" si="26"/>
        <v>140</v>
      </c>
      <c r="BA444" s="641"/>
      <c r="BB444" s="467"/>
    </row>
    <row r="445" spans="1:54" ht="16.5" thickTop="1" thickBot="1" x14ac:dyDescent="0.3">
      <c r="A445" s="444">
        <f t="shared" si="27"/>
        <v>439</v>
      </c>
      <c r="B445" s="586">
        <v>5150002297</v>
      </c>
      <c r="C445" s="925"/>
      <c r="D445" s="440" t="str">
        <f>IFERROR(VLOOKUP(B445,Database!A:D,2,FALSE),"r")</f>
        <v>DK 1.2 FL OZ REAL MAYONNAISE</v>
      </c>
      <c r="E445" s="849"/>
      <c r="F445" s="516">
        <f t="shared" si="24"/>
        <v>1964</v>
      </c>
      <c r="G445" s="516"/>
      <c r="H445" s="862"/>
      <c r="I445" s="840">
        <v>71695</v>
      </c>
      <c r="J445" s="441">
        <v>71700</v>
      </c>
      <c r="K445" s="629">
        <v>66</v>
      </c>
      <c r="L445" s="442">
        <v>71685</v>
      </c>
      <c r="M445" s="442">
        <v>71694</v>
      </c>
      <c r="N445" s="442">
        <v>65</v>
      </c>
      <c r="O445" s="449"/>
      <c r="P445" s="449"/>
      <c r="Q445" s="449"/>
      <c r="R445" s="450"/>
      <c r="S445" s="450"/>
      <c r="T445" s="450"/>
      <c r="U445" s="487"/>
      <c r="V445" s="487"/>
      <c r="W445" s="487"/>
      <c r="X445" s="450"/>
      <c r="Y445" s="450"/>
      <c r="Z445" s="450"/>
      <c r="AA445" s="602"/>
      <c r="AB445" s="602"/>
      <c r="AC445" s="602"/>
      <c r="AD445" s="608"/>
      <c r="AE445" s="608"/>
      <c r="AF445" s="608"/>
      <c r="AG445" s="456">
        <v>71701</v>
      </c>
      <c r="AH445" s="456">
        <v>60</v>
      </c>
      <c r="AI445" s="456">
        <v>66</v>
      </c>
      <c r="AJ445" s="456"/>
      <c r="AK445" s="456"/>
      <c r="AL445" s="456"/>
      <c r="AM445" s="456"/>
      <c r="AN445" s="456"/>
      <c r="AO445" s="456"/>
      <c r="AP445" s="456"/>
      <c r="AQ445" s="456"/>
      <c r="AR445" s="456"/>
      <c r="AS445" s="456"/>
      <c r="AT445" s="456"/>
      <c r="AU445" s="456"/>
      <c r="AV445" s="456"/>
      <c r="AW445" s="675">
        <f t="shared" si="25"/>
        <v>16</v>
      </c>
      <c r="AX445" s="440">
        <f>IFERROR(VLOOKUP(B445,Database!A:D,4,FALSE),"r")</f>
        <v>119</v>
      </c>
      <c r="AY445" s="440">
        <f t="shared" si="26"/>
        <v>60</v>
      </c>
      <c r="BA445" s="641"/>
      <c r="BB445" s="467"/>
    </row>
    <row r="446" spans="1:54" ht="16.5" thickTop="1" thickBot="1" x14ac:dyDescent="0.3">
      <c r="A446" s="444">
        <f t="shared" si="27"/>
        <v>440</v>
      </c>
      <c r="B446" s="586">
        <v>5150010864</v>
      </c>
      <c r="C446" s="925"/>
      <c r="D446" s="440" t="str">
        <f>IFERROR(VLOOKUP(B446,Database!A:D,2,FALSE),"r")</f>
        <v>SM 11.5 OZ HOT FUDGE SMPL DLT</v>
      </c>
      <c r="E446" s="849"/>
      <c r="F446" s="516">
        <f t="shared" si="24"/>
        <v>16170</v>
      </c>
      <c r="G446" s="516"/>
      <c r="H446" s="862"/>
      <c r="I446" s="840">
        <v>33381</v>
      </c>
      <c r="J446" s="441">
        <v>33390</v>
      </c>
      <c r="K446" s="629">
        <v>66</v>
      </c>
      <c r="L446" s="442">
        <v>33327</v>
      </c>
      <c r="M446" s="442">
        <v>33380</v>
      </c>
      <c r="N446" s="442">
        <v>65</v>
      </c>
      <c r="O446" s="449"/>
      <c r="P446" s="449"/>
      <c r="Q446" s="449"/>
      <c r="R446" s="450"/>
      <c r="S446" s="450"/>
      <c r="T446" s="450"/>
      <c r="U446" s="487"/>
      <c r="V446" s="487"/>
      <c r="W446" s="487"/>
      <c r="X446" s="450"/>
      <c r="Y446" s="450"/>
      <c r="Z446" s="450"/>
      <c r="AA446" s="602"/>
      <c r="AB446" s="602"/>
      <c r="AC446" s="602"/>
      <c r="AD446" s="608"/>
      <c r="AE446" s="608"/>
      <c r="AF446" s="608"/>
      <c r="AG446" s="456">
        <v>33391</v>
      </c>
      <c r="AH446" s="456">
        <v>42</v>
      </c>
      <c r="AI446" s="456">
        <v>66</v>
      </c>
      <c r="AJ446" s="456"/>
      <c r="AK446" s="456"/>
      <c r="AL446" s="456"/>
      <c r="AM446" s="456"/>
      <c r="AN446" s="456"/>
      <c r="AO446" s="456"/>
      <c r="AP446" s="456"/>
      <c r="AQ446" s="456"/>
      <c r="AR446" s="456"/>
      <c r="AS446" s="456"/>
      <c r="AT446" s="456"/>
      <c r="AU446" s="456"/>
      <c r="AV446" s="456"/>
      <c r="AW446" s="675">
        <f t="shared" si="25"/>
        <v>64</v>
      </c>
      <c r="AX446" s="440">
        <f>IFERROR(VLOOKUP(B446,Database!A:D,4,FALSE),"r")</f>
        <v>252</v>
      </c>
      <c r="AY446" s="440">
        <f t="shared" si="26"/>
        <v>42</v>
      </c>
      <c r="BA446" s="641"/>
      <c r="BB446" s="467"/>
    </row>
    <row r="447" spans="1:54" ht="16.5" thickTop="1" thickBot="1" x14ac:dyDescent="0.3">
      <c r="A447" s="444">
        <f t="shared" si="27"/>
        <v>441</v>
      </c>
      <c r="B447" s="586">
        <v>5150010865</v>
      </c>
      <c r="C447" s="925"/>
      <c r="D447" s="440" t="str">
        <f>IFERROR(VLOOKUP(B447,Database!A:D,2,FALSE),"r")</f>
        <v>SM 11.5 OZ DARK CHOC SMPL DLT</v>
      </c>
      <c r="E447" s="849"/>
      <c r="F447" s="516">
        <f t="shared" si="24"/>
        <v>2905</v>
      </c>
      <c r="G447" s="516"/>
      <c r="H447" s="862"/>
      <c r="I447" s="840">
        <v>33392</v>
      </c>
      <c r="J447" s="441">
        <v>33402</v>
      </c>
      <c r="K447" s="629">
        <v>66</v>
      </c>
      <c r="L447" s="442"/>
      <c r="M447" s="442"/>
      <c r="N447" s="442"/>
      <c r="O447" s="449"/>
      <c r="P447" s="449"/>
      <c r="Q447" s="449"/>
      <c r="R447" s="450"/>
      <c r="S447" s="450"/>
      <c r="T447" s="450"/>
      <c r="U447" s="487"/>
      <c r="V447" s="487"/>
      <c r="W447" s="487"/>
      <c r="X447" s="450"/>
      <c r="Y447" s="450"/>
      <c r="Z447" s="450"/>
      <c r="AA447" s="602"/>
      <c r="AB447" s="602"/>
      <c r="AC447" s="602"/>
      <c r="AD447" s="608"/>
      <c r="AE447" s="608"/>
      <c r="AF447" s="608"/>
      <c r="AG447" s="456">
        <v>33403</v>
      </c>
      <c r="AH447" s="456">
        <v>133</v>
      </c>
      <c r="AI447" s="456">
        <v>66</v>
      </c>
      <c r="AJ447" s="456"/>
      <c r="AK447" s="456"/>
      <c r="AL447" s="456"/>
      <c r="AM447" s="456"/>
      <c r="AN447" s="456"/>
      <c r="AO447" s="456"/>
      <c r="AP447" s="456"/>
      <c r="AQ447" s="456"/>
      <c r="AR447" s="456"/>
      <c r="AS447" s="456"/>
      <c r="AT447" s="456"/>
      <c r="AU447" s="456"/>
      <c r="AV447" s="456"/>
      <c r="AW447" s="675">
        <f t="shared" si="25"/>
        <v>11</v>
      </c>
      <c r="AX447" s="440">
        <f>IFERROR(VLOOKUP(B447,Database!A:D,4,FALSE),"r")</f>
        <v>252</v>
      </c>
      <c r="AY447" s="440">
        <f t="shared" si="26"/>
        <v>133</v>
      </c>
      <c r="BA447" s="641"/>
      <c r="BB447" s="467"/>
    </row>
    <row r="448" spans="1:54" ht="16.5" thickTop="1" thickBot="1" x14ac:dyDescent="0.3">
      <c r="A448" s="444">
        <f t="shared" si="27"/>
        <v>442</v>
      </c>
      <c r="B448" s="440">
        <v>5150010860</v>
      </c>
      <c r="C448" s="440"/>
      <c r="D448" s="440" t="str">
        <f>IFERROR(VLOOKUP(B448,Database!A:D,2,FALSE),"r")</f>
        <v>SM 11.5 OZ SLTD CRML SMPL DLT</v>
      </c>
      <c r="E448" s="849"/>
      <c r="F448" s="516">
        <f t="shared" si="24"/>
        <v>21041</v>
      </c>
      <c r="G448" s="516"/>
      <c r="H448" s="862"/>
      <c r="I448" s="840">
        <v>33243</v>
      </c>
      <c r="J448" s="441">
        <v>33325</v>
      </c>
      <c r="K448" s="629">
        <v>65</v>
      </c>
      <c r="L448" s="442"/>
      <c r="M448" s="442"/>
      <c r="N448" s="442"/>
      <c r="O448" s="449"/>
      <c r="P448" s="449"/>
      <c r="Q448" s="449"/>
      <c r="R448" s="450"/>
      <c r="S448" s="450"/>
      <c r="T448" s="450"/>
      <c r="U448" s="487"/>
      <c r="V448" s="487"/>
      <c r="W448" s="487"/>
      <c r="X448" s="450"/>
      <c r="Y448" s="450"/>
      <c r="Z448" s="450"/>
      <c r="AA448" s="602"/>
      <c r="AB448" s="602"/>
      <c r="AC448" s="602"/>
      <c r="AD448" s="608"/>
      <c r="AE448" s="608"/>
      <c r="AF448" s="608"/>
      <c r="AG448" s="456">
        <v>33326</v>
      </c>
      <c r="AH448" s="456">
        <v>125</v>
      </c>
      <c r="AI448" s="456">
        <v>65</v>
      </c>
      <c r="AJ448" s="456"/>
      <c r="AK448" s="456"/>
      <c r="AL448" s="456"/>
      <c r="AM448" s="456"/>
      <c r="AN448" s="456"/>
      <c r="AO448" s="456"/>
      <c r="AP448" s="456"/>
      <c r="AQ448" s="456"/>
      <c r="AR448" s="456"/>
      <c r="AS448" s="456"/>
      <c r="AT448" s="456"/>
      <c r="AU448" s="456"/>
      <c r="AV448" s="456"/>
      <c r="AW448" s="675">
        <f t="shared" si="25"/>
        <v>83</v>
      </c>
      <c r="AX448" s="440">
        <f>IFERROR(VLOOKUP(B448,Database!A:D,4,FALSE),"r")</f>
        <v>252</v>
      </c>
      <c r="AY448" s="440">
        <f t="shared" si="26"/>
        <v>125</v>
      </c>
      <c r="BA448" s="641"/>
      <c r="BB448" s="467"/>
    </row>
    <row r="449" spans="1:54" ht="16.5" thickTop="1" thickBot="1" x14ac:dyDescent="0.3">
      <c r="A449" s="444">
        <f t="shared" si="27"/>
        <v>443</v>
      </c>
      <c r="B449" s="440">
        <v>6984806110</v>
      </c>
      <c r="C449" s="440"/>
      <c r="D449" s="440" t="str">
        <f>IFERROR(VLOOKUP(B449,Database!A:D,2,FALSE),"r")</f>
        <v>DF 54CS 1L LIGHT STRAWBRY DRP</v>
      </c>
      <c r="E449" s="849"/>
      <c r="F449" s="516">
        <f t="shared" si="24"/>
        <v>50</v>
      </c>
      <c r="G449" s="516"/>
      <c r="H449" s="862"/>
      <c r="I449" s="840">
        <v>33404</v>
      </c>
      <c r="J449" s="441">
        <v>33422</v>
      </c>
      <c r="K449" s="629">
        <v>69</v>
      </c>
      <c r="L449" s="442">
        <v>33423</v>
      </c>
      <c r="M449" s="442">
        <v>33453</v>
      </c>
      <c r="N449" s="442">
        <v>69</v>
      </c>
      <c r="O449" s="449"/>
      <c r="P449" s="449"/>
      <c r="Q449" s="449"/>
      <c r="R449" s="450"/>
      <c r="S449" s="450"/>
      <c r="T449" s="450"/>
      <c r="U449" s="487"/>
      <c r="V449" s="487"/>
      <c r="W449" s="487"/>
      <c r="X449" s="450"/>
      <c r="Y449" s="450"/>
      <c r="Z449" s="450"/>
      <c r="AA449" s="602"/>
      <c r="AB449" s="602"/>
      <c r="AC449" s="602"/>
      <c r="AD449" s="608"/>
      <c r="AE449" s="608"/>
      <c r="AF449" s="608"/>
      <c r="AG449" s="456"/>
      <c r="AH449" s="456"/>
      <c r="AI449" s="456"/>
      <c r="AJ449" s="456"/>
      <c r="AK449" s="456"/>
      <c r="AL449" s="456"/>
      <c r="AM449" s="456"/>
      <c r="AN449" s="456"/>
      <c r="AO449" s="456"/>
      <c r="AP449" s="456"/>
      <c r="AQ449" s="456"/>
      <c r="AR449" s="456"/>
      <c r="AS449" s="456"/>
      <c r="AT449" s="456"/>
      <c r="AU449" s="456"/>
      <c r="AV449" s="456"/>
      <c r="AW449" s="675">
        <f t="shared" si="25"/>
        <v>50</v>
      </c>
      <c r="AX449" s="440">
        <f>IFERROR(VLOOKUP(B449,Database!A:D,4,FALSE),"r")</f>
        <v>1</v>
      </c>
      <c r="AY449" s="440">
        <f t="shared" si="26"/>
        <v>0</v>
      </c>
      <c r="BA449" s="641"/>
      <c r="BB449" s="467"/>
    </row>
    <row r="450" spans="1:54" ht="16.5" thickTop="1" thickBot="1" x14ac:dyDescent="0.3">
      <c r="A450" s="444">
        <f t="shared" si="27"/>
        <v>444</v>
      </c>
      <c r="B450" s="440">
        <v>6984806932</v>
      </c>
      <c r="C450" s="440"/>
      <c r="D450" s="440" t="str">
        <f>IFERROR(VLOOKUP(B450,Database!A:D,2,FALSE),"r")</f>
        <v>DF 1L LIGHT STRAWBERRY FRT SPD-CANADA</v>
      </c>
      <c r="E450" s="849"/>
      <c r="F450" s="516">
        <f t="shared" si="24"/>
        <v>435</v>
      </c>
      <c r="G450" s="516"/>
      <c r="H450" s="862"/>
      <c r="I450" s="840">
        <v>33454</v>
      </c>
      <c r="J450" s="441">
        <v>33460</v>
      </c>
      <c r="K450" s="629">
        <v>69</v>
      </c>
      <c r="L450" s="442"/>
      <c r="M450" s="442"/>
      <c r="N450" s="442"/>
      <c r="O450" s="449"/>
      <c r="P450" s="449"/>
      <c r="Q450" s="449"/>
      <c r="R450" s="450"/>
      <c r="S450" s="450"/>
      <c r="T450" s="450"/>
      <c r="U450" s="487"/>
      <c r="V450" s="487"/>
      <c r="W450" s="487"/>
      <c r="X450" s="450"/>
      <c r="Y450" s="450"/>
      <c r="Z450" s="450"/>
      <c r="AA450" s="602"/>
      <c r="AB450" s="602"/>
      <c r="AC450" s="602"/>
      <c r="AD450" s="608"/>
      <c r="AE450" s="608"/>
      <c r="AF450" s="608"/>
      <c r="AG450" s="456">
        <v>33461</v>
      </c>
      <c r="AH450" s="456">
        <v>38</v>
      </c>
      <c r="AI450" s="456">
        <v>69</v>
      </c>
      <c r="AJ450" s="456">
        <v>27893</v>
      </c>
      <c r="AK450" s="456">
        <v>19</v>
      </c>
      <c r="AL450" s="456">
        <v>9343</v>
      </c>
      <c r="AM450" s="456"/>
      <c r="AN450" s="456"/>
      <c r="AO450" s="456"/>
      <c r="AP450" s="456"/>
      <c r="AQ450" s="456"/>
      <c r="AR450" s="456"/>
      <c r="AS450" s="456"/>
      <c r="AT450" s="456"/>
      <c r="AU450" s="456"/>
      <c r="AV450" s="456"/>
      <c r="AW450" s="675">
        <f t="shared" si="25"/>
        <v>7</v>
      </c>
      <c r="AX450" s="440">
        <f>IFERROR(VLOOKUP(B450,Database!A:D,4,FALSE),"r")</f>
        <v>54</v>
      </c>
      <c r="AY450" s="440">
        <f t="shared" si="26"/>
        <v>57</v>
      </c>
      <c r="BA450" s="641"/>
      <c r="BB450" s="467"/>
    </row>
    <row r="451" spans="1:54" ht="16.5" thickTop="1" thickBot="1" x14ac:dyDescent="0.3">
      <c r="A451" s="444">
        <f t="shared" si="27"/>
        <v>445</v>
      </c>
      <c r="B451" s="440">
        <v>5150005125</v>
      </c>
      <c r="C451" s="440"/>
      <c r="D451" s="440" t="str">
        <f>IFERROR(VLOOKUP(B451,Database!A:D,2,FALSE),"r")</f>
        <v>SM 1L PURE STRAWBERRY JAM</v>
      </c>
      <c r="E451" s="849"/>
      <c r="F451" s="516">
        <f t="shared" si="24"/>
        <v>1402</v>
      </c>
      <c r="G451" s="516"/>
      <c r="H451" s="862"/>
      <c r="I451" s="840">
        <v>33462</v>
      </c>
      <c r="J451" s="441">
        <v>33483</v>
      </c>
      <c r="K451" s="629">
        <v>69</v>
      </c>
      <c r="L451" s="518">
        <v>33485</v>
      </c>
      <c r="M451" s="518">
        <v>33486</v>
      </c>
      <c r="N451" s="518">
        <v>69</v>
      </c>
      <c r="O451" s="449"/>
      <c r="P451" s="449"/>
      <c r="Q451" s="449"/>
      <c r="R451" s="450"/>
      <c r="S451" s="450"/>
      <c r="T451" s="450"/>
      <c r="U451" s="487"/>
      <c r="V451" s="487"/>
      <c r="W451" s="487"/>
      <c r="X451" s="450"/>
      <c r="Y451" s="450"/>
      <c r="Z451" s="450"/>
      <c r="AA451" s="602"/>
      <c r="AB451" s="602"/>
      <c r="AC451" s="602"/>
      <c r="AD451" s="608"/>
      <c r="AE451" s="608"/>
      <c r="AF451" s="608"/>
      <c r="AG451" s="456">
        <v>33484</v>
      </c>
      <c r="AH451" s="456">
        <v>57</v>
      </c>
      <c r="AI451" s="456">
        <v>69</v>
      </c>
      <c r="AJ451" s="458">
        <v>33487</v>
      </c>
      <c r="AK451" s="458">
        <v>49</v>
      </c>
      <c r="AL451" s="458">
        <v>69</v>
      </c>
      <c r="AM451" s="456"/>
      <c r="AN451" s="456"/>
      <c r="AO451" s="456"/>
      <c r="AP451" s="456"/>
      <c r="AQ451" s="456"/>
      <c r="AR451" s="456"/>
      <c r="AS451" s="456"/>
      <c r="AT451" s="456"/>
      <c r="AU451" s="456"/>
      <c r="AV451" s="456"/>
      <c r="AW451" s="675">
        <f t="shared" si="25"/>
        <v>24</v>
      </c>
      <c r="AX451" s="440">
        <f>IFERROR(VLOOKUP(B451,Database!A:D,4,FALSE),"r")</f>
        <v>54</v>
      </c>
      <c r="AY451" s="440">
        <f t="shared" si="26"/>
        <v>106</v>
      </c>
      <c r="BA451" s="641"/>
      <c r="BB451" s="467"/>
    </row>
    <row r="452" spans="1:54" ht="16.5" thickTop="1" thickBot="1" x14ac:dyDescent="0.3">
      <c r="A452" s="444">
        <f t="shared" si="27"/>
        <v>446</v>
      </c>
      <c r="B452" s="440">
        <v>5150005122</v>
      </c>
      <c r="C452" s="440"/>
      <c r="D452" s="440" t="str">
        <f>IFERROR(VLOOKUP(B452,Database!A:D,2,FALSE),"r")</f>
        <v>SM 1L PURE RASPBERRY JAM</v>
      </c>
      <c r="E452" s="849"/>
      <c r="F452" s="516">
        <f t="shared" si="24"/>
        <v>1281</v>
      </c>
      <c r="G452" s="516"/>
      <c r="H452" s="862"/>
      <c r="I452" s="840">
        <v>33488</v>
      </c>
      <c r="J452" s="441">
        <v>33494</v>
      </c>
      <c r="K452" s="629">
        <v>69</v>
      </c>
      <c r="L452" s="442">
        <v>33495</v>
      </c>
      <c r="M452" s="442">
        <v>33507</v>
      </c>
      <c r="N452" s="442">
        <v>69</v>
      </c>
      <c r="O452" s="449">
        <v>33509</v>
      </c>
      <c r="P452" s="449">
        <v>33511</v>
      </c>
      <c r="Q452" s="449">
        <v>70</v>
      </c>
      <c r="R452" s="450"/>
      <c r="S452" s="450"/>
      <c r="T452" s="450"/>
      <c r="U452" s="487"/>
      <c r="V452" s="487"/>
      <c r="W452" s="487"/>
      <c r="X452" s="450"/>
      <c r="Y452" s="450"/>
      <c r="Z452" s="450"/>
      <c r="AA452" s="602"/>
      <c r="AB452" s="602"/>
      <c r="AC452" s="602"/>
      <c r="AD452" s="608"/>
      <c r="AE452" s="608"/>
      <c r="AF452" s="608"/>
      <c r="AG452" s="456">
        <v>33508</v>
      </c>
      <c r="AH452" s="456">
        <v>39</v>
      </c>
      <c r="AI452" s="456">
        <v>69</v>
      </c>
      <c r="AJ452" s="456"/>
      <c r="AK452" s="456"/>
      <c r="AL452" s="456"/>
      <c r="AM452" s="456"/>
      <c r="AN452" s="456"/>
      <c r="AO452" s="456"/>
      <c r="AP452" s="456"/>
      <c r="AQ452" s="456"/>
      <c r="AR452" s="456"/>
      <c r="AS452" s="456"/>
      <c r="AT452" s="456"/>
      <c r="AU452" s="456"/>
      <c r="AV452" s="456"/>
      <c r="AW452" s="675">
        <f t="shared" si="25"/>
        <v>23</v>
      </c>
      <c r="AX452" s="440">
        <f>IFERROR(VLOOKUP(B452,Database!A:D,4,FALSE),"r")</f>
        <v>54</v>
      </c>
      <c r="AY452" s="440">
        <f t="shared" si="26"/>
        <v>39</v>
      </c>
      <c r="BA452" s="641"/>
      <c r="BB452" s="467"/>
    </row>
    <row r="453" spans="1:54" ht="16.5" thickTop="1" thickBot="1" x14ac:dyDescent="0.3">
      <c r="A453" s="444">
        <f t="shared" si="27"/>
        <v>447</v>
      </c>
      <c r="B453" s="440">
        <v>6984806361</v>
      </c>
      <c r="C453" s="440"/>
      <c r="D453" s="440" t="str">
        <f>IFERROR(VLOOKUP(B453,Database!A:D,2,FALSE),"r")</f>
        <v>DF 500ML LT RASP FRT SPREAD</v>
      </c>
      <c r="E453" s="849"/>
      <c r="F453" s="516">
        <f t="shared" si="24"/>
        <v>2047</v>
      </c>
      <c r="G453" s="516"/>
      <c r="H453" s="862"/>
      <c r="I453" s="840">
        <v>33512</v>
      </c>
      <c r="J453" s="441">
        <v>33535</v>
      </c>
      <c r="K453" s="629">
        <v>70</v>
      </c>
      <c r="L453" s="442"/>
      <c r="M453" s="442"/>
      <c r="N453" s="442"/>
      <c r="O453" s="449"/>
      <c r="P453" s="449"/>
      <c r="Q453" s="449"/>
      <c r="R453" s="450"/>
      <c r="S453" s="450"/>
      <c r="T453" s="450"/>
      <c r="U453" s="487"/>
      <c r="V453" s="487"/>
      <c r="W453" s="487"/>
      <c r="X453" s="450"/>
      <c r="Y453" s="450"/>
      <c r="Z453" s="450"/>
      <c r="AA453" s="602"/>
      <c r="AB453" s="602"/>
      <c r="AC453" s="602"/>
      <c r="AD453" s="608"/>
      <c r="AE453" s="608"/>
      <c r="AF453" s="608"/>
      <c r="AG453" s="456">
        <v>33536</v>
      </c>
      <c r="AH453" s="456">
        <v>31</v>
      </c>
      <c r="AI453" s="456">
        <v>70</v>
      </c>
      <c r="AJ453" s="456"/>
      <c r="AK453" s="456"/>
      <c r="AL453" s="456"/>
      <c r="AM453" s="456"/>
      <c r="AN453" s="456"/>
      <c r="AO453" s="456"/>
      <c r="AP453" s="456"/>
      <c r="AQ453" s="456"/>
      <c r="AR453" s="456"/>
      <c r="AS453" s="456"/>
      <c r="AT453" s="456"/>
      <c r="AU453" s="456"/>
      <c r="AV453" s="456"/>
      <c r="AW453" s="675">
        <f t="shared" si="25"/>
        <v>24</v>
      </c>
      <c r="AX453" s="440">
        <f>IFERROR(VLOOKUP(B453,Database!A:D,4,FALSE),"r")</f>
        <v>84</v>
      </c>
      <c r="AY453" s="440">
        <f t="shared" si="26"/>
        <v>31</v>
      </c>
      <c r="BA453" s="641"/>
      <c r="BB453" s="467"/>
    </row>
    <row r="454" spans="1:54" ht="16.5" thickTop="1" thickBot="1" x14ac:dyDescent="0.3">
      <c r="A454" s="444">
        <f t="shared" si="27"/>
        <v>448</v>
      </c>
      <c r="B454" s="763">
        <v>5150003979</v>
      </c>
      <c r="C454" s="763"/>
      <c r="D454" s="763" t="str">
        <f>IFERROR(VLOOKUP(B454,Database!A:D,2,FALSE),"r")</f>
        <v>DK 2.75 OZ WLD MNE BLUBRY SYRP</v>
      </c>
      <c r="E454" s="853"/>
      <c r="F454" s="516">
        <f t="shared" si="24"/>
        <v>7154</v>
      </c>
      <c r="G454" s="764"/>
      <c r="H454" s="870"/>
      <c r="I454" s="840">
        <v>71702</v>
      </c>
      <c r="J454" s="441">
        <v>71710</v>
      </c>
      <c r="K454" s="629">
        <v>68</v>
      </c>
      <c r="L454" s="442">
        <v>71711</v>
      </c>
      <c r="M454" s="442">
        <v>71750</v>
      </c>
      <c r="N454" s="442">
        <v>69</v>
      </c>
      <c r="O454" s="449">
        <v>71751</v>
      </c>
      <c r="P454" s="449">
        <v>71762</v>
      </c>
      <c r="Q454" s="449">
        <v>70</v>
      </c>
      <c r="R454" s="450">
        <v>71763</v>
      </c>
      <c r="S454" s="450">
        <v>71790</v>
      </c>
      <c r="T454" s="450">
        <v>70</v>
      </c>
      <c r="U454" s="487"/>
      <c r="V454" s="487"/>
      <c r="W454" s="487"/>
      <c r="X454" s="450"/>
      <c r="Y454" s="450"/>
      <c r="Z454" s="450"/>
      <c r="AA454" s="602"/>
      <c r="AB454" s="602"/>
      <c r="AC454" s="602"/>
      <c r="AD454" s="608"/>
      <c r="AE454" s="608"/>
      <c r="AF454" s="608"/>
      <c r="AG454" s="456">
        <v>71791</v>
      </c>
      <c r="AH454" s="456">
        <v>34</v>
      </c>
      <c r="AI454" s="456">
        <v>70</v>
      </c>
      <c r="AJ454" s="456"/>
      <c r="AK454" s="456"/>
      <c r="AL454" s="456"/>
      <c r="AM454" s="456"/>
      <c r="AN454" s="456"/>
      <c r="AO454" s="456"/>
      <c r="AP454" s="456"/>
      <c r="AQ454" s="456"/>
      <c r="AR454" s="456"/>
      <c r="AS454" s="456"/>
      <c r="AT454" s="456"/>
      <c r="AU454" s="456"/>
      <c r="AV454" s="456"/>
      <c r="AW454" s="675">
        <f t="shared" si="25"/>
        <v>89</v>
      </c>
      <c r="AX454" s="440">
        <f>IFERROR(VLOOKUP(B454,Database!A:D,4,FALSE),"r")</f>
        <v>80</v>
      </c>
      <c r="AY454" s="440">
        <f t="shared" si="26"/>
        <v>34</v>
      </c>
      <c r="BA454" s="641"/>
      <c r="BB454" s="467"/>
    </row>
    <row r="455" spans="1:54" ht="16.5" thickTop="1" thickBot="1" x14ac:dyDescent="0.3">
      <c r="A455" s="444">
        <f t="shared" si="27"/>
        <v>449</v>
      </c>
      <c r="B455" s="440">
        <v>5150003889</v>
      </c>
      <c r="C455" s="440"/>
      <c r="D455" s="440" t="str">
        <f>IFERROR(VLOOKUP(B455,Database!A:D,2,FALSE),"r")</f>
        <v>DK 1 OZ STRAWBERRY PRESERVES</v>
      </c>
      <c r="E455" s="849"/>
      <c r="F455" s="516">
        <f t="shared" ref="F455:F518" si="28">((($AW455)*$AX455)+($AY455))</f>
        <v>7344</v>
      </c>
      <c r="G455" s="516"/>
      <c r="H455" s="862"/>
      <c r="I455" s="840">
        <v>71792</v>
      </c>
      <c r="J455" s="441">
        <v>71794</v>
      </c>
      <c r="K455" s="629">
        <v>70</v>
      </c>
      <c r="L455" s="442">
        <v>71795</v>
      </c>
      <c r="M455" s="442">
        <v>71804</v>
      </c>
      <c r="N455" s="442">
        <v>71</v>
      </c>
      <c r="O455" s="449">
        <v>71805</v>
      </c>
      <c r="P455" s="449">
        <v>71835</v>
      </c>
      <c r="Q455" s="449">
        <v>71</v>
      </c>
      <c r="R455" s="450">
        <v>71836</v>
      </c>
      <c r="S455" s="450">
        <v>71845</v>
      </c>
      <c r="T455" s="450">
        <v>72</v>
      </c>
      <c r="U455" s="487"/>
      <c r="V455" s="487"/>
      <c r="W455" s="487"/>
      <c r="X455" s="450"/>
      <c r="Y455" s="450"/>
      <c r="Z455" s="450"/>
      <c r="AA455" s="602"/>
      <c r="AB455" s="602"/>
      <c r="AC455" s="602"/>
      <c r="AD455" s="608"/>
      <c r="AE455" s="608"/>
      <c r="AF455" s="608"/>
      <c r="AG455" s="456"/>
      <c r="AH455" s="456"/>
      <c r="AI455" s="456"/>
      <c r="AJ455" s="456"/>
      <c r="AK455" s="456"/>
      <c r="AL455" s="456"/>
      <c r="AM455" s="456"/>
      <c r="AN455" s="456"/>
      <c r="AO455" s="456"/>
      <c r="AP455" s="456"/>
      <c r="AQ455" s="456"/>
      <c r="AR455" s="456"/>
      <c r="AS455" s="456"/>
      <c r="AT455" s="456"/>
      <c r="AU455" s="456"/>
      <c r="AV455" s="456"/>
      <c r="AW455" s="675">
        <f t="shared" si="25"/>
        <v>54</v>
      </c>
      <c r="AX455" s="440">
        <f>IFERROR(VLOOKUP(B455,Database!A:D,4,FALSE),"r")</f>
        <v>136</v>
      </c>
      <c r="AY455" s="440">
        <f t="shared" si="26"/>
        <v>0</v>
      </c>
      <c r="BA455" s="641"/>
      <c r="BB455" s="467"/>
    </row>
    <row r="456" spans="1:54" ht="16.5" thickTop="1" thickBot="1" x14ac:dyDescent="0.3">
      <c r="A456" s="444">
        <f t="shared" si="27"/>
        <v>450</v>
      </c>
      <c r="B456" s="440">
        <v>5150004545</v>
      </c>
      <c r="C456" s="440"/>
      <c r="D456" s="440" t="str">
        <f>IFERROR(VLOOKUP(B456,Database!A:D,2,FALSE),"r")</f>
        <v>GM 10 ML LT RASP FR SPREAD</v>
      </c>
      <c r="E456" s="849"/>
      <c r="F456" s="516">
        <f t="shared" si="28"/>
        <v>1307</v>
      </c>
      <c r="G456" s="516"/>
      <c r="H456" s="862"/>
      <c r="I456" s="840">
        <v>10768</v>
      </c>
      <c r="J456" s="441">
        <v>10772</v>
      </c>
      <c r="K456" s="629">
        <v>68</v>
      </c>
      <c r="L456" s="442">
        <v>10773</v>
      </c>
      <c r="M456" s="442">
        <v>10775</v>
      </c>
      <c r="N456" s="442">
        <v>69</v>
      </c>
      <c r="O456" s="449"/>
      <c r="P456" s="449"/>
      <c r="Q456" s="449"/>
      <c r="R456" s="450"/>
      <c r="S456" s="450"/>
      <c r="T456" s="450"/>
      <c r="U456" s="487"/>
      <c r="V456" s="487"/>
      <c r="W456" s="487"/>
      <c r="X456" s="450"/>
      <c r="Y456" s="450"/>
      <c r="Z456" s="450"/>
      <c r="AA456" s="602"/>
      <c r="AB456" s="602"/>
      <c r="AC456" s="602"/>
      <c r="AD456" s="608"/>
      <c r="AE456" s="608"/>
      <c r="AF456" s="608"/>
      <c r="AG456" s="456">
        <v>10767</v>
      </c>
      <c r="AH456" s="456">
        <v>27</v>
      </c>
      <c r="AI456" s="456">
        <v>68</v>
      </c>
      <c r="AJ456" s="456">
        <v>10776</v>
      </c>
      <c r="AK456" s="456">
        <v>48</v>
      </c>
      <c r="AL456" s="456">
        <v>69</v>
      </c>
      <c r="AM456" s="456"/>
      <c r="AN456" s="456"/>
      <c r="AO456" s="456"/>
      <c r="AP456" s="456"/>
      <c r="AQ456" s="456"/>
      <c r="AR456" s="456"/>
      <c r="AS456" s="456"/>
      <c r="AT456" s="456"/>
      <c r="AU456" s="456"/>
      <c r="AV456" s="456"/>
      <c r="AW456" s="675">
        <f t="shared" ref="AW456:AW519" si="29">IF($I456&lt;&gt;0,(($J456-$I456)+1),0) + IF($L456&lt;&gt;0,(($M456-$L456)+1),0) + IF($O456&lt;&gt;0,(($P456-$O456)+1),0) + IF($R456&lt;&gt;0,(($S456-$R456)+1),0) +  IF($U456&lt;&gt;0,(($V456-$U456)+1),0) +  IF($X456&lt;&gt;0,(($Y456-$X456)+1),0) +IF($AA456&lt;&gt;0,(($AB456-$AA456)+1),0) +IF($AD456&lt;&gt;0,(($AE456-$AD456)+1),0)</f>
        <v>8</v>
      </c>
      <c r="AX456" s="440">
        <f>IFERROR(VLOOKUP(B456,Database!A:D,4,FALSE),"r")</f>
        <v>154</v>
      </c>
      <c r="AY456" s="440">
        <f t="shared" ref="AY456:AY519" si="30">($AH456+$AK456+$AN456+$AQ456+ $AT456)</f>
        <v>75</v>
      </c>
      <c r="BA456" s="641"/>
      <c r="BB456" s="467"/>
    </row>
    <row r="457" spans="1:54" ht="16.5" thickTop="1" thickBot="1" x14ac:dyDescent="0.3">
      <c r="A457" s="444">
        <f t="shared" ref="A457:A520" si="31">A456+1</f>
        <v>451</v>
      </c>
      <c r="B457" s="440">
        <v>5150040125</v>
      </c>
      <c r="C457" s="440"/>
      <c r="D457" s="440" t="str">
        <f>IFERROR(VLOOKUP(B457,Database!A:D,2,FALSE),"r")</f>
        <v>SM 10 ML PURE RASP</v>
      </c>
      <c r="E457" s="849"/>
      <c r="F457" s="516">
        <f t="shared" si="28"/>
        <v>2198</v>
      </c>
      <c r="G457" s="516"/>
      <c r="H457" s="862"/>
      <c r="I457" s="840">
        <v>10777</v>
      </c>
      <c r="J457" s="441">
        <v>10790</v>
      </c>
      <c r="K457" s="629">
        <v>69</v>
      </c>
      <c r="L457" s="442"/>
      <c r="M457" s="442"/>
      <c r="N457" s="442"/>
      <c r="O457" s="449"/>
      <c r="P457" s="449"/>
      <c r="Q457" s="449"/>
      <c r="R457" s="450"/>
      <c r="S457" s="450"/>
      <c r="T457" s="450"/>
      <c r="U457" s="487"/>
      <c r="V457" s="487"/>
      <c r="W457" s="487"/>
      <c r="X457" s="450"/>
      <c r="Y457" s="450"/>
      <c r="Z457" s="450"/>
      <c r="AA457" s="602"/>
      <c r="AB457" s="602"/>
      <c r="AC457" s="602"/>
      <c r="AD457" s="608"/>
      <c r="AE457" s="608"/>
      <c r="AF457" s="608"/>
      <c r="AG457" s="456">
        <v>10791</v>
      </c>
      <c r="AH457" s="456">
        <v>42</v>
      </c>
      <c r="AI457" s="456">
        <v>69</v>
      </c>
      <c r="AJ457" s="456"/>
      <c r="AK457" s="456"/>
      <c r="AL457" s="456"/>
      <c r="AM457" s="456"/>
      <c r="AN457" s="456"/>
      <c r="AO457" s="456"/>
      <c r="AP457" s="456"/>
      <c r="AQ457" s="456"/>
      <c r="AR457" s="456"/>
      <c r="AS457" s="456"/>
      <c r="AT457" s="456"/>
      <c r="AU457" s="456"/>
      <c r="AV457" s="456"/>
      <c r="AW457" s="675">
        <f t="shared" si="29"/>
        <v>14</v>
      </c>
      <c r="AX457" s="440">
        <f>IFERROR(VLOOKUP(B457,Database!A:D,4,FALSE),"r")</f>
        <v>154</v>
      </c>
      <c r="AY457" s="440">
        <f t="shared" si="30"/>
        <v>42</v>
      </c>
      <c r="BA457" s="641"/>
      <c r="BB457" s="467"/>
    </row>
    <row r="458" spans="1:54" ht="16.5" thickTop="1" thickBot="1" x14ac:dyDescent="0.3">
      <c r="A458" s="444">
        <f t="shared" si="31"/>
        <v>452</v>
      </c>
      <c r="B458" s="440">
        <v>5150040126</v>
      </c>
      <c r="C458" s="440"/>
      <c r="D458" s="440" t="str">
        <f>IFERROR(VLOOKUP(B458,Database!A:D,2,FALSE),"r")</f>
        <v>SM 16 ML PURE RASP JAM</v>
      </c>
      <c r="E458" s="849"/>
      <c r="F458" s="516">
        <f t="shared" si="28"/>
        <v>3121</v>
      </c>
      <c r="G458" s="516"/>
      <c r="H458" s="862"/>
      <c r="I458" s="840">
        <v>10793</v>
      </c>
      <c r="J458" s="441">
        <v>10808</v>
      </c>
      <c r="K458" s="629">
        <v>70</v>
      </c>
      <c r="L458" s="442">
        <v>10810</v>
      </c>
      <c r="M458" s="442">
        <v>10815</v>
      </c>
      <c r="N458" s="442">
        <v>71</v>
      </c>
      <c r="O458" s="449"/>
      <c r="P458" s="449"/>
      <c r="Q458" s="449"/>
      <c r="R458" s="450"/>
      <c r="S458" s="450"/>
      <c r="T458" s="450"/>
      <c r="U458" s="487"/>
      <c r="V458" s="487"/>
      <c r="W458" s="487"/>
      <c r="X458" s="450"/>
      <c r="Y458" s="450"/>
      <c r="Z458" s="450"/>
      <c r="AA458" s="602"/>
      <c r="AB458" s="602"/>
      <c r="AC458" s="602"/>
      <c r="AD458" s="608"/>
      <c r="AE458" s="608"/>
      <c r="AF458" s="608"/>
      <c r="AG458" s="456">
        <v>10792</v>
      </c>
      <c r="AH458" s="456">
        <v>132</v>
      </c>
      <c r="AI458" s="456">
        <v>70</v>
      </c>
      <c r="AJ458" s="456">
        <v>10809</v>
      </c>
      <c r="AK458" s="456">
        <v>85</v>
      </c>
      <c r="AL458" s="456">
        <v>70</v>
      </c>
      <c r="AM458" s="456"/>
      <c r="AN458" s="456"/>
      <c r="AO458" s="456"/>
      <c r="AP458" s="456"/>
      <c r="AQ458" s="456"/>
      <c r="AR458" s="456"/>
      <c r="AS458" s="456"/>
      <c r="AT458" s="456"/>
      <c r="AU458" s="456"/>
      <c r="AV458" s="456"/>
      <c r="AW458" s="675">
        <f t="shared" si="29"/>
        <v>22</v>
      </c>
      <c r="AX458" s="440">
        <f>IFERROR(VLOOKUP(B458,Database!A:D,4,FALSE),"r")</f>
        <v>132</v>
      </c>
      <c r="AY458" s="440">
        <f t="shared" si="30"/>
        <v>217</v>
      </c>
      <c r="BA458" s="641"/>
      <c r="BB458" s="467"/>
    </row>
    <row r="459" spans="1:54" ht="16.5" thickTop="1" thickBot="1" x14ac:dyDescent="0.3">
      <c r="A459" s="444">
        <f t="shared" si="31"/>
        <v>453</v>
      </c>
      <c r="B459" s="616">
        <v>5150040128</v>
      </c>
      <c r="C459" s="616"/>
      <c r="D459" s="616" t="str">
        <f>IFERROR(VLOOKUP(B459,Database!A:D,2,FALSE),"r")</f>
        <v>SM 16 ML PURE ORANGE MARM</v>
      </c>
      <c r="E459" s="850"/>
      <c r="F459" s="516">
        <f t="shared" si="28"/>
        <v>532</v>
      </c>
      <c r="G459" s="617"/>
      <c r="H459" s="869"/>
      <c r="I459" s="840">
        <v>10829</v>
      </c>
      <c r="J459" s="441">
        <v>10831</v>
      </c>
      <c r="K459" s="629">
        <v>71</v>
      </c>
      <c r="L459" s="442"/>
      <c r="M459" s="442"/>
      <c r="N459" s="442"/>
      <c r="O459" s="449"/>
      <c r="P459" s="449"/>
      <c r="Q459" s="449"/>
      <c r="R459" s="450"/>
      <c r="S459" s="450"/>
      <c r="T459" s="450"/>
      <c r="U459" s="487"/>
      <c r="V459" s="487"/>
      <c r="W459" s="487"/>
      <c r="X459" s="450"/>
      <c r="Y459" s="450"/>
      <c r="Z459" s="450"/>
      <c r="AA459" s="602"/>
      <c r="AB459" s="602"/>
      <c r="AC459" s="602"/>
      <c r="AD459" s="608"/>
      <c r="AE459" s="608"/>
      <c r="AF459" s="608"/>
      <c r="AG459" s="456">
        <v>10832</v>
      </c>
      <c r="AH459" s="456">
        <v>136</v>
      </c>
      <c r="AI459" s="456">
        <v>72</v>
      </c>
      <c r="AJ459" s="456"/>
      <c r="AK459" s="456"/>
      <c r="AL459" s="456"/>
      <c r="AM459" s="456"/>
      <c r="AN459" s="456"/>
      <c r="AO459" s="456"/>
      <c r="AP459" s="456"/>
      <c r="AQ459" s="456"/>
      <c r="AR459" s="456"/>
      <c r="AS459" s="456"/>
      <c r="AT459" s="456"/>
      <c r="AU459" s="456"/>
      <c r="AV459" s="456"/>
      <c r="AW459" s="675">
        <f t="shared" si="29"/>
        <v>3</v>
      </c>
      <c r="AX459" s="440">
        <f>IFERROR(VLOOKUP(B459,Database!A:D,4,FALSE),"r")</f>
        <v>132</v>
      </c>
      <c r="AY459" s="440">
        <f t="shared" si="30"/>
        <v>136</v>
      </c>
      <c r="BA459" s="641"/>
      <c r="BB459" s="467"/>
    </row>
    <row r="460" spans="1:54" ht="16.5" thickTop="1" thickBot="1" x14ac:dyDescent="0.3">
      <c r="A460" s="444">
        <f t="shared" si="31"/>
        <v>454</v>
      </c>
      <c r="B460" s="616">
        <v>6984806288</v>
      </c>
      <c r="C460" s="616"/>
      <c r="D460" s="616" t="str">
        <f>IFERROR(VLOOKUP(B460,Database!A:D,2,FALSE),"r")</f>
        <v>DF 500 ML RASP FRT SPREAD</v>
      </c>
      <c r="E460" s="850"/>
      <c r="F460" s="516">
        <f t="shared" si="28"/>
        <v>1871</v>
      </c>
      <c r="G460" s="617"/>
      <c r="H460" s="869"/>
      <c r="I460" s="840">
        <v>33537</v>
      </c>
      <c r="J460" s="441">
        <v>33558</v>
      </c>
      <c r="K460" s="629">
        <v>70</v>
      </c>
      <c r="L460" s="442"/>
      <c r="M460" s="442"/>
      <c r="N460" s="442"/>
      <c r="O460" s="449"/>
      <c r="P460" s="449"/>
      <c r="Q460" s="449"/>
      <c r="R460" s="450"/>
      <c r="S460" s="450"/>
      <c r="T460" s="450"/>
      <c r="U460" s="487"/>
      <c r="V460" s="487"/>
      <c r="W460" s="487"/>
      <c r="X460" s="450"/>
      <c r="Y460" s="450"/>
      <c r="Z460" s="450"/>
      <c r="AA460" s="602"/>
      <c r="AB460" s="602"/>
      <c r="AC460" s="602"/>
      <c r="AD460" s="608"/>
      <c r="AE460" s="608"/>
      <c r="AF460" s="608"/>
      <c r="AG460" s="456">
        <v>33559</v>
      </c>
      <c r="AH460" s="456">
        <v>23</v>
      </c>
      <c r="AI460" s="456">
        <v>70</v>
      </c>
      <c r="AJ460" s="456"/>
      <c r="AK460" s="456"/>
      <c r="AL460" s="456"/>
      <c r="AM460" s="456"/>
      <c r="AN460" s="456"/>
      <c r="AO460" s="456"/>
      <c r="AP460" s="456"/>
      <c r="AQ460" s="456"/>
      <c r="AR460" s="456"/>
      <c r="AS460" s="456"/>
      <c r="AT460" s="456"/>
      <c r="AU460" s="456"/>
      <c r="AV460" s="456"/>
      <c r="AW460" s="675">
        <f t="shared" si="29"/>
        <v>22</v>
      </c>
      <c r="AX460" s="440">
        <f>IFERROR(VLOOKUP(B460,Database!A:D,4,FALSE),"r")</f>
        <v>84</v>
      </c>
      <c r="AY460" s="440">
        <f t="shared" si="30"/>
        <v>23</v>
      </c>
      <c r="BA460" s="641"/>
      <c r="BB460" s="467"/>
    </row>
    <row r="461" spans="1:54" ht="16.5" thickTop="1" thickBot="1" x14ac:dyDescent="0.3">
      <c r="A461" s="678">
        <f t="shared" si="31"/>
        <v>455</v>
      </c>
      <c r="B461" s="773">
        <v>6984805853</v>
      </c>
      <c r="C461" s="773"/>
      <c r="D461" s="773" t="str">
        <f>IFERROR(VLOOKUP(B461,Database!A:D,2,FALSE),"r")</f>
        <v>DF 500 ML FIELDBERRY FRT SPRD</v>
      </c>
      <c r="E461" s="854"/>
      <c r="F461" s="516">
        <f t="shared" si="28"/>
        <v>1085</v>
      </c>
      <c r="G461" s="617"/>
      <c r="H461" s="869"/>
      <c r="I461" s="840">
        <v>33560</v>
      </c>
      <c r="J461" s="441">
        <v>33571</v>
      </c>
      <c r="K461" s="629">
        <v>70</v>
      </c>
      <c r="L461" s="442"/>
      <c r="M461" s="442"/>
      <c r="N461" s="442"/>
      <c r="O461" s="449"/>
      <c r="P461" s="449"/>
      <c r="Q461" s="449"/>
      <c r="R461" s="450"/>
      <c r="S461" s="450"/>
      <c r="T461" s="450"/>
      <c r="U461" s="487"/>
      <c r="V461" s="487"/>
      <c r="W461" s="487"/>
      <c r="X461" s="450"/>
      <c r="Y461" s="450"/>
      <c r="Z461" s="450"/>
      <c r="AA461" s="602"/>
      <c r="AB461" s="602"/>
      <c r="AC461" s="602"/>
      <c r="AD461" s="608"/>
      <c r="AE461" s="608"/>
      <c r="AF461" s="608"/>
      <c r="AG461" s="456">
        <v>33572</v>
      </c>
      <c r="AH461" s="456">
        <v>77</v>
      </c>
      <c r="AI461" s="456">
        <v>70</v>
      </c>
      <c r="AJ461" s="456"/>
      <c r="AK461" s="456"/>
      <c r="AL461" s="456"/>
      <c r="AM461" s="456"/>
      <c r="AN461" s="456"/>
      <c r="AO461" s="456"/>
      <c r="AP461" s="456"/>
      <c r="AQ461" s="456"/>
      <c r="AR461" s="456"/>
      <c r="AS461" s="456"/>
      <c r="AT461" s="456"/>
      <c r="AU461" s="456"/>
      <c r="AV461" s="456"/>
      <c r="AW461" s="675">
        <f t="shared" si="29"/>
        <v>12</v>
      </c>
      <c r="AX461" s="440">
        <f>IFERROR(VLOOKUP(B461,Database!A:D,4,FALSE),"r")</f>
        <v>84</v>
      </c>
      <c r="AY461" s="440">
        <f t="shared" si="30"/>
        <v>77</v>
      </c>
      <c r="BA461" s="641"/>
      <c r="BB461" s="467"/>
    </row>
    <row r="462" spans="1:54" ht="16.5" thickTop="1" thickBot="1" x14ac:dyDescent="0.3">
      <c r="A462" s="444">
        <f t="shared" si="31"/>
        <v>456</v>
      </c>
      <c r="B462" s="616">
        <v>6984806270</v>
      </c>
      <c r="C462" s="616"/>
      <c r="D462" s="616" t="str">
        <f>IFERROR(VLOOKUP(B462,Database!A:D,2,FALSE),"r")</f>
        <v>DF 500 ML STRAW FRT SPREAD</v>
      </c>
      <c r="E462" s="850"/>
      <c r="F462" s="516">
        <f t="shared" si="28"/>
        <v>2172</v>
      </c>
      <c r="G462" s="617"/>
      <c r="H462" s="869"/>
      <c r="I462" s="840">
        <v>33573</v>
      </c>
      <c r="J462" s="441">
        <v>33597</v>
      </c>
      <c r="K462" s="629">
        <v>70</v>
      </c>
      <c r="L462" s="442"/>
      <c r="M462" s="442"/>
      <c r="N462" s="442"/>
      <c r="O462" s="449"/>
      <c r="P462" s="449"/>
      <c r="Q462" s="449"/>
      <c r="R462" s="450"/>
      <c r="S462" s="450"/>
      <c r="T462" s="450"/>
      <c r="U462" s="487"/>
      <c r="V462" s="487"/>
      <c r="W462" s="487"/>
      <c r="X462" s="450"/>
      <c r="Y462" s="450"/>
      <c r="Z462" s="450"/>
      <c r="AA462" s="602"/>
      <c r="AB462" s="602"/>
      <c r="AC462" s="602"/>
      <c r="AD462" s="608"/>
      <c r="AE462" s="608"/>
      <c r="AF462" s="608"/>
      <c r="AG462" s="456">
        <v>33598</v>
      </c>
      <c r="AH462" s="456">
        <v>72</v>
      </c>
      <c r="AI462" s="456">
        <v>70</v>
      </c>
      <c r="AJ462" s="456"/>
      <c r="AK462" s="456"/>
      <c r="AL462" s="456"/>
      <c r="AM462" s="456"/>
      <c r="AN462" s="456"/>
      <c r="AO462" s="456"/>
      <c r="AP462" s="456"/>
      <c r="AQ462" s="456"/>
      <c r="AR462" s="456"/>
      <c r="AS462" s="456"/>
      <c r="AT462" s="456"/>
      <c r="AU462" s="456"/>
      <c r="AV462" s="456"/>
      <c r="AW462" s="675">
        <f t="shared" si="29"/>
        <v>25</v>
      </c>
      <c r="AX462" s="440">
        <f>IFERROR(VLOOKUP(B462,Database!A:D,4,FALSE),"r")</f>
        <v>84</v>
      </c>
      <c r="AY462" s="440">
        <f t="shared" si="30"/>
        <v>72</v>
      </c>
      <c r="BA462" s="641"/>
      <c r="BB462" s="467"/>
    </row>
    <row r="463" spans="1:54" ht="16.5" thickTop="1" thickBot="1" x14ac:dyDescent="0.3">
      <c r="A463" s="444">
        <f t="shared" si="31"/>
        <v>457</v>
      </c>
      <c r="B463" s="616">
        <v>6984806783</v>
      </c>
      <c r="C463" s="616"/>
      <c r="D463" s="616" t="str">
        <f>IFERROR(VLOOKUP(B463,Database!A:D,2,FALSE),"r")</f>
        <v>DF 500 ML LIGHT BLUE FRT SPRD</v>
      </c>
      <c r="E463" s="850"/>
      <c r="F463" s="516">
        <f t="shared" si="28"/>
        <v>1085</v>
      </c>
      <c r="G463" s="617"/>
      <c r="H463" s="869"/>
      <c r="I463" s="840">
        <v>33599</v>
      </c>
      <c r="J463" s="441">
        <v>33610</v>
      </c>
      <c r="K463" s="629">
        <v>70</v>
      </c>
      <c r="L463" s="442"/>
      <c r="M463" s="442"/>
      <c r="N463" s="442"/>
      <c r="O463" s="449"/>
      <c r="P463" s="449"/>
      <c r="Q463" s="449"/>
      <c r="R463" s="450"/>
      <c r="S463" s="450"/>
      <c r="T463" s="450"/>
      <c r="U463" s="487"/>
      <c r="V463" s="487"/>
      <c r="W463" s="487"/>
      <c r="X463" s="450"/>
      <c r="Y463" s="450"/>
      <c r="Z463" s="450"/>
      <c r="AA463" s="602"/>
      <c r="AB463" s="602"/>
      <c r="AC463" s="602"/>
      <c r="AD463" s="608"/>
      <c r="AE463" s="608"/>
      <c r="AF463" s="608"/>
      <c r="AG463" s="456">
        <v>33611</v>
      </c>
      <c r="AH463" s="456">
        <v>77</v>
      </c>
      <c r="AI463" s="456">
        <v>70</v>
      </c>
      <c r="AJ463" s="456"/>
      <c r="AK463" s="456"/>
      <c r="AL463" s="456"/>
      <c r="AM463" s="456"/>
      <c r="AN463" s="456"/>
      <c r="AO463" s="456"/>
      <c r="AP463" s="456"/>
      <c r="AQ463" s="456"/>
      <c r="AR463" s="456"/>
      <c r="AS463" s="456"/>
      <c r="AT463" s="456"/>
      <c r="AU463" s="456"/>
      <c r="AV463" s="456"/>
      <c r="AW463" s="675">
        <f t="shared" si="29"/>
        <v>12</v>
      </c>
      <c r="AX463" s="440">
        <f>IFERROR(VLOOKUP(B463,Database!A:D,4,FALSE),"r")</f>
        <v>84</v>
      </c>
      <c r="AY463" s="440">
        <f t="shared" si="30"/>
        <v>77</v>
      </c>
      <c r="BA463" s="641"/>
      <c r="BB463" s="467"/>
    </row>
    <row r="464" spans="1:54" ht="16.5" thickTop="1" thickBot="1" x14ac:dyDescent="0.3">
      <c r="A464" s="444">
        <f t="shared" si="31"/>
        <v>458</v>
      </c>
      <c r="B464" s="616">
        <v>5150078276</v>
      </c>
      <c r="C464" s="616"/>
      <c r="D464" s="616" t="str">
        <f>IFERROR(VLOOKUP(B464,Database!A:D,2,FALSE),"r")</f>
        <v>SM 440G ORG MAM LS SPN INTL</v>
      </c>
      <c r="E464" s="850"/>
      <c r="F464" s="516">
        <f t="shared" si="28"/>
        <v>5879</v>
      </c>
      <c r="G464" s="617"/>
      <c r="H464" s="869"/>
      <c r="I464" s="840">
        <v>33612</v>
      </c>
      <c r="J464" s="441">
        <v>33619</v>
      </c>
      <c r="K464" s="629">
        <v>70</v>
      </c>
      <c r="L464" s="442">
        <v>33621</v>
      </c>
      <c r="M464" s="442">
        <v>33656</v>
      </c>
      <c r="N464" s="442">
        <v>71</v>
      </c>
      <c r="O464" s="449"/>
      <c r="P464" s="449"/>
      <c r="Q464" s="449"/>
      <c r="R464" s="450"/>
      <c r="S464" s="450"/>
      <c r="T464" s="450"/>
      <c r="U464" s="487"/>
      <c r="V464" s="487"/>
      <c r="W464" s="487"/>
      <c r="X464" s="450"/>
      <c r="Y464" s="450"/>
      <c r="Z464" s="450"/>
      <c r="AA464" s="602"/>
      <c r="AB464" s="602"/>
      <c r="AC464" s="602"/>
      <c r="AD464" s="608"/>
      <c r="AE464" s="608"/>
      <c r="AF464" s="608"/>
      <c r="AG464" s="456">
        <v>33620</v>
      </c>
      <c r="AH464" s="456">
        <v>135</v>
      </c>
      <c r="AI464" s="456">
        <v>70</v>
      </c>
      <c r="AJ464" s="456">
        <v>33657</v>
      </c>
      <c r="AK464" s="456">
        <v>112</v>
      </c>
      <c r="AL464" s="456">
        <v>71</v>
      </c>
      <c r="AM464" s="456"/>
      <c r="AN464" s="456"/>
      <c r="AO464" s="456"/>
      <c r="AP464" s="456"/>
      <c r="AQ464" s="456"/>
      <c r="AR464" s="456"/>
      <c r="AS464" s="456"/>
      <c r="AT464" s="456"/>
      <c r="AU464" s="456"/>
      <c r="AV464" s="456"/>
      <c r="AW464" s="675">
        <f t="shared" si="29"/>
        <v>44</v>
      </c>
      <c r="AX464" s="440">
        <f>IFERROR(VLOOKUP(B464,Database!A:D,4,FALSE),"r")</f>
        <v>128</v>
      </c>
      <c r="AY464" s="440">
        <f t="shared" si="30"/>
        <v>247</v>
      </c>
      <c r="BA464" s="641"/>
      <c r="BB464" s="467"/>
    </row>
    <row r="465" spans="1:54" ht="16.5" thickTop="1" thickBot="1" x14ac:dyDescent="0.3">
      <c r="A465" s="444">
        <f t="shared" si="31"/>
        <v>459</v>
      </c>
      <c r="B465" s="616">
        <v>5150078275</v>
      </c>
      <c r="C465" s="616"/>
      <c r="D465" s="616" t="str">
        <f>IFERROR(VLOOKUP(B465,Database!A:D,2,FALSE),"r")</f>
        <v>SM 440G APR LS SPN INTL</v>
      </c>
      <c r="E465" s="850"/>
      <c r="F465" s="516">
        <f t="shared" si="28"/>
        <v>9888</v>
      </c>
      <c r="G465" s="617"/>
      <c r="H465" s="869"/>
      <c r="I465" s="840">
        <v>33658</v>
      </c>
      <c r="J465" s="441">
        <v>33734</v>
      </c>
      <c r="K465" s="629">
        <v>71</v>
      </c>
      <c r="L465" s="442"/>
      <c r="M465" s="442"/>
      <c r="N465" s="442"/>
      <c r="O465" s="449"/>
      <c r="P465" s="449"/>
      <c r="Q465" s="449"/>
      <c r="R465" s="450"/>
      <c r="S465" s="450"/>
      <c r="T465" s="450"/>
      <c r="U465" s="487"/>
      <c r="V465" s="487"/>
      <c r="W465" s="487"/>
      <c r="X465" s="450"/>
      <c r="Y465" s="450"/>
      <c r="Z465" s="450"/>
      <c r="AA465" s="602"/>
      <c r="AB465" s="602"/>
      <c r="AC465" s="602"/>
      <c r="AD465" s="608"/>
      <c r="AE465" s="608"/>
      <c r="AF465" s="608"/>
      <c r="AG465" s="456">
        <v>33735</v>
      </c>
      <c r="AH465" s="456">
        <v>32</v>
      </c>
      <c r="AI465" s="456">
        <v>71</v>
      </c>
      <c r="AJ465" s="456"/>
      <c r="AK465" s="456"/>
      <c r="AL465" s="456"/>
      <c r="AM465" s="456"/>
      <c r="AN465" s="456"/>
      <c r="AO465" s="456"/>
      <c r="AP465" s="456"/>
      <c r="AQ465" s="456"/>
      <c r="AR465" s="456"/>
      <c r="AS465" s="456"/>
      <c r="AT465" s="456"/>
      <c r="AU465" s="456"/>
      <c r="AV465" s="456"/>
      <c r="AW465" s="675">
        <f t="shared" si="29"/>
        <v>77</v>
      </c>
      <c r="AX465" s="440">
        <f>IFERROR(VLOOKUP(B465,Database!A:D,4,FALSE),"r")</f>
        <v>128</v>
      </c>
      <c r="AY465" s="440">
        <f t="shared" si="30"/>
        <v>32</v>
      </c>
      <c r="BA465" s="641"/>
      <c r="BB465" s="467"/>
    </row>
    <row r="466" spans="1:54" ht="16.5" thickTop="1" thickBot="1" x14ac:dyDescent="0.3">
      <c r="A466" s="444">
        <f t="shared" si="31"/>
        <v>460</v>
      </c>
      <c r="B466" s="616">
        <v>5150005179</v>
      </c>
      <c r="C466" s="616"/>
      <c r="D466" s="616" t="str">
        <f>IFERROR(VLOOKUP(B466,Database!A:D,2,FALSE),"r")</f>
        <v>SM 390 ML DF APRICOT SPR, 12 PK</v>
      </c>
      <c r="E466" s="850"/>
      <c r="F466" s="516">
        <f t="shared" si="28"/>
        <v>1054</v>
      </c>
      <c r="G466" s="617"/>
      <c r="H466" s="869"/>
      <c r="I466" s="840">
        <v>33736</v>
      </c>
      <c r="J466" s="441">
        <v>33743</v>
      </c>
      <c r="K466" s="629">
        <v>71</v>
      </c>
      <c r="L466" s="442"/>
      <c r="M466" s="442"/>
      <c r="N466" s="442"/>
      <c r="O466" s="449"/>
      <c r="P466" s="449"/>
      <c r="Q466" s="449"/>
      <c r="R466" s="450"/>
      <c r="S466" s="450"/>
      <c r="T466" s="450"/>
      <c r="U466" s="487"/>
      <c r="V466" s="487"/>
      <c r="W466" s="487"/>
      <c r="X466" s="450"/>
      <c r="Y466" s="450"/>
      <c r="Z466" s="450"/>
      <c r="AA466" s="602"/>
      <c r="AB466" s="602"/>
      <c r="AC466" s="602"/>
      <c r="AD466" s="608"/>
      <c r="AE466" s="608"/>
      <c r="AF466" s="608"/>
      <c r="AG466" s="456">
        <v>33744</v>
      </c>
      <c r="AH466" s="456">
        <v>94</v>
      </c>
      <c r="AI466" s="456">
        <v>71</v>
      </c>
      <c r="AJ466" s="456"/>
      <c r="AK466" s="456"/>
      <c r="AL466" s="456"/>
      <c r="AM466" s="456"/>
      <c r="AN466" s="456"/>
      <c r="AO466" s="456"/>
      <c r="AP466" s="456"/>
      <c r="AQ466" s="456"/>
      <c r="AR466" s="456"/>
      <c r="AS466" s="456"/>
      <c r="AT466" s="456"/>
      <c r="AU466" s="456"/>
      <c r="AV466" s="456"/>
      <c r="AW466" s="675">
        <f t="shared" si="29"/>
        <v>8</v>
      </c>
      <c r="AX466" s="440">
        <f>IFERROR(VLOOKUP(B466,Database!A:D,4,FALSE),"r")</f>
        <v>120</v>
      </c>
      <c r="AY466" s="440">
        <f t="shared" si="30"/>
        <v>94</v>
      </c>
      <c r="BA466" s="641"/>
      <c r="BB466" s="467"/>
    </row>
    <row r="467" spans="1:54" ht="16.5" thickTop="1" thickBot="1" x14ac:dyDescent="0.3">
      <c r="A467" s="444">
        <f t="shared" si="31"/>
        <v>461</v>
      </c>
      <c r="B467" s="616">
        <v>5150005180</v>
      </c>
      <c r="C467" s="616"/>
      <c r="D467" s="616" t="str">
        <f>IFERROR(VLOOKUP(B467,Database!A:D,2,FALSE),"r")</f>
        <v>SM 390 ML DF BLUEBERRY SPRD, 12 PK</v>
      </c>
      <c r="E467" s="850"/>
      <c r="F467" s="516">
        <f t="shared" si="28"/>
        <v>1233</v>
      </c>
      <c r="G467" s="617"/>
      <c r="H467" s="869"/>
      <c r="I467" s="840">
        <v>33745</v>
      </c>
      <c r="J467" s="441">
        <v>33754</v>
      </c>
      <c r="K467" s="629">
        <v>71</v>
      </c>
      <c r="L467" s="442"/>
      <c r="M467" s="442"/>
      <c r="N467" s="442"/>
      <c r="O467" s="449"/>
      <c r="P467" s="449"/>
      <c r="Q467" s="449"/>
      <c r="R467" s="450"/>
      <c r="S467" s="450"/>
      <c r="T467" s="450"/>
      <c r="U467" s="487"/>
      <c r="V467" s="487"/>
      <c r="W467" s="487"/>
      <c r="X467" s="450"/>
      <c r="Y467" s="450"/>
      <c r="Z467" s="450"/>
      <c r="AA467" s="602"/>
      <c r="AB467" s="602"/>
      <c r="AC467" s="602"/>
      <c r="AD467" s="608"/>
      <c r="AE467" s="608"/>
      <c r="AF467" s="608"/>
      <c r="AG467" s="456">
        <v>33755</v>
      </c>
      <c r="AH467" s="456">
        <v>33</v>
      </c>
      <c r="AI467" s="456">
        <v>71</v>
      </c>
      <c r="AJ467" s="456"/>
      <c r="AK467" s="456"/>
      <c r="AL467" s="456"/>
      <c r="AM467" s="456"/>
      <c r="AN467" s="456"/>
      <c r="AO467" s="456"/>
      <c r="AP467" s="456"/>
      <c r="AQ467" s="456"/>
      <c r="AR467" s="456"/>
      <c r="AS467" s="456"/>
      <c r="AT467" s="456"/>
      <c r="AU467" s="456"/>
      <c r="AV467" s="456"/>
      <c r="AW467" s="675">
        <f t="shared" si="29"/>
        <v>10</v>
      </c>
      <c r="AX467" s="440">
        <f>IFERROR(VLOOKUP(B467,Database!A:D,4,FALSE),"r")</f>
        <v>120</v>
      </c>
      <c r="AY467" s="440">
        <f t="shared" si="30"/>
        <v>33</v>
      </c>
      <c r="BA467" s="641"/>
      <c r="BB467" s="467"/>
    </row>
    <row r="468" spans="1:54" ht="16.5" thickTop="1" thickBot="1" x14ac:dyDescent="0.3">
      <c r="A468" s="444">
        <f t="shared" si="31"/>
        <v>462</v>
      </c>
      <c r="B468" s="616">
        <v>5150005175</v>
      </c>
      <c r="C468" s="616"/>
      <c r="D468" s="616" t="str">
        <f>IFERROR(VLOOKUP(B468,Database!A:D,2,FALSE),"r")</f>
        <v>SM 390 ML DF STRAWBERRY SPRD, 12PK</v>
      </c>
      <c r="E468" s="850"/>
      <c r="F468" s="516">
        <f t="shared" si="28"/>
        <v>2063</v>
      </c>
      <c r="G468" s="617"/>
      <c r="H468" s="869"/>
      <c r="I468" s="840">
        <v>33756</v>
      </c>
      <c r="J468" s="441">
        <v>33769</v>
      </c>
      <c r="K468" s="629">
        <v>71</v>
      </c>
      <c r="L468" s="442">
        <v>33771</v>
      </c>
      <c r="M468" s="442">
        <v>33772</v>
      </c>
      <c r="N468" s="442">
        <v>72</v>
      </c>
      <c r="O468" s="449"/>
      <c r="P468" s="449"/>
      <c r="Q468" s="449"/>
      <c r="R468" s="450"/>
      <c r="S468" s="450"/>
      <c r="T468" s="450"/>
      <c r="U468" s="487"/>
      <c r="V468" s="487"/>
      <c r="W468" s="487"/>
      <c r="X468" s="450"/>
      <c r="Y468" s="450"/>
      <c r="Z468" s="450"/>
      <c r="AA468" s="602"/>
      <c r="AB468" s="602"/>
      <c r="AC468" s="602"/>
      <c r="AD468" s="608"/>
      <c r="AE468" s="608"/>
      <c r="AF468" s="608"/>
      <c r="AG468" s="456">
        <v>33770</v>
      </c>
      <c r="AH468" s="456">
        <v>86</v>
      </c>
      <c r="AI468" s="456">
        <v>71</v>
      </c>
      <c r="AJ468" s="456">
        <v>33773</v>
      </c>
      <c r="AK468" s="456">
        <v>57</v>
      </c>
      <c r="AL468" s="456">
        <v>72</v>
      </c>
      <c r="AM468" s="456"/>
      <c r="AN468" s="456"/>
      <c r="AO468" s="456"/>
      <c r="AP468" s="456"/>
      <c r="AQ468" s="456"/>
      <c r="AR468" s="456"/>
      <c r="AS468" s="456"/>
      <c r="AT468" s="456"/>
      <c r="AU468" s="456"/>
      <c r="AV468" s="456"/>
      <c r="AW468" s="675">
        <f t="shared" si="29"/>
        <v>16</v>
      </c>
      <c r="AX468" s="440">
        <f>IFERROR(VLOOKUP(B468,Database!A:D,4,FALSE),"r")</f>
        <v>120</v>
      </c>
      <c r="AY468" s="440">
        <f t="shared" si="30"/>
        <v>143</v>
      </c>
      <c r="BA468" s="641"/>
      <c r="BB468" s="467"/>
    </row>
    <row r="469" spans="1:54" ht="16.5" thickTop="1" thickBot="1" x14ac:dyDescent="0.3">
      <c r="A469" s="444">
        <f t="shared" si="31"/>
        <v>463</v>
      </c>
      <c r="B469" s="616">
        <v>5150005177</v>
      </c>
      <c r="C469" s="616"/>
      <c r="D469" s="616" t="str">
        <f>IFERROR(VLOOKUP(B469,Database!A:D,2,FALSE),"r")</f>
        <v>SM 390 ML DF RASPBERRY SPRD, 12 PK</v>
      </c>
      <c r="E469" s="850"/>
      <c r="F469" s="516">
        <f t="shared" si="28"/>
        <v>3731</v>
      </c>
      <c r="G469" s="617"/>
      <c r="H469" s="869"/>
      <c r="I469" s="840">
        <v>33774</v>
      </c>
      <c r="J469" s="441">
        <v>33803</v>
      </c>
      <c r="K469" s="629">
        <v>72</v>
      </c>
      <c r="L469" s="442"/>
      <c r="M469" s="442"/>
      <c r="N469" s="442"/>
      <c r="O469" s="449"/>
      <c r="P469" s="449"/>
      <c r="Q469" s="449"/>
      <c r="R469" s="450"/>
      <c r="S469" s="450"/>
      <c r="T469" s="450"/>
      <c r="U469" s="487"/>
      <c r="V469" s="487"/>
      <c r="W469" s="487"/>
      <c r="X469" s="450"/>
      <c r="Y469" s="450"/>
      <c r="Z469" s="450"/>
      <c r="AA469" s="602"/>
      <c r="AB469" s="602"/>
      <c r="AC469" s="602"/>
      <c r="AD469" s="608"/>
      <c r="AE469" s="608"/>
      <c r="AF469" s="608"/>
      <c r="AG469" s="456">
        <v>33804</v>
      </c>
      <c r="AH469" s="456">
        <v>131</v>
      </c>
      <c r="AI469" s="456">
        <v>72</v>
      </c>
      <c r="AJ469" s="456"/>
      <c r="AK469" s="456"/>
      <c r="AL469" s="456"/>
      <c r="AM469" s="456"/>
      <c r="AN469" s="456"/>
      <c r="AO469" s="456"/>
      <c r="AP469" s="456"/>
      <c r="AQ469" s="456"/>
      <c r="AR469" s="456"/>
      <c r="AS469" s="456"/>
      <c r="AT469" s="456"/>
      <c r="AU469" s="456"/>
      <c r="AV469" s="456"/>
      <c r="AW469" s="675">
        <f t="shared" si="29"/>
        <v>30</v>
      </c>
      <c r="AX469" s="440">
        <f>IFERROR(VLOOKUP(B469,Database!A:D,4,FALSE),"r")</f>
        <v>120</v>
      </c>
      <c r="AY469" s="440">
        <f t="shared" si="30"/>
        <v>131</v>
      </c>
      <c r="BA469" s="641"/>
      <c r="BB469" s="467"/>
    </row>
    <row r="470" spans="1:54" ht="16.5" thickTop="1" thickBot="1" x14ac:dyDescent="0.3">
      <c r="A470" s="444">
        <f t="shared" si="31"/>
        <v>464</v>
      </c>
      <c r="B470" s="616">
        <v>5150000315</v>
      </c>
      <c r="C470" s="616"/>
      <c r="D470" s="616" t="str">
        <f>IFERROR(VLOOKUP(B470,Database!A:D,2,FALSE),"r")</f>
        <v>SM 10 TN SWT ORANGE MARMALADE</v>
      </c>
      <c r="E470" s="850"/>
      <c r="F470" s="516">
        <f t="shared" si="28"/>
        <v>3077</v>
      </c>
      <c r="G470" s="617"/>
      <c r="H470" s="869"/>
      <c r="I470" s="840">
        <v>33805</v>
      </c>
      <c r="J470" s="441">
        <v>33864</v>
      </c>
      <c r="K470" s="629">
        <v>72</v>
      </c>
      <c r="L470" s="442">
        <v>33866</v>
      </c>
      <c r="M470" s="442">
        <v>33877</v>
      </c>
      <c r="N470" s="442">
        <v>73</v>
      </c>
      <c r="O470" s="449"/>
      <c r="P470" s="449"/>
      <c r="Q470" s="449"/>
      <c r="R470" s="450"/>
      <c r="S470" s="450"/>
      <c r="T470" s="450"/>
      <c r="U470" s="487"/>
      <c r="V470" s="487"/>
      <c r="W470" s="487"/>
      <c r="X470" s="450"/>
      <c r="Y470" s="450"/>
      <c r="Z470" s="450"/>
      <c r="AA470" s="602"/>
      <c r="AB470" s="602"/>
      <c r="AC470" s="602"/>
      <c r="AD470" s="608"/>
      <c r="AE470" s="608"/>
      <c r="AF470" s="608"/>
      <c r="AG470" s="456">
        <v>33865</v>
      </c>
      <c r="AH470" s="456">
        <v>16</v>
      </c>
      <c r="AI470" s="456">
        <v>72</v>
      </c>
      <c r="AJ470" s="456">
        <v>33878</v>
      </c>
      <c r="AK470" s="456">
        <v>37</v>
      </c>
      <c r="AL470" s="456">
        <v>73</v>
      </c>
      <c r="AM470" s="456"/>
      <c r="AN470" s="456"/>
      <c r="AO470" s="456"/>
      <c r="AP470" s="456"/>
      <c r="AQ470" s="456"/>
      <c r="AR470" s="456"/>
      <c r="AS470" s="456"/>
      <c r="AT470" s="456"/>
      <c r="AU470" s="456"/>
      <c r="AV470" s="456"/>
      <c r="AW470" s="675">
        <f t="shared" si="29"/>
        <v>72</v>
      </c>
      <c r="AX470" s="440">
        <f>IFERROR(VLOOKUP(B470,Database!A:D,4,FALSE),"r")</f>
        <v>42</v>
      </c>
      <c r="AY470" s="440">
        <f t="shared" si="30"/>
        <v>53</v>
      </c>
      <c r="BA470" s="641"/>
      <c r="BB470" s="467"/>
    </row>
    <row r="471" spans="1:54" ht="16.5" thickTop="1" thickBot="1" x14ac:dyDescent="0.3">
      <c r="A471" s="444">
        <f t="shared" si="31"/>
        <v>465</v>
      </c>
      <c r="B471" s="616">
        <v>5150000321</v>
      </c>
      <c r="C471" s="616"/>
      <c r="D471" s="616" t="str">
        <f>IFERROR(VLOOKUP(B471,Database!A:D,2,FALSE),"r")</f>
        <v>SM 10 TN STRAWBERRY PRESERVES</v>
      </c>
      <c r="E471" s="850"/>
      <c r="F471" s="516">
        <f t="shared" si="28"/>
        <v>516</v>
      </c>
      <c r="G471" s="617"/>
      <c r="H471" s="869"/>
      <c r="I471" s="840">
        <v>33879</v>
      </c>
      <c r="J471" s="441">
        <v>33889</v>
      </c>
      <c r="K471" s="629">
        <v>73</v>
      </c>
      <c r="L471" s="442"/>
      <c r="M471" s="442"/>
      <c r="N471" s="442"/>
      <c r="O471" s="449"/>
      <c r="P471" s="449"/>
      <c r="Q471" s="449"/>
      <c r="R471" s="450"/>
      <c r="S471" s="450"/>
      <c r="T471" s="450"/>
      <c r="U471" s="487"/>
      <c r="V471" s="487"/>
      <c r="W471" s="487"/>
      <c r="X471" s="450"/>
      <c r="Y471" s="450"/>
      <c r="Z471" s="450"/>
      <c r="AA471" s="602"/>
      <c r="AB471" s="602"/>
      <c r="AC471" s="602"/>
      <c r="AD471" s="608"/>
      <c r="AE471" s="608"/>
      <c r="AF471" s="608"/>
      <c r="AG471" s="456">
        <v>33890</v>
      </c>
      <c r="AH471" s="456">
        <v>7</v>
      </c>
      <c r="AI471" s="456">
        <v>73</v>
      </c>
      <c r="AJ471" s="456">
        <v>33932</v>
      </c>
      <c r="AK471" s="456">
        <v>47</v>
      </c>
      <c r="AL471" s="456">
        <v>74</v>
      </c>
      <c r="AM471" s="456"/>
      <c r="AN471" s="456"/>
      <c r="AO471" s="456"/>
      <c r="AP471" s="456"/>
      <c r="AQ471" s="456"/>
      <c r="AR471" s="456"/>
      <c r="AS471" s="456"/>
      <c r="AT471" s="456"/>
      <c r="AU471" s="456"/>
      <c r="AV471" s="456"/>
      <c r="AW471" s="675">
        <f t="shared" si="29"/>
        <v>11</v>
      </c>
      <c r="AX471" s="440">
        <f>IFERROR(VLOOKUP(B471,Database!A:D,4,FALSE),"r")</f>
        <v>42</v>
      </c>
      <c r="AY471" s="440">
        <f t="shared" si="30"/>
        <v>54</v>
      </c>
      <c r="BA471" s="641"/>
      <c r="BB471" s="467"/>
    </row>
    <row r="472" spans="1:54" ht="16.5" thickTop="1" thickBot="1" x14ac:dyDescent="0.3">
      <c r="A472" s="444">
        <f t="shared" si="31"/>
        <v>466</v>
      </c>
      <c r="B472" s="616">
        <v>5150003502</v>
      </c>
      <c r="C472" s="616"/>
      <c r="D472" s="616" t="str">
        <f>IFERROR(VLOOKUP(B472,Database!A:D,2,FALSE),"r")</f>
        <v>DK 10 TN FANCY STRAWBERRY PRES</v>
      </c>
      <c r="E472" s="850"/>
      <c r="F472" s="516">
        <f t="shared" si="28"/>
        <v>539</v>
      </c>
      <c r="G472" s="617"/>
      <c r="H472" s="869"/>
      <c r="I472" s="840">
        <v>33891</v>
      </c>
      <c r="J472" s="441">
        <v>33898</v>
      </c>
      <c r="K472" s="629">
        <v>73</v>
      </c>
      <c r="L472" s="442">
        <v>33899</v>
      </c>
      <c r="M472" s="442">
        <v>33902</v>
      </c>
      <c r="N472" s="442">
        <v>73</v>
      </c>
      <c r="O472" s="449"/>
      <c r="P472" s="449"/>
      <c r="Q472" s="449"/>
      <c r="R472" s="450"/>
      <c r="S472" s="450"/>
      <c r="T472" s="450"/>
      <c r="U472" s="487"/>
      <c r="V472" s="487"/>
      <c r="W472" s="487"/>
      <c r="X472" s="450"/>
      <c r="Y472" s="450"/>
      <c r="Z472" s="450"/>
      <c r="AA472" s="602"/>
      <c r="AB472" s="602"/>
      <c r="AC472" s="602"/>
      <c r="AD472" s="608"/>
      <c r="AE472" s="608"/>
      <c r="AF472" s="608"/>
      <c r="AG472" s="456">
        <v>33903</v>
      </c>
      <c r="AH472" s="456">
        <v>35</v>
      </c>
      <c r="AI472" s="456">
        <v>73</v>
      </c>
      <c r="AJ472" s="456"/>
      <c r="AK472" s="456"/>
      <c r="AL472" s="456"/>
      <c r="AM472" s="456"/>
      <c r="AN472" s="456"/>
      <c r="AO472" s="456"/>
      <c r="AP472" s="456"/>
      <c r="AQ472" s="456"/>
      <c r="AR472" s="456"/>
      <c r="AS472" s="456"/>
      <c r="AT472" s="456"/>
      <c r="AU472" s="456"/>
      <c r="AV472" s="456"/>
      <c r="AW472" s="675">
        <f t="shared" si="29"/>
        <v>12</v>
      </c>
      <c r="AX472" s="440">
        <f>IFERROR(VLOOKUP(B472,Database!A:D,4,FALSE),"r")</f>
        <v>42</v>
      </c>
      <c r="AY472" s="440">
        <f t="shared" si="30"/>
        <v>35</v>
      </c>
      <c r="BA472" s="641"/>
      <c r="BB472" s="467"/>
    </row>
    <row r="473" spans="1:54" ht="16.5" thickTop="1" thickBot="1" x14ac:dyDescent="0.3">
      <c r="A473" s="444">
        <f t="shared" si="31"/>
        <v>467</v>
      </c>
      <c r="B473" s="616">
        <v>5150003503</v>
      </c>
      <c r="C473" s="616"/>
      <c r="D473" s="616" t="str">
        <f>IFERROR(VLOOKUP(B473,Database!A:D,2,FALSE),"r")</f>
        <v>DK 10 TN RED RASPBERRY PRES</v>
      </c>
      <c r="E473" s="850"/>
      <c r="F473" s="516">
        <f t="shared" si="28"/>
        <v>415</v>
      </c>
      <c r="G473" s="617"/>
      <c r="H473" s="869"/>
      <c r="I473" s="840">
        <v>33904</v>
      </c>
      <c r="J473" s="441">
        <v>33912</v>
      </c>
      <c r="K473" s="629">
        <v>73</v>
      </c>
      <c r="L473" s="442"/>
      <c r="M473" s="442"/>
      <c r="N473" s="442"/>
      <c r="O473" s="449"/>
      <c r="P473" s="449"/>
      <c r="Q473" s="449"/>
      <c r="R473" s="450"/>
      <c r="S473" s="450"/>
      <c r="T473" s="450"/>
      <c r="U473" s="487"/>
      <c r="V473" s="487"/>
      <c r="W473" s="487"/>
      <c r="X473" s="450"/>
      <c r="Y473" s="450"/>
      <c r="Z473" s="450"/>
      <c r="AA473" s="602"/>
      <c r="AB473" s="602"/>
      <c r="AC473" s="602"/>
      <c r="AD473" s="608"/>
      <c r="AE473" s="608"/>
      <c r="AF473" s="608"/>
      <c r="AG473" s="456">
        <v>33913</v>
      </c>
      <c r="AH473" s="456">
        <v>37</v>
      </c>
      <c r="AI473" s="456">
        <v>73</v>
      </c>
      <c r="AJ473" s="456"/>
      <c r="AK473" s="456"/>
      <c r="AL473" s="456"/>
      <c r="AM473" s="456"/>
      <c r="AN473" s="456"/>
      <c r="AO473" s="456"/>
      <c r="AP473" s="456"/>
      <c r="AQ473" s="456"/>
      <c r="AR473" s="456"/>
      <c r="AS473" s="456"/>
      <c r="AT473" s="456"/>
      <c r="AU473" s="456"/>
      <c r="AV473" s="456"/>
      <c r="AW473" s="675">
        <f t="shared" si="29"/>
        <v>9</v>
      </c>
      <c r="AX473" s="440">
        <f>IFERROR(VLOOKUP(B473,Database!A:D,4,FALSE),"r")</f>
        <v>42</v>
      </c>
      <c r="AY473" s="440">
        <f t="shared" si="30"/>
        <v>37</v>
      </c>
      <c r="BA473" s="641"/>
      <c r="BB473" s="467"/>
    </row>
    <row r="474" spans="1:54" ht="16.5" thickTop="1" thickBot="1" x14ac:dyDescent="0.3">
      <c r="A474" s="444">
        <f t="shared" si="31"/>
        <v>468</v>
      </c>
      <c r="B474" s="616">
        <v>5150003501</v>
      </c>
      <c r="C474" s="616"/>
      <c r="D474" s="616" t="str">
        <f>IFERROR(VLOOKUP(B474,Database!A:D,2,FALSE),"r")</f>
        <v>DK 10 TN BLACKBERRY PRESERVES</v>
      </c>
      <c r="E474" s="850"/>
      <c r="F474" s="516">
        <f t="shared" si="28"/>
        <v>696</v>
      </c>
      <c r="G474" s="617"/>
      <c r="H474" s="869"/>
      <c r="I474" s="840">
        <v>33914</v>
      </c>
      <c r="J474" s="441">
        <v>33929</v>
      </c>
      <c r="K474" s="629">
        <v>73</v>
      </c>
      <c r="L474" s="442"/>
      <c r="M474" s="442"/>
      <c r="N474" s="442"/>
      <c r="O474" s="449"/>
      <c r="P474" s="449"/>
      <c r="Q474" s="449"/>
      <c r="R474" s="450"/>
      <c r="S474" s="450"/>
      <c r="T474" s="450"/>
      <c r="U474" s="487"/>
      <c r="V474" s="487"/>
      <c r="W474" s="487"/>
      <c r="X474" s="450"/>
      <c r="Y474" s="450"/>
      <c r="Z474" s="450"/>
      <c r="AA474" s="602"/>
      <c r="AB474" s="602"/>
      <c r="AC474" s="602"/>
      <c r="AD474" s="608"/>
      <c r="AE474" s="608"/>
      <c r="AF474" s="608"/>
      <c r="AG474" s="456">
        <v>33930</v>
      </c>
      <c r="AH474" s="456">
        <v>24</v>
      </c>
      <c r="AI474" s="456">
        <v>73</v>
      </c>
      <c r="AJ474" s="456"/>
      <c r="AK474" s="456"/>
      <c r="AL474" s="456"/>
      <c r="AM474" s="456"/>
      <c r="AN474" s="456"/>
      <c r="AO474" s="456"/>
      <c r="AP474" s="456"/>
      <c r="AQ474" s="456"/>
      <c r="AR474" s="456"/>
      <c r="AS474" s="456"/>
      <c r="AT474" s="456"/>
      <c r="AU474" s="456"/>
      <c r="AV474" s="456"/>
      <c r="AW474" s="675">
        <f t="shared" si="29"/>
        <v>16</v>
      </c>
      <c r="AX474" s="440">
        <f>IFERROR(VLOOKUP(B474,Database!A:D,4,FALSE),"r")</f>
        <v>42</v>
      </c>
      <c r="AY474" s="440">
        <f t="shared" si="30"/>
        <v>24</v>
      </c>
      <c r="BA474" s="641"/>
      <c r="BB474" s="467"/>
    </row>
    <row r="475" spans="1:54" ht="16.5" thickTop="1" thickBot="1" x14ac:dyDescent="0.3">
      <c r="A475" s="444">
        <f t="shared" si="31"/>
        <v>469</v>
      </c>
      <c r="B475" s="616">
        <v>5150003889</v>
      </c>
      <c r="C475" s="616"/>
      <c r="D475" s="616" t="str">
        <f>IFERROR(VLOOKUP(B475,Database!A:D,2,FALSE),"r")</f>
        <v>DK 1 OZ STRAWBERRY PRESERVES</v>
      </c>
      <c r="E475" s="850"/>
      <c r="F475" s="516">
        <f t="shared" si="28"/>
        <v>3166</v>
      </c>
      <c r="G475" s="617"/>
      <c r="H475" s="869"/>
      <c r="I475" s="840">
        <v>71846</v>
      </c>
      <c r="J475" s="441">
        <v>71868</v>
      </c>
      <c r="K475" s="629">
        <v>72</v>
      </c>
      <c r="L475" s="442"/>
      <c r="M475" s="442"/>
      <c r="N475" s="442"/>
      <c r="O475" s="449"/>
      <c r="P475" s="449"/>
      <c r="Q475" s="449"/>
      <c r="R475" s="450"/>
      <c r="S475" s="450"/>
      <c r="T475" s="450"/>
      <c r="U475" s="487"/>
      <c r="V475" s="487"/>
      <c r="W475" s="487"/>
      <c r="X475" s="450"/>
      <c r="Y475" s="450"/>
      <c r="Z475" s="450"/>
      <c r="AA475" s="602"/>
      <c r="AB475" s="602"/>
      <c r="AC475" s="602"/>
      <c r="AD475" s="608"/>
      <c r="AE475" s="608"/>
      <c r="AF475" s="608"/>
      <c r="AG475" s="456">
        <v>71869</v>
      </c>
      <c r="AH475" s="456">
        <v>38</v>
      </c>
      <c r="AI475" s="456">
        <v>72</v>
      </c>
      <c r="AJ475" s="456"/>
      <c r="AK475" s="456"/>
      <c r="AL475" s="456"/>
      <c r="AM475" s="456"/>
      <c r="AN475" s="456"/>
      <c r="AO475" s="456"/>
      <c r="AP475" s="456"/>
      <c r="AQ475" s="456"/>
      <c r="AR475" s="456"/>
      <c r="AS475" s="456"/>
      <c r="AT475" s="456"/>
      <c r="AU475" s="456"/>
      <c r="AV475" s="456"/>
      <c r="AW475" s="675">
        <f t="shared" si="29"/>
        <v>23</v>
      </c>
      <c r="AX475" s="440">
        <f>IFERROR(VLOOKUP(B475,Database!A:D,4,FALSE),"r")</f>
        <v>136</v>
      </c>
      <c r="AY475" s="440">
        <f t="shared" si="30"/>
        <v>38</v>
      </c>
      <c r="BA475" s="641"/>
      <c r="BB475" s="467"/>
    </row>
    <row r="476" spans="1:54" ht="16.5" thickTop="1" thickBot="1" x14ac:dyDescent="0.3">
      <c r="A476" s="444">
        <f t="shared" si="31"/>
        <v>470</v>
      </c>
      <c r="B476" s="616">
        <v>5150003884</v>
      </c>
      <c r="C476" s="616"/>
      <c r="D476" s="616" t="str">
        <f>IFERROR(VLOOKUP(B476,Database!A:D,2,FALSE),"r")</f>
        <v>DK 1.1 OZ PURE HONEY</v>
      </c>
      <c r="E476" s="850"/>
      <c r="F476" s="516">
        <f t="shared" si="28"/>
        <v>5094</v>
      </c>
      <c r="G476" s="617"/>
      <c r="H476" s="869"/>
      <c r="I476" s="840">
        <v>71870</v>
      </c>
      <c r="J476" s="441">
        <v>71878</v>
      </c>
      <c r="K476" s="629">
        <v>72</v>
      </c>
      <c r="L476" s="442">
        <v>71880</v>
      </c>
      <c r="M476" s="442">
        <v>71890</v>
      </c>
      <c r="N476" s="442">
        <v>73</v>
      </c>
      <c r="O476" s="449">
        <v>71891</v>
      </c>
      <c r="P476" s="449">
        <v>71907</v>
      </c>
      <c r="Q476" s="449">
        <v>73</v>
      </c>
      <c r="R476" s="450"/>
      <c r="S476" s="450"/>
      <c r="T476" s="450"/>
      <c r="U476" s="487"/>
      <c r="V476" s="487"/>
      <c r="W476" s="487"/>
      <c r="X476" s="450"/>
      <c r="Y476" s="450"/>
      <c r="Z476" s="450"/>
      <c r="AA476" s="602"/>
      <c r="AB476" s="602"/>
      <c r="AC476" s="602"/>
      <c r="AD476" s="608"/>
      <c r="AE476" s="608"/>
      <c r="AF476" s="608"/>
      <c r="AG476" s="456">
        <v>71879</v>
      </c>
      <c r="AH476" s="456">
        <v>44</v>
      </c>
      <c r="AI476" s="456">
        <v>72</v>
      </c>
      <c r="AJ476" s="456">
        <v>71908</v>
      </c>
      <c r="AK476" s="456">
        <v>18</v>
      </c>
      <c r="AL476" s="456">
        <v>73</v>
      </c>
      <c r="AM476" s="456"/>
      <c r="AN476" s="456"/>
      <c r="AO476" s="456"/>
      <c r="AP476" s="456"/>
      <c r="AQ476" s="456"/>
      <c r="AR476" s="456"/>
      <c r="AS476" s="456"/>
      <c r="AT476" s="456"/>
      <c r="AU476" s="456"/>
      <c r="AV476" s="456"/>
      <c r="AW476" s="675">
        <f t="shared" si="29"/>
        <v>37</v>
      </c>
      <c r="AX476" s="440">
        <f>IFERROR(VLOOKUP(B476,Database!A:D,4,FALSE),"r")</f>
        <v>136</v>
      </c>
      <c r="AY476" s="440">
        <f t="shared" si="30"/>
        <v>62</v>
      </c>
      <c r="BA476" s="641"/>
      <c r="BB476" s="467"/>
    </row>
    <row r="477" spans="1:54" ht="16.5" thickTop="1" thickBot="1" x14ac:dyDescent="0.3">
      <c r="A477" s="444">
        <f t="shared" si="31"/>
        <v>471</v>
      </c>
      <c r="B477" s="440">
        <v>5150000338</v>
      </c>
      <c r="C477" s="440"/>
      <c r="D477" s="440" t="str">
        <f>IFERROR(VLOOKUP(B477,Database!A:D,2,FALSE),"r")</f>
        <v>SM 10 TN GRAPE JELLY</v>
      </c>
      <c r="E477" s="849"/>
      <c r="F477" s="516">
        <f t="shared" si="28"/>
        <v>860</v>
      </c>
      <c r="G477" s="516"/>
      <c r="H477" s="862"/>
      <c r="I477" s="840">
        <v>33933</v>
      </c>
      <c r="J477" s="441">
        <v>33950</v>
      </c>
      <c r="K477" s="629">
        <v>76</v>
      </c>
      <c r="L477" s="442">
        <v>33951</v>
      </c>
      <c r="M477" s="442">
        <v>33952</v>
      </c>
      <c r="N477" s="442">
        <v>76</v>
      </c>
      <c r="O477" s="449"/>
      <c r="P477" s="449"/>
      <c r="Q477" s="449"/>
      <c r="R477" s="450"/>
      <c r="S477" s="450"/>
      <c r="T477" s="450"/>
      <c r="U477" s="487"/>
      <c r="V477" s="487"/>
      <c r="W477" s="487"/>
      <c r="X477" s="450"/>
      <c r="Y477" s="450"/>
      <c r="Z477" s="450"/>
      <c r="AA477" s="602"/>
      <c r="AB477" s="602"/>
      <c r="AC477" s="602"/>
      <c r="AD477" s="608"/>
      <c r="AE477" s="608"/>
      <c r="AF477" s="608"/>
      <c r="AG477" s="456">
        <v>33953</v>
      </c>
      <c r="AH477" s="456">
        <v>20</v>
      </c>
      <c r="AI477" s="456">
        <v>76</v>
      </c>
      <c r="AJ477" s="456"/>
      <c r="AK477" s="456"/>
      <c r="AL477" s="456"/>
      <c r="AM477" s="456"/>
      <c r="AN477" s="456"/>
      <c r="AO477" s="456"/>
      <c r="AP477" s="456"/>
      <c r="AQ477" s="456"/>
      <c r="AR477" s="456"/>
      <c r="AS477" s="456"/>
      <c r="AT477" s="456"/>
      <c r="AU477" s="456"/>
      <c r="AV477" s="456"/>
      <c r="AW477" s="675">
        <f t="shared" si="29"/>
        <v>20</v>
      </c>
      <c r="AX477" s="440">
        <f>IFERROR(VLOOKUP(B477,Database!A:D,4,FALSE),"r")</f>
        <v>42</v>
      </c>
      <c r="AY477" s="440">
        <f t="shared" si="30"/>
        <v>20</v>
      </c>
      <c r="BA477" s="641"/>
      <c r="BB477" s="467"/>
    </row>
    <row r="478" spans="1:54" ht="16.5" thickTop="1" thickBot="1" x14ac:dyDescent="0.3">
      <c r="A478" s="444">
        <f t="shared" si="31"/>
        <v>472</v>
      </c>
      <c r="B478" s="440">
        <v>5150000310</v>
      </c>
      <c r="C478" s="440"/>
      <c r="D478" s="440" t="str">
        <f>IFERROR(VLOOKUP(B478,Database!A:D,2,FALSE),"r")</f>
        <v>SM 10 TN APRICOT PRESERVES</v>
      </c>
      <c r="E478" s="849"/>
      <c r="F478" s="516">
        <f t="shared" si="28"/>
        <v>1034</v>
      </c>
      <c r="G478" s="516"/>
      <c r="H478" s="862"/>
      <c r="I478" s="840">
        <v>33954</v>
      </c>
      <c r="J478" s="441">
        <v>33977</v>
      </c>
      <c r="K478" s="629">
        <v>76</v>
      </c>
      <c r="L478" s="442"/>
      <c r="M478" s="442"/>
      <c r="N478" s="442"/>
      <c r="O478" s="449"/>
      <c r="P478" s="449"/>
      <c r="Q478" s="449"/>
      <c r="R478" s="450"/>
      <c r="S478" s="450"/>
      <c r="T478" s="450"/>
      <c r="U478" s="487"/>
      <c r="V478" s="487"/>
      <c r="W478" s="487"/>
      <c r="X478" s="450"/>
      <c r="Y478" s="450"/>
      <c r="Z478" s="450"/>
      <c r="AA478" s="602"/>
      <c r="AB478" s="602"/>
      <c r="AC478" s="602"/>
      <c r="AD478" s="608"/>
      <c r="AE478" s="608"/>
      <c r="AF478" s="608"/>
      <c r="AG478" s="456">
        <v>33978</v>
      </c>
      <c r="AH478" s="456">
        <v>26</v>
      </c>
      <c r="AI478" s="456">
        <v>76</v>
      </c>
      <c r="AJ478" s="456"/>
      <c r="AK478" s="456"/>
      <c r="AL478" s="456"/>
      <c r="AM478" s="456"/>
      <c r="AN478" s="456"/>
      <c r="AO478" s="456"/>
      <c r="AP478" s="456"/>
      <c r="AQ478" s="456"/>
      <c r="AR478" s="456"/>
      <c r="AS478" s="456"/>
      <c r="AT478" s="456"/>
      <c r="AU478" s="456"/>
      <c r="AV478" s="456"/>
      <c r="AW478" s="675">
        <f t="shared" si="29"/>
        <v>24</v>
      </c>
      <c r="AX478" s="440">
        <f>IFERROR(VLOOKUP(B478,Database!A:D,4,FALSE),"r")</f>
        <v>42</v>
      </c>
      <c r="AY478" s="440">
        <f t="shared" si="30"/>
        <v>26</v>
      </c>
      <c r="BA478" s="641"/>
      <c r="BB478" s="467"/>
    </row>
    <row r="479" spans="1:54" ht="16.5" thickTop="1" thickBot="1" x14ac:dyDescent="0.3">
      <c r="A479" s="444">
        <f t="shared" si="31"/>
        <v>473</v>
      </c>
      <c r="B479" s="440">
        <v>5150024358</v>
      </c>
      <c r="C479" s="440"/>
      <c r="D479" s="440" t="str">
        <f>IFERROR(VLOOKUP(B479,Database!A:D,2,FALSE),"r")</f>
        <v>SM 7.25 OZ MGSHL CHOC TPG 8 CT</v>
      </c>
      <c r="E479" s="849"/>
      <c r="F479" s="516">
        <f t="shared" si="28"/>
        <v>40924</v>
      </c>
      <c r="G479" s="516"/>
      <c r="H479" s="862"/>
      <c r="I479" s="840">
        <v>29375</v>
      </c>
      <c r="J479" s="441">
        <v>29383</v>
      </c>
      <c r="K479" s="629">
        <v>75</v>
      </c>
      <c r="L479" s="442">
        <v>29384</v>
      </c>
      <c r="M479" s="442">
        <v>29422</v>
      </c>
      <c r="N479" s="442">
        <v>76</v>
      </c>
      <c r="O479" s="449">
        <v>29423</v>
      </c>
      <c r="P479" s="449">
        <v>29429</v>
      </c>
      <c r="Q479" s="449">
        <v>77</v>
      </c>
      <c r="R479" s="450">
        <v>29430</v>
      </c>
      <c r="S479" s="450">
        <v>29472</v>
      </c>
      <c r="T479" s="450">
        <v>77</v>
      </c>
      <c r="U479" s="487">
        <v>29474</v>
      </c>
      <c r="V479" s="487">
        <v>29489</v>
      </c>
      <c r="W479" s="487">
        <v>78</v>
      </c>
      <c r="X479" s="450">
        <v>29490</v>
      </c>
      <c r="Y479" s="450">
        <v>29519</v>
      </c>
      <c r="Z479" s="450">
        <v>78</v>
      </c>
      <c r="AA479" s="602"/>
      <c r="AB479" s="602"/>
      <c r="AC479" s="602"/>
      <c r="AD479" s="608"/>
      <c r="AE479" s="608"/>
      <c r="AF479" s="608"/>
      <c r="AG479" s="456">
        <v>29473</v>
      </c>
      <c r="AH479" s="456">
        <v>106</v>
      </c>
      <c r="AI479" s="456">
        <v>77</v>
      </c>
      <c r="AJ479" s="456">
        <v>29520</v>
      </c>
      <c r="AK479" s="456">
        <v>210</v>
      </c>
      <c r="AL479" s="456">
        <v>78</v>
      </c>
      <c r="AM479" s="456"/>
      <c r="AN479" s="456"/>
      <c r="AO479" s="456"/>
      <c r="AP479" s="456"/>
      <c r="AQ479" s="456"/>
      <c r="AR479" s="456"/>
      <c r="AS479" s="456"/>
      <c r="AT479" s="456"/>
      <c r="AU479" s="456"/>
      <c r="AV479" s="456"/>
      <c r="AW479" s="675">
        <f t="shared" si="29"/>
        <v>144</v>
      </c>
      <c r="AX479" s="440">
        <f>IFERROR(VLOOKUP(B479,Database!A:D,4,FALSE),"r")</f>
        <v>282</v>
      </c>
      <c r="AY479" s="440">
        <f t="shared" si="30"/>
        <v>316</v>
      </c>
      <c r="BA479" s="641"/>
      <c r="BB479" s="467"/>
    </row>
    <row r="480" spans="1:54" ht="16.5" thickTop="1" thickBot="1" x14ac:dyDescent="0.3">
      <c r="A480" s="444">
        <f t="shared" si="31"/>
        <v>474</v>
      </c>
      <c r="B480" s="440">
        <v>5150001180</v>
      </c>
      <c r="C480" s="440"/>
      <c r="D480" s="440" t="str">
        <f>IFERROR(VLOOKUP(B480,Database!A:D,2,FALSE),"r")</f>
        <v>SM 10 TIN STRAWBERRY JAM</v>
      </c>
      <c r="E480" s="849"/>
      <c r="F480" s="516">
        <f t="shared" si="28"/>
        <v>1051</v>
      </c>
      <c r="G480" s="516"/>
      <c r="H480" s="862"/>
      <c r="I480" s="840">
        <v>33979</v>
      </c>
      <c r="J480" s="441">
        <v>34002</v>
      </c>
      <c r="K480" s="629">
        <v>76</v>
      </c>
      <c r="L480" s="442"/>
      <c r="M480" s="442"/>
      <c r="N480" s="442"/>
      <c r="O480" s="449"/>
      <c r="P480" s="449"/>
      <c r="Q480" s="449"/>
      <c r="R480" s="450"/>
      <c r="S480" s="450"/>
      <c r="T480" s="450"/>
      <c r="U480" s="487"/>
      <c r="V480" s="487"/>
      <c r="W480" s="487"/>
      <c r="X480" s="450"/>
      <c r="Y480" s="450"/>
      <c r="Z480" s="450"/>
      <c r="AA480" s="602"/>
      <c r="AB480" s="602"/>
      <c r="AC480" s="602"/>
      <c r="AD480" s="608"/>
      <c r="AE480" s="608"/>
      <c r="AF480" s="608"/>
      <c r="AG480" s="456">
        <v>34003</v>
      </c>
      <c r="AH480" s="456">
        <v>43</v>
      </c>
      <c r="AI480" s="456">
        <v>76</v>
      </c>
      <c r="AJ480" s="456"/>
      <c r="AK480" s="456"/>
      <c r="AL480" s="456"/>
      <c r="AM480" s="456"/>
      <c r="AN480" s="456"/>
      <c r="AO480" s="456"/>
      <c r="AP480" s="456"/>
      <c r="AQ480" s="456"/>
      <c r="AR480" s="456"/>
      <c r="AS480" s="456"/>
      <c r="AT480" s="456"/>
      <c r="AU480" s="456"/>
      <c r="AV480" s="456"/>
      <c r="AW480" s="675">
        <f t="shared" si="29"/>
        <v>24</v>
      </c>
      <c r="AX480" s="440">
        <f>IFERROR(VLOOKUP(B480,Database!A:D,4,FALSE),"r")</f>
        <v>42</v>
      </c>
      <c r="AY480" s="440">
        <f t="shared" si="30"/>
        <v>43</v>
      </c>
      <c r="BA480" s="641"/>
      <c r="BB480" s="467"/>
    </row>
    <row r="481" spans="1:54" ht="16.5" thickTop="1" thickBot="1" x14ac:dyDescent="0.3">
      <c r="A481" s="444">
        <f t="shared" si="31"/>
        <v>475</v>
      </c>
      <c r="B481" s="440">
        <v>5150000319</v>
      </c>
      <c r="C481" s="440"/>
      <c r="D481" s="440" t="str">
        <f>IFERROR(VLOOKUP(B481,Database!A:D,2,FALSE),"r")</f>
        <v>SM 10 TN RED RASPBERRY PRES</v>
      </c>
      <c r="E481" s="849"/>
      <c r="F481" s="516">
        <f t="shared" si="28"/>
        <v>383</v>
      </c>
      <c r="G481" s="516"/>
      <c r="H481" s="862"/>
      <c r="I481" s="840">
        <v>34004</v>
      </c>
      <c r="J481" s="441">
        <v>34011</v>
      </c>
      <c r="K481" s="629">
        <v>76</v>
      </c>
      <c r="L481" s="442"/>
      <c r="M481" s="442"/>
      <c r="N481" s="442"/>
      <c r="O481" s="449"/>
      <c r="P481" s="449"/>
      <c r="Q481" s="449"/>
      <c r="R481" s="450"/>
      <c r="S481" s="450"/>
      <c r="T481" s="450"/>
      <c r="U481" s="487"/>
      <c r="V481" s="487"/>
      <c r="W481" s="487"/>
      <c r="X481" s="450"/>
      <c r="Y481" s="450"/>
      <c r="Z481" s="450"/>
      <c r="AA481" s="602"/>
      <c r="AB481" s="602"/>
      <c r="AC481" s="602"/>
      <c r="AD481" s="608"/>
      <c r="AE481" s="608"/>
      <c r="AF481" s="608"/>
      <c r="AG481" s="456">
        <v>34012</v>
      </c>
      <c r="AH481" s="456">
        <v>47</v>
      </c>
      <c r="AI481" s="456">
        <v>76</v>
      </c>
      <c r="AJ481" s="456"/>
      <c r="AK481" s="456"/>
      <c r="AL481" s="456"/>
      <c r="AM481" s="456"/>
      <c r="AN481" s="456"/>
      <c r="AO481" s="456"/>
      <c r="AP481" s="456"/>
      <c r="AQ481" s="456"/>
      <c r="AR481" s="456"/>
      <c r="AS481" s="456"/>
      <c r="AT481" s="456"/>
      <c r="AU481" s="456"/>
      <c r="AV481" s="456"/>
      <c r="AW481" s="675">
        <f t="shared" si="29"/>
        <v>8</v>
      </c>
      <c r="AX481" s="440">
        <f>IFERROR(VLOOKUP(B481,Database!A:D,4,FALSE),"r")</f>
        <v>42</v>
      </c>
      <c r="AY481" s="440">
        <f t="shared" si="30"/>
        <v>47</v>
      </c>
      <c r="BA481" s="641"/>
      <c r="BB481" s="467"/>
    </row>
    <row r="482" spans="1:54" ht="16.5" thickTop="1" thickBot="1" x14ac:dyDescent="0.3">
      <c r="A482" s="444">
        <f t="shared" si="31"/>
        <v>476</v>
      </c>
      <c r="B482" s="440">
        <v>5150005685</v>
      </c>
      <c r="C482" s="440"/>
      <c r="D482" s="440" t="str">
        <f>IFERROR(VLOOKUP(B482,Database!A:D,2,FALSE),"r")</f>
        <v>SM 12 FL OZ STRAWBERRY SYRUP</v>
      </c>
      <c r="E482" s="849"/>
      <c r="F482" s="516">
        <f t="shared" si="28"/>
        <v>6016</v>
      </c>
      <c r="G482" s="516"/>
      <c r="H482" s="862"/>
      <c r="I482" s="840">
        <v>57992</v>
      </c>
      <c r="J482" s="441">
        <v>58005</v>
      </c>
      <c r="K482" s="629">
        <v>77</v>
      </c>
      <c r="L482" s="442">
        <v>58006</v>
      </c>
      <c r="M482" s="442">
        <v>58031</v>
      </c>
      <c r="N482" s="442">
        <v>77</v>
      </c>
      <c r="O482" s="449"/>
      <c r="P482" s="449"/>
      <c r="Q482" s="449"/>
      <c r="R482" s="450"/>
      <c r="S482" s="450"/>
      <c r="T482" s="450"/>
      <c r="U482" s="487"/>
      <c r="V482" s="487"/>
      <c r="W482" s="487"/>
      <c r="X482" s="450"/>
      <c r="Y482" s="450"/>
      <c r="Z482" s="450"/>
      <c r="AA482" s="602"/>
      <c r="AB482" s="602"/>
      <c r="AC482" s="602"/>
      <c r="AD482" s="608"/>
      <c r="AE482" s="608"/>
      <c r="AF482" s="608"/>
      <c r="AG482" s="456">
        <v>58032</v>
      </c>
      <c r="AH482" s="456">
        <v>96</v>
      </c>
      <c r="AI482" s="456">
        <v>77</v>
      </c>
      <c r="AJ482" s="456"/>
      <c r="AK482" s="456"/>
      <c r="AL482" s="456"/>
      <c r="AM482" s="456"/>
      <c r="AN482" s="456"/>
      <c r="AO482" s="456"/>
      <c r="AP482" s="456"/>
      <c r="AQ482" s="456"/>
      <c r="AR482" s="456"/>
      <c r="AS482" s="456"/>
      <c r="AT482" s="456"/>
      <c r="AU482" s="456"/>
      <c r="AV482" s="456"/>
      <c r="AW482" s="675">
        <f t="shared" si="29"/>
        <v>40</v>
      </c>
      <c r="AX482" s="440">
        <f>IFERROR(VLOOKUP(B482,Database!A:D,4,FALSE),"r")</f>
        <v>148</v>
      </c>
      <c r="AY482" s="440">
        <f t="shared" si="30"/>
        <v>96</v>
      </c>
      <c r="BA482" s="641"/>
      <c r="BB482" s="467"/>
    </row>
    <row r="483" spans="1:54" ht="16.5" thickTop="1" thickBot="1" x14ac:dyDescent="0.3">
      <c r="A483" s="444">
        <f t="shared" si="31"/>
        <v>477</v>
      </c>
      <c r="B483" s="440">
        <v>5150024357</v>
      </c>
      <c r="C483" s="440"/>
      <c r="D483" s="440" t="str">
        <f>IFERROR(VLOOKUP(B483,Database!A:D,2,FALSE),"r")</f>
        <v>SM 7.25OZ MGSHL CHCFDG TPG 8CT</v>
      </c>
      <c r="E483" s="849"/>
      <c r="F483" s="516">
        <f t="shared" si="28"/>
        <v>35282</v>
      </c>
      <c r="G483" s="516"/>
      <c r="H483" s="862"/>
      <c r="I483" s="840">
        <v>34053</v>
      </c>
      <c r="J483" s="441">
        <v>34063</v>
      </c>
      <c r="K483" s="629">
        <v>78</v>
      </c>
      <c r="L483" s="442">
        <v>34064</v>
      </c>
      <c r="M483" s="442">
        <v>34080</v>
      </c>
      <c r="N483" s="442">
        <v>79</v>
      </c>
      <c r="O483" s="449">
        <v>34081</v>
      </c>
      <c r="P483" s="449">
        <v>34136</v>
      </c>
      <c r="Q483" s="449">
        <v>79</v>
      </c>
      <c r="R483" s="450">
        <v>34138</v>
      </c>
      <c r="S483" s="450">
        <v>34154</v>
      </c>
      <c r="T483" s="450">
        <v>80</v>
      </c>
      <c r="U483" s="487">
        <v>34155</v>
      </c>
      <c r="V483" s="487">
        <v>34177</v>
      </c>
      <c r="W483" s="487">
        <v>80</v>
      </c>
      <c r="X483" s="450"/>
      <c r="Y483" s="450"/>
      <c r="Z483" s="450"/>
      <c r="AA483" s="602"/>
      <c r="AB483" s="602"/>
      <c r="AC483" s="602"/>
      <c r="AD483" s="608"/>
      <c r="AE483" s="608"/>
      <c r="AF483" s="608"/>
      <c r="AG483" s="456">
        <v>34137</v>
      </c>
      <c r="AH483" s="456">
        <v>253</v>
      </c>
      <c r="AI483" s="456">
        <v>79</v>
      </c>
      <c r="AJ483" s="456">
        <v>34178</v>
      </c>
      <c r="AK483" s="456">
        <v>61</v>
      </c>
      <c r="AL483" s="456">
        <v>80</v>
      </c>
      <c r="AM483" s="456"/>
      <c r="AN483" s="456"/>
      <c r="AO483" s="456"/>
      <c r="AP483" s="456"/>
      <c r="AQ483" s="456"/>
      <c r="AR483" s="456"/>
      <c r="AS483" s="456"/>
      <c r="AT483" s="456"/>
      <c r="AU483" s="456"/>
      <c r="AV483" s="456"/>
      <c r="AW483" s="675">
        <f t="shared" si="29"/>
        <v>124</v>
      </c>
      <c r="AX483" s="440">
        <f>IFERROR(VLOOKUP(B483,Database!A:D,4,FALSE),"r")</f>
        <v>282</v>
      </c>
      <c r="AY483" s="440">
        <f t="shared" si="30"/>
        <v>314</v>
      </c>
      <c r="BA483" s="641"/>
      <c r="BB483" s="467"/>
    </row>
    <row r="484" spans="1:54" ht="16.5" thickTop="1" thickBot="1" x14ac:dyDescent="0.3">
      <c r="A484" s="444">
        <f t="shared" si="31"/>
        <v>478</v>
      </c>
      <c r="B484" s="440">
        <v>5150005684</v>
      </c>
      <c r="C484" s="440"/>
      <c r="D484" s="440" t="str">
        <f>IFERROR(VLOOKUP(B484,Database!A:D,2,FALSE),"r")</f>
        <v>SM 12 FL OZ RED RASPBERRY SYR</v>
      </c>
      <c r="E484" s="849"/>
      <c r="F484" s="516">
        <f t="shared" si="28"/>
        <v>2288</v>
      </c>
      <c r="G484" s="516"/>
      <c r="H484" s="862"/>
      <c r="I484" s="840">
        <v>58033</v>
      </c>
      <c r="J484" s="441">
        <v>58047</v>
      </c>
      <c r="K484" s="629">
        <v>77</v>
      </c>
      <c r="L484" s="442"/>
      <c r="M484" s="442"/>
      <c r="N484" s="442"/>
      <c r="O484" s="449"/>
      <c r="P484" s="449"/>
      <c r="Q484" s="449"/>
      <c r="R484" s="450"/>
      <c r="S484" s="450"/>
      <c r="T484" s="450"/>
      <c r="U484" s="487"/>
      <c r="V484" s="487"/>
      <c r="W484" s="487"/>
      <c r="X484" s="450"/>
      <c r="Y484" s="450"/>
      <c r="Z484" s="450"/>
      <c r="AA484" s="602"/>
      <c r="AB484" s="602"/>
      <c r="AC484" s="602"/>
      <c r="AD484" s="608"/>
      <c r="AE484" s="608"/>
      <c r="AF484" s="608"/>
      <c r="AG484" s="456">
        <v>58048</v>
      </c>
      <c r="AH484" s="456">
        <v>68</v>
      </c>
      <c r="AI484" s="456">
        <v>77</v>
      </c>
      <c r="AJ484" s="456"/>
      <c r="AK484" s="456"/>
      <c r="AL484" s="456"/>
      <c r="AM484" s="456"/>
      <c r="AN484" s="456"/>
      <c r="AO484" s="456"/>
      <c r="AP484" s="456"/>
      <c r="AQ484" s="456"/>
      <c r="AR484" s="456"/>
      <c r="AS484" s="456"/>
      <c r="AT484" s="456"/>
      <c r="AU484" s="456"/>
      <c r="AV484" s="456"/>
      <c r="AW484" s="675">
        <f t="shared" si="29"/>
        <v>15</v>
      </c>
      <c r="AX484" s="440">
        <f>IFERROR(VLOOKUP(B484,Database!A:D,4,FALSE),"r")</f>
        <v>148</v>
      </c>
      <c r="AY484" s="440">
        <f t="shared" si="30"/>
        <v>68</v>
      </c>
      <c r="BA484" s="641"/>
      <c r="BB484" s="467"/>
    </row>
    <row r="485" spans="1:54" ht="16.5" thickTop="1" thickBot="1" x14ac:dyDescent="0.3">
      <c r="A485" s="444">
        <f t="shared" si="31"/>
        <v>479</v>
      </c>
      <c r="B485" s="440">
        <v>5150005683</v>
      </c>
      <c r="C485" s="440"/>
      <c r="D485" s="440" t="str">
        <f>IFERROR(VLOOKUP(B485,Database!A:D,2,FALSE),"r")</f>
        <v>SM 12 FL OZ BOYSENBERRY SYRUP</v>
      </c>
      <c r="E485" s="849"/>
      <c r="F485" s="516">
        <f t="shared" si="28"/>
        <v>11834</v>
      </c>
      <c r="G485" s="516"/>
      <c r="H485" s="862"/>
      <c r="I485" s="840">
        <v>58049</v>
      </c>
      <c r="J485" s="441">
        <v>58127</v>
      </c>
      <c r="K485" s="629">
        <v>77</v>
      </c>
      <c r="L485" s="442"/>
      <c r="M485" s="442"/>
      <c r="N485" s="442"/>
      <c r="O485" s="449"/>
      <c r="P485" s="449"/>
      <c r="Q485" s="449"/>
      <c r="R485" s="450"/>
      <c r="S485" s="450"/>
      <c r="T485" s="450"/>
      <c r="U485" s="487"/>
      <c r="V485" s="487"/>
      <c r="W485" s="487"/>
      <c r="X485" s="450"/>
      <c r="Y485" s="450"/>
      <c r="Z485" s="450"/>
      <c r="AA485" s="602"/>
      <c r="AB485" s="602"/>
      <c r="AC485" s="602"/>
      <c r="AD485" s="608"/>
      <c r="AE485" s="608"/>
      <c r="AF485" s="608"/>
      <c r="AG485" s="456">
        <v>58128</v>
      </c>
      <c r="AH485" s="456">
        <v>142</v>
      </c>
      <c r="AI485" s="456">
        <v>77</v>
      </c>
      <c r="AJ485" s="456"/>
      <c r="AK485" s="456"/>
      <c r="AL485" s="456"/>
      <c r="AM485" s="456"/>
      <c r="AN485" s="456"/>
      <c r="AO485" s="456"/>
      <c r="AP485" s="456"/>
      <c r="AQ485" s="456"/>
      <c r="AR485" s="456"/>
      <c r="AS485" s="456"/>
      <c r="AT485" s="456"/>
      <c r="AU485" s="456"/>
      <c r="AV485" s="456"/>
      <c r="AW485" s="675">
        <f t="shared" si="29"/>
        <v>79</v>
      </c>
      <c r="AX485" s="440">
        <f>IFERROR(VLOOKUP(B485,Database!A:D,4,FALSE),"r")</f>
        <v>148</v>
      </c>
      <c r="AY485" s="440">
        <f t="shared" si="30"/>
        <v>142</v>
      </c>
      <c r="BA485" s="641"/>
      <c r="BB485" s="467"/>
    </row>
    <row r="486" spans="1:54" ht="16.5" thickTop="1" thickBot="1" x14ac:dyDescent="0.3">
      <c r="A486" s="444">
        <f t="shared" si="31"/>
        <v>480</v>
      </c>
      <c r="B486" s="440">
        <v>5150005682</v>
      </c>
      <c r="C486" s="440"/>
      <c r="D486" s="440" t="str">
        <f>IFERROR(VLOOKUP(B486,Database!A:D,2,FALSE),"r")</f>
        <v>SM 12 FL OZ BLUEBERRY SYRUP</v>
      </c>
      <c r="E486" s="849"/>
      <c r="F486" s="516">
        <f t="shared" si="28"/>
        <v>13381</v>
      </c>
      <c r="G486" s="516"/>
      <c r="H486" s="862"/>
      <c r="I486" s="840">
        <v>58129</v>
      </c>
      <c r="J486" s="441">
        <v>58130</v>
      </c>
      <c r="K486" s="629">
        <v>77</v>
      </c>
      <c r="L486" s="442">
        <v>58132</v>
      </c>
      <c r="M486" s="442">
        <v>58185</v>
      </c>
      <c r="N486" s="442">
        <v>78</v>
      </c>
      <c r="O486" s="449">
        <v>58186</v>
      </c>
      <c r="P486" s="449">
        <v>58218</v>
      </c>
      <c r="Q486" s="449">
        <v>78</v>
      </c>
      <c r="R486" s="450"/>
      <c r="S486" s="450"/>
      <c r="T486" s="450"/>
      <c r="U486" s="487"/>
      <c r="V486" s="487"/>
      <c r="W486" s="487"/>
      <c r="X486" s="450"/>
      <c r="Y486" s="450"/>
      <c r="Z486" s="450"/>
      <c r="AA486" s="602"/>
      <c r="AB486" s="602"/>
      <c r="AC486" s="602"/>
      <c r="AD486" s="608"/>
      <c r="AE486" s="608"/>
      <c r="AF486" s="608"/>
      <c r="AG486" s="456">
        <v>58131</v>
      </c>
      <c r="AH486" s="456">
        <v>57</v>
      </c>
      <c r="AI486" s="456">
        <v>77</v>
      </c>
      <c r="AJ486" s="456">
        <v>58219</v>
      </c>
      <c r="AK486" s="456">
        <v>152</v>
      </c>
      <c r="AL486" s="456">
        <v>78</v>
      </c>
      <c r="AM486" s="456"/>
      <c r="AN486" s="456"/>
      <c r="AO486" s="456"/>
      <c r="AP486" s="456"/>
      <c r="AQ486" s="456"/>
      <c r="AR486" s="456"/>
      <c r="AS486" s="456"/>
      <c r="AT486" s="456"/>
      <c r="AU486" s="456"/>
      <c r="AV486" s="456"/>
      <c r="AW486" s="675">
        <f t="shared" si="29"/>
        <v>89</v>
      </c>
      <c r="AX486" s="440">
        <f>IFERROR(VLOOKUP(B486,Database!A:D,4,FALSE),"r")</f>
        <v>148</v>
      </c>
      <c r="AY486" s="440">
        <f t="shared" si="30"/>
        <v>209</v>
      </c>
      <c r="BA486" s="641"/>
      <c r="BB486" s="467"/>
    </row>
    <row r="487" spans="1:54" ht="16.5" thickTop="1" thickBot="1" x14ac:dyDescent="0.3">
      <c r="A487" s="444">
        <f t="shared" si="31"/>
        <v>481</v>
      </c>
      <c r="B487" s="440">
        <v>5150000329</v>
      </c>
      <c r="C487" s="440"/>
      <c r="D487" s="440" t="str">
        <f>IFERROR(VLOOKUP(B487,Database!A:D,2,FALSE),"r")</f>
        <v>SM 4 LB MINT APPLE JELLY</v>
      </c>
      <c r="E487" s="849"/>
      <c r="F487" s="516">
        <f t="shared" si="28"/>
        <v>1665</v>
      </c>
      <c r="G487" s="516"/>
      <c r="H487" s="862"/>
      <c r="I487" s="840">
        <v>34014</v>
      </c>
      <c r="J487" s="441">
        <v>34040</v>
      </c>
      <c r="K487" s="629">
        <v>78</v>
      </c>
      <c r="L487" s="797"/>
      <c r="M487" s="797" t="s">
        <v>7785</v>
      </c>
      <c r="N487" s="797"/>
      <c r="O487" s="449"/>
      <c r="P487" s="449"/>
      <c r="Q487" s="449"/>
      <c r="R487" s="450"/>
      <c r="S487" s="797"/>
      <c r="T487" s="797" t="s">
        <v>7785</v>
      </c>
      <c r="U487" s="797"/>
      <c r="V487" s="487"/>
      <c r="W487" s="487"/>
      <c r="X487" s="450"/>
      <c r="Y487" s="450"/>
      <c r="Z487" s="450"/>
      <c r="AA487" s="602"/>
      <c r="AB487" s="602"/>
      <c r="AC487" s="602"/>
      <c r="AD487" s="608"/>
      <c r="AE487" s="608"/>
      <c r="AF487" s="608"/>
      <c r="AG487" s="456">
        <v>34041</v>
      </c>
      <c r="AH487" s="456">
        <v>45</v>
      </c>
      <c r="AI487" s="456">
        <v>78</v>
      </c>
      <c r="AJ487" s="456"/>
      <c r="AK487" s="456"/>
      <c r="AL487" s="456"/>
      <c r="AM487" s="456"/>
      <c r="AN487" s="456"/>
      <c r="AO487" s="797"/>
      <c r="AP487" s="797" t="s">
        <v>7785</v>
      </c>
      <c r="AQ487" s="797"/>
      <c r="AR487" s="456"/>
      <c r="AS487" s="456"/>
      <c r="AT487" s="456"/>
      <c r="AU487" s="456"/>
      <c r="AV487" s="456"/>
      <c r="AW487" s="675">
        <f t="shared" si="29"/>
        <v>27</v>
      </c>
      <c r="AX487" s="440">
        <f>IFERROR(VLOOKUP(B487,Database!A:D,4,FALSE),"r")</f>
        <v>60</v>
      </c>
      <c r="AY487" s="440">
        <f t="shared" si="30"/>
        <v>45</v>
      </c>
      <c r="AZ487" s="800" t="s">
        <v>7785</v>
      </c>
      <c r="BA487" s="641"/>
      <c r="BB487" s="467"/>
    </row>
    <row r="488" spans="1:54" ht="16.5" thickTop="1" thickBot="1" x14ac:dyDescent="0.3">
      <c r="A488" s="444">
        <f t="shared" si="31"/>
        <v>482</v>
      </c>
      <c r="B488" s="440">
        <v>5150000328</v>
      </c>
      <c r="C488" s="440"/>
      <c r="D488" s="440" t="str">
        <f>IFERROR(VLOOKUP(B488,Database!A:D,2,FALSE),"r")</f>
        <v>SM 4 LB GRAPE JELLY</v>
      </c>
      <c r="E488" s="849"/>
      <c r="F488" s="516">
        <f t="shared" si="28"/>
        <v>10002</v>
      </c>
      <c r="G488" s="516"/>
      <c r="H488" s="862"/>
      <c r="I488" s="840">
        <v>34042</v>
      </c>
      <c r="J488" s="441">
        <v>34060</v>
      </c>
      <c r="K488" s="629">
        <v>78</v>
      </c>
      <c r="L488" s="442">
        <v>34062</v>
      </c>
      <c r="M488" s="442">
        <v>34108</v>
      </c>
      <c r="N488" s="442">
        <v>79</v>
      </c>
      <c r="O488" s="449">
        <v>34109</v>
      </c>
      <c r="P488" s="449">
        <v>34207</v>
      </c>
      <c r="Q488" s="449">
        <v>79</v>
      </c>
      <c r="R488" s="450"/>
      <c r="S488" s="450"/>
      <c r="T488" s="450"/>
      <c r="U488" s="487"/>
      <c r="V488" s="487"/>
      <c r="W488" s="487"/>
      <c r="X488" s="450"/>
      <c r="Y488" s="450"/>
      <c r="Z488" s="450"/>
      <c r="AA488" s="602"/>
      <c r="AB488" s="602"/>
      <c r="AC488" s="602"/>
      <c r="AD488" s="608"/>
      <c r="AE488" s="608"/>
      <c r="AF488" s="608"/>
      <c r="AG488" s="456">
        <v>34061</v>
      </c>
      <c r="AH488" s="456">
        <v>44</v>
      </c>
      <c r="AI488" s="456">
        <v>78</v>
      </c>
      <c r="AJ488" s="456">
        <v>34208</v>
      </c>
      <c r="AK488" s="456">
        <v>58</v>
      </c>
      <c r="AL488" s="456">
        <v>79</v>
      </c>
      <c r="AM488" s="456"/>
      <c r="AN488" s="456"/>
      <c r="AO488" s="456"/>
      <c r="AP488" s="456"/>
      <c r="AQ488" s="456"/>
      <c r="AR488" s="456"/>
      <c r="AS488" s="456"/>
      <c r="AT488" s="456"/>
      <c r="AU488" s="456"/>
      <c r="AV488" s="456"/>
      <c r="AW488" s="675">
        <f t="shared" si="29"/>
        <v>165</v>
      </c>
      <c r="AX488" s="440">
        <f>IFERROR(VLOOKUP(B488,Database!A:D,4,FALSE),"r")</f>
        <v>60</v>
      </c>
      <c r="AY488" s="440">
        <f t="shared" si="30"/>
        <v>102</v>
      </c>
      <c r="BA488" s="641"/>
      <c r="BB488" s="467"/>
    </row>
    <row r="489" spans="1:54" ht="16.5" thickTop="1" thickBot="1" x14ac:dyDescent="0.3">
      <c r="A489" s="444">
        <f t="shared" si="31"/>
        <v>483</v>
      </c>
      <c r="B489" s="797">
        <v>5150000302</v>
      </c>
      <c r="C489" s="797"/>
      <c r="D489" s="797" t="str">
        <f>IFERROR(VLOOKUP(B489,Database!A:D,2,FALSE),"r")</f>
        <v>SM 4 LB SWT ORANGE MARMALADE</v>
      </c>
      <c r="E489" s="855"/>
      <c r="F489" s="516">
        <f t="shared" si="28"/>
        <v>2071</v>
      </c>
      <c r="G489" s="798"/>
      <c r="H489" s="871"/>
      <c r="I489" s="840">
        <v>34209</v>
      </c>
      <c r="J489" s="797">
        <v>34242</v>
      </c>
      <c r="K489" s="815">
        <v>79</v>
      </c>
      <c r="L489" s="797"/>
      <c r="M489" s="797"/>
      <c r="N489" s="797"/>
      <c r="O489" s="797"/>
      <c r="P489" s="797"/>
      <c r="Q489" s="797"/>
      <c r="R489" s="797"/>
      <c r="S489" s="797"/>
      <c r="T489" s="797"/>
      <c r="U489" s="797"/>
      <c r="V489" s="797"/>
      <c r="W489" s="797"/>
      <c r="X489" s="797"/>
      <c r="Y489" s="797"/>
      <c r="Z489" s="797"/>
      <c r="AA489" s="797"/>
      <c r="AB489" s="797"/>
      <c r="AC489" s="797"/>
      <c r="AD489" s="797"/>
      <c r="AE489" s="797"/>
      <c r="AF489" s="797"/>
      <c r="AG489" s="797">
        <v>34243</v>
      </c>
      <c r="AH489" s="797">
        <v>31</v>
      </c>
      <c r="AI489" s="797">
        <v>79</v>
      </c>
      <c r="AJ489" s="797"/>
      <c r="AK489" s="797"/>
      <c r="AL489" s="797"/>
      <c r="AM489" s="797"/>
      <c r="AN489" s="797"/>
      <c r="AO489" s="797"/>
      <c r="AP489" s="797"/>
      <c r="AQ489" s="797"/>
      <c r="AR489" s="797"/>
      <c r="AS489" s="797"/>
      <c r="AT489" s="797"/>
      <c r="AU489" s="797"/>
      <c r="AV489" s="797"/>
      <c r="AW489" s="799">
        <f t="shared" si="29"/>
        <v>34</v>
      </c>
      <c r="AX489" s="797">
        <f>IFERROR(VLOOKUP(B489,Database!A:D,4,FALSE),"r")</f>
        <v>60</v>
      </c>
      <c r="AY489" s="797">
        <f t="shared" si="30"/>
        <v>31</v>
      </c>
      <c r="BA489" s="641"/>
      <c r="BB489" s="467"/>
    </row>
    <row r="490" spans="1:54" ht="16.5" thickTop="1" thickBot="1" x14ac:dyDescent="0.3">
      <c r="A490" s="444">
        <f t="shared" si="31"/>
        <v>484</v>
      </c>
      <c r="B490" s="440">
        <v>5150003884</v>
      </c>
      <c r="C490" s="440"/>
      <c r="D490" s="440" t="str">
        <f>IFERROR(VLOOKUP(B490,Database!A:D,2,FALSE),"r")</f>
        <v>DK 1.1 OZ PURE HONEY</v>
      </c>
      <c r="E490" s="849"/>
      <c r="F490" s="516">
        <f t="shared" si="28"/>
        <v>538</v>
      </c>
      <c r="G490" s="516"/>
      <c r="H490" s="862"/>
      <c r="I490" s="840">
        <v>71909</v>
      </c>
      <c r="J490" s="441">
        <v>71911</v>
      </c>
      <c r="K490" s="441">
        <v>90</v>
      </c>
      <c r="L490" s="442"/>
      <c r="M490" s="442"/>
      <c r="N490" s="442"/>
      <c r="O490" s="449"/>
      <c r="P490" s="449"/>
      <c r="Q490" s="449"/>
      <c r="R490" s="450"/>
      <c r="S490" s="450"/>
      <c r="T490" s="450"/>
      <c r="U490" s="487"/>
      <c r="V490" s="487"/>
      <c r="W490" s="487"/>
      <c r="X490" s="450"/>
      <c r="Y490" s="450"/>
      <c r="Z490" s="450"/>
      <c r="AA490" s="602"/>
      <c r="AB490" s="602"/>
      <c r="AC490" s="602"/>
      <c r="AD490" s="608"/>
      <c r="AE490" s="608"/>
      <c r="AF490" s="608"/>
      <c r="AG490" s="456">
        <v>71912</v>
      </c>
      <c r="AH490" s="456">
        <v>130</v>
      </c>
      <c r="AI490" s="456">
        <v>90</v>
      </c>
      <c r="AJ490" s="456"/>
      <c r="AK490" s="456"/>
      <c r="AL490" s="456"/>
      <c r="AM490" s="456"/>
      <c r="AN490" s="456"/>
      <c r="AO490" s="456"/>
      <c r="AP490" s="456"/>
      <c r="AQ490" s="456"/>
      <c r="AR490" s="456"/>
      <c r="AS490" s="456"/>
      <c r="AT490" s="456"/>
      <c r="AU490" s="456"/>
      <c r="AV490" s="456"/>
      <c r="AW490" s="675">
        <f t="shared" si="29"/>
        <v>3</v>
      </c>
      <c r="AX490" s="440">
        <f>IFERROR(VLOOKUP(B490,Database!A:D,4,FALSE),"r")</f>
        <v>136</v>
      </c>
      <c r="AY490" s="440">
        <f t="shared" si="30"/>
        <v>130</v>
      </c>
      <c r="BA490" s="641"/>
      <c r="BB490" s="467"/>
    </row>
    <row r="491" spans="1:54" ht="16.5" thickTop="1" thickBot="1" x14ac:dyDescent="0.3">
      <c r="A491" s="444">
        <f t="shared" si="31"/>
        <v>485</v>
      </c>
      <c r="B491" s="440">
        <v>5150008216</v>
      </c>
      <c r="C491" s="440"/>
      <c r="D491" s="440" t="str">
        <f>IFERROR(VLOOKUP(B491,Database!A:D,2,FALSE),"r")</f>
        <v>CB 1.1OZ ORNG BLOSSOM HONEY PC</v>
      </c>
      <c r="E491" s="849"/>
      <c r="F491" s="516">
        <f t="shared" si="28"/>
        <v>1321</v>
      </c>
      <c r="G491" s="516"/>
      <c r="H491" s="862"/>
      <c r="I491" s="840">
        <v>71913</v>
      </c>
      <c r="J491" s="441">
        <v>71916</v>
      </c>
      <c r="K491" s="441">
        <v>90</v>
      </c>
      <c r="L491" s="442">
        <v>71917</v>
      </c>
      <c r="M491" s="442">
        <v>71920</v>
      </c>
      <c r="N491" s="442">
        <v>90</v>
      </c>
      <c r="O491" s="449"/>
      <c r="P491" s="449"/>
      <c r="Q491" s="449"/>
      <c r="R491" s="450"/>
      <c r="S491" s="450"/>
      <c r="T491" s="450"/>
      <c r="U491" s="487"/>
      <c r="V491" s="487"/>
      <c r="W491" s="487"/>
      <c r="X491" s="450"/>
      <c r="Y491" s="450"/>
      <c r="Z491" s="450"/>
      <c r="AA491" s="602"/>
      <c r="AB491" s="602"/>
      <c r="AC491" s="602"/>
      <c r="AD491" s="608"/>
      <c r="AE491" s="608"/>
      <c r="AF491" s="608"/>
      <c r="AG491" s="456">
        <v>71916</v>
      </c>
      <c r="AH491" s="456">
        <v>138</v>
      </c>
      <c r="AI491" s="456">
        <v>90</v>
      </c>
      <c r="AJ491" s="456">
        <v>712921</v>
      </c>
      <c r="AK491" s="456">
        <v>95</v>
      </c>
      <c r="AL491" s="456">
        <v>90</v>
      </c>
      <c r="AM491" s="456"/>
      <c r="AN491" s="456"/>
      <c r="AO491" s="456"/>
      <c r="AP491" s="456"/>
      <c r="AQ491" s="456"/>
      <c r="AR491" s="456"/>
      <c r="AS491" s="456"/>
      <c r="AT491" s="456"/>
      <c r="AU491" s="456"/>
      <c r="AV491" s="456"/>
      <c r="AW491" s="675">
        <f t="shared" si="29"/>
        <v>8</v>
      </c>
      <c r="AX491" s="440">
        <f>IFERROR(VLOOKUP(B491,Database!A:D,4,FALSE),"r")</f>
        <v>136</v>
      </c>
      <c r="AY491" s="440">
        <f t="shared" si="30"/>
        <v>233</v>
      </c>
      <c r="BA491" s="641"/>
      <c r="BB491" s="467"/>
    </row>
    <row r="492" spans="1:54" ht="16.5" thickTop="1" thickBot="1" x14ac:dyDescent="0.3">
      <c r="A492" s="444">
        <f t="shared" si="31"/>
        <v>486</v>
      </c>
      <c r="B492" s="440">
        <v>5150008212</v>
      </c>
      <c r="C492" s="440"/>
      <c r="D492" s="440" t="str">
        <f>IFERROR(VLOOKUP(B492,Database!A:D,2,FALSE),"r")</f>
        <v>CB 1 OZ SPICED PEAR PC</v>
      </c>
      <c r="E492" s="849"/>
      <c r="F492" s="516">
        <f t="shared" si="28"/>
        <v>751</v>
      </c>
      <c r="G492" s="516"/>
      <c r="H492" s="862"/>
      <c r="I492" s="840">
        <v>71922</v>
      </c>
      <c r="J492" s="441">
        <v>71926</v>
      </c>
      <c r="K492" s="441">
        <v>90</v>
      </c>
      <c r="L492" s="442"/>
      <c r="M492" s="442"/>
      <c r="N492" s="442"/>
      <c r="O492" s="449"/>
      <c r="P492" s="449"/>
      <c r="Q492" s="449"/>
      <c r="R492" s="450"/>
      <c r="S492" s="450"/>
      <c r="T492" s="450"/>
      <c r="U492" s="487"/>
      <c r="V492" s="487"/>
      <c r="W492" s="487"/>
      <c r="X492" s="450"/>
      <c r="Y492" s="450"/>
      <c r="Z492" s="450"/>
      <c r="AA492" s="602"/>
      <c r="AB492" s="602"/>
      <c r="AC492" s="602"/>
      <c r="AD492" s="608"/>
      <c r="AE492" s="608"/>
      <c r="AF492" s="608"/>
      <c r="AG492" s="456">
        <v>71927</v>
      </c>
      <c r="AH492" s="456">
        <v>71</v>
      </c>
      <c r="AI492" s="456">
        <v>90</v>
      </c>
      <c r="AJ492" s="456"/>
      <c r="AK492" s="456"/>
      <c r="AL492" s="456"/>
      <c r="AM492" s="456"/>
      <c r="AN492" s="456"/>
      <c r="AO492" s="456"/>
      <c r="AP492" s="456"/>
      <c r="AQ492" s="456"/>
      <c r="AR492" s="456"/>
      <c r="AS492" s="456"/>
      <c r="AT492" s="456"/>
      <c r="AU492" s="456"/>
      <c r="AV492" s="456"/>
      <c r="AW492" s="675">
        <f t="shared" si="29"/>
        <v>5</v>
      </c>
      <c r="AX492" s="440">
        <f>IFERROR(VLOOKUP(B492,Database!A:D,4,FALSE),"r")</f>
        <v>136</v>
      </c>
      <c r="AY492" s="440">
        <f t="shared" si="30"/>
        <v>71</v>
      </c>
      <c r="BA492" s="641"/>
      <c r="BB492" s="467"/>
    </row>
    <row r="493" spans="1:54" ht="16.5" thickTop="1" thickBot="1" x14ac:dyDescent="0.3">
      <c r="A493" s="444">
        <f t="shared" si="31"/>
        <v>487</v>
      </c>
      <c r="B493" s="440">
        <v>5150008219</v>
      </c>
      <c r="C493" s="440"/>
      <c r="D493" s="440" t="str">
        <f>IFERROR(VLOOKUP(B493,Database!A:D,2,FALSE),"r")</f>
        <v>CB 1 OZ COASTAL STRAWBERRY PC</v>
      </c>
      <c r="E493" s="849"/>
      <c r="F493" s="516">
        <f t="shared" si="28"/>
        <v>735</v>
      </c>
      <c r="G493" s="516"/>
      <c r="H493" s="862"/>
      <c r="I493" s="840">
        <v>71928</v>
      </c>
      <c r="J493" s="441">
        <v>71932</v>
      </c>
      <c r="K493" s="441">
        <v>91</v>
      </c>
      <c r="L493" s="442"/>
      <c r="M493" s="442"/>
      <c r="N493" s="442"/>
      <c r="O493" s="449"/>
      <c r="P493" s="449"/>
      <c r="Q493" s="449"/>
      <c r="R493" s="450"/>
      <c r="S493" s="450"/>
      <c r="T493" s="450"/>
      <c r="U493" s="487"/>
      <c r="V493" s="487"/>
      <c r="W493" s="487"/>
      <c r="X493" s="450"/>
      <c r="Y493" s="450"/>
      <c r="Z493" s="450"/>
      <c r="AA493" s="602"/>
      <c r="AB493" s="602"/>
      <c r="AC493" s="602"/>
      <c r="AD493" s="608"/>
      <c r="AE493" s="608"/>
      <c r="AF493" s="608"/>
      <c r="AG493" s="456">
        <v>71933</v>
      </c>
      <c r="AH493" s="456">
        <v>55</v>
      </c>
      <c r="AI493" s="456">
        <v>91</v>
      </c>
      <c r="AJ493" s="456"/>
      <c r="AK493" s="456"/>
      <c r="AL493" s="456"/>
      <c r="AM493" s="456"/>
      <c r="AN493" s="456"/>
      <c r="AO493" s="456"/>
      <c r="AP493" s="456"/>
      <c r="AQ493" s="456"/>
      <c r="AR493" s="456"/>
      <c r="AS493" s="456"/>
      <c r="AT493" s="456"/>
      <c r="AU493" s="456"/>
      <c r="AV493" s="456"/>
      <c r="AW493" s="675">
        <f t="shared" si="29"/>
        <v>5</v>
      </c>
      <c r="AX493" s="440">
        <f>IFERROR(VLOOKUP(B493,Database!A:D,4,FALSE),"r")</f>
        <v>136</v>
      </c>
      <c r="AY493" s="440">
        <f t="shared" si="30"/>
        <v>55</v>
      </c>
      <c r="BA493" s="641"/>
      <c r="BB493" s="467"/>
    </row>
    <row r="494" spans="1:54" ht="16.5" thickTop="1" thickBot="1" x14ac:dyDescent="0.3">
      <c r="A494" s="444">
        <f t="shared" si="31"/>
        <v>488</v>
      </c>
      <c r="B494" s="440">
        <v>5150008211</v>
      </c>
      <c r="C494" s="440"/>
      <c r="D494" s="440" t="str">
        <f>IFERROR(VLOOKUP(B494,Database!A:D,2,FALSE),"r")</f>
        <v>CB 1 OZ STRAWBERRY BALSAMIC PC</v>
      </c>
      <c r="E494" s="849"/>
      <c r="F494" s="516">
        <f t="shared" si="28"/>
        <v>584</v>
      </c>
      <c r="G494" s="516"/>
      <c r="H494" s="862"/>
      <c r="I494" s="840">
        <v>71934</v>
      </c>
      <c r="J494" s="441">
        <v>71937</v>
      </c>
      <c r="K494" s="441">
        <v>91</v>
      </c>
      <c r="L494" s="442"/>
      <c r="M494" s="442"/>
      <c r="N494" s="442"/>
      <c r="O494" s="449"/>
      <c r="P494" s="449"/>
      <c r="Q494" s="449"/>
      <c r="R494" s="450"/>
      <c r="S494" s="450"/>
      <c r="T494" s="450"/>
      <c r="U494" s="487"/>
      <c r="V494" s="487"/>
      <c r="W494" s="487"/>
      <c r="X494" s="450"/>
      <c r="Y494" s="450"/>
      <c r="Z494" s="450"/>
      <c r="AA494" s="602"/>
      <c r="AB494" s="602"/>
      <c r="AC494" s="602"/>
      <c r="AD494" s="608"/>
      <c r="AE494" s="608"/>
      <c r="AF494" s="608"/>
      <c r="AG494" s="456">
        <v>71938</v>
      </c>
      <c r="AH494" s="456">
        <v>40</v>
      </c>
      <c r="AI494" s="456">
        <v>91</v>
      </c>
      <c r="AJ494" s="456"/>
      <c r="AK494" s="456"/>
      <c r="AL494" s="456"/>
      <c r="AM494" s="456"/>
      <c r="AN494" s="456"/>
      <c r="AO494" s="456"/>
      <c r="AP494" s="456"/>
      <c r="AQ494" s="456"/>
      <c r="AR494" s="456"/>
      <c r="AS494" s="456"/>
      <c r="AT494" s="456"/>
      <c r="AU494" s="456"/>
      <c r="AV494" s="456"/>
      <c r="AW494" s="675">
        <f t="shared" si="29"/>
        <v>4</v>
      </c>
      <c r="AX494" s="440">
        <f>IFERROR(VLOOKUP(B494,Database!A:D,4,FALSE),"r")</f>
        <v>136</v>
      </c>
      <c r="AY494" s="440">
        <f t="shared" si="30"/>
        <v>40</v>
      </c>
      <c r="BA494" s="641"/>
      <c r="BB494" s="467"/>
    </row>
    <row r="495" spans="1:54" ht="16.5" thickTop="1" thickBot="1" x14ac:dyDescent="0.3">
      <c r="A495" s="444">
        <f t="shared" si="31"/>
        <v>489</v>
      </c>
      <c r="B495" s="440">
        <v>5150000012</v>
      </c>
      <c r="C495" s="440"/>
      <c r="D495" s="440" t="str">
        <f>IFERROR(VLOOKUP(B495,Database!A:D,2,FALSE),"r")</f>
        <v>SH 750ML MARM 3 FRT OR/LE/GR</v>
      </c>
      <c r="E495" s="849"/>
      <c r="F495" s="516">
        <f t="shared" si="28"/>
        <v>1855</v>
      </c>
      <c r="G495" s="516"/>
      <c r="H495" s="862"/>
      <c r="I495" s="840">
        <v>34244</v>
      </c>
      <c r="J495" s="441">
        <v>34270</v>
      </c>
      <c r="K495" s="441">
        <v>90</v>
      </c>
      <c r="L495" s="442"/>
      <c r="M495" s="442"/>
      <c r="N495" s="442"/>
      <c r="O495" s="449"/>
      <c r="P495" s="449"/>
      <c r="Q495" s="449"/>
      <c r="R495" s="450"/>
      <c r="S495" s="450"/>
      <c r="T495" s="450"/>
      <c r="U495" s="487"/>
      <c r="V495" s="487"/>
      <c r="W495" s="487"/>
      <c r="X495" s="450"/>
      <c r="Y495" s="450"/>
      <c r="Z495" s="450"/>
      <c r="AA495" s="602"/>
      <c r="AB495" s="602"/>
      <c r="AC495" s="602"/>
      <c r="AD495" s="608"/>
      <c r="AE495" s="608"/>
      <c r="AF495" s="608"/>
      <c r="AG495" s="456">
        <v>34271</v>
      </c>
      <c r="AH495" s="456">
        <v>42</v>
      </c>
      <c r="AI495" s="456">
        <v>90</v>
      </c>
      <c r="AJ495" s="456">
        <v>34272</v>
      </c>
      <c r="AK495" s="456">
        <v>31</v>
      </c>
      <c r="AL495" s="456">
        <v>90</v>
      </c>
      <c r="AM495" s="456"/>
      <c r="AN495" s="456"/>
      <c r="AO495" s="456"/>
      <c r="AP495" s="456"/>
      <c r="AQ495" s="456"/>
      <c r="AR495" s="456"/>
      <c r="AS495" s="456"/>
      <c r="AT495" s="456"/>
      <c r="AU495" s="456"/>
      <c r="AV495" s="456"/>
      <c r="AW495" s="675">
        <f t="shared" si="29"/>
        <v>27</v>
      </c>
      <c r="AX495" s="440">
        <f>IFERROR(VLOOKUP(B495,Database!A:D,4,FALSE),"r")</f>
        <v>66</v>
      </c>
      <c r="AY495" s="440">
        <f t="shared" si="30"/>
        <v>73</v>
      </c>
      <c r="BA495" s="641"/>
      <c r="BB495" s="467"/>
    </row>
    <row r="496" spans="1:54" ht="16.5" thickTop="1" thickBot="1" x14ac:dyDescent="0.3">
      <c r="A496" s="444">
        <f t="shared" si="31"/>
        <v>490</v>
      </c>
      <c r="B496" s="440">
        <v>6984806957</v>
      </c>
      <c r="C496" s="440"/>
      <c r="D496" s="440" t="str">
        <f>IFERROR(VLOOKUP(B496,Database!A:D,2,FALSE),"r")</f>
        <v>DF 500ML LT APRICOT FRT SPREAD</v>
      </c>
      <c r="E496" s="849"/>
      <c r="F496" s="516">
        <f t="shared" si="28"/>
        <v>3951</v>
      </c>
      <c r="G496" s="516"/>
      <c r="H496" s="862"/>
      <c r="I496" s="840">
        <v>34273</v>
      </c>
      <c r="J496" s="441">
        <v>34309</v>
      </c>
      <c r="K496" s="441">
        <v>90</v>
      </c>
      <c r="L496" s="442">
        <v>34311</v>
      </c>
      <c r="M496" s="442">
        <v>34313</v>
      </c>
      <c r="N496" s="442">
        <v>91</v>
      </c>
      <c r="O496" s="681">
        <v>34315</v>
      </c>
      <c r="P496" s="681">
        <v>34319</v>
      </c>
      <c r="Q496" s="681">
        <v>91</v>
      </c>
      <c r="R496" s="450"/>
      <c r="S496" s="450"/>
      <c r="T496" s="450"/>
      <c r="U496" s="487"/>
      <c r="V496" s="487"/>
      <c r="W496" s="487"/>
      <c r="X496" s="450"/>
      <c r="Y496" s="450"/>
      <c r="Z496" s="450"/>
      <c r="AA496" s="602"/>
      <c r="AB496" s="602"/>
      <c r="AC496" s="602"/>
      <c r="AD496" s="608"/>
      <c r="AE496" s="608"/>
      <c r="AF496" s="608"/>
      <c r="AG496" s="456">
        <v>34310</v>
      </c>
      <c r="AH496" s="456">
        <v>90</v>
      </c>
      <c r="AI496" s="456">
        <v>90</v>
      </c>
      <c r="AJ496" s="456">
        <v>34314</v>
      </c>
      <c r="AK496" s="456">
        <v>25</v>
      </c>
      <c r="AL496" s="456">
        <v>91</v>
      </c>
      <c r="AM496" s="458">
        <v>34320</v>
      </c>
      <c r="AN496" s="458">
        <v>56</v>
      </c>
      <c r="AO496" s="458">
        <v>91</v>
      </c>
      <c r="AP496" s="456"/>
      <c r="AQ496" s="456"/>
      <c r="AR496" s="456"/>
      <c r="AS496" s="456"/>
      <c r="AT496" s="456"/>
      <c r="AU496" s="456"/>
      <c r="AV496" s="456"/>
      <c r="AW496" s="675">
        <f t="shared" si="29"/>
        <v>45</v>
      </c>
      <c r="AX496" s="440">
        <f>IFERROR(VLOOKUP(B496,Database!A:D,4,FALSE),"r")</f>
        <v>84</v>
      </c>
      <c r="AY496" s="440">
        <f t="shared" si="30"/>
        <v>171</v>
      </c>
      <c r="BA496" s="641"/>
      <c r="BB496" s="467"/>
    </row>
    <row r="497" spans="1:55" ht="16.5" thickTop="1" thickBot="1" x14ac:dyDescent="0.3">
      <c r="A497" s="444">
        <f t="shared" si="31"/>
        <v>491</v>
      </c>
      <c r="B497" s="440">
        <v>6984806478</v>
      </c>
      <c r="C497" s="440"/>
      <c r="D497" s="440" t="str">
        <f>IFERROR(VLOOKUP(B497,Database!A:D,2,FALSE),"r")</f>
        <v>DF 500 ML MARMALADE LIGHT</v>
      </c>
      <c r="E497" s="849"/>
      <c r="F497" s="516">
        <f t="shared" si="28"/>
        <v>1122</v>
      </c>
      <c r="G497" s="516"/>
      <c r="H497" s="862"/>
      <c r="I497" s="840">
        <v>34321</v>
      </c>
      <c r="J497" s="441">
        <v>34333</v>
      </c>
      <c r="K497" s="441">
        <v>91</v>
      </c>
      <c r="L497" s="442"/>
      <c r="M497" s="442"/>
      <c r="N497" s="442"/>
      <c r="O497" s="449"/>
      <c r="P497" s="449"/>
      <c r="Q497" s="449"/>
      <c r="R497" s="450"/>
      <c r="S497" s="450"/>
      <c r="T497" s="450"/>
      <c r="U497" s="487"/>
      <c r="V497" s="487"/>
      <c r="W497" s="487"/>
      <c r="X497" s="450"/>
      <c r="Y497" s="450"/>
      <c r="Z497" s="450"/>
      <c r="AA497" s="602"/>
      <c r="AB497" s="602"/>
      <c r="AC497" s="602"/>
      <c r="AD497" s="608"/>
      <c r="AE497" s="608"/>
      <c r="AF497" s="608"/>
      <c r="AG497" s="456">
        <v>34334</v>
      </c>
      <c r="AH497" s="456">
        <v>30</v>
      </c>
      <c r="AI497" s="456">
        <v>91</v>
      </c>
      <c r="AJ497" s="456"/>
      <c r="AK497" s="456"/>
      <c r="AL497" s="456"/>
      <c r="AM497" s="456"/>
      <c r="AN497" s="456"/>
      <c r="AO497" s="456"/>
      <c r="AP497" s="456"/>
      <c r="AQ497" s="456"/>
      <c r="AR497" s="456"/>
      <c r="AS497" s="456"/>
      <c r="AT497" s="456"/>
      <c r="AU497" s="456"/>
      <c r="AV497" s="456"/>
      <c r="AW497" s="675">
        <f t="shared" si="29"/>
        <v>13</v>
      </c>
      <c r="AX497" s="440">
        <f>IFERROR(VLOOKUP(B497,Database!A:D,4,FALSE),"r")</f>
        <v>84</v>
      </c>
      <c r="AY497" s="440">
        <f t="shared" si="30"/>
        <v>30</v>
      </c>
      <c r="BA497" s="641"/>
      <c r="BB497" s="467"/>
    </row>
    <row r="498" spans="1:55" ht="16.5" thickTop="1" thickBot="1" x14ac:dyDescent="0.3">
      <c r="A498" s="444">
        <f t="shared" si="31"/>
        <v>492</v>
      </c>
      <c r="B498" s="440">
        <v>6984806783</v>
      </c>
      <c r="C498" s="440"/>
      <c r="D498" s="440" t="str">
        <f>IFERROR(VLOOKUP(B498,Database!A:D,2,FALSE),"r")</f>
        <v>DF 500 ML LIGHT BLUE FRT SPRD</v>
      </c>
      <c r="E498" s="849"/>
      <c r="F498" s="516">
        <f t="shared" si="28"/>
        <v>2990</v>
      </c>
      <c r="G498" s="516"/>
      <c r="H498" s="862"/>
      <c r="I498" s="840">
        <v>34335</v>
      </c>
      <c r="J498" s="441">
        <v>34339</v>
      </c>
      <c r="K498" s="441">
        <v>91</v>
      </c>
      <c r="L498" s="442">
        <v>34340</v>
      </c>
      <c r="M498" s="442">
        <v>34369</v>
      </c>
      <c r="N498" s="442">
        <v>91</v>
      </c>
      <c r="O498" s="449"/>
      <c r="P498" s="449"/>
      <c r="Q498" s="449"/>
      <c r="R498" s="450"/>
      <c r="S498" s="450"/>
      <c r="T498" s="450"/>
      <c r="U498" s="487"/>
      <c r="V498" s="487"/>
      <c r="W498" s="487"/>
      <c r="X498" s="450"/>
      <c r="Y498" s="450"/>
      <c r="Z498" s="450"/>
      <c r="AA498" s="602"/>
      <c r="AB498" s="602"/>
      <c r="AC498" s="602"/>
      <c r="AD498" s="608"/>
      <c r="AE498" s="608"/>
      <c r="AF498" s="608"/>
      <c r="AG498" s="456">
        <v>34370</v>
      </c>
      <c r="AH498" s="456">
        <v>50</v>
      </c>
      <c r="AI498" s="456">
        <v>91</v>
      </c>
      <c r="AJ498" s="456"/>
      <c r="AK498" s="456"/>
      <c r="AL498" s="456"/>
      <c r="AM498" s="456"/>
      <c r="AN498" s="456"/>
      <c r="AO498" s="456"/>
      <c r="AP498" s="456"/>
      <c r="AQ498" s="456"/>
      <c r="AR498" s="456"/>
      <c r="AS498" s="456"/>
      <c r="AT498" s="456"/>
      <c r="AU498" s="456"/>
      <c r="AV498" s="456"/>
      <c r="AW498" s="675">
        <f t="shared" si="29"/>
        <v>35</v>
      </c>
      <c r="AX498" s="440">
        <f>IFERROR(VLOOKUP(B498,Database!A:D,4,FALSE),"r")</f>
        <v>84</v>
      </c>
      <c r="AY498" s="440">
        <f t="shared" si="30"/>
        <v>50</v>
      </c>
      <c r="BA498" s="641"/>
      <c r="BB498" s="467"/>
    </row>
    <row r="499" spans="1:55" ht="16.5" thickTop="1" thickBot="1" x14ac:dyDescent="0.3">
      <c r="A499" s="444">
        <f t="shared" si="31"/>
        <v>493</v>
      </c>
      <c r="B499" s="440">
        <v>5150024806</v>
      </c>
      <c r="C499" s="440"/>
      <c r="D499" s="440" t="str">
        <f>IFERROR(VLOOKUP(B499,Database!A:D,2,FALSE),"r")</f>
        <v>C&amp;B 150 G GRAVY BROWNING</v>
      </c>
      <c r="E499" s="849"/>
      <c r="F499" s="516">
        <f t="shared" si="28"/>
        <v>822</v>
      </c>
      <c r="G499" s="516"/>
      <c r="H499" s="862"/>
      <c r="I499" s="840">
        <v>71939</v>
      </c>
      <c r="J499" s="441">
        <v>71942</v>
      </c>
      <c r="K499" s="441">
        <v>91</v>
      </c>
      <c r="L499" s="442"/>
      <c r="M499" s="442"/>
      <c r="N499" s="442"/>
      <c r="O499" s="449"/>
      <c r="P499" s="449"/>
      <c r="Q499" s="449"/>
      <c r="R499" s="450"/>
      <c r="S499" s="450"/>
      <c r="T499" s="450"/>
      <c r="U499" s="487"/>
      <c r="V499" s="487"/>
      <c r="W499" s="487"/>
      <c r="X499" s="450"/>
      <c r="Y499" s="450"/>
      <c r="Z499" s="450"/>
      <c r="AA499" s="602"/>
      <c r="AB499" s="602"/>
      <c r="AC499" s="602"/>
      <c r="AD499" s="608"/>
      <c r="AE499" s="608"/>
      <c r="AF499" s="608"/>
      <c r="AG499" s="456">
        <v>71943</v>
      </c>
      <c r="AH499" s="456">
        <v>22</v>
      </c>
      <c r="AI499" s="456">
        <v>91</v>
      </c>
      <c r="AJ499" s="456"/>
      <c r="AK499" s="456"/>
      <c r="AL499" s="456"/>
      <c r="AM499" s="456"/>
      <c r="AN499" s="456"/>
      <c r="AO499" s="456"/>
      <c r="AP499" s="456"/>
      <c r="AQ499" s="456"/>
      <c r="AR499" s="456"/>
      <c r="AS499" s="456"/>
      <c r="AT499" s="456"/>
      <c r="AU499" s="456"/>
      <c r="AV499" s="456"/>
      <c r="AW499" s="675">
        <f t="shared" si="29"/>
        <v>4</v>
      </c>
      <c r="AX499" s="440">
        <f>IFERROR(VLOOKUP(B499,Database!A:D,4,FALSE),"r")</f>
        <v>200</v>
      </c>
      <c r="AY499" s="440">
        <f t="shared" si="30"/>
        <v>22</v>
      </c>
      <c r="BA499" s="641"/>
      <c r="BB499" s="467"/>
    </row>
    <row r="500" spans="1:55" ht="16.5" thickTop="1" thickBot="1" x14ac:dyDescent="0.3">
      <c r="A500" s="444">
        <f t="shared" si="31"/>
        <v>494</v>
      </c>
      <c r="B500" s="440">
        <v>5150024803</v>
      </c>
      <c r="C500" s="440"/>
      <c r="D500" s="440" t="str">
        <f>IFERROR(VLOOKUP(B500,Database!A:D,2,FALSE),"r")</f>
        <v>C&amp;B 250 ML FISH N CHIP VINEGAR</v>
      </c>
      <c r="E500" s="849"/>
      <c r="F500" s="516">
        <f t="shared" si="28"/>
        <v>1759</v>
      </c>
      <c r="G500" s="516"/>
      <c r="H500" s="862"/>
      <c r="I500" s="840">
        <v>71944</v>
      </c>
      <c r="J500" s="441">
        <v>71955</v>
      </c>
      <c r="K500" s="441">
        <v>92</v>
      </c>
      <c r="L500" s="442"/>
      <c r="M500" s="442"/>
      <c r="N500" s="442"/>
      <c r="O500" s="449"/>
      <c r="P500" s="449"/>
      <c r="Q500" s="449"/>
      <c r="R500" s="450"/>
      <c r="S500" s="450"/>
      <c r="T500" s="450"/>
      <c r="U500" s="487"/>
      <c r="V500" s="487"/>
      <c r="W500" s="487"/>
      <c r="X500" s="450"/>
      <c r="Y500" s="450"/>
      <c r="Z500" s="450"/>
      <c r="AA500" s="602"/>
      <c r="AB500" s="602"/>
      <c r="AC500" s="602"/>
      <c r="AD500" s="608"/>
      <c r="AE500" s="608"/>
      <c r="AF500" s="608"/>
      <c r="AG500" s="456">
        <v>71956</v>
      </c>
      <c r="AH500" s="456">
        <v>34</v>
      </c>
      <c r="AI500" s="456">
        <v>92</v>
      </c>
      <c r="AJ500" s="456">
        <v>71957</v>
      </c>
      <c r="AK500" s="456">
        <v>225</v>
      </c>
      <c r="AL500" s="456">
        <v>92</v>
      </c>
      <c r="AM500" s="456"/>
      <c r="AN500" s="456"/>
      <c r="AO500" s="456"/>
      <c r="AP500" s="456"/>
      <c r="AQ500" s="456"/>
      <c r="AR500" s="456"/>
      <c r="AS500" s="456"/>
      <c r="AT500" s="456"/>
      <c r="AU500" s="456"/>
      <c r="AV500" s="456"/>
      <c r="AW500" s="675">
        <f t="shared" si="29"/>
        <v>12</v>
      </c>
      <c r="AX500" s="440">
        <f>IFERROR(VLOOKUP(B500,Database!A:D,4,FALSE),"r")</f>
        <v>125</v>
      </c>
      <c r="AY500" s="440">
        <f t="shared" si="30"/>
        <v>259</v>
      </c>
      <c r="BA500" s="641"/>
      <c r="BB500" s="467"/>
    </row>
    <row r="501" spans="1:55" ht="16.5" thickTop="1" thickBot="1" x14ac:dyDescent="0.3">
      <c r="A501" s="444">
        <f t="shared" si="31"/>
        <v>495</v>
      </c>
      <c r="B501" s="440">
        <v>5150028649</v>
      </c>
      <c r="C501" s="440"/>
      <c r="D501" s="440" t="str">
        <f>IFERROR(VLOOKUP(B501,Database!A:D,2,FALSE),"r")</f>
        <v>C&amp;B 8.45FO FSH&amp;CHPS VINGR 6-PK</v>
      </c>
      <c r="E501" s="849"/>
      <c r="F501" s="516">
        <f t="shared" si="28"/>
        <v>1066</v>
      </c>
      <c r="G501" s="516"/>
      <c r="H501" s="862"/>
      <c r="I501" s="840">
        <v>71958</v>
      </c>
      <c r="J501" s="441">
        <v>71961</v>
      </c>
      <c r="K501" s="441">
        <v>92</v>
      </c>
      <c r="L501" s="442"/>
      <c r="M501" s="442"/>
      <c r="N501" s="442"/>
      <c r="O501" s="449"/>
      <c r="P501" s="449"/>
      <c r="Q501" s="449"/>
      <c r="R501" s="450"/>
      <c r="S501" s="450"/>
      <c r="T501" s="450"/>
      <c r="U501" s="487"/>
      <c r="V501" s="487"/>
      <c r="W501" s="487"/>
      <c r="X501" s="450"/>
      <c r="Y501" s="450"/>
      <c r="Z501" s="450"/>
      <c r="AA501" s="602"/>
      <c r="AB501" s="602"/>
      <c r="AC501" s="602"/>
      <c r="AD501" s="608"/>
      <c r="AE501" s="608"/>
      <c r="AF501" s="608"/>
      <c r="AG501" s="456">
        <v>71962</v>
      </c>
      <c r="AH501" s="456">
        <v>166</v>
      </c>
      <c r="AI501" s="456">
        <v>92</v>
      </c>
      <c r="AJ501" s="456"/>
      <c r="AK501" s="456"/>
      <c r="AL501" s="456"/>
      <c r="AM501" s="456"/>
      <c r="AN501" s="456"/>
      <c r="AO501" s="456"/>
      <c r="AP501" s="456"/>
      <c r="AQ501" s="456"/>
      <c r="AR501" s="456"/>
      <c r="AS501" s="456"/>
      <c r="AT501" s="456"/>
      <c r="AU501" s="456"/>
      <c r="AV501" s="456"/>
      <c r="AW501" s="675">
        <f t="shared" si="29"/>
        <v>4</v>
      </c>
      <c r="AX501" s="440">
        <f>IFERROR(VLOOKUP(B501,Database!A:D,4,FALSE),"r")</f>
        <v>225</v>
      </c>
      <c r="AY501" s="440">
        <f t="shared" si="30"/>
        <v>166</v>
      </c>
      <c r="BA501" s="641"/>
      <c r="BB501" s="467"/>
    </row>
    <row r="502" spans="1:55" ht="16.5" thickTop="1" thickBot="1" x14ac:dyDescent="0.3">
      <c r="A502" s="444">
        <f t="shared" si="31"/>
        <v>496</v>
      </c>
      <c r="B502" s="440">
        <v>5150024808</v>
      </c>
      <c r="C502" s="440"/>
      <c r="D502" s="440" t="str">
        <f>IFERROR(VLOOKUP(B502,Database!A:D,2,FALSE),"r")</f>
        <v>C&amp;B 148 ML MINT SAUCE-12PK</v>
      </c>
      <c r="E502" s="849"/>
      <c r="F502" s="516">
        <f t="shared" si="28"/>
        <v>864</v>
      </c>
      <c r="G502" s="516"/>
      <c r="H502" s="862"/>
      <c r="I502" s="840">
        <v>71963</v>
      </c>
      <c r="J502" s="441">
        <v>71966</v>
      </c>
      <c r="K502" s="441">
        <v>92</v>
      </c>
      <c r="L502" s="442"/>
      <c r="M502" s="442"/>
      <c r="N502" s="442"/>
      <c r="O502" s="449"/>
      <c r="P502" s="449"/>
      <c r="Q502" s="449"/>
      <c r="R502" s="450"/>
      <c r="S502" s="450"/>
      <c r="T502" s="450"/>
      <c r="U502" s="487"/>
      <c r="V502" s="487"/>
      <c r="W502" s="487"/>
      <c r="X502" s="450"/>
      <c r="Y502" s="450"/>
      <c r="Z502" s="450"/>
      <c r="AA502" s="602"/>
      <c r="AB502" s="602"/>
      <c r="AC502" s="602"/>
      <c r="AD502" s="608"/>
      <c r="AE502" s="608"/>
      <c r="AF502" s="608"/>
      <c r="AG502" s="456">
        <v>71967</v>
      </c>
      <c r="AH502" s="456">
        <v>64</v>
      </c>
      <c r="AI502" s="456">
        <v>92</v>
      </c>
      <c r="AJ502" s="456"/>
      <c r="AK502" s="456"/>
      <c r="AL502" s="456"/>
      <c r="AM502" s="456"/>
      <c r="AN502" s="456"/>
      <c r="AO502" s="456"/>
      <c r="AP502" s="456"/>
      <c r="AQ502" s="456"/>
      <c r="AR502" s="456"/>
      <c r="AS502" s="456"/>
      <c r="AT502" s="456"/>
      <c r="AU502" s="456"/>
      <c r="AV502" s="456"/>
      <c r="AW502" s="675">
        <f t="shared" si="29"/>
        <v>4</v>
      </c>
      <c r="AX502" s="440">
        <f>IFERROR(VLOOKUP(B502,Database!A:D,4,FALSE),"r")</f>
        <v>200</v>
      </c>
      <c r="AY502" s="440">
        <f t="shared" si="30"/>
        <v>64</v>
      </c>
      <c r="BA502" s="641"/>
      <c r="BB502" s="467"/>
    </row>
    <row r="503" spans="1:55" ht="16.5" thickTop="1" thickBot="1" x14ac:dyDescent="0.3">
      <c r="A503" s="444">
        <f t="shared" si="31"/>
        <v>497</v>
      </c>
      <c r="B503" s="440">
        <v>5150028650</v>
      </c>
      <c r="C503" s="440"/>
      <c r="D503" s="440" t="str">
        <f>IFERROR(VLOOKUP(B503,Database!A:D,2,FALSE),"r")</f>
        <v>C&amp;B 5 FL OZ MINT SAUCE 6-PK</v>
      </c>
      <c r="E503" s="849"/>
      <c r="F503" s="516">
        <f t="shared" si="28"/>
        <v>9060</v>
      </c>
      <c r="G503" s="516"/>
      <c r="H503" s="862"/>
      <c r="I503" s="840">
        <v>71968</v>
      </c>
      <c r="J503" s="441">
        <v>71969</v>
      </c>
      <c r="K503" s="441">
        <v>92</v>
      </c>
      <c r="L503" s="442">
        <v>71970</v>
      </c>
      <c r="M503" s="442">
        <v>71977</v>
      </c>
      <c r="N503" s="442">
        <v>93</v>
      </c>
      <c r="O503" s="449">
        <v>71978</v>
      </c>
      <c r="P503" s="449">
        <v>71992</v>
      </c>
      <c r="Q503" s="449">
        <v>93</v>
      </c>
      <c r="R503" s="450"/>
      <c r="S503" s="450"/>
      <c r="T503" s="450"/>
      <c r="U503" s="487"/>
      <c r="V503" s="487"/>
      <c r="W503" s="487"/>
      <c r="X503" s="450"/>
      <c r="Y503" s="450"/>
      <c r="Z503" s="450"/>
      <c r="AA503" s="602"/>
      <c r="AB503" s="602"/>
      <c r="AC503" s="602"/>
      <c r="AD503" s="608"/>
      <c r="AE503" s="608"/>
      <c r="AF503" s="608"/>
      <c r="AG503" s="456">
        <v>71993</v>
      </c>
      <c r="AH503" s="456">
        <v>60</v>
      </c>
      <c r="AI503" s="456">
        <v>93</v>
      </c>
      <c r="AJ503" s="456"/>
      <c r="AK503" s="456"/>
      <c r="AL503" s="456"/>
      <c r="AM503" s="456"/>
      <c r="AN503" s="456"/>
      <c r="AO503" s="456"/>
      <c r="AP503" s="456"/>
      <c r="AQ503" s="456"/>
      <c r="AR503" s="456"/>
      <c r="AS503" s="456"/>
      <c r="AT503" s="456"/>
      <c r="AU503" s="456"/>
      <c r="AV503" s="456"/>
      <c r="AW503" s="675">
        <f t="shared" si="29"/>
        <v>25</v>
      </c>
      <c r="AX503" s="440">
        <f>IFERROR(VLOOKUP(B503,Database!A:D,4,FALSE),"r")</f>
        <v>360</v>
      </c>
      <c r="AY503" s="440">
        <f t="shared" si="30"/>
        <v>60</v>
      </c>
      <c r="BA503" s="641"/>
      <c r="BB503" s="467"/>
    </row>
    <row r="504" spans="1:55" ht="16.5" thickTop="1" thickBot="1" x14ac:dyDescent="0.3">
      <c r="A504" s="444">
        <f t="shared" si="31"/>
        <v>498</v>
      </c>
      <c r="B504" s="440">
        <v>5150024805</v>
      </c>
      <c r="C504" s="440"/>
      <c r="D504" s="440" t="str">
        <f>IFERROR(VLOOKUP(B504,Database!A:D,2,FALSE),"r")</f>
        <v>C&amp;B 250ML BRANSTON RELISH CDN</v>
      </c>
      <c r="E504" s="849"/>
      <c r="F504" s="516">
        <f t="shared" si="28"/>
        <v>759</v>
      </c>
      <c r="G504" s="516"/>
      <c r="H504" s="862"/>
      <c r="I504" s="840">
        <v>71997</v>
      </c>
      <c r="J504" s="441">
        <v>71999</v>
      </c>
      <c r="K504" s="441">
        <v>94</v>
      </c>
      <c r="L504" s="442"/>
      <c r="M504" s="442"/>
      <c r="N504" s="442"/>
      <c r="O504" s="449"/>
      <c r="P504" s="449"/>
      <c r="Q504" s="449"/>
      <c r="R504" s="450"/>
      <c r="S504" s="450"/>
      <c r="T504" s="450"/>
      <c r="U504" s="487"/>
      <c r="V504" s="487"/>
      <c r="W504" s="487"/>
      <c r="X504" s="450"/>
      <c r="Y504" s="450"/>
      <c r="Z504" s="450"/>
      <c r="AA504" s="602"/>
      <c r="AB504" s="602"/>
      <c r="AC504" s="602"/>
      <c r="AD504" s="608"/>
      <c r="AE504" s="608"/>
      <c r="AF504" s="608"/>
      <c r="AG504" s="456">
        <v>71994</v>
      </c>
      <c r="AH504" s="456">
        <v>154</v>
      </c>
      <c r="AI504" s="456">
        <v>93</v>
      </c>
      <c r="AJ504" s="456">
        <v>71995</v>
      </c>
      <c r="AK504" s="456">
        <v>86</v>
      </c>
      <c r="AL504" s="456">
        <v>94</v>
      </c>
      <c r="AM504" s="456">
        <v>71996</v>
      </c>
      <c r="AN504" s="456">
        <v>68</v>
      </c>
      <c r="AO504" s="456">
        <v>94</v>
      </c>
      <c r="AP504" s="456">
        <v>72000</v>
      </c>
      <c r="AQ504" s="456">
        <v>76</v>
      </c>
      <c r="AR504" s="456">
        <v>94</v>
      </c>
      <c r="AS504" s="456"/>
      <c r="AT504" s="456"/>
      <c r="AU504" s="456"/>
      <c r="AV504" s="456"/>
      <c r="AW504" s="675">
        <f t="shared" si="29"/>
        <v>3</v>
      </c>
      <c r="AX504" s="440">
        <f>IFERROR(VLOOKUP(B504,Database!A:D,4,FALSE),"r")</f>
        <v>125</v>
      </c>
      <c r="AY504" s="440">
        <f t="shared" si="30"/>
        <v>384</v>
      </c>
      <c r="BA504" s="641"/>
      <c r="BB504" s="467"/>
    </row>
    <row r="505" spans="1:55" ht="16.5" thickTop="1" thickBot="1" x14ac:dyDescent="0.3">
      <c r="A505" s="444">
        <f t="shared" si="31"/>
        <v>499</v>
      </c>
      <c r="B505" s="440">
        <v>5150028741</v>
      </c>
      <c r="C505" s="440"/>
      <c r="D505" s="440" t="str">
        <f>IFERROR(VLOOKUP(B505,Database!A:D,2,FALSE),"r")</f>
        <v>C&amp;B 10.9OZ BRSN PCKL RLSH 6-PK</v>
      </c>
      <c r="E505" s="849"/>
      <c r="F505" s="516">
        <f t="shared" si="28"/>
        <v>977</v>
      </c>
      <c r="G505" s="516"/>
      <c r="H505" s="862"/>
      <c r="I505" s="840">
        <v>72001</v>
      </c>
      <c r="J505" s="441">
        <v>72002</v>
      </c>
      <c r="K505" s="441">
        <v>94</v>
      </c>
      <c r="L505" s="442"/>
      <c r="M505" s="442"/>
      <c r="N505" s="442"/>
      <c r="O505" s="449"/>
      <c r="P505" s="449"/>
      <c r="Q505" s="449"/>
      <c r="R505" s="450"/>
      <c r="S505" s="450"/>
      <c r="T505" s="450"/>
      <c r="U505" s="487"/>
      <c r="V505" s="487"/>
      <c r="W505" s="487"/>
      <c r="X505" s="450"/>
      <c r="Y505" s="450"/>
      <c r="Z505" s="450"/>
      <c r="AA505" s="602"/>
      <c r="AB505" s="602"/>
      <c r="AC505" s="602"/>
      <c r="AD505" s="608"/>
      <c r="AE505" s="608"/>
      <c r="AF505" s="608"/>
      <c r="AG505" s="456">
        <v>72003</v>
      </c>
      <c r="AH505" s="456">
        <v>347</v>
      </c>
      <c r="AI505" s="456">
        <v>94</v>
      </c>
      <c r="AJ505" s="456"/>
      <c r="AK505" s="456"/>
      <c r="AL505" s="456"/>
      <c r="AM505" s="456"/>
      <c r="AN505" s="456"/>
      <c r="AO505" s="456"/>
      <c r="AP505" s="456"/>
      <c r="AQ505" s="456"/>
      <c r="AR505" s="456"/>
      <c r="AS505" s="456"/>
      <c r="AT505" s="456"/>
      <c r="AU505" s="456"/>
      <c r="AV505" s="456"/>
      <c r="AW505" s="675">
        <f t="shared" si="29"/>
        <v>2</v>
      </c>
      <c r="AX505" s="440">
        <f>IFERROR(VLOOKUP(B505,Database!A:D,4,FALSE),"r")</f>
        <v>315</v>
      </c>
      <c r="AY505" s="440">
        <f t="shared" si="30"/>
        <v>347</v>
      </c>
      <c r="BA505" s="641"/>
      <c r="BB505" s="467"/>
    </row>
    <row r="506" spans="1:55" ht="16.5" thickTop="1" thickBot="1" x14ac:dyDescent="0.3">
      <c r="A506" s="444">
        <f t="shared" si="31"/>
        <v>500</v>
      </c>
      <c r="B506" s="763">
        <v>6984806304</v>
      </c>
      <c r="C506" s="763"/>
      <c r="D506" s="440" t="str">
        <f>IFERROR(VLOOKUP(B506,Database!A:D,2,FALSE),"r")</f>
        <v>DF 500ML LT STRAW FRT SPREAD</v>
      </c>
      <c r="E506" s="849"/>
      <c r="F506" s="516">
        <f t="shared" si="28"/>
        <v>7700</v>
      </c>
      <c r="G506" s="848">
        <v>7532</v>
      </c>
      <c r="H506" s="872"/>
      <c r="I506" s="840">
        <v>34371</v>
      </c>
      <c r="J506" s="441">
        <v>34457</v>
      </c>
      <c r="K506" s="441">
        <v>91</v>
      </c>
      <c r="L506" s="442">
        <v>34458</v>
      </c>
      <c r="M506" s="442">
        <v>34461</v>
      </c>
      <c r="N506" s="442">
        <v>92</v>
      </c>
      <c r="O506" s="449"/>
      <c r="P506" s="449"/>
      <c r="Q506" s="449"/>
      <c r="R506" s="450"/>
      <c r="S506" s="450"/>
      <c r="T506" s="450"/>
      <c r="U506" s="487"/>
      <c r="V506" s="487"/>
      <c r="W506" s="487"/>
      <c r="X506" s="450"/>
      <c r="Y506" s="450"/>
      <c r="Z506" s="450"/>
      <c r="AA506" s="602"/>
      <c r="AB506" s="602"/>
      <c r="AC506" s="602"/>
      <c r="AD506" s="608"/>
      <c r="AE506" s="608"/>
      <c r="AF506" s="608"/>
      <c r="AG506" s="456">
        <v>34463</v>
      </c>
      <c r="AH506" s="456">
        <v>34</v>
      </c>
      <c r="AI506" s="456">
        <v>92</v>
      </c>
      <c r="AJ506" s="456">
        <v>34458</v>
      </c>
      <c r="AK506" s="456">
        <v>22</v>
      </c>
      <c r="AL506" s="456">
        <v>92</v>
      </c>
      <c r="AM506" s="456"/>
      <c r="AN506" s="456"/>
      <c r="AO506" s="456"/>
      <c r="AP506" s="456"/>
      <c r="AQ506" s="456"/>
      <c r="AR506" s="456"/>
      <c r="AS506" s="456"/>
      <c r="AT506" s="456"/>
      <c r="AU506" s="456"/>
      <c r="AV506" s="456"/>
      <c r="AW506" s="675">
        <f t="shared" si="29"/>
        <v>91</v>
      </c>
      <c r="AX506" s="440">
        <f>IFERROR(VLOOKUP(B506,Database!A:D,4,FALSE),"r")</f>
        <v>84</v>
      </c>
      <c r="AY506" s="440">
        <f t="shared" si="30"/>
        <v>56</v>
      </c>
      <c r="BA506" s="641"/>
      <c r="BB506" s="467"/>
    </row>
    <row r="507" spans="1:55" ht="16.5" thickTop="1" thickBot="1" x14ac:dyDescent="0.3">
      <c r="A507" s="444">
        <f t="shared" si="31"/>
        <v>501</v>
      </c>
      <c r="B507" s="440">
        <v>6984806270</v>
      </c>
      <c r="C507" s="440"/>
      <c r="D507" s="440" t="str">
        <f>IFERROR(VLOOKUP(B507,Database!A:D,2,FALSE),"r")</f>
        <v>DF 500 ML STRAW FRT SPREAD</v>
      </c>
      <c r="E507" s="849"/>
      <c r="F507" s="516">
        <f t="shared" si="28"/>
        <v>3608</v>
      </c>
      <c r="G507" s="516">
        <v>2852</v>
      </c>
      <c r="H507" s="862"/>
      <c r="I507" s="840">
        <v>34464</v>
      </c>
      <c r="J507" s="441">
        <v>34501</v>
      </c>
      <c r="K507" s="441">
        <v>92</v>
      </c>
      <c r="L507" s="442">
        <v>34502</v>
      </c>
      <c r="M507" s="442">
        <v>34505</v>
      </c>
      <c r="N507" s="442"/>
      <c r="O507" s="449"/>
      <c r="P507" s="449"/>
      <c r="Q507" s="449"/>
      <c r="R507" s="450"/>
      <c r="S507" s="450"/>
      <c r="T507" s="450"/>
      <c r="U507" s="487"/>
      <c r="V507" s="487"/>
      <c r="W507" s="487"/>
      <c r="X507" s="450"/>
      <c r="Y507" s="450"/>
      <c r="Z507" s="450"/>
      <c r="AA507" s="602"/>
      <c r="AB507" s="602"/>
      <c r="AC507" s="602"/>
      <c r="AD507" s="608"/>
      <c r="AE507" s="608"/>
      <c r="AF507" s="608"/>
      <c r="AG507" s="456">
        <v>34506</v>
      </c>
      <c r="AH507" s="456">
        <v>80</v>
      </c>
      <c r="AI507" s="456">
        <v>92</v>
      </c>
      <c r="AJ507" s="456"/>
      <c r="AK507" s="456"/>
      <c r="AL507" s="456"/>
      <c r="AM507" s="456"/>
      <c r="AN507" s="456"/>
      <c r="AO507" s="456"/>
      <c r="AP507" s="456"/>
      <c r="AQ507" s="456"/>
      <c r="AR507" s="456"/>
      <c r="AS507" s="456"/>
      <c r="AT507" s="456"/>
      <c r="AU507" s="456"/>
      <c r="AV507" s="456"/>
      <c r="AW507" s="675">
        <f t="shared" si="29"/>
        <v>42</v>
      </c>
      <c r="AX507" s="440">
        <f>IFERROR(VLOOKUP(B507,Database!A:D,4,FALSE),"r")</f>
        <v>84</v>
      </c>
      <c r="AY507" s="440">
        <f t="shared" si="30"/>
        <v>80</v>
      </c>
      <c r="BA507" s="641"/>
      <c r="BB507" s="467"/>
    </row>
    <row r="508" spans="1:55" ht="16.5" thickTop="1" thickBot="1" x14ac:dyDescent="0.3">
      <c r="A508" s="444">
        <f t="shared" si="31"/>
        <v>502</v>
      </c>
      <c r="B508" s="440">
        <v>6984806668</v>
      </c>
      <c r="C508" s="440"/>
      <c r="D508" s="440" t="str">
        <f>IFERROR(VLOOKUP(B508,Database!A:D,2,FALSE),"r")</f>
        <v>DF 500 ML LT GARDEN FRTSPRD</v>
      </c>
      <c r="E508" s="849"/>
      <c r="F508" s="516">
        <f t="shared" si="28"/>
        <v>2427</v>
      </c>
      <c r="G508" s="832">
        <v>2301</v>
      </c>
      <c r="H508" s="873"/>
      <c r="I508" s="840">
        <v>34507</v>
      </c>
      <c r="J508" s="441">
        <v>34534</v>
      </c>
      <c r="K508" s="441">
        <v>92</v>
      </c>
      <c r="L508" s="442"/>
      <c r="M508" s="442"/>
      <c r="N508" s="442"/>
      <c r="O508" s="449"/>
      <c r="P508" s="449"/>
      <c r="Q508" s="449"/>
      <c r="R508" s="450"/>
      <c r="S508" s="450"/>
      <c r="T508" s="450"/>
      <c r="U508" s="487"/>
      <c r="V508" s="487"/>
      <c r="W508" s="487"/>
      <c r="X508" s="450"/>
      <c r="Y508" s="450"/>
      <c r="Z508" s="450"/>
      <c r="AA508" s="602"/>
      <c r="AB508" s="602"/>
      <c r="AC508" s="602"/>
      <c r="AD508" s="608"/>
      <c r="AE508" s="608"/>
      <c r="AF508" s="608"/>
      <c r="AG508" s="456">
        <v>34535</v>
      </c>
      <c r="AH508" s="456">
        <v>75</v>
      </c>
      <c r="AI508" s="456">
        <v>92</v>
      </c>
      <c r="AJ508" s="456"/>
      <c r="AK508" s="456"/>
      <c r="AL508" s="456"/>
      <c r="AM508" s="456"/>
      <c r="AN508" s="456"/>
      <c r="AO508" s="456"/>
      <c r="AP508" s="456"/>
      <c r="AQ508" s="456"/>
      <c r="AR508" s="456"/>
      <c r="AS508" s="456"/>
      <c r="AT508" s="456"/>
      <c r="AU508" s="456"/>
      <c r="AV508" s="456"/>
      <c r="AW508" s="675">
        <f t="shared" si="29"/>
        <v>28</v>
      </c>
      <c r="AX508" s="440">
        <f>IFERROR(VLOOKUP(B508,Database!A:D,4,FALSE),"r")</f>
        <v>84</v>
      </c>
      <c r="AY508" s="440">
        <f t="shared" si="30"/>
        <v>75</v>
      </c>
      <c r="BA508" s="641"/>
      <c r="BB508" s="467"/>
    </row>
    <row r="509" spans="1:55" ht="16.5" thickTop="1" thickBot="1" x14ac:dyDescent="0.3">
      <c r="A509" s="444">
        <f t="shared" si="31"/>
        <v>503</v>
      </c>
      <c r="B509" s="440">
        <v>6984806361</v>
      </c>
      <c r="C509" s="440"/>
      <c r="D509" s="440" t="str">
        <f>IFERROR(VLOOKUP(B509,Database!A:D,2,FALSE),"r")</f>
        <v>DF 500ML LT RASP FRT SPREAD</v>
      </c>
      <c r="E509" s="849"/>
      <c r="F509" s="516">
        <f t="shared" si="28"/>
        <v>3680</v>
      </c>
      <c r="G509" s="832">
        <v>3207</v>
      </c>
      <c r="H509" s="873"/>
      <c r="I509" s="840">
        <v>34536</v>
      </c>
      <c r="J509" s="441">
        <v>34578</v>
      </c>
      <c r="K509" s="441">
        <v>92</v>
      </c>
      <c r="L509" s="442"/>
      <c r="M509" s="442"/>
      <c r="N509" s="442"/>
      <c r="O509" s="449"/>
      <c r="P509" s="449"/>
      <c r="Q509" s="449"/>
      <c r="R509" s="450"/>
      <c r="S509" s="450"/>
      <c r="T509" s="450"/>
      <c r="U509" s="487"/>
      <c r="V509" s="487"/>
      <c r="W509" s="487"/>
      <c r="X509" s="450"/>
      <c r="Y509" s="450"/>
      <c r="Z509" s="450"/>
      <c r="AA509" s="602"/>
      <c r="AB509" s="602"/>
      <c r="AC509" s="602"/>
      <c r="AD509" s="608"/>
      <c r="AE509" s="608"/>
      <c r="AF509" s="608"/>
      <c r="AG509" s="456">
        <v>34579</v>
      </c>
      <c r="AH509" s="456">
        <v>68</v>
      </c>
      <c r="AI509" s="456">
        <v>92</v>
      </c>
      <c r="AJ509" s="456"/>
      <c r="AK509" s="456"/>
      <c r="AL509" s="456"/>
      <c r="AM509" s="456"/>
      <c r="AN509" s="456"/>
      <c r="AO509" s="456"/>
      <c r="AP509" s="456"/>
      <c r="AQ509" s="456"/>
      <c r="AR509" s="456"/>
      <c r="AS509" s="456"/>
      <c r="AT509" s="456"/>
      <c r="AU509" s="456"/>
      <c r="AV509" s="456"/>
      <c r="AW509" s="675">
        <f t="shared" si="29"/>
        <v>43</v>
      </c>
      <c r="AX509" s="440">
        <f>IFERROR(VLOOKUP(B509,Database!A:D,4,FALSE),"r")</f>
        <v>84</v>
      </c>
      <c r="AY509" s="440">
        <f t="shared" si="30"/>
        <v>68</v>
      </c>
      <c r="BA509" s="641"/>
      <c r="BB509" s="467"/>
    </row>
    <row r="510" spans="1:55" ht="16.5" thickTop="1" thickBot="1" x14ac:dyDescent="0.3">
      <c r="A510" s="616">
        <f t="shared" si="31"/>
        <v>504</v>
      </c>
      <c r="B510" s="616">
        <v>6984806288</v>
      </c>
      <c r="C510" s="616"/>
      <c r="D510" s="616" t="str">
        <f>IFERROR(VLOOKUP(B510,Database!A:D,2,FALSE),"r")</f>
        <v>DF 500 ML RASP FRT SPREAD</v>
      </c>
      <c r="E510" s="850"/>
      <c r="F510" s="516">
        <f t="shared" si="28"/>
        <v>392</v>
      </c>
      <c r="G510" s="764">
        <v>391</v>
      </c>
      <c r="H510" s="870"/>
      <c r="I510" s="840">
        <v>34580</v>
      </c>
      <c r="J510" s="616">
        <v>34583</v>
      </c>
      <c r="K510" s="616">
        <v>92</v>
      </c>
      <c r="L510" s="616"/>
      <c r="M510" s="616"/>
      <c r="N510" s="616"/>
      <c r="O510" s="616"/>
      <c r="P510" s="616"/>
      <c r="Q510" s="616"/>
      <c r="R510" s="616"/>
      <c r="S510" s="616"/>
      <c r="T510" s="616"/>
      <c r="U510" s="616"/>
      <c r="V510" s="616"/>
      <c r="W510" s="616"/>
      <c r="X510" s="616"/>
      <c r="Y510" s="616"/>
      <c r="Z510" s="616"/>
      <c r="AA510" s="616"/>
      <c r="AB510" s="616"/>
      <c r="AC510" s="616"/>
      <c r="AD510" s="616"/>
      <c r="AE510" s="616"/>
      <c r="AF510" s="616"/>
      <c r="AG510" s="616">
        <v>34584</v>
      </c>
      <c r="AH510" s="616">
        <v>56</v>
      </c>
      <c r="AI510" s="616">
        <v>92</v>
      </c>
      <c r="AJ510" s="616"/>
      <c r="AK510" s="616"/>
      <c r="AL510" s="616"/>
      <c r="AM510" s="616"/>
      <c r="AN510" s="616"/>
      <c r="AO510" s="616"/>
      <c r="AP510" s="616"/>
      <c r="AQ510" s="616"/>
      <c r="AR510" s="616"/>
      <c r="AS510" s="616"/>
      <c r="AT510" s="616"/>
      <c r="AU510" s="616"/>
      <c r="AV510" s="616"/>
      <c r="AW510" s="837">
        <f t="shared" si="29"/>
        <v>4</v>
      </c>
      <c r="AX510" s="616">
        <f>IFERROR(VLOOKUP(B510,Database!A:D,4,FALSE),"r")</f>
        <v>84</v>
      </c>
      <c r="AY510" s="616">
        <f t="shared" si="30"/>
        <v>56</v>
      </c>
      <c r="AZ510" s="2"/>
      <c r="BA510" s="642"/>
      <c r="BB510" s="618"/>
      <c r="BC510" s="2"/>
    </row>
    <row r="511" spans="1:55" ht="16.5" thickTop="1" thickBot="1" x14ac:dyDescent="0.3">
      <c r="A511" s="444">
        <f t="shared" si="31"/>
        <v>505</v>
      </c>
      <c r="B511" s="440">
        <v>6984805853</v>
      </c>
      <c r="C511" s="440"/>
      <c r="D511" s="440" t="str">
        <f>IFERROR(VLOOKUP(B511,Database!A:D,2,FALSE),"r")</f>
        <v>DF 500 ML FIELDBERRY FRT SPRD</v>
      </c>
      <c r="E511" s="849"/>
      <c r="F511" s="516">
        <f t="shared" si="28"/>
        <v>1311</v>
      </c>
      <c r="G511" s="832">
        <v>1308</v>
      </c>
      <c r="H511" s="873"/>
      <c r="I511" s="840">
        <v>33560</v>
      </c>
      <c r="J511" s="441">
        <v>33571</v>
      </c>
      <c r="K511" s="441">
        <v>70</v>
      </c>
      <c r="L511" s="442"/>
      <c r="M511" s="442"/>
      <c r="N511" s="442"/>
      <c r="O511" s="449"/>
      <c r="P511" s="449"/>
      <c r="Q511" s="449"/>
      <c r="R511" s="450"/>
      <c r="S511" s="450"/>
      <c r="T511" s="450"/>
      <c r="U511" s="487"/>
      <c r="V511" s="487"/>
      <c r="W511" s="487"/>
      <c r="X511" s="450"/>
      <c r="Y511" s="450"/>
      <c r="Z511" s="450"/>
      <c r="AA511" s="602"/>
      <c r="AB511" s="602"/>
      <c r="AC511" s="602"/>
      <c r="AD511" s="608"/>
      <c r="AE511" s="608"/>
      <c r="AF511" s="608"/>
      <c r="AG511" s="456">
        <v>33572</v>
      </c>
      <c r="AH511" s="456">
        <v>77</v>
      </c>
      <c r="AI511" s="456">
        <v>70</v>
      </c>
      <c r="AJ511" s="456">
        <v>30866</v>
      </c>
      <c r="AK511" s="456">
        <v>84</v>
      </c>
      <c r="AL511" s="456">
        <v>30</v>
      </c>
      <c r="AM511" s="456">
        <v>30867</v>
      </c>
      <c r="AN511" s="456">
        <v>58</v>
      </c>
      <c r="AO511" s="456">
        <v>30</v>
      </c>
      <c r="AP511" s="456">
        <v>30890</v>
      </c>
      <c r="AQ511" s="456">
        <v>84</v>
      </c>
      <c r="AR511" s="456">
        <v>30</v>
      </c>
      <c r="AS511" s="456"/>
      <c r="AT511" s="456"/>
      <c r="AU511" s="456"/>
      <c r="AV511" s="456"/>
      <c r="AW511" s="675">
        <f t="shared" si="29"/>
        <v>12</v>
      </c>
      <c r="AX511" s="440">
        <f>IFERROR(VLOOKUP(B511,Database!A:D,4,FALSE),"r")</f>
        <v>84</v>
      </c>
      <c r="AY511" s="440">
        <f t="shared" si="30"/>
        <v>303</v>
      </c>
      <c r="BA511" s="641"/>
      <c r="BB511" s="467"/>
    </row>
    <row r="512" spans="1:55" ht="16.5" thickTop="1" thickBot="1" x14ac:dyDescent="0.3">
      <c r="A512" s="444">
        <f t="shared" si="31"/>
        <v>506</v>
      </c>
      <c r="B512" s="440">
        <v>7092000768</v>
      </c>
      <c r="C512" s="440"/>
      <c r="D512" s="440" t="str">
        <f>IFERROR(VLOOKUP(B512,Database!A:D,2,FALSE),"r")</f>
        <v>KB 16 OZ SDLS STWBRY JAM</v>
      </c>
      <c r="E512" s="849"/>
      <c r="F512" s="516">
        <f t="shared" si="28"/>
        <v>2797</v>
      </c>
      <c r="G512" s="637">
        <v>2797</v>
      </c>
      <c r="H512" s="866"/>
      <c r="I512" s="840">
        <v>34585</v>
      </c>
      <c r="J512" s="441">
        <v>34607</v>
      </c>
      <c r="K512" s="441">
        <v>93</v>
      </c>
      <c r="L512" s="442"/>
      <c r="M512" s="442"/>
      <c r="N512" s="442"/>
      <c r="O512" s="449"/>
      <c r="P512" s="449"/>
      <c r="Q512" s="449"/>
      <c r="R512" s="450"/>
      <c r="S512" s="450"/>
      <c r="T512" s="450"/>
      <c r="U512" s="487"/>
      <c r="V512" s="487"/>
      <c r="W512" s="487"/>
      <c r="X512" s="450"/>
      <c r="Y512" s="450"/>
      <c r="Z512" s="450"/>
      <c r="AA512" s="602"/>
      <c r="AB512" s="602"/>
      <c r="AC512" s="602"/>
      <c r="AD512" s="608"/>
      <c r="AE512" s="608"/>
      <c r="AF512" s="608"/>
      <c r="AG512" s="456">
        <v>34608</v>
      </c>
      <c r="AH512" s="456">
        <v>60</v>
      </c>
      <c r="AI512" s="456">
        <v>93</v>
      </c>
      <c r="AJ512" s="456"/>
      <c r="AK512" s="456"/>
      <c r="AL512" s="456"/>
      <c r="AM512" s="456"/>
      <c r="AN512" s="456"/>
      <c r="AO512" s="456"/>
      <c r="AP512" s="456"/>
      <c r="AQ512" s="456"/>
      <c r="AR512" s="456"/>
      <c r="AS512" s="456"/>
      <c r="AT512" s="456"/>
      <c r="AU512" s="456"/>
      <c r="AV512" s="456"/>
      <c r="AW512" s="675">
        <f t="shared" si="29"/>
        <v>23</v>
      </c>
      <c r="AX512" s="440">
        <f>IFERROR(VLOOKUP(B512,Database!A:D,4,FALSE),"r")</f>
        <v>119</v>
      </c>
      <c r="AY512" s="440">
        <f t="shared" si="30"/>
        <v>60</v>
      </c>
      <c r="BA512" s="641"/>
      <c r="BB512" s="467"/>
    </row>
    <row r="513" spans="1:54" ht="16.5" thickTop="1" thickBot="1" x14ac:dyDescent="0.3">
      <c r="A513" s="444">
        <f t="shared" si="31"/>
        <v>507</v>
      </c>
      <c r="B513" s="839">
        <v>7092000778</v>
      </c>
      <c r="C513" s="839"/>
      <c r="D513" s="440" t="str">
        <f>IFERROR(VLOOKUP(B513,Database!A:D,2,FALSE),"r")</f>
        <v>KB 16 OZ SDLS RASPBERRY JAM</v>
      </c>
      <c r="E513" s="858">
        <v>2332</v>
      </c>
      <c r="F513" s="516">
        <f t="shared" si="28"/>
        <v>2373</v>
      </c>
      <c r="G513" s="859">
        <v>2254</v>
      </c>
      <c r="H513" s="876">
        <v>0</v>
      </c>
      <c r="I513" s="840">
        <v>34609</v>
      </c>
      <c r="J513" s="441">
        <v>34610</v>
      </c>
      <c r="K513" s="441">
        <v>93</v>
      </c>
      <c r="L513" s="442">
        <v>34613</v>
      </c>
      <c r="M513" s="442">
        <v>34627</v>
      </c>
      <c r="N513" s="442">
        <v>93</v>
      </c>
      <c r="O513" s="449">
        <v>34722</v>
      </c>
      <c r="P513" s="449">
        <v>34723</v>
      </c>
      <c r="Q513" s="449">
        <v>93</v>
      </c>
      <c r="R513" s="450"/>
      <c r="S513" s="450"/>
      <c r="T513" s="450"/>
      <c r="U513" s="487"/>
      <c r="V513" s="487"/>
      <c r="W513" s="487"/>
      <c r="X513" s="450"/>
      <c r="Y513" s="450"/>
      <c r="Z513" s="450"/>
      <c r="AA513" s="602"/>
      <c r="AB513" s="602"/>
      <c r="AC513" s="602"/>
      <c r="AD513" s="608"/>
      <c r="AE513" s="608"/>
      <c r="AF513" s="608"/>
      <c r="AG513" s="456">
        <v>34628</v>
      </c>
      <c r="AH513" s="456">
        <v>71</v>
      </c>
      <c r="AI513" s="456">
        <v>93</v>
      </c>
      <c r="AJ513" s="456">
        <v>34721</v>
      </c>
      <c r="AK513" s="456">
        <v>41</v>
      </c>
      <c r="AL513" s="456">
        <v>93</v>
      </c>
      <c r="AM513" s="838">
        <v>34611</v>
      </c>
      <c r="AN513" s="838">
        <v>0</v>
      </c>
      <c r="AO513" s="838">
        <v>93</v>
      </c>
      <c r="AP513" s="838">
        <v>34612</v>
      </c>
      <c r="AQ513" s="838">
        <v>0</v>
      </c>
      <c r="AR513" s="838">
        <v>93</v>
      </c>
      <c r="AS513" s="456"/>
      <c r="AT513" s="456"/>
      <c r="AU513" s="456"/>
      <c r="AV513" s="456"/>
      <c r="AW513" s="675">
        <f t="shared" si="29"/>
        <v>19</v>
      </c>
      <c r="AX513" s="440">
        <f>IFERROR(VLOOKUP(B513,Database!A:D,4,FALSE),"r")</f>
        <v>119</v>
      </c>
      <c r="AY513" s="440">
        <f t="shared" si="30"/>
        <v>112</v>
      </c>
      <c r="BA513" s="641"/>
      <c r="BB513" s="467"/>
    </row>
    <row r="514" spans="1:54" ht="16.5" thickTop="1" thickBot="1" x14ac:dyDescent="0.3">
      <c r="A514" s="444">
        <f t="shared" si="31"/>
        <v>508</v>
      </c>
      <c r="B514" s="839">
        <v>7092000772</v>
      </c>
      <c r="C514" s="839"/>
      <c r="D514" s="440" t="str">
        <f>IFERROR(VLOOKUP(B514,Database!A:D,2,FALSE),"r")</f>
        <v>KB 16 OZ SDLS BOYSEN JAM</v>
      </c>
      <c r="E514" s="878">
        <v>4327</v>
      </c>
      <c r="F514" s="516">
        <f t="shared" si="28"/>
        <v>4344</v>
      </c>
      <c r="G514" s="859">
        <v>4344</v>
      </c>
      <c r="H514" s="876">
        <v>0</v>
      </c>
      <c r="I514" s="840">
        <v>34629</v>
      </c>
      <c r="J514" s="441">
        <v>34664</v>
      </c>
      <c r="K514" s="441">
        <v>93</v>
      </c>
      <c r="L514" s="442"/>
      <c r="M514" s="442"/>
      <c r="N514" s="442"/>
      <c r="O514" s="449"/>
      <c r="P514" s="449"/>
      <c r="Q514" s="449"/>
      <c r="R514" s="450"/>
      <c r="S514" s="450"/>
      <c r="T514" s="450"/>
      <c r="U514" s="487"/>
      <c r="V514" s="487"/>
      <c r="W514" s="487"/>
      <c r="X514" s="450"/>
      <c r="Y514" s="450"/>
      <c r="Z514" s="450"/>
      <c r="AA514" s="602"/>
      <c r="AB514" s="602"/>
      <c r="AC514" s="602"/>
      <c r="AD514" s="608"/>
      <c r="AE514" s="608"/>
      <c r="AF514" s="608"/>
      <c r="AG514" s="456">
        <v>34665</v>
      </c>
      <c r="AH514" s="877">
        <v>60</v>
      </c>
      <c r="AI514" s="456">
        <v>93</v>
      </c>
      <c r="AJ514" s="456"/>
      <c r="AK514" s="456"/>
      <c r="AL514" s="456"/>
      <c r="AM514" s="456"/>
      <c r="AN514" s="456"/>
      <c r="AO514" s="456"/>
      <c r="AP514" s="456"/>
      <c r="AQ514" s="456"/>
      <c r="AR514" s="456"/>
      <c r="AS514" s="456"/>
      <c r="AT514" s="456"/>
      <c r="AU514" s="456"/>
      <c r="AV514" s="456"/>
      <c r="AW514" s="675">
        <f t="shared" si="29"/>
        <v>36</v>
      </c>
      <c r="AX514" s="440">
        <f>IFERROR(VLOOKUP(B514,Database!A:D,4,FALSE),"r")</f>
        <v>119</v>
      </c>
      <c r="AY514" s="440">
        <f t="shared" si="30"/>
        <v>60</v>
      </c>
      <c r="BA514" s="641"/>
      <c r="BB514" s="467"/>
    </row>
    <row r="515" spans="1:54" ht="16.5" thickTop="1" thickBot="1" x14ac:dyDescent="0.3">
      <c r="A515" s="444">
        <f t="shared" si="31"/>
        <v>509</v>
      </c>
      <c r="B515" s="440">
        <v>7092000728</v>
      </c>
      <c r="C515" s="440"/>
      <c r="D515" s="440" t="str">
        <f>IFERROR(VLOOKUP(B515,Database!A:D,2,FALSE),"r")</f>
        <v>KB 16 OZ BOYSENBERRY PRES</v>
      </c>
      <c r="E515" s="858">
        <v>5427</v>
      </c>
      <c r="F515" s="516">
        <f t="shared" si="28"/>
        <v>5427</v>
      </c>
      <c r="G515" s="859">
        <v>5427</v>
      </c>
      <c r="H515" s="876">
        <v>0</v>
      </c>
      <c r="I515" s="840">
        <v>34666</v>
      </c>
      <c r="J515" s="441">
        <v>34710</v>
      </c>
      <c r="K515" s="441">
        <v>93</v>
      </c>
      <c r="L515" s="442"/>
      <c r="M515" s="442"/>
      <c r="N515" s="442"/>
      <c r="O515" s="449"/>
      <c r="P515" s="449"/>
      <c r="Q515" s="449"/>
      <c r="R515" s="450"/>
      <c r="S515" s="450"/>
      <c r="T515" s="450"/>
      <c r="U515" s="487"/>
      <c r="V515" s="487"/>
      <c r="W515" s="487"/>
      <c r="X515" s="450"/>
      <c r="Y515" s="450"/>
      <c r="Z515" s="450"/>
      <c r="AA515" s="602"/>
      <c r="AB515" s="602"/>
      <c r="AC515" s="602"/>
      <c r="AD515" s="608"/>
      <c r="AE515" s="608"/>
      <c r="AF515" s="608"/>
      <c r="AG515" s="456">
        <v>34711</v>
      </c>
      <c r="AH515" s="456">
        <v>72</v>
      </c>
      <c r="AI515" s="456">
        <v>93</v>
      </c>
      <c r="AJ515" s="456"/>
      <c r="AK515" s="456"/>
      <c r="AL515" s="456"/>
      <c r="AM515" s="456"/>
      <c r="AN515" s="456"/>
      <c r="AO515" s="456"/>
      <c r="AP515" s="456"/>
      <c r="AQ515" s="456"/>
      <c r="AR515" s="456"/>
      <c r="AS515" s="456"/>
      <c r="AT515" s="456"/>
      <c r="AU515" s="456"/>
      <c r="AV515" s="456"/>
      <c r="AW515" s="675">
        <f t="shared" si="29"/>
        <v>45</v>
      </c>
      <c r="AX515" s="440">
        <f>IFERROR(VLOOKUP(B515,Database!A:D,4,FALSE),"r")</f>
        <v>119</v>
      </c>
      <c r="AY515" s="440">
        <f t="shared" si="30"/>
        <v>72</v>
      </c>
      <c r="BA515" s="641"/>
      <c r="BB515" s="467"/>
    </row>
    <row r="516" spans="1:54" ht="16.5" thickTop="1" thickBot="1" x14ac:dyDescent="0.3">
      <c r="A516" s="444">
        <f t="shared" si="31"/>
        <v>510</v>
      </c>
      <c r="B516" s="440">
        <v>7092000780</v>
      </c>
      <c r="C516" s="440"/>
      <c r="D516" s="440" t="str">
        <f>IFERROR(VLOOKUP(B516,Database!A:D,2,FALSE),"r")</f>
        <v>KB 16 OZ STRAWBERRY PRES</v>
      </c>
      <c r="E516" s="858">
        <v>997</v>
      </c>
      <c r="F516" s="516">
        <f t="shared" si="28"/>
        <v>997</v>
      </c>
      <c r="G516" s="859">
        <v>997</v>
      </c>
      <c r="H516" s="876">
        <v>0</v>
      </c>
      <c r="I516" s="840">
        <v>34712</v>
      </c>
      <c r="J516" s="441">
        <v>34714</v>
      </c>
      <c r="K516" s="441">
        <v>93</v>
      </c>
      <c r="L516" s="442">
        <v>34716</v>
      </c>
      <c r="M516" s="442">
        <v>34719</v>
      </c>
      <c r="N516" s="442">
        <v>94</v>
      </c>
      <c r="O516" s="449"/>
      <c r="P516" s="449"/>
      <c r="Q516" s="449"/>
      <c r="R516" s="450"/>
      <c r="S516" s="450"/>
      <c r="T516" s="450"/>
      <c r="U516" s="487"/>
      <c r="V516" s="487"/>
      <c r="W516" s="487"/>
      <c r="X516" s="450"/>
      <c r="Y516" s="450"/>
      <c r="Z516" s="450"/>
      <c r="AA516" s="602"/>
      <c r="AB516" s="602"/>
      <c r="AC516" s="602"/>
      <c r="AD516" s="608"/>
      <c r="AE516" s="608"/>
      <c r="AF516" s="608"/>
      <c r="AG516" s="456">
        <v>34715</v>
      </c>
      <c r="AH516" s="456">
        <v>33</v>
      </c>
      <c r="AI516" s="456">
        <v>93</v>
      </c>
      <c r="AJ516" s="456">
        <v>34720</v>
      </c>
      <c r="AK516" s="456">
        <v>131</v>
      </c>
      <c r="AL516" s="456">
        <v>94</v>
      </c>
      <c r="AM516" s="456"/>
      <c r="AN516" s="456"/>
      <c r="AO516" s="456"/>
      <c r="AP516" s="456"/>
      <c r="AQ516" s="456"/>
      <c r="AR516" s="456"/>
      <c r="AS516" s="456"/>
      <c r="AT516" s="456"/>
      <c r="AU516" s="456"/>
      <c r="AV516" s="456"/>
      <c r="AW516" s="675">
        <f t="shared" si="29"/>
        <v>7</v>
      </c>
      <c r="AX516" s="440">
        <f>IFERROR(VLOOKUP(B516,Database!A:D,4,FALSE),"r")</f>
        <v>119</v>
      </c>
      <c r="AY516" s="440">
        <f t="shared" si="30"/>
        <v>164</v>
      </c>
      <c r="BA516" s="641"/>
      <c r="BB516" s="467"/>
    </row>
    <row r="517" spans="1:54" ht="16.5" thickTop="1" thickBot="1" x14ac:dyDescent="0.3">
      <c r="A517" s="444">
        <f t="shared" si="31"/>
        <v>511</v>
      </c>
      <c r="B517" s="440">
        <v>5150028602</v>
      </c>
      <c r="C517" s="440"/>
      <c r="D517" s="440" t="str">
        <f>IFERROR(VLOOKUP(B517,Database!A:D,2,FALSE),"r")</f>
        <v>C&amp;B 12 OZ MINT APPLE JELLY</v>
      </c>
      <c r="E517" s="858">
        <v>5664</v>
      </c>
      <c r="F517" s="516">
        <f t="shared" si="28"/>
        <v>5664</v>
      </c>
      <c r="G517" s="859">
        <v>5664</v>
      </c>
      <c r="H517" s="876">
        <v>0</v>
      </c>
      <c r="I517" s="840">
        <v>34724</v>
      </c>
      <c r="J517" s="441">
        <v>34728</v>
      </c>
      <c r="K517" s="441">
        <v>94</v>
      </c>
      <c r="L517" s="442">
        <v>34729</v>
      </c>
      <c r="M517" s="442">
        <v>34743</v>
      </c>
      <c r="N517" s="442">
        <v>94</v>
      </c>
      <c r="O517" s="449"/>
      <c r="P517" s="449"/>
      <c r="Q517" s="449"/>
      <c r="R517" s="450"/>
      <c r="S517" s="450"/>
      <c r="T517" s="450"/>
      <c r="U517" s="487"/>
      <c r="V517" s="487"/>
      <c r="W517" s="487"/>
      <c r="X517" s="450"/>
      <c r="Y517" s="450"/>
      <c r="Z517" s="450"/>
      <c r="AA517" s="602"/>
      <c r="AB517" s="602"/>
      <c r="AC517" s="602"/>
      <c r="AD517" s="608"/>
      <c r="AE517" s="608"/>
      <c r="AF517" s="608"/>
      <c r="AG517" s="456">
        <v>34744</v>
      </c>
      <c r="AH517" s="456">
        <v>264</v>
      </c>
      <c r="AI517" s="456">
        <v>94</v>
      </c>
      <c r="AJ517" s="456"/>
      <c r="AK517" s="456"/>
      <c r="AL517" s="456"/>
      <c r="AM517" s="456"/>
      <c r="AN517" s="456"/>
      <c r="AO517" s="456"/>
      <c r="AP517" s="456"/>
      <c r="AQ517" s="456"/>
      <c r="AR517" s="456"/>
      <c r="AS517" s="456"/>
      <c r="AT517" s="456"/>
      <c r="AU517" s="456"/>
      <c r="AV517" s="456"/>
      <c r="AW517" s="675">
        <f t="shared" si="29"/>
        <v>20</v>
      </c>
      <c r="AX517" s="440">
        <f>IFERROR(VLOOKUP(B517,Database!A:D,4,FALSE),"r")</f>
        <v>270</v>
      </c>
      <c r="AY517" s="440">
        <f t="shared" si="30"/>
        <v>264</v>
      </c>
      <c r="BA517" s="641"/>
      <c r="BB517" s="467"/>
    </row>
    <row r="518" spans="1:54" ht="16.5" thickTop="1" thickBot="1" x14ac:dyDescent="0.3">
      <c r="A518" s="444">
        <f t="shared" si="31"/>
        <v>512</v>
      </c>
      <c r="B518" s="440">
        <v>5150028601</v>
      </c>
      <c r="C518" s="440"/>
      <c r="D518" s="440" t="str">
        <f>IFERROR(VLOOKUP(B518,Database!A:D,2,FALSE),"r")</f>
        <v>C&amp;B 12 OZ ORANGE MARMALADE</v>
      </c>
      <c r="E518" s="858">
        <v>7791</v>
      </c>
      <c r="F518" s="516">
        <f t="shared" si="28"/>
        <v>7791</v>
      </c>
      <c r="G518" s="879">
        <v>4820</v>
      </c>
      <c r="H518" s="874">
        <v>2970</v>
      </c>
      <c r="I518" s="840">
        <v>34745</v>
      </c>
      <c r="J518" s="441">
        <v>34772</v>
      </c>
      <c r="K518" s="441">
        <v>94</v>
      </c>
      <c r="L518" s="442"/>
      <c r="M518" s="442"/>
      <c r="N518" s="442"/>
      <c r="O518" s="449"/>
      <c r="P518" s="449"/>
      <c r="Q518" s="449"/>
      <c r="R518" s="450"/>
      <c r="S518" s="450"/>
      <c r="T518" s="450"/>
      <c r="U518" s="487"/>
      <c r="V518" s="487"/>
      <c r="W518" s="487"/>
      <c r="X518" s="450"/>
      <c r="Y518" s="450"/>
      <c r="Z518" s="450"/>
      <c r="AA518" s="602"/>
      <c r="AB518" s="602"/>
      <c r="AC518" s="602"/>
      <c r="AD518" s="608"/>
      <c r="AE518" s="608"/>
      <c r="AF518" s="608"/>
      <c r="AG518" s="456">
        <v>34773</v>
      </c>
      <c r="AH518" s="456">
        <v>231</v>
      </c>
      <c r="AI518" s="456">
        <v>94</v>
      </c>
      <c r="AJ518" s="456"/>
      <c r="AK518" s="456"/>
      <c r="AL518" s="456"/>
      <c r="AM518" s="456"/>
      <c r="AN518" s="456"/>
      <c r="AO518" s="456"/>
      <c r="AP518" s="456"/>
      <c r="AQ518" s="456"/>
      <c r="AR518" s="456"/>
      <c r="AS518" s="456"/>
      <c r="AT518" s="456"/>
      <c r="AU518" s="456"/>
      <c r="AV518" s="456"/>
      <c r="AW518" s="675">
        <f t="shared" si="29"/>
        <v>28</v>
      </c>
      <c r="AX518" s="440">
        <f>IFERROR(VLOOKUP(B518,Database!A:D,4,FALSE),"r")</f>
        <v>270</v>
      </c>
      <c r="AY518" s="440">
        <f t="shared" si="30"/>
        <v>231</v>
      </c>
      <c r="BA518" s="641"/>
      <c r="BB518" s="467"/>
    </row>
    <row r="519" spans="1:54" ht="16.5" thickTop="1" thickBot="1" x14ac:dyDescent="0.3">
      <c r="A519" s="444">
        <f t="shared" si="31"/>
        <v>513</v>
      </c>
      <c r="B519" s="440">
        <v>5150024359</v>
      </c>
      <c r="C519" s="440"/>
      <c r="D519" s="440" t="str">
        <f>IFERROR(VLOOKUP(B519,Database!A:D,2,FALSE),"r")</f>
        <v>SM 7.25 OZ MGSHL CRML TPG 8CT</v>
      </c>
      <c r="E519" s="858">
        <v>11744</v>
      </c>
      <c r="F519" s="516">
        <f t="shared" ref="F519:F582" si="32">((($AW519)*$AX519)+($AY519))</f>
        <v>11744</v>
      </c>
      <c r="G519" s="859">
        <v>11744</v>
      </c>
      <c r="H519" s="866" t="s">
        <v>8132</v>
      </c>
      <c r="I519" s="840">
        <v>10677</v>
      </c>
      <c r="J519" s="441">
        <v>10678</v>
      </c>
      <c r="K519" s="441">
        <v>96</v>
      </c>
      <c r="L519" s="442">
        <v>10680</v>
      </c>
      <c r="M519" s="442">
        <v>10688</v>
      </c>
      <c r="N519" s="442">
        <v>97</v>
      </c>
      <c r="O519" s="449">
        <v>10689</v>
      </c>
      <c r="P519" s="449">
        <v>10718</v>
      </c>
      <c r="Q519" s="449">
        <v>97</v>
      </c>
      <c r="R519" s="450"/>
      <c r="S519" s="450"/>
      <c r="T519" s="450"/>
      <c r="U519" s="487"/>
      <c r="V519" s="487"/>
      <c r="W519" s="487"/>
      <c r="X519" s="450"/>
      <c r="Y519" s="450"/>
      <c r="Z519" s="450"/>
      <c r="AA519" s="602"/>
      <c r="AB519" s="602"/>
      <c r="AC519" s="602"/>
      <c r="AD519" s="608"/>
      <c r="AE519" s="608"/>
      <c r="AF519" s="608"/>
      <c r="AG519" s="456">
        <v>10679</v>
      </c>
      <c r="AH519" s="456">
        <v>136</v>
      </c>
      <c r="AI519" s="456">
        <v>96</v>
      </c>
      <c r="AJ519" s="456">
        <v>10719</v>
      </c>
      <c r="AK519" s="456">
        <v>46</v>
      </c>
      <c r="AL519" s="456">
        <v>97</v>
      </c>
      <c r="AM519" s="456"/>
      <c r="AN519" s="456"/>
      <c r="AO519" s="456"/>
      <c r="AP519" s="456"/>
      <c r="AQ519" s="456"/>
      <c r="AR519" s="456"/>
      <c r="AS519" s="456"/>
      <c r="AT519" s="456"/>
      <c r="AU519" s="456"/>
      <c r="AV519" s="456"/>
      <c r="AW519" s="675">
        <f t="shared" si="29"/>
        <v>41</v>
      </c>
      <c r="AX519" s="440">
        <f>IFERROR(VLOOKUP(B519,Database!A:D,4,FALSE),"r")</f>
        <v>282</v>
      </c>
      <c r="AY519" s="440">
        <f t="shared" si="30"/>
        <v>182</v>
      </c>
      <c r="BA519" s="641"/>
      <c r="BB519" s="467"/>
    </row>
    <row r="520" spans="1:54" ht="16.5" thickTop="1" thickBot="1" x14ac:dyDescent="0.3">
      <c r="A520" s="444">
        <f t="shared" si="31"/>
        <v>514</v>
      </c>
      <c r="B520" s="615">
        <v>3619210524</v>
      </c>
      <c r="C520" s="274"/>
      <c r="D520" s="440" t="str">
        <f>IFERROR(VLOOKUP(B520,Database!A:D,2,FALSE),"r")</f>
        <v>SCO SQR 9.5 OZ ORG APRICOT FS 6 CT</v>
      </c>
      <c r="E520" s="858">
        <v>2153</v>
      </c>
      <c r="F520" s="516">
        <f t="shared" si="32"/>
        <v>2153</v>
      </c>
      <c r="G520" s="516"/>
      <c r="H520" s="862">
        <v>0</v>
      </c>
      <c r="I520" s="840">
        <v>34774</v>
      </c>
      <c r="J520" s="441">
        <v>34778</v>
      </c>
      <c r="K520" s="441">
        <v>97</v>
      </c>
      <c r="L520" s="442"/>
      <c r="M520" s="442"/>
      <c r="N520" s="442"/>
      <c r="O520" s="449"/>
      <c r="P520" s="449"/>
      <c r="Q520" s="449"/>
      <c r="R520" s="450"/>
      <c r="S520" s="450"/>
      <c r="T520" s="450"/>
      <c r="U520" s="487"/>
      <c r="V520" s="487"/>
      <c r="W520" s="487"/>
      <c r="X520" s="450"/>
      <c r="Y520" s="450"/>
      <c r="Z520" s="450"/>
      <c r="AA520" s="602"/>
      <c r="AB520" s="602"/>
      <c r="AC520" s="602"/>
      <c r="AD520" s="608"/>
      <c r="AE520" s="608"/>
      <c r="AF520" s="608"/>
      <c r="AG520" s="456">
        <v>34779</v>
      </c>
      <c r="AH520" s="456">
        <v>353</v>
      </c>
      <c r="AI520" s="456">
        <v>97</v>
      </c>
      <c r="AJ520" s="456"/>
      <c r="AK520" s="456"/>
      <c r="AL520" s="456"/>
      <c r="AM520" s="456"/>
      <c r="AN520" s="456"/>
      <c r="AO520" s="456"/>
      <c r="AP520" s="456"/>
      <c r="AQ520" s="456"/>
      <c r="AR520" s="456"/>
      <c r="AS520" s="456"/>
      <c r="AT520" s="456"/>
      <c r="AU520" s="456"/>
      <c r="AV520" s="456"/>
      <c r="AW520" s="675">
        <f t="shared" ref="AW520:AW583" si="33">IF($I520&lt;&gt;0,(($J520-$I520)+1),0) + IF($L520&lt;&gt;0,(($M520-$L520)+1),0) + IF($O520&lt;&gt;0,(($P520-$O520)+1),0) + IF($R520&lt;&gt;0,(($S520-$R520)+1),0) +  IF($U520&lt;&gt;0,(($V520-$U520)+1),0) +  IF($X520&lt;&gt;0,(($Y520-$X520)+1),0) +IF($AA520&lt;&gt;0,(($AB520-$AA520)+1),0) +IF($AD520&lt;&gt;0,(($AE520-$AD520)+1),0)</f>
        <v>5</v>
      </c>
      <c r="AX520" s="440">
        <f>IFERROR(VLOOKUP(B520,Database!A:D,4,FALSE),"r")</f>
        <v>360</v>
      </c>
      <c r="AY520" s="440">
        <f t="shared" ref="AY520:AY583" si="34">($AH520+$AK520+$AN520+$AQ520+ $AT520)</f>
        <v>353</v>
      </c>
      <c r="BA520" s="641"/>
      <c r="BB520" s="467"/>
    </row>
    <row r="521" spans="1:54" ht="16.5" thickTop="1" thickBot="1" x14ac:dyDescent="0.3">
      <c r="A521" s="444">
        <f t="shared" ref="A521:A584" si="35">A520+1</f>
        <v>515</v>
      </c>
      <c r="B521" s="840">
        <v>5150024358</v>
      </c>
      <c r="C521" s="840"/>
      <c r="D521" s="440" t="str">
        <f>IFERROR(VLOOKUP(B521,Database!A:D,2,FALSE),"r")</f>
        <v>SM 7.25 OZ MGSHL CHOC TPG 8 CT</v>
      </c>
      <c r="E521" s="849">
        <v>50343</v>
      </c>
      <c r="F521" s="516">
        <f t="shared" si="32"/>
        <v>17065</v>
      </c>
      <c r="G521" s="516"/>
      <c r="H521" s="862" t="s">
        <v>8132</v>
      </c>
      <c r="I521" s="840">
        <v>29545</v>
      </c>
      <c r="J521" s="441">
        <v>29586</v>
      </c>
      <c r="K521" s="441">
        <v>98</v>
      </c>
      <c r="L521" s="442">
        <v>29588</v>
      </c>
      <c r="M521" s="442">
        <v>29605</v>
      </c>
      <c r="N521" s="442">
        <v>99</v>
      </c>
      <c r="O521" s="449"/>
      <c r="P521" s="449"/>
      <c r="Q521" s="449"/>
      <c r="R521" s="450"/>
      <c r="S521" s="450"/>
      <c r="T521" s="450"/>
      <c r="U521" s="487"/>
      <c r="V521" s="487"/>
      <c r="W521" s="487"/>
      <c r="X521" s="450"/>
      <c r="Y521" s="450"/>
      <c r="Z521" s="450"/>
      <c r="AA521" s="602"/>
      <c r="AB521" s="602"/>
      <c r="AC521" s="602"/>
      <c r="AD521" s="608"/>
      <c r="AE521" s="608"/>
      <c r="AF521" s="608"/>
      <c r="AG521" s="456">
        <v>29587</v>
      </c>
      <c r="AH521" s="456">
        <v>145</v>
      </c>
      <c r="AI521" s="456">
        <v>98</v>
      </c>
      <c r="AJ521" s="456"/>
      <c r="AK521" s="456"/>
      <c r="AL521" s="456"/>
      <c r="AM521" s="456"/>
      <c r="AN521" s="456"/>
      <c r="AO521" s="456"/>
      <c r="AP521" s="456"/>
      <c r="AQ521" s="456"/>
      <c r="AR521" s="456"/>
      <c r="AS521" s="456"/>
      <c r="AT521" s="456"/>
      <c r="AU521" s="456"/>
      <c r="AV521" s="456"/>
      <c r="AW521" s="675">
        <f t="shared" si="33"/>
        <v>60</v>
      </c>
      <c r="AX521" s="440">
        <f>IFERROR(VLOOKUP(B521,Database!A:D,4,FALSE),"r")</f>
        <v>282</v>
      </c>
      <c r="AY521" s="440">
        <f t="shared" si="34"/>
        <v>145</v>
      </c>
      <c r="BA521" s="641"/>
      <c r="BB521" s="467"/>
    </row>
    <row r="522" spans="1:54" ht="16.5" thickTop="1" thickBot="1" x14ac:dyDescent="0.3">
      <c r="A522" s="444">
        <f t="shared" si="35"/>
        <v>516</v>
      </c>
      <c r="B522" s="731">
        <v>5150005190</v>
      </c>
      <c r="C522" s="926"/>
      <c r="D522" s="440" t="str">
        <f>IFERROR(VLOOKUP(B522,Database!A:D,2,FALSE),"r")</f>
        <v>SM 205 G MGSH CHOCOLATE</v>
      </c>
      <c r="E522" s="858">
        <v>4328</v>
      </c>
      <c r="F522" s="516">
        <f t="shared" si="32"/>
        <v>4328</v>
      </c>
      <c r="G522" s="516"/>
      <c r="H522" s="866" t="s">
        <v>8132</v>
      </c>
      <c r="I522" s="840">
        <v>29532</v>
      </c>
      <c r="J522" s="441">
        <v>29543</v>
      </c>
      <c r="K522" s="441">
        <v>98</v>
      </c>
      <c r="L522" s="442">
        <v>29521</v>
      </c>
      <c r="M522" s="442">
        <v>29531</v>
      </c>
      <c r="N522" s="442">
        <v>97</v>
      </c>
      <c r="O522" s="449"/>
      <c r="P522" s="449"/>
      <c r="Q522" s="449"/>
      <c r="R522" s="450"/>
      <c r="S522" s="450"/>
      <c r="T522" s="450"/>
      <c r="U522" s="487"/>
      <c r="V522" s="487"/>
      <c r="W522" s="487"/>
      <c r="X522" s="450"/>
      <c r="Y522" s="450"/>
      <c r="Z522" s="450"/>
      <c r="AA522" s="602"/>
      <c r="AB522" s="602"/>
      <c r="AC522" s="602"/>
      <c r="AD522" s="608"/>
      <c r="AE522" s="608"/>
      <c r="AF522" s="608"/>
      <c r="AG522" s="456">
        <v>29544</v>
      </c>
      <c r="AH522" s="456">
        <v>188</v>
      </c>
      <c r="AI522" s="456">
        <v>98</v>
      </c>
      <c r="AJ522" s="456"/>
      <c r="AK522" s="456"/>
      <c r="AL522" s="456"/>
      <c r="AM522" s="456"/>
      <c r="AN522" s="456"/>
      <c r="AO522" s="456"/>
      <c r="AP522" s="456"/>
      <c r="AQ522" s="456"/>
      <c r="AR522" s="456"/>
      <c r="AS522" s="456"/>
      <c r="AT522" s="456"/>
      <c r="AU522" s="456"/>
      <c r="AV522" s="456"/>
      <c r="AW522" s="675">
        <f t="shared" si="33"/>
        <v>23</v>
      </c>
      <c r="AX522" s="440">
        <f>IFERROR(VLOOKUP(B522,Database!A:D,4,FALSE),"r")</f>
        <v>180</v>
      </c>
      <c r="AY522" s="440">
        <f t="shared" si="34"/>
        <v>188</v>
      </c>
      <c r="BA522" s="641"/>
      <c r="BB522" s="467"/>
    </row>
    <row r="523" spans="1:54" ht="16.5" thickTop="1" thickBot="1" x14ac:dyDescent="0.3">
      <c r="A523" s="444">
        <f t="shared" si="35"/>
        <v>517</v>
      </c>
      <c r="B523" s="440">
        <v>3619210526</v>
      </c>
      <c r="C523" s="440"/>
      <c r="D523" s="440" t="str">
        <f>IFERROR(VLOOKUP(B523,Database!A:D,2,FALSE),"r")</f>
        <v>SCO SQR 9.5 OZ ORG MANGO FS 6 CT</v>
      </c>
      <c r="E523" s="858">
        <v>3324</v>
      </c>
      <c r="F523" s="516">
        <f t="shared" si="32"/>
        <v>3324</v>
      </c>
      <c r="G523" s="516"/>
      <c r="H523" s="876">
        <v>0</v>
      </c>
      <c r="I523" s="840">
        <v>34780</v>
      </c>
      <c r="J523" s="441">
        <v>34788</v>
      </c>
      <c r="K523" s="441">
        <v>97</v>
      </c>
      <c r="L523" s="442"/>
      <c r="M523" s="442"/>
      <c r="N523" s="442"/>
      <c r="O523" s="449"/>
      <c r="P523" s="449"/>
      <c r="Q523" s="449"/>
      <c r="R523" s="450"/>
      <c r="S523" s="450"/>
      <c r="T523" s="450"/>
      <c r="U523" s="487"/>
      <c r="V523" s="487"/>
      <c r="W523" s="487"/>
      <c r="X523" s="450"/>
      <c r="Y523" s="450"/>
      <c r="Z523" s="450"/>
      <c r="AA523" s="602"/>
      <c r="AB523" s="602"/>
      <c r="AC523" s="602"/>
      <c r="AD523" s="608"/>
      <c r="AE523" s="608"/>
      <c r="AF523" s="608"/>
      <c r="AG523" s="456">
        <v>34789</v>
      </c>
      <c r="AH523" s="456">
        <v>84</v>
      </c>
      <c r="AI523" s="456">
        <v>97</v>
      </c>
      <c r="AJ523" s="456"/>
      <c r="AK523" s="456"/>
      <c r="AL523" s="456"/>
      <c r="AM523" s="456"/>
      <c r="AN523" s="456"/>
      <c r="AO523" s="456"/>
      <c r="AP523" s="456"/>
      <c r="AQ523" s="456"/>
      <c r="AR523" s="456"/>
      <c r="AS523" s="456"/>
      <c r="AT523" s="456"/>
      <c r="AU523" s="456"/>
      <c r="AV523" s="456"/>
      <c r="AW523" s="675">
        <f t="shared" si="33"/>
        <v>9</v>
      </c>
      <c r="AX523" s="440">
        <f>IFERROR(VLOOKUP(B523,Database!A:D,4,FALSE),"r")</f>
        <v>360</v>
      </c>
      <c r="AY523" s="440">
        <f t="shared" si="34"/>
        <v>84</v>
      </c>
      <c r="BA523" s="641"/>
      <c r="BB523" s="467"/>
    </row>
    <row r="524" spans="1:54" ht="16.5" thickTop="1" thickBot="1" x14ac:dyDescent="0.3">
      <c r="A524" s="444">
        <f t="shared" si="35"/>
        <v>518</v>
      </c>
      <c r="B524" s="440">
        <v>3619210527</v>
      </c>
      <c r="C524" s="440"/>
      <c r="D524" s="440" t="str">
        <f>IFERROR(VLOOKUP(B524,Database!A:D,2,FALSE),"r")</f>
        <v>SCO SQR 9.5OZ ORG CNCRD GRP FS 6CT</v>
      </c>
      <c r="E524" s="858">
        <v>3770</v>
      </c>
      <c r="F524" s="516">
        <f t="shared" si="32"/>
        <v>3770</v>
      </c>
      <c r="G524" s="516">
        <v>3410</v>
      </c>
      <c r="H524" s="876">
        <v>0</v>
      </c>
      <c r="I524" s="840">
        <v>34790</v>
      </c>
      <c r="J524" s="441">
        <v>34799</v>
      </c>
      <c r="K524" s="441">
        <v>97</v>
      </c>
      <c r="L524" s="442"/>
      <c r="M524" s="442"/>
      <c r="N524" s="442"/>
      <c r="O524" s="449"/>
      <c r="P524" s="449"/>
      <c r="Q524" s="449"/>
      <c r="R524" s="450"/>
      <c r="S524" s="450"/>
      <c r="T524" s="450"/>
      <c r="U524" s="487"/>
      <c r="V524" s="487"/>
      <c r="W524" s="487"/>
      <c r="X524" s="450"/>
      <c r="Y524" s="450"/>
      <c r="Z524" s="450"/>
      <c r="AA524" s="602"/>
      <c r="AB524" s="602"/>
      <c r="AC524" s="602"/>
      <c r="AD524" s="608"/>
      <c r="AE524" s="608"/>
      <c r="AF524" s="608"/>
      <c r="AG524" s="456">
        <v>34800</v>
      </c>
      <c r="AH524" s="456">
        <v>170</v>
      </c>
      <c r="AI524" s="456">
        <v>97</v>
      </c>
      <c r="AJ524" s="456"/>
      <c r="AK524" s="456"/>
      <c r="AL524" s="456"/>
      <c r="AM524" s="456"/>
      <c r="AN524" s="456"/>
      <c r="AO524" s="456"/>
      <c r="AP524" s="456"/>
      <c r="AQ524" s="456"/>
      <c r="AR524" s="456"/>
      <c r="AS524" s="456"/>
      <c r="AT524" s="456"/>
      <c r="AU524" s="456"/>
      <c r="AV524" s="456"/>
      <c r="AW524" s="675">
        <f t="shared" si="33"/>
        <v>10</v>
      </c>
      <c r="AX524" s="440">
        <f>IFERROR(VLOOKUP(B524,Database!A:D,4,FALSE),"r")</f>
        <v>360</v>
      </c>
      <c r="AY524" s="440">
        <f t="shared" si="34"/>
        <v>170</v>
      </c>
      <c r="BA524" s="641"/>
      <c r="BB524" s="467"/>
    </row>
    <row r="525" spans="1:54" ht="16.5" thickTop="1" thickBot="1" x14ac:dyDescent="0.3">
      <c r="A525" s="444">
        <f t="shared" si="35"/>
        <v>519</v>
      </c>
      <c r="B525" s="730">
        <v>3619210523</v>
      </c>
      <c r="C525" s="730"/>
      <c r="D525" s="440" t="str">
        <f>IFERROR(VLOOKUP(B525,Database!A:D,2,FALSE),"r")</f>
        <v>SCO SQR 9.5OZ ORG SDL RASP FS 6 CT</v>
      </c>
      <c r="E525" s="858">
        <v>5102</v>
      </c>
      <c r="F525" s="516">
        <f t="shared" si="32"/>
        <v>5102</v>
      </c>
      <c r="G525" s="516">
        <v>5102</v>
      </c>
      <c r="H525" s="876">
        <v>0</v>
      </c>
      <c r="I525" s="840">
        <v>34801</v>
      </c>
      <c r="J525" s="441">
        <v>34814</v>
      </c>
      <c r="K525" s="441">
        <v>97</v>
      </c>
      <c r="L525" s="442"/>
      <c r="M525" s="442"/>
      <c r="N525" s="442"/>
      <c r="O525" s="449"/>
      <c r="P525" s="449"/>
      <c r="Q525" s="449"/>
      <c r="R525" s="450"/>
      <c r="S525" s="450"/>
      <c r="T525" s="450"/>
      <c r="U525" s="487"/>
      <c r="V525" s="487"/>
      <c r="W525" s="487"/>
      <c r="X525" s="450"/>
      <c r="Y525" s="450"/>
      <c r="Z525" s="450"/>
      <c r="AA525" s="602"/>
      <c r="AB525" s="602"/>
      <c r="AC525" s="602"/>
      <c r="AD525" s="608"/>
      <c r="AE525" s="608"/>
      <c r="AF525" s="608"/>
      <c r="AG525" s="456">
        <v>34815</v>
      </c>
      <c r="AH525" s="456">
        <v>62</v>
      </c>
      <c r="AI525" s="456">
        <v>97</v>
      </c>
      <c r="AJ525" s="456"/>
      <c r="AK525" s="456"/>
      <c r="AL525" s="456"/>
      <c r="AM525" s="456"/>
      <c r="AN525" s="456"/>
      <c r="AO525" s="456"/>
      <c r="AP525" s="456"/>
      <c r="AQ525" s="456"/>
      <c r="AR525" s="456"/>
      <c r="AS525" s="456"/>
      <c r="AT525" s="456"/>
      <c r="AU525" s="456"/>
      <c r="AV525" s="456"/>
      <c r="AW525" s="675">
        <f t="shared" si="33"/>
        <v>14</v>
      </c>
      <c r="AX525" s="440">
        <f>IFERROR(VLOOKUP(B525,Database!A:D,4,FALSE),"r")</f>
        <v>360</v>
      </c>
      <c r="AY525" s="440">
        <f t="shared" si="34"/>
        <v>62</v>
      </c>
      <c r="BA525" s="641"/>
      <c r="BB525" s="467"/>
    </row>
    <row r="526" spans="1:54" ht="16.5" thickTop="1" thickBot="1" x14ac:dyDescent="0.3">
      <c r="A526" s="444">
        <f t="shared" si="35"/>
        <v>520</v>
      </c>
      <c r="B526" s="440">
        <v>3619210525</v>
      </c>
      <c r="C526" s="440"/>
      <c r="D526" s="440" t="str">
        <f>IFERROR(VLOOKUP(B526,Database!A:D,2,FALSE),"r")</f>
        <v>SCO SQR 9.5 OZ ORG STRAW FS 6 CT</v>
      </c>
      <c r="E526" s="858">
        <v>11364</v>
      </c>
      <c r="F526" s="516">
        <f t="shared" si="32"/>
        <v>11364</v>
      </c>
      <c r="G526" s="516"/>
      <c r="H526" s="876">
        <v>0</v>
      </c>
      <c r="I526" s="840">
        <v>34816</v>
      </c>
      <c r="J526" s="441">
        <v>34846</v>
      </c>
      <c r="K526" s="441">
        <v>97</v>
      </c>
      <c r="L526" s="442"/>
      <c r="M526" s="442"/>
      <c r="N526" s="442"/>
      <c r="O526" s="449"/>
      <c r="P526" s="449"/>
      <c r="Q526" s="449"/>
      <c r="R526" s="450"/>
      <c r="S526" s="450"/>
      <c r="T526" s="450"/>
      <c r="U526" s="487"/>
      <c r="V526" s="487"/>
      <c r="W526" s="487"/>
      <c r="X526" s="450"/>
      <c r="Y526" s="450"/>
      <c r="Z526" s="450"/>
      <c r="AA526" s="602"/>
      <c r="AB526" s="602"/>
      <c r="AC526" s="602"/>
      <c r="AD526" s="608"/>
      <c r="AE526" s="608"/>
      <c r="AF526" s="608"/>
      <c r="AG526" s="456">
        <v>34847</v>
      </c>
      <c r="AH526" s="456">
        <v>204</v>
      </c>
      <c r="AI526" s="456">
        <v>97</v>
      </c>
      <c r="AJ526" s="456"/>
      <c r="AK526" s="456"/>
      <c r="AL526" s="456"/>
      <c r="AM526" s="456"/>
      <c r="AN526" s="456"/>
      <c r="AO526" s="456"/>
      <c r="AP526" s="456"/>
      <c r="AQ526" s="456"/>
      <c r="AR526" s="456"/>
      <c r="AS526" s="456"/>
      <c r="AT526" s="456"/>
      <c r="AU526" s="456"/>
      <c r="AV526" s="456"/>
      <c r="AW526" s="675">
        <f t="shared" si="33"/>
        <v>31</v>
      </c>
      <c r="AX526" s="440">
        <f>IFERROR(VLOOKUP(B526,Database!A:D,4,FALSE),"r")</f>
        <v>360</v>
      </c>
      <c r="AY526" s="440">
        <f t="shared" si="34"/>
        <v>204</v>
      </c>
      <c r="BA526" s="641"/>
      <c r="BB526" s="467"/>
    </row>
    <row r="527" spans="1:54" ht="16.5" thickTop="1" thickBot="1" x14ac:dyDescent="0.3">
      <c r="A527" s="444">
        <f t="shared" si="35"/>
        <v>521</v>
      </c>
      <c r="B527" s="440">
        <v>3619210520</v>
      </c>
      <c r="C527" s="440"/>
      <c r="D527" s="440" t="str">
        <f>IFERROR(VLOOKUP(B527,Database!A:D,2,FALSE),"r")</f>
        <v>SCO SQR 9.5OZ ORG BLKBYPMGR FS 6CT</v>
      </c>
      <c r="E527" s="858">
        <v>4707</v>
      </c>
      <c r="F527" s="516">
        <f t="shared" si="32"/>
        <v>4707</v>
      </c>
      <c r="G527" s="516"/>
      <c r="H527" s="876">
        <v>0</v>
      </c>
      <c r="I527" s="840">
        <v>34849</v>
      </c>
      <c r="J527" s="441">
        <v>34860</v>
      </c>
      <c r="K527" s="441">
        <v>98</v>
      </c>
      <c r="L527" s="442"/>
      <c r="M527" s="442"/>
      <c r="N527" s="442"/>
      <c r="O527" s="449"/>
      <c r="P527" s="449"/>
      <c r="Q527" s="449"/>
      <c r="R527" s="450"/>
      <c r="S527" s="450"/>
      <c r="T527" s="450"/>
      <c r="U527" s="487"/>
      <c r="V527" s="487"/>
      <c r="W527" s="487"/>
      <c r="X527" s="450"/>
      <c r="Y527" s="450"/>
      <c r="Z527" s="450"/>
      <c r="AA527" s="602"/>
      <c r="AB527" s="602"/>
      <c r="AC527" s="602"/>
      <c r="AD527" s="608"/>
      <c r="AE527" s="608"/>
      <c r="AF527" s="608"/>
      <c r="AG527" s="456">
        <v>34848</v>
      </c>
      <c r="AH527" s="456">
        <v>48</v>
      </c>
      <c r="AI527" s="456">
        <v>97</v>
      </c>
      <c r="AJ527" s="456">
        <v>34861</v>
      </c>
      <c r="AK527" s="456">
        <v>339</v>
      </c>
      <c r="AL527" s="456">
        <v>98</v>
      </c>
      <c r="AM527" s="456"/>
      <c r="AN527" s="456"/>
      <c r="AO527" s="456"/>
      <c r="AP527" s="456"/>
      <c r="AQ527" s="456"/>
      <c r="AR527" s="456"/>
      <c r="AS527" s="456"/>
      <c r="AT527" s="456"/>
      <c r="AU527" s="456"/>
      <c r="AV527" s="456"/>
      <c r="AW527" s="675">
        <f t="shared" si="33"/>
        <v>12</v>
      </c>
      <c r="AX527" s="440">
        <f>IFERROR(VLOOKUP(B527,Database!A:D,4,FALSE),"r")</f>
        <v>360</v>
      </c>
      <c r="AY527" s="440">
        <f t="shared" si="34"/>
        <v>387</v>
      </c>
      <c r="BA527" s="641"/>
      <c r="BB527" s="467"/>
    </row>
    <row r="528" spans="1:54" ht="16.5" thickTop="1" thickBot="1" x14ac:dyDescent="0.3">
      <c r="A528" s="444">
        <f t="shared" si="35"/>
        <v>522</v>
      </c>
      <c r="B528" s="440">
        <v>5150003362</v>
      </c>
      <c r="C528" s="440"/>
      <c r="D528" s="440" t="str">
        <f>IFERROR(VLOOKUP(B528,Database!A:D,2,FALSE),"r")</f>
        <v>DK 10 OZ APRICOT PRESERVES-6PK</v>
      </c>
      <c r="E528" s="858">
        <v>1268</v>
      </c>
      <c r="F528" s="516">
        <f t="shared" si="32"/>
        <v>1268</v>
      </c>
      <c r="G528" s="516"/>
      <c r="H528" s="876">
        <v>0</v>
      </c>
      <c r="I528" s="840">
        <v>34866</v>
      </c>
      <c r="J528" s="441">
        <v>34868</v>
      </c>
      <c r="K528" s="441">
        <v>98</v>
      </c>
      <c r="L528" s="442"/>
      <c r="M528" s="442"/>
      <c r="N528" s="442"/>
      <c r="O528" s="449"/>
      <c r="P528" s="449"/>
      <c r="Q528" s="449"/>
      <c r="R528" s="450"/>
      <c r="S528" s="450"/>
      <c r="T528" s="450"/>
      <c r="U528" s="487"/>
      <c r="V528" s="487"/>
      <c r="W528" s="487"/>
      <c r="X528" s="450"/>
      <c r="Y528" s="450"/>
      <c r="Z528" s="450"/>
      <c r="AA528" s="602"/>
      <c r="AB528" s="602"/>
      <c r="AC528" s="602"/>
      <c r="AD528" s="608"/>
      <c r="AE528" s="608"/>
      <c r="AF528" s="608"/>
      <c r="AG528" s="456">
        <v>34869</v>
      </c>
      <c r="AH528" s="456">
        <v>188</v>
      </c>
      <c r="AI528" s="456">
        <v>98</v>
      </c>
      <c r="AJ528" s="456"/>
      <c r="AK528" s="456"/>
      <c r="AL528" s="456"/>
      <c r="AM528" s="456"/>
      <c r="AN528" s="456"/>
      <c r="AO528" s="456"/>
      <c r="AP528" s="456"/>
      <c r="AQ528" s="456"/>
      <c r="AR528" s="456"/>
      <c r="AS528" s="456"/>
      <c r="AT528" s="456"/>
      <c r="AU528" s="456"/>
      <c r="AV528" s="456"/>
      <c r="AW528" s="675">
        <f t="shared" si="33"/>
        <v>3</v>
      </c>
      <c r="AX528" s="440">
        <f>IFERROR(VLOOKUP(B528,Database!A:D,4,FALSE),"r")</f>
        <v>360</v>
      </c>
      <c r="AY528" s="440">
        <f t="shared" si="34"/>
        <v>188</v>
      </c>
      <c r="BA528" s="641"/>
      <c r="BB528" s="467"/>
    </row>
    <row r="529" spans="1:54" ht="16.5" thickTop="1" thickBot="1" x14ac:dyDescent="0.3">
      <c r="A529" s="444">
        <f t="shared" si="35"/>
        <v>523</v>
      </c>
      <c r="B529" s="440">
        <v>5150003067</v>
      </c>
      <c r="C529" s="440"/>
      <c r="D529" s="440" t="str">
        <f>IFERROR(VLOOKUP(B529,Database!A:D,2,FALSE),"r")</f>
        <v>DK 9.5OZ PURELY FT BLKSWT CHRY</v>
      </c>
      <c r="E529" s="858">
        <v>1609</v>
      </c>
      <c r="F529" s="516">
        <f t="shared" si="32"/>
        <v>1609</v>
      </c>
      <c r="G529" s="516"/>
      <c r="H529" s="876">
        <v>0</v>
      </c>
      <c r="I529" s="840">
        <v>34870</v>
      </c>
      <c r="J529" s="441">
        <v>34873</v>
      </c>
      <c r="K529" s="441">
        <v>98</v>
      </c>
      <c r="L529" s="442"/>
      <c r="M529" s="442"/>
      <c r="N529" s="442"/>
      <c r="O529" s="449"/>
      <c r="P529" s="449"/>
      <c r="Q529" s="449"/>
      <c r="R529" s="450"/>
      <c r="S529" s="450"/>
      <c r="T529" s="450"/>
      <c r="U529" s="487"/>
      <c r="V529" s="487"/>
      <c r="W529" s="487"/>
      <c r="X529" s="450"/>
      <c r="Y529" s="450"/>
      <c r="Z529" s="450"/>
      <c r="AA529" s="602"/>
      <c r="AB529" s="602"/>
      <c r="AC529" s="602"/>
      <c r="AD529" s="608"/>
      <c r="AE529" s="608"/>
      <c r="AF529" s="608"/>
      <c r="AG529" s="456">
        <v>34874</v>
      </c>
      <c r="AH529" s="456">
        <v>169</v>
      </c>
      <c r="AI529" s="456">
        <v>98</v>
      </c>
      <c r="AJ529" s="456"/>
      <c r="AK529" s="456"/>
      <c r="AL529" s="456"/>
      <c r="AM529" s="456"/>
      <c r="AN529" s="456"/>
      <c r="AO529" s="456"/>
      <c r="AP529" s="456"/>
      <c r="AQ529" s="456"/>
      <c r="AR529" s="456"/>
      <c r="AS529" s="456"/>
      <c r="AT529" s="456"/>
      <c r="AU529" s="456"/>
      <c r="AV529" s="456"/>
      <c r="AW529" s="675">
        <f t="shared" si="33"/>
        <v>4</v>
      </c>
      <c r="AX529" s="440">
        <f>IFERROR(VLOOKUP(B529,Database!A:D,4,FALSE),"r")</f>
        <v>360</v>
      </c>
      <c r="AY529" s="440">
        <f t="shared" si="34"/>
        <v>169</v>
      </c>
      <c r="BA529" s="641"/>
      <c r="BB529" s="467"/>
    </row>
    <row r="530" spans="1:54" ht="16.5" thickTop="1" thickBot="1" x14ac:dyDescent="0.3">
      <c r="A530" s="444">
        <f t="shared" si="35"/>
        <v>524</v>
      </c>
      <c r="B530" s="440">
        <v>5150003366</v>
      </c>
      <c r="C530" s="440"/>
      <c r="D530" s="440" t="str">
        <f>IFERROR(VLOOKUP(B530,Database!A:D,2,FALSE),"r")</f>
        <v>DK 10 OZ BLK SWEET CHERRY PRES-6PK</v>
      </c>
      <c r="E530" s="858">
        <v>1078</v>
      </c>
      <c r="F530" s="516">
        <f t="shared" si="32"/>
        <v>1078</v>
      </c>
      <c r="G530" s="859">
        <v>1078</v>
      </c>
      <c r="H530" s="876">
        <v>0</v>
      </c>
      <c r="I530" s="840">
        <v>34875</v>
      </c>
      <c r="J530" s="441">
        <v>34876</v>
      </c>
      <c r="K530" s="441">
        <v>98</v>
      </c>
      <c r="L530" s="442"/>
      <c r="M530" s="442"/>
      <c r="N530" s="442"/>
      <c r="O530" s="449"/>
      <c r="P530" s="449"/>
      <c r="Q530" s="449"/>
      <c r="R530" s="450"/>
      <c r="S530" s="450"/>
      <c r="T530" s="450"/>
      <c r="U530" s="487"/>
      <c r="V530" s="487"/>
      <c r="W530" s="487"/>
      <c r="X530" s="450"/>
      <c r="Y530" s="450"/>
      <c r="Z530" s="450"/>
      <c r="AA530" s="602"/>
      <c r="AB530" s="602"/>
      <c r="AC530" s="602"/>
      <c r="AD530" s="608"/>
      <c r="AE530" s="608"/>
      <c r="AF530" s="608"/>
      <c r="AG530" s="456">
        <v>34877</v>
      </c>
      <c r="AH530" s="456">
        <v>358</v>
      </c>
      <c r="AI530" s="456">
        <v>98</v>
      </c>
      <c r="AJ530" s="456"/>
      <c r="AK530" s="456"/>
      <c r="AL530" s="456"/>
      <c r="AM530" s="456"/>
      <c r="AN530" s="456"/>
      <c r="AO530" s="456"/>
      <c r="AP530" s="456"/>
      <c r="AQ530" s="456"/>
      <c r="AR530" s="456"/>
      <c r="AS530" s="456"/>
      <c r="AT530" s="456"/>
      <c r="AU530" s="456"/>
      <c r="AV530" s="456"/>
      <c r="AW530" s="675">
        <f t="shared" si="33"/>
        <v>2</v>
      </c>
      <c r="AX530" s="440">
        <f>IFERROR(VLOOKUP(B530,Database!A:D,4,FALSE),"r")</f>
        <v>360</v>
      </c>
      <c r="AY530" s="440">
        <f t="shared" si="34"/>
        <v>358</v>
      </c>
      <c r="BA530" s="641"/>
      <c r="BB530" s="467"/>
    </row>
    <row r="531" spans="1:54" ht="16.5" thickTop="1" thickBot="1" x14ac:dyDescent="0.3">
      <c r="A531" s="444">
        <f t="shared" si="35"/>
        <v>525</v>
      </c>
      <c r="B531" s="440">
        <v>5150003353</v>
      </c>
      <c r="C531" s="440"/>
      <c r="D531" s="440" t="str">
        <f>IFERROR(VLOOKUP(B531,Database!A:D,2,FALSE),"r")</f>
        <v>DK 10 OZ SDL STRAWBERRY PRES-6PK</v>
      </c>
      <c r="E531" s="858">
        <v>1243</v>
      </c>
      <c r="F531" s="516">
        <f t="shared" si="32"/>
        <v>1243</v>
      </c>
      <c r="G531" s="859">
        <v>1243</v>
      </c>
      <c r="H531" s="876">
        <v>0</v>
      </c>
      <c r="I531" s="840">
        <v>34878</v>
      </c>
      <c r="J531" s="441">
        <v>34880</v>
      </c>
      <c r="K531" s="441">
        <v>98</v>
      </c>
      <c r="L531" s="442"/>
      <c r="M531" s="442"/>
      <c r="N531" s="442"/>
      <c r="O531" s="449"/>
      <c r="P531" s="449"/>
      <c r="Q531" s="449"/>
      <c r="R531" s="450"/>
      <c r="S531" s="450"/>
      <c r="T531" s="450"/>
      <c r="U531" s="487"/>
      <c r="V531" s="487"/>
      <c r="W531" s="487"/>
      <c r="X531" s="450"/>
      <c r="Y531" s="450"/>
      <c r="Z531" s="450"/>
      <c r="AA531" s="602"/>
      <c r="AB531" s="602"/>
      <c r="AC531" s="602"/>
      <c r="AD531" s="608"/>
      <c r="AE531" s="608"/>
      <c r="AF531" s="608"/>
      <c r="AG531" s="456">
        <v>34881</v>
      </c>
      <c r="AH531" s="456">
        <v>163</v>
      </c>
      <c r="AI531" s="456">
        <v>98</v>
      </c>
      <c r="AJ531" s="456"/>
      <c r="AK531" s="456"/>
      <c r="AL531" s="456"/>
      <c r="AM531" s="456"/>
      <c r="AN531" s="456"/>
      <c r="AO531" s="456"/>
      <c r="AP531" s="456"/>
      <c r="AQ531" s="456"/>
      <c r="AR531" s="456"/>
      <c r="AS531" s="456"/>
      <c r="AT531" s="456"/>
      <c r="AU531" s="456"/>
      <c r="AV531" s="456"/>
      <c r="AW531" s="675">
        <f t="shared" si="33"/>
        <v>3</v>
      </c>
      <c r="AX531" s="440">
        <f>IFERROR(VLOOKUP(B531,Database!A:D,4,FALSE),"r")</f>
        <v>360</v>
      </c>
      <c r="AY531" s="440">
        <f t="shared" si="34"/>
        <v>163</v>
      </c>
      <c r="BA531" s="641"/>
      <c r="BB531" s="467"/>
    </row>
    <row r="532" spans="1:54" ht="16.5" thickTop="1" thickBot="1" x14ac:dyDescent="0.3">
      <c r="A532" s="444">
        <f t="shared" si="35"/>
        <v>526</v>
      </c>
      <c r="B532" s="440">
        <v>5150003356</v>
      </c>
      <c r="C532" s="440"/>
      <c r="D532" s="440" t="str">
        <f>IFERROR(VLOOKUP(B532,Database!A:D,2,FALSE),"r")</f>
        <v>DK 10 OZ SDL RED RASP PRES-6PK</v>
      </c>
      <c r="E532" s="858">
        <v>2056</v>
      </c>
      <c r="F532" s="516">
        <f t="shared" si="32"/>
        <v>2056</v>
      </c>
      <c r="G532" s="859">
        <v>2056</v>
      </c>
      <c r="H532" s="876">
        <v>0</v>
      </c>
      <c r="I532" s="840">
        <v>34882</v>
      </c>
      <c r="J532" s="441">
        <v>34886</v>
      </c>
      <c r="K532" s="441">
        <v>98</v>
      </c>
      <c r="L532" s="442"/>
      <c r="M532" s="442"/>
      <c r="N532" s="442"/>
      <c r="O532" s="449"/>
      <c r="P532" s="449"/>
      <c r="Q532" s="449"/>
      <c r="R532" s="450"/>
      <c r="S532" s="450"/>
      <c r="T532" s="450"/>
      <c r="U532" s="487"/>
      <c r="V532" s="487"/>
      <c r="W532" s="487"/>
      <c r="X532" s="450"/>
      <c r="Y532" s="450"/>
      <c r="Z532" s="450"/>
      <c r="AA532" s="602"/>
      <c r="AB532" s="602"/>
      <c r="AC532" s="602"/>
      <c r="AD532" s="608"/>
      <c r="AE532" s="608"/>
      <c r="AF532" s="608"/>
      <c r="AG532" s="456">
        <v>34887</v>
      </c>
      <c r="AH532" s="456">
        <v>256</v>
      </c>
      <c r="AI532" s="456">
        <v>98</v>
      </c>
      <c r="AJ532" s="456"/>
      <c r="AK532" s="456"/>
      <c r="AL532" s="456"/>
      <c r="AM532" s="456"/>
      <c r="AN532" s="456"/>
      <c r="AO532" s="456"/>
      <c r="AP532" s="456"/>
      <c r="AQ532" s="456"/>
      <c r="AR532" s="456"/>
      <c r="AS532" s="456"/>
      <c r="AT532" s="456"/>
      <c r="AU532" s="456"/>
      <c r="AV532" s="456"/>
      <c r="AW532" s="675">
        <f t="shared" si="33"/>
        <v>5</v>
      </c>
      <c r="AX532" s="440">
        <f>IFERROR(VLOOKUP(B532,Database!A:D,4,FALSE),"r")</f>
        <v>360</v>
      </c>
      <c r="AY532" s="440">
        <f t="shared" si="34"/>
        <v>256</v>
      </c>
      <c r="BA532" s="641"/>
      <c r="BB532" s="467"/>
    </row>
    <row r="533" spans="1:54" ht="16.5" thickTop="1" thickBot="1" x14ac:dyDescent="0.3">
      <c r="A533" s="444">
        <f t="shared" si="35"/>
        <v>527</v>
      </c>
      <c r="B533" s="440">
        <v>5150002656</v>
      </c>
      <c r="C533" s="440"/>
      <c r="D533" s="440" t="str">
        <f>IFERROR(VLOOKUP(B533,Database!A:D,2,FALSE),"r")</f>
        <v>DK SQR 12/10 OZ SDL BLACKBRY PRES</v>
      </c>
      <c r="E533" s="858">
        <v>834</v>
      </c>
      <c r="F533" s="516">
        <f t="shared" si="32"/>
        <v>834</v>
      </c>
      <c r="G533" s="879">
        <v>834</v>
      </c>
      <c r="H533" s="876">
        <v>0</v>
      </c>
      <c r="I533" s="840">
        <v>34888</v>
      </c>
      <c r="J533" s="441">
        <v>34891</v>
      </c>
      <c r="K533" s="441">
        <v>98</v>
      </c>
      <c r="L533" s="442"/>
      <c r="M533" s="442"/>
      <c r="N533" s="442"/>
      <c r="O533" s="449"/>
      <c r="P533" s="449"/>
      <c r="Q533" s="449"/>
      <c r="R533" s="450"/>
      <c r="S533" s="450"/>
      <c r="T533" s="450"/>
      <c r="U533" s="487"/>
      <c r="V533" s="487"/>
      <c r="W533" s="487"/>
      <c r="X533" s="450"/>
      <c r="Y533" s="450"/>
      <c r="Z533" s="450"/>
      <c r="AA533" s="602"/>
      <c r="AB533" s="602"/>
      <c r="AC533" s="602"/>
      <c r="AD533" s="608"/>
      <c r="AE533" s="608"/>
      <c r="AF533" s="608"/>
      <c r="AG533" s="456">
        <v>34892</v>
      </c>
      <c r="AH533" s="456">
        <v>130</v>
      </c>
      <c r="AI533" s="456">
        <v>98</v>
      </c>
      <c r="AJ533" s="456"/>
      <c r="AK533" s="456"/>
      <c r="AL533" s="456"/>
      <c r="AM533" s="456"/>
      <c r="AN533" s="456"/>
      <c r="AO533" s="456"/>
      <c r="AP533" s="456"/>
      <c r="AQ533" s="456"/>
      <c r="AR533" s="456"/>
      <c r="AS533" s="456"/>
      <c r="AT533" s="456"/>
      <c r="AU533" s="456"/>
      <c r="AV533" s="456"/>
      <c r="AW533" s="675">
        <f t="shared" si="33"/>
        <v>4</v>
      </c>
      <c r="AX533" s="440">
        <f>IFERROR(VLOOKUP(B533,Database!A:D,4,FALSE),"r")</f>
        <v>176</v>
      </c>
      <c r="AY533" s="440">
        <f t="shared" si="34"/>
        <v>130</v>
      </c>
      <c r="BA533" s="641"/>
      <c r="BB533" s="467"/>
    </row>
    <row r="534" spans="1:54" ht="16.5" thickTop="1" thickBot="1" x14ac:dyDescent="0.3">
      <c r="A534" s="444">
        <f t="shared" si="35"/>
        <v>528</v>
      </c>
      <c r="B534" s="440">
        <v>5150003001</v>
      </c>
      <c r="C534" s="440"/>
      <c r="D534" s="440" t="str">
        <f>IFERROR(VLOOKUP(B534,Database!A:D,2,FALSE),"r")</f>
        <v>DK SQR 8 OZ SF SPLDA STRAW PRES-6PK</v>
      </c>
      <c r="E534" s="858">
        <v>1866</v>
      </c>
      <c r="F534" s="516">
        <f t="shared" si="32"/>
        <v>1866</v>
      </c>
      <c r="G534" s="859">
        <v>1866</v>
      </c>
      <c r="H534" s="876">
        <v>0</v>
      </c>
      <c r="I534" s="840">
        <v>34893</v>
      </c>
      <c r="J534" s="441">
        <v>34897</v>
      </c>
      <c r="K534" s="441">
        <v>98</v>
      </c>
      <c r="L534" s="442"/>
      <c r="M534" s="442"/>
      <c r="N534" s="442"/>
      <c r="O534" s="449"/>
      <c r="P534" s="449"/>
      <c r="Q534" s="449"/>
      <c r="R534" s="450"/>
      <c r="S534" s="450"/>
      <c r="T534" s="450"/>
      <c r="U534" s="487"/>
      <c r="V534" s="487"/>
      <c r="W534" s="487"/>
      <c r="X534" s="450"/>
      <c r="Y534" s="450"/>
      <c r="Z534" s="450"/>
      <c r="AA534" s="602"/>
      <c r="AB534" s="602"/>
      <c r="AC534" s="602"/>
      <c r="AD534" s="608"/>
      <c r="AE534" s="608"/>
      <c r="AF534" s="608"/>
      <c r="AG534" s="456">
        <v>34898</v>
      </c>
      <c r="AH534" s="456">
        <v>66</v>
      </c>
      <c r="AI534" s="456">
        <v>98</v>
      </c>
      <c r="AJ534" s="456"/>
      <c r="AK534" s="456"/>
      <c r="AL534" s="456"/>
      <c r="AM534" s="456"/>
      <c r="AN534" s="456"/>
      <c r="AO534" s="456"/>
      <c r="AP534" s="456"/>
      <c r="AQ534" s="456"/>
      <c r="AR534" s="456"/>
      <c r="AS534" s="456"/>
      <c r="AT534" s="456"/>
      <c r="AU534" s="456"/>
      <c r="AV534" s="456"/>
      <c r="AW534" s="675">
        <f t="shared" si="33"/>
        <v>5</v>
      </c>
      <c r="AX534" s="440">
        <f>IFERROR(VLOOKUP(B534,Database!A:D,4,FALSE),"r")</f>
        <v>360</v>
      </c>
      <c r="AY534" s="440">
        <f t="shared" si="34"/>
        <v>66</v>
      </c>
      <c r="BA534" s="641"/>
      <c r="BB534" s="467"/>
    </row>
    <row r="535" spans="1:54" ht="16.5" thickTop="1" thickBot="1" x14ac:dyDescent="0.3">
      <c r="A535" s="444">
        <f t="shared" si="35"/>
        <v>529</v>
      </c>
      <c r="B535" s="440">
        <v>5150028620</v>
      </c>
      <c r="C535" s="440"/>
      <c r="D535" s="440" t="str">
        <f>IFERROR(VLOOKUP(B535,Database!A:D,2,FALSE),"r")</f>
        <v>C&amp;B 9 OZ MAJOR GREY CHUTNEY</v>
      </c>
      <c r="E535" s="858">
        <v>12449</v>
      </c>
      <c r="F535" s="516">
        <f t="shared" si="32"/>
        <v>12449</v>
      </c>
      <c r="G535" s="859">
        <v>12449</v>
      </c>
      <c r="H535" s="876">
        <v>0</v>
      </c>
      <c r="I535" s="840">
        <v>34899</v>
      </c>
      <c r="J535" s="441">
        <v>34915</v>
      </c>
      <c r="K535" s="441">
        <v>98</v>
      </c>
      <c r="L535" s="442">
        <v>34917</v>
      </c>
      <c r="M535" s="442">
        <v>34933</v>
      </c>
      <c r="N535" s="442">
        <v>99</v>
      </c>
      <c r="O535" s="449">
        <v>34934</v>
      </c>
      <c r="P535" s="449">
        <v>34942</v>
      </c>
      <c r="Q535" s="449">
        <v>99</v>
      </c>
      <c r="R535" s="450"/>
      <c r="S535" s="450"/>
      <c r="T535" s="450"/>
      <c r="U535" s="487"/>
      <c r="V535" s="487"/>
      <c r="W535" s="487"/>
      <c r="X535" s="450"/>
      <c r="Y535" s="450"/>
      <c r="Z535" s="450"/>
      <c r="AA535" s="602"/>
      <c r="AB535" s="602"/>
      <c r="AC535" s="602"/>
      <c r="AD535" s="608"/>
      <c r="AE535" s="608"/>
      <c r="AF535" s="608"/>
      <c r="AG535" s="456">
        <v>34916</v>
      </c>
      <c r="AH535" s="456">
        <v>155</v>
      </c>
      <c r="AI535" s="456">
        <v>98</v>
      </c>
      <c r="AJ535" s="456">
        <v>34943</v>
      </c>
      <c r="AK535" s="456">
        <v>254</v>
      </c>
      <c r="AL535" s="456">
        <v>99</v>
      </c>
      <c r="AM535" s="456"/>
      <c r="AN535" s="456"/>
      <c r="AO535" s="456"/>
      <c r="AP535" s="456"/>
      <c r="AQ535" s="456"/>
      <c r="AR535" s="456"/>
      <c r="AS535" s="456"/>
      <c r="AT535" s="456"/>
      <c r="AU535" s="456"/>
      <c r="AV535" s="456"/>
      <c r="AW535" s="675">
        <f t="shared" si="33"/>
        <v>43</v>
      </c>
      <c r="AX535" s="440">
        <f>IFERROR(VLOOKUP(B535,Database!A:D,4,FALSE),"r")</f>
        <v>280</v>
      </c>
      <c r="AY535" s="440">
        <f t="shared" si="34"/>
        <v>409</v>
      </c>
      <c r="BA535" s="641"/>
      <c r="BB535" s="467"/>
    </row>
    <row r="536" spans="1:54" ht="16.5" thickTop="1" thickBot="1" x14ac:dyDescent="0.3">
      <c r="A536" s="444">
        <f t="shared" si="35"/>
        <v>530</v>
      </c>
      <c r="B536" s="440">
        <v>5150028621</v>
      </c>
      <c r="C536" s="440"/>
      <c r="D536" s="440" t="str">
        <f>IFERROR(VLOOKUP(B536,Database!A:D,2,FALSE),"r")</f>
        <v>C&amp;B 9 OZ HOT MANGO CHUTNEY</v>
      </c>
      <c r="E536" s="849">
        <v>2727</v>
      </c>
      <c r="F536" s="516">
        <f t="shared" si="32"/>
        <v>2726</v>
      </c>
      <c r="G536" s="516"/>
      <c r="H536" s="862"/>
      <c r="I536" s="840">
        <v>34944</v>
      </c>
      <c r="J536" s="441">
        <v>34952</v>
      </c>
      <c r="K536" s="441">
        <v>99</v>
      </c>
      <c r="L536" s="442"/>
      <c r="M536" s="442"/>
      <c r="N536" s="442"/>
      <c r="O536" s="449"/>
      <c r="P536" s="449"/>
      <c r="Q536" s="449"/>
      <c r="R536" s="450"/>
      <c r="S536" s="450"/>
      <c r="T536" s="450"/>
      <c r="U536" s="487"/>
      <c r="V536" s="487"/>
      <c r="W536" s="487"/>
      <c r="X536" s="450"/>
      <c r="Y536" s="450"/>
      <c r="Z536" s="450"/>
      <c r="AA536" s="602"/>
      <c r="AB536" s="602"/>
      <c r="AC536" s="602"/>
      <c r="AD536" s="608"/>
      <c r="AE536" s="608"/>
      <c r="AF536" s="608"/>
      <c r="AG536" s="456">
        <v>34953</v>
      </c>
      <c r="AH536" s="456">
        <v>206</v>
      </c>
      <c r="AI536" s="456">
        <v>99</v>
      </c>
      <c r="AJ536" s="456"/>
      <c r="AK536" s="456"/>
      <c r="AL536" s="456"/>
      <c r="AM536" s="456"/>
      <c r="AN536" s="456"/>
      <c r="AO536" s="456"/>
      <c r="AP536" s="456"/>
      <c r="AQ536" s="456"/>
      <c r="AR536" s="456"/>
      <c r="AS536" s="456"/>
      <c r="AT536" s="456"/>
      <c r="AU536" s="456"/>
      <c r="AV536" s="456"/>
      <c r="AW536" s="675">
        <f t="shared" si="33"/>
        <v>9</v>
      </c>
      <c r="AX536" s="440">
        <f>IFERROR(VLOOKUP(B536,Database!A:D,4,FALSE),"r")</f>
        <v>280</v>
      </c>
      <c r="AY536" s="440">
        <f t="shared" si="34"/>
        <v>206</v>
      </c>
      <c r="BA536" s="641"/>
      <c r="BB536" s="467"/>
    </row>
    <row r="537" spans="1:54" ht="16.5" thickTop="1" thickBot="1" x14ac:dyDescent="0.3">
      <c r="A537" s="616">
        <f t="shared" si="35"/>
        <v>531</v>
      </c>
      <c r="B537" s="616">
        <v>5150024358</v>
      </c>
      <c r="C537" s="616"/>
      <c r="D537" s="616" t="str">
        <f>IFERROR(VLOOKUP(B537,Database!A:D,2,FALSE),"r")</f>
        <v>SM 7.25 OZ MGSHL CHOC TPG 8 CT</v>
      </c>
      <c r="E537" s="850"/>
      <c r="F537" s="617">
        <f t="shared" si="32"/>
        <v>49910</v>
      </c>
      <c r="G537" s="617"/>
      <c r="H537" s="869"/>
      <c r="I537" s="616">
        <v>29606</v>
      </c>
      <c r="J537" s="616">
        <v>29647</v>
      </c>
      <c r="K537" s="616">
        <v>99</v>
      </c>
      <c r="L537" s="616">
        <v>29649</v>
      </c>
      <c r="M537" s="616">
        <v>29662</v>
      </c>
      <c r="N537" s="616">
        <v>100</v>
      </c>
      <c r="O537" s="616">
        <v>29663</v>
      </c>
      <c r="P537" s="616">
        <v>29715</v>
      </c>
      <c r="Q537" s="616">
        <v>100</v>
      </c>
      <c r="R537" s="616">
        <v>29717</v>
      </c>
      <c r="S537" s="616">
        <v>29724</v>
      </c>
      <c r="T537" s="616">
        <v>101</v>
      </c>
      <c r="U537" s="616">
        <v>29725</v>
      </c>
      <c r="V537" s="616">
        <v>29732</v>
      </c>
      <c r="W537" s="616">
        <v>101</v>
      </c>
      <c r="X537" s="616">
        <v>29734</v>
      </c>
      <c r="Y537" s="616">
        <v>29750</v>
      </c>
      <c r="Z537" s="616">
        <v>104</v>
      </c>
      <c r="AA537" s="616">
        <v>32769</v>
      </c>
      <c r="AB537" s="616">
        <v>32784</v>
      </c>
      <c r="AC537" s="616">
        <v>105</v>
      </c>
      <c r="AD537" s="616">
        <v>32751</v>
      </c>
      <c r="AE537" s="616">
        <v>32767</v>
      </c>
      <c r="AF537" s="616">
        <v>104</v>
      </c>
      <c r="AG537" s="616">
        <v>29648</v>
      </c>
      <c r="AH537" s="616">
        <v>178</v>
      </c>
      <c r="AI537" s="616">
        <v>99</v>
      </c>
      <c r="AJ537" s="616">
        <v>29716</v>
      </c>
      <c r="AK537" s="616">
        <v>106</v>
      </c>
      <c r="AL537" s="616">
        <v>100</v>
      </c>
      <c r="AM537" s="616">
        <v>29733</v>
      </c>
      <c r="AN537" s="616">
        <v>113</v>
      </c>
      <c r="AO537" s="616">
        <v>101</v>
      </c>
      <c r="AP537" s="616">
        <v>32768</v>
      </c>
      <c r="AQ537" s="616">
        <v>163</v>
      </c>
      <c r="AR537" s="616">
        <v>104</v>
      </c>
      <c r="AS537" s="616"/>
      <c r="AT537" s="616"/>
      <c r="AU537" s="616"/>
      <c r="AV537" s="616"/>
      <c r="AW537" s="837">
        <f t="shared" si="33"/>
        <v>175</v>
      </c>
      <c r="AX537" s="616">
        <f>IFERROR(VLOOKUP(B537,Database!A:D,4,FALSE),"r")</f>
        <v>282</v>
      </c>
      <c r="AY537" s="616">
        <f t="shared" si="34"/>
        <v>560</v>
      </c>
      <c r="AZ537" s="2"/>
      <c r="BA537" s="642"/>
      <c r="BB537" s="618"/>
    </row>
    <row r="538" spans="1:54" ht="16.5" thickTop="1" thickBot="1" x14ac:dyDescent="0.3">
      <c r="A538" s="444">
        <f t="shared" si="35"/>
        <v>532</v>
      </c>
      <c r="B538" s="440">
        <v>5150055225</v>
      </c>
      <c r="C538" s="440"/>
      <c r="D538" s="440" t="str">
        <f>IFERROR(VLOOKUP(B538,Database!A:D,2,FALSE),"r")</f>
        <v>C&amp;B 12 OZ ZESTY SHRIMP SCE 6CT</v>
      </c>
      <c r="E538" s="849"/>
      <c r="F538" s="516">
        <f t="shared" si="32"/>
        <v>21104</v>
      </c>
      <c r="G538" s="516"/>
      <c r="H538" s="874">
        <v>871</v>
      </c>
      <c r="I538" s="840">
        <v>34954</v>
      </c>
      <c r="J538" s="441">
        <v>35020</v>
      </c>
      <c r="K538" s="441">
        <v>99</v>
      </c>
      <c r="L538" s="442">
        <v>35022</v>
      </c>
      <c r="M538" s="442">
        <v>35054</v>
      </c>
      <c r="N538" s="442">
        <v>100</v>
      </c>
      <c r="O538" s="681">
        <v>35056</v>
      </c>
      <c r="P538" s="681">
        <v>35059</v>
      </c>
      <c r="Q538" s="681">
        <v>100</v>
      </c>
      <c r="R538" s="450"/>
      <c r="S538" s="450"/>
      <c r="T538" s="450"/>
      <c r="U538" s="487"/>
      <c r="V538" s="487"/>
      <c r="W538" s="487"/>
      <c r="X538" s="450"/>
      <c r="Y538" s="450"/>
      <c r="Z538" s="450"/>
      <c r="AA538" s="602"/>
      <c r="AB538" s="602"/>
      <c r="AC538" s="602"/>
      <c r="AD538" s="608"/>
      <c r="AE538" s="608"/>
      <c r="AF538" s="608"/>
      <c r="AG538" s="456">
        <v>35021</v>
      </c>
      <c r="AH538" s="456">
        <v>109</v>
      </c>
      <c r="AI538" s="456">
        <v>99</v>
      </c>
      <c r="AJ538" s="456">
        <v>35055</v>
      </c>
      <c r="AK538" s="456">
        <v>124</v>
      </c>
      <c r="AL538" s="456">
        <v>100</v>
      </c>
      <c r="AM538" s="458">
        <v>35060</v>
      </c>
      <c r="AN538" s="458">
        <v>71</v>
      </c>
      <c r="AO538" s="458">
        <v>100</v>
      </c>
      <c r="AP538" s="456" t="s">
        <v>8118</v>
      </c>
      <c r="AQ538" s="456"/>
      <c r="AR538" s="456"/>
      <c r="AS538" s="456"/>
      <c r="AT538" s="456"/>
      <c r="AU538" s="456"/>
      <c r="AV538" s="456"/>
      <c r="AW538" s="675">
        <f t="shared" si="33"/>
        <v>104</v>
      </c>
      <c r="AX538" s="440">
        <f>IFERROR(VLOOKUP(B538,Database!A:D,4,FALSE),"r")</f>
        <v>200</v>
      </c>
      <c r="AY538" s="440">
        <f t="shared" si="34"/>
        <v>304</v>
      </c>
      <c r="BA538" s="641"/>
      <c r="BB538" s="467"/>
    </row>
    <row r="539" spans="1:54" ht="16.5" thickTop="1" thickBot="1" x14ac:dyDescent="0.3">
      <c r="A539" s="444">
        <f t="shared" si="35"/>
        <v>533</v>
      </c>
      <c r="B539" s="616">
        <v>5150000008</v>
      </c>
      <c r="C539" s="616"/>
      <c r="D539" s="616" t="str">
        <f>IFERROR(VLOOKUP(B539,Database!A:D,2,FALSE),"r")</f>
        <v>SM 5 OZ PECANS IN SYRUP TPG</v>
      </c>
      <c r="E539" s="850"/>
      <c r="F539" s="617">
        <f t="shared" si="32"/>
        <v>1623</v>
      </c>
      <c r="G539" s="617">
        <v>0</v>
      </c>
      <c r="H539" s="869">
        <v>1623</v>
      </c>
      <c r="I539" s="616">
        <v>35061</v>
      </c>
      <c r="J539" s="616">
        <v>35063</v>
      </c>
      <c r="K539" s="616">
        <v>101</v>
      </c>
      <c r="L539" s="616">
        <v>35064</v>
      </c>
      <c r="M539" s="616">
        <v>35065</v>
      </c>
      <c r="N539" s="616">
        <v>101</v>
      </c>
      <c r="O539" s="616"/>
      <c r="P539" s="616"/>
      <c r="Q539" s="616"/>
      <c r="R539" s="616"/>
      <c r="S539" s="616"/>
      <c r="T539" s="616"/>
      <c r="U539" s="616"/>
      <c r="V539" s="616"/>
      <c r="W539" s="616"/>
      <c r="X539" s="616"/>
      <c r="Y539" s="616"/>
      <c r="Z539" s="616"/>
      <c r="AA539" s="616"/>
      <c r="AB539" s="616"/>
      <c r="AC539" s="616"/>
      <c r="AD539" s="616"/>
      <c r="AE539" s="616"/>
      <c r="AF539" s="616"/>
      <c r="AG539" s="616">
        <v>35066</v>
      </c>
      <c r="AH539" s="616">
        <v>248</v>
      </c>
      <c r="AI539" s="616">
        <v>101</v>
      </c>
      <c r="AJ539" s="616"/>
      <c r="AK539" s="616"/>
      <c r="AL539" s="616"/>
      <c r="AM539" s="616"/>
      <c r="AN539" s="616"/>
      <c r="AO539" s="616"/>
      <c r="AP539" s="616"/>
      <c r="AQ539" s="616"/>
      <c r="AR539" s="616"/>
      <c r="AS539" s="616"/>
      <c r="AT539" s="616"/>
      <c r="AU539" s="616" t="s">
        <v>8129</v>
      </c>
      <c r="AV539" s="616"/>
      <c r="AW539" s="837">
        <f t="shared" si="33"/>
        <v>5</v>
      </c>
      <c r="AX539" s="616">
        <f>IFERROR(VLOOKUP(B539,Database!A:D,4,FALSE),"r")</f>
        <v>275</v>
      </c>
      <c r="AY539" s="616">
        <f t="shared" si="34"/>
        <v>248</v>
      </c>
      <c r="AZ539" s="2"/>
      <c r="BA539" s="642"/>
      <c r="BB539" s="618"/>
    </row>
    <row r="540" spans="1:54" ht="16.5" thickTop="1" thickBot="1" x14ac:dyDescent="0.3">
      <c r="A540" s="444">
        <f t="shared" si="35"/>
        <v>534</v>
      </c>
      <c r="B540" s="636">
        <v>5150000009</v>
      </c>
      <c r="C540" s="440"/>
      <c r="D540" s="440" t="str">
        <f>IFERROR(VLOOKUP(B540,Database!A:D,2,FALSE),"r")</f>
        <v>SM 5 OZ WALNUTS IN SYRUP TPG</v>
      </c>
      <c r="E540" s="849"/>
      <c r="F540" s="516">
        <f t="shared" si="32"/>
        <v>10205</v>
      </c>
      <c r="G540" s="516">
        <v>550</v>
      </c>
      <c r="H540" s="862"/>
      <c r="I540" s="840">
        <v>35067</v>
      </c>
      <c r="J540" s="441">
        <v>35068</v>
      </c>
      <c r="K540" s="441">
        <v>104</v>
      </c>
      <c r="L540" s="442">
        <v>35071</v>
      </c>
      <c r="M540" s="442">
        <v>35091</v>
      </c>
      <c r="N540" s="442">
        <v>104</v>
      </c>
      <c r="O540" s="449">
        <v>35093</v>
      </c>
      <c r="P540" s="449">
        <v>35103</v>
      </c>
      <c r="Q540" s="449">
        <v>105</v>
      </c>
      <c r="R540" s="450"/>
      <c r="S540" s="450"/>
      <c r="T540" s="450"/>
      <c r="U540" s="487"/>
      <c r="V540" s="487"/>
      <c r="W540" s="487"/>
      <c r="X540" s="450"/>
      <c r="Y540" s="450"/>
      <c r="Z540" s="450"/>
      <c r="AA540" s="602"/>
      <c r="AB540" s="602"/>
      <c r="AC540" s="602"/>
      <c r="AD540" s="608"/>
      <c r="AE540" s="608"/>
      <c r="AF540" s="608"/>
      <c r="AG540" s="456">
        <v>35069</v>
      </c>
      <c r="AH540" s="456">
        <v>275</v>
      </c>
      <c r="AI540" s="456">
        <v>104</v>
      </c>
      <c r="AJ540" s="456">
        <v>35070</v>
      </c>
      <c r="AK540" s="456">
        <v>274</v>
      </c>
      <c r="AL540" s="456">
        <v>104</v>
      </c>
      <c r="AM540" s="456">
        <v>35092</v>
      </c>
      <c r="AN540" s="456">
        <v>223</v>
      </c>
      <c r="AO540" s="456">
        <v>104</v>
      </c>
      <c r="AP540" s="456">
        <v>35104</v>
      </c>
      <c r="AQ540" s="456">
        <v>83</v>
      </c>
      <c r="AR540" s="456">
        <v>105</v>
      </c>
      <c r="AS540" s="456"/>
      <c r="AT540" s="456"/>
      <c r="AU540" s="456"/>
      <c r="AV540" s="456"/>
      <c r="AW540" s="675">
        <f t="shared" si="33"/>
        <v>34</v>
      </c>
      <c r="AX540" s="440">
        <f>IFERROR(VLOOKUP(B540,Database!A:D,4,FALSE),"r")</f>
        <v>275</v>
      </c>
      <c r="AY540" s="440">
        <f t="shared" si="34"/>
        <v>855</v>
      </c>
      <c r="BA540" s="641"/>
      <c r="BB540" s="467"/>
    </row>
    <row r="541" spans="1:54" ht="16.5" thickTop="1" thickBot="1" x14ac:dyDescent="0.3">
      <c r="A541" s="444">
        <f t="shared" si="35"/>
        <v>535</v>
      </c>
      <c r="B541" s="616">
        <v>5150000273</v>
      </c>
      <c r="C541" s="1030">
        <v>43936</v>
      </c>
      <c r="D541" s="616" t="str">
        <f>IFERROR(VLOOKUP(B541,Database!A:D,2,FALSE),"r")</f>
        <v>SM 10 OZ SUG FREE STRAW TPG</v>
      </c>
      <c r="E541" s="850">
        <v>1752</v>
      </c>
      <c r="F541" s="617">
        <f t="shared" si="32"/>
        <v>1584</v>
      </c>
      <c r="G541" s="617"/>
      <c r="H541" s="869"/>
      <c r="I541" s="616">
        <v>35105</v>
      </c>
      <c r="J541" s="616">
        <v>35113</v>
      </c>
      <c r="K541" s="616">
        <v>105</v>
      </c>
      <c r="L541" s="616"/>
      <c r="M541" s="616"/>
      <c r="N541" s="616"/>
      <c r="O541" s="616"/>
      <c r="P541" s="616"/>
      <c r="Q541" s="616"/>
      <c r="R541" s="616"/>
      <c r="S541" s="616"/>
      <c r="T541" s="616"/>
      <c r="U541" s="616"/>
      <c r="V541" s="616"/>
      <c r="W541" s="616"/>
      <c r="X541" s="616"/>
      <c r="Y541" s="616"/>
      <c r="Z541" s="616"/>
      <c r="AA541" s="616"/>
      <c r="AB541" s="616"/>
      <c r="AC541" s="616"/>
      <c r="AD541" s="616"/>
      <c r="AE541" s="616"/>
      <c r="AF541" s="616"/>
      <c r="AG541" s="616"/>
      <c r="AH541" s="616"/>
      <c r="AI541" s="616"/>
      <c r="AJ541" s="616"/>
      <c r="AK541" s="616"/>
      <c r="AL541" s="616"/>
      <c r="AM541" s="616"/>
      <c r="AN541" s="616"/>
      <c r="AO541" s="616"/>
      <c r="AP541" s="616"/>
      <c r="AQ541" s="616"/>
      <c r="AR541" s="616"/>
      <c r="AS541" s="616"/>
      <c r="AT541" s="616"/>
      <c r="AU541" s="616"/>
      <c r="AV541" s="616"/>
      <c r="AW541" s="675">
        <f t="shared" si="33"/>
        <v>9</v>
      </c>
      <c r="AX541" s="440">
        <f>IFERROR(VLOOKUP(B541,Database!A:D,4,FALSE),"r")</f>
        <v>176</v>
      </c>
      <c r="AY541" s="440">
        <f t="shared" si="34"/>
        <v>0</v>
      </c>
      <c r="BA541" s="641"/>
      <c r="BB541" s="467"/>
    </row>
    <row r="542" spans="1:54" ht="16.5" thickTop="1" thickBot="1" x14ac:dyDescent="0.3">
      <c r="A542" s="444">
        <f t="shared" si="35"/>
        <v>536</v>
      </c>
      <c r="B542" s="616">
        <v>5150024357</v>
      </c>
      <c r="C542" s="1030">
        <v>43936</v>
      </c>
      <c r="D542" s="616" t="str">
        <f>IFERROR(VLOOKUP(B542,Database!A:D,2,FALSE),"r")</f>
        <v>SM 7.25OZ MGSHL CHCFDG TPG 8CT</v>
      </c>
      <c r="E542" s="850"/>
      <c r="F542" s="617">
        <f t="shared" si="32"/>
        <v>39370</v>
      </c>
      <c r="G542" s="617"/>
      <c r="H542" s="869"/>
      <c r="I542" s="616">
        <v>34213</v>
      </c>
      <c r="J542" s="616">
        <v>34229</v>
      </c>
      <c r="K542" s="616">
        <v>106</v>
      </c>
      <c r="L542" s="616">
        <v>34179</v>
      </c>
      <c r="M542" s="616">
        <v>34211</v>
      </c>
      <c r="N542" s="616">
        <v>105</v>
      </c>
      <c r="O542" s="616">
        <v>34291</v>
      </c>
      <c r="P542" s="616">
        <v>34344</v>
      </c>
      <c r="Q542" s="616">
        <v>107</v>
      </c>
      <c r="R542" s="616">
        <v>34346</v>
      </c>
      <c r="S542" s="616">
        <v>34359</v>
      </c>
      <c r="T542" s="616">
        <v>108</v>
      </c>
      <c r="U542" s="616">
        <v>34360</v>
      </c>
      <c r="V542" s="616">
        <v>34378</v>
      </c>
      <c r="W542" s="616">
        <v>108</v>
      </c>
      <c r="X542" s="616"/>
      <c r="Y542" s="616"/>
      <c r="Z542" s="616"/>
      <c r="AA542" s="616"/>
      <c r="AB542" s="616"/>
      <c r="AC542" s="616"/>
      <c r="AD542" s="616"/>
      <c r="AE542" s="616"/>
      <c r="AF542" s="616"/>
      <c r="AG542" s="616">
        <v>35114</v>
      </c>
      <c r="AH542" s="616">
        <v>139</v>
      </c>
      <c r="AI542" s="616">
        <v>105</v>
      </c>
      <c r="AJ542" s="616">
        <v>34212</v>
      </c>
      <c r="AK542" s="616">
        <v>156</v>
      </c>
      <c r="AL542" s="616">
        <v>105</v>
      </c>
      <c r="AM542" s="616">
        <v>34345</v>
      </c>
      <c r="AN542" s="616">
        <v>66</v>
      </c>
      <c r="AO542" s="616">
        <v>107</v>
      </c>
      <c r="AP542" s="616">
        <v>34380</v>
      </c>
      <c r="AQ542" s="616">
        <v>172</v>
      </c>
      <c r="AR542" s="616">
        <v>108</v>
      </c>
      <c r="AS542" s="616">
        <v>34379</v>
      </c>
      <c r="AT542" s="616">
        <v>203</v>
      </c>
      <c r="AU542" s="616">
        <v>108</v>
      </c>
      <c r="AV542" s="616"/>
      <c r="AW542" s="837">
        <f t="shared" si="33"/>
        <v>137</v>
      </c>
      <c r="AX542" s="616">
        <f>IFERROR(VLOOKUP(B542,Database!A:D,4,FALSE),"r")</f>
        <v>282</v>
      </c>
      <c r="AY542" s="616">
        <f t="shared" si="34"/>
        <v>736</v>
      </c>
      <c r="AZ542" s="2"/>
      <c r="BA542" s="642"/>
      <c r="BB542" s="618"/>
    </row>
    <row r="543" spans="1:54" ht="16.5" thickTop="1" thickBot="1" x14ac:dyDescent="0.3">
      <c r="A543" s="444">
        <f t="shared" si="35"/>
        <v>537</v>
      </c>
      <c r="B543" s="616">
        <v>5150024358</v>
      </c>
      <c r="C543" s="1030">
        <v>43936</v>
      </c>
      <c r="D543" s="616" t="str">
        <f>IFERROR(VLOOKUP(B543,Database!A:D,2,FALSE),"r")</f>
        <v>SM 7.25 OZ MGSHL CHOC TPG 8 CT</v>
      </c>
      <c r="E543" s="850"/>
      <c r="F543" s="617">
        <f t="shared" si="32"/>
        <v>4620</v>
      </c>
      <c r="G543" s="617"/>
      <c r="H543" s="869"/>
      <c r="I543" s="616">
        <v>32785</v>
      </c>
      <c r="J543" s="616">
        <v>32800</v>
      </c>
      <c r="K543" s="616">
        <v>105</v>
      </c>
      <c r="L543" s="616"/>
      <c r="M543" s="616"/>
      <c r="N543" s="616"/>
      <c r="O543" s="616"/>
      <c r="P543" s="616"/>
      <c r="Q543" s="616"/>
      <c r="R543" s="616"/>
      <c r="S543" s="616"/>
      <c r="T543" s="616"/>
      <c r="U543" s="616"/>
      <c r="V543" s="616"/>
      <c r="W543" s="616"/>
      <c r="X543" s="616"/>
      <c r="Y543" s="616"/>
      <c r="Z543" s="616"/>
      <c r="AA543" s="616"/>
      <c r="AB543" s="616"/>
      <c r="AC543" s="616"/>
      <c r="AD543" s="616"/>
      <c r="AE543" s="616"/>
      <c r="AF543" s="616"/>
      <c r="AG543" s="616">
        <v>32801</v>
      </c>
      <c r="AH543" s="616">
        <v>108</v>
      </c>
      <c r="AI543" s="616">
        <v>105</v>
      </c>
      <c r="AJ543" s="616"/>
      <c r="AK543" s="616"/>
      <c r="AL543" s="616"/>
      <c r="AM543" s="616"/>
      <c r="AN543" s="616"/>
      <c r="AO543" s="616"/>
      <c r="AP543" s="616"/>
      <c r="AQ543" s="616"/>
      <c r="AR543" s="616"/>
      <c r="AS543" s="616"/>
      <c r="AT543" s="616"/>
      <c r="AU543" s="616"/>
      <c r="AV543" s="616"/>
      <c r="AW543" s="837">
        <f t="shared" si="33"/>
        <v>16</v>
      </c>
      <c r="AX543" s="616">
        <f>IFERROR(VLOOKUP(B543,Database!A:D,4,FALSE),"r")</f>
        <v>282</v>
      </c>
      <c r="AY543" s="616">
        <f t="shared" si="34"/>
        <v>108</v>
      </c>
      <c r="AZ543" s="2"/>
      <c r="BA543" s="642"/>
      <c r="BB543" s="618"/>
    </row>
    <row r="544" spans="1:54" ht="16.5" thickTop="1" thickBot="1" x14ac:dyDescent="0.3">
      <c r="A544" s="444">
        <f t="shared" si="35"/>
        <v>538</v>
      </c>
      <c r="B544" s="636">
        <v>5150005175</v>
      </c>
      <c r="C544" s="440"/>
      <c r="D544" s="440" t="str">
        <f>IFERROR(VLOOKUP(B544,Database!A:D,2,FALSE),"r")</f>
        <v>SM 390 ML DF STRAWBERRY SPRD, 12PK</v>
      </c>
      <c r="E544" s="849"/>
      <c r="F544" s="516">
        <f t="shared" si="32"/>
        <v>4331</v>
      </c>
      <c r="G544" s="516"/>
      <c r="H544" s="862"/>
      <c r="I544" s="840">
        <v>35191</v>
      </c>
      <c r="J544" s="441">
        <v>35211</v>
      </c>
      <c r="K544" s="441">
        <v>106</v>
      </c>
      <c r="L544" s="442">
        <v>35223</v>
      </c>
      <c r="M544" s="442">
        <v>35236</v>
      </c>
      <c r="N544" s="442">
        <v>106</v>
      </c>
      <c r="O544" s="449"/>
      <c r="P544" s="449"/>
      <c r="Q544" s="449"/>
      <c r="R544" s="450"/>
      <c r="S544" s="450"/>
      <c r="T544" s="450"/>
      <c r="U544" s="487"/>
      <c r="V544" s="487"/>
      <c r="W544" s="487"/>
      <c r="X544" s="450"/>
      <c r="Y544" s="450"/>
      <c r="Z544" s="450"/>
      <c r="AA544" s="602"/>
      <c r="AB544" s="602"/>
      <c r="AC544" s="602"/>
      <c r="AD544" s="608"/>
      <c r="AE544" s="608"/>
      <c r="AF544" s="608"/>
      <c r="AG544" s="456">
        <v>35237</v>
      </c>
      <c r="AH544" s="456">
        <v>131</v>
      </c>
      <c r="AI544" s="456">
        <v>106</v>
      </c>
      <c r="AJ544" s="456"/>
      <c r="AK544" s="456"/>
      <c r="AL544" s="456"/>
      <c r="AM544" s="456"/>
      <c r="AN544" s="456"/>
      <c r="AO544" s="456"/>
      <c r="AP544" s="456"/>
      <c r="AQ544" s="456"/>
      <c r="AR544" s="456"/>
      <c r="AS544" s="456"/>
      <c r="AT544" s="456"/>
      <c r="AU544" s="456"/>
      <c r="AV544" s="456"/>
      <c r="AW544" s="675">
        <f t="shared" si="33"/>
        <v>35</v>
      </c>
      <c r="AX544" s="440">
        <f>IFERROR(VLOOKUP(B544,Database!A:D,4,FALSE),"r")</f>
        <v>120</v>
      </c>
      <c r="AY544" s="440">
        <f t="shared" si="34"/>
        <v>131</v>
      </c>
      <c r="BA544" s="641"/>
      <c r="BB544" s="467"/>
    </row>
    <row r="545" spans="1:54" ht="16.5" thickTop="1" thickBot="1" x14ac:dyDescent="0.3">
      <c r="A545" s="444">
        <f t="shared" si="35"/>
        <v>539</v>
      </c>
      <c r="B545" s="636">
        <v>5150078276</v>
      </c>
      <c r="C545" s="945">
        <v>43936</v>
      </c>
      <c r="D545" s="440" t="str">
        <f>IFERROR(VLOOKUP(B545,Database!A:D,2,FALSE),"r")</f>
        <v>SM 440G ORG MAM LS SPN INTL</v>
      </c>
      <c r="E545" s="849"/>
      <c r="F545" s="516">
        <f t="shared" si="32"/>
        <v>1094</v>
      </c>
      <c r="G545" s="516"/>
      <c r="H545" s="862"/>
      <c r="I545" s="918">
        <v>35115</v>
      </c>
      <c r="J545" s="448">
        <v>35120</v>
      </c>
      <c r="K545" s="448">
        <v>105</v>
      </c>
      <c r="L545" s="442">
        <v>35121</v>
      </c>
      <c r="M545" s="442">
        <v>35122</v>
      </c>
      <c r="N545" s="442"/>
      <c r="O545" s="449"/>
      <c r="P545" s="449"/>
      <c r="Q545" s="449"/>
      <c r="R545" s="450"/>
      <c r="S545" s="450"/>
      <c r="T545" s="450"/>
      <c r="U545" s="487"/>
      <c r="V545" s="487"/>
      <c r="W545" s="487"/>
      <c r="X545" s="450"/>
      <c r="Y545" s="450"/>
      <c r="Z545" s="450"/>
      <c r="AA545" s="602"/>
      <c r="AB545" s="602"/>
      <c r="AC545" s="602"/>
      <c r="AD545" s="608"/>
      <c r="AE545" s="608"/>
      <c r="AF545" s="608"/>
      <c r="AG545" s="456">
        <v>35123</v>
      </c>
      <c r="AH545" s="456">
        <v>70</v>
      </c>
      <c r="AI545" s="456">
        <v>105</v>
      </c>
      <c r="AJ545" s="456"/>
      <c r="AK545" s="456"/>
      <c r="AL545" s="456"/>
      <c r="AM545" s="456"/>
      <c r="AN545" s="456"/>
      <c r="AO545" s="456"/>
      <c r="AP545" s="456"/>
      <c r="AQ545" s="456"/>
      <c r="AR545" s="456"/>
      <c r="AS545" s="456"/>
      <c r="AT545" s="456"/>
      <c r="AU545" s="456"/>
      <c r="AV545" s="456"/>
      <c r="AW545" s="675">
        <f t="shared" si="33"/>
        <v>8</v>
      </c>
      <c r="AX545" s="440">
        <f>IFERROR(VLOOKUP(B545,Database!A:D,4,FALSE),"r")</f>
        <v>128</v>
      </c>
      <c r="AY545" s="440">
        <f t="shared" si="34"/>
        <v>70</v>
      </c>
      <c r="BA545" s="641"/>
      <c r="BB545" s="467"/>
    </row>
    <row r="546" spans="1:54" ht="16.5" thickTop="1" thickBot="1" x14ac:dyDescent="0.3">
      <c r="A546" s="444">
        <f t="shared" si="35"/>
        <v>540</v>
      </c>
      <c r="B546" s="636">
        <v>5150078275</v>
      </c>
      <c r="C546" s="945">
        <v>43936</v>
      </c>
      <c r="D546" s="440" t="str">
        <f>IFERROR(VLOOKUP(B546,Database!A:D,2,FALSE),"r")</f>
        <v>SM 440G APR LS SPN INTL</v>
      </c>
      <c r="E546" s="849"/>
      <c r="F546" s="516">
        <f t="shared" si="32"/>
        <v>1248</v>
      </c>
      <c r="G546" s="516"/>
      <c r="H546" s="862"/>
      <c r="I546" s="840">
        <v>35124</v>
      </c>
      <c r="J546" s="441">
        <v>35129</v>
      </c>
      <c r="K546" s="441">
        <v>105</v>
      </c>
      <c r="L546" s="442">
        <v>35131</v>
      </c>
      <c r="M546" s="442">
        <v>35133</v>
      </c>
      <c r="N546" s="442">
        <v>106</v>
      </c>
      <c r="O546" s="449"/>
      <c r="P546" s="449"/>
      <c r="Q546" s="449"/>
      <c r="R546" s="450"/>
      <c r="S546" s="450"/>
      <c r="T546" s="450"/>
      <c r="U546" s="487"/>
      <c r="V546" s="487"/>
      <c r="W546" s="487"/>
      <c r="X546" s="450"/>
      <c r="Y546" s="450"/>
      <c r="Z546" s="450"/>
      <c r="AA546" s="602"/>
      <c r="AB546" s="602"/>
      <c r="AC546" s="602"/>
      <c r="AD546" s="608"/>
      <c r="AE546" s="608"/>
      <c r="AF546" s="608"/>
      <c r="AG546" s="456">
        <v>35130</v>
      </c>
      <c r="AH546" s="456">
        <v>70</v>
      </c>
      <c r="AI546" s="456">
        <v>105</v>
      </c>
      <c r="AJ546" s="456">
        <v>35134</v>
      </c>
      <c r="AK546" s="456">
        <v>26</v>
      </c>
      <c r="AL546" s="456">
        <v>106</v>
      </c>
      <c r="AM546" s="456"/>
      <c r="AN546" s="456"/>
      <c r="AO546" s="456"/>
      <c r="AP546" s="456"/>
      <c r="AQ546" s="456"/>
      <c r="AR546" s="456"/>
      <c r="AS546" s="456"/>
      <c r="AT546" s="456"/>
      <c r="AU546" s="456"/>
      <c r="AV546" s="456"/>
      <c r="AW546" s="675">
        <f t="shared" si="33"/>
        <v>9</v>
      </c>
      <c r="AX546" s="440">
        <f>IFERROR(VLOOKUP(B546,Database!A:D,4,FALSE),"r")</f>
        <v>128</v>
      </c>
      <c r="AY546" s="440">
        <f t="shared" si="34"/>
        <v>96</v>
      </c>
      <c r="BA546" s="641"/>
      <c r="BB546" s="467"/>
    </row>
    <row r="547" spans="1:54" ht="16.5" thickTop="1" thickBot="1" x14ac:dyDescent="0.3">
      <c r="A547" s="444">
        <f t="shared" si="35"/>
        <v>541</v>
      </c>
      <c r="B547" s="636">
        <v>5150005179</v>
      </c>
      <c r="C547" s="945">
        <v>43936</v>
      </c>
      <c r="D547" s="440" t="str">
        <f>IFERROR(VLOOKUP(B547,Database!A:D,2,FALSE),"r")</f>
        <v>SM 390 ML DF APRICOT SPR, 12 PK</v>
      </c>
      <c r="E547" s="849"/>
      <c r="F547" s="516">
        <f t="shared" si="32"/>
        <v>1416</v>
      </c>
      <c r="G547" s="516"/>
      <c r="H547" s="862"/>
      <c r="I547" s="840">
        <v>35135</v>
      </c>
      <c r="J547" s="441">
        <v>35145</v>
      </c>
      <c r="K547" s="441">
        <v>106</v>
      </c>
      <c r="L547" s="442"/>
      <c r="M547" s="442"/>
      <c r="N547" s="442"/>
      <c r="O547" s="449"/>
      <c r="P547" s="449"/>
      <c r="Q547" s="449"/>
      <c r="R547" s="450"/>
      <c r="S547" s="450"/>
      <c r="T547" s="450"/>
      <c r="U547" s="487"/>
      <c r="V547" s="487"/>
      <c r="W547" s="487"/>
      <c r="X547" s="450"/>
      <c r="Y547" s="450"/>
      <c r="Z547" s="450"/>
      <c r="AA547" s="602"/>
      <c r="AB547" s="602"/>
      <c r="AC547" s="602"/>
      <c r="AD547" s="608"/>
      <c r="AE547" s="608"/>
      <c r="AF547" s="608"/>
      <c r="AG547" s="456">
        <v>35146</v>
      </c>
      <c r="AH547" s="456">
        <v>96</v>
      </c>
      <c r="AI547" s="456">
        <v>106</v>
      </c>
      <c r="AJ547" s="456"/>
      <c r="AK547" s="456"/>
      <c r="AL547" s="456"/>
      <c r="AM547" s="456"/>
      <c r="AN547" s="456"/>
      <c r="AO547" s="456"/>
      <c r="AP547" s="456"/>
      <c r="AQ547" s="456"/>
      <c r="AR547" s="456"/>
      <c r="AS547" s="456"/>
      <c r="AT547" s="456"/>
      <c r="AU547" s="456"/>
      <c r="AV547" s="456"/>
      <c r="AW547" s="675">
        <f t="shared" si="33"/>
        <v>11</v>
      </c>
      <c r="AX547" s="440">
        <f>IFERROR(VLOOKUP(B547,Database!A:D,4,FALSE),"r")</f>
        <v>120</v>
      </c>
      <c r="AY547" s="440">
        <f t="shared" si="34"/>
        <v>96</v>
      </c>
      <c r="BA547" s="641"/>
      <c r="BB547" s="467"/>
    </row>
    <row r="548" spans="1:54" ht="16.5" thickTop="1" thickBot="1" x14ac:dyDescent="0.3">
      <c r="A548" s="444">
        <f t="shared" si="35"/>
        <v>542</v>
      </c>
      <c r="B548" s="636">
        <v>5150005180</v>
      </c>
      <c r="C548" s="945">
        <v>43936</v>
      </c>
      <c r="D548" s="440" t="str">
        <f>IFERROR(VLOOKUP(B548,Database!A:D,2,FALSE),"r")</f>
        <v>SM 390 ML DF BLUEBERRY SPRD, 12 PK</v>
      </c>
      <c r="E548" s="849"/>
      <c r="F548" s="516">
        <f t="shared" si="32"/>
        <v>1080</v>
      </c>
      <c r="G548" s="516"/>
      <c r="H548" s="862"/>
      <c r="I548" s="840">
        <v>35147</v>
      </c>
      <c r="J548" s="441">
        <v>35155</v>
      </c>
      <c r="K548" s="441">
        <v>106</v>
      </c>
      <c r="L548" s="442"/>
      <c r="M548" s="442"/>
      <c r="N548" s="442"/>
      <c r="O548" s="449"/>
      <c r="P548" s="449"/>
      <c r="Q548" s="449"/>
      <c r="R548" s="450"/>
      <c r="S548" s="450"/>
      <c r="T548" s="450"/>
      <c r="U548" s="487"/>
      <c r="V548" s="487"/>
      <c r="W548" s="487"/>
      <c r="X548" s="450"/>
      <c r="Y548" s="450"/>
      <c r="Z548" s="450"/>
      <c r="AA548" s="602"/>
      <c r="AB548" s="602"/>
      <c r="AC548" s="602"/>
      <c r="AD548" s="608"/>
      <c r="AE548" s="608"/>
      <c r="AF548" s="608"/>
      <c r="AG548" s="456"/>
      <c r="AH548" s="456"/>
      <c r="AI548" s="456"/>
      <c r="AJ548" s="456"/>
      <c r="AK548" s="456"/>
      <c r="AL548" s="456"/>
      <c r="AM548" s="456"/>
      <c r="AN548" s="456"/>
      <c r="AO548" s="456"/>
      <c r="AP548" s="456"/>
      <c r="AQ548" s="456"/>
      <c r="AR548" s="456"/>
      <c r="AS548" s="456"/>
      <c r="AT548" s="456"/>
      <c r="AU548" s="456"/>
      <c r="AV548" s="456"/>
      <c r="AW548" s="675">
        <f t="shared" si="33"/>
        <v>9</v>
      </c>
      <c r="AX548" s="440">
        <f>IFERROR(VLOOKUP(B548,Database!A:D,4,FALSE),"r")</f>
        <v>120</v>
      </c>
      <c r="AY548" s="440">
        <f t="shared" si="34"/>
        <v>0</v>
      </c>
      <c r="BA548" s="641"/>
      <c r="BB548" s="467"/>
    </row>
    <row r="549" spans="1:54" ht="16.5" thickTop="1" thickBot="1" x14ac:dyDescent="0.3">
      <c r="A549" s="444">
        <f t="shared" si="35"/>
        <v>543</v>
      </c>
      <c r="B549" s="679">
        <v>6984806110</v>
      </c>
      <c r="C549" s="1014">
        <v>43938</v>
      </c>
      <c r="D549" s="679" t="str">
        <f>IFERROR(VLOOKUP(B549,Database!A:D,2,FALSE),"r")</f>
        <v>DF 54CS 1L LIGHT STRAWBRY DRP</v>
      </c>
      <c r="E549" s="851"/>
      <c r="F549" s="680">
        <f t="shared" si="32"/>
        <v>96</v>
      </c>
      <c r="G549" s="680"/>
      <c r="H549" s="864"/>
      <c r="I549" s="918">
        <v>35322</v>
      </c>
      <c r="J549" s="448">
        <v>35417</v>
      </c>
      <c r="K549" s="448">
        <v>107</v>
      </c>
      <c r="L549" s="518"/>
      <c r="M549" s="518"/>
      <c r="N549" s="518"/>
      <c r="O549" s="681"/>
      <c r="P549" s="681"/>
      <c r="Q549" s="681"/>
      <c r="R549" s="682"/>
      <c r="S549" s="682"/>
      <c r="T549" s="682"/>
      <c r="U549" s="683"/>
      <c r="V549" s="683"/>
      <c r="W549" s="683"/>
      <c r="X549" s="682"/>
      <c r="Y549" s="682"/>
      <c r="Z549" s="682"/>
      <c r="AA549" s="684"/>
      <c r="AB549" s="684"/>
      <c r="AC549" s="684"/>
      <c r="AD549" s="685"/>
      <c r="AE549" s="685"/>
      <c r="AF549" s="685"/>
      <c r="AG549" s="458">
        <v>35418</v>
      </c>
      <c r="AH549" s="458"/>
      <c r="AI549" s="458" t="s">
        <v>8291</v>
      </c>
      <c r="AJ549" s="458"/>
      <c r="AK549" s="458"/>
      <c r="AL549" s="458"/>
      <c r="AM549" s="458"/>
      <c r="AN549" s="458"/>
      <c r="AO549" s="458"/>
      <c r="AP549" s="458"/>
      <c r="AQ549" s="458"/>
      <c r="AR549" s="458"/>
      <c r="AS549" s="458"/>
      <c r="AT549" s="458"/>
      <c r="AU549" s="458"/>
      <c r="AV549" s="458"/>
      <c r="AW549" s="686">
        <f t="shared" si="33"/>
        <v>96</v>
      </c>
      <c r="AX549" s="679">
        <f>IFERROR(VLOOKUP(B549,Database!A:D,4,FALSE),"r")</f>
        <v>1</v>
      </c>
      <c r="AY549" s="679">
        <f t="shared" si="34"/>
        <v>0</v>
      </c>
      <c r="AZ549" s="648"/>
      <c r="BA549" s="1015"/>
      <c r="BB549" s="1016"/>
    </row>
    <row r="550" spans="1:54" ht="16.5" thickTop="1" thickBot="1" x14ac:dyDescent="0.3">
      <c r="A550" s="444">
        <f t="shared" si="35"/>
        <v>544</v>
      </c>
      <c r="B550" s="1013">
        <v>5150005122</v>
      </c>
      <c r="C550" s="945">
        <v>43941</v>
      </c>
      <c r="D550" s="440" t="str">
        <f>IFERROR(VLOOKUP(B550,Database!A:D,2,FALSE),"r")</f>
        <v>SM 1L PURE RASPBERRY JAM</v>
      </c>
      <c r="E550" s="849"/>
      <c r="F550" s="516">
        <f t="shared" si="32"/>
        <v>1923</v>
      </c>
      <c r="G550" s="516"/>
      <c r="H550" s="862"/>
      <c r="I550" s="840">
        <v>35419</v>
      </c>
      <c r="J550" s="441">
        <v>35453</v>
      </c>
      <c r="K550" s="441">
        <v>108</v>
      </c>
      <c r="L550" s="442"/>
      <c r="M550" s="442"/>
      <c r="N550" s="442"/>
      <c r="O550" s="449"/>
      <c r="P550" s="449"/>
      <c r="Q550" s="449"/>
      <c r="R550" s="450"/>
      <c r="S550" s="450"/>
      <c r="T550" s="450"/>
      <c r="U550" s="487"/>
      <c r="V550" s="487"/>
      <c r="W550" s="487"/>
      <c r="X550" s="450"/>
      <c r="Y550" s="450"/>
      <c r="Z550" s="450"/>
      <c r="AA550" s="602"/>
      <c r="AB550" s="602"/>
      <c r="AC550" s="602"/>
      <c r="AD550" s="608"/>
      <c r="AE550" s="608"/>
      <c r="AF550" s="608"/>
      <c r="AG550" s="456">
        <v>35454</v>
      </c>
      <c r="AH550" s="456">
        <v>33</v>
      </c>
      <c r="AI550" s="456">
        <v>108</v>
      </c>
      <c r="AJ550" s="456"/>
      <c r="AK550" s="456"/>
      <c r="AL550" s="456"/>
      <c r="AM550" s="456"/>
      <c r="AN550" s="456"/>
      <c r="AO550" s="456"/>
      <c r="AP550" s="456"/>
      <c r="AQ550" s="456"/>
      <c r="AR550" s="456"/>
      <c r="AS550" s="456"/>
      <c r="AT550" s="456"/>
      <c r="AU550" s="456"/>
      <c r="AV550" s="456"/>
      <c r="AW550" s="675">
        <f t="shared" si="33"/>
        <v>35</v>
      </c>
      <c r="AX550" s="440">
        <f>IFERROR(VLOOKUP(B550,Database!A:D,4,FALSE),"r")</f>
        <v>54</v>
      </c>
      <c r="AY550" s="440">
        <f t="shared" si="34"/>
        <v>33</v>
      </c>
      <c r="BA550" s="641"/>
      <c r="BB550" s="467"/>
    </row>
    <row r="551" spans="1:54" ht="16.5" thickTop="1" thickBot="1" x14ac:dyDescent="0.3">
      <c r="A551" s="444">
        <f t="shared" si="35"/>
        <v>545</v>
      </c>
      <c r="B551" s="1012">
        <v>5150005177</v>
      </c>
      <c r="C551" s="1058">
        <v>43940</v>
      </c>
      <c r="D551" s="970" t="str">
        <f>IFERROR(VLOOKUP(B551,Database!A:D,2,FALSE),"r")</f>
        <v>SM 390 ML DF RASPBERRY SPRD, 12 PK</v>
      </c>
      <c r="E551" s="971"/>
      <c r="F551" s="972">
        <f t="shared" si="32"/>
        <v>7217</v>
      </c>
      <c r="G551" s="972"/>
      <c r="H551" s="973"/>
      <c r="I551" s="970">
        <v>35294</v>
      </c>
      <c r="J551" s="970">
        <v>35298</v>
      </c>
      <c r="K551" s="970">
        <v>107</v>
      </c>
      <c r="L551" s="970">
        <v>35238</v>
      </c>
      <c r="M551" s="970">
        <v>35281</v>
      </c>
      <c r="N551" s="970">
        <v>106</v>
      </c>
      <c r="O551" s="970">
        <v>35283</v>
      </c>
      <c r="P551" s="970">
        <v>35292</v>
      </c>
      <c r="Q551" s="970">
        <v>106</v>
      </c>
      <c r="R551" s="970"/>
      <c r="S551" s="970"/>
      <c r="T551" s="970"/>
      <c r="U551" s="970"/>
      <c r="V551" s="970"/>
      <c r="W551" s="970"/>
      <c r="X551" s="970"/>
      <c r="Y551" s="970"/>
      <c r="Z551" s="970"/>
      <c r="AA551" s="970"/>
      <c r="AB551" s="970"/>
      <c r="AC551" s="970"/>
      <c r="AD551" s="970"/>
      <c r="AE551" s="970"/>
      <c r="AF551" s="970"/>
      <c r="AG551" s="970">
        <v>35299</v>
      </c>
      <c r="AH551" s="970">
        <v>54</v>
      </c>
      <c r="AI551" s="970">
        <v>107</v>
      </c>
      <c r="AJ551" s="970">
        <v>35293</v>
      </c>
      <c r="AK551" s="970">
        <v>83</v>
      </c>
      <c r="AL551" s="970">
        <v>106</v>
      </c>
      <c r="AM551" s="970"/>
      <c r="AN551" s="970"/>
      <c r="AO551" s="970"/>
      <c r="AP551" s="970"/>
      <c r="AQ551" s="970"/>
      <c r="AR551" s="970"/>
      <c r="AS551" s="970"/>
      <c r="AT551" s="970"/>
      <c r="AU551" s="970"/>
      <c r="AV551" s="970"/>
      <c r="AW551" s="974">
        <f t="shared" si="33"/>
        <v>59</v>
      </c>
      <c r="AX551" s="970">
        <f>IFERROR(VLOOKUP(B551,Database!A:D,4,FALSE),"r")</f>
        <v>120</v>
      </c>
      <c r="AY551" s="970">
        <f t="shared" si="34"/>
        <v>137</v>
      </c>
      <c r="AZ551" s="573"/>
      <c r="BA551" s="975"/>
      <c r="BB551" s="976"/>
    </row>
    <row r="552" spans="1:54" ht="16.5" thickTop="1" thickBot="1" x14ac:dyDescent="0.3">
      <c r="A552" s="444">
        <f t="shared" si="35"/>
        <v>546</v>
      </c>
      <c r="B552" s="731">
        <v>5150024357</v>
      </c>
      <c r="C552" s="945">
        <v>42480</v>
      </c>
      <c r="D552" s="440" t="str">
        <f>IFERROR(VLOOKUP(B552,Database!A:D,2,FALSE),"r")</f>
        <v>SM 7.25OZ MGSHL CHCFDG TPG 8CT</v>
      </c>
      <c r="E552" s="849"/>
      <c r="F552" s="516">
        <f t="shared" si="32"/>
        <v>12614</v>
      </c>
      <c r="G552" s="516"/>
      <c r="H552" s="862"/>
      <c r="I552" s="840">
        <v>34399</v>
      </c>
      <c r="J552" s="441">
        <v>34442</v>
      </c>
      <c r="K552" s="441">
        <v>111</v>
      </c>
      <c r="L552" s="442"/>
      <c r="M552" s="442"/>
      <c r="N552" s="442"/>
      <c r="O552" s="449"/>
      <c r="P552" s="449"/>
      <c r="Q552" s="449"/>
      <c r="R552" s="450"/>
      <c r="S552" s="450"/>
      <c r="T552" s="450"/>
      <c r="U552" s="487"/>
      <c r="V552" s="487"/>
      <c r="W552" s="487"/>
      <c r="X552" s="450"/>
      <c r="Y552" s="450"/>
      <c r="Z552" s="450"/>
      <c r="AA552" s="602"/>
      <c r="AB552" s="602"/>
      <c r="AC552" s="602"/>
      <c r="AD552" s="608"/>
      <c r="AE552" s="608"/>
      <c r="AF552" s="608"/>
      <c r="AG552" s="456">
        <v>34443</v>
      </c>
      <c r="AH552" s="456">
        <v>206</v>
      </c>
      <c r="AI552" s="456">
        <v>111</v>
      </c>
      <c r="AJ552" s="456"/>
      <c r="AK552" s="456"/>
      <c r="AL552" s="456"/>
      <c r="AM552" s="456"/>
      <c r="AN552" s="456"/>
      <c r="AO552" s="456"/>
      <c r="AP552" s="456"/>
      <c r="AQ552" s="456"/>
      <c r="AR552" s="456"/>
      <c r="AS552" s="456"/>
      <c r="AT552" s="456"/>
      <c r="AU552" s="456"/>
      <c r="AV552" s="456"/>
      <c r="AW552" s="675">
        <f t="shared" si="33"/>
        <v>44</v>
      </c>
      <c r="AX552" s="440">
        <f>IFERROR(VLOOKUP(B552,Database!A:D,4,FALSE),"r")</f>
        <v>282</v>
      </c>
      <c r="AY552" s="440">
        <f t="shared" si="34"/>
        <v>206</v>
      </c>
      <c r="BA552" s="641"/>
      <c r="BB552" s="467"/>
    </row>
    <row r="553" spans="1:54" ht="16.5" thickTop="1" thickBot="1" x14ac:dyDescent="0.3">
      <c r="A553" s="444">
        <f t="shared" si="35"/>
        <v>547</v>
      </c>
      <c r="B553" s="731">
        <v>5150024358</v>
      </c>
      <c r="C553" s="945">
        <v>42480</v>
      </c>
      <c r="D553" s="440" t="str">
        <f>IFERROR(VLOOKUP(B553,Database!A:D,2,FALSE),"r")</f>
        <v>SM 7.25 OZ MGSHL CHOC TPG 8 CT</v>
      </c>
      <c r="E553" s="849"/>
      <c r="F553" s="516">
        <f t="shared" si="32"/>
        <v>924</v>
      </c>
      <c r="G553" s="516"/>
      <c r="H553" s="862"/>
      <c r="I553" s="840">
        <v>32803</v>
      </c>
      <c r="J553" s="441">
        <v>32804</v>
      </c>
      <c r="K553" s="441">
        <v>111</v>
      </c>
      <c r="L553" s="442"/>
      <c r="M553" s="442"/>
      <c r="N553" s="442"/>
      <c r="O553" s="449"/>
      <c r="P553" s="449"/>
      <c r="Q553" s="449"/>
      <c r="R553" s="450"/>
      <c r="S553" s="450"/>
      <c r="T553" s="450"/>
      <c r="U553" s="487"/>
      <c r="V553" s="487"/>
      <c r="W553" s="487"/>
      <c r="X553" s="450"/>
      <c r="Y553" s="450"/>
      <c r="Z553" s="450"/>
      <c r="AA553" s="602"/>
      <c r="AB553" s="602"/>
      <c r="AC553" s="602"/>
      <c r="AD553" s="608"/>
      <c r="AE553" s="608"/>
      <c r="AF553" s="608"/>
      <c r="AG553" s="456">
        <v>32805</v>
      </c>
      <c r="AH553" s="456">
        <v>100</v>
      </c>
      <c r="AI553" s="456">
        <v>111</v>
      </c>
      <c r="AJ553" s="456">
        <v>32814</v>
      </c>
      <c r="AK553" s="456">
        <v>260</v>
      </c>
      <c r="AL553" s="456">
        <v>112</v>
      </c>
      <c r="AM553" s="456"/>
      <c r="AN553" s="456"/>
      <c r="AO553" s="456"/>
      <c r="AP553" s="456"/>
      <c r="AQ553" s="456"/>
      <c r="AR553" s="456"/>
      <c r="AS553" s="456"/>
      <c r="AT553" s="456"/>
      <c r="AU553" s="456"/>
      <c r="AV553" s="456"/>
      <c r="AW553" s="675">
        <f t="shared" si="33"/>
        <v>2</v>
      </c>
      <c r="AX553" s="440">
        <f>IFERROR(VLOOKUP(B553,Database!A:D,4,FALSE),"r")</f>
        <v>282</v>
      </c>
      <c r="AY553" s="440">
        <f t="shared" si="34"/>
        <v>360</v>
      </c>
      <c r="BA553" s="641"/>
      <c r="BB553" s="467"/>
    </row>
    <row r="554" spans="1:54" ht="16.5" thickTop="1" thickBot="1" x14ac:dyDescent="0.3">
      <c r="A554" s="444">
        <f t="shared" si="35"/>
        <v>548</v>
      </c>
      <c r="B554" s="731">
        <v>3619212006</v>
      </c>
      <c r="C554" s="945">
        <v>42480</v>
      </c>
      <c r="D554" s="440" t="str">
        <f>IFERROR(VLOOKUP(B554,Database!A:D,2,FALSE),"r")</f>
        <v>SCO 15.5 OZ ORG CHOC SYRUP 6CT</v>
      </c>
      <c r="E554" s="849"/>
      <c r="F554" s="516">
        <f t="shared" si="32"/>
        <v>3259</v>
      </c>
      <c r="G554" s="516"/>
      <c r="H554" s="862"/>
      <c r="I554" s="840">
        <v>20706</v>
      </c>
      <c r="J554" s="441">
        <v>20717</v>
      </c>
      <c r="K554" s="441">
        <v>112</v>
      </c>
      <c r="L554" s="442"/>
      <c r="M554" s="442"/>
      <c r="N554" s="442"/>
      <c r="O554" s="449"/>
      <c r="P554" s="449"/>
      <c r="Q554" s="449"/>
      <c r="R554" s="450"/>
      <c r="S554" s="450"/>
      <c r="T554" s="450"/>
      <c r="U554" s="487"/>
      <c r="V554" s="487"/>
      <c r="W554" s="487"/>
      <c r="X554" s="450"/>
      <c r="Y554" s="450"/>
      <c r="Z554" s="450"/>
      <c r="AA554" s="602"/>
      <c r="AB554" s="602"/>
      <c r="AC554" s="602"/>
      <c r="AD554" s="608"/>
      <c r="AE554" s="608"/>
      <c r="AF554" s="608"/>
      <c r="AG554" s="456">
        <v>20718</v>
      </c>
      <c r="AH554" s="456">
        <v>235</v>
      </c>
      <c r="AI554" s="456">
        <v>112</v>
      </c>
      <c r="AJ554" s="456"/>
      <c r="AK554" s="456"/>
      <c r="AL554" s="456"/>
      <c r="AM554" s="456"/>
      <c r="AN554" s="456"/>
      <c r="AO554" s="456"/>
      <c r="AP554" s="456"/>
      <c r="AQ554" s="456"/>
      <c r="AR554" s="456"/>
      <c r="AS554" s="456"/>
      <c r="AT554" s="456"/>
      <c r="AU554" s="456"/>
      <c r="AV554" s="456"/>
      <c r="AW554" s="675">
        <f t="shared" si="33"/>
        <v>12</v>
      </c>
      <c r="AX554" s="440">
        <f>IFERROR(VLOOKUP(B554,Database!A:D,4,FALSE),"r")</f>
        <v>252</v>
      </c>
      <c r="AY554" s="440">
        <f t="shared" si="34"/>
        <v>235</v>
      </c>
      <c r="BA554" s="641"/>
      <c r="BB554" s="467"/>
    </row>
    <row r="555" spans="1:54" ht="16.5" thickTop="1" thickBot="1" x14ac:dyDescent="0.3">
      <c r="A555" s="444">
        <f t="shared" si="35"/>
        <v>549</v>
      </c>
      <c r="B555" s="731">
        <v>5150002574</v>
      </c>
      <c r="C555" s="945">
        <v>42480</v>
      </c>
      <c r="D555" s="440" t="str">
        <f>IFERROR(VLOOKUP(B555,Database!A:D,2,FALSE),"r")</f>
        <v>SM 334 ML HTFDG MICRO SQZ</v>
      </c>
      <c r="E555" s="849"/>
      <c r="F555" s="516">
        <f t="shared" si="32"/>
        <v>1320</v>
      </c>
      <c r="G555" s="516"/>
      <c r="H555" s="862"/>
      <c r="I555" s="840">
        <v>20720</v>
      </c>
      <c r="J555" s="441">
        <v>20729</v>
      </c>
      <c r="K555" s="441">
        <v>113</v>
      </c>
      <c r="L555" s="442"/>
      <c r="M555" s="442"/>
      <c r="N555" s="442"/>
      <c r="O555" s="449"/>
      <c r="P555" s="449"/>
      <c r="Q555" s="449"/>
      <c r="R555" s="450"/>
      <c r="S555" s="450"/>
      <c r="T555" s="450"/>
      <c r="U555" s="487"/>
      <c r="V555" s="487"/>
      <c r="W555" s="487"/>
      <c r="X555" s="450"/>
      <c r="Y555" s="450"/>
      <c r="Z555" s="450"/>
      <c r="AA555" s="602"/>
      <c r="AB555" s="602"/>
      <c r="AC555" s="602"/>
      <c r="AD555" s="608"/>
      <c r="AE555" s="608"/>
      <c r="AF555" s="608"/>
      <c r="AG555" s="456"/>
      <c r="AH555" s="456"/>
      <c r="AI555" s="456"/>
      <c r="AJ555" s="456"/>
      <c r="AK555" s="456"/>
      <c r="AL555" s="456"/>
      <c r="AM555" s="456"/>
      <c r="AN555" s="456"/>
      <c r="AO555" s="456"/>
      <c r="AP555" s="456"/>
      <c r="AQ555" s="456"/>
      <c r="AR555" s="456"/>
      <c r="AS555" s="456"/>
      <c r="AT555" s="456"/>
      <c r="AU555" s="456"/>
      <c r="AV555" s="456"/>
      <c r="AW555" s="675">
        <f t="shared" si="33"/>
        <v>10</v>
      </c>
      <c r="AX555" s="440">
        <f>IFERROR(VLOOKUP(B555,Database!A:D,4,FALSE),"r")</f>
        <v>132</v>
      </c>
      <c r="AY555" s="440">
        <f t="shared" si="34"/>
        <v>0</v>
      </c>
      <c r="BA555" s="641"/>
      <c r="BB555" s="467"/>
    </row>
    <row r="556" spans="1:54" ht="16.5" thickTop="1" thickBot="1" x14ac:dyDescent="0.3">
      <c r="A556" s="444">
        <f t="shared" si="35"/>
        <v>550</v>
      </c>
      <c r="B556" s="731">
        <v>5150024351</v>
      </c>
      <c r="C556" s="945">
        <v>42480</v>
      </c>
      <c r="D556" s="440" t="str">
        <f>IFERROR(VLOOKUP(B556,Database!A:D,2,FALSE),"r")</f>
        <v>SM 15.5 OZ HTFDG MCR SQZ 6 CT</v>
      </c>
      <c r="E556" s="849"/>
      <c r="F556" s="516">
        <f t="shared" si="32"/>
        <v>18144</v>
      </c>
      <c r="G556" s="516"/>
      <c r="H556" s="862"/>
      <c r="I556" s="840">
        <v>20798</v>
      </c>
      <c r="J556" s="441">
        <v>20852</v>
      </c>
      <c r="K556" s="441">
        <v>114</v>
      </c>
      <c r="L556" s="442">
        <v>20853</v>
      </c>
      <c r="M556" s="442">
        <v>20869</v>
      </c>
      <c r="N556" s="442">
        <v>115</v>
      </c>
      <c r="O556" s="449"/>
      <c r="P556" s="449"/>
      <c r="Q556" s="449"/>
      <c r="R556" s="450"/>
      <c r="S556" s="450"/>
      <c r="T556" s="450"/>
      <c r="U556" s="487"/>
      <c r="V556" s="487"/>
      <c r="W556" s="487"/>
      <c r="X556" s="450"/>
      <c r="Y556" s="450"/>
      <c r="Z556" s="450"/>
      <c r="AA556" s="602"/>
      <c r="AB556" s="602"/>
      <c r="AC556" s="602"/>
      <c r="AD556" s="608"/>
      <c r="AE556" s="608"/>
      <c r="AF556" s="608"/>
      <c r="AG556" s="456"/>
      <c r="AH556" s="456"/>
      <c r="AI556" s="456"/>
      <c r="AJ556" s="456"/>
      <c r="AK556" s="456"/>
      <c r="AL556" s="456"/>
      <c r="AM556" s="456"/>
      <c r="AN556" s="456"/>
      <c r="AO556" s="456"/>
      <c r="AP556" s="456"/>
      <c r="AQ556" s="456"/>
      <c r="AR556" s="456"/>
      <c r="AS556" s="456"/>
      <c r="AT556" s="456"/>
      <c r="AU556" s="456"/>
      <c r="AV556" s="456"/>
      <c r="AW556" s="675">
        <f t="shared" si="33"/>
        <v>72</v>
      </c>
      <c r="AX556" s="440">
        <f>IFERROR(VLOOKUP(B556,Database!A:D,4,FALSE),"r")</f>
        <v>252</v>
      </c>
      <c r="AY556" s="440">
        <f t="shared" si="34"/>
        <v>0</v>
      </c>
      <c r="BA556" s="641"/>
      <c r="BB556" s="467"/>
    </row>
    <row r="557" spans="1:54" ht="16.5" thickTop="1" thickBot="1" x14ac:dyDescent="0.3">
      <c r="A557" s="444">
        <f t="shared" si="35"/>
        <v>551</v>
      </c>
      <c r="B557" s="992">
        <v>5150005685</v>
      </c>
      <c r="C557" s="945">
        <v>42480</v>
      </c>
      <c r="D557" s="440" t="str">
        <f>IFERROR(VLOOKUP(B557,Database!A:D,2,FALSE),"r")</f>
        <v>SM 12 FL OZ STRAWBERRY SYRUP</v>
      </c>
      <c r="E557" s="849"/>
      <c r="F557" s="516">
        <f t="shared" si="32"/>
        <v>5132</v>
      </c>
      <c r="G557" s="516"/>
      <c r="H557" s="862"/>
      <c r="I557" s="840">
        <v>58241</v>
      </c>
      <c r="J557" s="441">
        <v>58274</v>
      </c>
      <c r="K557" s="441">
        <v>111</v>
      </c>
      <c r="L557" s="442"/>
      <c r="M557" s="442"/>
      <c r="N557" s="442"/>
      <c r="O557" s="449"/>
      <c r="P557" s="449"/>
      <c r="Q557" s="449"/>
      <c r="R557" s="450"/>
      <c r="S557" s="450"/>
      <c r="T557" s="450"/>
      <c r="U557" s="487"/>
      <c r="V557" s="487"/>
      <c r="W557" s="487"/>
      <c r="X557" s="450"/>
      <c r="Y557" s="450"/>
      <c r="Z557" s="450"/>
      <c r="AA557" s="602"/>
      <c r="AB557" s="602"/>
      <c r="AC557" s="602"/>
      <c r="AD557" s="608"/>
      <c r="AE557" s="608"/>
      <c r="AF557" s="608"/>
      <c r="AG557" s="456">
        <v>58275</v>
      </c>
      <c r="AH557" s="456">
        <v>100</v>
      </c>
      <c r="AI557" s="456">
        <v>111</v>
      </c>
      <c r="AJ557" s="456"/>
      <c r="AK557" s="456"/>
      <c r="AL557" s="456"/>
      <c r="AM557" s="456"/>
      <c r="AN557" s="456"/>
      <c r="AO557" s="456"/>
      <c r="AP557" s="456"/>
      <c r="AQ557" s="456"/>
      <c r="AR557" s="456"/>
      <c r="AS557" s="456"/>
      <c r="AT557" s="456"/>
      <c r="AU557" s="456"/>
      <c r="AV557" s="456"/>
      <c r="AW557" s="675">
        <f t="shared" si="33"/>
        <v>34</v>
      </c>
      <c r="AX557" s="440">
        <f>IFERROR(VLOOKUP(B557,Database!A:D,4,FALSE),"r")</f>
        <v>148</v>
      </c>
      <c r="AY557" s="440">
        <f t="shared" si="34"/>
        <v>100</v>
      </c>
      <c r="BA557" s="641"/>
      <c r="BB557" s="467"/>
    </row>
    <row r="558" spans="1:54" ht="16.5" thickTop="1" thickBot="1" x14ac:dyDescent="0.3">
      <c r="A558" s="444">
        <f t="shared" si="35"/>
        <v>552</v>
      </c>
      <c r="B558" s="992">
        <v>5150005684</v>
      </c>
      <c r="C558" s="945">
        <v>42480</v>
      </c>
      <c r="D558" s="440" t="str">
        <f>IFERROR(VLOOKUP(B558,Database!A:D,2,FALSE),"r")</f>
        <v>SM 12 FL OZ RED RASPBERRY SYR</v>
      </c>
      <c r="E558" s="849"/>
      <c r="F558" s="516">
        <f t="shared" si="32"/>
        <v>4483</v>
      </c>
      <c r="G558" s="516"/>
      <c r="H558" s="862"/>
      <c r="I558" s="840">
        <v>58276</v>
      </c>
      <c r="J558" s="441">
        <v>58305</v>
      </c>
      <c r="K558" s="441">
        <v>111</v>
      </c>
      <c r="L558" s="442"/>
      <c r="M558" s="442"/>
      <c r="N558" s="442"/>
      <c r="O558" s="449"/>
      <c r="P558" s="449"/>
      <c r="Q558" s="449"/>
      <c r="R558" s="450"/>
      <c r="S558" s="450"/>
      <c r="T558" s="450"/>
      <c r="U558" s="487"/>
      <c r="V558" s="487"/>
      <c r="W558" s="487"/>
      <c r="X558" s="450"/>
      <c r="Y558" s="450"/>
      <c r="Z558" s="450"/>
      <c r="AA558" s="602"/>
      <c r="AB558" s="602"/>
      <c r="AC558" s="602"/>
      <c r="AD558" s="608"/>
      <c r="AE558" s="608"/>
      <c r="AF558" s="608"/>
      <c r="AG558" s="456">
        <v>58306</v>
      </c>
      <c r="AH558" s="456">
        <v>43</v>
      </c>
      <c r="AI558" s="456">
        <v>111</v>
      </c>
      <c r="AJ558" s="456"/>
      <c r="AK558" s="456"/>
      <c r="AL558" s="456"/>
      <c r="AM558" s="456"/>
      <c r="AN558" s="456"/>
      <c r="AO558" s="456"/>
      <c r="AP558" s="456"/>
      <c r="AQ558" s="456"/>
      <c r="AR558" s="456"/>
      <c r="AS558" s="456"/>
      <c r="AT558" s="456"/>
      <c r="AU558" s="456"/>
      <c r="AV558" s="456"/>
      <c r="AW558" s="675">
        <f t="shared" si="33"/>
        <v>30</v>
      </c>
      <c r="AX558" s="440">
        <f>IFERROR(VLOOKUP(B558,Database!A:D,4,FALSE),"r")</f>
        <v>148</v>
      </c>
      <c r="AY558" s="440">
        <f t="shared" si="34"/>
        <v>43</v>
      </c>
      <c r="BA558" s="641"/>
      <c r="BB558" s="467"/>
    </row>
    <row r="559" spans="1:54" ht="16.5" thickTop="1" thickBot="1" x14ac:dyDescent="0.3">
      <c r="A559" s="444">
        <f t="shared" si="35"/>
        <v>553</v>
      </c>
      <c r="B559" s="992">
        <v>5150005683</v>
      </c>
      <c r="C559" s="945">
        <v>42482</v>
      </c>
      <c r="D559" s="440" t="str">
        <f>IFERROR(VLOOKUP(B559,Database!A:D,2,FALSE),"r")</f>
        <v>SM 12 FL OZ BOYSENBERRY SYRUP</v>
      </c>
      <c r="E559" s="849"/>
      <c r="F559" s="516">
        <f t="shared" si="32"/>
        <v>7195</v>
      </c>
      <c r="G559" s="516"/>
      <c r="H559" s="862"/>
      <c r="I559" s="840">
        <v>58307</v>
      </c>
      <c r="J559" s="441">
        <v>58354</v>
      </c>
      <c r="K559" s="441">
        <v>111</v>
      </c>
      <c r="L559" s="442"/>
      <c r="M559" s="442"/>
      <c r="N559" s="442"/>
      <c r="O559" s="449"/>
      <c r="P559" s="449"/>
      <c r="Q559" s="449"/>
      <c r="R559" s="450"/>
      <c r="S559" s="450"/>
      <c r="T559" s="450"/>
      <c r="U559" s="487"/>
      <c r="V559" s="487"/>
      <c r="W559" s="487"/>
      <c r="X559" s="450"/>
      <c r="Y559" s="450"/>
      <c r="Z559" s="450"/>
      <c r="AA559" s="602"/>
      <c r="AB559" s="602"/>
      <c r="AC559" s="602"/>
      <c r="AD559" s="608"/>
      <c r="AE559" s="608"/>
      <c r="AF559" s="608"/>
      <c r="AG559" s="456">
        <v>58355</v>
      </c>
      <c r="AH559" s="456">
        <v>91</v>
      </c>
      <c r="AI559" s="456">
        <v>111</v>
      </c>
      <c r="AJ559" s="456"/>
      <c r="AK559" s="456"/>
      <c r="AL559" s="456"/>
      <c r="AM559" s="456"/>
      <c r="AN559" s="456"/>
      <c r="AO559" s="456"/>
      <c r="AP559" s="456"/>
      <c r="AQ559" s="456"/>
      <c r="AR559" s="456"/>
      <c r="AS559" s="456"/>
      <c r="AT559" s="456"/>
      <c r="AU559" s="456"/>
      <c r="AV559" s="456"/>
      <c r="AW559" s="675">
        <f t="shared" si="33"/>
        <v>48</v>
      </c>
      <c r="AX559" s="440">
        <f>IFERROR(VLOOKUP(B559,Database!A:D,4,FALSE),"r")</f>
        <v>148</v>
      </c>
      <c r="AY559" s="440">
        <f t="shared" si="34"/>
        <v>91</v>
      </c>
      <c r="BA559" s="641"/>
      <c r="BB559" s="467"/>
    </row>
    <row r="560" spans="1:54" ht="16.5" thickTop="1" thickBot="1" x14ac:dyDescent="0.3">
      <c r="A560" s="444">
        <f t="shared" si="35"/>
        <v>554</v>
      </c>
      <c r="B560" s="992">
        <v>5150000328</v>
      </c>
      <c r="C560" s="945">
        <v>42482</v>
      </c>
      <c r="D560" s="440" t="str">
        <f>IFERROR(VLOOKUP(B560,Database!A:D,2,FALSE),"r")</f>
        <v>SM 4 LB GRAPE JELLY</v>
      </c>
      <c r="E560" s="849"/>
      <c r="F560" s="516">
        <f t="shared" si="32"/>
        <v>10844</v>
      </c>
      <c r="G560" s="516"/>
      <c r="H560" s="862"/>
      <c r="I560" s="840">
        <v>35455</v>
      </c>
      <c r="J560" s="441">
        <v>35483</v>
      </c>
      <c r="K560" s="441">
        <v>112</v>
      </c>
      <c r="L560" s="442">
        <v>35484</v>
      </c>
      <c r="M560" s="442">
        <v>35634</v>
      </c>
      <c r="N560" s="442">
        <v>112</v>
      </c>
      <c r="O560" s="449"/>
      <c r="P560" s="449"/>
      <c r="Q560" s="449"/>
      <c r="R560" s="450"/>
      <c r="S560" s="450"/>
      <c r="T560" s="450"/>
      <c r="U560" s="487"/>
      <c r="V560" s="487"/>
      <c r="W560" s="487"/>
      <c r="X560" s="450"/>
      <c r="Y560" s="450"/>
      <c r="Z560" s="450"/>
      <c r="AA560" s="602"/>
      <c r="AB560" s="602"/>
      <c r="AC560" s="602"/>
      <c r="AD560" s="608"/>
      <c r="AE560" s="608"/>
      <c r="AF560" s="608"/>
      <c r="AG560" s="456">
        <v>35635</v>
      </c>
      <c r="AH560" s="456">
        <v>44</v>
      </c>
      <c r="AI560" s="456">
        <v>112</v>
      </c>
      <c r="AJ560" s="456"/>
      <c r="AK560" s="456"/>
      <c r="AL560" s="456"/>
      <c r="AM560" s="456"/>
      <c r="AN560" s="456"/>
      <c r="AO560" s="456"/>
      <c r="AP560" s="456"/>
      <c r="AQ560" s="456"/>
      <c r="AR560" s="456"/>
      <c r="AS560" s="456"/>
      <c r="AT560" s="456"/>
      <c r="AU560" s="456"/>
      <c r="AV560" s="456"/>
      <c r="AW560" s="675">
        <f t="shared" si="33"/>
        <v>180</v>
      </c>
      <c r="AX560" s="440">
        <f>IFERROR(VLOOKUP(B560,Database!A:D,4,FALSE),"r")</f>
        <v>60</v>
      </c>
      <c r="AY560" s="440">
        <f t="shared" si="34"/>
        <v>44</v>
      </c>
      <c r="BA560" s="641"/>
      <c r="BB560" s="467"/>
    </row>
    <row r="561" spans="1:54" ht="16.5" thickTop="1" thickBot="1" x14ac:dyDescent="0.3">
      <c r="A561" s="444">
        <f t="shared" si="35"/>
        <v>555</v>
      </c>
      <c r="B561" s="440">
        <v>5150000302</v>
      </c>
      <c r="C561" s="945">
        <v>42482</v>
      </c>
      <c r="D561" s="440" t="str">
        <f>IFERROR(VLOOKUP(B561,Database!A:D,2,FALSE),"r")</f>
        <v>SM 4 LB SWT ORANGE MARMALADE</v>
      </c>
      <c r="E561" s="849"/>
      <c r="F561" s="516">
        <f t="shared" si="32"/>
        <v>3000</v>
      </c>
      <c r="G561" s="516"/>
      <c r="H561" s="862"/>
      <c r="I561" s="840">
        <v>35636</v>
      </c>
      <c r="J561" s="441">
        <v>35673</v>
      </c>
      <c r="K561" s="441">
        <v>113</v>
      </c>
      <c r="L561" s="442">
        <v>35777</v>
      </c>
      <c r="M561" s="442">
        <v>35788</v>
      </c>
      <c r="N561" s="442">
        <v>114</v>
      </c>
      <c r="O561" s="449"/>
      <c r="P561" s="449"/>
      <c r="Q561" s="449"/>
      <c r="R561" s="450"/>
      <c r="S561" s="450"/>
      <c r="T561" s="450"/>
      <c r="U561" s="487"/>
      <c r="V561" s="487"/>
      <c r="W561" s="487"/>
      <c r="X561" s="450"/>
      <c r="Y561" s="450"/>
      <c r="Z561" s="450"/>
      <c r="AA561" s="602"/>
      <c r="AB561" s="602"/>
      <c r="AC561" s="602"/>
      <c r="AD561" s="608"/>
      <c r="AE561" s="608"/>
      <c r="AF561" s="608"/>
      <c r="AG561" s="456"/>
      <c r="AH561" s="456"/>
      <c r="AI561" s="456"/>
      <c r="AJ561" s="456"/>
      <c r="AK561" s="456"/>
      <c r="AL561" s="456"/>
      <c r="AM561" s="456"/>
      <c r="AN561" s="456"/>
      <c r="AO561" s="456"/>
      <c r="AP561" s="456"/>
      <c r="AQ561" s="456"/>
      <c r="AR561" s="456"/>
      <c r="AS561" s="456"/>
      <c r="AT561" s="456"/>
      <c r="AU561" s="456"/>
      <c r="AV561" s="456"/>
      <c r="AW561" s="675">
        <f t="shared" si="33"/>
        <v>50</v>
      </c>
      <c r="AX561" s="440">
        <f>IFERROR(VLOOKUP(B561,Database!A:D,4,FALSE),"r")</f>
        <v>60</v>
      </c>
      <c r="AY561" s="440">
        <f t="shared" si="34"/>
        <v>0</v>
      </c>
      <c r="BA561" s="641"/>
      <c r="BB561" s="467"/>
    </row>
    <row r="562" spans="1:54" ht="16.5" thickTop="1" thickBot="1" x14ac:dyDescent="0.3">
      <c r="A562" s="444">
        <f t="shared" si="35"/>
        <v>556</v>
      </c>
      <c r="B562" s="440">
        <v>5150003535</v>
      </c>
      <c r="C562" s="945">
        <v>43945</v>
      </c>
      <c r="D562" s="440" t="str">
        <f>IFERROR(VLOOKUP(B562,Database!A:D,2,FALSE),"r")</f>
        <v>DK 10 TN BLK SWEET CHERRY PRES</v>
      </c>
      <c r="E562" s="849"/>
      <c r="F562" s="516">
        <f t="shared" si="32"/>
        <v>232</v>
      </c>
      <c r="G562" s="516"/>
      <c r="H562" s="862"/>
      <c r="I562" s="840">
        <v>35789</v>
      </c>
      <c r="J562" s="441">
        <v>35793</v>
      </c>
      <c r="K562" s="441">
        <v>114</v>
      </c>
      <c r="L562" s="442"/>
      <c r="M562" s="442"/>
      <c r="N562" s="442"/>
      <c r="O562" s="449"/>
      <c r="P562" s="449"/>
      <c r="Q562" s="449"/>
      <c r="R562" s="450"/>
      <c r="S562" s="450"/>
      <c r="T562" s="450"/>
      <c r="U562" s="487"/>
      <c r="V562" s="487"/>
      <c r="W562" s="487"/>
      <c r="X562" s="450"/>
      <c r="Y562" s="450"/>
      <c r="Z562" s="450"/>
      <c r="AA562" s="602"/>
      <c r="AB562" s="602"/>
      <c r="AC562" s="602"/>
      <c r="AD562" s="608"/>
      <c r="AE562" s="608"/>
      <c r="AF562" s="608"/>
      <c r="AG562" s="456">
        <v>35794</v>
      </c>
      <c r="AH562" s="456">
        <v>22</v>
      </c>
      <c r="AI562" s="456">
        <v>114</v>
      </c>
      <c r="AJ562" s="456"/>
      <c r="AK562" s="456"/>
      <c r="AL562" s="456"/>
      <c r="AM562" s="456"/>
      <c r="AN562" s="456"/>
      <c r="AO562" s="456"/>
      <c r="AP562" s="456"/>
      <c r="AQ562" s="456"/>
      <c r="AR562" s="456"/>
      <c r="AS562" s="456"/>
      <c r="AT562" s="456"/>
      <c r="AU562" s="456"/>
      <c r="AV562" s="456"/>
      <c r="AW562" s="675">
        <f t="shared" si="33"/>
        <v>5</v>
      </c>
      <c r="AX562" s="440">
        <f>IFERROR(VLOOKUP(B562,Database!A:D,4,FALSE),"r")</f>
        <v>42</v>
      </c>
      <c r="AY562" s="440">
        <f t="shared" si="34"/>
        <v>22</v>
      </c>
      <c r="BA562" s="641"/>
      <c r="BB562" s="467"/>
    </row>
    <row r="563" spans="1:54" ht="16.5" thickTop="1" thickBot="1" x14ac:dyDescent="0.3">
      <c r="A563" s="444">
        <f t="shared" si="35"/>
        <v>557</v>
      </c>
      <c r="B563" s="440">
        <v>5150000321</v>
      </c>
      <c r="C563" s="945">
        <v>43945</v>
      </c>
      <c r="D563" s="440" t="str">
        <f>IFERROR(VLOOKUP(B563,Database!A:D,2,FALSE),"r")</f>
        <v>SM 10 TN STRAWBERRY PRESERVES</v>
      </c>
      <c r="E563" s="849"/>
      <c r="F563" s="516">
        <f t="shared" si="32"/>
        <v>261</v>
      </c>
      <c r="G563" s="516"/>
      <c r="H563" s="862"/>
      <c r="I563" s="840">
        <v>35795</v>
      </c>
      <c r="J563" s="441">
        <v>35800</v>
      </c>
      <c r="K563" s="441">
        <v>114</v>
      </c>
      <c r="L563" s="442"/>
      <c r="M563" s="442"/>
      <c r="N563" s="442"/>
      <c r="O563" s="449"/>
      <c r="P563" s="449"/>
      <c r="Q563" s="449"/>
      <c r="R563" s="450"/>
      <c r="S563" s="450"/>
      <c r="T563" s="450"/>
      <c r="U563" s="487"/>
      <c r="V563" s="487"/>
      <c r="W563" s="487"/>
      <c r="X563" s="450"/>
      <c r="Y563" s="450"/>
      <c r="Z563" s="450"/>
      <c r="AA563" s="602"/>
      <c r="AB563" s="602"/>
      <c r="AC563" s="602"/>
      <c r="AD563" s="608"/>
      <c r="AE563" s="608"/>
      <c r="AF563" s="608"/>
      <c r="AG563" s="456">
        <v>35801</v>
      </c>
      <c r="AH563" s="456">
        <v>9</v>
      </c>
      <c r="AI563" s="456">
        <v>114</v>
      </c>
      <c r="AJ563" s="456"/>
      <c r="AK563" s="456"/>
      <c r="AL563" s="456"/>
      <c r="AM563" s="456"/>
      <c r="AN563" s="456"/>
      <c r="AO563" s="456"/>
      <c r="AP563" s="456"/>
      <c r="AQ563" s="456"/>
      <c r="AR563" s="456"/>
      <c r="AS563" s="456"/>
      <c r="AT563" s="456"/>
      <c r="AU563" s="456"/>
      <c r="AV563" s="456"/>
      <c r="AW563" s="675">
        <f t="shared" si="33"/>
        <v>6</v>
      </c>
      <c r="AX563" s="440">
        <f>IFERROR(VLOOKUP(B563,Database!A:D,4,FALSE),"r")</f>
        <v>42</v>
      </c>
      <c r="AY563" s="440">
        <f t="shared" si="34"/>
        <v>9</v>
      </c>
      <c r="BA563" s="641"/>
      <c r="BB563" s="467"/>
    </row>
    <row r="564" spans="1:54" ht="16.5" thickTop="1" thickBot="1" x14ac:dyDescent="0.3">
      <c r="A564" s="444">
        <f t="shared" si="35"/>
        <v>558</v>
      </c>
      <c r="B564" s="440">
        <v>5150000319</v>
      </c>
      <c r="C564" s="945">
        <v>43945</v>
      </c>
      <c r="D564" s="440" t="str">
        <f>IFERROR(VLOOKUP(B564,Database!A:D,2,FALSE),"r")</f>
        <v>SM 10 TN RED RASPBERRY PRES</v>
      </c>
      <c r="E564" s="849"/>
      <c r="F564" s="516">
        <f t="shared" si="32"/>
        <v>198</v>
      </c>
      <c r="G564" s="516"/>
      <c r="H564" s="862"/>
      <c r="I564" s="840">
        <v>35802</v>
      </c>
      <c r="J564" s="441">
        <v>35805</v>
      </c>
      <c r="K564" s="441">
        <v>114</v>
      </c>
      <c r="L564" s="442"/>
      <c r="M564" s="442"/>
      <c r="N564" s="442"/>
      <c r="O564" s="449"/>
      <c r="P564" s="449"/>
      <c r="Q564" s="449"/>
      <c r="R564" s="450"/>
      <c r="S564" s="450"/>
      <c r="T564" s="450"/>
      <c r="U564" s="487"/>
      <c r="V564" s="487"/>
      <c r="W564" s="487"/>
      <c r="X564" s="450"/>
      <c r="Y564" s="450"/>
      <c r="Z564" s="450"/>
      <c r="AA564" s="602"/>
      <c r="AB564" s="602"/>
      <c r="AC564" s="602"/>
      <c r="AD564" s="608"/>
      <c r="AE564" s="608"/>
      <c r="AF564" s="608"/>
      <c r="AG564" s="456">
        <v>35806</v>
      </c>
      <c r="AH564" s="456">
        <v>30</v>
      </c>
      <c r="AI564" s="456">
        <v>114</v>
      </c>
      <c r="AJ564" s="456"/>
      <c r="AK564" s="456"/>
      <c r="AL564" s="456"/>
      <c r="AM564" s="456"/>
      <c r="AN564" s="456"/>
      <c r="AO564" s="456"/>
      <c r="AP564" s="456"/>
      <c r="AQ564" s="456"/>
      <c r="AR564" s="456"/>
      <c r="AS564" s="456"/>
      <c r="AT564" s="456"/>
      <c r="AU564" s="456"/>
      <c r="AV564" s="456"/>
      <c r="AW564" s="675">
        <f t="shared" si="33"/>
        <v>4</v>
      </c>
      <c r="AX564" s="440">
        <f>IFERROR(VLOOKUP(B564,Database!A:D,4,FALSE),"r")</f>
        <v>42</v>
      </c>
      <c r="AY564" s="440">
        <f t="shared" si="34"/>
        <v>30</v>
      </c>
      <c r="BA564" s="641"/>
      <c r="BB564" s="467"/>
    </row>
    <row r="565" spans="1:54" ht="16.5" thickTop="1" thickBot="1" x14ac:dyDescent="0.3">
      <c r="A565" s="444">
        <f t="shared" si="35"/>
        <v>559</v>
      </c>
      <c r="B565" s="440">
        <v>5150003503</v>
      </c>
      <c r="C565" s="945">
        <v>43945</v>
      </c>
      <c r="D565" s="440" t="str">
        <f>IFERROR(VLOOKUP(B565,Database!A:D,2,FALSE),"r")</f>
        <v>DK 10 TN RED RASPBERRY PRES</v>
      </c>
      <c r="E565" s="849"/>
      <c r="F565" s="516">
        <f t="shared" si="32"/>
        <v>239</v>
      </c>
      <c r="G565" s="516"/>
      <c r="H565" s="862"/>
      <c r="I565" s="840">
        <v>35807</v>
      </c>
      <c r="J565" s="441">
        <v>35811</v>
      </c>
      <c r="K565" s="441">
        <v>114</v>
      </c>
      <c r="L565" s="442"/>
      <c r="M565" s="442"/>
      <c r="N565" s="442"/>
      <c r="O565" s="449"/>
      <c r="P565" s="449"/>
      <c r="Q565" s="449"/>
      <c r="R565" s="450"/>
      <c r="S565" s="450"/>
      <c r="T565" s="450"/>
      <c r="U565" s="487"/>
      <c r="V565" s="487"/>
      <c r="W565" s="487"/>
      <c r="X565" s="450"/>
      <c r="Y565" s="450"/>
      <c r="Z565" s="450"/>
      <c r="AA565" s="602"/>
      <c r="AB565" s="602"/>
      <c r="AC565" s="602"/>
      <c r="AD565" s="608"/>
      <c r="AE565" s="608"/>
      <c r="AF565" s="608"/>
      <c r="AG565" s="456">
        <v>35812</v>
      </c>
      <c r="AH565" s="456">
        <v>29</v>
      </c>
      <c r="AI565" s="456">
        <v>114</v>
      </c>
      <c r="AJ565" s="456"/>
      <c r="AK565" s="456"/>
      <c r="AL565" s="456"/>
      <c r="AM565" s="456"/>
      <c r="AN565" s="456"/>
      <c r="AO565" s="456"/>
      <c r="AP565" s="456"/>
      <c r="AQ565" s="456"/>
      <c r="AR565" s="456"/>
      <c r="AS565" s="456"/>
      <c r="AT565" s="456"/>
      <c r="AU565" s="456"/>
      <c r="AV565" s="456"/>
      <c r="AW565" s="675">
        <f t="shared" si="33"/>
        <v>5</v>
      </c>
      <c r="AX565" s="440">
        <f>IFERROR(VLOOKUP(B565,Database!A:D,4,FALSE),"r")</f>
        <v>42</v>
      </c>
      <c r="AY565" s="440">
        <f t="shared" si="34"/>
        <v>29</v>
      </c>
      <c r="BA565" s="641"/>
      <c r="BB565" s="467"/>
    </row>
    <row r="566" spans="1:54" ht="16.5" thickTop="1" thickBot="1" x14ac:dyDescent="0.3">
      <c r="A566" s="459">
        <f t="shared" si="35"/>
        <v>560</v>
      </c>
      <c r="B566" s="451">
        <v>5150003501</v>
      </c>
      <c r="C566" s="1083">
        <v>43945</v>
      </c>
      <c r="D566" s="451" t="str">
        <f>IFERROR(VLOOKUP(B566,Database!A:D,2,FALSE),"r")</f>
        <v>DK 10 TN BLACKBERRY PRESERVES</v>
      </c>
      <c r="E566" s="856"/>
      <c r="F566" s="516">
        <f t="shared" si="32"/>
        <v>424</v>
      </c>
      <c r="G566" s="744"/>
      <c r="H566" s="875"/>
      <c r="I566" s="921">
        <v>35813</v>
      </c>
      <c r="J566" s="452">
        <v>35821</v>
      </c>
      <c r="K566" s="452">
        <v>114</v>
      </c>
      <c r="L566" s="453"/>
      <c r="M566" s="453"/>
      <c r="N566" s="453"/>
      <c r="O566" s="454"/>
      <c r="P566" s="454"/>
      <c r="Q566" s="454"/>
      <c r="R566" s="455"/>
      <c r="S566" s="455"/>
      <c r="T566" s="455"/>
      <c r="U566" s="488"/>
      <c r="V566" s="488"/>
      <c r="W566" s="488"/>
      <c r="X566" s="455"/>
      <c r="Y566" s="455"/>
      <c r="Z566" s="455"/>
      <c r="AA566" s="603"/>
      <c r="AB566" s="603"/>
      <c r="AC566" s="603"/>
      <c r="AD566" s="610"/>
      <c r="AE566" s="610"/>
      <c r="AF566" s="610"/>
      <c r="AG566" s="457">
        <v>35822</v>
      </c>
      <c r="AH566" s="457">
        <v>46</v>
      </c>
      <c r="AI566" s="457">
        <v>114</v>
      </c>
      <c r="AJ566" s="457"/>
      <c r="AK566" s="457"/>
      <c r="AL566" s="457"/>
      <c r="AM566" s="457"/>
      <c r="AN566" s="457"/>
      <c r="AO566" s="457"/>
      <c r="AP566" s="457"/>
      <c r="AQ566" s="457"/>
      <c r="AR566" s="457"/>
      <c r="AS566" s="457"/>
      <c r="AT566" s="457"/>
      <c r="AU566" s="457"/>
      <c r="AV566" s="457"/>
      <c r="AW566" s="675">
        <f t="shared" si="33"/>
        <v>9</v>
      </c>
      <c r="AX566" s="451">
        <f>IFERROR(VLOOKUP(B566,Database!A:D,4,FALSE),"r")</f>
        <v>42</v>
      </c>
      <c r="AY566" s="440">
        <f t="shared" si="34"/>
        <v>46</v>
      </c>
      <c r="BA566" s="641"/>
      <c r="BB566" s="467"/>
    </row>
    <row r="567" spans="1:54" ht="16.5" thickTop="1" thickBot="1" x14ac:dyDescent="0.3">
      <c r="A567" s="460">
        <f t="shared" si="35"/>
        <v>561</v>
      </c>
      <c r="B567" s="461">
        <v>5150005125</v>
      </c>
      <c r="C567" s="1084">
        <v>43945</v>
      </c>
      <c r="D567" s="461" t="str">
        <f>IFERROR(VLOOKUP(B567,Database!A:D,2,FALSE),"r")</f>
        <v>SM 1L PURE STRAWBERRY JAM</v>
      </c>
      <c r="E567" s="857"/>
      <c r="F567" s="516">
        <f t="shared" si="32"/>
        <v>1080</v>
      </c>
      <c r="G567" s="743"/>
      <c r="H567" s="865"/>
      <c r="I567" s="922">
        <v>35823</v>
      </c>
      <c r="J567" s="462">
        <v>35842</v>
      </c>
      <c r="K567" s="462">
        <v>115</v>
      </c>
      <c r="L567" s="463"/>
      <c r="M567" s="463"/>
      <c r="N567" s="463"/>
      <c r="O567" s="464"/>
      <c r="P567" s="464"/>
      <c r="Q567" s="464"/>
      <c r="R567" s="465"/>
      <c r="S567" s="465"/>
      <c r="T567" s="465"/>
      <c r="U567" s="489"/>
      <c r="V567" s="489"/>
      <c r="W567" s="489"/>
      <c r="X567" s="465"/>
      <c r="Y567" s="465"/>
      <c r="Z567" s="465"/>
      <c r="AA567" s="606"/>
      <c r="AB567" s="606"/>
      <c r="AC567" s="606"/>
      <c r="AD567" s="613"/>
      <c r="AE567" s="613"/>
      <c r="AF567" s="613"/>
      <c r="AG567" s="466"/>
      <c r="AH567" s="466"/>
      <c r="AI567" s="466"/>
      <c r="AJ567" s="466"/>
      <c r="AK567" s="466"/>
      <c r="AL567" s="466"/>
      <c r="AM567" s="466"/>
      <c r="AN567" s="466"/>
      <c r="AO567" s="466"/>
      <c r="AP567" s="543"/>
      <c r="AQ567" s="543"/>
      <c r="AR567" s="543"/>
      <c r="AS567" s="543"/>
      <c r="AT567" s="543"/>
      <c r="AU567" s="543"/>
      <c r="AV567" s="543"/>
      <c r="AW567" s="675">
        <f t="shared" si="33"/>
        <v>20</v>
      </c>
      <c r="AX567" s="461">
        <f>IFERROR(VLOOKUP(B567,Database!A:D,4,FALSE),"r")</f>
        <v>54</v>
      </c>
      <c r="AY567" s="440">
        <f t="shared" si="34"/>
        <v>0</v>
      </c>
      <c r="BA567" s="641"/>
      <c r="BB567" s="467"/>
    </row>
    <row r="568" spans="1:54" ht="16.5" thickTop="1" thickBot="1" x14ac:dyDescent="0.3">
      <c r="A568" s="460">
        <f t="shared" si="35"/>
        <v>562</v>
      </c>
      <c r="B568" s="461"/>
      <c r="C568" s="461"/>
      <c r="D568" s="461" t="str">
        <f>IFERROR(VLOOKUP(B568,Database!A:D,2,FALSE),"r")</f>
        <v>r</v>
      </c>
      <c r="E568" s="857"/>
      <c r="F568" s="516" t="e">
        <f t="shared" si="32"/>
        <v>#VALUE!</v>
      </c>
      <c r="G568" s="743"/>
      <c r="H568" s="865"/>
      <c r="I568" s="922"/>
      <c r="J568" s="462"/>
      <c r="K568" s="462"/>
      <c r="L568" s="463"/>
      <c r="M568" s="463"/>
      <c r="N568" s="463"/>
      <c r="O568" s="464"/>
      <c r="P568" s="464"/>
      <c r="Q568" s="464"/>
      <c r="R568" s="465"/>
      <c r="S568" s="465"/>
      <c r="T568" s="465"/>
      <c r="U568" s="489"/>
      <c r="V568" s="489"/>
      <c r="W568" s="489"/>
      <c r="X568" s="465"/>
      <c r="Y568" s="465"/>
      <c r="Z568" s="465"/>
      <c r="AA568" s="606"/>
      <c r="AB568" s="606"/>
      <c r="AC568" s="606"/>
      <c r="AD568" s="613"/>
      <c r="AE568" s="613"/>
      <c r="AF568" s="613"/>
      <c r="AG568" s="466"/>
      <c r="AH568" s="466"/>
      <c r="AI568" s="466"/>
      <c r="AJ568" s="466"/>
      <c r="AK568" s="466"/>
      <c r="AL568" s="466"/>
      <c r="AM568" s="466"/>
      <c r="AN568" s="466"/>
      <c r="AO568" s="466"/>
      <c r="AP568" s="543"/>
      <c r="AQ568" s="543"/>
      <c r="AR568" s="543"/>
      <c r="AS568" s="543"/>
      <c r="AT568" s="543"/>
      <c r="AU568" s="543"/>
      <c r="AV568" s="543"/>
      <c r="AW568" s="675">
        <f t="shared" si="33"/>
        <v>0</v>
      </c>
      <c r="AX568" s="461" t="str">
        <f>IFERROR(VLOOKUP(B568,Database!A:D,4,FALSE),"r")</f>
        <v>r</v>
      </c>
      <c r="AY568" s="440">
        <f t="shared" si="34"/>
        <v>0</v>
      </c>
      <c r="BA568" s="641"/>
      <c r="BB568" s="467"/>
    </row>
    <row r="569" spans="1:54" ht="16.5" thickTop="1" thickBot="1" x14ac:dyDescent="0.3">
      <c r="A569" s="460">
        <f t="shared" si="35"/>
        <v>563</v>
      </c>
      <c r="B569" s="467"/>
      <c r="C569" s="467"/>
      <c r="D569" s="461" t="str">
        <f>IFERROR(VLOOKUP(B569,Database!A:D,2,FALSE),"r")</f>
        <v>r</v>
      </c>
      <c r="E569" s="857"/>
      <c r="F569" s="516" t="e">
        <f t="shared" si="32"/>
        <v>#VALUE!</v>
      </c>
      <c r="G569" s="743"/>
      <c r="H569" s="865"/>
      <c r="I569" s="923"/>
      <c r="J569" s="468"/>
      <c r="K569" s="468"/>
      <c r="L569" s="469"/>
      <c r="M569" s="469"/>
      <c r="N569" s="469"/>
      <c r="O569" s="470"/>
      <c r="P569" s="470"/>
      <c r="Q569" s="470"/>
      <c r="R569" s="471"/>
      <c r="S569" s="471"/>
      <c r="T569" s="471"/>
      <c r="U569" s="490"/>
      <c r="V569" s="490"/>
      <c r="W569" s="490"/>
      <c r="X569" s="471"/>
      <c r="Y569" s="471"/>
      <c r="Z569" s="471"/>
      <c r="AA569" s="607"/>
      <c r="AB569" s="607"/>
      <c r="AC569" s="607"/>
      <c r="AD569" s="614"/>
      <c r="AE569" s="614"/>
      <c r="AF569" s="614"/>
      <c r="AG569" s="472"/>
      <c r="AH569" s="472"/>
      <c r="AI569" s="472"/>
      <c r="AJ569" s="472"/>
      <c r="AK569" s="472"/>
      <c r="AL569" s="472"/>
      <c r="AM569" s="472"/>
      <c r="AN569" s="472"/>
      <c r="AO569" s="472"/>
      <c r="AP569" s="544"/>
      <c r="AQ569" s="544"/>
      <c r="AR569" s="544"/>
      <c r="AS569" s="544"/>
      <c r="AT569" s="544"/>
      <c r="AU569" s="544"/>
      <c r="AV569" s="544"/>
      <c r="AW569" s="675">
        <f t="shared" si="33"/>
        <v>0</v>
      </c>
      <c r="AX569" s="461" t="str">
        <f>IFERROR(VLOOKUP(B569,Database!A:D,4,FALSE),"r")</f>
        <v>r</v>
      </c>
      <c r="AY569" s="440">
        <f t="shared" si="34"/>
        <v>0</v>
      </c>
      <c r="BA569" s="641"/>
      <c r="BB569" s="467"/>
    </row>
    <row r="570" spans="1:54" ht="16.5" thickTop="1" thickBot="1" x14ac:dyDescent="0.3">
      <c r="A570" s="460">
        <f t="shared" si="35"/>
        <v>564</v>
      </c>
      <c r="B570" s="467"/>
      <c r="C570" s="467"/>
      <c r="D570" s="461" t="str">
        <f>IFERROR(VLOOKUP(B570,Database!A:D,2,FALSE),"r")</f>
        <v>r</v>
      </c>
      <c r="E570" s="857"/>
      <c r="F570" s="516" t="e">
        <f t="shared" si="32"/>
        <v>#VALUE!</v>
      </c>
      <c r="G570" s="743"/>
      <c r="H570" s="865"/>
      <c r="I570" s="923"/>
      <c r="J570" s="468"/>
      <c r="K570" s="468"/>
      <c r="L570" s="469"/>
      <c r="M570" s="469"/>
      <c r="N570" s="469"/>
      <c r="O570" s="470"/>
      <c r="P570" s="470"/>
      <c r="Q570" s="470"/>
      <c r="R570" s="471"/>
      <c r="S570" s="471"/>
      <c r="T570" s="471"/>
      <c r="U570" s="490"/>
      <c r="V570" s="490"/>
      <c r="W570" s="490"/>
      <c r="X570" s="471"/>
      <c r="Y570" s="471"/>
      <c r="Z570" s="471"/>
      <c r="AA570" s="607"/>
      <c r="AB570" s="607"/>
      <c r="AC570" s="607"/>
      <c r="AD570" s="614"/>
      <c r="AE570" s="614"/>
      <c r="AF570" s="614"/>
      <c r="AG570" s="472"/>
      <c r="AH570" s="472"/>
      <c r="AI570" s="472"/>
      <c r="AJ570" s="472"/>
      <c r="AK570" s="472"/>
      <c r="AL570" s="472"/>
      <c r="AM570" s="472"/>
      <c r="AN570" s="472"/>
      <c r="AO570" s="472"/>
      <c r="AP570" s="544"/>
      <c r="AQ570" s="544"/>
      <c r="AR570" s="544"/>
      <c r="AS570" s="544"/>
      <c r="AT570" s="544"/>
      <c r="AU570" s="544"/>
      <c r="AV570" s="544"/>
      <c r="AW570" s="675">
        <f t="shared" si="33"/>
        <v>0</v>
      </c>
      <c r="AX570" s="461" t="str">
        <f>IFERROR(VLOOKUP(B570,Database!A:D,4,FALSE),"r")</f>
        <v>r</v>
      </c>
      <c r="AY570" s="440">
        <f t="shared" si="34"/>
        <v>0</v>
      </c>
      <c r="BA570" s="641"/>
      <c r="BB570" s="467"/>
    </row>
    <row r="571" spans="1:54" ht="16.5" thickTop="1" thickBot="1" x14ac:dyDescent="0.3">
      <c r="A571" s="460">
        <f t="shared" si="35"/>
        <v>565</v>
      </c>
      <c r="B571" s="467"/>
      <c r="C571" s="467"/>
      <c r="D571" s="461" t="str">
        <f>IFERROR(VLOOKUP(B571,Database!A:D,2,FALSE),"r")</f>
        <v>r</v>
      </c>
      <c r="E571" s="857"/>
      <c r="F571" s="516" t="e">
        <f t="shared" si="32"/>
        <v>#VALUE!</v>
      </c>
      <c r="G571" s="743"/>
      <c r="H571" s="865"/>
      <c r="I571" s="923"/>
      <c r="J571" s="468"/>
      <c r="K571" s="468"/>
      <c r="L571" s="469"/>
      <c r="M571" s="469"/>
      <c r="N571" s="469"/>
      <c r="O571" s="470"/>
      <c r="P571" s="470"/>
      <c r="Q571" s="470"/>
      <c r="R571" s="471"/>
      <c r="S571" s="471"/>
      <c r="T571" s="471"/>
      <c r="U571" s="490"/>
      <c r="V571" s="490"/>
      <c r="W571" s="490"/>
      <c r="X571" s="471"/>
      <c r="Y571" s="471"/>
      <c r="Z571" s="471"/>
      <c r="AA571" s="607"/>
      <c r="AB571" s="607"/>
      <c r="AC571" s="607"/>
      <c r="AD571" s="614"/>
      <c r="AE571" s="614"/>
      <c r="AF571" s="614"/>
      <c r="AG571" s="472"/>
      <c r="AH571" s="472"/>
      <c r="AI571" s="472"/>
      <c r="AJ571" s="472"/>
      <c r="AK571" s="472"/>
      <c r="AL571" s="472"/>
      <c r="AM571" s="472"/>
      <c r="AN571" s="472"/>
      <c r="AO571" s="472"/>
      <c r="AP571" s="544"/>
      <c r="AQ571" s="544"/>
      <c r="AR571" s="544"/>
      <c r="AS571" s="544"/>
      <c r="AT571" s="544"/>
      <c r="AU571" s="544"/>
      <c r="AV571" s="544"/>
      <c r="AW571" s="675">
        <f t="shared" si="33"/>
        <v>0</v>
      </c>
      <c r="AX571" s="461" t="str">
        <f>IFERROR(VLOOKUP(B571,Database!A:D,4,FALSE),"r")</f>
        <v>r</v>
      </c>
      <c r="AY571" s="440">
        <f t="shared" si="34"/>
        <v>0</v>
      </c>
      <c r="BA571" s="641"/>
      <c r="BB571" s="467"/>
    </row>
    <row r="572" spans="1:54" ht="16.5" thickTop="1" thickBot="1" x14ac:dyDescent="0.3">
      <c r="A572" s="460">
        <f t="shared" si="35"/>
        <v>566</v>
      </c>
      <c r="B572" s="467"/>
      <c r="C572" s="467"/>
      <c r="D572" s="461" t="str">
        <f>IFERROR(VLOOKUP(B572,Database!A:D,2,FALSE),"r")</f>
        <v>r</v>
      </c>
      <c r="E572" s="857"/>
      <c r="F572" s="516" t="e">
        <f t="shared" si="32"/>
        <v>#VALUE!</v>
      </c>
      <c r="G572" s="743"/>
      <c r="H572" s="865"/>
      <c r="I572" s="923"/>
      <c r="J572" s="468"/>
      <c r="K572" s="468"/>
      <c r="L572" s="469"/>
      <c r="M572" s="469"/>
      <c r="N572" s="469"/>
      <c r="O572" s="470"/>
      <c r="P572" s="470"/>
      <c r="Q572" s="470"/>
      <c r="R572" s="471"/>
      <c r="S572" s="471"/>
      <c r="T572" s="471"/>
      <c r="U572" s="490"/>
      <c r="V572" s="490"/>
      <c r="W572" s="490"/>
      <c r="X572" s="471"/>
      <c r="Y572" s="471"/>
      <c r="Z572" s="471"/>
      <c r="AA572" s="607"/>
      <c r="AB572" s="607"/>
      <c r="AC572" s="607"/>
      <c r="AD572" s="614"/>
      <c r="AE572" s="614"/>
      <c r="AF572" s="614"/>
      <c r="AG572" s="472"/>
      <c r="AH572" s="472"/>
      <c r="AI572" s="472"/>
      <c r="AJ572" s="472"/>
      <c r="AK572" s="472"/>
      <c r="AL572" s="472"/>
      <c r="AM572" s="472"/>
      <c r="AN572" s="472"/>
      <c r="AO572" s="472"/>
      <c r="AP572" s="544"/>
      <c r="AQ572" s="544"/>
      <c r="AR572" s="544"/>
      <c r="AS572" s="544"/>
      <c r="AT572" s="544"/>
      <c r="AU572" s="544"/>
      <c r="AV572" s="544"/>
      <c r="AW572" s="675">
        <f t="shared" si="33"/>
        <v>0</v>
      </c>
      <c r="AX572" s="461" t="str">
        <f>IFERROR(VLOOKUP(B572,Database!A:D,4,FALSE),"r")</f>
        <v>r</v>
      </c>
      <c r="AY572" s="440">
        <f t="shared" si="34"/>
        <v>0</v>
      </c>
      <c r="BA572" s="641"/>
      <c r="BB572" s="467"/>
    </row>
    <row r="573" spans="1:54" ht="16.5" thickTop="1" thickBot="1" x14ac:dyDescent="0.3">
      <c r="A573" s="460">
        <f t="shared" si="35"/>
        <v>567</v>
      </c>
      <c r="B573" s="467"/>
      <c r="C573" s="467"/>
      <c r="D573" s="461" t="str">
        <f>IFERROR(VLOOKUP(B573,Database!A:D,2,FALSE),"r")</f>
        <v>r</v>
      </c>
      <c r="E573" s="857"/>
      <c r="F573" s="516" t="e">
        <f t="shared" si="32"/>
        <v>#VALUE!</v>
      </c>
      <c r="G573" s="743"/>
      <c r="H573" s="865"/>
      <c r="I573" s="923"/>
      <c r="J573" s="468"/>
      <c r="K573" s="468"/>
      <c r="L573" s="469"/>
      <c r="M573" s="469"/>
      <c r="N573" s="469"/>
      <c r="O573" s="470"/>
      <c r="P573" s="470"/>
      <c r="Q573" s="470"/>
      <c r="R573" s="471"/>
      <c r="S573" s="471"/>
      <c r="T573" s="471"/>
      <c r="U573" s="490"/>
      <c r="V573" s="490"/>
      <c r="W573" s="490"/>
      <c r="X573" s="471"/>
      <c r="Y573" s="471"/>
      <c r="Z573" s="471"/>
      <c r="AA573" s="607"/>
      <c r="AB573" s="607"/>
      <c r="AC573" s="607"/>
      <c r="AD573" s="614"/>
      <c r="AE573" s="614"/>
      <c r="AF573" s="614"/>
      <c r="AG573" s="472"/>
      <c r="AH573" s="472"/>
      <c r="AI573" s="472"/>
      <c r="AJ573" s="472"/>
      <c r="AK573" s="472"/>
      <c r="AL573" s="472"/>
      <c r="AM573" s="472"/>
      <c r="AN573" s="472"/>
      <c r="AO573" s="472"/>
      <c r="AP573" s="544"/>
      <c r="AQ573" s="544"/>
      <c r="AR573" s="544"/>
      <c r="AS573" s="544"/>
      <c r="AT573" s="544"/>
      <c r="AU573" s="544"/>
      <c r="AV573" s="544"/>
      <c r="AW573" s="675">
        <f t="shared" si="33"/>
        <v>0</v>
      </c>
      <c r="AX573" s="461" t="str">
        <f>IFERROR(VLOOKUP(B573,Database!A:D,4,FALSE),"r")</f>
        <v>r</v>
      </c>
      <c r="AY573" s="440">
        <f t="shared" si="34"/>
        <v>0</v>
      </c>
      <c r="BA573" s="641"/>
      <c r="BB573" s="467"/>
    </row>
    <row r="574" spans="1:54" ht="16.5" thickTop="1" thickBot="1" x14ac:dyDescent="0.3">
      <c r="A574" s="460">
        <f t="shared" si="35"/>
        <v>568</v>
      </c>
      <c r="B574" s="467"/>
      <c r="C574" s="467"/>
      <c r="D574" s="461" t="str">
        <f>IFERROR(VLOOKUP(B574,Database!A:D,2,FALSE),"r")</f>
        <v>r</v>
      </c>
      <c r="E574" s="857"/>
      <c r="F574" s="516" t="e">
        <f t="shared" si="32"/>
        <v>#VALUE!</v>
      </c>
      <c r="G574" s="743"/>
      <c r="H574" s="865"/>
      <c r="I574" s="923"/>
      <c r="J574" s="468"/>
      <c r="K574" s="468"/>
      <c r="L574" s="469"/>
      <c r="M574" s="469"/>
      <c r="N574" s="469"/>
      <c r="O574" s="470"/>
      <c r="P574" s="470"/>
      <c r="Q574" s="470"/>
      <c r="R574" s="471"/>
      <c r="S574" s="471"/>
      <c r="T574" s="471"/>
      <c r="U574" s="490"/>
      <c r="V574" s="490"/>
      <c r="W574" s="490"/>
      <c r="X574" s="471"/>
      <c r="Y574" s="471"/>
      <c r="Z574" s="471"/>
      <c r="AA574" s="607"/>
      <c r="AB574" s="607"/>
      <c r="AC574" s="607"/>
      <c r="AD574" s="614"/>
      <c r="AE574" s="614"/>
      <c r="AF574" s="614"/>
      <c r="AG574" s="472"/>
      <c r="AH574" s="472"/>
      <c r="AI574" s="472"/>
      <c r="AJ574" s="472"/>
      <c r="AK574" s="472"/>
      <c r="AL574" s="472"/>
      <c r="AM574" s="472"/>
      <c r="AN574" s="472"/>
      <c r="AO574" s="472"/>
      <c r="AP574" s="544"/>
      <c r="AQ574" s="544"/>
      <c r="AR574" s="544"/>
      <c r="AS574" s="544"/>
      <c r="AT574" s="544"/>
      <c r="AU574" s="544"/>
      <c r="AV574" s="544"/>
      <c r="AW574" s="675">
        <f t="shared" si="33"/>
        <v>0</v>
      </c>
      <c r="AX574" s="461" t="str">
        <f>IFERROR(VLOOKUP(B574,Database!A:D,4,FALSE),"r")</f>
        <v>r</v>
      </c>
      <c r="AY574" s="440">
        <f t="shared" si="34"/>
        <v>0</v>
      </c>
      <c r="BA574" s="641"/>
      <c r="BB574" s="467"/>
    </row>
    <row r="575" spans="1:54" ht="16.5" thickTop="1" thickBot="1" x14ac:dyDescent="0.3">
      <c r="A575" s="460">
        <f t="shared" si="35"/>
        <v>569</v>
      </c>
      <c r="B575" s="467"/>
      <c r="C575" s="467"/>
      <c r="D575" s="461" t="str">
        <f>IFERROR(VLOOKUP(B575,Database!A:D,2,FALSE),"r")</f>
        <v>r</v>
      </c>
      <c r="E575" s="857"/>
      <c r="F575" s="516" t="e">
        <f t="shared" si="32"/>
        <v>#VALUE!</v>
      </c>
      <c r="G575" s="743"/>
      <c r="H575" s="865"/>
      <c r="I575" s="923"/>
      <c r="J575" s="468"/>
      <c r="K575" s="468"/>
      <c r="L575" s="469"/>
      <c r="M575" s="469"/>
      <c r="N575" s="469"/>
      <c r="O575" s="470"/>
      <c r="P575" s="470"/>
      <c r="Q575" s="470"/>
      <c r="R575" s="471"/>
      <c r="S575" s="471"/>
      <c r="T575" s="471"/>
      <c r="U575" s="490"/>
      <c r="V575" s="490"/>
      <c r="W575" s="490"/>
      <c r="X575" s="471"/>
      <c r="Y575" s="471"/>
      <c r="Z575" s="471"/>
      <c r="AA575" s="607"/>
      <c r="AB575" s="607"/>
      <c r="AC575" s="607"/>
      <c r="AD575" s="614"/>
      <c r="AE575" s="614"/>
      <c r="AF575" s="614"/>
      <c r="AG575" s="472"/>
      <c r="AH575" s="472"/>
      <c r="AI575" s="472"/>
      <c r="AJ575" s="472"/>
      <c r="AK575" s="472"/>
      <c r="AL575" s="472"/>
      <c r="AM575" s="472"/>
      <c r="AN575" s="472"/>
      <c r="AO575" s="472"/>
      <c r="AP575" s="544"/>
      <c r="AQ575" s="544"/>
      <c r="AR575" s="544"/>
      <c r="AS575" s="544"/>
      <c r="AT575" s="544"/>
      <c r="AU575" s="544"/>
      <c r="AV575" s="544"/>
      <c r="AW575" s="675">
        <f t="shared" si="33"/>
        <v>0</v>
      </c>
      <c r="AX575" s="461" t="str">
        <f>IFERROR(VLOOKUP(B575,Database!A:D,4,FALSE),"r")</f>
        <v>r</v>
      </c>
      <c r="AY575" s="440">
        <f t="shared" si="34"/>
        <v>0</v>
      </c>
      <c r="BA575" s="641"/>
      <c r="BB575" s="467"/>
    </row>
    <row r="576" spans="1:54" ht="16.5" thickTop="1" thickBot="1" x14ac:dyDescent="0.3">
      <c r="A576" s="460">
        <f t="shared" si="35"/>
        <v>570</v>
      </c>
      <c r="B576" s="467"/>
      <c r="C576" s="467"/>
      <c r="D576" s="461" t="str">
        <f>IFERROR(VLOOKUP(B576,Database!A:D,2,FALSE),"r")</f>
        <v>r</v>
      </c>
      <c r="E576" s="857"/>
      <c r="F576" s="516" t="e">
        <f t="shared" si="32"/>
        <v>#VALUE!</v>
      </c>
      <c r="G576" s="743"/>
      <c r="H576" s="865"/>
      <c r="I576" s="923"/>
      <c r="J576" s="468"/>
      <c r="K576" s="468"/>
      <c r="L576" s="469"/>
      <c r="M576" s="469"/>
      <c r="N576" s="469"/>
      <c r="O576" s="470"/>
      <c r="P576" s="470"/>
      <c r="Q576" s="470"/>
      <c r="R576" s="471"/>
      <c r="S576" s="471"/>
      <c r="T576" s="471"/>
      <c r="U576" s="490"/>
      <c r="V576" s="490"/>
      <c r="W576" s="490"/>
      <c r="X576" s="471"/>
      <c r="Y576" s="471"/>
      <c r="Z576" s="471"/>
      <c r="AA576" s="607"/>
      <c r="AB576" s="607"/>
      <c r="AC576" s="607"/>
      <c r="AD576" s="614"/>
      <c r="AE576" s="614"/>
      <c r="AF576" s="614"/>
      <c r="AG576" s="472"/>
      <c r="AH576" s="472"/>
      <c r="AI576" s="472"/>
      <c r="AJ576" s="472"/>
      <c r="AK576" s="472"/>
      <c r="AL576" s="472"/>
      <c r="AM576" s="472"/>
      <c r="AN576" s="472"/>
      <c r="AO576" s="472"/>
      <c r="AP576" s="544"/>
      <c r="AQ576" s="544"/>
      <c r="AR576" s="544"/>
      <c r="AS576" s="544"/>
      <c r="AT576" s="544"/>
      <c r="AU576" s="544"/>
      <c r="AV576" s="544"/>
      <c r="AW576" s="675">
        <f t="shared" si="33"/>
        <v>0</v>
      </c>
      <c r="AX576" s="461" t="str">
        <f>IFERROR(VLOOKUP(B576,Database!A:D,4,FALSE),"r")</f>
        <v>r</v>
      </c>
      <c r="AY576" s="440">
        <f t="shared" si="34"/>
        <v>0</v>
      </c>
      <c r="BA576" s="641"/>
      <c r="BB576" s="467"/>
    </row>
    <row r="577" spans="1:54" ht="16.5" thickTop="1" thickBot="1" x14ac:dyDescent="0.3">
      <c r="A577" s="460">
        <f t="shared" si="35"/>
        <v>571</v>
      </c>
      <c r="B577" s="467"/>
      <c r="C577" s="467"/>
      <c r="D577" s="461" t="str">
        <f>IFERROR(VLOOKUP(B577,Database!A:D,2,FALSE),"r")</f>
        <v>r</v>
      </c>
      <c r="E577" s="857"/>
      <c r="F577" s="516" t="e">
        <f t="shared" si="32"/>
        <v>#VALUE!</v>
      </c>
      <c r="G577" s="743"/>
      <c r="H577" s="865"/>
      <c r="I577" s="923"/>
      <c r="J577" s="468"/>
      <c r="K577" s="468"/>
      <c r="L577" s="469"/>
      <c r="M577" s="469"/>
      <c r="N577" s="469"/>
      <c r="O577" s="470"/>
      <c r="P577" s="470"/>
      <c r="Q577" s="470"/>
      <c r="R577" s="471"/>
      <c r="S577" s="471"/>
      <c r="T577" s="471"/>
      <c r="U577" s="490"/>
      <c r="V577" s="490"/>
      <c r="W577" s="490"/>
      <c r="X577" s="471"/>
      <c r="Y577" s="471"/>
      <c r="Z577" s="471"/>
      <c r="AA577" s="607"/>
      <c r="AB577" s="607"/>
      <c r="AC577" s="607"/>
      <c r="AD577" s="614"/>
      <c r="AE577" s="614"/>
      <c r="AF577" s="614"/>
      <c r="AG577" s="472"/>
      <c r="AH577" s="472"/>
      <c r="AI577" s="472"/>
      <c r="AJ577" s="472"/>
      <c r="AK577" s="472"/>
      <c r="AL577" s="472"/>
      <c r="AM577" s="472"/>
      <c r="AN577" s="472"/>
      <c r="AO577" s="472"/>
      <c r="AP577" s="544"/>
      <c r="AQ577" s="544"/>
      <c r="AR577" s="544"/>
      <c r="AS577" s="544"/>
      <c r="AT577" s="544"/>
      <c r="AU577" s="544"/>
      <c r="AV577" s="544"/>
      <c r="AW577" s="675">
        <f t="shared" si="33"/>
        <v>0</v>
      </c>
      <c r="AX577" s="461" t="str">
        <f>IFERROR(VLOOKUP(B577,Database!A:D,4,FALSE),"r")</f>
        <v>r</v>
      </c>
      <c r="AY577" s="440">
        <f t="shared" si="34"/>
        <v>0</v>
      </c>
      <c r="BA577" s="641"/>
      <c r="BB577" s="467"/>
    </row>
    <row r="578" spans="1:54" ht="16.5" thickTop="1" thickBot="1" x14ac:dyDescent="0.3">
      <c r="A578" s="460">
        <f t="shared" si="35"/>
        <v>572</v>
      </c>
      <c r="B578" s="467"/>
      <c r="C578" s="467"/>
      <c r="D578" s="461" t="str">
        <f>IFERROR(VLOOKUP(B578,Database!A:D,2,FALSE),"r")</f>
        <v>r</v>
      </c>
      <c r="E578" s="857"/>
      <c r="F578" s="516" t="e">
        <f t="shared" si="32"/>
        <v>#VALUE!</v>
      </c>
      <c r="G578" s="743"/>
      <c r="H578" s="865"/>
      <c r="I578" s="923"/>
      <c r="J578" s="468"/>
      <c r="K578" s="468"/>
      <c r="L578" s="469"/>
      <c r="M578" s="469"/>
      <c r="N578" s="469"/>
      <c r="O578" s="470"/>
      <c r="P578" s="470"/>
      <c r="Q578" s="470"/>
      <c r="R578" s="471"/>
      <c r="S578" s="471"/>
      <c r="T578" s="471"/>
      <c r="U578" s="490"/>
      <c r="V578" s="490"/>
      <c r="W578" s="490"/>
      <c r="X578" s="471"/>
      <c r="Y578" s="471"/>
      <c r="Z578" s="471"/>
      <c r="AA578" s="607"/>
      <c r="AB578" s="607"/>
      <c r="AC578" s="607"/>
      <c r="AD578" s="614"/>
      <c r="AE578" s="614"/>
      <c r="AF578" s="614"/>
      <c r="AG578" s="472"/>
      <c r="AH578" s="472"/>
      <c r="AI578" s="472"/>
      <c r="AJ578" s="472"/>
      <c r="AK578" s="472"/>
      <c r="AL578" s="472"/>
      <c r="AM578" s="472"/>
      <c r="AN578" s="472"/>
      <c r="AO578" s="472"/>
      <c r="AP578" s="544"/>
      <c r="AQ578" s="544"/>
      <c r="AR578" s="544"/>
      <c r="AS578" s="544"/>
      <c r="AT578" s="544"/>
      <c r="AU578" s="544"/>
      <c r="AV578" s="544"/>
      <c r="AW578" s="675">
        <f t="shared" si="33"/>
        <v>0</v>
      </c>
      <c r="AX578" s="461" t="str">
        <f>IFERROR(VLOOKUP(B578,Database!A:D,4,FALSE),"r")</f>
        <v>r</v>
      </c>
      <c r="AY578" s="440">
        <f t="shared" si="34"/>
        <v>0</v>
      </c>
      <c r="BA578" s="641"/>
      <c r="BB578" s="467"/>
    </row>
    <row r="579" spans="1:54" ht="16.5" thickTop="1" thickBot="1" x14ac:dyDescent="0.3">
      <c r="A579" s="460">
        <f t="shared" si="35"/>
        <v>573</v>
      </c>
      <c r="B579" s="467"/>
      <c r="C579" s="467"/>
      <c r="D579" s="461" t="str">
        <f>IFERROR(VLOOKUP(B579,Database!A:D,2,FALSE),"r")</f>
        <v>r</v>
      </c>
      <c r="E579" s="857"/>
      <c r="F579" s="516" t="e">
        <f t="shared" si="32"/>
        <v>#VALUE!</v>
      </c>
      <c r="G579" s="743"/>
      <c r="H579" s="865"/>
      <c r="I579" s="923"/>
      <c r="J579" s="468"/>
      <c r="K579" s="468"/>
      <c r="L579" s="469"/>
      <c r="M579" s="469"/>
      <c r="N579" s="469"/>
      <c r="O579" s="470"/>
      <c r="P579" s="470"/>
      <c r="Q579" s="470"/>
      <c r="R579" s="471"/>
      <c r="S579" s="471"/>
      <c r="T579" s="471"/>
      <c r="U579" s="490"/>
      <c r="V579" s="490"/>
      <c r="W579" s="490"/>
      <c r="X579" s="471"/>
      <c r="Y579" s="471"/>
      <c r="Z579" s="471"/>
      <c r="AA579" s="607"/>
      <c r="AB579" s="607"/>
      <c r="AC579" s="607"/>
      <c r="AD579" s="614"/>
      <c r="AE579" s="614"/>
      <c r="AF579" s="614"/>
      <c r="AG579" s="472"/>
      <c r="AH579" s="472"/>
      <c r="AI579" s="472"/>
      <c r="AJ579" s="472"/>
      <c r="AK579" s="472"/>
      <c r="AL579" s="472"/>
      <c r="AM579" s="472"/>
      <c r="AN579" s="472"/>
      <c r="AO579" s="472"/>
      <c r="AP579" s="544"/>
      <c r="AQ579" s="544"/>
      <c r="AR579" s="544"/>
      <c r="AS579" s="544"/>
      <c r="AT579" s="544"/>
      <c r="AU579" s="544"/>
      <c r="AV579" s="544"/>
      <c r="AW579" s="675">
        <f t="shared" si="33"/>
        <v>0</v>
      </c>
      <c r="AX579" s="461" t="str">
        <f>IFERROR(VLOOKUP(B579,Database!A:D,4,FALSE),"r")</f>
        <v>r</v>
      </c>
      <c r="AY579" s="440">
        <f t="shared" si="34"/>
        <v>0</v>
      </c>
      <c r="BA579" s="641"/>
      <c r="BB579" s="467"/>
    </row>
    <row r="580" spans="1:54" ht="16.5" thickTop="1" thickBot="1" x14ac:dyDescent="0.3">
      <c r="A580" s="460">
        <f t="shared" si="35"/>
        <v>574</v>
      </c>
      <c r="B580" s="467"/>
      <c r="C580" s="467"/>
      <c r="D580" s="461" t="str">
        <f>IFERROR(VLOOKUP(B580,Database!A:D,2,FALSE),"r")</f>
        <v>r</v>
      </c>
      <c r="E580" s="857"/>
      <c r="F580" s="516" t="e">
        <f t="shared" si="32"/>
        <v>#VALUE!</v>
      </c>
      <c r="G580" s="743"/>
      <c r="H580" s="865"/>
      <c r="I580" s="923"/>
      <c r="J580" s="468"/>
      <c r="K580" s="468"/>
      <c r="L580" s="469"/>
      <c r="M580" s="469"/>
      <c r="N580" s="469"/>
      <c r="O580" s="470"/>
      <c r="P580" s="470"/>
      <c r="Q580" s="470"/>
      <c r="R580" s="471"/>
      <c r="S580" s="471"/>
      <c r="T580" s="471"/>
      <c r="U580" s="490"/>
      <c r="V580" s="490"/>
      <c r="W580" s="490"/>
      <c r="X580" s="471"/>
      <c r="Y580" s="471"/>
      <c r="Z580" s="471"/>
      <c r="AA580" s="607"/>
      <c r="AB580" s="607"/>
      <c r="AC580" s="607"/>
      <c r="AD580" s="614"/>
      <c r="AE580" s="614"/>
      <c r="AF580" s="614"/>
      <c r="AG580" s="472"/>
      <c r="AH580" s="472"/>
      <c r="AI580" s="472"/>
      <c r="AJ580" s="472"/>
      <c r="AK580" s="472"/>
      <c r="AL580" s="472"/>
      <c r="AM580" s="472"/>
      <c r="AN580" s="472"/>
      <c r="AO580" s="472"/>
      <c r="AP580" s="544"/>
      <c r="AQ580" s="544"/>
      <c r="AR580" s="544"/>
      <c r="AS580" s="544"/>
      <c r="AT580" s="544"/>
      <c r="AU580" s="544"/>
      <c r="AV580" s="544"/>
      <c r="AW580" s="675">
        <f t="shared" si="33"/>
        <v>0</v>
      </c>
      <c r="AX580" s="461" t="str">
        <f>IFERROR(VLOOKUP(B580,Database!A:D,4,FALSE),"r")</f>
        <v>r</v>
      </c>
      <c r="AY580" s="440">
        <f t="shared" si="34"/>
        <v>0</v>
      </c>
      <c r="BA580" s="641"/>
      <c r="BB580" s="467"/>
    </row>
    <row r="581" spans="1:54" ht="16.5" thickTop="1" thickBot="1" x14ac:dyDescent="0.3">
      <c r="A581" s="460">
        <f t="shared" si="35"/>
        <v>575</v>
      </c>
      <c r="B581" s="467"/>
      <c r="C581" s="467"/>
      <c r="D581" s="461" t="str">
        <f>IFERROR(VLOOKUP(B581,Database!A:D,2,FALSE),"r")</f>
        <v>r</v>
      </c>
      <c r="E581" s="857"/>
      <c r="F581" s="516" t="e">
        <f t="shared" si="32"/>
        <v>#VALUE!</v>
      </c>
      <c r="G581" s="743"/>
      <c r="H581" s="865"/>
      <c r="I581" s="923"/>
      <c r="J581" s="468"/>
      <c r="K581" s="468"/>
      <c r="L581" s="469"/>
      <c r="M581" s="469"/>
      <c r="N581" s="469"/>
      <c r="O581" s="470"/>
      <c r="P581" s="470"/>
      <c r="Q581" s="470"/>
      <c r="R581" s="471"/>
      <c r="S581" s="471"/>
      <c r="T581" s="471"/>
      <c r="U581" s="490"/>
      <c r="V581" s="490"/>
      <c r="W581" s="490"/>
      <c r="X581" s="471"/>
      <c r="Y581" s="471"/>
      <c r="Z581" s="471"/>
      <c r="AA581" s="607"/>
      <c r="AB581" s="607"/>
      <c r="AC581" s="607"/>
      <c r="AD581" s="614"/>
      <c r="AE581" s="614"/>
      <c r="AF581" s="614"/>
      <c r="AG581" s="472"/>
      <c r="AH581" s="472"/>
      <c r="AI581" s="472"/>
      <c r="AJ581" s="472"/>
      <c r="AK581" s="472"/>
      <c r="AL581" s="472"/>
      <c r="AM581" s="472"/>
      <c r="AN581" s="472"/>
      <c r="AO581" s="472"/>
      <c r="AP581" s="544"/>
      <c r="AQ581" s="544"/>
      <c r="AR581" s="544"/>
      <c r="AS581" s="544"/>
      <c r="AT581" s="544"/>
      <c r="AU581" s="544"/>
      <c r="AV581" s="544"/>
      <c r="AW581" s="675">
        <f t="shared" si="33"/>
        <v>0</v>
      </c>
      <c r="AX581" s="461" t="str">
        <f>IFERROR(VLOOKUP(B581,Database!A:D,4,FALSE),"r")</f>
        <v>r</v>
      </c>
      <c r="AY581" s="440">
        <f t="shared" si="34"/>
        <v>0</v>
      </c>
      <c r="BA581" s="641"/>
      <c r="BB581" s="467"/>
    </row>
    <row r="582" spans="1:54" ht="16.5" thickTop="1" thickBot="1" x14ac:dyDescent="0.3">
      <c r="A582" s="460">
        <f t="shared" si="35"/>
        <v>576</v>
      </c>
      <c r="B582" s="467"/>
      <c r="C582" s="467"/>
      <c r="D582" s="461" t="str">
        <f>IFERROR(VLOOKUP(B582,Database!A:D,2,FALSE),"r")</f>
        <v>r</v>
      </c>
      <c r="E582" s="857"/>
      <c r="F582" s="516" t="e">
        <f t="shared" si="32"/>
        <v>#VALUE!</v>
      </c>
      <c r="G582" s="743"/>
      <c r="H582" s="865"/>
      <c r="I582" s="923"/>
      <c r="J582" s="468"/>
      <c r="K582" s="468"/>
      <c r="L582" s="469"/>
      <c r="M582" s="469"/>
      <c r="N582" s="469"/>
      <c r="O582" s="470"/>
      <c r="P582" s="470"/>
      <c r="Q582" s="470"/>
      <c r="R582" s="471"/>
      <c r="S582" s="471"/>
      <c r="T582" s="471"/>
      <c r="U582" s="490"/>
      <c r="V582" s="490"/>
      <c r="W582" s="490"/>
      <c r="X582" s="471"/>
      <c r="Y582" s="471"/>
      <c r="Z582" s="471"/>
      <c r="AA582" s="607"/>
      <c r="AB582" s="607"/>
      <c r="AC582" s="607"/>
      <c r="AD582" s="614"/>
      <c r="AE582" s="614"/>
      <c r="AF582" s="614"/>
      <c r="AG582" s="472"/>
      <c r="AH582" s="472"/>
      <c r="AI582" s="472"/>
      <c r="AJ582" s="472"/>
      <c r="AK582" s="472"/>
      <c r="AL582" s="472"/>
      <c r="AM582" s="472"/>
      <c r="AN582" s="472"/>
      <c r="AO582" s="472"/>
      <c r="AP582" s="544"/>
      <c r="AQ582" s="544"/>
      <c r="AR582" s="544"/>
      <c r="AS582" s="544"/>
      <c r="AT582" s="544"/>
      <c r="AU582" s="544"/>
      <c r="AV582" s="544"/>
      <c r="AW582" s="675">
        <f t="shared" si="33"/>
        <v>0</v>
      </c>
      <c r="AX582" s="461" t="str">
        <f>IFERROR(VLOOKUP(B582,Database!A:D,4,FALSE),"r")</f>
        <v>r</v>
      </c>
      <c r="AY582" s="440">
        <f t="shared" si="34"/>
        <v>0</v>
      </c>
      <c r="BA582" s="641"/>
      <c r="BB582" s="467"/>
    </row>
    <row r="583" spans="1:54" ht="16.5" thickTop="1" thickBot="1" x14ac:dyDescent="0.3">
      <c r="A583" s="460">
        <f t="shared" si="35"/>
        <v>577</v>
      </c>
      <c r="B583" s="467"/>
      <c r="C583" s="467"/>
      <c r="D583" s="461" t="str">
        <f>IFERROR(VLOOKUP(B583,Database!A:D,2,FALSE),"r")</f>
        <v>r</v>
      </c>
      <c r="E583" s="857"/>
      <c r="F583" s="516" t="e">
        <f t="shared" ref="F583:F604" si="36">((($AW583)*$AX583)+($AY583))</f>
        <v>#VALUE!</v>
      </c>
      <c r="G583" s="743"/>
      <c r="H583" s="865"/>
      <c r="I583" s="923"/>
      <c r="J583" s="468"/>
      <c r="K583" s="468"/>
      <c r="L583" s="469"/>
      <c r="M583" s="469"/>
      <c r="N583" s="469"/>
      <c r="O583" s="470"/>
      <c r="P583" s="470"/>
      <c r="Q583" s="470"/>
      <c r="R583" s="471"/>
      <c r="S583" s="471"/>
      <c r="T583" s="471"/>
      <c r="U583" s="490"/>
      <c r="V583" s="490"/>
      <c r="W583" s="490"/>
      <c r="X583" s="471"/>
      <c r="Y583" s="471"/>
      <c r="Z583" s="471"/>
      <c r="AA583" s="607"/>
      <c r="AB583" s="607"/>
      <c r="AC583" s="607"/>
      <c r="AD583" s="614"/>
      <c r="AE583" s="614"/>
      <c r="AF583" s="614"/>
      <c r="AG583" s="472"/>
      <c r="AH583" s="472"/>
      <c r="AI583" s="472"/>
      <c r="AJ583" s="472"/>
      <c r="AK583" s="472"/>
      <c r="AL583" s="472"/>
      <c r="AM583" s="472"/>
      <c r="AN583" s="472"/>
      <c r="AO583" s="472"/>
      <c r="AP583" s="544"/>
      <c r="AQ583" s="544"/>
      <c r="AR583" s="544"/>
      <c r="AS583" s="544"/>
      <c r="AT583" s="544"/>
      <c r="AU583" s="544"/>
      <c r="AV583" s="544"/>
      <c r="AW583" s="675">
        <f t="shared" si="33"/>
        <v>0</v>
      </c>
      <c r="AX583" s="461" t="str">
        <f>IFERROR(VLOOKUP(B583,Database!A:D,4,FALSE),"r")</f>
        <v>r</v>
      </c>
      <c r="AY583" s="440">
        <f t="shared" si="34"/>
        <v>0</v>
      </c>
      <c r="BA583" s="641"/>
      <c r="BB583" s="467"/>
    </row>
    <row r="584" spans="1:54" ht="16.5" thickTop="1" thickBot="1" x14ac:dyDescent="0.3">
      <c r="A584" s="460">
        <f t="shared" si="35"/>
        <v>578</v>
      </c>
      <c r="B584" s="467"/>
      <c r="C584" s="467"/>
      <c r="D584" s="461" t="str">
        <f>IFERROR(VLOOKUP(B584,Database!A:D,2,FALSE),"r")</f>
        <v>r</v>
      </c>
      <c r="E584" s="857"/>
      <c r="F584" s="516" t="e">
        <f t="shared" si="36"/>
        <v>#VALUE!</v>
      </c>
      <c r="G584" s="743"/>
      <c r="H584" s="865"/>
      <c r="I584" s="923"/>
      <c r="J584" s="468"/>
      <c r="K584" s="468"/>
      <c r="L584" s="469"/>
      <c r="M584" s="469"/>
      <c r="N584" s="469"/>
      <c r="O584" s="470"/>
      <c r="P584" s="470"/>
      <c r="Q584" s="470"/>
      <c r="R584" s="471"/>
      <c r="S584" s="471"/>
      <c r="T584" s="471"/>
      <c r="U584" s="490"/>
      <c r="V584" s="490"/>
      <c r="W584" s="490"/>
      <c r="X584" s="471"/>
      <c r="Y584" s="471"/>
      <c r="Z584" s="471"/>
      <c r="AA584" s="607"/>
      <c r="AB584" s="607"/>
      <c r="AC584" s="607"/>
      <c r="AD584" s="614"/>
      <c r="AE584" s="614"/>
      <c r="AF584" s="614"/>
      <c r="AG584" s="472"/>
      <c r="AH584" s="472"/>
      <c r="AI584" s="472"/>
      <c r="AJ584" s="472"/>
      <c r="AK584" s="472"/>
      <c r="AL584" s="472"/>
      <c r="AM584" s="472"/>
      <c r="AN584" s="472"/>
      <c r="AO584" s="472"/>
      <c r="AP584" s="544"/>
      <c r="AQ584" s="544"/>
      <c r="AR584" s="544"/>
      <c r="AS584" s="544"/>
      <c r="AT584" s="544"/>
      <c r="AU584" s="544"/>
      <c r="AV584" s="544"/>
      <c r="AW584" s="675">
        <f t="shared" ref="AW584:AW604" si="37">IF($I584&lt;&gt;0,(($J584-$I584)+1),0) + IF($L584&lt;&gt;0,(($M584-$L584)+1),0) + IF($O584&lt;&gt;0,(($P584-$O584)+1),0) + IF($R584&lt;&gt;0,(($S584-$R584)+1),0) +  IF($U584&lt;&gt;0,(($V584-$U584)+1),0) +  IF($X584&lt;&gt;0,(($Y584-$X584)+1),0) +IF($AA584&lt;&gt;0,(($AB584-$AA584)+1),0) +IF($AD584&lt;&gt;0,(($AE584-$AD584)+1),0)</f>
        <v>0</v>
      </c>
      <c r="AX584" s="461" t="str">
        <f>IFERROR(VLOOKUP(B584,Database!A:D,4,FALSE),"r")</f>
        <v>r</v>
      </c>
      <c r="AY584" s="440">
        <f t="shared" ref="AY584:AY604" si="38">($AH584+$AK584+$AN584+$AQ584+ $AT584)</f>
        <v>0</v>
      </c>
      <c r="BA584" s="641"/>
      <c r="BB584" s="467"/>
    </row>
    <row r="585" spans="1:54" ht="16.5" thickTop="1" thickBot="1" x14ac:dyDescent="0.3">
      <c r="A585" s="460">
        <f t="shared" ref="A585:A604" si="39">A584+1</f>
        <v>579</v>
      </c>
      <c r="B585" s="467"/>
      <c r="C585" s="467"/>
      <c r="D585" s="461" t="str">
        <f>IFERROR(VLOOKUP(B585,Database!A:D,2,FALSE),"r")</f>
        <v>r</v>
      </c>
      <c r="E585" s="857"/>
      <c r="F585" s="516" t="e">
        <f t="shared" si="36"/>
        <v>#VALUE!</v>
      </c>
      <c r="G585" s="743"/>
      <c r="H585" s="865"/>
      <c r="I585" s="923"/>
      <c r="J585" s="468"/>
      <c r="K585" s="468"/>
      <c r="L585" s="469"/>
      <c r="M585" s="469"/>
      <c r="N585" s="469"/>
      <c r="O585" s="470"/>
      <c r="P585" s="470"/>
      <c r="Q585" s="470"/>
      <c r="R585" s="471"/>
      <c r="S585" s="471"/>
      <c r="T585" s="471"/>
      <c r="U585" s="490"/>
      <c r="V585" s="490"/>
      <c r="W585" s="490"/>
      <c r="X585" s="471"/>
      <c r="Y585" s="471"/>
      <c r="Z585" s="471"/>
      <c r="AA585" s="607"/>
      <c r="AB585" s="607"/>
      <c r="AC585" s="607"/>
      <c r="AD585" s="614"/>
      <c r="AE585" s="614"/>
      <c r="AF585" s="614"/>
      <c r="AG585" s="472"/>
      <c r="AH585" s="472"/>
      <c r="AI585" s="472"/>
      <c r="AJ585" s="472"/>
      <c r="AK585" s="472"/>
      <c r="AL585" s="472"/>
      <c r="AM585" s="472"/>
      <c r="AN585" s="472"/>
      <c r="AO585" s="472"/>
      <c r="AP585" s="544"/>
      <c r="AQ585" s="544"/>
      <c r="AR585" s="544"/>
      <c r="AS585" s="544"/>
      <c r="AT585" s="544"/>
      <c r="AU585" s="544"/>
      <c r="AV585" s="544"/>
      <c r="AW585" s="675">
        <f t="shared" si="37"/>
        <v>0</v>
      </c>
      <c r="AX585" s="461" t="str">
        <f>IFERROR(VLOOKUP(B585,Database!A:D,4,FALSE),"r")</f>
        <v>r</v>
      </c>
      <c r="AY585" s="440">
        <f t="shared" si="38"/>
        <v>0</v>
      </c>
      <c r="BA585" s="641"/>
      <c r="BB585" s="467"/>
    </row>
    <row r="586" spans="1:54" ht="16.5" thickTop="1" thickBot="1" x14ac:dyDescent="0.3">
      <c r="A586" s="460">
        <f t="shared" si="39"/>
        <v>580</v>
      </c>
      <c r="B586" s="467"/>
      <c r="C586" s="467"/>
      <c r="D586" s="461" t="str">
        <f>IFERROR(VLOOKUP(B586,Database!A:D,2,FALSE),"r")</f>
        <v>r</v>
      </c>
      <c r="E586" s="857"/>
      <c r="F586" s="516" t="e">
        <f t="shared" si="36"/>
        <v>#VALUE!</v>
      </c>
      <c r="G586" s="743"/>
      <c r="H586" s="865"/>
      <c r="I586" s="923"/>
      <c r="J586" s="468"/>
      <c r="K586" s="468"/>
      <c r="L586" s="469"/>
      <c r="M586" s="469"/>
      <c r="N586" s="469"/>
      <c r="O586" s="470"/>
      <c r="P586" s="470"/>
      <c r="Q586" s="470"/>
      <c r="R586" s="471"/>
      <c r="S586" s="471"/>
      <c r="T586" s="471"/>
      <c r="U586" s="490"/>
      <c r="V586" s="490"/>
      <c r="W586" s="490"/>
      <c r="X586" s="471"/>
      <c r="Y586" s="471"/>
      <c r="Z586" s="471"/>
      <c r="AA586" s="607"/>
      <c r="AB586" s="607"/>
      <c r="AC586" s="607"/>
      <c r="AD586" s="614"/>
      <c r="AE586" s="614"/>
      <c r="AF586" s="614"/>
      <c r="AG586" s="472"/>
      <c r="AH586" s="472"/>
      <c r="AI586" s="472"/>
      <c r="AJ586" s="472"/>
      <c r="AK586" s="472"/>
      <c r="AL586" s="472"/>
      <c r="AM586" s="472"/>
      <c r="AN586" s="472"/>
      <c r="AO586" s="472"/>
      <c r="AP586" s="544"/>
      <c r="AQ586" s="544"/>
      <c r="AR586" s="544"/>
      <c r="AS586" s="544"/>
      <c r="AT586" s="544"/>
      <c r="AU586" s="544"/>
      <c r="AV586" s="544"/>
      <c r="AW586" s="675">
        <f t="shared" si="37"/>
        <v>0</v>
      </c>
      <c r="AX586" s="461" t="str">
        <f>IFERROR(VLOOKUP(B586,Database!A:D,4,FALSE),"r")</f>
        <v>r</v>
      </c>
      <c r="AY586" s="440">
        <f t="shared" si="38"/>
        <v>0</v>
      </c>
      <c r="BA586" s="641"/>
      <c r="BB586" s="467"/>
    </row>
    <row r="587" spans="1:54" ht="16.5" thickTop="1" thickBot="1" x14ac:dyDescent="0.3">
      <c r="A587" s="460">
        <f t="shared" si="39"/>
        <v>581</v>
      </c>
      <c r="B587" s="467"/>
      <c r="C587" s="467"/>
      <c r="D587" s="461" t="str">
        <f>IFERROR(VLOOKUP(B587,Database!A:D,2,FALSE),"r")</f>
        <v>r</v>
      </c>
      <c r="E587" s="857"/>
      <c r="F587" s="516" t="e">
        <f t="shared" si="36"/>
        <v>#VALUE!</v>
      </c>
      <c r="G587" s="743"/>
      <c r="H587" s="865"/>
      <c r="I587" s="923"/>
      <c r="J587" s="468"/>
      <c r="K587" s="468"/>
      <c r="L587" s="469"/>
      <c r="M587" s="469"/>
      <c r="N587" s="469"/>
      <c r="O587" s="470"/>
      <c r="P587" s="470"/>
      <c r="Q587" s="470"/>
      <c r="R587" s="471"/>
      <c r="S587" s="471"/>
      <c r="T587" s="471"/>
      <c r="U587" s="490"/>
      <c r="V587" s="490"/>
      <c r="W587" s="490"/>
      <c r="X587" s="471"/>
      <c r="Y587" s="471"/>
      <c r="Z587" s="471"/>
      <c r="AA587" s="607"/>
      <c r="AB587" s="607"/>
      <c r="AC587" s="607"/>
      <c r="AD587" s="614"/>
      <c r="AE587" s="614"/>
      <c r="AF587" s="614"/>
      <c r="AG587" s="472"/>
      <c r="AH587" s="472"/>
      <c r="AI587" s="472"/>
      <c r="AJ587" s="472"/>
      <c r="AK587" s="472"/>
      <c r="AL587" s="472"/>
      <c r="AM587" s="472"/>
      <c r="AN587" s="472"/>
      <c r="AO587" s="472"/>
      <c r="AP587" s="544"/>
      <c r="AQ587" s="544"/>
      <c r="AR587" s="544"/>
      <c r="AS587" s="544"/>
      <c r="AT587" s="544"/>
      <c r="AU587" s="544"/>
      <c r="AV587" s="544"/>
      <c r="AW587" s="675">
        <f t="shared" si="37"/>
        <v>0</v>
      </c>
      <c r="AX587" s="461" t="str">
        <f>IFERROR(VLOOKUP(B587,Database!A:D,4,FALSE),"r")</f>
        <v>r</v>
      </c>
      <c r="AY587" s="440">
        <f t="shared" si="38"/>
        <v>0</v>
      </c>
      <c r="BA587" s="641"/>
      <c r="BB587" s="467"/>
    </row>
    <row r="588" spans="1:54" ht="16.5" thickTop="1" thickBot="1" x14ac:dyDescent="0.3">
      <c r="A588" s="460">
        <f t="shared" si="39"/>
        <v>582</v>
      </c>
      <c r="B588" s="467"/>
      <c r="C588" s="467"/>
      <c r="D588" s="461" t="str">
        <f>IFERROR(VLOOKUP(B588,Database!A:D,2,FALSE),"r")</f>
        <v>r</v>
      </c>
      <c r="E588" s="857"/>
      <c r="F588" s="516" t="e">
        <f t="shared" si="36"/>
        <v>#VALUE!</v>
      </c>
      <c r="G588" s="743"/>
      <c r="H588" s="865"/>
      <c r="I588" s="923"/>
      <c r="J588" s="468"/>
      <c r="K588" s="468"/>
      <c r="L588" s="469"/>
      <c r="M588" s="469"/>
      <c r="N588" s="469"/>
      <c r="O588" s="470"/>
      <c r="P588" s="470"/>
      <c r="Q588" s="470"/>
      <c r="R588" s="471"/>
      <c r="S588" s="471"/>
      <c r="T588" s="471"/>
      <c r="U588" s="490"/>
      <c r="V588" s="490"/>
      <c r="W588" s="490"/>
      <c r="X588" s="471"/>
      <c r="Y588" s="471"/>
      <c r="Z588" s="471"/>
      <c r="AA588" s="607"/>
      <c r="AB588" s="607"/>
      <c r="AC588" s="607"/>
      <c r="AD588" s="614"/>
      <c r="AE588" s="614"/>
      <c r="AF588" s="614"/>
      <c r="AG588" s="472"/>
      <c r="AH588" s="472"/>
      <c r="AI588" s="472"/>
      <c r="AJ588" s="472"/>
      <c r="AK588" s="472"/>
      <c r="AL588" s="472"/>
      <c r="AM588" s="472"/>
      <c r="AN588" s="472"/>
      <c r="AO588" s="472"/>
      <c r="AP588" s="544"/>
      <c r="AQ588" s="544"/>
      <c r="AR588" s="544"/>
      <c r="AS588" s="544"/>
      <c r="AT588" s="544"/>
      <c r="AU588" s="544"/>
      <c r="AV588" s="544"/>
      <c r="AW588" s="675">
        <f t="shared" si="37"/>
        <v>0</v>
      </c>
      <c r="AX588" s="461" t="str">
        <f>IFERROR(VLOOKUP(B588,Database!A:D,4,FALSE),"r")</f>
        <v>r</v>
      </c>
      <c r="AY588" s="440">
        <f t="shared" si="38"/>
        <v>0</v>
      </c>
      <c r="BA588" s="641"/>
      <c r="BB588" s="467"/>
    </row>
    <row r="589" spans="1:54" ht="16.5" thickTop="1" thickBot="1" x14ac:dyDescent="0.3">
      <c r="A589" s="460">
        <f t="shared" si="39"/>
        <v>583</v>
      </c>
      <c r="B589" s="467"/>
      <c r="C589" s="467"/>
      <c r="D589" s="461" t="str">
        <f>IFERROR(VLOOKUP(B589,Database!A:D,2,FALSE),"r")</f>
        <v>r</v>
      </c>
      <c r="E589" s="857"/>
      <c r="F589" s="516" t="e">
        <f t="shared" si="36"/>
        <v>#VALUE!</v>
      </c>
      <c r="G589" s="743"/>
      <c r="H589" s="865"/>
      <c r="I589" s="923"/>
      <c r="J589" s="468"/>
      <c r="K589" s="468"/>
      <c r="L589" s="469"/>
      <c r="M589" s="469"/>
      <c r="N589" s="469"/>
      <c r="O589" s="470"/>
      <c r="P589" s="470"/>
      <c r="Q589" s="470"/>
      <c r="R589" s="471"/>
      <c r="S589" s="471"/>
      <c r="T589" s="471"/>
      <c r="U589" s="490"/>
      <c r="V589" s="490"/>
      <c r="W589" s="490"/>
      <c r="X589" s="471"/>
      <c r="Y589" s="471"/>
      <c r="Z589" s="471"/>
      <c r="AA589" s="607"/>
      <c r="AB589" s="607"/>
      <c r="AC589" s="607"/>
      <c r="AD589" s="614"/>
      <c r="AE589" s="614"/>
      <c r="AF589" s="614"/>
      <c r="AG589" s="472"/>
      <c r="AH589" s="472"/>
      <c r="AI589" s="472"/>
      <c r="AJ589" s="472"/>
      <c r="AK589" s="472"/>
      <c r="AL589" s="472"/>
      <c r="AM589" s="472"/>
      <c r="AN589" s="472"/>
      <c r="AO589" s="472"/>
      <c r="AP589" s="544"/>
      <c r="AQ589" s="544"/>
      <c r="AR589" s="544"/>
      <c r="AS589" s="544"/>
      <c r="AT589" s="544"/>
      <c r="AU589" s="544"/>
      <c r="AV589" s="544"/>
      <c r="AW589" s="675">
        <f t="shared" si="37"/>
        <v>0</v>
      </c>
      <c r="AX589" s="461" t="str">
        <f>IFERROR(VLOOKUP(B589,Database!A:D,4,FALSE),"r")</f>
        <v>r</v>
      </c>
      <c r="AY589" s="440">
        <f t="shared" si="38"/>
        <v>0</v>
      </c>
      <c r="BA589" s="641"/>
      <c r="BB589" s="467"/>
    </row>
    <row r="590" spans="1:54" ht="16.5" thickTop="1" thickBot="1" x14ac:dyDescent="0.3">
      <c r="A590" s="460">
        <f t="shared" si="39"/>
        <v>584</v>
      </c>
      <c r="B590" s="467"/>
      <c r="C590" s="467"/>
      <c r="D590" s="461" t="str">
        <f>IFERROR(VLOOKUP(B590,Database!A:D,2,FALSE),"r")</f>
        <v>r</v>
      </c>
      <c r="E590" s="857"/>
      <c r="F590" s="516" t="e">
        <f t="shared" si="36"/>
        <v>#VALUE!</v>
      </c>
      <c r="G590" s="743"/>
      <c r="H590" s="865"/>
      <c r="I590" s="923"/>
      <c r="J590" s="468"/>
      <c r="K590" s="468"/>
      <c r="L590" s="469"/>
      <c r="M590" s="469"/>
      <c r="N590" s="469"/>
      <c r="O590" s="470"/>
      <c r="P590" s="470"/>
      <c r="Q590" s="470"/>
      <c r="R590" s="471"/>
      <c r="S590" s="471"/>
      <c r="T590" s="471"/>
      <c r="U590" s="490"/>
      <c r="V590" s="490"/>
      <c r="W590" s="490"/>
      <c r="X590" s="471"/>
      <c r="Y590" s="471"/>
      <c r="Z590" s="471"/>
      <c r="AA590" s="607"/>
      <c r="AB590" s="607"/>
      <c r="AC590" s="607"/>
      <c r="AD590" s="614"/>
      <c r="AE590" s="614"/>
      <c r="AF590" s="614"/>
      <c r="AG590" s="472"/>
      <c r="AH590" s="472"/>
      <c r="AI590" s="472"/>
      <c r="AJ590" s="472"/>
      <c r="AK590" s="472"/>
      <c r="AL590" s="472"/>
      <c r="AM590" s="472"/>
      <c r="AN590" s="472"/>
      <c r="AO590" s="472"/>
      <c r="AP590" s="544"/>
      <c r="AQ590" s="544"/>
      <c r="AR590" s="544"/>
      <c r="AS590" s="544"/>
      <c r="AT590" s="544"/>
      <c r="AU590" s="544"/>
      <c r="AV590" s="544"/>
      <c r="AW590" s="675">
        <f t="shared" si="37"/>
        <v>0</v>
      </c>
      <c r="AX590" s="461" t="str">
        <f>IFERROR(VLOOKUP(B590,Database!A:D,4,FALSE),"r")</f>
        <v>r</v>
      </c>
      <c r="AY590" s="440">
        <f t="shared" si="38"/>
        <v>0</v>
      </c>
      <c r="BA590" s="641"/>
      <c r="BB590" s="467"/>
    </row>
    <row r="591" spans="1:54" ht="16.5" thickTop="1" thickBot="1" x14ac:dyDescent="0.3">
      <c r="A591" s="460">
        <f t="shared" si="39"/>
        <v>585</v>
      </c>
      <c r="B591" s="467"/>
      <c r="C591" s="467"/>
      <c r="D591" s="461" t="str">
        <f>IFERROR(VLOOKUP(B591,Database!A:D,2,FALSE),"r")</f>
        <v>r</v>
      </c>
      <c r="E591" s="857"/>
      <c r="F591" s="516" t="e">
        <f t="shared" si="36"/>
        <v>#VALUE!</v>
      </c>
      <c r="G591" s="743"/>
      <c r="H591" s="865"/>
      <c r="I591" s="923"/>
      <c r="J591" s="468"/>
      <c r="K591" s="468"/>
      <c r="L591" s="469"/>
      <c r="M591" s="469"/>
      <c r="N591" s="469"/>
      <c r="O591" s="470"/>
      <c r="P591" s="470"/>
      <c r="Q591" s="470"/>
      <c r="R591" s="471"/>
      <c r="S591" s="471"/>
      <c r="T591" s="471"/>
      <c r="U591" s="490"/>
      <c r="V591" s="490"/>
      <c r="W591" s="490"/>
      <c r="X591" s="471"/>
      <c r="Y591" s="471"/>
      <c r="Z591" s="471"/>
      <c r="AA591" s="607"/>
      <c r="AB591" s="607"/>
      <c r="AC591" s="607"/>
      <c r="AD591" s="614"/>
      <c r="AE591" s="614"/>
      <c r="AF591" s="614"/>
      <c r="AG591" s="472"/>
      <c r="AH591" s="472"/>
      <c r="AI591" s="472"/>
      <c r="AJ591" s="472"/>
      <c r="AK591" s="472"/>
      <c r="AL591" s="472"/>
      <c r="AM591" s="472"/>
      <c r="AN591" s="472"/>
      <c r="AO591" s="472"/>
      <c r="AP591" s="544"/>
      <c r="AQ591" s="544"/>
      <c r="AR591" s="544"/>
      <c r="AS591" s="544"/>
      <c r="AT591" s="544"/>
      <c r="AU591" s="544"/>
      <c r="AV591" s="544"/>
      <c r="AW591" s="675">
        <f t="shared" si="37"/>
        <v>0</v>
      </c>
      <c r="AX591" s="461" t="str">
        <f>IFERROR(VLOOKUP(B591,Database!A:D,4,FALSE),"r")</f>
        <v>r</v>
      </c>
      <c r="AY591" s="440">
        <f t="shared" si="38"/>
        <v>0</v>
      </c>
      <c r="BA591" s="641"/>
      <c r="BB591" s="467"/>
    </row>
    <row r="592" spans="1:54" ht="16.5" thickTop="1" thickBot="1" x14ac:dyDescent="0.3">
      <c r="A592" s="460">
        <f t="shared" si="39"/>
        <v>586</v>
      </c>
      <c r="B592" s="467"/>
      <c r="C592" s="467"/>
      <c r="D592" s="461" t="str">
        <f>IFERROR(VLOOKUP(B592,Database!A:D,2,FALSE),"r")</f>
        <v>r</v>
      </c>
      <c r="E592" s="857"/>
      <c r="F592" s="516" t="e">
        <f t="shared" si="36"/>
        <v>#VALUE!</v>
      </c>
      <c r="G592" s="743"/>
      <c r="H592" s="865"/>
      <c r="I592" s="923"/>
      <c r="J592" s="468"/>
      <c r="K592" s="468"/>
      <c r="L592" s="469"/>
      <c r="M592" s="469"/>
      <c r="N592" s="469"/>
      <c r="O592" s="470"/>
      <c r="P592" s="470"/>
      <c r="Q592" s="470"/>
      <c r="R592" s="471"/>
      <c r="S592" s="471"/>
      <c r="T592" s="471"/>
      <c r="U592" s="490"/>
      <c r="V592" s="490"/>
      <c r="W592" s="490"/>
      <c r="X592" s="471"/>
      <c r="Y592" s="471"/>
      <c r="Z592" s="471"/>
      <c r="AA592" s="607"/>
      <c r="AB592" s="607"/>
      <c r="AC592" s="607"/>
      <c r="AD592" s="614"/>
      <c r="AE592" s="614"/>
      <c r="AF592" s="614"/>
      <c r="AG592" s="472"/>
      <c r="AH592" s="472"/>
      <c r="AI592" s="472"/>
      <c r="AJ592" s="472"/>
      <c r="AK592" s="472"/>
      <c r="AL592" s="472"/>
      <c r="AM592" s="472"/>
      <c r="AN592" s="472"/>
      <c r="AO592" s="472"/>
      <c r="AP592" s="544"/>
      <c r="AQ592" s="544"/>
      <c r="AR592" s="544"/>
      <c r="AS592" s="544"/>
      <c r="AT592" s="544"/>
      <c r="AU592" s="544"/>
      <c r="AV592" s="544"/>
      <c r="AW592" s="675">
        <f t="shared" si="37"/>
        <v>0</v>
      </c>
      <c r="AX592" s="461" t="str">
        <f>IFERROR(VLOOKUP(B592,Database!A:D,4,FALSE),"r")</f>
        <v>r</v>
      </c>
      <c r="AY592" s="440">
        <f t="shared" si="38"/>
        <v>0</v>
      </c>
      <c r="BA592" s="641"/>
      <c r="BB592" s="467"/>
    </row>
    <row r="593" spans="1:54" ht="16.5" thickTop="1" thickBot="1" x14ac:dyDescent="0.3">
      <c r="A593" s="460">
        <f t="shared" si="39"/>
        <v>587</v>
      </c>
      <c r="B593" s="467"/>
      <c r="C593" s="467"/>
      <c r="D593" s="461" t="str">
        <f>IFERROR(VLOOKUP(B593,Database!A:D,2,FALSE),"r")</f>
        <v>r</v>
      </c>
      <c r="E593" s="857"/>
      <c r="F593" s="516" t="e">
        <f t="shared" si="36"/>
        <v>#VALUE!</v>
      </c>
      <c r="G593" s="743"/>
      <c r="H593" s="865"/>
      <c r="I593" s="923"/>
      <c r="J593" s="468"/>
      <c r="K593" s="468"/>
      <c r="L593" s="469"/>
      <c r="M593" s="469"/>
      <c r="N593" s="469"/>
      <c r="O593" s="470"/>
      <c r="P593" s="470"/>
      <c r="Q593" s="470"/>
      <c r="R593" s="471"/>
      <c r="S593" s="471"/>
      <c r="T593" s="471"/>
      <c r="U593" s="490"/>
      <c r="V593" s="490"/>
      <c r="W593" s="490"/>
      <c r="X593" s="471"/>
      <c r="Y593" s="471"/>
      <c r="Z593" s="471"/>
      <c r="AA593" s="607"/>
      <c r="AB593" s="607"/>
      <c r="AC593" s="607"/>
      <c r="AD593" s="614"/>
      <c r="AE593" s="614"/>
      <c r="AF593" s="614"/>
      <c r="AG593" s="472"/>
      <c r="AH593" s="472"/>
      <c r="AI593" s="472"/>
      <c r="AJ593" s="472"/>
      <c r="AK593" s="472"/>
      <c r="AL593" s="472"/>
      <c r="AM593" s="472"/>
      <c r="AN593" s="472"/>
      <c r="AO593" s="472"/>
      <c r="AP593" s="544"/>
      <c r="AQ593" s="544"/>
      <c r="AR593" s="544"/>
      <c r="AS593" s="544"/>
      <c r="AT593" s="544"/>
      <c r="AU593" s="544"/>
      <c r="AV593" s="544"/>
      <c r="AW593" s="675">
        <f t="shared" si="37"/>
        <v>0</v>
      </c>
      <c r="AX593" s="461" t="str">
        <f>IFERROR(VLOOKUP(B593,Database!A:D,4,FALSE),"r")</f>
        <v>r</v>
      </c>
      <c r="AY593" s="440">
        <f t="shared" si="38"/>
        <v>0</v>
      </c>
      <c r="BA593" s="641"/>
      <c r="BB593" s="467"/>
    </row>
    <row r="594" spans="1:54" ht="16.5" thickTop="1" thickBot="1" x14ac:dyDescent="0.3">
      <c r="A594" s="460">
        <f t="shared" si="39"/>
        <v>588</v>
      </c>
      <c r="B594" s="467"/>
      <c r="C594" s="467"/>
      <c r="D594" s="461" t="str">
        <f>IFERROR(VLOOKUP(B594,Database!A:D,2,FALSE),"r")</f>
        <v>r</v>
      </c>
      <c r="E594" s="857"/>
      <c r="F594" s="516" t="e">
        <f t="shared" si="36"/>
        <v>#VALUE!</v>
      </c>
      <c r="G594" s="743"/>
      <c r="H594" s="865"/>
      <c r="I594" s="923"/>
      <c r="J594" s="468"/>
      <c r="K594" s="468"/>
      <c r="L594" s="469"/>
      <c r="M594" s="469"/>
      <c r="N594" s="469"/>
      <c r="O594" s="470"/>
      <c r="P594" s="470"/>
      <c r="Q594" s="470"/>
      <c r="R594" s="471"/>
      <c r="S594" s="471"/>
      <c r="T594" s="471"/>
      <c r="U594" s="490"/>
      <c r="V594" s="490"/>
      <c r="W594" s="490"/>
      <c r="X594" s="471"/>
      <c r="Y594" s="471"/>
      <c r="Z594" s="471"/>
      <c r="AA594" s="607"/>
      <c r="AB594" s="607"/>
      <c r="AC594" s="607"/>
      <c r="AD594" s="614"/>
      <c r="AE594" s="614"/>
      <c r="AF594" s="614"/>
      <c r="AG594" s="472"/>
      <c r="AH594" s="472"/>
      <c r="AI594" s="472"/>
      <c r="AJ594" s="472"/>
      <c r="AK594" s="472"/>
      <c r="AL594" s="472"/>
      <c r="AM594" s="472"/>
      <c r="AN594" s="472"/>
      <c r="AO594" s="472"/>
      <c r="AP594" s="544"/>
      <c r="AQ594" s="544"/>
      <c r="AR594" s="544"/>
      <c r="AS594" s="544"/>
      <c r="AT594" s="544"/>
      <c r="AU594" s="544"/>
      <c r="AV594" s="544"/>
      <c r="AW594" s="675">
        <f t="shared" si="37"/>
        <v>0</v>
      </c>
      <c r="AX594" s="461" t="str">
        <f>IFERROR(VLOOKUP(B594,Database!A:D,4,FALSE),"r")</f>
        <v>r</v>
      </c>
      <c r="AY594" s="440">
        <f t="shared" si="38"/>
        <v>0</v>
      </c>
      <c r="BA594" s="641"/>
      <c r="BB594" s="467"/>
    </row>
    <row r="595" spans="1:54" ht="16.5" thickTop="1" thickBot="1" x14ac:dyDescent="0.3">
      <c r="A595" s="460">
        <f t="shared" si="39"/>
        <v>589</v>
      </c>
      <c r="B595" s="467"/>
      <c r="C595" s="467"/>
      <c r="D595" s="461" t="str">
        <f>IFERROR(VLOOKUP(B595,Database!A:D,2,FALSE),"r")</f>
        <v>r</v>
      </c>
      <c r="E595" s="857"/>
      <c r="F595" s="516" t="e">
        <f t="shared" si="36"/>
        <v>#VALUE!</v>
      </c>
      <c r="G595" s="743"/>
      <c r="H595" s="865"/>
      <c r="I595" s="923"/>
      <c r="J595" s="468"/>
      <c r="K595" s="468"/>
      <c r="L595" s="469"/>
      <c r="M595" s="469"/>
      <c r="N595" s="469"/>
      <c r="O595" s="470"/>
      <c r="P595" s="470"/>
      <c r="Q595" s="470"/>
      <c r="R595" s="471"/>
      <c r="S595" s="471"/>
      <c r="T595" s="471"/>
      <c r="U595" s="490"/>
      <c r="V595" s="490"/>
      <c r="W595" s="490"/>
      <c r="X595" s="471"/>
      <c r="Y595" s="471"/>
      <c r="Z595" s="471"/>
      <c r="AA595" s="607"/>
      <c r="AB595" s="607"/>
      <c r="AC595" s="607"/>
      <c r="AD595" s="614"/>
      <c r="AE595" s="614"/>
      <c r="AF595" s="614"/>
      <c r="AG595" s="472"/>
      <c r="AH595" s="472"/>
      <c r="AI595" s="472"/>
      <c r="AJ595" s="472"/>
      <c r="AK595" s="472"/>
      <c r="AL595" s="472"/>
      <c r="AM595" s="472"/>
      <c r="AN595" s="472"/>
      <c r="AO595" s="472"/>
      <c r="AP595" s="544"/>
      <c r="AQ595" s="544"/>
      <c r="AR595" s="544"/>
      <c r="AS595" s="544"/>
      <c r="AT595" s="544"/>
      <c r="AU595" s="544"/>
      <c r="AV595" s="544"/>
      <c r="AW595" s="675">
        <f t="shared" si="37"/>
        <v>0</v>
      </c>
      <c r="AX595" s="461" t="str">
        <f>IFERROR(VLOOKUP(B595,Database!A:D,4,FALSE),"r")</f>
        <v>r</v>
      </c>
      <c r="AY595" s="440">
        <f t="shared" si="38"/>
        <v>0</v>
      </c>
      <c r="BA595" s="641"/>
      <c r="BB595" s="467"/>
    </row>
    <row r="596" spans="1:54" ht="16.5" thickTop="1" thickBot="1" x14ac:dyDescent="0.3">
      <c r="A596" s="460">
        <f t="shared" si="39"/>
        <v>590</v>
      </c>
      <c r="B596" s="467"/>
      <c r="C596" s="467"/>
      <c r="D596" s="461" t="str">
        <f>IFERROR(VLOOKUP(B596,Database!A:D,2,FALSE),"r")</f>
        <v>r</v>
      </c>
      <c r="E596" s="857"/>
      <c r="F596" s="516" t="e">
        <f t="shared" si="36"/>
        <v>#VALUE!</v>
      </c>
      <c r="G596" s="743"/>
      <c r="H596" s="865"/>
      <c r="I596" s="923"/>
      <c r="J596" s="468"/>
      <c r="K596" s="468"/>
      <c r="L596" s="469"/>
      <c r="M596" s="469"/>
      <c r="N596" s="469"/>
      <c r="O596" s="470"/>
      <c r="P596" s="470"/>
      <c r="Q596" s="470"/>
      <c r="R596" s="471"/>
      <c r="S596" s="471"/>
      <c r="T596" s="471"/>
      <c r="U596" s="490"/>
      <c r="V596" s="490"/>
      <c r="W596" s="490"/>
      <c r="X596" s="471"/>
      <c r="Y596" s="471"/>
      <c r="Z596" s="471"/>
      <c r="AA596" s="607"/>
      <c r="AB596" s="607"/>
      <c r="AC596" s="607"/>
      <c r="AD596" s="614"/>
      <c r="AE596" s="614"/>
      <c r="AF596" s="614"/>
      <c r="AG596" s="472"/>
      <c r="AH596" s="472"/>
      <c r="AI596" s="472"/>
      <c r="AJ596" s="472"/>
      <c r="AK596" s="472"/>
      <c r="AL596" s="472"/>
      <c r="AM596" s="472"/>
      <c r="AN596" s="472"/>
      <c r="AO596" s="472"/>
      <c r="AP596" s="544"/>
      <c r="AQ596" s="544"/>
      <c r="AR596" s="544"/>
      <c r="AS596" s="544"/>
      <c r="AT596" s="544"/>
      <c r="AU596" s="544"/>
      <c r="AV596" s="544"/>
      <c r="AW596" s="675">
        <f t="shared" si="37"/>
        <v>0</v>
      </c>
      <c r="AX596" s="461" t="str">
        <f>IFERROR(VLOOKUP(B596,Database!A:D,4,FALSE),"r")</f>
        <v>r</v>
      </c>
      <c r="AY596" s="440">
        <f t="shared" si="38"/>
        <v>0</v>
      </c>
      <c r="BA596" s="641"/>
      <c r="BB596" s="467"/>
    </row>
    <row r="597" spans="1:54" ht="16.5" thickTop="1" thickBot="1" x14ac:dyDescent="0.3">
      <c r="A597" s="460">
        <f t="shared" si="39"/>
        <v>591</v>
      </c>
      <c r="B597" s="467"/>
      <c r="C597" s="467"/>
      <c r="D597" s="461" t="str">
        <f>IFERROR(VLOOKUP(B597,Database!A:D,2,FALSE),"r")</f>
        <v>r</v>
      </c>
      <c r="E597" s="857"/>
      <c r="F597" s="516" t="e">
        <f t="shared" si="36"/>
        <v>#VALUE!</v>
      </c>
      <c r="G597" s="743"/>
      <c r="H597" s="865"/>
      <c r="I597" s="923"/>
      <c r="J597" s="468"/>
      <c r="K597" s="468"/>
      <c r="L597" s="469"/>
      <c r="M597" s="469"/>
      <c r="N597" s="469"/>
      <c r="O597" s="470"/>
      <c r="P597" s="470"/>
      <c r="Q597" s="470"/>
      <c r="R597" s="471"/>
      <c r="S597" s="471"/>
      <c r="T597" s="471"/>
      <c r="U597" s="490"/>
      <c r="V597" s="490"/>
      <c r="W597" s="490"/>
      <c r="X597" s="471"/>
      <c r="Y597" s="471"/>
      <c r="Z597" s="471"/>
      <c r="AA597" s="607"/>
      <c r="AB597" s="607"/>
      <c r="AC597" s="607"/>
      <c r="AD597" s="614"/>
      <c r="AE597" s="614"/>
      <c r="AF597" s="614"/>
      <c r="AG597" s="472"/>
      <c r="AH597" s="472"/>
      <c r="AI597" s="472"/>
      <c r="AJ597" s="472"/>
      <c r="AK597" s="472"/>
      <c r="AL597" s="472"/>
      <c r="AM597" s="472"/>
      <c r="AN597" s="472"/>
      <c r="AO597" s="472"/>
      <c r="AP597" s="544"/>
      <c r="AQ597" s="544"/>
      <c r="AR597" s="544"/>
      <c r="AS597" s="544"/>
      <c r="AT597" s="544"/>
      <c r="AU597" s="544"/>
      <c r="AV597" s="544"/>
      <c r="AW597" s="675">
        <f t="shared" si="37"/>
        <v>0</v>
      </c>
      <c r="AX597" s="461" t="str">
        <f>IFERROR(VLOOKUP(B597,Database!A:D,4,FALSE),"r")</f>
        <v>r</v>
      </c>
      <c r="AY597" s="440">
        <f t="shared" si="38"/>
        <v>0</v>
      </c>
      <c r="BA597" s="641"/>
      <c r="BB597" s="467"/>
    </row>
    <row r="598" spans="1:54" ht="16.5" thickTop="1" thickBot="1" x14ac:dyDescent="0.3">
      <c r="A598" s="460">
        <f t="shared" si="39"/>
        <v>592</v>
      </c>
      <c r="B598" s="467"/>
      <c r="C598" s="467"/>
      <c r="D598" s="461" t="str">
        <f>IFERROR(VLOOKUP(B598,Database!A:D,2,FALSE),"r")</f>
        <v>r</v>
      </c>
      <c r="E598" s="857"/>
      <c r="F598" s="516" t="e">
        <f t="shared" si="36"/>
        <v>#VALUE!</v>
      </c>
      <c r="G598" s="743"/>
      <c r="H598" s="865"/>
      <c r="I598" s="923"/>
      <c r="J598" s="468"/>
      <c r="K598" s="468"/>
      <c r="L598" s="469"/>
      <c r="M598" s="469"/>
      <c r="N598" s="469"/>
      <c r="O598" s="470"/>
      <c r="P598" s="470"/>
      <c r="Q598" s="470"/>
      <c r="R598" s="471"/>
      <c r="S598" s="471"/>
      <c r="T598" s="471"/>
      <c r="U598" s="490"/>
      <c r="V598" s="490"/>
      <c r="W598" s="490"/>
      <c r="X598" s="471"/>
      <c r="Y598" s="471"/>
      <c r="Z598" s="471"/>
      <c r="AA598" s="607"/>
      <c r="AB598" s="607"/>
      <c r="AC598" s="607"/>
      <c r="AD598" s="614"/>
      <c r="AE598" s="614"/>
      <c r="AF598" s="614"/>
      <c r="AG598" s="472"/>
      <c r="AH598" s="472"/>
      <c r="AI598" s="472"/>
      <c r="AJ598" s="472"/>
      <c r="AK598" s="472"/>
      <c r="AL598" s="472"/>
      <c r="AM598" s="472"/>
      <c r="AN598" s="472"/>
      <c r="AO598" s="472"/>
      <c r="AP598" s="544"/>
      <c r="AQ598" s="544"/>
      <c r="AR598" s="544"/>
      <c r="AS598" s="544"/>
      <c r="AT598" s="544"/>
      <c r="AU598" s="544"/>
      <c r="AV598" s="544"/>
      <c r="AW598" s="675">
        <f t="shared" si="37"/>
        <v>0</v>
      </c>
      <c r="AX598" s="461" t="str">
        <f>IFERROR(VLOOKUP(B598,Database!A:D,4,FALSE),"r")</f>
        <v>r</v>
      </c>
      <c r="AY598" s="440">
        <f t="shared" si="38"/>
        <v>0</v>
      </c>
      <c r="BA598" s="641"/>
      <c r="BB598" s="467"/>
    </row>
    <row r="599" spans="1:54" ht="16.5" thickTop="1" thickBot="1" x14ac:dyDescent="0.3">
      <c r="A599" s="460">
        <f t="shared" si="39"/>
        <v>593</v>
      </c>
      <c r="B599" s="467"/>
      <c r="C599" s="467"/>
      <c r="D599" s="461" t="str">
        <f>IFERROR(VLOOKUP(B599,Database!A:D,2,FALSE),"r")</f>
        <v>r</v>
      </c>
      <c r="E599" s="857"/>
      <c r="F599" s="516" t="e">
        <f t="shared" si="36"/>
        <v>#VALUE!</v>
      </c>
      <c r="G599" s="743"/>
      <c r="H599" s="865"/>
      <c r="I599" s="923"/>
      <c r="J599" s="468"/>
      <c r="K599" s="468"/>
      <c r="L599" s="469"/>
      <c r="M599" s="469"/>
      <c r="N599" s="469"/>
      <c r="O599" s="470"/>
      <c r="P599" s="470"/>
      <c r="Q599" s="470"/>
      <c r="R599" s="471"/>
      <c r="S599" s="471"/>
      <c r="T599" s="471"/>
      <c r="U599" s="490"/>
      <c r="V599" s="490"/>
      <c r="W599" s="490"/>
      <c r="X599" s="471"/>
      <c r="Y599" s="471"/>
      <c r="Z599" s="471"/>
      <c r="AA599" s="607"/>
      <c r="AB599" s="607"/>
      <c r="AC599" s="607"/>
      <c r="AD599" s="614"/>
      <c r="AE599" s="614"/>
      <c r="AF599" s="614"/>
      <c r="AG599" s="472"/>
      <c r="AH599" s="472"/>
      <c r="AI599" s="472"/>
      <c r="AJ599" s="472"/>
      <c r="AK599" s="472"/>
      <c r="AL599" s="472"/>
      <c r="AM599" s="472"/>
      <c r="AN599" s="472"/>
      <c r="AO599" s="472"/>
      <c r="AP599" s="544"/>
      <c r="AQ599" s="544"/>
      <c r="AR599" s="544"/>
      <c r="AS599" s="544"/>
      <c r="AT599" s="544"/>
      <c r="AU599" s="544"/>
      <c r="AV599" s="544"/>
      <c r="AW599" s="675">
        <f t="shared" si="37"/>
        <v>0</v>
      </c>
      <c r="AX599" s="461" t="str">
        <f>IFERROR(VLOOKUP(B599,Database!A:D,4,FALSE),"r")</f>
        <v>r</v>
      </c>
      <c r="AY599" s="440">
        <f t="shared" si="38"/>
        <v>0</v>
      </c>
      <c r="BA599" s="641"/>
      <c r="BB599" s="467"/>
    </row>
    <row r="600" spans="1:54" ht="16.5" thickTop="1" thickBot="1" x14ac:dyDescent="0.3">
      <c r="A600" s="460">
        <f t="shared" si="39"/>
        <v>594</v>
      </c>
      <c r="B600" s="467"/>
      <c r="C600" s="467"/>
      <c r="D600" s="461" t="str">
        <f>IFERROR(VLOOKUP(B600,Database!A:D,2,FALSE),"r")</f>
        <v>r</v>
      </c>
      <c r="E600" s="857"/>
      <c r="F600" s="516" t="e">
        <f t="shared" si="36"/>
        <v>#VALUE!</v>
      </c>
      <c r="G600" s="743"/>
      <c r="H600" s="865"/>
      <c r="I600" s="923"/>
      <c r="J600" s="468"/>
      <c r="K600" s="468"/>
      <c r="L600" s="469"/>
      <c r="M600" s="469"/>
      <c r="N600" s="469"/>
      <c r="O600" s="470"/>
      <c r="P600" s="470"/>
      <c r="Q600" s="470"/>
      <c r="R600" s="471"/>
      <c r="S600" s="471"/>
      <c r="T600" s="471"/>
      <c r="U600" s="490"/>
      <c r="V600" s="490"/>
      <c r="W600" s="490"/>
      <c r="X600" s="471"/>
      <c r="Y600" s="471"/>
      <c r="Z600" s="471"/>
      <c r="AA600" s="607"/>
      <c r="AB600" s="607"/>
      <c r="AC600" s="607"/>
      <c r="AD600" s="614"/>
      <c r="AE600" s="614"/>
      <c r="AF600" s="614"/>
      <c r="AG600" s="472"/>
      <c r="AH600" s="472"/>
      <c r="AI600" s="472"/>
      <c r="AJ600" s="472"/>
      <c r="AK600" s="472"/>
      <c r="AL600" s="472"/>
      <c r="AM600" s="472"/>
      <c r="AN600" s="472"/>
      <c r="AO600" s="472"/>
      <c r="AP600" s="544"/>
      <c r="AQ600" s="544"/>
      <c r="AR600" s="544"/>
      <c r="AS600" s="544"/>
      <c r="AT600" s="544"/>
      <c r="AU600" s="544"/>
      <c r="AV600" s="544"/>
      <c r="AW600" s="675">
        <f t="shared" si="37"/>
        <v>0</v>
      </c>
      <c r="AX600" s="461" t="str">
        <f>IFERROR(VLOOKUP(B600,Database!A:D,4,FALSE),"r")</f>
        <v>r</v>
      </c>
      <c r="AY600" s="440">
        <f t="shared" si="38"/>
        <v>0</v>
      </c>
      <c r="BA600" s="641"/>
      <c r="BB600" s="467"/>
    </row>
    <row r="601" spans="1:54" ht="16.5" thickTop="1" thickBot="1" x14ac:dyDescent="0.3">
      <c r="A601" s="460">
        <f t="shared" si="39"/>
        <v>595</v>
      </c>
      <c r="B601" s="467"/>
      <c r="C601" s="467"/>
      <c r="D601" s="461" t="str">
        <f>IFERROR(VLOOKUP(B601,Database!A:D,2,FALSE),"r")</f>
        <v>r</v>
      </c>
      <c r="E601" s="857"/>
      <c r="F601" s="516" t="e">
        <f t="shared" si="36"/>
        <v>#VALUE!</v>
      </c>
      <c r="G601" s="743"/>
      <c r="H601" s="865"/>
      <c r="I601" s="923"/>
      <c r="J601" s="468"/>
      <c r="K601" s="468"/>
      <c r="L601" s="469"/>
      <c r="M601" s="469"/>
      <c r="N601" s="469"/>
      <c r="O601" s="470"/>
      <c r="P601" s="470"/>
      <c r="Q601" s="470"/>
      <c r="R601" s="471"/>
      <c r="S601" s="471"/>
      <c r="T601" s="471"/>
      <c r="U601" s="490"/>
      <c r="V601" s="490"/>
      <c r="W601" s="490"/>
      <c r="X601" s="471"/>
      <c r="Y601" s="471"/>
      <c r="Z601" s="471"/>
      <c r="AA601" s="607"/>
      <c r="AB601" s="607"/>
      <c r="AC601" s="607"/>
      <c r="AD601" s="614"/>
      <c r="AE601" s="614"/>
      <c r="AF601" s="614"/>
      <c r="AG601" s="472"/>
      <c r="AH601" s="472"/>
      <c r="AI601" s="472"/>
      <c r="AJ601" s="472"/>
      <c r="AK601" s="472"/>
      <c r="AL601" s="472"/>
      <c r="AM601" s="472"/>
      <c r="AN601" s="472"/>
      <c r="AO601" s="472"/>
      <c r="AP601" s="544"/>
      <c r="AQ601" s="544"/>
      <c r="AR601" s="544"/>
      <c r="AS601" s="544"/>
      <c r="AT601" s="544"/>
      <c r="AU601" s="544"/>
      <c r="AV601" s="544"/>
      <c r="AW601" s="675">
        <f t="shared" si="37"/>
        <v>0</v>
      </c>
      <c r="AX601" s="461" t="str">
        <f>IFERROR(VLOOKUP(B601,Database!A:D,4,FALSE),"r")</f>
        <v>r</v>
      </c>
      <c r="AY601" s="440">
        <f t="shared" si="38"/>
        <v>0</v>
      </c>
      <c r="BA601" s="641"/>
      <c r="BB601" s="467"/>
    </row>
    <row r="602" spans="1:54" ht="16.5" thickTop="1" thickBot="1" x14ac:dyDescent="0.3">
      <c r="A602" s="460">
        <f t="shared" si="39"/>
        <v>596</v>
      </c>
      <c r="B602" s="467"/>
      <c r="C602" s="467"/>
      <c r="D602" s="461" t="str">
        <f>IFERROR(VLOOKUP(B602,Database!A:D,2,FALSE),"r")</f>
        <v>r</v>
      </c>
      <c r="E602" s="857"/>
      <c r="F602" s="516" t="e">
        <f t="shared" si="36"/>
        <v>#VALUE!</v>
      </c>
      <c r="G602" s="743"/>
      <c r="H602" s="865"/>
      <c r="I602" s="923"/>
      <c r="J602" s="468"/>
      <c r="K602" s="468"/>
      <c r="L602" s="469"/>
      <c r="M602" s="469"/>
      <c r="N602" s="469"/>
      <c r="O602" s="470"/>
      <c r="P602" s="470"/>
      <c r="Q602" s="470"/>
      <c r="R602" s="471"/>
      <c r="S602" s="471"/>
      <c r="T602" s="471"/>
      <c r="U602" s="490"/>
      <c r="V602" s="490"/>
      <c r="W602" s="490"/>
      <c r="X602" s="471"/>
      <c r="Y602" s="471"/>
      <c r="Z602" s="471"/>
      <c r="AA602" s="607"/>
      <c r="AB602" s="607"/>
      <c r="AC602" s="607"/>
      <c r="AD602" s="614"/>
      <c r="AE602" s="614"/>
      <c r="AF602" s="614"/>
      <c r="AG602" s="472"/>
      <c r="AH602" s="472"/>
      <c r="AI602" s="472"/>
      <c r="AJ602" s="472"/>
      <c r="AK602" s="472"/>
      <c r="AL602" s="472"/>
      <c r="AM602" s="472"/>
      <c r="AN602" s="472"/>
      <c r="AO602" s="472"/>
      <c r="AP602" s="544"/>
      <c r="AQ602" s="544"/>
      <c r="AR602" s="544"/>
      <c r="AS602" s="544"/>
      <c r="AT602" s="544"/>
      <c r="AU602" s="544"/>
      <c r="AV602" s="544"/>
      <c r="AW602" s="675">
        <f t="shared" si="37"/>
        <v>0</v>
      </c>
      <c r="AX602" s="461" t="str">
        <f>IFERROR(VLOOKUP(B602,Database!A:D,4,FALSE),"r")</f>
        <v>r</v>
      </c>
      <c r="AY602" s="440">
        <f t="shared" si="38"/>
        <v>0</v>
      </c>
      <c r="BA602" s="641"/>
      <c r="BB602" s="467"/>
    </row>
    <row r="603" spans="1:54" ht="16.5" thickTop="1" thickBot="1" x14ac:dyDescent="0.3">
      <c r="A603" s="460">
        <f t="shared" si="39"/>
        <v>597</v>
      </c>
      <c r="B603" s="467"/>
      <c r="C603" s="467"/>
      <c r="D603" s="461" t="str">
        <f>IFERROR(VLOOKUP(B603,Database!A:D,2,FALSE),"r")</f>
        <v>r</v>
      </c>
      <c r="E603" s="857"/>
      <c r="F603" s="516" t="e">
        <f t="shared" si="36"/>
        <v>#VALUE!</v>
      </c>
      <c r="G603" s="743"/>
      <c r="H603" s="865"/>
      <c r="I603" s="923"/>
      <c r="J603" s="468"/>
      <c r="K603" s="468"/>
      <c r="L603" s="469"/>
      <c r="M603" s="469"/>
      <c r="N603" s="469"/>
      <c r="O603" s="470"/>
      <c r="P603" s="470"/>
      <c r="Q603" s="470"/>
      <c r="R603" s="471"/>
      <c r="S603" s="471"/>
      <c r="T603" s="471"/>
      <c r="U603" s="490"/>
      <c r="V603" s="490"/>
      <c r="W603" s="490"/>
      <c r="X603" s="471"/>
      <c r="Y603" s="471"/>
      <c r="Z603" s="471"/>
      <c r="AA603" s="607"/>
      <c r="AB603" s="607"/>
      <c r="AC603" s="607"/>
      <c r="AD603" s="614"/>
      <c r="AE603" s="614"/>
      <c r="AF603" s="614"/>
      <c r="AG603" s="472"/>
      <c r="AH603" s="472"/>
      <c r="AI603" s="472"/>
      <c r="AJ603" s="472"/>
      <c r="AK603" s="472"/>
      <c r="AL603" s="472"/>
      <c r="AM603" s="472"/>
      <c r="AN603" s="472"/>
      <c r="AO603" s="472"/>
      <c r="AP603" s="544"/>
      <c r="AQ603" s="544"/>
      <c r="AR603" s="544"/>
      <c r="AS603" s="544"/>
      <c r="AT603" s="544"/>
      <c r="AU603" s="544"/>
      <c r="AV603" s="544"/>
      <c r="AW603" s="675">
        <f t="shared" si="37"/>
        <v>0</v>
      </c>
      <c r="AX603" s="461" t="str">
        <f>IFERROR(VLOOKUP(B603,Database!A:D,4,FALSE),"r")</f>
        <v>r</v>
      </c>
      <c r="AY603" s="440">
        <f t="shared" si="38"/>
        <v>0</v>
      </c>
      <c r="BA603" s="641"/>
      <c r="BB603" s="467"/>
    </row>
    <row r="604" spans="1:54" ht="16.5" thickTop="1" thickBot="1" x14ac:dyDescent="0.3">
      <c r="A604" s="460">
        <f t="shared" si="39"/>
        <v>598</v>
      </c>
      <c r="B604" s="467"/>
      <c r="C604" s="467"/>
      <c r="D604" s="461" t="str">
        <f>IFERROR(VLOOKUP(B604,Database!A:D,2,FALSE),"r")</f>
        <v>r</v>
      </c>
      <c r="E604" s="857"/>
      <c r="F604" s="516" t="e">
        <f t="shared" si="36"/>
        <v>#VALUE!</v>
      </c>
      <c r="G604" s="743"/>
      <c r="H604" s="865"/>
      <c r="I604" s="923"/>
      <c r="J604" s="468"/>
      <c r="K604" s="468"/>
      <c r="L604" s="469"/>
      <c r="M604" s="469"/>
      <c r="N604" s="469"/>
      <c r="O604" s="470"/>
      <c r="P604" s="470"/>
      <c r="Q604" s="470"/>
      <c r="R604" s="471"/>
      <c r="S604" s="471"/>
      <c r="T604" s="471"/>
      <c r="U604" s="490"/>
      <c r="V604" s="490"/>
      <c r="W604" s="490"/>
      <c r="X604" s="471"/>
      <c r="Y604" s="471"/>
      <c r="Z604" s="471"/>
      <c r="AA604" s="607"/>
      <c r="AB604" s="607"/>
      <c r="AC604" s="607"/>
      <c r="AD604" s="614"/>
      <c r="AE604" s="614"/>
      <c r="AF604" s="614"/>
      <c r="AG604" s="472"/>
      <c r="AH604" s="472"/>
      <c r="AI604" s="472"/>
      <c r="AJ604" s="472"/>
      <c r="AK604" s="472"/>
      <c r="AL604" s="472"/>
      <c r="AM604" s="472"/>
      <c r="AN604" s="472"/>
      <c r="AO604" s="472"/>
      <c r="AP604" s="544"/>
      <c r="AQ604" s="544"/>
      <c r="AR604" s="544"/>
      <c r="AS604" s="544"/>
      <c r="AT604" s="544"/>
      <c r="AU604" s="544"/>
      <c r="AV604" s="544"/>
      <c r="AW604" s="675">
        <f t="shared" si="37"/>
        <v>0</v>
      </c>
      <c r="AX604" s="461" t="str">
        <f>IFERROR(VLOOKUP(B604,Database!A:D,4,FALSE),"r")</f>
        <v>r</v>
      </c>
      <c r="AY604" s="440">
        <f t="shared" si="38"/>
        <v>0</v>
      </c>
      <c r="BA604" s="641"/>
      <c r="BB604" s="467"/>
    </row>
    <row r="605" spans="1:54" ht="15.75" thickTop="1" x14ac:dyDescent="0.25"/>
  </sheetData>
  <sheetProtection selectLockedCells="1" selectUnlockedCells="1"/>
  <conditionalFormatting sqref="A520 D520:E520 A7:AV7 A597:AV600 A8:E519 F8:AV596 A521:E596">
    <cfRule type="cellIs" dxfId="17" priority="87" operator="equal">
      <formula>($L$1)-1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EA0B9-3139-48A7-9AD1-A5EEE6A4F02A}">
  <sheetPr>
    <tabColor rgb="FFC00000"/>
  </sheetPr>
  <dimension ref="A2:H30"/>
  <sheetViews>
    <sheetView zoomScale="89" zoomScaleNormal="89" workbookViewId="0">
      <selection activeCell="F13" sqref="F13"/>
    </sheetView>
  </sheetViews>
  <sheetFormatPr defaultRowHeight="15" x14ac:dyDescent="0.25"/>
  <cols>
    <col min="1" max="1" width="13.5703125" style="555" customWidth="1"/>
    <col min="2" max="2" width="15" customWidth="1"/>
    <col min="3" max="3" width="25.42578125" customWidth="1"/>
    <col min="4" max="4" width="7.5703125" customWidth="1"/>
    <col min="5" max="5" width="28.5703125" customWidth="1"/>
    <col min="6" max="6" width="130.42578125" style="555" customWidth="1"/>
    <col min="7" max="7" width="35.140625" customWidth="1"/>
    <col min="8" max="8" width="21.28515625" customWidth="1"/>
  </cols>
  <sheetData>
    <row r="2" spans="1:8" x14ac:dyDescent="0.25">
      <c r="A2" s="911" t="s">
        <v>8640</v>
      </c>
      <c r="B2" s="911" t="s">
        <v>3744</v>
      </c>
      <c r="C2" s="911" t="s">
        <v>3528</v>
      </c>
      <c r="D2" s="911" t="s">
        <v>3654</v>
      </c>
      <c r="E2" s="911" t="s">
        <v>8642</v>
      </c>
      <c r="F2" s="911" t="s">
        <v>8644</v>
      </c>
      <c r="G2" s="911"/>
    </row>
    <row r="3" spans="1:8" ht="18.75" x14ac:dyDescent="0.4">
      <c r="A3" s="912">
        <v>43943</v>
      </c>
      <c r="B3" s="911">
        <v>6984806110</v>
      </c>
      <c r="C3" s="911" t="s">
        <v>8641</v>
      </c>
      <c r="D3" s="911">
        <v>-418</v>
      </c>
      <c r="E3" s="911" t="s">
        <v>8643</v>
      </c>
      <c r="F3" s="1069" t="s">
        <v>8645</v>
      </c>
      <c r="G3" s="911"/>
      <c r="H3" s="1070" t="s">
        <v>8694</v>
      </c>
    </row>
    <row r="4" spans="1:8" x14ac:dyDescent="0.25">
      <c r="A4" s="911"/>
      <c r="B4" s="911"/>
      <c r="C4" s="911"/>
      <c r="D4" s="911"/>
      <c r="E4" s="911"/>
      <c r="F4" s="911"/>
      <c r="G4" s="911"/>
    </row>
    <row r="5" spans="1:8" x14ac:dyDescent="0.25">
      <c r="A5" s="911"/>
      <c r="B5" s="911"/>
      <c r="C5" s="911"/>
      <c r="D5" s="911"/>
      <c r="E5" s="911"/>
      <c r="F5" s="911"/>
      <c r="G5" s="911"/>
    </row>
    <row r="6" spans="1:8" x14ac:dyDescent="0.25">
      <c r="A6" s="911"/>
      <c r="B6" s="911"/>
      <c r="C6" s="911"/>
      <c r="D6" s="911"/>
      <c r="E6" s="911"/>
      <c r="F6" s="911"/>
      <c r="G6" s="911"/>
    </row>
    <row r="7" spans="1:8" x14ac:dyDescent="0.25">
      <c r="A7" s="911"/>
      <c r="B7" s="911"/>
      <c r="C7" s="911"/>
      <c r="D7" s="911"/>
      <c r="E7" s="911"/>
      <c r="F7" s="911"/>
      <c r="G7" s="911"/>
    </row>
    <row r="8" spans="1:8" x14ac:dyDescent="0.25">
      <c r="A8" s="911"/>
      <c r="B8" s="911"/>
      <c r="C8" s="911"/>
      <c r="D8" s="911"/>
      <c r="E8" s="911"/>
      <c r="F8" s="911"/>
      <c r="G8" s="911"/>
    </row>
    <row r="9" spans="1:8" x14ac:dyDescent="0.25">
      <c r="A9" s="911"/>
      <c r="B9" s="911"/>
      <c r="C9" s="911"/>
      <c r="D9" s="911"/>
      <c r="E9" s="911"/>
      <c r="F9" s="911"/>
      <c r="G9" s="911"/>
    </row>
    <row r="10" spans="1:8" x14ac:dyDescent="0.25">
      <c r="A10" s="911"/>
      <c r="B10" s="911"/>
      <c r="C10" s="911"/>
      <c r="D10" s="911"/>
      <c r="E10" s="911"/>
      <c r="F10" s="911"/>
      <c r="G10" s="911"/>
    </row>
    <row r="11" spans="1:8" x14ac:dyDescent="0.25">
      <c r="A11" s="911"/>
      <c r="B11" s="911"/>
      <c r="C11" s="911"/>
      <c r="D11" s="911"/>
      <c r="E11" s="911"/>
      <c r="F11" s="911"/>
      <c r="G11" s="911"/>
    </row>
    <row r="12" spans="1:8" x14ac:dyDescent="0.25">
      <c r="A12" s="911"/>
      <c r="B12" s="911"/>
      <c r="C12" s="911"/>
      <c r="D12" s="911"/>
      <c r="E12" s="911"/>
      <c r="F12" s="911"/>
      <c r="G12" s="911"/>
    </row>
    <row r="13" spans="1:8" x14ac:dyDescent="0.25">
      <c r="A13" s="911"/>
      <c r="B13" s="911"/>
      <c r="C13" s="911"/>
      <c r="D13" s="911"/>
      <c r="E13" s="911"/>
      <c r="F13" s="911"/>
      <c r="G13" s="911"/>
    </row>
    <row r="14" spans="1:8" x14ac:dyDescent="0.25">
      <c r="A14" s="911"/>
      <c r="B14" s="911"/>
      <c r="C14" s="911"/>
      <c r="D14" s="911"/>
      <c r="E14" s="911"/>
      <c r="F14" s="911"/>
      <c r="G14" s="911"/>
    </row>
    <row r="15" spans="1:8" x14ac:dyDescent="0.25">
      <c r="A15" s="911"/>
      <c r="B15" s="911"/>
      <c r="C15" s="911"/>
      <c r="D15" s="911"/>
      <c r="E15" s="911"/>
      <c r="F15" s="911"/>
      <c r="G15" s="911"/>
    </row>
    <row r="16" spans="1:8" x14ac:dyDescent="0.25">
      <c r="A16" s="911"/>
      <c r="B16" s="911"/>
      <c r="C16" s="911"/>
      <c r="D16" s="911"/>
      <c r="E16" s="911"/>
      <c r="F16" s="911"/>
      <c r="G16" s="911"/>
    </row>
    <row r="17" spans="1:7" x14ac:dyDescent="0.25">
      <c r="A17" s="911"/>
      <c r="B17" s="911"/>
      <c r="C17" s="911"/>
      <c r="D17" s="911"/>
      <c r="E17" s="911"/>
      <c r="F17" s="911"/>
      <c r="G17" s="911"/>
    </row>
    <row r="18" spans="1:7" x14ac:dyDescent="0.25">
      <c r="A18" s="911"/>
      <c r="B18" s="911"/>
      <c r="C18" s="911"/>
      <c r="D18" s="911"/>
      <c r="E18" s="911"/>
      <c r="F18" s="911"/>
      <c r="G18" s="911"/>
    </row>
    <row r="19" spans="1:7" x14ac:dyDescent="0.25">
      <c r="A19" s="911"/>
      <c r="B19" s="911"/>
      <c r="C19" s="911"/>
      <c r="D19" s="911"/>
      <c r="E19" s="911"/>
      <c r="F19" s="911"/>
      <c r="G19" s="911"/>
    </row>
    <row r="20" spans="1:7" x14ac:dyDescent="0.25">
      <c r="A20" s="911"/>
      <c r="B20" s="911"/>
      <c r="C20" s="911"/>
      <c r="D20" s="911"/>
      <c r="E20" s="911"/>
      <c r="F20" s="911"/>
      <c r="G20" s="911"/>
    </row>
    <row r="21" spans="1:7" x14ac:dyDescent="0.25">
      <c r="A21" s="911"/>
      <c r="B21" s="911"/>
      <c r="C21" s="911"/>
      <c r="D21" s="911"/>
      <c r="E21" s="911"/>
      <c r="F21" s="911"/>
      <c r="G21" s="911"/>
    </row>
    <row r="22" spans="1:7" x14ac:dyDescent="0.25">
      <c r="A22" s="911"/>
      <c r="B22" s="911"/>
      <c r="C22" s="911"/>
      <c r="D22" s="911"/>
      <c r="E22" s="911"/>
      <c r="F22" s="911"/>
      <c r="G22" s="911"/>
    </row>
    <row r="23" spans="1:7" x14ac:dyDescent="0.25">
      <c r="A23" s="911"/>
      <c r="B23" s="911"/>
      <c r="C23" s="911"/>
      <c r="D23" s="911"/>
      <c r="E23" s="911"/>
      <c r="F23" s="911"/>
      <c r="G23" s="911"/>
    </row>
    <row r="24" spans="1:7" x14ac:dyDescent="0.25">
      <c r="A24" s="911"/>
      <c r="B24" s="911"/>
      <c r="C24" s="911"/>
      <c r="D24" s="911"/>
      <c r="E24" s="911"/>
      <c r="F24" s="911"/>
      <c r="G24" s="911"/>
    </row>
    <row r="25" spans="1:7" x14ac:dyDescent="0.25">
      <c r="A25" s="911"/>
      <c r="B25" s="911"/>
      <c r="C25" s="911"/>
      <c r="D25" s="911"/>
      <c r="E25" s="911"/>
      <c r="F25" s="911"/>
      <c r="G25" s="911"/>
    </row>
    <row r="26" spans="1:7" x14ac:dyDescent="0.25">
      <c r="A26" s="911"/>
      <c r="B26" s="911"/>
      <c r="C26" s="911"/>
      <c r="D26" s="911"/>
      <c r="E26" s="911"/>
      <c r="F26" s="911"/>
      <c r="G26" s="911"/>
    </row>
    <row r="27" spans="1:7" x14ac:dyDescent="0.25">
      <c r="A27" s="911"/>
      <c r="B27" s="911"/>
      <c r="C27" s="911"/>
      <c r="D27" s="911"/>
      <c r="E27" s="911"/>
      <c r="F27" s="911"/>
      <c r="G27" s="911"/>
    </row>
    <row r="28" spans="1:7" x14ac:dyDescent="0.25">
      <c r="A28" s="911"/>
      <c r="B28" s="911"/>
      <c r="C28" s="911"/>
      <c r="D28" s="911"/>
      <c r="E28" s="911"/>
      <c r="F28" s="911"/>
      <c r="G28" s="911"/>
    </row>
    <row r="29" spans="1:7" x14ac:dyDescent="0.25">
      <c r="A29" s="911"/>
      <c r="B29" s="911"/>
      <c r="C29" s="911"/>
      <c r="D29" s="911"/>
      <c r="E29" s="911"/>
      <c r="F29" s="911"/>
      <c r="G29" s="911"/>
    </row>
    <row r="30" spans="1:7" x14ac:dyDescent="0.25">
      <c r="A30" s="911"/>
      <c r="B30" s="911"/>
      <c r="C30" s="911"/>
      <c r="D30" s="911"/>
      <c r="E30" s="911"/>
      <c r="F30" s="911"/>
      <c r="G30" s="911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09C47-2D9B-4BA9-85A2-369400CE06C9}">
  <sheetPr codeName="Sheet24">
    <tabColor rgb="FF00B0F0"/>
  </sheetPr>
  <dimension ref="A1:AC131"/>
  <sheetViews>
    <sheetView tabSelected="1" topLeftCell="A4" zoomScale="88" zoomScaleNormal="88" workbookViewId="0">
      <selection activeCell="L14" sqref="L14"/>
    </sheetView>
  </sheetViews>
  <sheetFormatPr defaultRowHeight="15" x14ac:dyDescent="0.25"/>
  <cols>
    <col min="1" max="1" width="16.140625" customWidth="1"/>
    <col min="2" max="2" width="0.7109375" hidden="1" customWidth="1"/>
    <col min="3" max="3" width="10.85546875" customWidth="1"/>
    <col min="4" max="4" width="33.42578125" customWidth="1"/>
    <col min="5" max="5" width="0" hidden="1" customWidth="1"/>
    <col min="6" max="6" width="1.28515625" hidden="1" customWidth="1"/>
    <col min="7" max="7" width="12.140625" customWidth="1"/>
    <col min="8" max="8" width="7.140625" hidden="1" customWidth="1"/>
    <col min="9" max="9" width="5.140625" hidden="1" customWidth="1"/>
    <col min="10" max="10" width="11.42578125" customWidth="1"/>
    <col min="11" max="11" width="6" hidden="1" customWidth="1"/>
    <col min="12" max="12" width="11.5703125" customWidth="1"/>
    <col min="13" max="13" width="4.5703125" customWidth="1"/>
    <col min="14" max="14" width="1.7109375" hidden="1" customWidth="1"/>
    <col min="15" max="15" width="37.42578125" customWidth="1"/>
    <col min="16" max="16" width="15.42578125" customWidth="1"/>
    <col min="17" max="17" width="14.5703125" customWidth="1"/>
    <col min="18" max="18" width="9.5703125" customWidth="1"/>
    <col min="19" max="19" width="10.85546875" customWidth="1"/>
    <col min="20" max="20" width="14.28515625" hidden="1" customWidth="1"/>
    <col min="22" max="22" width="11.28515625" bestFit="1" customWidth="1"/>
  </cols>
  <sheetData>
    <row r="1" spans="1:29" s="266" customFormat="1" x14ac:dyDescent="0.25">
      <c r="C1" s="573" t="s">
        <v>3157</v>
      </c>
    </row>
    <row r="2" spans="1:29" s="266" customFormat="1" x14ac:dyDescent="0.25"/>
    <row r="3" spans="1:29" s="266" customFormat="1" x14ac:dyDescent="0.25"/>
    <row r="4" spans="1:29" s="266" customForma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</row>
    <row r="5" spans="1:29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</row>
    <row r="6" spans="1:29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</row>
    <row r="7" spans="1:29" x14ac:dyDescent="0.25">
      <c r="A7" s="2" t="s">
        <v>3603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</row>
    <row r="8" spans="1:29" x14ac:dyDescent="0.25">
      <c r="A8" s="2" t="s">
        <v>3605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</row>
    <row r="9" spans="1:29" x14ac:dyDescent="0.25">
      <c r="A9" s="2" t="s">
        <v>3606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</row>
    <row r="10" spans="1:29" x14ac:dyDescent="0.25">
      <c r="A10" s="2" t="s">
        <v>8695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</row>
    <row r="11" spans="1:29" ht="18" x14ac:dyDescent="0.25">
      <c r="A11" s="2" t="s">
        <v>8162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631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</row>
    <row r="12" spans="1:29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</row>
    <row r="13" spans="1:29" ht="19.5" x14ac:dyDescent="0.4">
      <c r="A13" s="632" t="s">
        <v>3607</v>
      </c>
      <c r="B13" s="2" t="s">
        <v>3608</v>
      </c>
      <c r="C13" s="2" t="s">
        <v>3609</v>
      </c>
      <c r="D13" s="2"/>
      <c r="E13" s="2"/>
      <c r="F13" s="2"/>
      <c r="G13" s="883"/>
      <c r="H13" s="2"/>
      <c r="I13" s="2"/>
      <c r="J13" s="578"/>
      <c r="K13" s="2"/>
      <c r="L13" s="578"/>
      <c r="M13" s="2"/>
      <c r="N13" s="2"/>
      <c r="O13" s="2"/>
      <c r="P13" s="2"/>
      <c r="Q13" s="585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</row>
    <row r="14" spans="1:29" x14ac:dyDescent="0.25">
      <c r="A14" s="632"/>
      <c r="B14" s="2"/>
      <c r="C14" s="2"/>
      <c r="D14" s="2"/>
      <c r="E14" s="2"/>
      <c r="F14" s="2"/>
      <c r="G14" s="2"/>
      <c r="H14" s="2"/>
      <c r="I14" s="2"/>
      <c r="J14" s="578"/>
      <c r="K14" s="2"/>
      <c r="L14" s="578"/>
      <c r="M14" s="2"/>
      <c r="N14" s="2"/>
      <c r="O14" s="2"/>
      <c r="P14" s="2"/>
      <c r="Q14" s="585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</row>
    <row r="15" spans="1:29" x14ac:dyDescent="0.25">
      <c r="A15" s="632" t="s">
        <v>3610</v>
      </c>
      <c r="B15" s="2" t="s">
        <v>3574</v>
      </c>
      <c r="C15" s="2" t="s">
        <v>3611</v>
      </c>
      <c r="D15" s="2" t="s">
        <v>3588</v>
      </c>
      <c r="E15" s="2" t="s">
        <v>3612</v>
      </c>
      <c r="F15" s="2" t="s">
        <v>3613</v>
      </c>
      <c r="G15" s="2" t="s">
        <v>3614</v>
      </c>
      <c r="H15" s="2" t="s">
        <v>3615</v>
      </c>
      <c r="I15" s="2" t="s">
        <v>3616</v>
      </c>
      <c r="J15" s="578" t="s">
        <v>3617</v>
      </c>
      <c r="K15" s="2" t="s">
        <v>3618</v>
      </c>
      <c r="L15" s="578" t="s">
        <v>3619</v>
      </c>
      <c r="M15" s="2" t="s">
        <v>3089</v>
      </c>
      <c r="N15" s="2" t="s">
        <v>3032</v>
      </c>
      <c r="O15" s="2" t="s">
        <v>3620</v>
      </c>
      <c r="P15" s="2" t="s">
        <v>3621</v>
      </c>
      <c r="Q15" s="585" t="s">
        <v>3622</v>
      </c>
      <c r="R15" s="2" t="s">
        <v>3623</v>
      </c>
      <c r="S15" s="2" t="s">
        <v>3624</v>
      </c>
      <c r="T15" s="2" t="s">
        <v>3625</v>
      </c>
      <c r="U15" s="2" t="s">
        <v>3626</v>
      </c>
      <c r="V15" s="2"/>
      <c r="W15" s="2"/>
      <c r="X15" s="2"/>
      <c r="Y15" s="2"/>
      <c r="Z15" s="2"/>
      <c r="AA15" s="2"/>
      <c r="AB15" s="2"/>
      <c r="AC15" s="2"/>
    </row>
    <row r="16" spans="1:29" x14ac:dyDescent="0.25">
      <c r="A16" s="741">
        <v>43943</v>
      </c>
      <c r="B16" s="2" t="s">
        <v>3627</v>
      </c>
      <c r="C16" s="2">
        <v>53019</v>
      </c>
      <c r="D16" s="2" t="s">
        <v>1269</v>
      </c>
      <c r="E16" s="2" t="s">
        <v>3038</v>
      </c>
      <c r="F16" s="2"/>
      <c r="G16" s="2" t="s">
        <v>8166</v>
      </c>
      <c r="H16" s="2">
        <v>213</v>
      </c>
      <c r="I16" s="2">
        <v>4</v>
      </c>
      <c r="J16" s="578">
        <v>190000</v>
      </c>
      <c r="K16" s="2">
        <v>0</v>
      </c>
      <c r="L16" s="578">
        <v>190000</v>
      </c>
      <c r="M16" s="2" t="s">
        <v>3090</v>
      </c>
      <c r="N16" s="2" t="s">
        <v>3628</v>
      </c>
      <c r="O16" s="2" t="s">
        <v>8163</v>
      </c>
      <c r="P16" s="2" t="s">
        <v>8164</v>
      </c>
      <c r="Q16" s="585"/>
      <c r="R16" s="2"/>
      <c r="S16" s="2" t="s">
        <v>3484</v>
      </c>
      <c r="T16" s="2" t="s">
        <v>3629</v>
      </c>
      <c r="U16" s="2" t="s">
        <v>122</v>
      </c>
      <c r="V16" s="2"/>
      <c r="W16" s="2"/>
      <c r="X16" s="2"/>
      <c r="Y16" s="2"/>
      <c r="Z16" s="2"/>
      <c r="AA16" s="2"/>
      <c r="AB16" s="2"/>
      <c r="AC16" s="2"/>
    </row>
    <row r="17" spans="1:29" x14ac:dyDescent="0.25">
      <c r="A17" s="741"/>
      <c r="B17" s="2" t="s">
        <v>3627</v>
      </c>
      <c r="C17" s="2">
        <v>53065</v>
      </c>
      <c r="D17" s="2" t="s">
        <v>1273</v>
      </c>
      <c r="E17" s="2" t="s">
        <v>3038</v>
      </c>
      <c r="F17" s="2"/>
      <c r="G17" s="2" t="s">
        <v>8166</v>
      </c>
      <c r="H17" s="2">
        <v>212</v>
      </c>
      <c r="I17" s="2">
        <v>1</v>
      </c>
      <c r="J17" s="578">
        <v>190000</v>
      </c>
      <c r="K17" s="2">
        <v>0</v>
      </c>
      <c r="L17" s="578">
        <v>190000</v>
      </c>
      <c r="M17" s="2" t="s">
        <v>3090</v>
      </c>
      <c r="N17" s="2" t="s">
        <v>3628</v>
      </c>
      <c r="O17" s="2" t="s">
        <v>8163</v>
      </c>
      <c r="P17" s="2" t="s">
        <v>8164</v>
      </c>
      <c r="Q17" s="585"/>
      <c r="R17" s="2"/>
      <c r="S17" s="2" t="s">
        <v>3484</v>
      </c>
      <c r="T17" s="2" t="s">
        <v>3629</v>
      </c>
      <c r="U17" s="2" t="s">
        <v>122</v>
      </c>
      <c r="V17" s="2"/>
      <c r="W17" s="2"/>
      <c r="X17" s="2"/>
      <c r="Y17" s="2"/>
      <c r="Z17" s="2"/>
      <c r="AA17" s="2"/>
      <c r="AB17" s="2"/>
      <c r="AC17" s="2"/>
    </row>
    <row r="18" spans="1:29" x14ac:dyDescent="0.25">
      <c r="A18" s="741">
        <v>43945</v>
      </c>
      <c r="B18" s="2" t="s">
        <v>3631</v>
      </c>
      <c r="C18" s="1085">
        <v>518110</v>
      </c>
      <c r="D18" s="1085" t="s">
        <v>1251</v>
      </c>
      <c r="E18" s="1085" t="s">
        <v>3038</v>
      </c>
      <c r="F18" s="1085"/>
      <c r="G18" s="1085" t="s">
        <v>8138</v>
      </c>
      <c r="H18" s="1085">
        <v>26</v>
      </c>
      <c r="I18" s="1085">
        <v>2</v>
      </c>
      <c r="J18" s="1086">
        <v>42.77</v>
      </c>
      <c r="K18" s="1085">
        <v>0</v>
      </c>
      <c r="L18" s="1086">
        <v>42.77</v>
      </c>
      <c r="M18" s="1085" t="s">
        <v>3632</v>
      </c>
      <c r="N18" s="1085" t="s">
        <v>3628</v>
      </c>
      <c r="O18" s="1085" t="s">
        <v>3633</v>
      </c>
      <c r="P18" s="1085" t="s">
        <v>3634</v>
      </c>
      <c r="Q18" s="1087">
        <v>0.54166666666666663</v>
      </c>
      <c r="R18" s="1085"/>
      <c r="S18" s="1085" t="s">
        <v>3484</v>
      </c>
      <c r="T18" s="2" t="s">
        <v>3630</v>
      </c>
      <c r="U18" s="2" t="s">
        <v>122</v>
      </c>
      <c r="V18" s="2"/>
      <c r="W18" s="2"/>
      <c r="X18" s="2"/>
      <c r="Y18" s="2"/>
      <c r="Z18" s="2"/>
      <c r="AA18" s="2"/>
      <c r="AB18" s="2"/>
      <c r="AC18" s="2"/>
    </row>
    <row r="19" spans="1:29" x14ac:dyDescent="0.25">
      <c r="A19" s="741"/>
      <c r="B19" s="2" t="s">
        <v>3631</v>
      </c>
      <c r="C19" s="1085">
        <v>55498</v>
      </c>
      <c r="D19" s="1085" t="s">
        <v>1462</v>
      </c>
      <c r="E19" s="1085" t="s">
        <v>3038</v>
      </c>
      <c r="F19" s="1085"/>
      <c r="G19" s="1085" t="s">
        <v>8174</v>
      </c>
      <c r="H19" s="1085">
        <v>8</v>
      </c>
      <c r="I19" s="1085">
        <v>1</v>
      </c>
      <c r="J19" s="1086">
        <v>342.14</v>
      </c>
      <c r="K19" s="1085">
        <v>0</v>
      </c>
      <c r="L19" s="1086">
        <v>342.14</v>
      </c>
      <c r="M19" s="1085" t="s">
        <v>3632</v>
      </c>
      <c r="N19" s="1085" t="s">
        <v>3628</v>
      </c>
      <c r="O19" s="1085" t="s">
        <v>8175</v>
      </c>
      <c r="P19" s="1085" t="s">
        <v>8137</v>
      </c>
      <c r="Q19" s="1087"/>
      <c r="R19" s="1085"/>
      <c r="S19" s="1085" t="s">
        <v>3484</v>
      </c>
      <c r="T19" s="2" t="s">
        <v>3630</v>
      </c>
      <c r="U19" s="2" t="s">
        <v>122</v>
      </c>
      <c r="V19" s="2"/>
      <c r="W19" s="2"/>
      <c r="X19" s="2"/>
      <c r="Y19" s="2"/>
      <c r="Z19" s="2"/>
      <c r="AA19" s="2"/>
      <c r="AB19" s="2"/>
      <c r="AC19" s="2"/>
    </row>
    <row r="20" spans="1:29" x14ac:dyDescent="0.25">
      <c r="A20" s="741"/>
      <c r="B20" s="2" t="s">
        <v>3631</v>
      </c>
      <c r="C20" s="2">
        <v>55498</v>
      </c>
      <c r="D20" s="2" t="s">
        <v>1462</v>
      </c>
      <c r="E20" s="2" t="s">
        <v>3038</v>
      </c>
      <c r="F20" s="2"/>
      <c r="G20" s="2" t="s">
        <v>8174</v>
      </c>
      <c r="H20" s="2">
        <v>8</v>
      </c>
      <c r="I20" s="2">
        <v>2</v>
      </c>
      <c r="J20" s="578">
        <v>342.14</v>
      </c>
      <c r="K20" s="2">
        <v>0</v>
      </c>
      <c r="L20" s="578">
        <v>342.14</v>
      </c>
      <c r="M20" s="2" t="s">
        <v>3632</v>
      </c>
      <c r="N20" s="2" t="s">
        <v>3628</v>
      </c>
      <c r="O20" s="2" t="s">
        <v>8175</v>
      </c>
      <c r="P20" s="2" t="s">
        <v>8137</v>
      </c>
      <c r="Q20" s="585"/>
      <c r="R20" s="2"/>
      <c r="S20" s="2" t="s">
        <v>3484</v>
      </c>
      <c r="T20" s="2" t="s">
        <v>3630</v>
      </c>
      <c r="U20" s="2" t="s">
        <v>122</v>
      </c>
      <c r="V20" s="2"/>
      <c r="W20" s="2"/>
      <c r="X20" s="2"/>
      <c r="Y20" s="2"/>
      <c r="Z20" s="2"/>
      <c r="AA20" s="2"/>
      <c r="AB20" s="2"/>
      <c r="AC20" s="2"/>
    </row>
    <row r="21" spans="1:29" x14ac:dyDescent="0.25">
      <c r="A21" s="741"/>
      <c r="B21" s="2" t="s">
        <v>3639</v>
      </c>
      <c r="C21" s="2">
        <v>62911002</v>
      </c>
      <c r="D21" s="2" t="s">
        <v>1718</v>
      </c>
      <c r="E21" s="2" t="s">
        <v>3038</v>
      </c>
      <c r="F21" s="2"/>
      <c r="G21" s="2" t="s">
        <v>8165</v>
      </c>
      <c r="H21" s="2">
        <v>40</v>
      </c>
      <c r="I21" s="2">
        <v>4</v>
      </c>
      <c r="J21" s="578">
        <v>25</v>
      </c>
      <c r="K21" s="2">
        <v>0</v>
      </c>
      <c r="L21" s="578">
        <v>25</v>
      </c>
      <c r="M21" s="2" t="s">
        <v>3632</v>
      </c>
      <c r="N21" s="2" t="s">
        <v>3628</v>
      </c>
      <c r="O21" s="2" t="s">
        <v>3640</v>
      </c>
      <c r="P21" s="2" t="s">
        <v>3641</v>
      </c>
      <c r="Q21" s="585"/>
      <c r="R21" s="2"/>
      <c r="S21" s="2" t="s">
        <v>3484</v>
      </c>
      <c r="T21" s="2" t="s">
        <v>3630</v>
      </c>
      <c r="U21" s="2" t="s">
        <v>122</v>
      </c>
      <c r="V21" s="2"/>
      <c r="W21" s="2"/>
      <c r="X21" s="2"/>
      <c r="Y21" s="2"/>
      <c r="Z21" s="2"/>
      <c r="AA21" s="2"/>
      <c r="AB21" s="2"/>
      <c r="AC21" s="2"/>
    </row>
    <row r="22" spans="1:29" x14ac:dyDescent="0.25">
      <c r="A22" s="740"/>
      <c r="B22" s="2" t="s">
        <v>3639</v>
      </c>
      <c r="C22" s="2">
        <v>80195001</v>
      </c>
      <c r="D22" s="2" t="s">
        <v>2356</v>
      </c>
      <c r="E22" s="2" t="s">
        <v>3038</v>
      </c>
      <c r="F22" s="2"/>
      <c r="G22" s="2" t="s">
        <v>8165</v>
      </c>
      <c r="H22" s="2">
        <v>59</v>
      </c>
      <c r="I22" s="2">
        <v>5</v>
      </c>
      <c r="J22" s="578">
        <v>25</v>
      </c>
      <c r="K22" s="2">
        <v>0</v>
      </c>
      <c r="L22" s="578">
        <v>25</v>
      </c>
      <c r="M22" s="2" t="s">
        <v>3632</v>
      </c>
      <c r="N22" s="2" t="s">
        <v>3628</v>
      </c>
      <c r="O22" s="2" t="s">
        <v>3640</v>
      </c>
      <c r="P22" s="2" t="s">
        <v>3641</v>
      </c>
      <c r="Q22" s="585"/>
      <c r="R22" s="2"/>
      <c r="S22" s="2" t="s">
        <v>3484</v>
      </c>
      <c r="T22" s="2" t="s">
        <v>3630</v>
      </c>
      <c r="U22" s="2" t="s">
        <v>122</v>
      </c>
      <c r="V22" s="2"/>
      <c r="W22" s="2"/>
      <c r="X22" s="2"/>
      <c r="Y22" s="2"/>
      <c r="Z22" s="2"/>
      <c r="AA22" s="2"/>
      <c r="AB22" s="2"/>
      <c r="AC22" s="2"/>
    </row>
    <row r="23" spans="1:29" s="555" customFormat="1" x14ac:dyDescent="0.25">
      <c r="A23" s="741">
        <v>43948</v>
      </c>
      <c r="B23" s="2" t="s">
        <v>3631</v>
      </c>
      <c r="C23" s="2">
        <v>37424</v>
      </c>
      <c r="D23" s="2" t="s">
        <v>782</v>
      </c>
      <c r="E23" s="2" t="s">
        <v>3038</v>
      </c>
      <c r="F23" s="2"/>
      <c r="G23" s="2" t="s">
        <v>8176</v>
      </c>
      <c r="H23" s="2">
        <v>28</v>
      </c>
      <c r="I23" s="2">
        <v>1</v>
      </c>
      <c r="J23" s="578">
        <v>69.62</v>
      </c>
      <c r="K23" s="2">
        <v>0</v>
      </c>
      <c r="L23" s="578">
        <v>69.62</v>
      </c>
      <c r="M23" s="2" t="s">
        <v>3632</v>
      </c>
      <c r="N23" s="2" t="s">
        <v>3628</v>
      </c>
      <c r="O23" s="2" t="s">
        <v>3633</v>
      </c>
      <c r="P23" s="2" t="s">
        <v>3634</v>
      </c>
      <c r="Q23" s="585">
        <v>0.29166666666666669</v>
      </c>
      <c r="R23" s="2"/>
      <c r="S23" s="2" t="s">
        <v>3484</v>
      </c>
      <c r="T23" s="2" t="s">
        <v>3630</v>
      </c>
      <c r="U23" s="2" t="s">
        <v>122</v>
      </c>
      <c r="V23" s="2"/>
      <c r="W23" s="2"/>
      <c r="X23" s="2"/>
      <c r="Y23" s="2"/>
      <c r="Z23" s="2"/>
      <c r="AA23" s="2"/>
      <c r="AB23" s="2"/>
      <c r="AC23" s="2"/>
    </row>
    <row r="24" spans="1:29" s="555" customFormat="1" x14ac:dyDescent="0.25">
      <c r="A24" s="740"/>
      <c r="B24" s="2" t="s">
        <v>3631</v>
      </c>
      <c r="C24" s="2">
        <v>37424</v>
      </c>
      <c r="D24" s="2" t="s">
        <v>782</v>
      </c>
      <c r="E24" s="2" t="s">
        <v>3038</v>
      </c>
      <c r="F24" s="2"/>
      <c r="G24" s="2" t="s">
        <v>8176</v>
      </c>
      <c r="H24" s="2">
        <v>28</v>
      </c>
      <c r="I24" s="2">
        <v>2</v>
      </c>
      <c r="J24" s="578">
        <v>69.62</v>
      </c>
      <c r="K24" s="2">
        <v>0</v>
      </c>
      <c r="L24" s="578">
        <v>69.62</v>
      </c>
      <c r="M24" s="2" t="s">
        <v>3632</v>
      </c>
      <c r="N24" s="2" t="s">
        <v>3628</v>
      </c>
      <c r="O24" s="2" t="s">
        <v>3633</v>
      </c>
      <c r="P24" s="2" t="s">
        <v>3634</v>
      </c>
      <c r="Q24" s="585">
        <v>0.33333333333333331</v>
      </c>
      <c r="R24" s="2"/>
      <c r="S24" s="2" t="s">
        <v>3484</v>
      </c>
      <c r="T24" s="2" t="s">
        <v>3630</v>
      </c>
      <c r="U24" s="2" t="s">
        <v>122</v>
      </c>
      <c r="V24" s="2"/>
      <c r="W24" s="2"/>
      <c r="X24" s="2"/>
      <c r="Y24" s="2"/>
      <c r="Z24" s="2"/>
      <c r="AA24" s="2"/>
      <c r="AB24" s="2"/>
      <c r="AC24" s="2"/>
    </row>
    <row r="25" spans="1:29" s="555" customFormat="1" x14ac:dyDescent="0.25">
      <c r="A25" s="741"/>
      <c r="B25" s="2" t="s">
        <v>3631</v>
      </c>
      <c r="C25" s="2">
        <v>55498</v>
      </c>
      <c r="D25" s="2" t="s">
        <v>1462</v>
      </c>
      <c r="E25" s="2" t="s">
        <v>3038</v>
      </c>
      <c r="F25" s="2"/>
      <c r="G25" s="2" t="s">
        <v>8174</v>
      </c>
      <c r="H25" s="2">
        <v>8</v>
      </c>
      <c r="I25" s="2">
        <v>3</v>
      </c>
      <c r="J25" s="578">
        <v>342.14</v>
      </c>
      <c r="K25" s="2">
        <v>0</v>
      </c>
      <c r="L25" s="578">
        <v>342.14</v>
      </c>
      <c r="M25" s="2" t="s">
        <v>3632</v>
      </c>
      <c r="N25" s="2" t="s">
        <v>3628</v>
      </c>
      <c r="O25" s="2" t="s">
        <v>8175</v>
      </c>
      <c r="P25" s="2" t="s">
        <v>8137</v>
      </c>
      <c r="Q25" s="585"/>
      <c r="R25" s="2"/>
      <c r="S25" s="2" t="s">
        <v>3484</v>
      </c>
      <c r="T25" s="2" t="s">
        <v>3630</v>
      </c>
      <c r="U25" s="2" t="s">
        <v>122</v>
      </c>
      <c r="V25" s="2"/>
      <c r="W25" s="2"/>
      <c r="X25" s="2"/>
      <c r="Y25" s="2"/>
      <c r="Z25" s="2"/>
      <c r="AA25" s="2"/>
      <c r="AB25" s="2"/>
      <c r="AC25" s="2"/>
    </row>
    <row r="26" spans="1:29" x14ac:dyDescent="0.25">
      <c r="A26" s="740"/>
      <c r="B26" s="2" t="s">
        <v>8177</v>
      </c>
      <c r="C26" s="2">
        <v>80075002</v>
      </c>
      <c r="D26" s="2" t="s">
        <v>2351</v>
      </c>
      <c r="E26" s="2" t="s">
        <v>3038</v>
      </c>
      <c r="F26" s="2"/>
      <c r="G26" s="2" t="s">
        <v>8178</v>
      </c>
      <c r="H26" s="2">
        <v>129</v>
      </c>
      <c r="I26" s="2">
        <v>1</v>
      </c>
      <c r="J26" s="578">
        <v>3000</v>
      </c>
      <c r="K26" s="2">
        <v>0</v>
      </c>
      <c r="L26" s="578">
        <v>3000</v>
      </c>
      <c r="M26" s="2" t="s">
        <v>3632</v>
      </c>
      <c r="N26" s="2" t="s">
        <v>3628</v>
      </c>
      <c r="O26" s="2" t="s">
        <v>8179</v>
      </c>
      <c r="P26" s="2" t="s">
        <v>8180</v>
      </c>
      <c r="Q26" s="585"/>
      <c r="R26" s="2"/>
      <c r="S26" s="2" t="s">
        <v>3484</v>
      </c>
      <c r="T26" s="2" t="s">
        <v>3629</v>
      </c>
      <c r="U26" s="2" t="s">
        <v>122</v>
      </c>
      <c r="V26" s="2"/>
      <c r="W26" s="2"/>
      <c r="X26" s="2"/>
      <c r="Y26" s="2"/>
      <c r="Z26" s="2"/>
      <c r="AA26" s="2"/>
      <c r="AB26" s="2"/>
      <c r="AC26" s="2"/>
    </row>
    <row r="27" spans="1:29" s="555" customFormat="1" x14ac:dyDescent="0.25">
      <c r="A27" s="741">
        <v>43949</v>
      </c>
      <c r="B27" s="2" t="s">
        <v>3604</v>
      </c>
      <c r="C27" s="2">
        <v>12499</v>
      </c>
      <c r="D27" s="2" t="s">
        <v>343</v>
      </c>
      <c r="E27" s="2" t="s">
        <v>3038</v>
      </c>
      <c r="F27" s="2"/>
      <c r="G27" s="2" t="s">
        <v>8181</v>
      </c>
      <c r="H27" s="2">
        <v>1</v>
      </c>
      <c r="I27" s="2">
        <v>1</v>
      </c>
      <c r="J27" s="578">
        <v>8000</v>
      </c>
      <c r="K27" s="2">
        <v>0</v>
      </c>
      <c r="L27" s="578">
        <v>8000</v>
      </c>
      <c r="M27" s="2" t="s">
        <v>3090</v>
      </c>
      <c r="N27" s="2" t="s">
        <v>3628</v>
      </c>
      <c r="O27" s="2" t="s">
        <v>8182</v>
      </c>
      <c r="P27" s="2" t="s">
        <v>8183</v>
      </c>
      <c r="Q27" s="585"/>
      <c r="R27" s="2"/>
      <c r="S27" s="2" t="s">
        <v>3484</v>
      </c>
      <c r="T27" s="2" t="s">
        <v>3629</v>
      </c>
      <c r="U27" s="2" t="s">
        <v>122</v>
      </c>
      <c r="V27" s="2"/>
      <c r="W27" s="2"/>
      <c r="X27" s="2"/>
      <c r="Y27" s="2"/>
      <c r="Z27" s="2"/>
      <c r="AA27" s="2"/>
      <c r="AB27" s="2"/>
      <c r="AC27" s="2"/>
    </row>
    <row r="28" spans="1:29" x14ac:dyDescent="0.25">
      <c r="A28" s="741"/>
      <c r="B28" s="2" t="s">
        <v>3604</v>
      </c>
      <c r="C28" s="834">
        <v>53344</v>
      </c>
      <c r="D28" s="834" t="s">
        <v>1287</v>
      </c>
      <c r="E28" s="834" t="s">
        <v>3038</v>
      </c>
      <c r="F28" s="834"/>
      <c r="G28" s="834" t="s">
        <v>8184</v>
      </c>
      <c r="H28" s="834">
        <v>56</v>
      </c>
      <c r="I28" s="834">
        <v>1</v>
      </c>
      <c r="J28" s="897">
        <v>13224</v>
      </c>
      <c r="K28" s="834">
        <v>0</v>
      </c>
      <c r="L28" s="897">
        <v>13224</v>
      </c>
      <c r="M28" s="834" t="s">
        <v>3090</v>
      </c>
      <c r="N28" s="834" t="s">
        <v>3628</v>
      </c>
      <c r="O28" s="834" t="s">
        <v>8185</v>
      </c>
      <c r="P28" s="834" t="s">
        <v>8186</v>
      </c>
      <c r="Q28" s="898"/>
      <c r="R28" s="834"/>
      <c r="S28" s="834" t="s">
        <v>3484</v>
      </c>
      <c r="T28" s="834" t="s">
        <v>3630</v>
      </c>
      <c r="U28" s="834" t="s">
        <v>122</v>
      </c>
      <c r="V28" s="834"/>
      <c r="W28" s="2"/>
      <c r="X28" s="2"/>
      <c r="Y28" s="2"/>
      <c r="Z28" s="2"/>
      <c r="AA28" s="2"/>
      <c r="AB28" s="2"/>
      <c r="AC28" s="2"/>
    </row>
    <row r="29" spans="1:29" x14ac:dyDescent="0.25">
      <c r="A29" s="741"/>
      <c r="B29" s="2" t="s">
        <v>3631</v>
      </c>
      <c r="C29" s="2">
        <v>37412</v>
      </c>
      <c r="D29" s="2" t="s">
        <v>781</v>
      </c>
      <c r="E29" s="2" t="s">
        <v>3038</v>
      </c>
      <c r="F29" s="2"/>
      <c r="G29" s="2" t="s">
        <v>8170</v>
      </c>
      <c r="H29" s="2">
        <v>24</v>
      </c>
      <c r="I29" s="2">
        <v>1</v>
      </c>
      <c r="J29" s="578">
        <v>90.44</v>
      </c>
      <c r="K29" s="2">
        <v>0</v>
      </c>
      <c r="L29" s="578">
        <v>90.44</v>
      </c>
      <c r="M29" s="2" t="s">
        <v>3632</v>
      </c>
      <c r="N29" s="2" t="s">
        <v>3628</v>
      </c>
      <c r="O29" s="2" t="s">
        <v>3633</v>
      </c>
      <c r="P29" s="2" t="s">
        <v>3634</v>
      </c>
      <c r="Q29" s="585">
        <v>0.29166666666666669</v>
      </c>
      <c r="R29" s="2"/>
      <c r="S29" s="2" t="s">
        <v>3484</v>
      </c>
      <c r="T29" s="2" t="s">
        <v>3630</v>
      </c>
      <c r="U29" s="2" t="s">
        <v>122</v>
      </c>
      <c r="V29" s="2"/>
      <c r="W29" s="2"/>
      <c r="X29" s="2"/>
      <c r="Y29" s="2"/>
      <c r="Z29" s="2"/>
      <c r="AA29" s="2"/>
      <c r="AB29" s="2"/>
      <c r="AC29" s="2"/>
    </row>
    <row r="30" spans="1:29" x14ac:dyDescent="0.25">
      <c r="A30" s="741"/>
      <c r="B30" s="2" t="s">
        <v>3631</v>
      </c>
      <c r="C30" s="2">
        <v>37412</v>
      </c>
      <c r="D30" s="2" t="s">
        <v>781</v>
      </c>
      <c r="E30" s="2" t="s">
        <v>3038</v>
      </c>
      <c r="F30" s="2"/>
      <c r="G30" s="2" t="s">
        <v>8170</v>
      </c>
      <c r="H30" s="2">
        <v>24</v>
      </c>
      <c r="I30" s="2">
        <v>2</v>
      </c>
      <c r="J30" s="578">
        <v>71.400000000000006</v>
      </c>
      <c r="K30" s="2">
        <v>0</v>
      </c>
      <c r="L30" s="578">
        <v>71.400000000000006</v>
      </c>
      <c r="M30" s="2" t="s">
        <v>3632</v>
      </c>
      <c r="N30" s="2" t="s">
        <v>3628</v>
      </c>
      <c r="O30" s="2" t="s">
        <v>3633</v>
      </c>
      <c r="P30" s="2" t="s">
        <v>3634</v>
      </c>
      <c r="Q30" s="585">
        <v>0.33333333333333331</v>
      </c>
      <c r="R30" s="2"/>
      <c r="S30" s="2" t="s">
        <v>3484</v>
      </c>
      <c r="T30" s="2" t="s">
        <v>3630</v>
      </c>
      <c r="U30" s="2" t="s">
        <v>122</v>
      </c>
      <c r="V30" s="2"/>
      <c r="W30" s="2"/>
      <c r="X30" s="2"/>
      <c r="Y30" s="2"/>
      <c r="Z30" s="2"/>
      <c r="AA30" s="2"/>
      <c r="AB30" s="2"/>
      <c r="AC30" s="2"/>
    </row>
    <row r="31" spans="1:29" x14ac:dyDescent="0.25">
      <c r="A31" s="740"/>
      <c r="B31" s="2" t="s">
        <v>3631</v>
      </c>
      <c r="C31" s="2">
        <v>55498</v>
      </c>
      <c r="D31" s="2" t="s">
        <v>1462</v>
      </c>
      <c r="E31" s="2" t="s">
        <v>3038</v>
      </c>
      <c r="F31" s="2"/>
      <c r="G31" s="2" t="s">
        <v>8174</v>
      </c>
      <c r="H31" s="2">
        <v>8</v>
      </c>
      <c r="I31" s="2">
        <v>4</v>
      </c>
      <c r="J31" s="578">
        <v>342.14</v>
      </c>
      <c r="K31" s="2">
        <v>0</v>
      </c>
      <c r="L31" s="578">
        <v>342.14</v>
      </c>
      <c r="M31" s="2" t="s">
        <v>3632</v>
      </c>
      <c r="N31" s="2" t="s">
        <v>3628</v>
      </c>
      <c r="O31" s="2" t="s">
        <v>8175</v>
      </c>
      <c r="P31" s="2" t="s">
        <v>8137</v>
      </c>
      <c r="Q31" s="585"/>
      <c r="R31" s="2"/>
      <c r="S31" s="2" t="s">
        <v>3484</v>
      </c>
      <c r="T31" s="2" t="s">
        <v>3630</v>
      </c>
      <c r="U31" s="2" t="s">
        <v>122</v>
      </c>
      <c r="V31" s="2"/>
      <c r="W31" s="2"/>
      <c r="X31" s="2"/>
      <c r="Y31" s="2"/>
      <c r="Z31" s="2"/>
      <c r="AA31" s="2"/>
      <c r="AB31" s="2"/>
      <c r="AC31" s="2"/>
    </row>
    <row r="32" spans="1:29" s="555" customFormat="1" x14ac:dyDescent="0.25">
      <c r="A32" s="740"/>
      <c r="B32" s="2" t="s">
        <v>3631</v>
      </c>
      <c r="C32" s="2">
        <v>55602</v>
      </c>
      <c r="D32" s="2" t="s">
        <v>1470</v>
      </c>
      <c r="E32" s="2" t="s">
        <v>3038</v>
      </c>
      <c r="F32" s="2"/>
      <c r="G32" s="2" t="s">
        <v>8170</v>
      </c>
      <c r="H32" s="2">
        <v>1</v>
      </c>
      <c r="I32" s="2">
        <v>5</v>
      </c>
      <c r="J32" s="578">
        <v>38.159999999999997</v>
      </c>
      <c r="K32" s="2">
        <v>0</v>
      </c>
      <c r="L32" s="578">
        <v>38.159999999999997</v>
      </c>
      <c r="M32" s="2" t="s">
        <v>3632</v>
      </c>
      <c r="N32" s="2" t="s">
        <v>3628</v>
      </c>
      <c r="O32" s="2" t="s">
        <v>3633</v>
      </c>
      <c r="P32" s="2" t="s">
        <v>3634</v>
      </c>
      <c r="Q32" s="585">
        <v>0.33333333333333331</v>
      </c>
      <c r="R32" s="2"/>
      <c r="S32" s="2"/>
      <c r="T32" s="2" t="s">
        <v>3630</v>
      </c>
      <c r="U32" s="2" t="s">
        <v>122</v>
      </c>
      <c r="V32" s="2"/>
      <c r="W32" s="2"/>
      <c r="X32" s="2"/>
      <c r="Y32" s="2"/>
      <c r="Z32" s="2"/>
      <c r="AA32" s="2"/>
      <c r="AB32" s="2"/>
      <c r="AC32" s="2"/>
    </row>
    <row r="33" spans="1:29" s="555" customFormat="1" x14ac:dyDescent="0.25">
      <c r="A33" s="741"/>
      <c r="B33" s="2" t="s">
        <v>6622</v>
      </c>
      <c r="C33" s="2">
        <v>33060002</v>
      </c>
      <c r="D33" s="2" t="s">
        <v>616</v>
      </c>
      <c r="E33" s="2" t="s">
        <v>3038</v>
      </c>
      <c r="F33" s="2"/>
      <c r="G33" s="2" t="s">
        <v>8646</v>
      </c>
      <c r="H33" s="2">
        <v>683</v>
      </c>
      <c r="I33" s="2">
        <v>1</v>
      </c>
      <c r="J33" s="578">
        <v>11</v>
      </c>
      <c r="K33" s="2">
        <v>0</v>
      </c>
      <c r="L33" s="578">
        <v>11</v>
      </c>
      <c r="M33" s="2" t="s">
        <v>3632</v>
      </c>
      <c r="N33" s="2" t="s">
        <v>3628</v>
      </c>
      <c r="O33" s="2" t="s">
        <v>8142</v>
      </c>
      <c r="P33" s="2" t="s">
        <v>8143</v>
      </c>
      <c r="Q33" s="585"/>
      <c r="R33" s="2"/>
      <c r="S33" s="2" t="s">
        <v>3484</v>
      </c>
      <c r="T33" s="2" t="s">
        <v>3630</v>
      </c>
      <c r="U33" s="2" t="s">
        <v>122</v>
      </c>
      <c r="V33" s="2"/>
      <c r="W33" s="2"/>
      <c r="X33" s="2"/>
      <c r="Y33" s="2"/>
      <c r="Z33" s="2"/>
      <c r="AA33" s="2"/>
      <c r="AB33" s="2"/>
      <c r="AC33" s="2"/>
    </row>
    <row r="34" spans="1:29" s="555" customFormat="1" x14ac:dyDescent="0.25">
      <c r="A34" s="741"/>
      <c r="B34" s="2" t="s">
        <v>6622</v>
      </c>
      <c r="C34" s="2">
        <v>33061</v>
      </c>
      <c r="D34" s="2" t="s">
        <v>617</v>
      </c>
      <c r="E34" s="2" t="s">
        <v>3038</v>
      </c>
      <c r="F34" s="2"/>
      <c r="G34" s="2" t="s">
        <v>8646</v>
      </c>
      <c r="H34" s="2">
        <v>111</v>
      </c>
      <c r="I34" s="2">
        <v>2</v>
      </c>
      <c r="J34" s="578">
        <v>20.7</v>
      </c>
      <c r="K34" s="2">
        <v>0</v>
      </c>
      <c r="L34" s="578">
        <v>20.7</v>
      </c>
      <c r="M34" s="2" t="s">
        <v>3632</v>
      </c>
      <c r="N34" s="2" t="s">
        <v>3628</v>
      </c>
      <c r="O34" s="2" t="s">
        <v>8142</v>
      </c>
      <c r="P34" s="2" t="s">
        <v>8143</v>
      </c>
      <c r="Q34" s="585"/>
      <c r="R34" s="2"/>
      <c r="S34" s="2" t="s">
        <v>3484</v>
      </c>
      <c r="T34" s="2" t="s">
        <v>3630</v>
      </c>
      <c r="U34" s="2" t="s">
        <v>122</v>
      </c>
      <c r="V34" s="2"/>
      <c r="W34" s="2"/>
      <c r="X34" s="2"/>
      <c r="Y34" s="2"/>
      <c r="Z34" s="2"/>
      <c r="AA34" s="2"/>
      <c r="AB34" s="2"/>
      <c r="AC34" s="2"/>
    </row>
    <row r="35" spans="1:29" s="555" customFormat="1" x14ac:dyDescent="0.25">
      <c r="A35" s="741"/>
      <c r="B35" s="2" t="s">
        <v>6622</v>
      </c>
      <c r="C35" s="2">
        <v>33064002</v>
      </c>
      <c r="D35" s="2" t="s">
        <v>620</v>
      </c>
      <c r="E35" s="2" t="s">
        <v>3038</v>
      </c>
      <c r="F35" s="2"/>
      <c r="G35" s="2" t="s">
        <v>8646</v>
      </c>
      <c r="H35" s="2">
        <v>672</v>
      </c>
      <c r="I35" s="2">
        <v>3</v>
      </c>
      <c r="J35" s="578">
        <v>53</v>
      </c>
      <c r="K35" s="2">
        <v>0</v>
      </c>
      <c r="L35" s="578">
        <v>53</v>
      </c>
      <c r="M35" s="2" t="s">
        <v>3632</v>
      </c>
      <c r="N35" s="2" t="s">
        <v>3628</v>
      </c>
      <c r="O35" s="2" t="s">
        <v>8142</v>
      </c>
      <c r="P35" s="2" t="s">
        <v>8143</v>
      </c>
      <c r="Q35" s="585"/>
      <c r="R35" s="2"/>
      <c r="S35" s="2" t="s">
        <v>3484</v>
      </c>
      <c r="T35" s="2" t="s">
        <v>3630</v>
      </c>
      <c r="U35" s="2" t="s">
        <v>122</v>
      </c>
      <c r="V35" s="2"/>
      <c r="W35" s="2"/>
      <c r="X35" s="2"/>
      <c r="Y35" s="2"/>
      <c r="Z35" s="2"/>
      <c r="AA35" s="2"/>
      <c r="AB35" s="2"/>
      <c r="AC35" s="2"/>
    </row>
    <row r="36" spans="1:29" x14ac:dyDescent="0.25">
      <c r="A36" s="740"/>
      <c r="B36" s="2" t="s">
        <v>6622</v>
      </c>
      <c r="C36" s="2">
        <v>33066002</v>
      </c>
      <c r="D36" s="2" t="s">
        <v>623</v>
      </c>
      <c r="E36" s="2" t="s">
        <v>3038</v>
      </c>
      <c r="F36" s="2"/>
      <c r="G36" s="2" t="s">
        <v>8646</v>
      </c>
      <c r="H36" s="2">
        <v>688</v>
      </c>
      <c r="I36" s="2">
        <v>4</v>
      </c>
      <c r="J36" s="578">
        <v>60</v>
      </c>
      <c r="K36" s="2">
        <v>0</v>
      </c>
      <c r="L36" s="578">
        <v>60</v>
      </c>
      <c r="M36" s="2" t="s">
        <v>3632</v>
      </c>
      <c r="N36" s="2" t="s">
        <v>3628</v>
      </c>
      <c r="O36" s="2" t="s">
        <v>8142</v>
      </c>
      <c r="P36" s="2" t="s">
        <v>8143</v>
      </c>
      <c r="Q36" s="585"/>
      <c r="R36" s="2"/>
      <c r="S36" s="2" t="s">
        <v>3484</v>
      </c>
      <c r="T36" s="2" t="s">
        <v>3630</v>
      </c>
      <c r="U36" s="2" t="s">
        <v>122</v>
      </c>
      <c r="V36" s="2"/>
      <c r="W36" s="2"/>
      <c r="X36" s="2"/>
      <c r="Y36" s="2"/>
      <c r="Z36" s="2"/>
      <c r="AA36" s="2"/>
      <c r="AB36" s="2"/>
      <c r="AC36" s="2"/>
    </row>
    <row r="37" spans="1:29" x14ac:dyDescent="0.25">
      <c r="A37" s="741"/>
      <c r="B37" s="2" t="s">
        <v>6622</v>
      </c>
      <c r="C37" s="2">
        <v>33674002</v>
      </c>
      <c r="D37" s="2" t="s">
        <v>654</v>
      </c>
      <c r="E37" s="2" t="s">
        <v>3038</v>
      </c>
      <c r="F37" s="2"/>
      <c r="G37" s="2" t="s">
        <v>8646</v>
      </c>
      <c r="H37" s="2">
        <v>653</v>
      </c>
      <c r="I37" s="2">
        <v>5</v>
      </c>
      <c r="J37" s="578">
        <v>160</v>
      </c>
      <c r="K37" s="2">
        <v>0</v>
      </c>
      <c r="L37" s="578">
        <v>160</v>
      </c>
      <c r="M37" s="2" t="s">
        <v>3632</v>
      </c>
      <c r="N37" s="2" t="s">
        <v>3628</v>
      </c>
      <c r="O37" s="2" t="s">
        <v>8142</v>
      </c>
      <c r="P37" s="2" t="s">
        <v>8143</v>
      </c>
      <c r="Q37" s="585"/>
      <c r="R37" s="2"/>
      <c r="S37" s="2" t="s">
        <v>3484</v>
      </c>
      <c r="T37" s="2" t="s">
        <v>3630</v>
      </c>
      <c r="U37" s="2" t="s">
        <v>122</v>
      </c>
      <c r="V37" s="2"/>
      <c r="W37" s="2"/>
      <c r="X37" s="2"/>
      <c r="Y37" s="2"/>
      <c r="Z37" s="2"/>
      <c r="AA37" s="2"/>
      <c r="AB37" s="2"/>
      <c r="AC37" s="2"/>
    </row>
    <row r="38" spans="1:29" x14ac:dyDescent="0.25">
      <c r="A38" s="741"/>
      <c r="B38" s="2" t="s">
        <v>6622</v>
      </c>
      <c r="C38" s="2">
        <v>33675</v>
      </c>
      <c r="D38" s="2" t="s">
        <v>655</v>
      </c>
      <c r="E38" s="2" t="s">
        <v>3038</v>
      </c>
      <c r="F38" s="2"/>
      <c r="G38" s="2" t="s">
        <v>8646</v>
      </c>
      <c r="H38" s="2">
        <v>124</v>
      </c>
      <c r="I38" s="2">
        <v>6</v>
      </c>
      <c r="J38" s="578">
        <v>163.30000000000001</v>
      </c>
      <c r="K38" s="2">
        <v>0</v>
      </c>
      <c r="L38" s="578">
        <v>163.30000000000001</v>
      </c>
      <c r="M38" s="2" t="s">
        <v>3632</v>
      </c>
      <c r="N38" s="2" t="s">
        <v>3628</v>
      </c>
      <c r="O38" s="2" t="s">
        <v>8142</v>
      </c>
      <c r="P38" s="2" t="s">
        <v>8143</v>
      </c>
      <c r="Q38" s="585"/>
      <c r="R38" s="2"/>
      <c r="S38" s="2" t="s">
        <v>3484</v>
      </c>
      <c r="T38" s="2" t="s">
        <v>3630</v>
      </c>
      <c r="U38" s="2" t="s">
        <v>122</v>
      </c>
      <c r="V38" s="2"/>
      <c r="W38" s="2"/>
      <c r="X38" s="2"/>
      <c r="Y38" s="2"/>
      <c r="Z38" s="2"/>
      <c r="AA38" s="2"/>
      <c r="AB38" s="2"/>
      <c r="AC38" s="2"/>
    </row>
    <row r="39" spans="1:29" x14ac:dyDescent="0.25">
      <c r="A39" s="741"/>
      <c r="B39" s="2" t="s">
        <v>6622</v>
      </c>
      <c r="C39" s="2">
        <v>33682003</v>
      </c>
      <c r="D39" s="2" t="s">
        <v>661</v>
      </c>
      <c r="E39" s="2" t="s">
        <v>3038</v>
      </c>
      <c r="F39" s="2"/>
      <c r="G39" s="2" t="s">
        <v>8646</v>
      </c>
      <c r="H39" s="2">
        <v>646</v>
      </c>
      <c r="I39" s="2">
        <v>7</v>
      </c>
      <c r="J39" s="578">
        <v>80</v>
      </c>
      <c r="K39" s="2">
        <v>0</v>
      </c>
      <c r="L39" s="578">
        <v>80</v>
      </c>
      <c r="M39" s="2" t="s">
        <v>3632</v>
      </c>
      <c r="N39" s="2" t="s">
        <v>3628</v>
      </c>
      <c r="O39" s="2" t="s">
        <v>8142</v>
      </c>
      <c r="P39" s="2" t="s">
        <v>8143</v>
      </c>
      <c r="Q39" s="585"/>
      <c r="R39" s="2"/>
      <c r="S39" s="2" t="s">
        <v>3484</v>
      </c>
      <c r="T39" s="2" t="s">
        <v>3630</v>
      </c>
      <c r="U39" s="2" t="s">
        <v>122</v>
      </c>
      <c r="V39" s="2"/>
      <c r="W39" s="2"/>
      <c r="X39" s="2"/>
      <c r="Y39" s="2"/>
      <c r="Z39" s="2"/>
      <c r="AA39" s="2"/>
      <c r="AB39" s="2"/>
      <c r="AC39" s="2"/>
    </row>
    <row r="40" spans="1:29" x14ac:dyDescent="0.25">
      <c r="A40" s="741"/>
      <c r="B40" s="2" t="s">
        <v>6622</v>
      </c>
      <c r="C40" s="2">
        <v>33684002</v>
      </c>
      <c r="D40" s="2" t="s">
        <v>8647</v>
      </c>
      <c r="E40" s="2" t="s">
        <v>3038</v>
      </c>
      <c r="F40" s="2"/>
      <c r="G40" s="2" t="s">
        <v>8646</v>
      </c>
      <c r="H40" s="2">
        <v>647</v>
      </c>
      <c r="I40" s="2">
        <v>12</v>
      </c>
      <c r="J40" s="578">
        <v>55</v>
      </c>
      <c r="K40" s="2">
        <v>0</v>
      </c>
      <c r="L40" s="578">
        <v>55</v>
      </c>
      <c r="M40" s="2" t="s">
        <v>3632</v>
      </c>
      <c r="N40" s="2" t="s">
        <v>3628</v>
      </c>
      <c r="O40" s="2" t="s">
        <v>8142</v>
      </c>
      <c r="P40" s="2" t="s">
        <v>8143</v>
      </c>
      <c r="Q40" s="585"/>
      <c r="R40" s="2"/>
      <c r="S40" s="2" t="s">
        <v>3484</v>
      </c>
      <c r="T40" s="2" t="s">
        <v>3630</v>
      </c>
      <c r="U40" s="2" t="s">
        <v>122</v>
      </c>
      <c r="V40" s="2"/>
      <c r="W40" s="2"/>
      <c r="X40" s="2"/>
      <c r="Y40" s="2"/>
      <c r="Z40" s="2"/>
      <c r="AA40" s="2"/>
      <c r="AB40" s="2"/>
      <c r="AC40" s="2"/>
    </row>
    <row r="41" spans="1:29" x14ac:dyDescent="0.25">
      <c r="A41" s="741"/>
      <c r="B41" s="2" t="s">
        <v>6622</v>
      </c>
      <c r="C41" s="2">
        <v>34156002</v>
      </c>
      <c r="D41" s="2" t="s">
        <v>698</v>
      </c>
      <c r="E41" s="2" t="s">
        <v>3038</v>
      </c>
      <c r="F41" s="2"/>
      <c r="G41" s="2" t="s">
        <v>8646</v>
      </c>
      <c r="H41" s="2">
        <v>667</v>
      </c>
      <c r="I41" s="2">
        <v>8</v>
      </c>
      <c r="J41" s="578">
        <v>20</v>
      </c>
      <c r="K41" s="2">
        <v>0</v>
      </c>
      <c r="L41" s="578">
        <v>20</v>
      </c>
      <c r="M41" s="2" t="s">
        <v>3632</v>
      </c>
      <c r="N41" s="2" t="s">
        <v>3628</v>
      </c>
      <c r="O41" s="2" t="s">
        <v>8142</v>
      </c>
      <c r="P41" s="2" t="s">
        <v>8143</v>
      </c>
      <c r="Q41" s="585"/>
      <c r="R41" s="2"/>
      <c r="S41" s="2" t="s">
        <v>3484</v>
      </c>
      <c r="T41" s="2" t="s">
        <v>3630</v>
      </c>
      <c r="U41" s="2" t="s">
        <v>122</v>
      </c>
      <c r="V41" s="2"/>
      <c r="W41" s="2"/>
      <c r="X41" s="2"/>
      <c r="Y41" s="2"/>
      <c r="Z41" s="2"/>
      <c r="AA41" s="2"/>
      <c r="AB41" s="2"/>
      <c r="AC41" s="2"/>
    </row>
    <row r="42" spans="1:29" x14ac:dyDescent="0.25">
      <c r="A42" s="741"/>
      <c r="B42" s="2" t="s">
        <v>6622</v>
      </c>
      <c r="C42" s="2">
        <v>67718001</v>
      </c>
      <c r="D42" s="2" t="s">
        <v>1905</v>
      </c>
      <c r="E42" s="2" t="s">
        <v>3038</v>
      </c>
      <c r="F42" s="2"/>
      <c r="G42" s="2" t="s">
        <v>8646</v>
      </c>
      <c r="H42" s="2">
        <v>435</v>
      </c>
      <c r="I42" s="2">
        <v>9</v>
      </c>
      <c r="J42" s="578">
        <v>20.7</v>
      </c>
      <c r="K42" s="2">
        <v>0</v>
      </c>
      <c r="L42" s="578">
        <v>20.7</v>
      </c>
      <c r="M42" s="2" t="s">
        <v>3632</v>
      </c>
      <c r="N42" s="2" t="s">
        <v>3628</v>
      </c>
      <c r="O42" s="2" t="s">
        <v>8142</v>
      </c>
      <c r="P42" s="2" t="s">
        <v>8143</v>
      </c>
      <c r="Q42" s="585"/>
      <c r="R42" s="2"/>
      <c r="S42" s="2" t="s">
        <v>3484</v>
      </c>
      <c r="T42" s="2" t="s">
        <v>3630</v>
      </c>
      <c r="U42" s="2" t="s">
        <v>122</v>
      </c>
      <c r="V42" s="2"/>
      <c r="W42" s="2"/>
      <c r="X42" s="2"/>
      <c r="Y42" s="2"/>
      <c r="Z42" s="2"/>
      <c r="AA42" s="2"/>
      <c r="AB42" s="2"/>
      <c r="AC42" s="2"/>
    </row>
    <row r="43" spans="1:29" x14ac:dyDescent="0.25">
      <c r="A43" s="741"/>
      <c r="B43" s="2" t="s">
        <v>6622</v>
      </c>
      <c r="C43" s="2">
        <v>74901002</v>
      </c>
      <c r="D43" s="2" t="s">
        <v>2298</v>
      </c>
      <c r="E43" s="2" t="s">
        <v>3038</v>
      </c>
      <c r="F43" s="2"/>
      <c r="G43" s="2" t="s">
        <v>8646</v>
      </c>
      <c r="H43" s="2">
        <v>662</v>
      </c>
      <c r="I43" s="2">
        <v>10</v>
      </c>
      <c r="J43" s="578">
        <v>20</v>
      </c>
      <c r="K43" s="2">
        <v>0</v>
      </c>
      <c r="L43" s="578">
        <v>20</v>
      </c>
      <c r="M43" s="2" t="s">
        <v>3632</v>
      </c>
      <c r="N43" s="2" t="s">
        <v>3628</v>
      </c>
      <c r="O43" s="2" t="s">
        <v>8142</v>
      </c>
      <c r="P43" s="2" t="s">
        <v>8143</v>
      </c>
      <c r="Q43" s="585"/>
      <c r="R43" s="2"/>
      <c r="S43" s="2" t="s">
        <v>3484</v>
      </c>
      <c r="T43" s="2" t="s">
        <v>3630</v>
      </c>
      <c r="U43" s="2" t="s">
        <v>122</v>
      </c>
      <c r="V43" s="2"/>
      <c r="W43" s="2"/>
      <c r="X43" s="2"/>
      <c r="Y43" s="2"/>
      <c r="Z43" s="2"/>
      <c r="AA43" s="2"/>
      <c r="AB43" s="2"/>
      <c r="AC43" s="2"/>
    </row>
    <row r="44" spans="1:29" x14ac:dyDescent="0.25">
      <c r="A44" s="741"/>
      <c r="B44" s="2" t="s">
        <v>6622</v>
      </c>
      <c r="C44" s="2">
        <v>77188001</v>
      </c>
      <c r="D44" s="2" t="s">
        <v>692</v>
      </c>
      <c r="E44" s="2" t="s">
        <v>3038</v>
      </c>
      <c r="F44" s="2"/>
      <c r="G44" s="2" t="s">
        <v>8646</v>
      </c>
      <c r="H44" s="2">
        <v>665</v>
      </c>
      <c r="I44" s="2">
        <v>11</v>
      </c>
      <c r="J44" s="578">
        <v>20.7</v>
      </c>
      <c r="K44" s="2">
        <v>0</v>
      </c>
      <c r="L44" s="578">
        <v>20.7</v>
      </c>
      <c r="M44" s="2" t="s">
        <v>3632</v>
      </c>
      <c r="N44" s="2" t="s">
        <v>3628</v>
      </c>
      <c r="O44" s="2" t="s">
        <v>8142</v>
      </c>
      <c r="P44" s="2" t="s">
        <v>8143</v>
      </c>
      <c r="Q44" s="585"/>
      <c r="R44" s="2"/>
      <c r="S44" s="2" t="s">
        <v>3484</v>
      </c>
      <c r="T44" s="2" t="s">
        <v>3630</v>
      </c>
      <c r="U44" s="2" t="s">
        <v>122</v>
      </c>
      <c r="V44" s="2"/>
      <c r="W44" s="2"/>
      <c r="X44" s="2"/>
      <c r="Y44" s="2"/>
      <c r="Z44" s="2"/>
      <c r="AA44" s="2"/>
      <c r="AB44" s="2"/>
      <c r="AC44" s="2"/>
    </row>
    <row r="45" spans="1:29" x14ac:dyDescent="0.25">
      <c r="A45" s="741">
        <v>43950</v>
      </c>
      <c r="B45" s="2" t="s">
        <v>3604</v>
      </c>
      <c r="C45" s="2">
        <v>53851</v>
      </c>
      <c r="D45" s="2" t="s">
        <v>1314</v>
      </c>
      <c r="E45" s="2" t="s">
        <v>3038</v>
      </c>
      <c r="F45" s="2"/>
      <c r="G45" s="2" t="s">
        <v>8268</v>
      </c>
      <c r="H45" s="2">
        <v>3</v>
      </c>
      <c r="I45" s="2">
        <v>1</v>
      </c>
      <c r="J45" s="578">
        <v>26455.200000000001</v>
      </c>
      <c r="K45" s="2">
        <v>0</v>
      </c>
      <c r="L45" s="578">
        <v>26455.200000000001</v>
      </c>
      <c r="M45" s="2" t="s">
        <v>3090</v>
      </c>
      <c r="N45" s="2" t="s">
        <v>3628</v>
      </c>
      <c r="O45" s="2" t="s">
        <v>8269</v>
      </c>
      <c r="P45" s="2" t="s">
        <v>8270</v>
      </c>
      <c r="Q45" s="585"/>
      <c r="R45" s="2"/>
      <c r="S45" s="2" t="s">
        <v>8139</v>
      </c>
      <c r="T45" s="2" t="s">
        <v>3629</v>
      </c>
      <c r="U45" s="2" t="s">
        <v>122</v>
      </c>
      <c r="V45" s="2"/>
      <c r="W45" s="2"/>
      <c r="X45" s="2"/>
      <c r="Y45" s="2"/>
      <c r="Z45" s="2"/>
      <c r="AA45" s="2"/>
      <c r="AB45" s="2"/>
      <c r="AC45" s="2"/>
    </row>
    <row r="46" spans="1:29" x14ac:dyDescent="0.25">
      <c r="A46" s="740"/>
      <c r="B46" s="2" t="s">
        <v>3631</v>
      </c>
      <c r="C46" s="2">
        <v>55498</v>
      </c>
      <c r="D46" s="2" t="s">
        <v>1462</v>
      </c>
      <c r="E46" s="2" t="s">
        <v>3038</v>
      </c>
      <c r="F46" s="2"/>
      <c r="G46" s="2" t="s">
        <v>8174</v>
      </c>
      <c r="H46" s="2">
        <v>8</v>
      </c>
      <c r="I46" s="2">
        <v>5</v>
      </c>
      <c r="J46" s="578">
        <v>342.14</v>
      </c>
      <c r="K46" s="2">
        <v>0</v>
      </c>
      <c r="L46" s="578">
        <v>342.14</v>
      </c>
      <c r="M46" s="2" t="s">
        <v>3632</v>
      </c>
      <c r="N46" s="2" t="s">
        <v>3628</v>
      </c>
      <c r="O46" s="2" t="s">
        <v>8175</v>
      </c>
      <c r="P46" s="2" t="s">
        <v>8137</v>
      </c>
      <c r="Q46" s="585"/>
      <c r="R46" s="2"/>
      <c r="S46" s="2" t="s">
        <v>3484</v>
      </c>
      <c r="T46" s="2" t="s">
        <v>3630</v>
      </c>
      <c r="U46" s="2" t="s">
        <v>122</v>
      </c>
      <c r="V46" s="2"/>
      <c r="W46" s="2"/>
      <c r="X46" s="2"/>
      <c r="Y46" s="2"/>
      <c r="Z46" s="2"/>
      <c r="AA46" s="2"/>
      <c r="AB46" s="2"/>
      <c r="AC46" s="2"/>
    </row>
    <row r="47" spans="1:29" x14ac:dyDescent="0.25">
      <c r="A47" s="741"/>
      <c r="B47" s="2" t="s">
        <v>3635</v>
      </c>
      <c r="C47" s="2">
        <v>91709001</v>
      </c>
      <c r="D47" s="2" t="s">
        <v>2420</v>
      </c>
      <c r="E47" s="2" t="s">
        <v>3038</v>
      </c>
      <c r="F47" s="2"/>
      <c r="G47" s="2" t="s">
        <v>8271</v>
      </c>
      <c r="H47" s="2">
        <v>118</v>
      </c>
      <c r="I47" s="2">
        <v>1</v>
      </c>
      <c r="J47" s="578">
        <v>232</v>
      </c>
      <c r="K47" s="2">
        <v>0</v>
      </c>
      <c r="L47" s="578">
        <v>232</v>
      </c>
      <c r="M47" s="2" t="s">
        <v>3632</v>
      </c>
      <c r="N47" s="2" t="s">
        <v>3628</v>
      </c>
      <c r="O47" s="2" t="s">
        <v>3636</v>
      </c>
      <c r="P47" s="2" t="s">
        <v>3637</v>
      </c>
      <c r="Q47" s="585"/>
      <c r="R47" s="2"/>
      <c r="S47" s="2" t="s">
        <v>3484</v>
      </c>
      <c r="T47" s="2" t="s">
        <v>3630</v>
      </c>
      <c r="U47" s="2" t="s">
        <v>122</v>
      </c>
      <c r="V47" s="2"/>
      <c r="W47" s="2"/>
      <c r="X47" s="2"/>
      <c r="Y47" s="2"/>
      <c r="Z47" s="2"/>
      <c r="AA47" s="2"/>
      <c r="AB47" s="2"/>
      <c r="AC47" s="2"/>
    </row>
    <row r="48" spans="1:29" x14ac:dyDescent="0.25">
      <c r="A48" s="741"/>
      <c r="B48" s="2" t="s">
        <v>8140</v>
      </c>
      <c r="C48" s="2">
        <v>91768001</v>
      </c>
      <c r="D48" s="2" t="s">
        <v>2433</v>
      </c>
      <c r="E48" s="2" t="s">
        <v>3038</v>
      </c>
      <c r="F48" s="2"/>
      <c r="G48" s="2" t="s">
        <v>8272</v>
      </c>
      <c r="H48" s="2">
        <v>29</v>
      </c>
      <c r="I48" s="2">
        <v>1</v>
      </c>
      <c r="J48" s="578">
        <v>94.5</v>
      </c>
      <c r="K48" s="2">
        <v>0</v>
      </c>
      <c r="L48" s="578">
        <v>94.5</v>
      </c>
      <c r="M48" s="2" t="s">
        <v>3632</v>
      </c>
      <c r="N48" s="2" t="s">
        <v>3628</v>
      </c>
      <c r="O48" s="2" t="s">
        <v>3633</v>
      </c>
      <c r="P48" s="2" t="s">
        <v>3634</v>
      </c>
      <c r="Q48" s="585">
        <v>0.29166666666666669</v>
      </c>
      <c r="R48" s="2"/>
      <c r="S48" s="2" t="s">
        <v>3484</v>
      </c>
      <c r="T48" s="2" t="s">
        <v>3630</v>
      </c>
      <c r="U48" s="2" t="s">
        <v>122</v>
      </c>
      <c r="V48" s="2"/>
      <c r="W48" s="2"/>
      <c r="X48" s="2"/>
      <c r="Y48" s="2"/>
      <c r="Z48" s="2"/>
      <c r="AA48" s="2"/>
      <c r="AB48" s="2"/>
      <c r="AC48" s="2"/>
    </row>
    <row r="49" spans="1:29" x14ac:dyDescent="0.25">
      <c r="A49" s="740"/>
      <c r="B49" s="2" t="s">
        <v>8140</v>
      </c>
      <c r="C49" s="2">
        <v>91768001</v>
      </c>
      <c r="D49" s="2" t="s">
        <v>2433</v>
      </c>
      <c r="E49" s="2" t="s">
        <v>3038</v>
      </c>
      <c r="F49" s="2"/>
      <c r="G49" s="2" t="s">
        <v>8272</v>
      </c>
      <c r="H49" s="2">
        <v>29</v>
      </c>
      <c r="I49" s="2">
        <v>2</v>
      </c>
      <c r="J49" s="578">
        <v>94.5</v>
      </c>
      <c r="K49" s="2">
        <v>0</v>
      </c>
      <c r="L49" s="578">
        <v>94.5</v>
      </c>
      <c r="M49" s="2" t="s">
        <v>3632</v>
      </c>
      <c r="N49" s="2" t="s">
        <v>3628</v>
      </c>
      <c r="O49" s="2" t="s">
        <v>3633</v>
      </c>
      <c r="P49" s="2" t="s">
        <v>3634</v>
      </c>
      <c r="Q49" s="585">
        <v>0.33333333333333331</v>
      </c>
      <c r="R49" s="2"/>
      <c r="S49" s="2" t="s">
        <v>3484</v>
      </c>
      <c r="T49" s="2" t="s">
        <v>3630</v>
      </c>
      <c r="U49" s="2" t="s">
        <v>122</v>
      </c>
      <c r="V49" s="2"/>
      <c r="W49" s="2"/>
      <c r="X49" s="2"/>
      <c r="Y49" s="2"/>
      <c r="Z49" s="2"/>
      <c r="AA49" s="2"/>
      <c r="AB49" s="2"/>
      <c r="AC49" s="2"/>
    </row>
    <row r="50" spans="1:29" x14ac:dyDescent="0.25">
      <c r="A50" s="741"/>
      <c r="B50" s="2" t="s">
        <v>6622</v>
      </c>
      <c r="C50" s="2">
        <v>30056004</v>
      </c>
      <c r="D50" s="2" t="s">
        <v>495</v>
      </c>
      <c r="E50" s="2" t="s">
        <v>3038</v>
      </c>
      <c r="F50" s="2"/>
      <c r="G50" s="2" t="s">
        <v>8648</v>
      </c>
      <c r="H50" s="2">
        <v>54</v>
      </c>
      <c r="I50" s="2">
        <v>1</v>
      </c>
      <c r="J50" s="578">
        <v>477</v>
      </c>
      <c r="K50" s="2">
        <v>0</v>
      </c>
      <c r="L50" s="578">
        <v>477</v>
      </c>
      <c r="M50" s="2" t="s">
        <v>3632</v>
      </c>
      <c r="N50" s="2" t="s">
        <v>3628</v>
      </c>
      <c r="O50" s="2" t="s">
        <v>8649</v>
      </c>
      <c r="P50" s="2" t="s">
        <v>8650</v>
      </c>
      <c r="Q50" s="585"/>
      <c r="R50" s="2"/>
      <c r="S50" s="2" t="s">
        <v>3484</v>
      </c>
      <c r="T50" s="2" t="s">
        <v>3638</v>
      </c>
      <c r="U50" s="2" t="s">
        <v>122</v>
      </c>
      <c r="V50" s="2"/>
      <c r="W50" s="2"/>
      <c r="X50" s="2"/>
      <c r="Y50" s="2"/>
      <c r="Z50" s="2"/>
      <c r="AA50" s="2"/>
      <c r="AB50" s="2"/>
      <c r="AC50" s="2"/>
    </row>
    <row r="51" spans="1:29" x14ac:dyDescent="0.25">
      <c r="A51" s="741"/>
      <c r="B51" s="2" t="s">
        <v>6622</v>
      </c>
      <c r="C51" s="2">
        <v>30056006</v>
      </c>
      <c r="D51" s="2" t="s">
        <v>497</v>
      </c>
      <c r="E51" s="2" t="s">
        <v>3038</v>
      </c>
      <c r="F51" s="2"/>
      <c r="G51" s="2" t="s">
        <v>8648</v>
      </c>
      <c r="H51" s="2">
        <v>53</v>
      </c>
      <c r="I51" s="2">
        <v>2</v>
      </c>
      <c r="J51" s="578">
        <v>268</v>
      </c>
      <c r="K51" s="2">
        <v>0</v>
      </c>
      <c r="L51" s="578">
        <v>268</v>
      </c>
      <c r="M51" s="2" t="s">
        <v>3632</v>
      </c>
      <c r="N51" s="2" t="s">
        <v>3628</v>
      </c>
      <c r="O51" s="2" t="s">
        <v>8649</v>
      </c>
      <c r="P51" s="2" t="s">
        <v>8650</v>
      </c>
      <c r="Q51" s="585"/>
      <c r="R51" s="2"/>
      <c r="S51" s="2" t="s">
        <v>3484</v>
      </c>
      <c r="T51" s="2" t="s">
        <v>3638</v>
      </c>
      <c r="U51" s="2" t="s">
        <v>122</v>
      </c>
      <c r="V51" s="2"/>
      <c r="W51" s="2"/>
      <c r="X51" s="2"/>
      <c r="Y51" s="2"/>
      <c r="Z51" s="2"/>
      <c r="AA51" s="2"/>
      <c r="AB51" s="2"/>
      <c r="AC51" s="2"/>
    </row>
    <row r="52" spans="1:29" x14ac:dyDescent="0.25">
      <c r="A52" s="741"/>
      <c r="B52" s="2" t="s">
        <v>6622</v>
      </c>
      <c r="C52" s="2">
        <v>68968005</v>
      </c>
      <c r="D52" s="2" t="s">
        <v>2013</v>
      </c>
      <c r="E52" s="2" t="s">
        <v>3038</v>
      </c>
      <c r="F52" s="2"/>
      <c r="G52" s="2" t="s">
        <v>8648</v>
      </c>
      <c r="H52" s="2">
        <v>345</v>
      </c>
      <c r="I52" s="2">
        <v>3</v>
      </c>
      <c r="J52" s="578">
        <v>111</v>
      </c>
      <c r="K52" s="2">
        <v>0</v>
      </c>
      <c r="L52" s="578">
        <v>111</v>
      </c>
      <c r="M52" s="2" t="s">
        <v>3632</v>
      </c>
      <c r="N52" s="2" t="s">
        <v>3628</v>
      </c>
      <c r="O52" s="2" t="s">
        <v>8649</v>
      </c>
      <c r="P52" s="2" t="s">
        <v>8650</v>
      </c>
      <c r="Q52" s="585"/>
      <c r="R52" s="2"/>
      <c r="S52" s="2" t="s">
        <v>3484</v>
      </c>
      <c r="T52" s="2" t="s">
        <v>3638</v>
      </c>
      <c r="U52" s="2" t="s">
        <v>122</v>
      </c>
      <c r="V52" s="2"/>
      <c r="W52" s="2"/>
      <c r="X52" s="2"/>
      <c r="Y52" s="2"/>
      <c r="Z52" s="2"/>
      <c r="AA52" s="2"/>
      <c r="AB52" s="2"/>
      <c r="AC52" s="2"/>
    </row>
    <row r="53" spans="1:29" x14ac:dyDescent="0.25">
      <c r="A53" s="741"/>
      <c r="B53" s="2" t="s">
        <v>6622</v>
      </c>
      <c r="C53" s="2">
        <v>70458002</v>
      </c>
      <c r="D53" s="2" t="s">
        <v>2144</v>
      </c>
      <c r="E53" s="2" t="s">
        <v>3038</v>
      </c>
      <c r="F53" s="2"/>
      <c r="G53" s="2" t="s">
        <v>8651</v>
      </c>
      <c r="H53" s="2">
        <v>32</v>
      </c>
      <c r="I53" s="2">
        <v>1</v>
      </c>
      <c r="J53" s="578">
        <v>31.5</v>
      </c>
      <c r="K53" s="2">
        <v>0</v>
      </c>
      <c r="L53" s="578">
        <v>31.5</v>
      </c>
      <c r="M53" s="2" t="s">
        <v>3632</v>
      </c>
      <c r="N53" s="2" t="s">
        <v>3628</v>
      </c>
      <c r="O53" s="2" t="s">
        <v>8358</v>
      </c>
      <c r="P53" s="2" t="s">
        <v>8359</v>
      </c>
      <c r="Q53" s="585"/>
      <c r="R53" s="2"/>
      <c r="S53" s="2" t="s">
        <v>3484</v>
      </c>
      <c r="T53" s="2" t="s">
        <v>3638</v>
      </c>
      <c r="U53" s="2" t="s">
        <v>122</v>
      </c>
      <c r="V53" s="2"/>
      <c r="W53" s="2"/>
      <c r="X53" s="2"/>
      <c r="Y53" s="2"/>
      <c r="Z53" s="2"/>
      <c r="AA53" s="2"/>
      <c r="AB53" s="2"/>
      <c r="AC53" s="2"/>
    </row>
    <row r="54" spans="1:29" x14ac:dyDescent="0.25">
      <c r="A54" s="740"/>
      <c r="B54" s="2" t="s">
        <v>6622</v>
      </c>
      <c r="C54" s="2">
        <v>70459002</v>
      </c>
      <c r="D54" s="2" t="s">
        <v>2145</v>
      </c>
      <c r="E54" s="2" t="s">
        <v>3038</v>
      </c>
      <c r="F54" s="2"/>
      <c r="G54" s="2" t="s">
        <v>8651</v>
      </c>
      <c r="H54" s="2">
        <v>33</v>
      </c>
      <c r="I54" s="2">
        <v>2</v>
      </c>
      <c r="J54" s="578">
        <v>116</v>
      </c>
      <c r="K54" s="2">
        <v>0</v>
      </c>
      <c r="L54" s="578">
        <v>116</v>
      </c>
      <c r="M54" s="2" t="s">
        <v>3632</v>
      </c>
      <c r="N54" s="2" t="s">
        <v>3628</v>
      </c>
      <c r="O54" s="2" t="s">
        <v>8358</v>
      </c>
      <c r="P54" s="2" t="s">
        <v>8359</v>
      </c>
      <c r="Q54" s="585"/>
      <c r="R54" s="2"/>
      <c r="S54" s="2" t="s">
        <v>3484</v>
      </c>
      <c r="T54" s="2" t="s">
        <v>3638</v>
      </c>
      <c r="U54" s="2" t="s">
        <v>122</v>
      </c>
      <c r="V54" s="2"/>
      <c r="W54" s="2"/>
      <c r="X54" s="2"/>
      <c r="Y54" s="2"/>
      <c r="Z54" s="2"/>
      <c r="AA54" s="2"/>
      <c r="AB54" s="2"/>
      <c r="AC54" s="2"/>
    </row>
    <row r="55" spans="1:29" x14ac:dyDescent="0.25">
      <c r="A55" s="741"/>
      <c r="B55" s="2" t="s">
        <v>6622</v>
      </c>
      <c r="C55" s="2">
        <v>70461002</v>
      </c>
      <c r="D55" s="2" t="s">
        <v>2147</v>
      </c>
      <c r="E55" s="2" t="s">
        <v>3038</v>
      </c>
      <c r="F55" s="2"/>
      <c r="G55" s="2" t="s">
        <v>8651</v>
      </c>
      <c r="H55" s="2">
        <v>35</v>
      </c>
      <c r="I55" s="2">
        <v>3</v>
      </c>
      <c r="J55" s="578">
        <v>96</v>
      </c>
      <c r="K55" s="2">
        <v>0</v>
      </c>
      <c r="L55" s="578">
        <v>96</v>
      </c>
      <c r="M55" s="2" t="s">
        <v>3632</v>
      </c>
      <c r="N55" s="2" t="s">
        <v>3628</v>
      </c>
      <c r="O55" s="2" t="s">
        <v>8358</v>
      </c>
      <c r="P55" s="2" t="s">
        <v>8359</v>
      </c>
      <c r="Q55" s="585"/>
      <c r="R55" s="2"/>
      <c r="S55" s="2" t="s">
        <v>3484</v>
      </c>
      <c r="T55" s="2" t="s">
        <v>3638</v>
      </c>
      <c r="U55" s="2" t="s">
        <v>122</v>
      </c>
      <c r="V55" s="2"/>
      <c r="W55" s="2"/>
      <c r="X55" s="2"/>
      <c r="Y55" s="2"/>
      <c r="Z55" s="2"/>
      <c r="AA55" s="2"/>
      <c r="AB55" s="2"/>
      <c r="AC55" s="2"/>
    </row>
    <row r="56" spans="1:29" x14ac:dyDescent="0.25">
      <c r="A56" s="741">
        <v>43951</v>
      </c>
      <c r="B56" s="2" t="s">
        <v>3627</v>
      </c>
      <c r="C56" s="2">
        <v>13529</v>
      </c>
      <c r="D56" s="2" t="s">
        <v>385</v>
      </c>
      <c r="E56" s="2" t="s">
        <v>3038</v>
      </c>
      <c r="F56" s="2"/>
      <c r="G56" s="2" t="s">
        <v>8360</v>
      </c>
      <c r="H56" s="2">
        <v>1</v>
      </c>
      <c r="I56" s="2">
        <v>1</v>
      </c>
      <c r="J56" s="578">
        <v>39325</v>
      </c>
      <c r="K56" s="2">
        <v>0</v>
      </c>
      <c r="L56" s="578">
        <v>39325</v>
      </c>
      <c r="M56" s="2" t="s">
        <v>3090</v>
      </c>
      <c r="N56" s="2" t="s">
        <v>3628</v>
      </c>
      <c r="O56" s="2" t="s">
        <v>8361</v>
      </c>
      <c r="P56" s="2" t="s">
        <v>8362</v>
      </c>
      <c r="Q56" s="585"/>
      <c r="R56" s="2"/>
      <c r="S56" s="2" t="s">
        <v>3484</v>
      </c>
      <c r="T56" s="2" t="s">
        <v>3638</v>
      </c>
      <c r="U56" s="2" t="s">
        <v>122</v>
      </c>
      <c r="V56" s="2"/>
      <c r="W56" s="2"/>
      <c r="X56" s="2"/>
      <c r="Y56" s="2"/>
      <c r="Z56" s="2"/>
      <c r="AA56" s="2"/>
      <c r="AB56" s="2"/>
      <c r="AC56" s="2"/>
    </row>
    <row r="57" spans="1:29" x14ac:dyDescent="0.25">
      <c r="A57" s="741"/>
      <c r="B57" s="2" t="s">
        <v>8167</v>
      </c>
      <c r="C57" s="2">
        <v>70311</v>
      </c>
      <c r="D57" s="2" t="s">
        <v>2106</v>
      </c>
      <c r="E57" s="2" t="s">
        <v>3038</v>
      </c>
      <c r="F57" s="2"/>
      <c r="G57" s="2" t="s">
        <v>8168</v>
      </c>
      <c r="H57" s="2">
        <v>1</v>
      </c>
      <c r="I57" s="2">
        <v>3</v>
      </c>
      <c r="J57" s="578">
        <v>1700</v>
      </c>
      <c r="K57" s="2">
        <v>0</v>
      </c>
      <c r="L57" s="578">
        <v>1700</v>
      </c>
      <c r="M57" s="2" t="s">
        <v>3090</v>
      </c>
      <c r="N57" s="2" t="s">
        <v>3628</v>
      </c>
      <c r="O57" s="2" t="s">
        <v>7475</v>
      </c>
      <c r="P57" s="2" t="s">
        <v>8169</v>
      </c>
      <c r="Q57" s="585"/>
      <c r="R57" s="2"/>
      <c r="S57" s="2" t="s">
        <v>3484</v>
      </c>
      <c r="T57" s="2" t="s">
        <v>3629</v>
      </c>
      <c r="U57" s="2" t="s">
        <v>122</v>
      </c>
      <c r="V57" s="2"/>
      <c r="W57" s="2"/>
      <c r="X57" s="2"/>
      <c r="Y57" s="2"/>
      <c r="Z57" s="2"/>
      <c r="AA57" s="2"/>
      <c r="AB57" s="2"/>
      <c r="AC57" s="2"/>
    </row>
    <row r="58" spans="1:29" x14ac:dyDescent="0.25">
      <c r="A58" s="741"/>
      <c r="B58" s="2" t="s">
        <v>3635</v>
      </c>
      <c r="C58" s="2">
        <v>56394</v>
      </c>
      <c r="D58" s="2" t="s">
        <v>1517</v>
      </c>
      <c r="E58" s="2" t="s">
        <v>3038</v>
      </c>
      <c r="F58" s="2"/>
      <c r="G58" s="2" t="s">
        <v>8363</v>
      </c>
      <c r="H58" s="2">
        <v>1</v>
      </c>
      <c r="I58" s="2">
        <v>1</v>
      </c>
      <c r="J58" s="578">
        <v>760</v>
      </c>
      <c r="K58" s="2">
        <v>0</v>
      </c>
      <c r="L58" s="578">
        <v>760</v>
      </c>
      <c r="M58" s="2" t="s">
        <v>3632</v>
      </c>
      <c r="N58" s="2" t="s">
        <v>3628</v>
      </c>
      <c r="O58" s="2" t="s">
        <v>3636</v>
      </c>
      <c r="P58" s="2" t="s">
        <v>3637</v>
      </c>
      <c r="Q58" s="585"/>
      <c r="R58" s="2"/>
      <c r="S58" s="2" t="s">
        <v>3484</v>
      </c>
      <c r="T58" s="2" t="s">
        <v>3630</v>
      </c>
      <c r="U58" s="2" t="s">
        <v>122</v>
      </c>
      <c r="V58" s="2"/>
      <c r="W58" s="2"/>
      <c r="X58" s="2"/>
      <c r="Y58" s="2"/>
      <c r="Z58" s="2"/>
      <c r="AA58" s="2"/>
      <c r="AB58" s="2"/>
      <c r="AC58" s="2"/>
    </row>
    <row r="59" spans="1:29" x14ac:dyDescent="0.25">
      <c r="A59" s="741"/>
      <c r="B59" s="2" t="s">
        <v>3635</v>
      </c>
      <c r="C59" s="2">
        <v>61004001</v>
      </c>
      <c r="D59" s="2" t="s">
        <v>1588</v>
      </c>
      <c r="E59" s="2" t="s">
        <v>3038</v>
      </c>
      <c r="F59" s="2"/>
      <c r="G59" s="2" t="s">
        <v>8364</v>
      </c>
      <c r="H59" s="2">
        <v>56</v>
      </c>
      <c r="I59" s="2">
        <v>2</v>
      </c>
      <c r="J59" s="578">
        <v>384</v>
      </c>
      <c r="K59" s="2">
        <v>0</v>
      </c>
      <c r="L59" s="578">
        <v>384</v>
      </c>
      <c r="M59" s="2" t="s">
        <v>3632</v>
      </c>
      <c r="N59" s="2" t="s">
        <v>3628</v>
      </c>
      <c r="O59" s="2" t="s">
        <v>3636</v>
      </c>
      <c r="P59" s="2" t="s">
        <v>3637</v>
      </c>
      <c r="Q59" s="585"/>
      <c r="R59" s="2"/>
      <c r="S59" s="2" t="s">
        <v>3484</v>
      </c>
      <c r="T59" s="2" t="s">
        <v>3630</v>
      </c>
      <c r="U59" s="2" t="s">
        <v>122</v>
      </c>
      <c r="V59" s="2"/>
      <c r="W59" s="2"/>
      <c r="X59" s="2"/>
      <c r="Y59" s="2"/>
      <c r="Z59" s="2"/>
      <c r="AA59" s="2"/>
      <c r="AB59" s="2"/>
      <c r="AC59" s="2"/>
    </row>
    <row r="60" spans="1:29" x14ac:dyDescent="0.25">
      <c r="A60" s="741"/>
      <c r="B60" s="2" t="s">
        <v>3639</v>
      </c>
      <c r="C60" s="2">
        <v>57705</v>
      </c>
      <c r="D60" s="2" t="s">
        <v>1551</v>
      </c>
      <c r="E60" s="2" t="s">
        <v>3038</v>
      </c>
      <c r="F60" s="2"/>
      <c r="G60" s="2" t="s">
        <v>8173</v>
      </c>
      <c r="H60" s="2">
        <v>13</v>
      </c>
      <c r="I60" s="2">
        <v>2</v>
      </c>
      <c r="J60" s="578">
        <v>4.2</v>
      </c>
      <c r="K60" s="2">
        <v>0</v>
      </c>
      <c r="L60" s="578">
        <v>4.2</v>
      </c>
      <c r="M60" s="2" t="s">
        <v>3632</v>
      </c>
      <c r="N60" s="2" t="s">
        <v>3628</v>
      </c>
      <c r="O60" s="2" t="s">
        <v>3640</v>
      </c>
      <c r="P60" s="2" t="s">
        <v>3641</v>
      </c>
      <c r="Q60" s="585"/>
      <c r="R60" s="2"/>
      <c r="S60" s="2"/>
      <c r="T60" s="2" t="s">
        <v>3630</v>
      </c>
      <c r="U60" s="2" t="s">
        <v>122</v>
      </c>
      <c r="V60" s="2"/>
      <c r="W60" s="2"/>
      <c r="X60" s="2"/>
      <c r="Y60" s="2"/>
      <c r="Z60" s="2"/>
      <c r="AA60" s="2"/>
      <c r="AB60" s="2"/>
      <c r="AC60" s="2"/>
    </row>
    <row r="61" spans="1:29" x14ac:dyDescent="0.25">
      <c r="A61" s="741"/>
      <c r="B61" s="2" t="s">
        <v>3639</v>
      </c>
      <c r="C61" s="2">
        <v>57925</v>
      </c>
      <c r="D61" s="2" t="s">
        <v>1563</v>
      </c>
      <c r="E61" s="2" t="s">
        <v>3038</v>
      </c>
      <c r="F61" s="2"/>
      <c r="G61" s="2" t="s">
        <v>8173</v>
      </c>
      <c r="H61" s="2">
        <v>18</v>
      </c>
      <c r="I61" s="2">
        <v>3</v>
      </c>
      <c r="J61" s="578">
        <v>10</v>
      </c>
      <c r="K61" s="2">
        <v>0</v>
      </c>
      <c r="L61" s="578">
        <v>10</v>
      </c>
      <c r="M61" s="2" t="s">
        <v>3632</v>
      </c>
      <c r="N61" s="2" t="s">
        <v>3628</v>
      </c>
      <c r="O61" s="2" t="s">
        <v>3640</v>
      </c>
      <c r="P61" s="2" t="s">
        <v>3641</v>
      </c>
      <c r="Q61" s="585"/>
      <c r="R61" s="2"/>
      <c r="S61" s="2"/>
      <c r="T61" s="2" t="s">
        <v>3630</v>
      </c>
      <c r="U61" s="2" t="s">
        <v>122</v>
      </c>
      <c r="V61" s="2"/>
      <c r="W61" s="2"/>
      <c r="X61" s="2"/>
      <c r="Y61" s="2"/>
      <c r="Z61" s="2"/>
      <c r="AA61" s="2"/>
      <c r="AB61" s="2"/>
      <c r="AC61" s="2"/>
    </row>
    <row r="62" spans="1:29" x14ac:dyDescent="0.25">
      <c r="A62" s="740"/>
      <c r="B62" s="2" t="s">
        <v>3639</v>
      </c>
      <c r="C62" s="2">
        <v>57992</v>
      </c>
      <c r="D62" s="2" t="s">
        <v>1566</v>
      </c>
      <c r="E62" s="2" t="s">
        <v>3038</v>
      </c>
      <c r="F62" s="2"/>
      <c r="G62" s="2" t="s">
        <v>8173</v>
      </c>
      <c r="H62" s="2">
        <v>20</v>
      </c>
      <c r="I62" s="2">
        <v>4</v>
      </c>
      <c r="J62" s="578">
        <v>10</v>
      </c>
      <c r="K62" s="2">
        <v>0</v>
      </c>
      <c r="L62" s="578">
        <v>10</v>
      </c>
      <c r="M62" s="2" t="s">
        <v>3632</v>
      </c>
      <c r="N62" s="2" t="s">
        <v>3628</v>
      </c>
      <c r="O62" s="2" t="s">
        <v>3640</v>
      </c>
      <c r="P62" s="2" t="s">
        <v>3641</v>
      </c>
      <c r="Q62" s="585"/>
      <c r="R62" s="2"/>
      <c r="S62" s="2" t="s">
        <v>3484</v>
      </c>
      <c r="T62" s="2" t="s">
        <v>3630</v>
      </c>
      <c r="U62" s="2" t="s">
        <v>122</v>
      </c>
      <c r="V62" s="2"/>
      <c r="W62" s="2"/>
      <c r="X62" s="2"/>
      <c r="Y62" s="2"/>
      <c r="Z62" s="2"/>
      <c r="AA62" s="2"/>
      <c r="AB62" s="2"/>
      <c r="AC62" s="2"/>
    </row>
    <row r="63" spans="1:29" x14ac:dyDescent="0.25">
      <c r="A63" s="741"/>
      <c r="B63" s="2" t="s">
        <v>3639</v>
      </c>
      <c r="C63" s="2">
        <v>62485002</v>
      </c>
      <c r="D63" s="2" t="s">
        <v>1686</v>
      </c>
      <c r="E63" s="2" t="s">
        <v>3038</v>
      </c>
      <c r="F63" s="2"/>
      <c r="G63" s="2" t="s">
        <v>8173</v>
      </c>
      <c r="H63" s="2">
        <v>38</v>
      </c>
      <c r="I63" s="2">
        <v>5</v>
      </c>
      <c r="J63" s="578">
        <v>5</v>
      </c>
      <c r="K63" s="2">
        <v>0</v>
      </c>
      <c r="L63" s="578">
        <v>5</v>
      </c>
      <c r="M63" s="2" t="s">
        <v>3632</v>
      </c>
      <c r="N63" s="2" t="s">
        <v>3628</v>
      </c>
      <c r="O63" s="2" t="s">
        <v>3640</v>
      </c>
      <c r="P63" s="2" t="s">
        <v>3641</v>
      </c>
      <c r="Q63" s="585"/>
      <c r="R63" s="2"/>
      <c r="S63" s="2" t="s">
        <v>3484</v>
      </c>
      <c r="T63" s="2" t="s">
        <v>3630</v>
      </c>
      <c r="U63" s="2" t="s">
        <v>122</v>
      </c>
      <c r="V63" s="2"/>
      <c r="W63" s="2"/>
      <c r="X63" s="2"/>
      <c r="Y63" s="2"/>
      <c r="Z63" s="2"/>
      <c r="AA63" s="2"/>
      <c r="AB63" s="2"/>
      <c r="AC63" s="2"/>
    </row>
    <row r="64" spans="1:29" x14ac:dyDescent="0.25">
      <c r="A64" s="741"/>
      <c r="B64" s="2" t="s">
        <v>3639</v>
      </c>
      <c r="C64" s="2">
        <v>66789001</v>
      </c>
      <c r="D64" s="2" t="s">
        <v>1859</v>
      </c>
      <c r="E64" s="2" t="s">
        <v>3038</v>
      </c>
      <c r="F64" s="2"/>
      <c r="G64" s="2" t="s">
        <v>8173</v>
      </c>
      <c r="H64" s="2">
        <v>47</v>
      </c>
      <c r="I64" s="2">
        <v>6</v>
      </c>
      <c r="J64" s="578">
        <v>55</v>
      </c>
      <c r="K64" s="2">
        <v>0</v>
      </c>
      <c r="L64" s="578">
        <v>55</v>
      </c>
      <c r="M64" s="2" t="s">
        <v>3632</v>
      </c>
      <c r="N64" s="2" t="s">
        <v>3628</v>
      </c>
      <c r="O64" s="2" t="s">
        <v>3640</v>
      </c>
      <c r="P64" s="2" t="s">
        <v>3641</v>
      </c>
      <c r="Q64" s="585"/>
      <c r="R64" s="2"/>
      <c r="S64" s="2" t="s">
        <v>3484</v>
      </c>
      <c r="T64" s="2" t="s">
        <v>3630</v>
      </c>
      <c r="U64" s="2" t="s">
        <v>122</v>
      </c>
      <c r="V64" s="2"/>
      <c r="W64" s="2"/>
      <c r="X64" s="2"/>
      <c r="Y64" s="2"/>
      <c r="Z64" s="2"/>
      <c r="AA64" s="2"/>
      <c r="AB64" s="2"/>
      <c r="AC64" s="2"/>
    </row>
    <row r="65" spans="1:29" x14ac:dyDescent="0.25">
      <c r="A65" s="741"/>
      <c r="B65" s="2" t="s">
        <v>3639</v>
      </c>
      <c r="C65" s="2">
        <v>78148001</v>
      </c>
      <c r="D65" s="2" t="s">
        <v>2333</v>
      </c>
      <c r="E65" s="2" t="s">
        <v>3038</v>
      </c>
      <c r="F65" s="2"/>
      <c r="G65" s="2" t="s">
        <v>8173</v>
      </c>
      <c r="H65" s="2">
        <v>89</v>
      </c>
      <c r="I65" s="2">
        <v>10</v>
      </c>
      <c r="J65" s="578">
        <v>8</v>
      </c>
      <c r="K65" s="2">
        <v>0</v>
      </c>
      <c r="L65" s="578">
        <v>8</v>
      </c>
      <c r="M65" s="2" t="s">
        <v>3632</v>
      </c>
      <c r="N65" s="2" t="s">
        <v>3628</v>
      </c>
      <c r="O65" s="2" t="s">
        <v>3640</v>
      </c>
      <c r="P65" s="2" t="s">
        <v>3641</v>
      </c>
      <c r="Q65" s="585"/>
      <c r="R65" s="2"/>
      <c r="S65" s="2" t="s">
        <v>3484</v>
      </c>
      <c r="T65" s="2" t="s">
        <v>3630</v>
      </c>
      <c r="U65" s="2" t="s">
        <v>122</v>
      </c>
      <c r="V65" s="2"/>
      <c r="W65" s="2"/>
      <c r="X65" s="2"/>
      <c r="Y65" s="2"/>
      <c r="Z65" s="2"/>
      <c r="AA65" s="2"/>
      <c r="AB65" s="2"/>
      <c r="AC65" s="2"/>
    </row>
    <row r="66" spans="1:29" x14ac:dyDescent="0.25">
      <c r="A66" s="741"/>
      <c r="B66" s="2" t="s">
        <v>3639</v>
      </c>
      <c r="C66" s="2">
        <v>80515001</v>
      </c>
      <c r="D66" s="2" t="s">
        <v>2370</v>
      </c>
      <c r="E66" s="2" t="s">
        <v>3038</v>
      </c>
      <c r="F66" s="2"/>
      <c r="G66" s="2" t="s">
        <v>8173</v>
      </c>
      <c r="H66" s="2">
        <v>64</v>
      </c>
      <c r="I66" s="2">
        <v>12</v>
      </c>
      <c r="J66" s="578">
        <v>65</v>
      </c>
      <c r="K66" s="2">
        <v>0</v>
      </c>
      <c r="L66" s="578">
        <v>65</v>
      </c>
      <c r="M66" s="2" t="s">
        <v>3632</v>
      </c>
      <c r="N66" s="2" t="s">
        <v>3628</v>
      </c>
      <c r="O66" s="2" t="s">
        <v>3640</v>
      </c>
      <c r="P66" s="2" t="s">
        <v>3641</v>
      </c>
      <c r="Q66" s="585"/>
      <c r="R66" s="2"/>
      <c r="S66" s="2" t="s">
        <v>3484</v>
      </c>
      <c r="T66" s="2" t="s">
        <v>3630</v>
      </c>
      <c r="U66" s="2" t="s">
        <v>122</v>
      </c>
      <c r="V66" s="2"/>
      <c r="W66" s="2"/>
      <c r="X66" s="2"/>
      <c r="Y66" s="2"/>
      <c r="Z66" s="2"/>
      <c r="AA66" s="2"/>
      <c r="AB66" s="2"/>
      <c r="AC66" s="2"/>
    </row>
    <row r="67" spans="1:29" x14ac:dyDescent="0.25">
      <c r="A67" s="740"/>
      <c r="B67" s="2" t="s">
        <v>8365</v>
      </c>
      <c r="C67" s="2">
        <v>92059001</v>
      </c>
      <c r="D67" s="2" t="s">
        <v>8366</v>
      </c>
      <c r="E67" s="2" t="s">
        <v>3038</v>
      </c>
      <c r="F67" s="2"/>
      <c r="G67" s="2" t="s">
        <v>8367</v>
      </c>
      <c r="H67" s="2">
        <v>103</v>
      </c>
      <c r="I67" s="2">
        <v>1</v>
      </c>
      <c r="J67" s="578">
        <v>13</v>
      </c>
      <c r="K67" s="2">
        <v>0</v>
      </c>
      <c r="L67" s="578">
        <v>13</v>
      </c>
      <c r="M67" s="2" t="s">
        <v>3632</v>
      </c>
      <c r="N67" s="2" t="s">
        <v>3628</v>
      </c>
      <c r="O67" s="2" t="s">
        <v>3640</v>
      </c>
      <c r="P67" s="2" t="s">
        <v>3641</v>
      </c>
      <c r="Q67" s="585"/>
      <c r="R67" s="2"/>
      <c r="S67" s="2" t="s">
        <v>3484</v>
      </c>
      <c r="T67" s="2" t="s">
        <v>3630</v>
      </c>
      <c r="U67" s="2" t="s">
        <v>122</v>
      </c>
      <c r="V67" s="2"/>
      <c r="W67" s="2"/>
      <c r="X67" s="2"/>
      <c r="Y67" s="2"/>
      <c r="Z67" s="2"/>
      <c r="AA67" s="2"/>
      <c r="AB67" s="2"/>
      <c r="AC67" s="2"/>
    </row>
    <row r="68" spans="1:29" x14ac:dyDescent="0.25">
      <c r="A68" s="741"/>
      <c r="B68" s="2" t="s">
        <v>6622</v>
      </c>
      <c r="C68" s="2">
        <v>69307003</v>
      </c>
      <c r="D68" s="2" t="s">
        <v>2030</v>
      </c>
      <c r="E68" s="2" t="s">
        <v>3038</v>
      </c>
      <c r="F68" s="2"/>
      <c r="G68" s="2" t="s">
        <v>8368</v>
      </c>
      <c r="H68" s="2">
        <v>77</v>
      </c>
      <c r="I68" s="2">
        <v>1</v>
      </c>
      <c r="J68" s="578">
        <v>320</v>
      </c>
      <c r="K68" s="2">
        <v>0</v>
      </c>
      <c r="L68" s="578">
        <v>320</v>
      </c>
      <c r="M68" s="2" t="s">
        <v>3632</v>
      </c>
      <c r="N68" s="2" t="s">
        <v>3628</v>
      </c>
      <c r="O68" s="2" t="s">
        <v>8369</v>
      </c>
      <c r="P68" s="2" t="s">
        <v>8370</v>
      </c>
      <c r="Q68" s="585"/>
      <c r="R68" s="2"/>
      <c r="S68" s="2" t="s">
        <v>3484</v>
      </c>
      <c r="T68" s="2" t="s">
        <v>3630</v>
      </c>
      <c r="U68" s="2" t="s">
        <v>122</v>
      </c>
      <c r="V68" s="2"/>
      <c r="W68" s="2"/>
      <c r="X68" s="2"/>
      <c r="Y68" s="2"/>
      <c r="Z68" s="2"/>
      <c r="AA68" s="2"/>
      <c r="AB68" s="2"/>
      <c r="AC68" s="2"/>
    </row>
    <row r="69" spans="1:29" x14ac:dyDescent="0.25">
      <c r="A69" s="741"/>
      <c r="B69" s="2" t="s">
        <v>6622</v>
      </c>
      <c r="C69" s="2">
        <v>69309004</v>
      </c>
      <c r="D69" s="2" t="s">
        <v>2032</v>
      </c>
      <c r="E69" s="2" t="s">
        <v>3038</v>
      </c>
      <c r="F69" s="2"/>
      <c r="G69" s="2" t="s">
        <v>8368</v>
      </c>
      <c r="H69" s="2">
        <v>72</v>
      </c>
      <c r="I69" s="2">
        <v>2</v>
      </c>
      <c r="J69" s="578">
        <v>320</v>
      </c>
      <c r="K69" s="2">
        <v>0</v>
      </c>
      <c r="L69" s="578">
        <v>320</v>
      </c>
      <c r="M69" s="2" t="s">
        <v>3632</v>
      </c>
      <c r="N69" s="2" t="s">
        <v>3628</v>
      </c>
      <c r="O69" s="2" t="s">
        <v>8369</v>
      </c>
      <c r="P69" s="2" t="s">
        <v>8370</v>
      </c>
      <c r="Q69" s="585"/>
      <c r="R69" s="2"/>
      <c r="S69" s="2" t="s">
        <v>3484</v>
      </c>
      <c r="T69" s="2" t="s">
        <v>3630</v>
      </c>
      <c r="U69" s="2" t="s">
        <v>122</v>
      </c>
      <c r="V69" s="2"/>
      <c r="W69" s="2"/>
      <c r="X69" s="2"/>
      <c r="Y69" s="2"/>
      <c r="Z69" s="2"/>
      <c r="AA69" s="2"/>
      <c r="AB69" s="2"/>
      <c r="AC69" s="2"/>
    </row>
    <row r="70" spans="1:29" x14ac:dyDescent="0.25">
      <c r="A70" s="741"/>
      <c r="B70" s="2" t="s">
        <v>6622</v>
      </c>
      <c r="C70" s="2">
        <v>75433002</v>
      </c>
      <c r="D70" s="2" t="s">
        <v>2311</v>
      </c>
      <c r="E70" s="2" t="s">
        <v>3038</v>
      </c>
      <c r="F70" s="2"/>
      <c r="G70" s="2" t="s">
        <v>8368</v>
      </c>
      <c r="H70" s="2">
        <v>45</v>
      </c>
      <c r="I70" s="2">
        <v>3</v>
      </c>
      <c r="J70" s="578">
        <v>256</v>
      </c>
      <c r="K70" s="2">
        <v>0</v>
      </c>
      <c r="L70" s="578">
        <v>256</v>
      </c>
      <c r="M70" s="2" t="s">
        <v>3632</v>
      </c>
      <c r="N70" s="2" t="s">
        <v>3628</v>
      </c>
      <c r="O70" s="2" t="s">
        <v>8369</v>
      </c>
      <c r="P70" s="2" t="s">
        <v>8370</v>
      </c>
      <c r="Q70" s="585"/>
      <c r="R70" s="2"/>
      <c r="S70" s="2" t="s">
        <v>3484</v>
      </c>
      <c r="T70" s="2" t="s">
        <v>3630</v>
      </c>
      <c r="U70" s="2" t="s">
        <v>122</v>
      </c>
      <c r="V70" s="2"/>
      <c r="W70" s="2"/>
      <c r="X70" s="2"/>
      <c r="Y70" s="2"/>
      <c r="Z70" s="2"/>
      <c r="AA70" s="2"/>
      <c r="AB70" s="2"/>
      <c r="AC70" s="2"/>
    </row>
    <row r="71" spans="1:29" x14ac:dyDescent="0.25">
      <c r="A71" s="740"/>
      <c r="B71" s="2" t="s">
        <v>6622</v>
      </c>
      <c r="C71" s="2">
        <v>75454004</v>
      </c>
      <c r="D71" s="2" t="s">
        <v>2312</v>
      </c>
      <c r="E71" s="2" t="s">
        <v>3038</v>
      </c>
      <c r="F71" s="2"/>
      <c r="G71" s="2" t="s">
        <v>8368</v>
      </c>
      <c r="H71" s="2">
        <v>73</v>
      </c>
      <c r="I71" s="2">
        <v>4</v>
      </c>
      <c r="J71" s="578">
        <v>240</v>
      </c>
      <c r="K71" s="2">
        <v>0</v>
      </c>
      <c r="L71" s="578">
        <v>240</v>
      </c>
      <c r="M71" s="2" t="s">
        <v>3632</v>
      </c>
      <c r="N71" s="2" t="s">
        <v>3628</v>
      </c>
      <c r="O71" s="2" t="s">
        <v>8369</v>
      </c>
      <c r="P71" s="2" t="s">
        <v>8370</v>
      </c>
      <c r="Q71" s="585"/>
      <c r="R71" s="2"/>
      <c r="S71" s="2" t="s">
        <v>3484</v>
      </c>
      <c r="T71" s="2" t="s">
        <v>3630</v>
      </c>
      <c r="U71" s="2" t="s">
        <v>122</v>
      </c>
      <c r="V71" s="2"/>
      <c r="W71" s="2"/>
      <c r="X71" s="2"/>
      <c r="Y71" s="2"/>
      <c r="Z71" s="2"/>
      <c r="AA71" s="2"/>
      <c r="AB71" s="2"/>
      <c r="AC71" s="2"/>
    </row>
    <row r="72" spans="1:29" x14ac:dyDescent="0.25">
      <c r="A72" s="741"/>
      <c r="B72" s="2" t="s">
        <v>6622</v>
      </c>
      <c r="C72" s="2">
        <v>91306001</v>
      </c>
      <c r="D72" s="2" t="s">
        <v>2412</v>
      </c>
      <c r="E72" s="2" t="s">
        <v>3038</v>
      </c>
      <c r="F72" s="2"/>
      <c r="G72" s="2" t="s">
        <v>8368</v>
      </c>
      <c r="H72" s="2">
        <v>79</v>
      </c>
      <c r="I72" s="2">
        <v>5</v>
      </c>
      <c r="J72" s="578">
        <v>80</v>
      </c>
      <c r="K72" s="2">
        <v>0</v>
      </c>
      <c r="L72" s="578">
        <v>80</v>
      </c>
      <c r="M72" s="2" t="s">
        <v>3632</v>
      </c>
      <c r="N72" s="2" t="s">
        <v>3628</v>
      </c>
      <c r="O72" s="2" t="s">
        <v>8369</v>
      </c>
      <c r="P72" s="2" t="s">
        <v>8370</v>
      </c>
      <c r="Q72" s="585"/>
      <c r="R72" s="2"/>
      <c r="S72" s="2" t="s">
        <v>3484</v>
      </c>
      <c r="T72" s="2" t="s">
        <v>3630</v>
      </c>
      <c r="U72" s="2" t="s">
        <v>122</v>
      </c>
      <c r="V72" s="2"/>
      <c r="W72" s="2"/>
      <c r="X72" s="2"/>
      <c r="Y72" s="2"/>
      <c r="Z72" s="2"/>
      <c r="AA72" s="2"/>
      <c r="AB72" s="2"/>
      <c r="AC72" s="2"/>
    </row>
    <row r="73" spans="1:29" x14ac:dyDescent="0.25">
      <c r="A73" s="741">
        <v>43952</v>
      </c>
      <c r="B73" s="2" t="s">
        <v>3604</v>
      </c>
      <c r="C73" s="2">
        <v>19505</v>
      </c>
      <c r="D73" s="2" t="s">
        <v>8371</v>
      </c>
      <c r="E73" s="2" t="s">
        <v>3038</v>
      </c>
      <c r="F73" s="2"/>
      <c r="G73" s="2" t="s">
        <v>8372</v>
      </c>
      <c r="H73" s="2">
        <v>3</v>
      </c>
      <c r="I73" s="2">
        <v>1</v>
      </c>
      <c r="J73" s="578">
        <v>6720</v>
      </c>
      <c r="K73" s="2">
        <v>0</v>
      </c>
      <c r="L73" s="578">
        <v>6720</v>
      </c>
      <c r="M73" s="2" t="s">
        <v>3090</v>
      </c>
      <c r="N73" s="2" t="s">
        <v>3628</v>
      </c>
      <c r="O73" s="2" t="s">
        <v>8373</v>
      </c>
      <c r="P73" s="2" t="s">
        <v>8374</v>
      </c>
      <c r="Q73" s="585"/>
      <c r="R73" s="2"/>
      <c r="S73" s="2" t="s">
        <v>3484</v>
      </c>
      <c r="T73" s="2" t="s">
        <v>3629</v>
      </c>
      <c r="U73" s="2" t="s">
        <v>122</v>
      </c>
      <c r="V73" s="2"/>
      <c r="W73" s="2"/>
      <c r="X73" s="2"/>
      <c r="Y73" s="2"/>
      <c r="Z73" s="2"/>
      <c r="AA73" s="2"/>
      <c r="AB73" s="2"/>
      <c r="AC73" s="2"/>
    </row>
    <row r="74" spans="1:29" x14ac:dyDescent="0.25">
      <c r="A74" s="740"/>
      <c r="B74" s="2" t="s">
        <v>3604</v>
      </c>
      <c r="C74" s="2">
        <v>53140</v>
      </c>
      <c r="D74" s="2" t="s">
        <v>1277</v>
      </c>
      <c r="E74" s="2" t="s">
        <v>3038</v>
      </c>
      <c r="F74" s="2"/>
      <c r="G74" s="2" t="s">
        <v>8375</v>
      </c>
      <c r="H74" s="2">
        <v>1</v>
      </c>
      <c r="I74" s="2">
        <v>1</v>
      </c>
      <c r="J74" s="578">
        <v>80</v>
      </c>
      <c r="K74" s="2">
        <v>0</v>
      </c>
      <c r="L74" s="578">
        <v>80</v>
      </c>
      <c r="M74" s="2" t="s">
        <v>3090</v>
      </c>
      <c r="N74" s="2" t="s">
        <v>3628</v>
      </c>
      <c r="O74" s="2" t="s">
        <v>8376</v>
      </c>
      <c r="P74" s="2" t="s">
        <v>8377</v>
      </c>
      <c r="Q74" s="585"/>
      <c r="R74" s="2"/>
      <c r="S74" s="2" t="s">
        <v>3484</v>
      </c>
      <c r="T74" s="2" t="s">
        <v>3630</v>
      </c>
      <c r="U74" s="2" t="s">
        <v>122</v>
      </c>
      <c r="V74" s="2"/>
      <c r="W74" s="2"/>
      <c r="X74" s="2"/>
      <c r="Y74" s="2"/>
      <c r="Z74" s="2"/>
      <c r="AA74" s="2"/>
      <c r="AB74" s="2"/>
      <c r="AC74" s="2"/>
    </row>
    <row r="75" spans="1:29" x14ac:dyDescent="0.25">
      <c r="A75" s="741"/>
      <c r="B75" s="2" t="s">
        <v>3604</v>
      </c>
      <c r="C75" s="2">
        <v>53141</v>
      </c>
      <c r="D75" s="2" t="s">
        <v>1278</v>
      </c>
      <c r="E75" s="2" t="s">
        <v>3038</v>
      </c>
      <c r="F75" s="2"/>
      <c r="G75" s="2" t="s">
        <v>8375</v>
      </c>
      <c r="H75" s="2">
        <v>2</v>
      </c>
      <c r="I75" s="2">
        <v>2</v>
      </c>
      <c r="J75" s="578">
        <v>80</v>
      </c>
      <c r="K75" s="2">
        <v>0</v>
      </c>
      <c r="L75" s="578">
        <v>80</v>
      </c>
      <c r="M75" s="2" t="s">
        <v>3090</v>
      </c>
      <c r="N75" s="2" t="s">
        <v>3628</v>
      </c>
      <c r="O75" s="2" t="s">
        <v>8376</v>
      </c>
      <c r="P75" s="2" t="s">
        <v>8377</v>
      </c>
      <c r="Q75" s="585"/>
      <c r="R75" s="2"/>
      <c r="S75" s="2" t="s">
        <v>3484</v>
      </c>
      <c r="T75" s="2" t="s">
        <v>3630</v>
      </c>
      <c r="U75" s="2" t="s">
        <v>122</v>
      </c>
      <c r="V75" s="2"/>
      <c r="W75" s="2"/>
      <c r="X75" s="2"/>
      <c r="Y75" s="2"/>
      <c r="Z75" s="2"/>
      <c r="AA75" s="2"/>
      <c r="AB75" s="2"/>
      <c r="AC75" s="2"/>
    </row>
    <row r="76" spans="1:29" x14ac:dyDescent="0.25">
      <c r="A76" s="741"/>
      <c r="B76" s="2" t="s">
        <v>3604</v>
      </c>
      <c r="C76" s="2">
        <v>54495</v>
      </c>
      <c r="D76" s="2" t="s">
        <v>1401</v>
      </c>
      <c r="E76" s="2" t="s">
        <v>3038</v>
      </c>
      <c r="F76" s="2"/>
      <c r="G76" s="2" t="s">
        <v>8378</v>
      </c>
      <c r="H76" s="2">
        <v>1</v>
      </c>
      <c r="I76" s="2">
        <v>1</v>
      </c>
      <c r="J76" s="578">
        <v>350</v>
      </c>
      <c r="K76" s="2">
        <v>0</v>
      </c>
      <c r="L76" s="578">
        <v>350</v>
      </c>
      <c r="M76" s="2" t="s">
        <v>3090</v>
      </c>
      <c r="N76" s="2" t="s">
        <v>3628</v>
      </c>
      <c r="O76" s="2" t="s">
        <v>8379</v>
      </c>
      <c r="P76" s="2" t="s">
        <v>8380</v>
      </c>
      <c r="Q76" s="585">
        <v>0.5625</v>
      </c>
      <c r="R76" s="2"/>
      <c r="S76" s="2" t="s">
        <v>3484</v>
      </c>
      <c r="T76" s="2" t="s">
        <v>3629</v>
      </c>
      <c r="U76" s="2" t="s">
        <v>122</v>
      </c>
      <c r="V76" s="2"/>
      <c r="W76" s="2"/>
      <c r="X76" s="2"/>
      <c r="Y76" s="2"/>
      <c r="Z76" s="2"/>
      <c r="AA76" s="2"/>
      <c r="AB76" s="2"/>
      <c r="AC76" s="2"/>
    </row>
    <row r="77" spans="1:29" x14ac:dyDescent="0.25">
      <c r="A77" s="741"/>
      <c r="B77" s="2" t="s">
        <v>3604</v>
      </c>
      <c r="C77" s="2">
        <v>54558</v>
      </c>
      <c r="D77" s="2" t="s">
        <v>1422</v>
      </c>
      <c r="E77" s="2" t="s">
        <v>3038</v>
      </c>
      <c r="F77" s="2"/>
      <c r="G77" s="2" t="s">
        <v>8378</v>
      </c>
      <c r="H77" s="2">
        <v>2</v>
      </c>
      <c r="I77" s="2">
        <v>2</v>
      </c>
      <c r="J77" s="578">
        <v>215</v>
      </c>
      <c r="K77" s="2">
        <v>0</v>
      </c>
      <c r="L77" s="578">
        <v>215</v>
      </c>
      <c r="M77" s="2" t="s">
        <v>3090</v>
      </c>
      <c r="N77" s="2" t="s">
        <v>3628</v>
      </c>
      <c r="O77" s="2" t="s">
        <v>8379</v>
      </c>
      <c r="P77" s="2" t="s">
        <v>8380</v>
      </c>
      <c r="Q77" s="585">
        <v>0.5625</v>
      </c>
      <c r="R77" s="2"/>
      <c r="S77" s="2" t="s">
        <v>3484</v>
      </c>
      <c r="T77" s="2" t="s">
        <v>3629</v>
      </c>
      <c r="U77" s="2" t="s">
        <v>122</v>
      </c>
      <c r="V77" s="2"/>
      <c r="W77" s="2"/>
      <c r="X77" s="2"/>
      <c r="Y77" s="2"/>
      <c r="Z77" s="2"/>
      <c r="AA77" s="2"/>
      <c r="AB77" s="2"/>
      <c r="AC77" s="2"/>
    </row>
    <row r="78" spans="1:29" x14ac:dyDescent="0.25">
      <c r="A78" s="741"/>
      <c r="B78" s="2" t="s">
        <v>3631</v>
      </c>
      <c r="C78" s="2">
        <v>55532</v>
      </c>
      <c r="D78" s="2" t="s">
        <v>1464</v>
      </c>
      <c r="E78" s="2" t="s">
        <v>3038</v>
      </c>
      <c r="F78" s="2"/>
      <c r="G78" s="2" t="s">
        <v>8381</v>
      </c>
      <c r="H78" s="2">
        <v>6</v>
      </c>
      <c r="I78" s="2">
        <v>1</v>
      </c>
      <c r="J78" s="578">
        <v>85.27</v>
      </c>
      <c r="K78" s="2">
        <v>0</v>
      </c>
      <c r="L78" s="578">
        <v>85.27</v>
      </c>
      <c r="M78" s="2" t="s">
        <v>3632</v>
      </c>
      <c r="N78" s="2" t="s">
        <v>3628</v>
      </c>
      <c r="O78" s="2" t="s">
        <v>3633</v>
      </c>
      <c r="P78" s="2" t="s">
        <v>3634</v>
      </c>
      <c r="Q78" s="585">
        <v>0.29166666666666669</v>
      </c>
      <c r="R78" s="2"/>
      <c r="S78" s="2" t="s">
        <v>3484</v>
      </c>
      <c r="T78" s="2" t="s">
        <v>3630</v>
      </c>
      <c r="U78" s="2" t="s">
        <v>122</v>
      </c>
      <c r="V78" s="2"/>
      <c r="W78" s="2"/>
      <c r="X78" s="2"/>
      <c r="Y78" s="2"/>
      <c r="Z78" s="2"/>
      <c r="AA78" s="2"/>
      <c r="AB78" s="2"/>
      <c r="AC78" s="2"/>
    </row>
    <row r="79" spans="1:29" x14ac:dyDescent="0.25">
      <c r="A79" s="741"/>
      <c r="B79" s="2" t="s">
        <v>3631</v>
      </c>
      <c r="C79" s="2">
        <v>55532</v>
      </c>
      <c r="D79" s="2" t="s">
        <v>1464</v>
      </c>
      <c r="E79" s="2" t="s">
        <v>3038</v>
      </c>
      <c r="F79" s="2"/>
      <c r="G79" s="2" t="s">
        <v>8381</v>
      </c>
      <c r="H79" s="2">
        <v>6</v>
      </c>
      <c r="I79" s="2">
        <v>2</v>
      </c>
      <c r="J79" s="578">
        <v>85.27</v>
      </c>
      <c r="K79" s="2">
        <v>0</v>
      </c>
      <c r="L79" s="578">
        <v>85.27</v>
      </c>
      <c r="M79" s="2" t="s">
        <v>3632</v>
      </c>
      <c r="N79" s="2" t="s">
        <v>3628</v>
      </c>
      <c r="O79" s="2" t="s">
        <v>3633</v>
      </c>
      <c r="P79" s="2" t="s">
        <v>3634</v>
      </c>
      <c r="Q79" s="585">
        <v>0.33333333333333331</v>
      </c>
      <c r="R79" s="2"/>
      <c r="S79" s="2" t="s">
        <v>3484</v>
      </c>
      <c r="T79" s="2" t="s">
        <v>3630</v>
      </c>
      <c r="U79" s="2" t="s">
        <v>122</v>
      </c>
      <c r="V79" s="2"/>
      <c r="W79" s="2"/>
      <c r="X79" s="2"/>
      <c r="Y79" s="2"/>
      <c r="Z79" s="2"/>
      <c r="AA79" s="2"/>
      <c r="AB79" s="2"/>
      <c r="AC79" s="2"/>
    </row>
    <row r="80" spans="1:29" x14ac:dyDescent="0.25">
      <c r="A80" s="741"/>
      <c r="B80" s="2" t="s">
        <v>3635</v>
      </c>
      <c r="C80" s="2">
        <v>69305002</v>
      </c>
      <c r="D80" s="2" t="s">
        <v>2029</v>
      </c>
      <c r="E80" s="2" t="s">
        <v>3038</v>
      </c>
      <c r="F80" s="2"/>
      <c r="G80" s="2" t="s">
        <v>8364</v>
      </c>
      <c r="H80" s="2">
        <v>100</v>
      </c>
      <c r="I80" s="2">
        <v>3</v>
      </c>
      <c r="J80" s="578">
        <v>74</v>
      </c>
      <c r="K80" s="2">
        <v>0</v>
      </c>
      <c r="L80" s="578">
        <v>74</v>
      </c>
      <c r="M80" s="2" t="s">
        <v>3632</v>
      </c>
      <c r="N80" s="2" t="s">
        <v>3628</v>
      </c>
      <c r="O80" s="2" t="s">
        <v>3636</v>
      </c>
      <c r="P80" s="2" t="s">
        <v>3637</v>
      </c>
      <c r="Q80" s="585"/>
      <c r="R80" s="2"/>
      <c r="S80" s="2" t="s">
        <v>3484</v>
      </c>
      <c r="T80" s="2" t="s">
        <v>3630</v>
      </c>
      <c r="U80" s="2" t="s">
        <v>122</v>
      </c>
      <c r="V80" s="2"/>
      <c r="W80" s="2"/>
      <c r="X80" s="2"/>
      <c r="Y80" s="2"/>
      <c r="Z80" s="2"/>
      <c r="AA80" s="2"/>
      <c r="AB80" s="2"/>
      <c r="AC80" s="2"/>
    </row>
    <row r="81" spans="1:29" x14ac:dyDescent="0.25">
      <c r="A81" s="741"/>
      <c r="B81" s="2" t="s">
        <v>3635</v>
      </c>
      <c r="C81" s="2">
        <v>75405002</v>
      </c>
      <c r="D81" s="2" t="s">
        <v>2307</v>
      </c>
      <c r="E81" s="2" t="s">
        <v>3038</v>
      </c>
      <c r="F81" s="2"/>
      <c r="G81" s="2" t="s">
        <v>8364</v>
      </c>
      <c r="H81" s="2">
        <v>102</v>
      </c>
      <c r="I81" s="2">
        <v>4</v>
      </c>
      <c r="J81" s="578">
        <v>111</v>
      </c>
      <c r="K81" s="2">
        <v>0</v>
      </c>
      <c r="L81" s="578">
        <v>111</v>
      </c>
      <c r="M81" s="2" t="s">
        <v>3632</v>
      </c>
      <c r="N81" s="2" t="s">
        <v>3628</v>
      </c>
      <c r="O81" s="2" t="s">
        <v>3636</v>
      </c>
      <c r="P81" s="2" t="s">
        <v>3637</v>
      </c>
      <c r="Q81" s="585"/>
      <c r="R81" s="2"/>
      <c r="S81" s="2" t="s">
        <v>3484</v>
      </c>
      <c r="T81" s="2" t="s">
        <v>3630</v>
      </c>
      <c r="U81" s="2" t="s">
        <v>122</v>
      </c>
      <c r="V81" s="2"/>
      <c r="W81" s="2"/>
      <c r="X81" s="2"/>
      <c r="Y81" s="2"/>
      <c r="Z81" s="2"/>
      <c r="AA81" s="2"/>
      <c r="AB81" s="2"/>
      <c r="AC81" s="2"/>
    </row>
    <row r="82" spans="1:29" x14ac:dyDescent="0.25">
      <c r="A82" s="741">
        <v>43955</v>
      </c>
      <c r="B82" s="2" t="s">
        <v>3604</v>
      </c>
      <c r="C82" s="2">
        <v>54171</v>
      </c>
      <c r="D82" s="2" t="s">
        <v>1363</v>
      </c>
      <c r="E82" s="2" t="s">
        <v>3038</v>
      </c>
      <c r="F82" s="2"/>
      <c r="G82" s="2" t="s">
        <v>8382</v>
      </c>
      <c r="H82" s="2">
        <v>3</v>
      </c>
      <c r="I82" s="2">
        <v>1</v>
      </c>
      <c r="J82" s="578">
        <v>8000</v>
      </c>
      <c r="K82" s="2">
        <v>0</v>
      </c>
      <c r="L82" s="578">
        <v>8000</v>
      </c>
      <c r="M82" s="2" t="s">
        <v>3090</v>
      </c>
      <c r="N82" s="2" t="s">
        <v>3628</v>
      </c>
      <c r="O82" s="2" t="s">
        <v>8269</v>
      </c>
      <c r="P82" s="2" t="s">
        <v>8270</v>
      </c>
      <c r="Q82" s="585"/>
      <c r="R82" s="2"/>
      <c r="S82" s="2" t="s">
        <v>8139</v>
      </c>
      <c r="T82" s="2" t="s">
        <v>3638</v>
      </c>
      <c r="U82" s="2" t="s">
        <v>122</v>
      </c>
      <c r="V82" s="2"/>
      <c r="W82" s="2"/>
      <c r="X82" s="2"/>
      <c r="Y82" s="2"/>
      <c r="Z82" s="2"/>
      <c r="AA82" s="2"/>
      <c r="AB82" s="2"/>
      <c r="AC82" s="2"/>
    </row>
    <row r="83" spans="1:29" x14ac:dyDescent="0.25">
      <c r="A83" s="740"/>
      <c r="B83" s="2" t="s">
        <v>3604</v>
      </c>
      <c r="C83" s="2">
        <v>54272</v>
      </c>
      <c r="D83" s="2" t="s">
        <v>1375</v>
      </c>
      <c r="E83" s="2" t="s">
        <v>3038</v>
      </c>
      <c r="F83" s="2"/>
      <c r="G83" s="2" t="s">
        <v>8383</v>
      </c>
      <c r="H83" s="2">
        <v>1</v>
      </c>
      <c r="I83" s="2">
        <v>1</v>
      </c>
      <c r="J83" s="578">
        <v>24</v>
      </c>
      <c r="K83" s="2">
        <v>0</v>
      </c>
      <c r="L83" s="578">
        <v>24</v>
      </c>
      <c r="M83" s="2" t="s">
        <v>3576</v>
      </c>
      <c r="N83" s="2" t="s">
        <v>3628</v>
      </c>
      <c r="O83" s="2" t="s">
        <v>8384</v>
      </c>
      <c r="P83" s="2" t="s">
        <v>8385</v>
      </c>
      <c r="Q83" s="585"/>
      <c r="R83" s="2"/>
      <c r="S83" s="2" t="s">
        <v>3484</v>
      </c>
      <c r="T83" s="2" t="s">
        <v>3629</v>
      </c>
      <c r="U83" s="2" t="s">
        <v>122</v>
      </c>
      <c r="V83" s="2"/>
      <c r="W83" s="2"/>
      <c r="X83" s="2"/>
      <c r="Y83" s="2"/>
      <c r="Z83" s="2"/>
      <c r="AA83" s="2"/>
      <c r="AB83" s="2"/>
      <c r="AC83" s="2"/>
    </row>
    <row r="84" spans="1:29" x14ac:dyDescent="0.25">
      <c r="A84" s="741"/>
      <c r="B84" s="2" t="s">
        <v>3631</v>
      </c>
      <c r="C84" s="2">
        <v>55061</v>
      </c>
      <c r="D84" s="2" t="s">
        <v>1456</v>
      </c>
      <c r="E84" s="2" t="s">
        <v>3038</v>
      </c>
      <c r="F84" s="2"/>
      <c r="G84" s="2" t="s">
        <v>8386</v>
      </c>
      <c r="H84" s="2">
        <v>7</v>
      </c>
      <c r="I84" s="2">
        <v>3</v>
      </c>
      <c r="J84" s="578">
        <v>197.12</v>
      </c>
      <c r="K84" s="2">
        <v>0</v>
      </c>
      <c r="L84" s="578">
        <v>197.12</v>
      </c>
      <c r="M84" s="2" t="s">
        <v>3632</v>
      </c>
      <c r="N84" s="2" t="s">
        <v>3628</v>
      </c>
      <c r="O84" s="2" t="s">
        <v>8175</v>
      </c>
      <c r="P84" s="2" t="s">
        <v>8137</v>
      </c>
      <c r="Q84" s="585"/>
      <c r="R84" s="2"/>
      <c r="S84" s="2" t="s">
        <v>3484</v>
      </c>
      <c r="T84" s="2" t="s">
        <v>3630</v>
      </c>
      <c r="U84" s="2" t="s">
        <v>122</v>
      </c>
      <c r="V84" s="2"/>
      <c r="W84" s="2"/>
      <c r="X84" s="2"/>
      <c r="Y84" s="2"/>
      <c r="Z84" s="2"/>
      <c r="AA84" s="2"/>
      <c r="AB84" s="2"/>
      <c r="AC84" s="2"/>
    </row>
    <row r="85" spans="1:29" x14ac:dyDescent="0.25">
      <c r="A85" s="741"/>
      <c r="B85" s="2" t="s">
        <v>3631</v>
      </c>
      <c r="C85" s="2">
        <v>55061</v>
      </c>
      <c r="D85" s="2" t="s">
        <v>1456</v>
      </c>
      <c r="E85" s="2" t="s">
        <v>3038</v>
      </c>
      <c r="F85" s="2"/>
      <c r="G85" s="2" t="s">
        <v>8386</v>
      </c>
      <c r="H85" s="2">
        <v>7</v>
      </c>
      <c r="I85" s="2">
        <v>4</v>
      </c>
      <c r="J85" s="578">
        <v>68.989999999999995</v>
      </c>
      <c r="K85" s="2">
        <v>0</v>
      </c>
      <c r="L85" s="578">
        <v>68.989999999999995</v>
      </c>
      <c r="M85" s="2" t="s">
        <v>3632</v>
      </c>
      <c r="N85" s="2" t="s">
        <v>3628</v>
      </c>
      <c r="O85" s="2" t="s">
        <v>8175</v>
      </c>
      <c r="P85" s="2" t="s">
        <v>8137</v>
      </c>
      <c r="Q85" s="585"/>
      <c r="R85" s="2"/>
      <c r="S85" s="2" t="s">
        <v>3484</v>
      </c>
      <c r="T85" s="2" t="s">
        <v>3630</v>
      </c>
      <c r="U85" s="2" t="s">
        <v>122</v>
      </c>
      <c r="V85" s="2"/>
      <c r="W85" s="2"/>
      <c r="X85" s="2"/>
      <c r="Y85" s="2"/>
      <c r="Z85" s="2"/>
      <c r="AA85" s="2"/>
      <c r="AB85" s="2"/>
      <c r="AC85" s="2"/>
    </row>
    <row r="86" spans="1:29" x14ac:dyDescent="0.25">
      <c r="A86" s="741"/>
      <c r="B86" s="2" t="s">
        <v>3631</v>
      </c>
      <c r="C86" s="2">
        <v>55497</v>
      </c>
      <c r="D86" s="2" t="s">
        <v>1461</v>
      </c>
      <c r="E86" s="2" t="s">
        <v>3038</v>
      </c>
      <c r="F86" s="2"/>
      <c r="G86" s="2" t="s">
        <v>8386</v>
      </c>
      <c r="H86" s="2">
        <v>6</v>
      </c>
      <c r="I86" s="2">
        <v>5</v>
      </c>
      <c r="J86" s="578">
        <v>249.6</v>
      </c>
      <c r="K86" s="2">
        <v>0</v>
      </c>
      <c r="L86" s="578">
        <v>249.6</v>
      </c>
      <c r="M86" s="2" t="s">
        <v>3632</v>
      </c>
      <c r="N86" s="2" t="s">
        <v>3628</v>
      </c>
      <c r="O86" s="2" t="s">
        <v>8175</v>
      </c>
      <c r="P86" s="2" t="s">
        <v>8137</v>
      </c>
      <c r="Q86" s="585"/>
      <c r="R86" s="2"/>
      <c r="S86" s="2" t="s">
        <v>3484</v>
      </c>
      <c r="T86" s="2" t="s">
        <v>3630</v>
      </c>
      <c r="U86" s="2" t="s">
        <v>122</v>
      </c>
      <c r="V86" s="2"/>
      <c r="W86" s="2"/>
      <c r="X86" s="2"/>
      <c r="Y86" s="2"/>
      <c r="Z86" s="2"/>
      <c r="AA86" s="2"/>
      <c r="AB86" s="2"/>
      <c r="AC86" s="2"/>
    </row>
    <row r="87" spans="1:29" x14ac:dyDescent="0.25">
      <c r="A87" s="741"/>
      <c r="B87" s="2" t="s">
        <v>3631</v>
      </c>
      <c r="C87" s="2">
        <v>55532</v>
      </c>
      <c r="D87" s="2" t="s">
        <v>1464</v>
      </c>
      <c r="E87" s="2" t="s">
        <v>3038</v>
      </c>
      <c r="F87" s="2"/>
      <c r="G87" s="2" t="s">
        <v>8381</v>
      </c>
      <c r="H87" s="2">
        <v>6</v>
      </c>
      <c r="I87" s="2">
        <v>3</v>
      </c>
      <c r="J87" s="578">
        <v>85.27</v>
      </c>
      <c r="K87" s="2">
        <v>0</v>
      </c>
      <c r="L87" s="578">
        <v>85.27</v>
      </c>
      <c r="M87" s="2" t="s">
        <v>3632</v>
      </c>
      <c r="N87" s="2" t="s">
        <v>3628</v>
      </c>
      <c r="O87" s="2" t="s">
        <v>3633</v>
      </c>
      <c r="P87" s="2" t="s">
        <v>3634</v>
      </c>
      <c r="Q87" s="585">
        <v>0.29166666666666669</v>
      </c>
      <c r="R87" s="2"/>
      <c r="S87" s="2" t="s">
        <v>3484</v>
      </c>
      <c r="T87" s="2" t="s">
        <v>3630</v>
      </c>
      <c r="U87" s="2" t="s">
        <v>122</v>
      </c>
      <c r="V87" s="2"/>
      <c r="W87" s="2"/>
      <c r="X87" s="2"/>
      <c r="Y87" s="2"/>
      <c r="Z87" s="2"/>
      <c r="AA87" s="2"/>
      <c r="AB87" s="2"/>
      <c r="AC87" s="2"/>
    </row>
    <row r="88" spans="1:29" x14ac:dyDescent="0.25">
      <c r="A88" s="741"/>
      <c r="B88" s="2" t="s">
        <v>3631</v>
      </c>
      <c r="C88" s="2">
        <v>55532</v>
      </c>
      <c r="D88" s="2" t="s">
        <v>1464</v>
      </c>
      <c r="E88" s="2" t="s">
        <v>3038</v>
      </c>
      <c r="F88" s="2"/>
      <c r="G88" s="2" t="s">
        <v>8381</v>
      </c>
      <c r="H88" s="2">
        <v>6</v>
      </c>
      <c r="I88" s="2">
        <v>4</v>
      </c>
      <c r="J88" s="578">
        <v>53.86</v>
      </c>
      <c r="K88" s="2">
        <v>0</v>
      </c>
      <c r="L88" s="578">
        <v>53.86</v>
      </c>
      <c r="M88" s="2" t="s">
        <v>3632</v>
      </c>
      <c r="N88" s="2" t="s">
        <v>3628</v>
      </c>
      <c r="O88" s="2" t="s">
        <v>3633</v>
      </c>
      <c r="P88" s="2" t="s">
        <v>3634</v>
      </c>
      <c r="Q88" s="585">
        <v>0.33333333333333331</v>
      </c>
      <c r="R88" s="2"/>
      <c r="S88" s="2" t="s">
        <v>3484</v>
      </c>
      <c r="T88" s="2" t="s">
        <v>3630</v>
      </c>
      <c r="U88" s="2" t="s">
        <v>122</v>
      </c>
      <c r="V88" s="2"/>
      <c r="W88" s="2"/>
      <c r="X88" s="2"/>
      <c r="Y88" s="2"/>
      <c r="Z88" s="2"/>
      <c r="AA88" s="2"/>
      <c r="AB88" s="2"/>
      <c r="AC88" s="2"/>
    </row>
    <row r="89" spans="1:29" x14ac:dyDescent="0.25">
      <c r="A89" s="741"/>
      <c r="B89" s="2" t="s">
        <v>3631</v>
      </c>
      <c r="C89" s="2">
        <v>62155001</v>
      </c>
      <c r="D89" s="2" t="s">
        <v>1660</v>
      </c>
      <c r="E89" s="2" t="s">
        <v>3038</v>
      </c>
      <c r="F89" s="2"/>
      <c r="G89" s="2" t="s">
        <v>8381</v>
      </c>
      <c r="H89" s="2">
        <v>19</v>
      </c>
      <c r="I89" s="2">
        <v>5</v>
      </c>
      <c r="J89" s="578">
        <v>22.85</v>
      </c>
      <c r="K89" s="2">
        <v>0</v>
      </c>
      <c r="L89" s="578">
        <v>22.85</v>
      </c>
      <c r="M89" s="2" t="s">
        <v>3632</v>
      </c>
      <c r="N89" s="2" t="s">
        <v>3628</v>
      </c>
      <c r="O89" s="2" t="s">
        <v>3633</v>
      </c>
      <c r="P89" s="2" t="s">
        <v>3634</v>
      </c>
      <c r="Q89" s="585">
        <v>0.33333333333333331</v>
      </c>
      <c r="R89" s="2"/>
      <c r="S89" s="2" t="s">
        <v>3484</v>
      </c>
      <c r="T89" s="2" t="s">
        <v>3630</v>
      </c>
      <c r="U89" s="2" t="s">
        <v>122</v>
      </c>
      <c r="V89" s="2"/>
      <c r="W89" s="2"/>
      <c r="X89" s="2"/>
      <c r="Y89" s="2"/>
      <c r="Z89" s="2"/>
      <c r="AA89" s="2"/>
      <c r="AB89" s="2"/>
      <c r="AC89" s="2"/>
    </row>
    <row r="90" spans="1:29" x14ac:dyDescent="0.25">
      <c r="A90" s="741">
        <v>43956</v>
      </c>
      <c r="B90" s="2" t="s">
        <v>3604</v>
      </c>
      <c r="C90" s="2">
        <v>10607</v>
      </c>
      <c r="D90" s="2" t="s">
        <v>172</v>
      </c>
      <c r="E90" s="2" t="s">
        <v>3038</v>
      </c>
      <c r="F90" s="2"/>
      <c r="G90" s="2" t="s">
        <v>8387</v>
      </c>
      <c r="H90" s="2">
        <v>8</v>
      </c>
      <c r="I90" s="2">
        <v>1</v>
      </c>
      <c r="J90" s="578">
        <v>10000</v>
      </c>
      <c r="K90" s="2">
        <v>0</v>
      </c>
      <c r="L90" s="578">
        <v>10000</v>
      </c>
      <c r="M90" s="2" t="s">
        <v>3090</v>
      </c>
      <c r="N90" s="2" t="s">
        <v>3628</v>
      </c>
      <c r="O90" s="2" t="s">
        <v>8388</v>
      </c>
      <c r="P90" s="2" t="s">
        <v>8389</v>
      </c>
      <c r="Q90" s="585"/>
      <c r="R90" s="2"/>
      <c r="S90" s="2" t="s">
        <v>8139</v>
      </c>
      <c r="T90" s="2" t="s">
        <v>3629</v>
      </c>
      <c r="U90" s="2" t="s">
        <v>122</v>
      </c>
      <c r="V90" s="2"/>
      <c r="W90" s="2"/>
      <c r="X90" s="2"/>
      <c r="Y90" s="2"/>
      <c r="Z90" s="2"/>
      <c r="AA90" s="2"/>
      <c r="AB90" s="2"/>
      <c r="AC90" s="2"/>
    </row>
    <row r="91" spans="1:29" x14ac:dyDescent="0.25">
      <c r="A91" s="741"/>
      <c r="B91" s="2" t="s">
        <v>3604</v>
      </c>
      <c r="C91" s="2">
        <v>11184</v>
      </c>
      <c r="D91" s="2" t="s">
        <v>228</v>
      </c>
      <c r="E91" s="2" t="s">
        <v>3038</v>
      </c>
      <c r="F91" s="2"/>
      <c r="G91" s="2" t="s">
        <v>8390</v>
      </c>
      <c r="H91" s="2">
        <v>6</v>
      </c>
      <c r="I91" s="2">
        <v>1</v>
      </c>
      <c r="J91" s="578">
        <v>140</v>
      </c>
      <c r="K91" s="2">
        <v>0</v>
      </c>
      <c r="L91" s="578">
        <v>140</v>
      </c>
      <c r="M91" s="2" t="s">
        <v>3090</v>
      </c>
      <c r="N91" s="2" t="s">
        <v>3628</v>
      </c>
      <c r="O91" s="2" t="s">
        <v>8391</v>
      </c>
      <c r="P91" s="2" t="s">
        <v>8392</v>
      </c>
      <c r="Q91" s="585"/>
      <c r="R91" s="2"/>
      <c r="S91" s="2" t="s">
        <v>3484</v>
      </c>
      <c r="T91" s="2" t="s">
        <v>3630</v>
      </c>
      <c r="U91" s="2" t="s">
        <v>122</v>
      </c>
      <c r="V91" s="2"/>
      <c r="W91" s="2"/>
      <c r="X91" s="2"/>
      <c r="Y91" s="2"/>
      <c r="Z91" s="2"/>
      <c r="AA91" s="2"/>
      <c r="AB91" s="2"/>
      <c r="AC91" s="2"/>
    </row>
    <row r="92" spans="1:29" x14ac:dyDescent="0.25">
      <c r="A92" s="740"/>
      <c r="B92" s="2" t="s">
        <v>3604</v>
      </c>
      <c r="C92" s="2">
        <v>54065</v>
      </c>
      <c r="D92" s="2" t="s">
        <v>1329</v>
      </c>
      <c r="E92" s="2" t="s">
        <v>3038</v>
      </c>
      <c r="F92" s="2"/>
      <c r="G92" s="2" t="s">
        <v>8393</v>
      </c>
      <c r="H92" s="2">
        <v>2</v>
      </c>
      <c r="I92" s="2">
        <v>1</v>
      </c>
      <c r="J92" s="578">
        <v>1320</v>
      </c>
      <c r="K92" s="2">
        <v>0</v>
      </c>
      <c r="L92" s="578">
        <v>1320</v>
      </c>
      <c r="M92" s="2" t="s">
        <v>3090</v>
      </c>
      <c r="N92" s="2" t="s">
        <v>3628</v>
      </c>
      <c r="O92" s="2" t="s">
        <v>8394</v>
      </c>
      <c r="P92" s="2" t="s">
        <v>8395</v>
      </c>
      <c r="Q92" s="585"/>
      <c r="R92" s="2"/>
      <c r="S92" s="2" t="s">
        <v>3484</v>
      </c>
      <c r="T92" s="2" t="s">
        <v>3629</v>
      </c>
      <c r="U92" s="2" t="s">
        <v>122</v>
      </c>
      <c r="V92" s="2"/>
      <c r="W92" s="2"/>
      <c r="X92" s="2"/>
      <c r="Y92" s="2"/>
      <c r="Z92" s="2"/>
      <c r="AA92" s="2"/>
      <c r="AB92" s="2"/>
      <c r="AC92" s="2"/>
    </row>
    <row r="93" spans="1:29" x14ac:dyDescent="0.25">
      <c r="A93" s="740"/>
      <c r="B93" s="2" t="s">
        <v>3631</v>
      </c>
      <c r="C93" s="2">
        <v>55497</v>
      </c>
      <c r="D93" s="2" t="s">
        <v>1461</v>
      </c>
      <c r="E93" s="2" t="s">
        <v>3038</v>
      </c>
      <c r="F93" s="2"/>
      <c r="G93" s="2" t="s">
        <v>8386</v>
      </c>
      <c r="H93" s="2">
        <v>6</v>
      </c>
      <c r="I93" s="2">
        <v>6</v>
      </c>
      <c r="J93" s="578">
        <v>384</v>
      </c>
      <c r="K93" s="2">
        <v>0</v>
      </c>
      <c r="L93" s="578">
        <v>384</v>
      </c>
      <c r="M93" s="2" t="s">
        <v>3632</v>
      </c>
      <c r="N93" s="2" t="s">
        <v>3628</v>
      </c>
      <c r="O93" s="2" t="s">
        <v>8175</v>
      </c>
      <c r="P93" s="2" t="s">
        <v>8137</v>
      </c>
      <c r="Q93" s="585"/>
      <c r="R93" s="2"/>
      <c r="S93" s="2" t="s">
        <v>3484</v>
      </c>
      <c r="T93" s="2" t="s">
        <v>3630</v>
      </c>
      <c r="U93" s="2" t="s">
        <v>122</v>
      </c>
      <c r="V93" s="2"/>
      <c r="W93" s="2"/>
      <c r="X93" s="2"/>
      <c r="Y93" s="2"/>
      <c r="Z93" s="2"/>
      <c r="AA93" s="2"/>
      <c r="AB93" s="2"/>
      <c r="AC93" s="2"/>
    </row>
    <row r="94" spans="1:29" x14ac:dyDescent="0.25">
      <c r="A94" s="741"/>
      <c r="B94" s="2" t="s">
        <v>3631</v>
      </c>
      <c r="C94" s="2">
        <v>62155001</v>
      </c>
      <c r="D94" s="2" t="s">
        <v>1660</v>
      </c>
      <c r="E94" s="2" t="s">
        <v>3038</v>
      </c>
      <c r="F94" s="2"/>
      <c r="G94" s="2" t="s">
        <v>8381</v>
      </c>
      <c r="H94" s="2">
        <v>19</v>
      </c>
      <c r="I94" s="2">
        <v>6</v>
      </c>
      <c r="J94" s="578">
        <v>76.16</v>
      </c>
      <c r="K94" s="2">
        <v>0</v>
      </c>
      <c r="L94" s="578">
        <v>76.16</v>
      </c>
      <c r="M94" s="2" t="s">
        <v>3632</v>
      </c>
      <c r="N94" s="2" t="s">
        <v>3628</v>
      </c>
      <c r="O94" s="2" t="s">
        <v>3633</v>
      </c>
      <c r="P94" s="2" t="s">
        <v>3634</v>
      </c>
      <c r="Q94" s="585">
        <v>0.29166666666666669</v>
      </c>
      <c r="R94" s="2"/>
      <c r="S94" s="2" t="s">
        <v>3484</v>
      </c>
      <c r="T94" s="2" t="s">
        <v>3630</v>
      </c>
      <c r="U94" s="2" t="s">
        <v>122</v>
      </c>
      <c r="V94" s="2"/>
      <c r="W94" s="2"/>
      <c r="X94" s="2"/>
      <c r="Y94" s="2"/>
      <c r="Z94" s="2"/>
      <c r="AA94" s="2"/>
      <c r="AB94" s="2"/>
      <c r="AC94" s="2"/>
    </row>
    <row r="95" spans="1:29" x14ac:dyDescent="0.25">
      <c r="A95" s="740"/>
      <c r="B95" s="2" t="s">
        <v>3631</v>
      </c>
      <c r="C95" s="2">
        <v>62155001</v>
      </c>
      <c r="D95" s="2" t="s">
        <v>1660</v>
      </c>
      <c r="E95" s="2" t="s">
        <v>3038</v>
      </c>
      <c r="F95" s="2"/>
      <c r="G95" s="2" t="s">
        <v>8381</v>
      </c>
      <c r="H95" s="2">
        <v>19</v>
      </c>
      <c r="I95" s="2">
        <v>7</v>
      </c>
      <c r="J95" s="578">
        <v>76.16</v>
      </c>
      <c r="K95" s="2">
        <v>0</v>
      </c>
      <c r="L95" s="578">
        <v>76.16</v>
      </c>
      <c r="M95" s="2" t="s">
        <v>3632</v>
      </c>
      <c r="N95" s="2" t="s">
        <v>3628</v>
      </c>
      <c r="O95" s="2" t="s">
        <v>3633</v>
      </c>
      <c r="P95" s="2" t="s">
        <v>3634</v>
      </c>
      <c r="Q95" s="585">
        <v>0.33333333333333331</v>
      </c>
      <c r="R95" s="2"/>
      <c r="S95" s="2" t="s">
        <v>3484</v>
      </c>
      <c r="T95" s="2" t="s">
        <v>3630</v>
      </c>
      <c r="U95" s="2" t="s">
        <v>122</v>
      </c>
      <c r="V95" s="2"/>
      <c r="W95" s="2"/>
      <c r="X95" s="2"/>
      <c r="Y95" s="2"/>
      <c r="Z95" s="2"/>
      <c r="AA95" s="2"/>
      <c r="AB95" s="2"/>
      <c r="AC95" s="2"/>
    </row>
    <row r="96" spans="1:29" x14ac:dyDescent="0.25">
      <c r="A96" s="741"/>
      <c r="B96" s="2" t="s">
        <v>3635</v>
      </c>
      <c r="C96" s="2">
        <v>56415</v>
      </c>
      <c r="D96" s="2" t="s">
        <v>1519</v>
      </c>
      <c r="E96" s="2" t="s">
        <v>3038</v>
      </c>
      <c r="F96" s="2"/>
      <c r="G96" s="2" t="s">
        <v>8364</v>
      </c>
      <c r="H96" s="2">
        <v>11</v>
      </c>
      <c r="I96" s="2">
        <v>1</v>
      </c>
      <c r="J96" s="578">
        <v>784</v>
      </c>
      <c r="K96" s="2">
        <v>0</v>
      </c>
      <c r="L96" s="578">
        <v>784</v>
      </c>
      <c r="M96" s="2" t="s">
        <v>3632</v>
      </c>
      <c r="N96" s="2" t="s">
        <v>3628</v>
      </c>
      <c r="O96" s="2" t="s">
        <v>3636</v>
      </c>
      <c r="P96" s="2" t="s">
        <v>3637</v>
      </c>
      <c r="Q96" s="585"/>
      <c r="R96" s="2"/>
      <c r="S96" s="2"/>
      <c r="T96" s="2" t="s">
        <v>3630</v>
      </c>
      <c r="U96" s="2" t="s">
        <v>122</v>
      </c>
      <c r="V96" s="2"/>
      <c r="W96" s="2"/>
      <c r="X96" s="2"/>
      <c r="Y96" s="2"/>
      <c r="Z96" s="2"/>
      <c r="AA96" s="2"/>
      <c r="AB96" s="2"/>
      <c r="AC96" s="2"/>
    </row>
    <row r="97" spans="1:29" x14ac:dyDescent="0.25">
      <c r="A97" s="741">
        <v>43957</v>
      </c>
      <c r="B97" s="2" t="s">
        <v>3627</v>
      </c>
      <c r="C97" s="2">
        <v>53019</v>
      </c>
      <c r="D97" s="2" t="s">
        <v>1269</v>
      </c>
      <c r="E97" s="2" t="s">
        <v>3038</v>
      </c>
      <c r="F97" s="2"/>
      <c r="G97" s="2" t="s">
        <v>8565</v>
      </c>
      <c r="H97" s="2">
        <v>217</v>
      </c>
      <c r="I97" s="2">
        <v>1</v>
      </c>
      <c r="J97" s="578">
        <v>190000</v>
      </c>
      <c r="K97" s="2">
        <v>0</v>
      </c>
      <c r="L97" s="578">
        <v>190000</v>
      </c>
      <c r="M97" s="2" t="s">
        <v>3090</v>
      </c>
      <c r="N97" s="2" t="s">
        <v>3628</v>
      </c>
      <c r="O97" s="2" t="s">
        <v>8163</v>
      </c>
      <c r="P97" s="2" t="s">
        <v>8164</v>
      </c>
      <c r="Q97" s="585"/>
      <c r="R97" s="2"/>
      <c r="S97" s="2" t="s">
        <v>3484</v>
      </c>
      <c r="T97" s="2" t="s">
        <v>3629</v>
      </c>
      <c r="U97" s="2" t="s">
        <v>122</v>
      </c>
      <c r="V97" s="2"/>
      <c r="W97" s="2"/>
      <c r="X97" s="2"/>
      <c r="Y97" s="2"/>
      <c r="Z97" s="2"/>
      <c r="AA97" s="2"/>
      <c r="AB97" s="2"/>
      <c r="AC97" s="2"/>
    </row>
    <row r="98" spans="1:29" x14ac:dyDescent="0.25">
      <c r="A98" s="741"/>
      <c r="B98" s="2" t="s">
        <v>3627</v>
      </c>
      <c r="C98" s="2">
        <v>53019</v>
      </c>
      <c r="D98" s="2" t="s">
        <v>1269</v>
      </c>
      <c r="E98" s="2" t="s">
        <v>3038</v>
      </c>
      <c r="F98" s="2"/>
      <c r="G98" s="2" t="s">
        <v>8565</v>
      </c>
      <c r="H98" s="2">
        <v>217</v>
      </c>
      <c r="I98" s="2">
        <v>2</v>
      </c>
      <c r="J98" s="578">
        <v>190000</v>
      </c>
      <c r="K98" s="2">
        <v>0</v>
      </c>
      <c r="L98" s="578">
        <v>190000</v>
      </c>
      <c r="M98" s="2" t="s">
        <v>3090</v>
      </c>
      <c r="N98" s="2" t="s">
        <v>3628</v>
      </c>
      <c r="O98" s="2" t="s">
        <v>8163</v>
      </c>
      <c r="P98" s="2" t="s">
        <v>8164</v>
      </c>
      <c r="Q98" s="585"/>
      <c r="R98" s="2"/>
      <c r="S98" s="2" t="s">
        <v>3484</v>
      </c>
      <c r="T98" s="2" t="s">
        <v>3629</v>
      </c>
      <c r="U98" s="2" t="s">
        <v>122</v>
      </c>
      <c r="V98" s="2"/>
      <c r="W98" s="2"/>
      <c r="X98" s="2"/>
      <c r="Y98" s="2"/>
      <c r="Z98" s="2"/>
      <c r="AA98" s="2"/>
      <c r="AB98" s="2"/>
      <c r="AC98" s="2"/>
    </row>
    <row r="99" spans="1:29" x14ac:dyDescent="0.25">
      <c r="A99" s="740"/>
      <c r="B99" s="2" t="s">
        <v>3604</v>
      </c>
      <c r="C99" s="2">
        <v>11940</v>
      </c>
      <c r="D99" s="2" t="s">
        <v>8566</v>
      </c>
      <c r="E99" s="2" t="s">
        <v>3038</v>
      </c>
      <c r="F99" s="2"/>
      <c r="G99" s="2" t="s">
        <v>8567</v>
      </c>
      <c r="H99" s="2">
        <v>7</v>
      </c>
      <c r="I99" s="2">
        <v>1</v>
      </c>
      <c r="J99" s="578">
        <v>480</v>
      </c>
      <c r="K99" s="2">
        <v>0</v>
      </c>
      <c r="L99" s="578">
        <v>480</v>
      </c>
      <c r="M99" s="2" t="s">
        <v>3090</v>
      </c>
      <c r="N99" s="2" t="s">
        <v>3628</v>
      </c>
      <c r="O99" s="2" t="s">
        <v>8568</v>
      </c>
      <c r="P99" s="2" t="s">
        <v>8569</v>
      </c>
      <c r="Q99" s="585"/>
      <c r="R99" s="2"/>
      <c r="S99" s="2" t="s">
        <v>3484</v>
      </c>
      <c r="T99" s="2" t="s">
        <v>3629</v>
      </c>
      <c r="U99" s="2" t="s">
        <v>122</v>
      </c>
      <c r="V99" s="2"/>
      <c r="W99" s="2"/>
      <c r="X99" s="2"/>
      <c r="Y99" s="2"/>
      <c r="Z99" s="2"/>
      <c r="AA99" s="2"/>
      <c r="AB99" s="2"/>
      <c r="AC99" s="2"/>
    </row>
    <row r="100" spans="1:29" x14ac:dyDescent="0.25">
      <c r="A100" s="741"/>
      <c r="B100" s="2" t="s">
        <v>3604</v>
      </c>
      <c r="C100" s="2">
        <v>54136</v>
      </c>
      <c r="D100" s="2" t="s">
        <v>7159</v>
      </c>
      <c r="E100" s="2" t="s">
        <v>3038</v>
      </c>
      <c r="F100" s="2"/>
      <c r="G100" s="2" t="s">
        <v>8570</v>
      </c>
      <c r="H100" s="2">
        <v>4</v>
      </c>
      <c r="I100" s="2">
        <v>1</v>
      </c>
      <c r="J100" s="578">
        <v>8000</v>
      </c>
      <c r="K100" s="2">
        <v>0</v>
      </c>
      <c r="L100" s="578">
        <v>8000</v>
      </c>
      <c r="M100" s="2" t="s">
        <v>3090</v>
      </c>
      <c r="N100" s="2" t="s">
        <v>3628</v>
      </c>
      <c r="O100" s="2" t="s">
        <v>8571</v>
      </c>
      <c r="P100" s="2" t="s">
        <v>8572</v>
      </c>
      <c r="Q100" s="585"/>
      <c r="R100" s="2"/>
      <c r="S100" s="2" t="s">
        <v>3484</v>
      </c>
      <c r="T100" s="2" t="s">
        <v>3638</v>
      </c>
      <c r="U100" s="2" t="s">
        <v>122</v>
      </c>
      <c r="V100" s="2"/>
      <c r="W100" s="2"/>
      <c r="X100" s="2"/>
      <c r="Y100" s="2"/>
      <c r="Z100" s="2"/>
      <c r="AA100" s="2"/>
      <c r="AB100" s="2"/>
      <c r="AC100" s="2"/>
    </row>
    <row r="101" spans="1:29" x14ac:dyDescent="0.25">
      <c r="A101" s="740"/>
      <c r="B101" s="2" t="s">
        <v>3604</v>
      </c>
      <c r="C101" s="2">
        <v>54775</v>
      </c>
      <c r="D101" s="2" t="s">
        <v>1431</v>
      </c>
      <c r="E101" s="2" t="s">
        <v>3038</v>
      </c>
      <c r="F101" s="2"/>
      <c r="G101" s="2" t="s">
        <v>8573</v>
      </c>
      <c r="H101" s="2">
        <v>10</v>
      </c>
      <c r="I101" s="2">
        <v>1</v>
      </c>
      <c r="J101" s="578">
        <v>1555.95</v>
      </c>
      <c r="K101" s="2">
        <v>0</v>
      </c>
      <c r="L101" s="578">
        <v>1555.95</v>
      </c>
      <c r="M101" s="2" t="s">
        <v>3090</v>
      </c>
      <c r="N101" s="2" t="s">
        <v>3628</v>
      </c>
      <c r="O101" s="2" t="s">
        <v>8574</v>
      </c>
      <c r="P101" s="2" t="s">
        <v>8575</v>
      </c>
      <c r="Q101" s="585"/>
      <c r="R101" s="2"/>
      <c r="S101" s="2" t="s">
        <v>3484</v>
      </c>
      <c r="T101" s="2" t="s">
        <v>3630</v>
      </c>
      <c r="U101" s="2" t="s">
        <v>122</v>
      </c>
      <c r="V101" s="2"/>
      <c r="W101" s="2"/>
      <c r="X101" s="2"/>
      <c r="Y101" s="2"/>
      <c r="Z101" s="2"/>
      <c r="AA101" s="2"/>
      <c r="AB101" s="2"/>
      <c r="AC101" s="2"/>
    </row>
    <row r="102" spans="1:29" x14ac:dyDescent="0.25">
      <c r="A102" s="741"/>
      <c r="B102" s="2" t="s">
        <v>3631</v>
      </c>
      <c r="C102" s="2">
        <v>55061</v>
      </c>
      <c r="D102" s="2" t="s">
        <v>1456</v>
      </c>
      <c r="E102" s="2" t="s">
        <v>3038</v>
      </c>
      <c r="F102" s="2"/>
      <c r="G102" s="2" t="s">
        <v>8386</v>
      </c>
      <c r="H102" s="2">
        <v>7</v>
      </c>
      <c r="I102" s="2">
        <v>1</v>
      </c>
      <c r="J102" s="578">
        <v>197.12</v>
      </c>
      <c r="K102" s="2">
        <v>0</v>
      </c>
      <c r="L102" s="578">
        <v>197.12</v>
      </c>
      <c r="M102" s="2" t="s">
        <v>3632</v>
      </c>
      <c r="N102" s="2" t="s">
        <v>3628</v>
      </c>
      <c r="O102" s="2" t="s">
        <v>8175</v>
      </c>
      <c r="P102" s="2" t="s">
        <v>8137</v>
      </c>
      <c r="Q102" s="585"/>
      <c r="R102" s="2"/>
      <c r="S102" s="2" t="s">
        <v>3484</v>
      </c>
      <c r="T102" s="2" t="s">
        <v>3630</v>
      </c>
      <c r="U102" s="2" t="s">
        <v>122</v>
      </c>
      <c r="V102" s="2"/>
      <c r="W102" s="2"/>
      <c r="X102" s="2"/>
      <c r="Y102" s="2"/>
      <c r="Z102" s="2"/>
      <c r="AA102" s="2"/>
      <c r="AB102" s="2"/>
      <c r="AC102" s="2"/>
    </row>
    <row r="103" spans="1:29" x14ac:dyDescent="0.25">
      <c r="A103" s="741"/>
      <c r="B103" s="2" t="s">
        <v>3631</v>
      </c>
      <c r="C103" s="2">
        <v>55061</v>
      </c>
      <c r="D103" s="2" t="s">
        <v>1456</v>
      </c>
      <c r="E103" s="2" t="s">
        <v>3038</v>
      </c>
      <c r="F103" s="2"/>
      <c r="G103" s="2" t="s">
        <v>8386</v>
      </c>
      <c r="H103" s="2">
        <v>7</v>
      </c>
      <c r="I103" s="2">
        <v>2</v>
      </c>
      <c r="J103" s="578">
        <v>197.12</v>
      </c>
      <c r="K103" s="2">
        <v>0</v>
      </c>
      <c r="L103" s="578">
        <v>197.12</v>
      </c>
      <c r="M103" s="2" t="s">
        <v>3632</v>
      </c>
      <c r="N103" s="2" t="s">
        <v>3628</v>
      </c>
      <c r="O103" s="2" t="s">
        <v>8175</v>
      </c>
      <c r="P103" s="2" t="s">
        <v>8137</v>
      </c>
      <c r="Q103" s="585"/>
      <c r="R103" s="2"/>
      <c r="S103" s="2" t="s">
        <v>3484</v>
      </c>
      <c r="T103" s="2" t="s">
        <v>3630</v>
      </c>
      <c r="U103" s="2" t="s">
        <v>122</v>
      </c>
      <c r="V103" s="2"/>
      <c r="W103" s="2"/>
      <c r="X103" s="2"/>
      <c r="Y103" s="2"/>
      <c r="Z103" s="2"/>
      <c r="AA103" s="2"/>
      <c r="AB103" s="2"/>
      <c r="AC103" s="2"/>
    </row>
    <row r="104" spans="1:29" x14ac:dyDescent="0.25">
      <c r="A104" s="741"/>
      <c r="B104" s="2" t="s">
        <v>3631</v>
      </c>
      <c r="C104" s="2">
        <v>62155001</v>
      </c>
      <c r="D104" s="2" t="s">
        <v>1660</v>
      </c>
      <c r="E104" s="2" t="s">
        <v>3038</v>
      </c>
      <c r="F104" s="2"/>
      <c r="G104" s="2" t="s">
        <v>8381</v>
      </c>
      <c r="H104" s="2">
        <v>19</v>
      </c>
      <c r="I104" s="2">
        <v>8</v>
      </c>
      <c r="J104" s="578">
        <v>76.16</v>
      </c>
      <c r="K104" s="2">
        <v>0</v>
      </c>
      <c r="L104" s="578">
        <v>76.16</v>
      </c>
      <c r="M104" s="2" t="s">
        <v>3632</v>
      </c>
      <c r="N104" s="2" t="s">
        <v>3628</v>
      </c>
      <c r="O104" s="2" t="s">
        <v>3633</v>
      </c>
      <c r="P104" s="2" t="s">
        <v>3634</v>
      </c>
      <c r="Q104" s="585">
        <v>0.29166666666666669</v>
      </c>
      <c r="R104" s="2"/>
      <c r="S104" s="2" t="s">
        <v>3484</v>
      </c>
      <c r="T104" s="2" t="s">
        <v>3630</v>
      </c>
      <c r="U104" s="2" t="s">
        <v>122</v>
      </c>
      <c r="V104" s="2"/>
      <c r="W104" s="2"/>
      <c r="X104" s="2"/>
      <c r="Y104" s="2"/>
      <c r="Z104" s="2"/>
      <c r="AA104" s="2"/>
      <c r="AB104" s="2"/>
      <c r="AC104" s="2"/>
    </row>
    <row r="105" spans="1:29" x14ac:dyDescent="0.25">
      <c r="A105" s="741"/>
      <c r="B105" s="2" t="s">
        <v>3635</v>
      </c>
      <c r="C105" s="2">
        <v>36715</v>
      </c>
      <c r="D105" s="2" t="s">
        <v>779</v>
      </c>
      <c r="E105" s="2" t="s">
        <v>3038</v>
      </c>
      <c r="F105" s="2"/>
      <c r="G105" s="2" t="s">
        <v>8576</v>
      </c>
      <c r="H105" s="2">
        <v>5</v>
      </c>
      <c r="I105" s="2">
        <v>1</v>
      </c>
      <c r="J105" s="578">
        <v>672</v>
      </c>
      <c r="K105" s="2">
        <v>0</v>
      </c>
      <c r="L105" s="578">
        <v>672</v>
      </c>
      <c r="M105" s="2" t="s">
        <v>3632</v>
      </c>
      <c r="N105" s="2" t="s">
        <v>3628</v>
      </c>
      <c r="O105" s="2" t="s">
        <v>8171</v>
      </c>
      <c r="P105" s="2" t="s">
        <v>8172</v>
      </c>
      <c r="Q105" s="585"/>
      <c r="R105" s="2"/>
      <c r="S105" s="2" t="s">
        <v>3484</v>
      </c>
      <c r="T105" s="2" t="s">
        <v>3629</v>
      </c>
      <c r="U105" s="2" t="s">
        <v>122</v>
      </c>
      <c r="V105" s="2"/>
      <c r="W105" s="2"/>
      <c r="X105" s="2"/>
      <c r="Y105" s="2"/>
      <c r="Z105" s="2"/>
      <c r="AA105" s="2"/>
      <c r="AB105" s="2"/>
      <c r="AC105" s="2"/>
    </row>
    <row r="106" spans="1:29" x14ac:dyDescent="0.25">
      <c r="A106" s="741"/>
      <c r="B106" s="2" t="s">
        <v>3639</v>
      </c>
      <c r="C106" s="2">
        <v>68728001</v>
      </c>
      <c r="D106" s="2" t="s">
        <v>1969</v>
      </c>
      <c r="E106" s="2" t="s">
        <v>3038</v>
      </c>
      <c r="F106" s="2"/>
      <c r="G106" s="2" t="s">
        <v>8173</v>
      </c>
      <c r="H106" s="2">
        <v>52</v>
      </c>
      <c r="I106" s="2">
        <v>7</v>
      </c>
      <c r="J106" s="578">
        <v>6</v>
      </c>
      <c r="K106" s="2">
        <v>0</v>
      </c>
      <c r="L106" s="578">
        <v>6</v>
      </c>
      <c r="M106" s="2" t="s">
        <v>3632</v>
      </c>
      <c r="N106" s="2" t="s">
        <v>3628</v>
      </c>
      <c r="O106" s="2" t="s">
        <v>3640</v>
      </c>
      <c r="P106" s="2" t="s">
        <v>3641</v>
      </c>
      <c r="Q106" s="585"/>
      <c r="R106" s="2"/>
      <c r="S106" s="2" t="s">
        <v>3484</v>
      </c>
      <c r="T106" s="2" t="s">
        <v>3630</v>
      </c>
      <c r="U106" s="2" t="s">
        <v>122</v>
      </c>
      <c r="V106" s="2"/>
      <c r="W106" s="2"/>
      <c r="X106" s="2"/>
      <c r="Y106" s="2"/>
      <c r="Z106" s="2"/>
      <c r="AA106" s="2"/>
      <c r="AB106" s="2"/>
      <c r="AC106" s="2"/>
    </row>
    <row r="107" spans="1:29" x14ac:dyDescent="0.25">
      <c r="A107" s="740"/>
      <c r="B107" s="2" t="s">
        <v>3639</v>
      </c>
      <c r="C107" s="2">
        <v>69314001</v>
      </c>
      <c r="D107" s="2" t="s">
        <v>2035</v>
      </c>
      <c r="E107" s="2" t="s">
        <v>3038</v>
      </c>
      <c r="F107" s="2"/>
      <c r="G107" s="2" t="s">
        <v>8173</v>
      </c>
      <c r="H107" s="2">
        <v>70</v>
      </c>
      <c r="I107" s="2">
        <v>8</v>
      </c>
      <c r="J107" s="578">
        <v>35</v>
      </c>
      <c r="K107" s="2">
        <v>0</v>
      </c>
      <c r="L107" s="578">
        <v>35</v>
      </c>
      <c r="M107" s="2" t="s">
        <v>3632</v>
      </c>
      <c r="N107" s="2" t="s">
        <v>3628</v>
      </c>
      <c r="O107" s="2" t="s">
        <v>3640</v>
      </c>
      <c r="P107" s="2" t="s">
        <v>3641</v>
      </c>
      <c r="Q107" s="585"/>
      <c r="R107" s="2"/>
      <c r="S107" s="2" t="s">
        <v>3484</v>
      </c>
      <c r="T107" s="2" t="s">
        <v>3630</v>
      </c>
      <c r="U107" s="2" t="s">
        <v>122</v>
      </c>
      <c r="V107" s="2"/>
      <c r="W107" s="2"/>
      <c r="X107" s="2"/>
      <c r="Y107" s="2"/>
      <c r="Z107" s="2"/>
      <c r="AA107" s="2"/>
      <c r="AB107" s="2"/>
      <c r="AC107" s="2"/>
    </row>
    <row r="108" spans="1:29" x14ac:dyDescent="0.25">
      <c r="A108" s="740"/>
      <c r="B108" s="2" t="s">
        <v>3639</v>
      </c>
      <c r="C108" s="2">
        <v>73534001</v>
      </c>
      <c r="D108" s="2" t="s">
        <v>2249</v>
      </c>
      <c r="E108" s="2" t="s">
        <v>3038</v>
      </c>
      <c r="F108" s="2"/>
      <c r="G108" s="2" t="s">
        <v>8173</v>
      </c>
      <c r="H108" s="2">
        <v>93</v>
      </c>
      <c r="I108" s="2">
        <v>9</v>
      </c>
      <c r="J108" s="578">
        <v>15</v>
      </c>
      <c r="K108" s="2">
        <v>0</v>
      </c>
      <c r="L108" s="578">
        <v>15</v>
      </c>
      <c r="M108" s="2" t="s">
        <v>3632</v>
      </c>
      <c r="N108" s="2" t="s">
        <v>3628</v>
      </c>
      <c r="O108" s="2" t="s">
        <v>3640</v>
      </c>
      <c r="P108" s="2" t="s">
        <v>3641</v>
      </c>
      <c r="Q108" s="585"/>
      <c r="R108" s="2"/>
      <c r="S108" s="2" t="s">
        <v>3484</v>
      </c>
      <c r="T108" s="2" t="s">
        <v>3630</v>
      </c>
      <c r="U108" s="2" t="s">
        <v>122</v>
      </c>
      <c r="V108" s="2"/>
      <c r="W108" s="2"/>
      <c r="X108" s="2"/>
      <c r="Y108" s="2"/>
      <c r="Z108" s="2"/>
      <c r="AA108" s="2"/>
      <c r="AB108" s="2"/>
      <c r="AC108" s="2"/>
    </row>
    <row r="109" spans="1:29" x14ac:dyDescent="0.25">
      <c r="A109" s="740"/>
      <c r="B109" s="2" t="s">
        <v>3639</v>
      </c>
      <c r="C109" s="2">
        <v>80540001</v>
      </c>
      <c r="D109" s="2" t="s">
        <v>2371</v>
      </c>
      <c r="E109" s="2" t="s">
        <v>3038</v>
      </c>
      <c r="F109" s="2"/>
      <c r="G109" s="2" t="s">
        <v>8173</v>
      </c>
      <c r="H109" s="2">
        <v>65</v>
      </c>
      <c r="I109" s="2">
        <v>13</v>
      </c>
      <c r="J109" s="578">
        <v>10</v>
      </c>
      <c r="K109" s="2">
        <v>0</v>
      </c>
      <c r="L109" s="578">
        <v>10</v>
      </c>
      <c r="M109" s="2" t="s">
        <v>3632</v>
      </c>
      <c r="N109" s="2" t="s">
        <v>3628</v>
      </c>
      <c r="O109" s="2" t="s">
        <v>3640</v>
      </c>
      <c r="P109" s="2" t="s">
        <v>3641</v>
      </c>
      <c r="Q109" s="585"/>
      <c r="R109" s="2"/>
      <c r="S109" s="2" t="s">
        <v>3484</v>
      </c>
      <c r="T109" s="2" t="s">
        <v>3630</v>
      </c>
      <c r="U109" s="2" t="s">
        <v>122</v>
      </c>
      <c r="V109" s="2"/>
      <c r="W109" s="2"/>
      <c r="X109" s="2"/>
      <c r="Y109" s="2"/>
      <c r="Z109" s="2"/>
      <c r="AA109" s="2"/>
      <c r="AB109" s="2"/>
      <c r="AC109" s="2"/>
    </row>
    <row r="110" spans="1:29" x14ac:dyDescent="0.25">
      <c r="A110" s="632"/>
      <c r="B110" s="2" t="s">
        <v>6622</v>
      </c>
      <c r="C110" s="2">
        <v>70387002</v>
      </c>
      <c r="D110" s="2" t="s">
        <v>2115</v>
      </c>
      <c r="E110" s="2" t="s">
        <v>3038</v>
      </c>
      <c r="F110" s="2"/>
      <c r="G110" s="2" t="s">
        <v>8357</v>
      </c>
      <c r="H110" s="2">
        <v>5</v>
      </c>
      <c r="I110" s="2">
        <v>1</v>
      </c>
      <c r="J110" s="578">
        <v>210</v>
      </c>
      <c r="K110" s="2">
        <v>0</v>
      </c>
      <c r="L110" s="578">
        <v>147</v>
      </c>
      <c r="M110" s="2" t="s">
        <v>3632</v>
      </c>
      <c r="N110" s="2" t="s">
        <v>3628</v>
      </c>
      <c r="O110" s="2" t="s">
        <v>8358</v>
      </c>
      <c r="P110" s="2" t="s">
        <v>8359</v>
      </c>
      <c r="Q110" s="585"/>
      <c r="R110" s="2"/>
      <c r="S110" s="2" t="s">
        <v>3484</v>
      </c>
      <c r="T110" s="2" t="s">
        <v>3638</v>
      </c>
      <c r="U110" s="2" t="s">
        <v>122</v>
      </c>
      <c r="V110" s="2"/>
      <c r="W110" s="2"/>
      <c r="X110" s="2"/>
      <c r="Y110" s="2"/>
      <c r="Z110" s="2"/>
      <c r="AA110" s="2"/>
      <c r="AB110" s="2"/>
      <c r="AC110" s="2"/>
    </row>
    <row r="111" spans="1:29" x14ac:dyDescent="0.25">
      <c r="A111" s="632"/>
      <c r="B111" s="2" t="s">
        <v>6622</v>
      </c>
      <c r="C111" s="2">
        <v>70392002</v>
      </c>
      <c r="D111" s="2" t="s">
        <v>2120</v>
      </c>
      <c r="E111" s="2" t="s">
        <v>3038</v>
      </c>
      <c r="F111" s="2"/>
      <c r="G111" s="2" t="s">
        <v>8357</v>
      </c>
      <c r="H111" s="2">
        <v>12</v>
      </c>
      <c r="I111" s="2">
        <v>3</v>
      </c>
      <c r="J111" s="578">
        <v>120</v>
      </c>
      <c r="K111" s="2">
        <v>0</v>
      </c>
      <c r="L111" s="578">
        <v>88.5</v>
      </c>
      <c r="M111" s="2" t="s">
        <v>3632</v>
      </c>
      <c r="N111" s="2" t="s">
        <v>3628</v>
      </c>
      <c r="O111" s="2" t="s">
        <v>8358</v>
      </c>
      <c r="P111" s="2" t="s">
        <v>8359</v>
      </c>
      <c r="Q111" s="585"/>
      <c r="R111" s="2"/>
      <c r="S111" s="2" t="s">
        <v>3484</v>
      </c>
      <c r="T111" s="2" t="s">
        <v>3638</v>
      </c>
      <c r="U111" s="2" t="s">
        <v>122</v>
      </c>
      <c r="V111" s="2"/>
      <c r="W111" s="2"/>
      <c r="X111" s="2"/>
      <c r="Y111" s="2"/>
      <c r="Z111" s="2"/>
      <c r="AA111" s="2"/>
      <c r="AB111" s="2"/>
      <c r="AC111" s="2"/>
    </row>
    <row r="112" spans="1:29" x14ac:dyDescent="0.25">
      <c r="A112" s="632">
        <v>43958</v>
      </c>
      <c r="B112" s="2" t="s">
        <v>3627</v>
      </c>
      <c r="C112" s="2">
        <v>11032</v>
      </c>
      <c r="D112" s="2" t="s">
        <v>208</v>
      </c>
      <c r="E112" s="2" t="s">
        <v>3038</v>
      </c>
      <c r="F112" s="2"/>
      <c r="G112" s="2" t="s">
        <v>8652</v>
      </c>
      <c r="H112" s="2">
        <v>1</v>
      </c>
      <c r="I112" s="2">
        <v>1</v>
      </c>
      <c r="J112" s="578">
        <v>42000</v>
      </c>
      <c r="K112" s="2">
        <v>0</v>
      </c>
      <c r="L112" s="578">
        <v>42000</v>
      </c>
      <c r="M112" s="2" t="s">
        <v>3090</v>
      </c>
      <c r="N112" s="2" t="s">
        <v>3628</v>
      </c>
      <c r="O112" s="2" t="s">
        <v>8653</v>
      </c>
      <c r="P112" s="2" t="s">
        <v>8654</v>
      </c>
      <c r="Q112" s="585"/>
      <c r="R112" s="2"/>
      <c r="S112" s="2" t="s">
        <v>3484</v>
      </c>
      <c r="T112" s="2" t="s">
        <v>8655</v>
      </c>
      <c r="U112" s="2" t="s">
        <v>122</v>
      </c>
      <c r="V112" s="2"/>
      <c r="W112" s="2"/>
      <c r="X112" s="2"/>
      <c r="Y112" s="2"/>
      <c r="Z112" s="2"/>
      <c r="AA112" s="2"/>
      <c r="AB112" s="2"/>
      <c r="AC112" s="2"/>
    </row>
    <row r="113" spans="1:29" x14ac:dyDescent="0.25">
      <c r="A113" s="2"/>
      <c r="B113" s="2" t="s">
        <v>3604</v>
      </c>
      <c r="C113" s="2">
        <v>11979</v>
      </c>
      <c r="D113" s="2" t="s">
        <v>306</v>
      </c>
      <c r="E113" s="2" t="s">
        <v>3038</v>
      </c>
      <c r="F113" s="2"/>
      <c r="G113" s="2" t="s">
        <v>8656</v>
      </c>
      <c r="H113" s="2">
        <v>1</v>
      </c>
      <c r="I113" s="2">
        <v>2</v>
      </c>
      <c r="J113" s="578">
        <v>900</v>
      </c>
      <c r="K113" s="2">
        <v>0</v>
      </c>
      <c r="L113" s="578">
        <v>900</v>
      </c>
      <c r="M113" s="2" t="s">
        <v>3090</v>
      </c>
      <c r="N113" s="2" t="s">
        <v>3628</v>
      </c>
      <c r="O113" s="2" t="s">
        <v>8657</v>
      </c>
      <c r="P113" s="2" t="s">
        <v>8658</v>
      </c>
      <c r="Q113" s="585"/>
      <c r="R113" s="2"/>
      <c r="S113" s="2" t="s">
        <v>3484</v>
      </c>
      <c r="T113" s="2" t="s">
        <v>3630</v>
      </c>
      <c r="U113" s="2" t="s">
        <v>122</v>
      </c>
      <c r="V113" s="2"/>
      <c r="W113" s="2"/>
      <c r="X113" s="2"/>
      <c r="Y113" s="2"/>
      <c r="Z113" s="2"/>
      <c r="AA113" s="2"/>
      <c r="AB113" s="2"/>
      <c r="AC113" s="2"/>
    </row>
    <row r="114" spans="1:29" x14ac:dyDescent="0.25">
      <c r="A114" s="2"/>
      <c r="B114" s="2" t="s">
        <v>3604</v>
      </c>
      <c r="C114" s="2">
        <v>11979</v>
      </c>
      <c r="D114" s="2" t="s">
        <v>306</v>
      </c>
      <c r="E114" s="2" t="s">
        <v>3038</v>
      </c>
      <c r="F114" s="2"/>
      <c r="G114" s="2" t="s">
        <v>8656</v>
      </c>
      <c r="H114" s="2">
        <v>2</v>
      </c>
      <c r="I114" s="2">
        <v>1</v>
      </c>
      <c r="J114" s="578">
        <v>9100</v>
      </c>
      <c r="K114" s="2">
        <v>0</v>
      </c>
      <c r="L114" s="578">
        <v>9100</v>
      </c>
      <c r="M114" s="2" t="s">
        <v>3090</v>
      </c>
      <c r="N114" s="2" t="s">
        <v>3628</v>
      </c>
      <c r="O114" s="2" t="s">
        <v>8657</v>
      </c>
      <c r="P114" s="2" t="s">
        <v>8658</v>
      </c>
      <c r="Q114" s="585"/>
      <c r="R114" s="2"/>
      <c r="S114" s="2" t="s">
        <v>3484</v>
      </c>
      <c r="T114" s="2" t="s">
        <v>3630</v>
      </c>
      <c r="U114" s="2" t="s">
        <v>122</v>
      </c>
      <c r="V114" s="2"/>
      <c r="W114" s="2"/>
      <c r="X114" s="2"/>
      <c r="Y114" s="2"/>
    </row>
    <row r="115" spans="1:29" x14ac:dyDescent="0.25">
      <c r="A115" s="632"/>
      <c r="B115" s="2" t="s">
        <v>3631</v>
      </c>
      <c r="C115" s="2">
        <v>55427</v>
      </c>
      <c r="D115" s="2" t="s">
        <v>1458</v>
      </c>
      <c r="E115" s="2" t="s">
        <v>3038</v>
      </c>
      <c r="F115" s="2"/>
      <c r="G115" s="2" t="s">
        <v>8659</v>
      </c>
      <c r="H115" s="2">
        <v>13</v>
      </c>
      <c r="I115" s="2">
        <v>1</v>
      </c>
      <c r="J115" s="578">
        <v>70.2</v>
      </c>
      <c r="K115" s="2">
        <v>0</v>
      </c>
      <c r="L115" s="578">
        <v>70.2</v>
      </c>
      <c r="M115" s="2" t="s">
        <v>3632</v>
      </c>
      <c r="N115" s="2" t="s">
        <v>3628</v>
      </c>
      <c r="O115" s="2" t="s">
        <v>3633</v>
      </c>
      <c r="P115" s="2" t="s">
        <v>3634</v>
      </c>
      <c r="Q115" s="585">
        <v>0.29166666666666669</v>
      </c>
      <c r="R115" s="2"/>
      <c r="S115" s="2" t="s">
        <v>3484</v>
      </c>
      <c r="T115" s="2" t="s">
        <v>3630</v>
      </c>
      <c r="U115" s="2" t="s">
        <v>122</v>
      </c>
      <c r="V115" s="2"/>
      <c r="W115" s="2"/>
      <c r="X115" s="2"/>
      <c r="Y115" s="2"/>
    </row>
    <row r="116" spans="1:29" x14ac:dyDescent="0.25">
      <c r="A116" s="632"/>
      <c r="B116" s="2" t="s">
        <v>3631</v>
      </c>
      <c r="C116" s="2">
        <v>55427</v>
      </c>
      <c r="D116" s="2" t="s">
        <v>1458</v>
      </c>
      <c r="E116" s="2" t="s">
        <v>3038</v>
      </c>
      <c r="F116" s="2"/>
      <c r="G116" s="2" t="s">
        <v>8659</v>
      </c>
      <c r="H116" s="2">
        <v>13</v>
      </c>
      <c r="I116" s="2">
        <v>2</v>
      </c>
      <c r="J116" s="2">
        <v>70.2</v>
      </c>
      <c r="K116" s="2">
        <v>0</v>
      </c>
      <c r="L116" s="2">
        <v>70.2</v>
      </c>
      <c r="M116" s="2" t="s">
        <v>3632</v>
      </c>
      <c r="N116" s="2" t="s">
        <v>3628</v>
      </c>
      <c r="O116" s="2" t="s">
        <v>3633</v>
      </c>
      <c r="P116" s="2" t="s">
        <v>3634</v>
      </c>
      <c r="Q116" s="585">
        <v>0.33333333333333331</v>
      </c>
      <c r="R116" s="2"/>
      <c r="S116" s="2" t="s">
        <v>3484</v>
      </c>
      <c r="T116" s="2" t="s">
        <v>3630</v>
      </c>
      <c r="U116" s="2" t="s">
        <v>122</v>
      </c>
      <c r="V116" s="2"/>
      <c r="W116" s="2"/>
      <c r="X116" s="2"/>
      <c r="Y116" s="2"/>
    </row>
    <row r="117" spans="1:29" x14ac:dyDescent="0.25">
      <c r="A117" s="2"/>
      <c r="B117" s="2" t="s">
        <v>8660</v>
      </c>
      <c r="C117" s="2">
        <v>72763001</v>
      </c>
      <c r="D117" s="2" t="s">
        <v>2237</v>
      </c>
      <c r="E117" s="2" t="s">
        <v>3038</v>
      </c>
      <c r="F117" s="2"/>
      <c r="G117" s="2" t="s">
        <v>8661</v>
      </c>
      <c r="H117" s="2">
        <v>3</v>
      </c>
      <c r="I117" s="2">
        <v>1</v>
      </c>
      <c r="J117" s="2">
        <v>78.930000000000007</v>
      </c>
      <c r="K117" s="2">
        <v>0</v>
      </c>
      <c r="L117" s="2">
        <v>78.930000000000007</v>
      </c>
      <c r="M117" s="2" t="s">
        <v>3632</v>
      </c>
      <c r="N117" s="2" t="s">
        <v>3628</v>
      </c>
      <c r="O117" s="2" t="s">
        <v>8662</v>
      </c>
      <c r="P117" s="2" t="s">
        <v>8663</v>
      </c>
      <c r="Q117" s="585">
        <v>0.41666666666666669</v>
      </c>
      <c r="R117" s="2"/>
      <c r="S117" s="2" t="s">
        <v>3484</v>
      </c>
      <c r="T117" s="2" t="s">
        <v>8664</v>
      </c>
      <c r="U117" s="2" t="s">
        <v>122</v>
      </c>
      <c r="V117" s="2"/>
      <c r="W117" s="2"/>
      <c r="X117" s="2"/>
      <c r="Y117" s="2"/>
    </row>
    <row r="118" spans="1:29" x14ac:dyDescent="0.25">
      <c r="A118" s="2"/>
      <c r="B118" s="2" t="s">
        <v>8660</v>
      </c>
      <c r="C118" s="2">
        <v>72803001</v>
      </c>
      <c r="D118" s="2" t="s">
        <v>2238</v>
      </c>
      <c r="E118" s="2" t="s">
        <v>3038</v>
      </c>
      <c r="F118" s="2"/>
      <c r="G118" s="2" t="s">
        <v>8661</v>
      </c>
      <c r="H118" s="2">
        <v>4</v>
      </c>
      <c r="I118" s="2">
        <v>2</v>
      </c>
      <c r="J118" s="578">
        <v>45.6</v>
      </c>
      <c r="K118" s="2">
        <v>0</v>
      </c>
      <c r="L118" s="578">
        <v>45.6</v>
      </c>
      <c r="M118" s="2" t="s">
        <v>3632</v>
      </c>
      <c r="N118" s="2" t="s">
        <v>3628</v>
      </c>
      <c r="O118" s="2" t="s">
        <v>8662</v>
      </c>
      <c r="P118" s="2" t="s">
        <v>8663</v>
      </c>
      <c r="Q118" s="585">
        <v>0.45833333333333331</v>
      </c>
      <c r="R118" s="2"/>
      <c r="S118" s="2" t="s">
        <v>3484</v>
      </c>
      <c r="T118" s="2" t="s">
        <v>8664</v>
      </c>
      <c r="U118" s="2" t="s">
        <v>122</v>
      </c>
      <c r="V118" s="2"/>
      <c r="W118" s="2"/>
      <c r="X118" s="2"/>
      <c r="Y118" s="2"/>
    </row>
    <row r="119" spans="1:29" x14ac:dyDescent="0.25">
      <c r="A119" s="632"/>
      <c r="B119" s="2" t="s">
        <v>8660</v>
      </c>
      <c r="C119" s="2">
        <v>89115001</v>
      </c>
      <c r="D119" s="2" t="s">
        <v>2396</v>
      </c>
      <c r="E119" s="2" t="s">
        <v>3038</v>
      </c>
      <c r="F119" s="2"/>
      <c r="G119" s="2" t="s">
        <v>8661</v>
      </c>
      <c r="H119" s="2">
        <v>5</v>
      </c>
      <c r="I119" s="2">
        <v>3</v>
      </c>
      <c r="J119" s="578">
        <v>67.2</v>
      </c>
      <c r="K119" s="2">
        <v>0</v>
      </c>
      <c r="L119" s="578">
        <v>67.2</v>
      </c>
      <c r="M119" s="2" t="s">
        <v>3632</v>
      </c>
      <c r="N119" s="2" t="s">
        <v>3628</v>
      </c>
      <c r="O119" s="2" t="s">
        <v>8662</v>
      </c>
      <c r="P119" s="2" t="s">
        <v>8663</v>
      </c>
      <c r="Q119" s="585">
        <v>0.45833333333333331</v>
      </c>
      <c r="R119" s="2"/>
      <c r="S119" s="2" t="s">
        <v>3484</v>
      </c>
      <c r="T119" s="2" t="s">
        <v>8664</v>
      </c>
      <c r="U119" s="2" t="s">
        <v>122</v>
      </c>
      <c r="V119" s="2"/>
      <c r="W119" s="2"/>
      <c r="X119" s="2"/>
      <c r="Y119" s="2"/>
    </row>
    <row r="120" spans="1:29" x14ac:dyDescent="0.25">
      <c r="A120" s="2"/>
      <c r="B120" s="2" t="s">
        <v>3635</v>
      </c>
      <c r="C120" s="2">
        <v>36716</v>
      </c>
      <c r="D120" s="2" t="s">
        <v>780</v>
      </c>
      <c r="E120" s="2" t="s">
        <v>3038</v>
      </c>
      <c r="F120" s="2"/>
      <c r="G120" s="2" t="s">
        <v>8665</v>
      </c>
      <c r="H120" s="2">
        <v>6</v>
      </c>
      <c r="I120" s="2">
        <v>3</v>
      </c>
      <c r="J120" s="578">
        <v>104</v>
      </c>
      <c r="K120" s="2">
        <v>0</v>
      </c>
      <c r="L120" s="578">
        <v>104</v>
      </c>
      <c r="M120" s="2" t="s">
        <v>3632</v>
      </c>
      <c r="N120" s="2" t="s">
        <v>3628</v>
      </c>
      <c r="O120" s="2" t="s">
        <v>8171</v>
      </c>
      <c r="P120" s="2" t="s">
        <v>8172</v>
      </c>
      <c r="Q120" s="2"/>
      <c r="R120" s="2"/>
      <c r="S120" s="2" t="s">
        <v>3484</v>
      </c>
      <c r="T120" s="2" t="s">
        <v>3629</v>
      </c>
      <c r="U120" s="2" t="s">
        <v>122</v>
      </c>
      <c r="V120" s="2"/>
      <c r="W120" s="2"/>
      <c r="X120" s="2"/>
      <c r="Y120" s="2"/>
    </row>
    <row r="121" spans="1:29" x14ac:dyDescent="0.25">
      <c r="A121" s="632"/>
      <c r="B121" s="2" t="s">
        <v>3635</v>
      </c>
      <c r="C121" s="2">
        <v>61246001</v>
      </c>
      <c r="D121" s="2" t="s">
        <v>1620</v>
      </c>
      <c r="E121" s="2" t="s">
        <v>3038</v>
      </c>
      <c r="F121" s="2"/>
      <c r="G121" s="2" t="s">
        <v>8666</v>
      </c>
      <c r="H121" s="2">
        <v>10</v>
      </c>
      <c r="I121" s="2">
        <v>1</v>
      </c>
      <c r="J121" s="578">
        <v>93.6</v>
      </c>
      <c r="K121" s="2">
        <v>0</v>
      </c>
      <c r="L121" s="578">
        <v>93.6</v>
      </c>
      <c r="M121" s="2" t="s">
        <v>3632</v>
      </c>
      <c r="N121" s="2" t="s">
        <v>3628</v>
      </c>
      <c r="O121" s="2" t="s">
        <v>8667</v>
      </c>
      <c r="P121" s="2" t="s">
        <v>8668</v>
      </c>
      <c r="Q121" s="2"/>
      <c r="R121" s="2"/>
      <c r="S121" s="2" t="s">
        <v>3484</v>
      </c>
      <c r="T121" s="2" t="s">
        <v>3630</v>
      </c>
      <c r="U121" s="2" t="s">
        <v>122</v>
      </c>
      <c r="V121" s="2"/>
      <c r="W121" s="2"/>
      <c r="X121" s="2"/>
      <c r="Y121" s="2"/>
    </row>
    <row r="122" spans="1:29" x14ac:dyDescent="0.25">
      <c r="A122" s="2"/>
      <c r="B122" s="2" t="s">
        <v>3635</v>
      </c>
      <c r="C122" s="2">
        <v>61246002</v>
      </c>
      <c r="D122" s="2" t="s">
        <v>1621</v>
      </c>
      <c r="E122" s="2" t="s">
        <v>3038</v>
      </c>
      <c r="F122" s="2"/>
      <c r="G122" s="2" t="s">
        <v>8666</v>
      </c>
      <c r="H122" s="2">
        <v>11</v>
      </c>
      <c r="I122" s="2">
        <v>2</v>
      </c>
      <c r="J122" s="578">
        <v>93.6</v>
      </c>
      <c r="K122" s="2">
        <v>0</v>
      </c>
      <c r="L122" s="578">
        <v>93.6</v>
      </c>
      <c r="M122" s="2" t="s">
        <v>3632</v>
      </c>
      <c r="N122" s="2" t="s">
        <v>3628</v>
      </c>
      <c r="O122" s="2" t="s">
        <v>8667</v>
      </c>
      <c r="P122" s="2" t="s">
        <v>8668</v>
      </c>
      <c r="Q122" s="585"/>
      <c r="R122" s="2"/>
      <c r="S122" s="2" t="s">
        <v>3484</v>
      </c>
      <c r="T122" s="2" t="s">
        <v>3630</v>
      </c>
      <c r="U122" s="2" t="s">
        <v>122</v>
      </c>
      <c r="V122" s="2"/>
      <c r="W122" s="2"/>
      <c r="X122" s="2"/>
      <c r="Y122" s="2"/>
    </row>
    <row r="123" spans="1:29" x14ac:dyDescent="0.25">
      <c r="A123" s="2"/>
      <c r="B123" s="2" t="s">
        <v>8669</v>
      </c>
      <c r="C123" s="2">
        <v>57890</v>
      </c>
      <c r="D123" s="2" t="s">
        <v>1560</v>
      </c>
      <c r="E123" s="2" t="s">
        <v>3038</v>
      </c>
      <c r="F123" s="2"/>
      <c r="G123" s="2" t="s">
        <v>8670</v>
      </c>
      <c r="H123" s="2">
        <v>14</v>
      </c>
      <c r="I123" s="2">
        <v>1</v>
      </c>
      <c r="J123" s="578">
        <v>429.26</v>
      </c>
      <c r="K123" s="2">
        <v>0</v>
      </c>
      <c r="L123" s="578">
        <v>429.26</v>
      </c>
      <c r="M123" s="2" t="s">
        <v>3632</v>
      </c>
      <c r="N123" s="2" t="s">
        <v>3628</v>
      </c>
      <c r="O123" s="2" t="s">
        <v>8671</v>
      </c>
      <c r="P123" s="2" t="s">
        <v>8672</v>
      </c>
      <c r="Q123" s="585"/>
      <c r="R123" s="2"/>
      <c r="S123" s="2" t="s">
        <v>3484</v>
      </c>
      <c r="T123" s="2" t="s">
        <v>3630</v>
      </c>
      <c r="U123" s="2" t="s">
        <v>122</v>
      </c>
      <c r="V123" s="2"/>
      <c r="W123" s="2"/>
      <c r="X123" s="2"/>
      <c r="Y123" s="2"/>
    </row>
    <row r="124" spans="1:29" x14ac:dyDescent="0.25">
      <c r="A124" s="2"/>
      <c r="B124" s="2" t="s">
        <v>6622</v>
      </c>
      <c r="C124" s="2">
        <v>30543004</v>
      </c>
      <c r="D124" s="2" t="s">
        <v>527</v>
      </c>
      <c r="E124" s="2" t="s">
        <v>3038</v>
      </c>
      <c r="F124" s="2"/>
      <c r="G124" s="2" t="s">
        <v>8673</v>
      </c>
      <c r="H124" s="2">
        <v>354</v>
      </c>
      <c r="I124" s="2">
        <v>1</v>
      </c>
      <c r="J124" s="578">
        <v>432</v>
      </c>
      <c r="K124" s="2">
        <v>0</v>
      </c>
      <c r="L124" s="578">
        <v>432</v>
      </c>
      <c r="M124" s="2" t="s">
        <v>3632</v>
      </c>
      <c r="N124" s="2" t="s">
        <v>3628</v>
      </c>
      <c r="O124" s="2" t="s">
        <v>8649</v>
      </c>
      <c r="P124" s="2" t="s">
        <v>8650</v>
      </c>
      <c r="Q124" s="585"/>
      <c r="R124" s="2"/>
      <c r="S124" s="2" t="s">
        <v>3484</v>
      </c>
      <c r="T124" s="2" t="s">
        <v>3638</v>
      </c>
      <c r="U124" s="2" t="s">
        <v>122</v>
      </c>
      <c r="V124" s="2"/>
      <c r="W124" s="2"/>
      <c r="X124" s="2"/>
      <c r="Y124" s="2"/>
    </row>
    <row r="125" spans="1:29" x14ac:dyDescent="0.25">
      <c r="A125" s="2"/>
      <c r="B125" s="2" t="s">
        <v>6622</v>
      </c>
      <c r="C125" s="2">
        <v>70437004</v>
      </c>
      <c r="D125" s="2" t="s">
        <v>2137</v>
      </c>
      <c r="E125" s="2" t="s">
        <v>3038</v>
      </c>
      <c r="F125" s="2"/>
      <c r="G125" s="2" t="s">
        <v>8674</v>
      </c>
      <c r="H125" s="2">
        <v>70</v>
      </c>
      <c r="I125" s="2">
        <v>1</v>
      </c>
      <c r="J125" s="2">
        <v>90</v>
      </c>
      <c r="K125" s="2">
        <v>0</v>
      </c>
      <c r="L125" s="2">
        <v>90</v>
      </c>
      <c r="M125" s="2" t="s">
        <v>3632</v>
      </c>
      <c r="N125" s="2" t="s">
        <v>3628</v>
      </c>
      <c r="O125" s="2" t="s">
        <v>8358</v>
      </c>
      <c r="P125" s="2" t="s">
        <v>8359</v>
      </c>
      <c r="Q125" s="585"/>
      <c r="R125" s="2"/>
      <c r="S125" s="2" t="s">
        <v>3484</v>
      </c>
      <c r="T125" s="2" t="s">
        <v>3638</v>
      </c>
      <c r="U125" s="2" t="s">
        <v>122</v>
      </c>
      <c r="V125" s="2"/>
      <c r="W125" s="2"/>
      <c r="X125" s="2"/>
      <c r="Y125" s="2"/>
    </row>
    <row r="126" spans="1:29" x14ac:dyDescent="0.25">
      <c r="A126" s="632">
        <v>43959</v>
      </c>
      <c r="B126" s="2" t="s">
        <v>3604</v>
      </c>
      <c r="C126" s="2">
        <v>10269</v>
      </c>
      <c r="D126" s="2" t="s">
        <v>140</v>
      </c>
      <c r="E126" s="2" t="s">
        <v>3038</v>
      </c>
      <c r="F126" s="2"/>
      <c r="G126" s="2" t="s">
        <v>8696</v>
      </c>
      <c r="H126" s="2">
        <v>1</v>
      </c>
      <c r="I126" s="2">
        <v>1</v>
      </c>
      <c r="J126" s="578">
        <v>4000</v>
      </c>
      <c r="K126" s="2">
        <v>0</v>
      </c>
      <c r="L126" s="578">
        <v>4000</v>
      </c>
      <c r="M126" s="2" t="s">
        <v>3090</v>
      </c>
      <c r="N126" s="2" t="s">
        <v>3628</v>
      </c>
      <c r="O126" s="2" t="s">
        <v>8653</v>
      </c>
      <c r="P126" s="2" t="s">
        <v>8654</v>
      </c>
      <c r="Q126" s="585"/>
      <c r="R126" s="2"/>
      <c r="S126" s="2" t="s">
        <v>8139</v>
      </c>
      <c r="T126" s="2" t="s">
        <v>8655</v>
      </c>
      <c r="U126" s="2" t="s">
        <v>122</v>
      </c>
      <c r="V126" s="2"/>
      <c r="W126" s="2"/>
      <c r="X126" s="2"/>
      <c r="Y126" s="2"/>
    </row>
    <row r="127" spans="1:29" x14ac:dyDescent="0.25">
      <c r="A127" s="2"/>
      <c r="B127" s="2" t="s">
        <v>3631</v>
      </c>
      <c r="C127" s="2">
        <v>55609</v>
      </c>
      <c r="D127" s="2" t="s">
        <v>1473</v>
      </c>
      <c r="E127" s="2" t="s">
        <v>3038</v>
      </c>
      <c r="F127" s="2"/>
      <c r="G127" s="2" t="s">
        <v>8697</v>
      </c>
      <c r="H127" s="2">
        <v>27</v>
      </c>
      <c r="I127" s="2">
        <v>3</v>
      </c>
      <c r="J127" s="2">
        <v>54.78</v>
      </c>
      <c r="K127" s="2">
        <v>0</v>
      </c>
      <c r="L127" s="2">
        <v>54.78</v>
      </c>
      <c r="M127" s="2" t="s">
        <v>3632</v>
      </c>
      <c r="N127" s="2" t="s">
        <v>3628</v>
      </c>
      <c r="O127" s="2" t="s">
        <v>3633</v>
      </c>
      <c r="P127" s="2" t="s">
        <v>3634</v>
      </c>
      <c r="Q127" s="585">
        <v>0.33333333333333331</v>
      </c>
      <c r="R127" s="2"/>
      <c r="S127" s="2" t="s">
        <v>3484</v>
      </c>
      <c r="T127" s="2" t="s">
        <v>3630</v>
      </c>
      <c r="U127" s="2" t="s">
        <v>122</v>
      </c>
      <c r="V127" s="2"/>
      <c r="W127" s="2"/>
      <c r="X127" s="2"/>
      <c r="Y127" s="2"/>
    </row>
    <row r="128" spans="1:29" x14ac:dyDescent="0.25">
      <c r="B128" t="s">
        <v>3631</v>
      </c>
      <c r="C128">
        <v>55613</v>
      </c>
      <c r="D128" t="s">
        <v>1475</v>
      </c>
      <c r="E128" t="s">
        <v>3038</v>
      </c>
      <c r="G128" t="s">
        <v>8697</v>
      </c>
      <c r="H128">
        <v>22</v>
      </c>
      <c r="I128">
        <v>1</v>
      </c>
      <c r="J128">
        <v>80.64</v>
      </c>
      <c r="K128">
        <v>0</v>
      </c>
      <c r="L128">
        <v>80.64</v>
      </c>
      <c r="M128" t="s">
        <v>3632</v>
      </c>
      <c r="N128" t="s">
        <v>3628</v>
      </c>
      <c r="O128" t="s">
        <v>3633</v>
      </c>
      <c r="P128" t="s">
        <v>3634</v>
      </c>
      <c r="Q128" s="572">
        <v>0.29166666666666669</v>
      </c>
      <c r="S128" t="s">
        <v>3484</v>
      </c>
      <c r="T128" t="s">
        <v>3630</v>
      </c>
      <c r="U128" t="s">
        <v>122</v>
      </c>
    </row>
    <row r="129" spans="1:21" x14ac:dyDescent="0.25">
      <c r="B129" t="s">
        <v>3631</v>
      </c>
      <c r="C129">
        <v>55613</v>
      </c>
      <c r="D129" t="s">
        <v>1475</v>
      </c>
      <c r="E129" t="s">
        <v>3038</v>
      </c>
      <c r="G129" t="s">
        <v>8697</v>
      </c>
      <c r="H129">
        <v>22</v>
      </c>
      <c r="I129">
        <v>2</v>
      </c>
      <c r="J129">
        <v>32.26</v>
      </c>
      <c r="K129">
        <v>0</v>
      </c>
      <c r="L129">
        <v>32.26</v>
      </c>
      <c r="M129" t="s">
        <v>3632</v>
      </c>
      <c r="N129" t="s">
        <v>3628</v>
      </c>
      <c r="O129" t="s">
        <v>3633</v>
      </c>
      <c r="P129" t="s">
        <v>3634</v>
      </c>
      <c r="Q129" s="572">
        <v>0.33333333333333331</v>
      </c>
      <c r="S129" t="s">
        <v>3484</v>
      </c>
      <c r="T129" t="s">
        <v>3630</v>
      </c>
      <c r="U129" t="s">
        <v>122</v>
      </c>
    </row>
    <row r="130" spans="1:21" x14ac:dyDescent="0.25">
      <c r="B130" t="s">
        <v>6622</v>
      </c>
      <c r="C130">
        <v>70437004</v>
      </c>
      <c r="D130" t="s">
        <v>2137</v>
      </c>
      <c r="E130" t="s">
        <v>3038</v>
      </c>
      <c r="G130" t="s">
        <v>8674</v>
      </c>
      <c r="H130">
        <v>70</v>
      </c>
      <c r="I130">
        <v>1</v>
      </c>
      <c r="J130">
        <v>90</v>
      </c>
      <c r="K130">
        <v>0</v>
      </c>
      <c r="L130">
        <v>90</v>
      </c>
      <c r="M130" t="s">
        <v>3632</v>
      </c>
      <c r="N130" t="s">
        <v>3628</v>
      </c>
      <c r="O130" t="s">
        <v>8358</v>
      </c>
      <c r="P130" t="s">
        <v>8359</v>
      </c>
      <c r="S130" t="s">
        <v>3484</v>
      </c>
      <c r="T130" t="s">
        <v>3638</v>
      </c>
      <c r="U130" t="s">
        <v>122</v>
      </c>
    </row>
    <row r="131" spans="1:21" x14ac:dyDescent="0.25">
      <c r="A131" s="358"/>
      <c r="Q131" s="572"/>
    </row>
  </sheetData>
  <pageMargins left="0.7" right="0.7" top="0.75" bottom="0.75" header="0.3" footer="0.3"/>
  <pageSetup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75B85-742E-45CB-8FF1-40691CB4B08A}">
  <sheetPr>
    <pageSetUpPr fitToPage="1"/>
  </sheetPr>
  <dimension ref="A5:S112"/>
  <sheetViews>
    <sheetView topLeftCell="B10" zoomScale="106" zoomScaleNormal="106" workbookViewId="0">
      <selection activeCell="I39" sqref="I39"/>
    </sheetView>
  </sheetViews>
  <sheetFormatPr defaultRowHeight="15" x14ac:dyDescent="0.25"/>
  <cols>
    <col min="1" max="1" width="4" hidden="1" customWidth="1"/>
    <col min="2" max="2" width="13.85546875" customWidth="1"/>
    <col min="3" max="3" width="33" customWidth="1"/>
    <col min="4" max="4" width="6.140625" hidden="1" customWidth="1"/>
    <col min="5" max="5" width="10.7109375" hidden="1" customWidth="1"/>
    <col min="6" max="6" width="9.5703125" customWidth="1"/>
    <col min="7" max="7" width="29.85546875" customWidth="1"/>
    <col min="8" max="8" width="9.5703125" customWidth="1"/>
    <col min="9" max="9" width="18.28515625" customWidth="1"/>
    <col min="11" max="11" width="12.7109375" customWidth="1"/>
    <col min="13" max="13" width="30.7109375" style="555" customWidth="1"/>
    <col min="14" max="14" width="23.5703125" customWidth="1"/>
    <col min="15" max="15" width="29.5703125" customWidth="1"/>
    <col min="16" max="16" width="18.42578125" customWidth="1"/>
  </cols>
  <sheetData>
    <row r="5" spans="1:19" x14ac:dyDescent="0.25">
      <c r="I5" s="2"/>
    </row>
    <row r="6" spans="1:19" x14ac:dyDescent="0.25">
      <c r="I6" s="2"/>
    </row>
    <row r="7" spans="1:19" x14ac:dyDescent="0.25">
      <c r="A7" t="s">
        <v>3263</v>
      </c>
    </row>
    <row r="8" spans="1:19" x14ac:dyDescent="0.25">
      <c r="A8" t="s">
        <v>8233</v>
      </c>
      <c r="I8" s="687" t="s">
        <v>8577</v>
      </c>
    </row>
    <row r="9" spans="1:19" x14ac:dyDescent="0.25">
      <c r="A9" t="s">
        <v>8234</v>
      </c>
    </row>
    <row r="10" spans="1:19" x14ac:dyDescent="0.25">
      <c r="A10" t="s">
        <v>8235</v>
      </c>
    </row>
    <row r="11" spans="1:19" ht="23.25" x14ac:dyDescent="0.35">
      <c r="A11" t="s">
        <v>8236</v>
      </c>
      <c r="G11" s="358">
        <v>43943</v>
      </c>
      <c r="I11" s="1029" t="s">
        <v>8578</v>
      </c>
      <c r="J11" s="1029"/>
      <c r="K11" s="1029"/>
      <c r="L11" s="1029"/>
    </row>
    <row r="13" spans="1:19" x14ac:dyDescent="0.25">
      <c r="A13" t="s">
        <v>8237</v>
      </c>
      <c r="B13" t="s">
        <v>8238</v>
      </c>
    </row>
    <row r="15" spans="1:19" x14ac:dyDescent="0.25">
      <c r="A15" t="s">
        <v>8239</v>
      </c>
      <c r="B15" t="s">
        <v>3573</v>
      </c>
      <c r="C15" t="s">
        <v>3588</v>
      </c>
      <c r="D15" t="s">
        <v>8240</v>
      </c>
      <c r="E15" t="s">
        <v>3574</v>
      </c>
      <c r="F15" t="s">
        <v>8241</v>
      </c>
      <c r="G15" t="s">
        <v>8242</v>
      </c>
      <c r="H15" t="s">
        <v>8243</v>
      </c>
      <c r="I15" t="s">
        <v>8244</v>
      </c>
      <c r="J15" t="s">
        <v>8245</v>
      </c>
      <c r="K15" t="s">
        <v>8246</v>
      </c>
      <c r="L15" t="s">
        <v>8247</v>
      </c>
      <c r="M15" s="555" t="s">
        <v>8265</v>
      </c>
      <c r="N15" s="555" t="s">
        <v>8264</v>
      </c>
      <c r="O15" s="555" t="s">
        <v>8266</v>
      </c>
      <c r="P15" s="555" t="s">
        <v>8263</v>
      </c>
      <c r="Q15" t="s">
        <v>8248</v>
      </c>
      <c r="R15" t="s">
        <v>8249</v>
      </c>
      <c r="S15" t="s">
        <v>8250</v>
      </c>
    </row>
    <row r="16" spans="1:19" ht="19.5" x14ac:dyDescent="0.25">
      <c r="A16">
        <v>7</v>
      </c>
      <c r="B16">
        <v>5150000010</v>
      </c>
      <c r="C16" t="s">
        <v>907</v>
      </c>
      <c r="D16" t="s">
        <v>3083</v>
      </c>
      <c r="E16" t="s">
        <v>8251</v>
      </c>
      <c r="F16" t="s">
        <v>3655</v>
      </c>
      <c r="G16">
        <v>1</v>
      </c>
      <c r="H16" t="s">
        <v>3638</v>
      </c>
      <c r="I16" s="895">
        <v>41</v>
      </c>
      <c r="J16" t="s">
        <v>8252</v>
      </c>
      <c r="K16">
        <v>492</v>
      </c>
      <c r="L16" t="s">
        <v>8255</v>
      </c>
      <c r="M16" s="887"/>
      <c r="N16" s="887"/>
      <c r="O16" s="893">
        <v>0</v>
      </c>
      <c r="P16" s="887"/>
      <c r="Q16" t="s">
        <v>8253</v>
      </c>
      <c r="R16">
        <v>0.08</v>
      </c>
      <c r="S16">
        <v>12</v>
      </c>
    </row>
    <row r="17" spans="1:19" ht="19.5" x14ac:dyDescent="0.25">
      <c r="A17">
        <v>7</v>
      </c>
      <c r="B17">
        <v>5150003365</v>
      </c>
      <c r="C17" t="s">
        <v>3651</v>
      </c>
      <c r="D17" t="s">
        <v>3083</v>
      </c>
      <c r="E17" t="s">
        <v>8251</v>
      </c>
      <c r="F17" t="s">
        <v>3655</v>
      </c>
      <c r="G17">
        <v>1</v>
      </c>
      <c r="H17" t="s">
        <v>3638</v>
      </c>
      <c r="I17" s="895">
        <v>43</v>
      </c>
      <c r="J17" t="s">
        <v>8252</v>
      </c>
      <c r="K17">
        <v>258</v>
      </c>
      <c r="L17" t="s">
        <v>8255</v>
      </c>
      <c r="M17" s="887"/>
      <c r="N17" s="887"/>
      <c r="O17" s="892">
        <v>650</v>
      </c>
      <c r="P17" s="887"/>
      <c r="Q17" t="s">
        <v>8253</v>
      </c>
      <c r="R17">
        <v>0.17</v>
      </c>
      <c r="S17">
        <v>6</v>
      </c>
    </row>
    <row r="18" spans="1:19" ht="19.5" x14ac:dyDescent="0.25">
      <c r="A18">
        <v>7</v>
      </c>
      <c r="B18">
        <v>5150003887</v>
      </c>
      <c r="C18" t="s">
        <v>1040</v>
      </c>
      <c r="D18" t="s">
        <v>3083</v>
      </c>
      <c r="E18" t="s">
        <v>8257</v>
      </c>
      <c r="F18" t="s">
        <v>3655</v>
      </c>
      <c r="G18">
        <v>1</v>
      </c>
      <c r="H18" t="s">
        <v>3638</v>
      </c>
      <c r="I18" s="895">
        <v>1</v>
      </c>
      <c r="J18" t="s">
        <v>8252</v>
      </c>
      <c r="K18">
        <v>72</v>
      </c>
      <c r="L18" t="s">
        <v>8255</v>
      </c>
      <c r="M18" s="887"/>
      <c r="N18" s="887"/>
      <c r="O18" s="892"/>
      <c r="P18" s="887"/>
      <c r="Q18" t="s">
        <v>8253</v>
      </c>
      <c r="R18">
        <v>0.01</v>
      </c>
      <c r="S18">
        <v>72</v>
      </c>
    </row>
    <row r="19" spans="1:19" ht="19.5" x14ac:dyDescent="0.25">
      <c r="A19">
        <v>7</v>
      </c>
      <c r="B19">
        <v>5150003889</v>
      </c>
      <c r="C19" t="s">
        <v>1048</v>
      </c>
      <c r="D19" t="s">
        <v>3083</v>
      </c>
      <c r="E19" t="s">
        <v>8257</v>
      </c>
      <c r="F19" t="s">
        <v>3655</v>
      </c>
      <c r="G19">
        <v>1</v>
      </c>
      <c r="H19" t="s">
        <v>3638</v>
      </c>
      <c r="I19" s="888">
        <v>-25</v>
      </c>
      <c r="J19" t="s">
        <v>8252</v>
      </c>
      <c r="K19" s="569">
        <v>-1800</v>
      </c>
      <c r="L19" t="s">
        <v>8255</v>
      </c>
      <c r="M19" s="887"/>
      <c r="N19" s="887"/>
      <c r="O19" s="892"/>
      <c r="P19" s="887"/>
      <c r="Q19" t="s">
        <v>8253</v>
      </c>
      <c r="R19">
        <v>0.01</v>
      </c>
      <c r="S19">
        <v>72</v>
      </c>
    </row>
    <row r="20" spans="1:19" ht="19.5" x14ac:dyDescent="0.25">
      <c r="A20">
        <v>7</v>
      </c>
      <c r="B20">
        <v>5150003907</v>
      </c>
      <c r="C20" t="s">
        <v>1057</v>
      </c>
      <c r="D20" t="s">
        <v>3083</v>
      </c>
      <c r="E20" t="s">
        <v>8257</v>
      </c>
      <c r="F20" t="s">
        <v>3655</v>
      </c>
      <c r="G20">
        <v>1</v>
      </c>
      <c r="H20" t="s">
        <v>3638</v>
      </c>
      <c r="I20" s="888">
        <v>-24</v>
      </c>
      <c r="J20" t="s">
        <v>8252</v>
      </c>
      <c r="K20" s="569">
        <v>-1728</v>
      </c>
      <c r="L20" t="s">
        <v>8255</v>
      </c>
      <c r="M20" s="887"/>
      <c r="N20" s="887"/>
      <c r="O20" s="892"/>
      <c r="P20" s="887"/>
      <c r="Q20" t="s">
        <v>8253</v>
      </c>
      <c r="R20">
        <v>0.01</v>
      </c>
      <c r="S20">
        <v>72</v>
      </c>
    </row>
    <row r="21" spans="1:19" ht="19.5" x14ac:dyDescent="0.25">
      <c r="A21">
        <v>7</v>
      </c>
      <c r="B21">
        <v>5150003921</v>
      </c>
      <c r="C21" t="s">
        <v>1075</v>
      </c>
      <c r="D21" t="s">
        <v>3083</v>
      </c>
      <c r="E21" t="s">
        <v>8257</v>
      </c>
      <c r="F21" t="s">
        <v>3655</v>
      </c>
      <c r="G21">
        <v>1</v>
      </c>
      <c r="H21" t="s">
        <v>3638</v>
      </c>
      <c r="I21" s="888">
        <v>-5</v>
      </c>
      <c r="J21" t="s">
        <v>8252</v>
      </c>
      <c r="K21">
        <v>-360</v>
      </c>
      <c r="L21" t="s">
        <v>8141</v>
      </c>
      <c r="M21" s="887"/>
      <c r="N21" s="887"/>
      <c r="O21" s="892"/>
      <c r="P21" s="887"/>
      <c r="Q21" t="s">
        <v>8253</v>
      </c>
      <c r="R21">
        <v>0.01</v>
      </c>
      <c r="S21">
        <v>72</v>
      </c>
    </row>
    <row r="22" spans="1:19" ht="19.5" x14ac:dyDescent="0.25">
      <c r="A22">
        <v>7</v>
      </c>
      <c r="B22">
        <v>5150004014</v>
      </c>
      <c r="C22" t="s">
        <v>115</v>
      </c>
      <c r="D22" t="s">
        <v>3083</v>
      </c>
      <c r="E22" t="s">
        <v>8251</v>
      </c>
      <c r="F22" t="s">
        <v>3655</v>
      </c>
      <c r="G22">
        <v>1</v>
      </c>
      <c r="H22" t="s">
        <v>3638</v>
      </c>
      <c r="I22" s="888">
        <v>29</v>
      </c>
      <c r="J22" t="s">
        <v>8252</v>
      </c>
      <c r="K22">
        <v>348</v>
      </c>
      <c r="L22" t="s">
        <v>8255</v>
      </c>
      <c r="M22" s="887"/>
      <c r="N22" s="887"/>
      <c r="O22" s="892"/>
      <c r="P22" s="887"/>
      <c r="Q22" t="s">
        <v>8253</v>
      </c>
      <c r="R22">
        <v>0.08</v>
      </c>
      <c r="S22">
        <v>12</v>
      </c>
    </row>
    <row r="23" spans="1:19" ht="19.5" x14ac:dyDescent="0.25">
      <c r="A23">
        <v>7</v>
      </c>
      <c r="B23">
        <v>5150004017</v>
      </c>
      <c r="C23" t="s">
        <v>117</v>
      </c>
      <c r="D23" t="s">
        <v>3083</v>
      </c>
      <c r="E23" t="s">
        <v>8251</v>
      </c>
      <c r="F23" t="s">
        <v>3655</v>
      </c>
      <c r="G23">
        <v>1</v>
      </c>
      <c r="H23" t="s">
        <v>3638</v>
      </c>
      <c r="I23" s="888">
        <v>2</v>
      </c>
      <c r="J23" t="s">
        <v>8252</v>
      </c>
      <c r="K23">
        <v>24</v>
      </c>
      <c r="L23" t="s">
        <v>8255</v>
      </c>
      <c r="M23" s="887"/>
      <c r="N23" s="887"/>
      <c r="O23" s="892"/>
      <c r="P23" s="887"/>
      <c r="Q23" t="s">
        <v>8253</v>
      </c>
      <c r="R23">
        <v>0.08</v>
      </c>
      <c r="S23">
        <v>12</v>
      </c>
    </row>
    <row r="24" spans="1:19" ht="19.5" x14ac:dyDescent="0.25">
      <c r="A24">
        <v>7</v>
      </c>
      <c r="B24">
        <v>5150004809</v>
      </c>
      <c r="C24" t="s">
        <v>1101</v>
      </c>
      <c r="D24" t="s">
        <v>3083</v>
      </c>
      <c r="E24" t="s">
        <v>8251</v>
      </c>
      <c r="F24" t="s">
        <v>3655</v>
      </c>
      <c r="G24">
        <v>1</v>
      </c>
      <c r="H24" t="s">
        <v>3638</v>
      </c>
      <c r="I24" s="888">
        <v>1</v>
      </c>
      <c r="J24" t="s">
        <v>8252</v>
      </c>
      <c r="K24">
        <v>12</v>
      </c>
      <c r="L24" t="s">
        <v>8255</v>
      </c>
      <c r="M24" s="887"/>
      <c r="N24" s="887"/>
      <c r="O24" s="892"/>
      <c r="P24" s="887"/>
      <c r="Q24" t="s">
        <v>8253</v>
      </c>
      <c r="R24">
        <v>0.08</v>
      </c>
      <c r="S24">
        <v>12</v>
      </c>
    </row>
    <row r="25" spans="1:19" ht="19.5" x14ac:dyDescent="0.25">
      <c r="A25">
        <v>7</v>
      </c>
      <c r="B25" s="687">
        <v>5150005122</v>
      </c>
      <c r="C25" s="687" t="s">
        <v>1107</v>
      </c>
      <c r="D25" s="687" t="s">
        <v>3083</v>
      </c>
      <c r="E25" s="687" t="s">
        <v>8251</v>
      </c>
      <c r="F25" s="687" t="s">
        <v>3655</v>
      </c>
      <c r="G25" s="687">
        <v>1</v>
      </c>
      <c r="H25" s="687" t="s">
        <v>3638</v>
      </c>
      <c r="I25" s="890">
        <v>10</v>
      </c>
      <c r="J25" t="s">
        <v>8252</v>
      </c>
      <c r="K25">
        <v>120</v>
      </c>
      <c r="L25" t="s">
        <v>8255</v>
      </c>
      <c r="M25" s="887"/>
      <c r="N25" s="887"/>
      <c r="O25" s="892"/>
      <c r="P25" s="887"/>
      <c r="Q25" t="s">
        <v>8253</v>
      </c>
      <c r="R25">
        <v>0.08</v>
      </c>
      <c r="S25">
        <v>12</v>
      </c>
    </row>
    <row r="26" spans="1:19" ht="19.5" x14ac:dyDescent="0.25">
      <c r="A26">
        <v>7</v>
      </c>
      <c r="B26">
        <v>5150005125</v>
      </c>
      <c r="C26" t="s">
        <v>1108</v>
      </c>
      <c r="D26" t="s">
        <v>3083</v>
      </c>
      <c r="E26" t="s">
        <v>8251</v>
      </c>
      <c r="F26" t="s">
        <v>8256</v>
      </c>
      <c r="G26" t="s">
        <v>8259</v>
      </c>
      <c r="H26">
        <v>1</v>
      </c>
      <c r="I26" s="896">
        <v>156</v>
      </c>
      <c r="J26" t="s">
        <v>8252</v>
      </c>
      <c r="K26" s="569">
        <v>1884</v>
      </c>
      <c r="L26" t="s">
        <v>8255</v>
      </c>
      <c r="M26" s="887"/>
      <c r="N26" s="887"/>
      <c r="O26" s="892"/>
      <c r="P26" s="887"/>
      <c r="Q26" s="885" t="s">
        <v>3654</v>
      </c>
      <c r="R26">
        <v>0.08</v>
      </c>
      <c r="S26">
        <v>12</v>
      </c>
    </row>
    <row r="27" spans="1:19" ht="19.5" x14ac:dyDescent="0.25">
      <c r="A27">
        <v>7</v>
      </c>
      <c r="B27">
        <v>5150005682</v>
      </c>
      <c r="C27" t="s">
        <v>1122</v>
      </c>
      <c r="D27" t="s">
        <v>3083</v>
      </c>
      <c r="E27" t="s">
        <v>8258</v>
      </c>
      <c r="F27" t="s">
        <v>3655</v>
      </c>
      <c r="G27">
        <v>1</v>
      </c>
      <c r="H27" t="s">
        <v>3638</v>
      </c>
      <c r="I27" s="895">
        <v>27</v>
      </c>
      <c r="J27" t="s">
        <v>8252</v>
      </c>
      <c r="K27" s="555">
        <v>162</v>
      </c>
      <c r="L27" t="s">
        <v>8260</v>
      </c>
      <c r="M27" s="887"/>
      <c r="N27" s="887"/>
      <c r="O27" s="893"/>
      <c r="P27" s="887"/>
      <c r="Q27" t="s">
        <v>8253</v>
      </c>
      <c r="R27">
        <v>0.17</v>
      </c>
      <c r="S27">
        <v>6</v>
      </c>
    </row>
    <row r="28" spans="1:19" ht="19.5" x14ac:dyDescent="0.25">
      <c r="A28">
        <v>7</v>
      </c>
      <c r="B28">
        <v>5150010864</v>
      </c>
      <c r="C28" t="s">
        <v>1139</v>
      </c>
      <c r="D28" t="s">
        <v>3083</v>
      </c>
      <c r="E28" t="s">
        <v>8254</v>
      </c>
      <c r="F28" t="s">
        <v>3655</v>
      </c>
      <c r="G28">
        <v>1</v>
      </c>
      <c r="H28" t="s">
        <v>3638</v>
      </c>
      <c r="I28" s="888">
        <v>252</v>
      </c>
      <c r="J28" t="s">
        <v>8252</v>
      </c>
      <c r="K28" s="569">
        <v>1512</v>
      </c>
      <c r="L28" t="s">
        <v>8141</v>
      </c>
      <c r="M28" s="887"/>
      <c r="N28" s="887"/>
      <c r="O28" s="893"/>
      <c r="P28" s="887"/>
      <c r="Q28" t="s">
        <v>8253</v>
      </c>
      <c r="R28">
        <v>0.17</v>
      </c>
      <c r="S28">
        <v>6</v>
      </c>
    </row>
    <row r="29" spans="1:19" ht="19.5" x14ac:dyDescent="0.25">
      <c r="A29">
        <v>7</v>
      </c>
      <c r="B29">
        <v>5150024357</v>
      </c>
      <c r="C29" t="s">
        <v>1159</v>
      </c>
      <c r="D29" t="s">
        <v>3083</v>
      </c>
      <c r="E29" t="s">
        <v>8254</v>
      </c>
      <c r="F29" t="s">
        <v>3655</v>
      </c>
      <c r="G29">
        <v>1</v>
      </c>
      <c r="H29" t="s">
        <v>3638</v>
      </c>
      <c r="I29" s="888">
        <v>-3</v>
      </c>
      <c r="J29" s="885" t="s">
        <v>8252</v>
      </c>
      <c r="K29" s="885">
        <v>-24</v>
      </c>
      <c r="L29" s="885" t="s">
        <v>8141</v>
      </c>
      <c r="M29" s="891" t="s">
        <v>8132</v>
      </c>
      <c r="N29" s="888"/>
      <c r="O29" s="892"/>
      <c r="P29" s="887"/>
      <c r="Q29" t="s">
        <v>8253</v>
      </c>
      <c r="R29">
        <v>0.13</v>
      </c>
      <c r="S29">
        <v>8</v>
      </c>
    </row>
    <row r="30" spans="1:19" ht="19.5" x14ac:dyDescent="0.25">
      <c r="A30" s="884">
        <v>7</v>
      </c>
      <c r="B30" s="884">
        <v>5150024805</v>
      </c>
      <c r="C30" s="884" t="s">
        <v>1168</v>
      </c>
      <c r="D30" s="884" t="s">
        <v>3083</v>
      </c>
      <c r="E30" s="884" t="s">
        <v>8261</v>
      </c>
      <c r="F30" s="884" t="s">
        <v>3655</v>
      </c>
      <c r="G30" s="884">
        <v>1</v>
      </c>
      <c r="H30" s="884" t="s">
        <v>3638</v>
      </c>
      <c r="I30" s="888">
        <v>22</v>
      </c>
      <c r="J30" s="884" t="s">
        <v>8252</v>
      </c>
      <c r="K30" s="884">
        <v>264</v>
      </c>
      <c r="L30" s="884" t="s">
        <v>8255</v>
      </c>
      <c r="M30" s="889"/>
      <c r="N30" s="889"/>
      <c r="O30" s="893"/>
      <c r="P30" s="889"/>
      <c r="Q30" s="884" t="s">
        <v>8253</v>
      </c>
      <c r="R30" s="884">
        <v>0.08</v>
      </c>
      <c r="S30" s="884">
        <v>12</v>
      </c>
    </row>
    <row r="31" spans="1:19" ht="19.5" x14ac:dyDescent="0.25">
      <c r="A31">
        <v>7</v>
      </c>
      <c r="B31">
        <v>5150040127</v>
      </c>
      <c r="C31" t="s">
        <v>1208</v>
      </c>
      <c r="D31" t="s">
        <v>3083</v>
      </c>
      <c r="E31" t="s">
        <v>8257</v>
      </c>
      <c r="F31" t="s">
        <v>3655</v>
      </c>
      <c r="G31">
        <v>1</v>
      </c>
      <c r="H31" t="s">
        <v>3638</v>
      </c>
      <c r="I31" s="888">
        <v>116</v>
      </c>
      <c r="J31" t="s">
        <v>8252</v>
      </c>
      <c r="K31" s="569">
        <v>23200</v>
      </c>
      <c r="L31" t="s">
        <v>8141</v>
      </c>
      <c r="M31" s="887"/>
      <c r="N31" s="887"/>
      <c r="O31" s="893"/>
      <c r="P31" s="887"/>
      <c r="Q31" t="s">
        <v>8253</v>
      </c>
      <c r="R31">
        <v>0.01</v>
      </c>
      <c r="S31">
        <v>200</v>
      </c>
    </row>
    <row r="32" spans="1:19" ht="19.5" x14ac:dyDescent="0.25">
      <c r="A32">
        <v>7</v>
      </c>
      <c r="B32">
        <v>5150055224</v>
      </c>
      <c r="C32" t="s">
        <v>1215</v>
      </c>
      <c r="D32" t="s">
        <v>3083</v>
      </c>
      <c r="E32" t="s">
        <v>8261</v>
      </c>
      <c r="F32" t="s">
        <v>3655</v>
      </c>
      <c r="G32">
        <v>1</v>
      </c>
      <c r="H32" t="s">
        <v>3638</v>
      </c>
      <c r="I32" s="888">
        <v>201</v>
      </c>
      <c r="J32" t="s">
        <v>8252</v>
      </c>
      <c r="K32" s="569">
        <v>1206</v>
      </c>
      <c r="L32" t="s">
        <v>8255</v>
      </c>
      <c r="M32" s="887"/>
      <c r="N32" s="887"/>
      <c r="O32" s="893"/>
      <c r="P32" s="887"/>
      <c r="Q32" t="s">
        <v>8253</v>
      </c>
      <c r="R32">
        <v>0.17</v>
      </c>
      <c r="S32">
        <v>6</v>
      </c>
    </row>
    <row r="33" spans="1:19" ht="19.5" x14ac:dyDescent="0.25">
      <c r="A33">
        <v>7</v>
      </c>
      <c r="B33">
        <v>5150078357</v>
      </c>
      <c r="C33" t="s">
        <v>1219</v>
      </c>
      <c r="D33" t="s">
        <v>3083</v>
      </c>
      <c r="E33" t="s">
        <v>8251</v>
      </c>
      <c r="F33" t="s">
        <v>3655</v>
      </c>
      <c r="G33">
        <v>1</v>
      </c>
      <c r="H33" t="s">
        <v>3638</v>
      </c>
      <c r="I33" s="888">
        <v>-30</v>
      </c>
      <c r="J33" t="s">
        <v>8252</v>
      </c>
      <c r="K33" s="555">
        <v>-180</v>
      </c>
      <c r="L33" t="s">
        <v>8141</v>
      </c>
      <c r="M33" s="1028"/>
      <c r="N33" s="1028"/>
      <c r="O33" s="893"/>
      <c r="P33" s="887"/>
      <c r="Q33" t="s">
        <v>8253</v>
      </c>
      <c r="R33">
        <v>0.17</v>
      </c>
      <c r="S33">
        <v>6</v>
      </c>
    </row>
    <row r="34" spans="1:19" ht="19.5" x14ac:dyDescent="0.25">
      <c r="A34">
        <v>7</v>
      </c>
      <c r="B34">
        <v>6984805853</v>
      </c>
      <c r="C34" t="s">
        <v>2074</v>
      </c>
      <c r="D34" t="s">
        <v>3083</v>
      </c>
      <c r="E34" t="s">
        <v>8251</v>
      </c>
      <c r="F34" t="s">
        <v>3655</v>
      </c>
      <c r="G34">
        <v>1</v>
      </c>
      <c r="H34" t="s">
        <v>3638</v>
      </c>
      <c r="I34" s="888">
        <v>3</v>
      </c>
      <c r="J34" t="s">
        <v>8252</v>
      </c>
      <c r="K34" s="555">
        <v>36</v>
      </c>
      <c r="L34" t="s">
        <v>8255</v>
      </c>
      <c r="M34" s="887"/>
      <c r="N34" s="887"/>
      <c r="O34" s="894" t="s">
        <v>8267</v>
      </c>
      <c r="P34" s="887"/>
      <c r="Q34" t="s">
        <v>8253</v>
      </c>
      <c r="R34">
        <v>0.08</v>
      </c>
      <c r="S34">
        <v>12</v>
      </c>
    </row>
    <row r="35" spans="1:19" ht="19.5" x14ac:dyDescent="0.25">
      <c r="A35">
        <v>7</v>
      </c>
      <c r="B35" s="885">
        <v>6984806110</v>
      </c>
      <c r="C35" s="885" t="s">
        <v>2075</v>
      </c>
      <c r="D35" s="885" t="s">
        <v>3083</v>
      </c>
      <c r="E35" s="885" t="s">
        <v>8251</v>
      </c>
      <c r="F35" s="885" t="s">
        <v>3655</v>
      </c>
      <c r="G35" s="885">
        <v>1</v>
      </c>
      <c r="H35" s="885" t="s">
        <v>3638</v>
      </c>
      <c r="I35" s="888">
        <v>3</v>
      </c>
      <c r="J35" s="885" t="s">
        <v>8262</v>
      </c>
      <c r="K35" s="885">
        <v>108</v>
      </c>
      <c r="L35" s="885" t="s">
        <v>8252</v>
      </c>
      <c r="M35" s="888"/>
      <c r="N35" s="888"/>
      <c r="O35" s="895"/>
      <c r="P35" s="888"/>
      <c r="Q35" s="885" t="s">
        <v>8253</v>
      </c>
      <c r="R35" s="885">
        <v>0.02</v>
      </c>
      <c r="S35" s="885">
        <v>54</v>
      </c>
    </row>
    <row r="36" spans="1:19" ht="19.5" x14ac:dyDescent="0.25">
      <c r="A36">
        <v>7</v>
      </c>
      <c r="B36">
        <v>6984806783</v>
      </c>
      <c r="C36" t="s">
        <v>2084</v>
      </c>
      <c r="D36" t="s">
        <v>3083</v>
      </c>
      <c r="E36" t="s">
        <v>8251</v>
      </c>
      <c r="F36" t="s">
        <v>3655</v>
      </c>
      <c r="G36">
        <v>1</v>
      </c>
      <c r="H36" t="s">
        <v>3638</v>
      </c>
      <c r="I36" s="888">
        <v>7</v>
      </c>
      <c r="J36" t="s">
        <v>8252</v>
      </c>
      <c r="K36" s="555">
        <v>84</v>
      </c>
      <c r="L36" t="s">
        <v>8255</v>
      </c>
      <c r="M36" s="887"/>
      <c r="N36" s="887"/>
      <c r="O36" s="893"/>
      <c r="P36" s="887"/>
      <c r="Q36" t="s">
        <v>8253</v>
      </c>
      <c r="R36">
        <v>0.08</v>
      </c>
      <c r="S36">
        <v>12</v>
      </c>
    </row>
    <row r="37" spans="1:19" ht="19.5" x14ac:dyDescent="0.25">
      <c r="A37">
        <v>7</v>
      </c>
      <c r="B37">
        <v>6984806957</v>
      </c>
      <c r="C37" t="s">
        <v>2087</v>
      </c>
      <c r="D37" t="s">
        <v>3083</v>
      </c>
      <c r="E37" t="s">
        <v>8251</v>
      </c>
      <c r="F37" t="s">
        <v>3655</v>
      </c>
      <c r="G37">
        <v>1</v>
      </c>
      <c r="H37" t="s">
        <v>3638</v>
      </c>
      <c r="I37" s="888">
        <v>2</v>
      </c>
      <c r="J37" t="s">
        <v>8252</v>
      </c>
      <c r="K37" s="555">
        <v>24</v>
      </c>
      <c r="L37" t="s">
        <v>8255</v>
      </c>
      <c r="M37" s="887"/>
      <c r="N37" s="887"/>
      <c r="O37" s="893"/>
      <c r="P37" s="887"/>
      <c r="Q37" t="s">
        <v>8253</v>
      </c>
      <c r="R37">
        <v>0.08</v>
      </c>
      <c r="S37">
        <v>12</v>
      </c>
    </row>
    <row r="38" spans="1:19" ht="19.5" x14ac:dyDescent="0.25">
      <c r="A38">
        <v>7</v>
      </c>
      <c r="B38">
        <v>7092000772</v>
      </c>
      <c r="C38" t="s">
        <v>2178</v>
      </c>
      <c r="D38" t="s">
        <v>3083</v>
      </c>
      <c r="E38" t="s">
        <v>8251</v>
      </c>
      <c r="F38" t="s">
        <v>3655</v>
      </c>
      <c r="G38">
        <v>1</v>
      </c>
      <c r="H38" t="s">
        <v>3638</v>
      </c>
      <c r="I38" s="888">
        <v>-17</v>
      </c>
      <c r="J38" t="s">
        <v>8252</v>
      </c>
      <c r="K38" s="555">
        <v>-204</v>
      </c>
      <c r="L38" t="s">
        <v>8141</v>
      </c>
      <c r="M38" s="887"/>
      <c r="N38" s="887"/>
      <c r="O38" s="893"/>
      <c r="P38" s="887"/>
      <c r="Q38" t="s">
        <v>8253</v>
      </c>
      <c r="R38">
        <v>0.08</v>
      </c>
      <c r="S38">
        <v>12</v>
      </c>
    </row>
    <row r="39" spans="1:19" ht="19.5" x14ac:dyDescent="0.25">
      <c r="M39" s="887"/>
      <c r="N39" s="887"/>
      <c r="O39" s="887"/>
      <c r="P39" s="887"/>
    </row>
    <row r="40" spans="1:19" ht="19.5" x14ac:dyDescent="0.25">
      <c r="M40" s="887"/>
      <c r="N40" s="887"/>
      <c r="O40" s="887"/>
      <c r="P40" s="887"/>
    </row>
    <row r="41" spans="1:19" ht="19.5" x14ac:dyDescent="0.25">
      <c r="M41" s="887"/>
      <c r="N41" s="887"/>
      <c r="O41" s="887"/>
      <c r="P41" s="887"/>
    </row>
    <row r="42" spans="1:19" ht="19.5" x14ac:dyDescent="0.25">
      <c r="M42" s="887"/>
      <c r="N42" s="887"/>
      <c r="O42" s="887"/>
      <c r="P42" s="887"/>
    </row>
    <row r="43" spans="1:19" ht="19.5" x14ac:dyDescent="0.25">
      <c r="M43" s="887"/>
      <c r="N43" s="887"/>
      <c r="O43" s="887"/>
      <c r="P43" s="887"/>
    </row>
    <row r="44" spans="1:19" ht="19.5" x14ac:dyDescent="0.25">
      <c r="M44" s="887"/>
      <c r="N44" s="887"/>
      <c r="O44" s="887"/>
      <c r="P44" s="887"/>
    </row>
    <row r="45" spans="1:19" ht="19.5" x14ac:dyDescent="0.25">
      <c r="M45" s="887"/>
      <c r="N45" s="887"/>
      <c r="O45" s="887"/>
      <c r="P45" s="887"/>
    </row>
    <row r="46" spans="1:19" ht="19.5" x14ac:dyDescent="0.25">
      <c r="M46" s="887"/>
      <c r="N46" s="887"/>
      <c r="O46" s="887"/>
      <c r="P46" s="887"/>
    </row>
    <row r="47" spans="1:19" ht="19.5" x14ac:dyDescent="0.25">
      <c r="M47" s="887"/>
      <c r="N47" s="887"/>
      <c r="O47" s="887"/>
      <c r="P47" s="887"/>
    </row>
    <row r="48" spans="1:19" ht="19.5" x14ac:dyDescent="0.25">
      <c r="M48" s="887"/>
      <c r="N48" s="887"/>
      <c r="O48" s="887"/>
      <c r="P48" s="887"/>
    </row>
    <row r="49" spans="13:16" ht="19.5" x14ac:dyDescent="0.25">
      <c r="M49" s="887"/>
      <c r="N49" s="887"/>
      <c r="O49" s="887"/>
      <c r="P49" s="887"/>
    </row>
    <row r="50" spans="13:16" ht="19.5" x14ac:dyDescent="0.25">
      <c r="M50" s="887"/>
      <c r="N50" s="887"/>
      <c r="O50" s="887"/>
      <c r="P50" s="887"/>
    </row>
    <row r="51" spans="13:16" ht="19.5" x14ac:dyDescent="0.25">
      <c r="M51" s="887"/>
      <c r="N51" s="887"/>
      <c r="O51" s="887"/>
      <c r="P51" s="887"/>
    </row>
    <row r="52" spans="13:16" ht="19.5" x14ac:dyDescent="0.25">
      <c r="M52" s="887"/>
      <c r="N52" s="887"/>
      <c r="O52" s="887"/>
      <c r="P52" s="887"/>
    </row>
    <row r="53" spans="13:16" ht="19.5" x14ac:dyDescent="0.25">
      <c r="M53" s="887"/>
      <c r="N53" s="887"/>
      <c r="O53" s="887"/>
      <c r="P53" s="887"/>
    </row>
    <row r="54" spans="13:16" ht="19.5" x14ac:dyDescent="0.25">
      <c r="M54" s="887"/>
      <c r="N54" s="887"/>
      <c r="O54" s="887"/>
      <c r="P54" s="887"/>
    </row>
    <row r="55" spans="13:16" ht="19.5" x14ac:dyDescent="0.25">
      <c r="M55" s="887"/>
      <c r="N55" s="887"/>
      <c r="O55" s="887"/>
      <c r="P55" s="887"/>
    </row>
    <row r="56" spans="13:16" ht="19.5" x14ac:dyDescent="0.25">
      <c r="M56" s="887"/>
      <c r="N56" s="887"/>
      <c r="O56" s="887"/>
      <c r="P56" s="887"/>
    </row>
    <row r="57" spans="13:16" ht="19.5" x14ac:dyDescent="0.25">
      <c r="M57" s="887"/>
      <c r="N57" s="887"/>
      <c r="O57" s="887"/>
      <c r="P57" s="887"/>
    </row>
    <row r="58" spans="13:16" ht="19.5" x14ac:dyDescent="0.25">
      <c r="M58" s="887"/>
      <c r="N58" s="887"/>
      <c r="O58" s="887"/>
      <c r="P58" s="887"/>
    </row>
    <row r="59" spans="13:16" ht="19.5" x14ac:dyDescent="0.25">
      <c r="M59" s="887"/>
      <c r="N59" s="887"/>
      <c r="O59" s="887"/>
      <c r="P59" s="887"/>
    </row>
    <row r="60" spans="13:16" ht="19.5" x14ac:dyDescent="0.25">
      <c r="M60" s="887"/>
      <c r="N60" s="887"/>
      <c r="O60" s="887"/>
      <c r="P60" s="887"/>
    </row>
    <row r="61" spans="13:16" ht="19.5" x14ac:dyDescent="0.25">
      <c r="M61" s="887"/>
      <c r="N61" s="887"/>
      <c r="O61" s="887"/>
      <c r="P61" s="887"/>
    </row>
    <row r="62" spans="13:16" ht="19.5" x14ac:dyDescent="0.25">
      <c r="M62" s="887"/>
      <c r="N62" s="887"/>
      <c r="O62" s="887"/>
      <c r="P62" s="887"/>
    </row>
    <row r="63" spans="13:16" ht="19.5" x14ac:dyDescent="0.25">
      <c r="M63" s="887"/>
      <c r="N63" s="887"/>
      <c r="O63" s="887"/>
      <c r="P63" s="887"/>
    </row>
    <row r="64" spans="13:16" ht="19.5" x14ac:dyDescent="0.25">
      <c r="M64" s="887"/>
      <c r="N64" s="887"/>
      <c r="O64" s="887"/>
      <c r="P64" s="887"/>
    </row>
    <row r="65" spans="13:16" ht="19.5" x14ac:dyDescent="0.25">
      <c r="M65" s="887"/>
      <c r="N65" s="887"/>
      <c r="O65" s="887"/>
      <c r="P65" s="887"/>
    </row>
    <row r="66" spans="13:16" ht="19.5" x14ac:dyDescent="0.25">
      <c r="M66" s="887"/>
      <c r="N66" s="887"/>
      <c r="O66" s="887"/>
      <c r="P66" s="887"/>
    </row>
    <row r="67" spans="13:16" ht="19.5" x14ac:dyDescent="0.25">
      <c r="M67" s="887"/>
      <c r="N67" s="887"/>
      <c r="O67" s="887"/>
      <c r="P67" s="887"/>
    </row>
    <row r="68" spans="13:16" ht="19.5" x14ac:dyDescent="0.25">
      <c r="M68" s="887"/>
      <c r="N68" s="887"/>
      <c r="O68" s="887"/>
      <c r="P68" s="887"/>
    </row>
    <row r="69" spans="13:16" ht="19.5" x14ac:dyDescent="0.25">
      <c r="M69" s="887"/>
      <c r="N69" s="887"/>
      <c r="O69" s="887"/>
      <c r="P69" s="887"/>
    </row>
    <row r="70" spans="13:16" ht="19.5" x14ac:dyDescent="0.25">
      <c r="M70" s="887"/>
      <c r="N70" s="887"/>
      <c r="O70" s="887"/>
      <c r="P70" s="887"/>
    </row>
    <row r="71" spans="13:16" ht="19.5" x14ac:dyDescent="0.25">
      <c r="M71" s="887"/>
      <c r="N71" s="887"/>
      <c r="O71" s="887"/>
      <c r="P71" s="887"/>
    </row>
    <row r="72" spans="13:16" ht="19.5" x14ac:dyDescent="0.25">
      <c r="M72" s="887"/>
      <c r="N72" s="887"/>
      <c r="O72" s="887"/>
      <c r="P72" s="887"/>
    </row>
    <row r="73" spans="13:16" ht="19.5" x14ac:dyDescent="0.25">
      <c r="M73" s="887"/>
      <c r="N73" s="887"/>
      <c r="O73" s="887"/>
      <c r="P73" s="887"/>
    </row>
    <row r="74" spans="13:16" ht="19.5" x14ac:dyDescent="0.25">
      <c r="M74" s="887"/>
      <c r="N74" s="887"/>
      <c r="O74" s="887"/>
      <c r="P74" s="887"/>
    </row>
    <row r="75" spans="13:16" ht="19.5" x14ac:dyDescent="0.25">
      <c r="M75" s="887"/>
      <c r="N75" s="887"/>
      <c r="O75" s="887"/>
      <c r="P75" s="887"/>
    </row>
    <row r="76" spans="13:16" ht="19.5" x14ac:dyDescent="0.25">
      <c r="M76" s="887"/>
      <c r="N76" s="887"/>
      <c r="O76" s="887"/>
      <c r="P76" s="887"/>
    </row>
    <row r="77" spans="13:16" ht="19.5" x14ac:dyDescent="0.25">
      <c r="M77" s="887"/>
      <c r="N77" s="887"/>
      <c r="O77" s="887"/>
      <c r="P77" s="887"/>
    </row>
    <row r="78" spans="13:16" ht="19.5" x14ac:dyDescent="0.25">
      <c r="M78" s="887"/>
      <c r="N78" s="887"/>
      <c r="O78" s="887"/>
      <c r="P78" s="887"/>
    </row>
    <row r="79" spans="13:16" ht="19.5" x14ac:dyDescent="0.25">
      <c r="M79" s="887"/>
      <c r="N79" s="887"/>
      <c r="O79" s="887"/>
      <c r="P79" s="887"/>
    </row>
    <row r="80" spans="13:16" ht="19.5" x14ac:dyDescent="0.25">
      <c r="M80" s="887"/>
      <c r="N80" s="887"/>
      <c r="O80" s="887"/>
      <c r="P80" s="887"/>
    </row>
    <row r="81" spans="13:16" ht="19.5" x14ac:dyDescent="0.25">
      <c r="M81" s="887"/>
      <c r="N81" s="887"/>
      <c r="O81" s="887"/>
      <c r="P81" s="887"/>
    </row>
    <row r="82" spans="13:16" ht="19.5" x14ac:dyDescent="0.25">
      <c r="M82" s="887"/>
      <c r="N82" s="887"/>
      <c r="O82" s="887"/>
      <c r="P82" s="887"/>
    </row>
    <row r="83" spans="13:16" ht="19.5" x14ac:dyDescent="0.25">
      <c r="M83" s="887"/>
      <c r="N83" s="887"/>
      <c r="O83" s="887"/>
      <c r="P83" s="887"/>
    </row>
    <row r="84" spans="13:16" ht="19.5" x14ac:dyDescent="0.25">
      <c r="M84" s="887"/>
      <c r="N84" s="887"/>
      <c r="O84" s="887"/>
      <c r="P84" s="887"/>
    </row>
    <row r="85" spans="13:16" ht="19.5" x14ac:dyDescent="0.25">
      <c r="M85" s="887"/>
      <c r="N85" s="887"/>
      <c r="O85" s="887"/>
      <c r="P85" s="887"/>
    </row>
    <row r="86" spans="13:16" ht="19.5" x14ac:dyDescent="0.25">
      <c r="M86" s="887"/>
      <c r="N86" s="887"/>
      <c r="O86" s="887"/>
      <c r="P86" s="887"/>
    </row>
    <row r="87" spans="13:16" ht="19.5" x14ac:dyDescent="0.25">
      <c r="M87" s="887"/>
      <c r="N87" s="887"/>
      <c r="O87" s="887"/>
      <c r="P87" s="887"/>
    </row>
    <row r="88" spans="13:16" ht="19.5" x14ac:dyDescent="0.25">
      <c r="M88" s="887"/>
      <c r="N88" s="887"/>
      <c r="O88" s="887"/>
      <c r="P88" s="887"/>
    </row>
    <row r="89" spans="13:16" ht="19.5" x14ac:dyDescent="0.25">
      <c r="M89" s="887"/>
      <c r="N89" s="887"/>
      <c r="O89" s="887"/>
      <c r="P89" s="887"/>
    </row>
    <row r="90" spans="13:16" ht="19.5" x14ac:dyDescent="0.25">
      <c r="M90" s="887"/>
      <c r="N90" s="887"/>
      <c r="O90" s="887"/>
      <c r="P90" s="887"/>
    </row>
    <row r="91" spans="13:16" ht="19.5" x14ac:dyDescent="0.25">
      <c r="M91" s="887"/>
      <c r="N91" s="887"/>
      <c r="O91" s="887"/>
      <c r="P91" s="887"/>
    </row>
    <row r="92" spans="13:16" ht="19.5" x14ac:dyDescent="0.25">
      <c r="M92" s="887"/>
      <c r="N92" s="887"/>
      <c r="O92" s="887"/>
      <c r="P92" s="887"/>
    </row>
    <row r="93" spans="13:16" ht="19.5" x14ac:dyDescent="0.25">
      <c r="M93" s="887"/>
      <c r="N93" s="887"/>
      <c r="O93" s="887"/>
      <c r="P93" s="887"/>
    </row>
    <row r="94" spans="13:16" ht="19.5" x14ac:dyDescent="0.25">
      <c r="M94" s="887"/>
      <c r="N94" s="887"/>
      <c r="O94" s="887"/>
      <c r="P94" s="887"/>
    </row>
    <row r="95" spans="13:16" ht="19.5" x14ac:dyDescent="0.25">
      <c r="M95" s="887"/>
      <c r="N95" s="887"/>
      <c r="O95" s="887"/>
      <c r="P95" s="887"/>
    </row>
    <row r="96" spans="13:16" ht="19.5" x14ac:dyDescent="0.25">
      <c r="M96" s="887"/>
      <c r="N96" s="887"/>
      <c r="O96" s="887"/>
      <c r="P96" s="887"/>
    </row>
    <row r="97" spans="13:16" ht="19.5" x14ac:dyDescent="0.25">
      <c r="M97" s="887"/>
      <c r="N97" s="887"/>
      <c r="O97" s="887"/>
      <c r="P97" s="887"/>
    </row>
    <row r="98" spans="13:16" ht="19.5" x14ac:dyDescent="0.25">
      <c r="M98" s="887"/>
      <c r="N98" s="887"/>
      <c r="O98" s="887"/>
      <c r="P98" s="887"/>
    </row>
    <row r="99" spans="13:16" ht="19.5" x14ac:dyDescent="0.25">
      <c r="M99" s="887"/>
      <c r="N99" s="887"/>
      <c r="O99" s="887"/>
      <c r="P99" s="887"/>
    </row>
    <row r="100" spans="13:16" ht="19.5" x14ac:dyDescent="0.25">
      <c r="M100" s="887"/>
      <c r="N100" s="887"/>
      <c r="O100" s="887"/>
      <c r="P100" s="887"/>
    </row>
    <row r="101" spans="13:16" ht="19.5" x14ac:dyDescent="0.25">
      <c r="M101" s="887"/>
      <c r="N101" s="887"/>
      <c r="O101" s="887"/>
      <c r="P101" s="887"/>
    </row>
    <row r="102" spans="13:16" ht="19.5" x14ac:dyDescent="0.25">
      <c r="M102" s="887"/>
      <c r="N102" s="887"/>
      <c r="O102" s="887"/>
      <c r="P102" s="887"/>
    </row>
    <row r="103" spans="13:16" ht="19.5" x14ac:dyDescent="0.25">
      <c r="M103" s="887"/>
      <c r="N103" s="887"/>
      <c r="O103" s="887"/>
      <c r="P103" s="887"/>
    </row>
    <row r="104" spans="13:16" ht="19.5" x14ac:dyDescent="0.25">
      <c r="M104" s="887"/>
      <c r="N104" s="887"/>
      <c r="O104" s="887"/>
      <c r="P104" s="887"/>
    </row>
    <row r="105" spans="13:16" ht="19.5" x14ac:dyDescent="0.25">
      <c r="M105" s="887"/>
      <c r="N105" s="887"/>
      <c r="O105" s="887"/>
      <c r="P105" s="887"/>
    </row>
    <row r="106" spans="13:16" ht="19.5" x14ac:dyDescent="0.25">
      <c r="M106" s="887"/>
      <c r="N106" s="887"/>
      <c r="O106" s="887"/>
      <c r="P106" s="887"/>
    </row>
    <row r="107" spans="13:16" ht="19.5" x14ac:dyDescent="0.25">
      <c r="M107" s="887"/>
      <c r="N107" s="887"/>
      <c r="O107" s="887"/>
      <c r="P107" s="887"/>
    </row>
    <row r="108" spans="13:16" ht="19.5" x14ac:dyDescent="0.25">
      <c r="M108" s="887"/>
      <c r="N108" s="887"/>
      <c r="O108" s="887"/>
      <c r="P108" s="887"/>
    </row>
    <row r="109" spans="13:16" ht="19.5" x14ac:dyDescent="0.25">
      <c r="M109" s="887"/>
      <c r="N109" s="887"/>
      <c r="O109" s="887"/>
      <c r="P109" s="887"/>
    </row>
    <row r="110" spans="13:16" ht="19.5" x14ac:dyDescent="0.25">
      <c r="M110" s="887"/>
      <c r="N110" s="887"/>
      <c r="O110" s="887"/>
      <c r="P110" s="887"/>
    </row>
    <row r="111" spans="13:16" ht="19.5" x14ac:dyDescent="0.25">
      <c r="M111" s="887"/>
      <c r="N111" s="887"/>
      <c r="O111" s="887"/>
      <c r="P111" s="887"/>
    </row>
    <row r="112" spans="13:16" ht="19.5" x14ac:dyDescent="0.25">
      <c r="M112" s="887"/>
      <c r="N112" s="887"/>
      <c r="O112" s="887"/>
      <c r="P112" s="887"/>
    </row>
  </sheetData>
  <phoneticPr fontId="43" type="noConversion"/>
  <pageMargins left="0.7" right="0.7" top="0.75" bottom="0.75" header="0.3" footer="0.3"/>
  <pageSetup scale="43" fitToHeight="0" orientation="landscape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3CD18-E0AC-40B4-82C9-C881FD247575}">
  <sheetPr codeName="Sheet23">
    <tabColor rgb="FF002060"/>
  </sheetPr>
  <dimension ref="A1:U1177"/>
  <sheetViews>
    <sheetView topLeftCell="A23" workbookViewId="0">
      <selection activeCell="O23" sqref="O23"/>
    </sheetView>
  </sheetViews>
  <sheetFormatPr defaultRowHeight="15" x14ac:dyDescent="0.25"/>
  <cols>
    <col min="1" max="1" width="8.28515625" customWidth="1"/>
    <col min="2" max="2" width="15.42578125" customWidth="1"/>
    <col min="3" max="3" width="13.7109375" customWidth="1"/>
    <col min="4" max="4" width="13.42578125" hidden="1" customWidth="1"/>
    <col min="5" max="5" width="12" customWidth="1"/>
    <col min="6" max="6" width="10.85546875" customWidth="1"/>
    <col min="7" max="7" width="6.28515625" customWidth="1"/>
    <col min="8" max="8" width="20.42578125" hidden="1" customWidth="1"/>
    <col min="9" max="10" width="0" hidden="1" customWidth="1"/>
    <col min="11" max="11" width="9.28515625" hidden="1" customWidth="1"/>
    <col min="12" max="12" width="8.42578125" customWidth="1"/>
    <col min="13" max="13" width="7.5703125" customWidth="1"/>
    <col min="15" max="15" width="12.85546875" customWidth="1"/>
    <col min="16" max="16" width="8.28515625" customWidth="1"/>
    <col min="17" max="17" width="10.28515625" customWidth="1"/>
    <col min="18" max="18" width="14.140625" hidden="1" customWidth="1"/>
    <col min="19" max="19" width="10.5703125" customWidth="1"/>
    <col min="20" max="20" width="9.7109375" hidden="1" customWidth="1"/>
  </cols>
  <sheetData>
    <row r="1" spans="1:20" x14ac:dyDescent="0.25">
      <c r="A1" s="276"/>
      <c r="B1" s="276"/>
      <c r="C1" s="276"/>
      <c r="D1" s="276"/>
      <c r="E1" s="276"/>
      <c r="F1" s="276"/>
      <c r="G1" s="276"/>
      <c r="H1" s="276"/>
      <c r="I1" s="276"/>
      <c r="J1" s="276"/>
      <c r="K1" s="276"/>
      <c r="L1" s="276"/>
      <c r="M1" s="276"/>
      <c r="N1" s="276"/>
    </row>
    <row r="2" spans="1:20" x14ac:dyDescent="0.25">
      <c r="A2" s="276"/>
      <c r="B2" s="276"/>
      <c r="C2" s="276"/>
      <c r="D2" s="276"/>
      <c r="E2" s="276"/>
      <c r="F2" s="276"/>
      <c r="G2" s="276"/>
      <c r="H2" s="276"/>
      <c r="I2" s="276"/>
      <c r="J2" s="276"/>
      <c r="K2" s="276"/>
      <c r="L2" s="276"/>
      <c r="M2" s="276"/>
      <c r="N2" s="276"/>
    </row>
    <row r="3" spans="1:20" x14ac:dyDescent="0.25">
      <c r="A3" s="276"/>
      <c r="B3" s="276"/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</row>
    <row r="4" spans="1:20" x14ac:dyDescent="0.25">
      <c r="A4" s="276"/>
      <c r="B4" s="276"/>
      <c r="C4" s="276"/>
      <c r="D4" s="276"/>
      <c r="E4" s="276"/>
      <c r="F4" s="276"/>
      <c r="G4" s="276"/>
      <c r="H4" s="276"/>
      <c r="I4" s="276"/>
      <c r="J4" s="276"/>
      <c r="K4" s="276"/>
      <c r="L4" s="276"/>
      <c r="M4" s="276"/>
      <c r="N4" s="276"/>
    </row>
    <row r="5" spans="1:20" x14ac:dyDescent="0.25">
      <c r="A5" s="276"/>
      <c r="B5" s="276"/>
      <c r="C5" s="276"/>
      <c r="D5" s="276"/>
      <c r="E5" s="276"/>
      <c r="F5" s="276"/>
      <c r="G5" s="276"/>
      <c r="H5" s="276"/>
      <c r="I5" s="276"/>
      <c r="J5" s="276"/>
      <c r="K5" s="276"/>
      <c r="L5" s="276"/>
      <c r="M5" s="276"/>
      <c r="N5" s="276"/>
    </row>
    <row r="6" spans="1:20" x14ac:dyDescent="0.25">
      <c r="A6" s="276"/>
      <c r="B6" s="276"/>
      <c r="C6" s="276"/>
      <c r="D6" s="276"/>
      <c r="E6" s="276"/>
      <c r="F6" s="276"/>
      <c r="G6" s="276"/>
      <c r="H6" s="276"/>
      <c r="I6" s="276"/>
      <c r="J6" s="276"/>
      <c r="K6" s="276"/>
      <c r="L6" s="276"/>
      <c r="M6" s="276"/>
      <c r="N6" s="276"/>
    </row>
    <row r="7" spans="1:20" x14ac:dyDescent="0.25">
      <c r="A7" s="276" t="s">
        <v>6737</v>
      </c>
      <c r="B7" s="276"/>
      <c r="C7" s="276"/>
      <c r="D7" s="276"/>
      <c r="E7" s="276"/>
      <c r="F7" s="276"/>
      <c r="G7" s="276"/>
      <c r="H7" s="276"/>
      <c r="I7" s="276"/>
      <c r="J7" s="276"/>
      <c r="K7" s="276"/>
      <c r="L7" s="276"/>
      <c r="M7" s="276"/>
      <c r="N7" s="276"/>
    </row>
    <row r="8" spans="1:20" x14ac:dyDescent="0.25">
      <c r="A8" s="276" t="s">
        <v>3656</v>
      </c>
      <c r="B8" s="276"/>
      <c r="C8" s="276"/>
      <c r="D8" s="276"/>
      <c r="E8" s="561"/>
      <c r="F8" s="276"/>
      <c r="G8" s="276"/>
      <c r="H8" s="276"/>
      <c r="I8" s="276"/>
      <c r="J8" s="276"/>
      <c r="K8" s="276"/>
      <c r="L8" s="276"/>
      <c r="M8" s="276"/>
      <c r="N8" s="276"/>
    </row>
    <row r="9" spans="1:20" x14ac:dyDescent="0.25">
      <c r="A9" s="276" t="s">
        <v>6738</v>
      </c>
      <c r="B9" s="276"/>
      <c r="C9" s="276"/>
      <c r="D9" s="276"/>
      <c r="E9" s="276"/>
      <c r="F9" s="276"/>
      <c r="G9" s="276"/>
      <c r="H9" s="276"/>
      <c r="I9" s="276"/>
      <c r="J9" s="276"/>
      <c r="K9" s="276"/>
      <c r="L9" s="276"/>
      <c r="M9" s="276"/>
      <c r="N9" s="276"/>
    </row>
    <row r="10" spans="1:20" x14ac:dyDescent="0.25">
      <c r="A10" s="276" t="s">
        <v>8192</v>
      </c>
      <c r="B10" s="276"/>
      <c r="C10" s="276"/>
      <c r="D10" s="276"/>
      <c r="E10" s="276"/>
      <c r="F10" s="276"/>
      <c r="G10" s="276"/>
      <c r="H10" s="276"/>
      <c r="I10" s="276"/>
      <c r="J10" s="276"/>
      <c r="K10" s="276"/>
      <c r="L10" s="276"/>
      <c r="M10" s="276"/>
      <c r="N10" s="276"/>
    </row>
    <row r="11" spans="1:20" x14ac:dyDescent="0.25">
      <c r="A11" s="276" t="s">
        <v>8193</v>
      </c>
      <c r="B11" s="276"/>
      <c r="C11" s="276"/>
      <c r="D11" s="276"/>
      <c r="E11" s="561"/>
      <c r="F11" s="561"/>
      <c r="G11" s="276"/>
      <c r="H11" s="276"/>
      <c r="I11" s="276"/>
      <c r="J11" s="276"/>
      <c r="K11" s="276"/>
      <c r="L11" s="276"/>
      <c r="M11" s="276"/>
      <c r="N11" s="276"/>
    </row>
    <row r="12" spans="1:20" x14ac:dyDescent="0.25">
      <c r="A12" s="276"/>
      <c r="B12" s="276"/>
      <c r="C12" s="276"/>
      <c r="D12" s="276"/>
      <c r="E12" s="276"/>
      <c r="F12" s="276"/>
      <c r="G12" s="276"/>
      <c r="H12" s="276"/>
      <c r="I12" s="276"/>
      <c r="J12" s="276"/>
      <c r="K12" s="276"/>
      <c r="L12" s="276"/>
      <c r="M12" s="276"/>
      <c r="N12" s="276"/>
    </row>
    <row r="13" spans="1:20" x14ac:dyDescent="0.25">
      <c r="A13" s="276" t="s">
        <v>3657</v>
      </c>
      <c r="B13" s="276" t="s">
        <v>6739</v>
      </c>
      <c r="C13" s="276" t="s">
        <v>6723</v>
      </c>
      <c r="D13" s="276" t="s">
        <v>6740</v>
      </c>
      <c r="E13" s="561" t="s">
        <v>6722</v>
      </c>
      <c r="F13" s="561" t="s">
        <v>6741</v>
      </c>
      <c r="G13" s="276" t="s">
        <v>6742</v>
      </c>
      <c r="H13" s="276" t="s">
        <v>3163</v>
      </c>
      <c r="I13" s="276" t="s">
        <v>3260</v>
      </c>
      <c r="J13" s="276" t="s">
        <v>6743</v>
      </c>
      <c r="K13" s="276" t="s">
        <v>6744</v>
      </c>
      <c r="L13" s="276" t="s">
        <v>6745</v>
      </c>
      <c r="M13" s="276" t="s">
        <v>6746</v>
      </c>
      <c r="N13" s="276" t="s">
        <v>6747</v>
      </c>
      <c r="O13" t="s">
        <v>6748</v>
      </c>
      <c r="P13" t="s">
        <v>6724</v>
      </c>
      <c r="Q13" t="s">
        <v>6749</v>
      </c>
      <c r="R13" t="s">
        <v>6750</v>
      </c>
      <c r="S13" t="s">
        <v>6751</v>
      </c>
      <c r="T13" t="s">
        <v>2976</v>
      </c>
    </row>
    <row r="14" spans="1:20" x14ac:dyDescent="0.25">
      <c r="A14" s="555">
        <v>7</v>
      </c>
      <c r="B14" s="645">
        <v>43935</v>
      </c>
      <c r="C14" s="645">
        <v>43935</v>
      </c>
      <c r="D14" s="555">
        <v>0</v>
      </c>
      <c r="E14" s="555">
        <v>30258155</v>
      </c>
      <c r="F14" s="555">
        <v>30258155</v>
      </c>
      <c r="G14" s="555">
        <v>583</v>
      </c>
      <c r="H14" s="555" t="s">
        <v>6725</v>
      </c>
      <c r="I14" s="555" t="s">
        <v>6757</v>
      </c>
      <c r="J14" s="555" t="s">
        <v>3295</v>
      </c>
      <c r="K14" s="555">
        <v>60</v>
      </c>
      <c r="L14" s="645">
        <v>43934</v>
      </c>
      <c r="M14" s="645">
        <v>43936</v>
      </c>
      <c r="N14" s="555" t="s">
        <v>6727</v>
      </c>
      <c r="O14">
        <v>5150024358</v>
      </c>
      <c r="P14" t="s">
        <v>3081</v>
      </c>
      <c r="Q14">
        <v>9087348</v>
      </c>
      <c r="R14">
        <v>890002395848</v>
      </c>
      <c r="S14" s="548">
        <v>7332</v>
      </c>
      <c r="T14" s="548">
        <v>31528</v>
      </c>
    </row>
    <row r="15" spans="1:20" x14ac:dyDescent="0.25">
      <c r="A15" s="555">
        <v>7</v>
      </c>
      <c r="B15" s="645">
        <v>43934</v>
      </c>
      <c r="C15" s="645">
        <v>43934</v>
      </c>
      <c r="D15" s="555">
        <v>0</v>
      </c>
      <c r="E15" s="555">
        <v>30257063</v>
      </c>
      <c r="F15" s="555">
        <v>30257063</v>
      </c>
      <c r="G15" s="555">
        <v>583</v>
      </c>
      <c r="H15" s="555" t="s">
        <v>6725</v>
      </c>
      <c r="I15" s="555" t="s">
        <v>6757</v>
      </c>
      <c r="J15" s="555" t="s">
        <v>3295</v>
      </c>
      <c r="K15" s="555">
        <v>60</v>
      </c>
      <c r="L15" s="645">
        <v>43930</v>
      </c>
      <c r="M15" s="645">
        <v>43934</v>
      </c>
      <c r="N15" s="555" t="s">
        <v>6727</v>
      </c>
      <c r="O15">
        <v>5150055225</v>
      </c>
      <c r="P15" t="s">
        <v>3081</v>
      </c>
      <c r="Q15">
        <v>9078275</v>
      </c>
      <c r="R15">
        <v>890002395848</v>
      </c>
      <c r="S15" s="548">
        <v>5109</v>
      </c>
      <c r="T15" s="548">
        <v>37296</v>
      </c>
    </row>
    <row r="16" spans="1:20" x14ac:dyDescent="0.25">
      <c r="A16" s="555">
        <v>7</v>
      </c>
      <c r="B16" s="645">
        <v>43934</v>
      </c>
      <c r="C16" s="645">
        <v>43934</v>
      </c>
      <c r="D16" s="555">
        <v>0</v>
      </c>
      <c r="E16" s="555">
        <v>30257065</v>
      </c>
      <c r="F16" s="555">
        <v>30257065</v>
      </c>
      <c r="G16" s="555">
        <v>583</v>
      </c>
      <c r="H16" s="555" t="s">
        <v>6725</v>
      </c>
      <c r="I16" s="555" t="s">
        <v>6757</v>
      </c>
      <c r="J16" s="555" t="s">
        <v>3295</v>
      </c>
      <c r="K16" s="555">
        <v>60</v>
      </c>
      <c r="L16" s="645">
        <v>43930</v>
      </c>
      <c r="M16" s="645">
        <v>43934</v>
      </c>
      <c r="N16" s="555" t="s">
        <v>6727</v>
      </c>
      <c r="O16">
        <v>5150055225</v>
      </c>
      <c r="P16" t="s">
        <v>3081</v>
      </c>
      <c r="Q16">
        <v>9078277</v>
      </c>
      <c r="R16">
        <v>890002395848</v>
      </c>
      <c r="S16" s="548">
        <v>5200</v>
      </c>
      <c r="T16" s="548">
        <v>37960</v>
      </c>
    </row>
    <row r="17" spans="1:20" x14ac:dyDescent="0.25">
      <c r="A17" s="555">
        <v>7</v>
      </c>
      <c r="B17" s="645">
        <v>43934</v>
      </c>
      <c r="C17" s="645">
        <v>43934</v>
      </c>
      <c r="D17" s="555">
        <v>0</v>
      </c>
      <c r="E17" s="555">
        <v>30257068</v>
      </c>
      <c r="F17" s="555">
        <v>30257068</v>
      </c>
      <c r="G17" s="555">
        <v>583</v>
      </c>
      <c r="H17" s="555" t="s">
        <v>6725</v>
      </c>
      <c r="I17" s="555" t="s">
        <v>6757</v>
      </c>
      <c r="J17" s="555" t="s">
        <v>3295</v>
      </c>
      <c r="K17" s="555">
        <v>60</v>
      </c>
      <c r="L17" s="645">
        <v>43930</v>
      </c>
      <c r="M17" s="645">
        <v>43934</v>
      </c>
      <c r="N17" s="555" t="s">
        <v>6727</v>
      </c>
      <c r="O17">
        <v>5150024358</v>
      </c>
      <c r="P17" t="s">
        <v>3081</v>
      </c>
      <c r="Q17">
        <v>9078281</v>
      </c>
      <c r="R17">
        <v>890002395848</v>
      </c>
      <c r="S17">
        <v>564</v>
      </c>
      <c r="T17" s="548">
        <v>2425</v>
      </c>
    </row>
    <row r="18" spans="1:20" x14ac:dyDescent="0.25">
      <c r="A18" s="555">
        <v>7</v>
      </c>
      <c r="B18" s="645">
        <v>43934</v>
      </c>
      <c r="C18" s="645">
        <v>43934</v>
      </c>
      <c r="D18" s="555">
        <v>0</v>
      </c>
      <c r="E18" s="555"/>
      <c r="F18" s="555">
        <v>30257068</v>
      </c>
      <c r="G18" s="555">
        <v>583</v>
      </c>
      <c r="H18" s="555" t="s">
        <v>6725</v>
      </c>
      <c r="I18" s="555" t="s">
        <v>6757</v>
      </c>
      <c r="J18" s="555" t="s">
        <v>3295</v>
      </c>
      <c r="K18" s="555">
        <v>60</v>
      </c>
      <c r="L18" s="645">
        <v>43930</v>
      </c>
      <c r="M18" s="645">
        <v>43934</v>
      </c>
      <c r="N18" s="555" t="s">
        <v>6727</v>
      </c>
      <c r="O18">
        <v>5150055225</v>
      </c>
      <c r="P18" t="s">
        <v>3081</v>
      </c>
      <c r="S18" s="548">
        <v>4724</v>
      </c>
      <c r="T18" s="548">
        <v>34485</v>
      </c>
    </row>
    <row r="19" spans="1:20" x14ac:dyDescent="0.25">
      <c r="A19" s="555">
        <v>7</v>
      </c>
      <c r="B19" s="645">
        <v>43934</v>
      </c>
      <c r="C19" s="645">
        <v>43934</v>
      </c>
      <c r="D19" s="555">
        <v>0</v>
      </c>
      <c r="E19" s="555">
        <v>30257931</v>
      </c>
      <c r="F19" s="555">
        <v>30257931</v>
      </c>
      <c r="G19" s="555">
        <v>583</v>
      </c>
      <c r="H19" s="555" t="s">
        <v>6725</v>
      </c>
      <c r="I19" s="555" t="s">
        <v>6757</v>
      </c>
      <c r="J19" s="555" t="s">
        <v>3295</v>
      </c>
      <c r="K19" s="555">
        <v>60</v>
      </c>
      <c r="L19" s="645">
        <v>43934</v>
      </c>
      <c r="M19" s="645">
        <v>43935</v>
      </c>
      <c r="N19" s="555" t="s">
        <v>6727</v>
      </c>
      <c r="O19">
        <v>5150028620</v>
      </c>
      <c r="P19" t="s">
        <v>3081</v>
      </c>
      <c r="Q19">
        <v>9085903</v>
      </c>
      <c r="R19">
        <v>890002395848</v>
      </c>
      <c r="S19" s="548">
        <v>7280</v>
      </c>
      <c r="T19" s="548">
        <v>41496</v>
      </c>
    </row>
    <row r="20" spans="1:20" x14ac:dyDescent="0.25">
      <c r="A20" s="555">
        <v>7</v>
      </c>
      <c r="B20" s="645">
        <v>43934</v>
      </c>
      <c r="C20" s="645">
        <v>43934</v>
      </c>
      <c r="D20" s="555">
        <v>0</v>
      </c>
      <c r="E20" s="555">
        <v>30257932</v>
      </c>
      <c r="F20" s="555">
        <v>30257932</v>
      </c>
      <c r="G20" s="555">
        <v>583</v>
      </c>
      <c r="H20" s="555" t="s">
        <v>6725</v>
      </c>
      <c r="I20" s="555" t="s">
        <v>6757</v>
      </c>
      <c r="J20" s="555" t="s">
        <v>3295</v>
      </c>
      <c r="K20" s="555">
        <v>60</v>
      </c>
      <c r="L20" s="645">
        <v>43934</v>
      </c>
      <c r="M20" s="645">
        <v>43935</v>
      </c>
      <c r="N20" s="555" t="s">
        <v>6727</v>
      </c>
      <c r="O20">
        <v>5150003001</v>
      </c>
      <c r="P20" t="s">
        <v>3081</v>
      </c>
      <c r="Q20">
        <v>9085906</v>
      </c>
      <c r="R20">
        <v>890002395848</v>
      </c>
      <c r="S20" s="548">
        <v>1866</v>
      </c>
      <c r="T20" s="548">
        <v>11009</v>
      </c>
    </row>
    <row r="21" spans="1:20" x14ac:dyDescent="0.25">
      <c r="A21" s="555">
        <v>7</v>
      </c>
      <c r="B21" s="645">
        <v>43934</v>
      </c>
      <c r="C21" s="645">
        <v>43934</v>
      </c>
      <c r="D21" s="555">
        <v>0</v>
      </c>
      <c r="E21" s="555"/>
      <c r="F21" s="555">
        <v>30257932</v>
      </c>
      <c r="G21" s="555">
        <v>583</v>
      </c>
      <c r="H21" s="555" t="s">
        <v>6725</v>
      </c>
      <c r="I21" s="555" t="s">
        <v>6757</v>
      </c>
      <c r="J21" s="555" t="s">
        <v>3295</v>
      </c>
      <c r="K21" s="555">
        <v>60</v>
      </c>
      <c r="L21" s="645">
        <v>43934</v>
      </c>
      <c r="M21" s="645">
        <v>43935</v>
      </c>
      <c r="N21" s="555" t="s">
        <v>6727</v>
      </c>
      <c r="O21">
        <v>5150003353</v>
      </c>
      <c r="P21" t="s">
        <v>3081</v>
      </c>
      <c r="S21" s="548">
        <v>1243</v>
      </c>
      <c r="T21" s="548">
        <v>8328</v>
      </c>
    </row>
    <row r="22" spans="1:20" x14ac:dyDescent="0.25">
      <c r="A22" s="555">
        <v>7</v>
      </c>
      <c r="B22" s="645">
        <v>43934</v>
      </c>
      <c r="C22" s="645">
        <v>43934</v>
      </c>
      <c r="D22" s="555">
        <v>0</v>
      </c>
      <c r="E22" s="555"/>
      <c r="F22" s="555">
        <v>30257932</v>
      </c>
      <c r="G22" s="555">
        <v>583</v>
      </c>
      <c r="H22" s="555" t="s">
        <v>6725</v>
      </c>
      <c r="I22" s="555" t="s">
        <v>6757</v>
      </c>
      <c r="J22" s="555" t="s">
        <v>3295</v>
      </c>
      <c r="K22" s="555">
        <v>60</v>
      </c>
      <c r="L22" s="645">
        <v>43934</v>
      </c>
      <c r="M22" s="645">
        <v>43935</v>
      </c>
      <c r="N22" s="555" t="s">
        <v>6727</v>
      </c>
      <c r="O22">
        <v>5150003356</v>
      </c>
      <c r="P22" t="s">
        <v>3081</v>
      </c>
      <c r="S22" s="548">
        <v>2056</v>
      </c>
      <c r="T22" s="548">
        <v>13775</v>
      </c>
    </row>
    <row r="23" spans="1:20" x14ac:dyDescent="0.25">
      <c r="A23" s="555">
        <v>7</v>
      </c>
      <c r="B23" s="645">
        <v>43934</v>
      </c>
      <c r="C23" s="645">
        <v>43934</v>
      </c>
      <c r="D23" s="555">
        <v>0</v>
      </c>
      <c r="E23" s="555"/>
      <c r="F23" s="555">
        <v>30257932</v>
      </c>
      <c r="G23" s="555">
        <v>583</v>
      </c>
      <c r="H23" s="555" t="s">
        <v>6725</v>
      </c>
      <c r="I23" s="555" t="s">
        <v>6757</v>
      </c>
      <c r="J23" s="555" t="s">
        <v>3295</v>
      </c>
      <c r="K23" s="555">
        <v>60</v>
      </c>
      <c r="L23" s="645">
        <v>43934</v>
      </c>
      <c r="M23" s="645">
        <v>43935</v>
      </c>
      <c r="N23" s="555" t="s">
        <v>6727</v>
      </c>
      <c r="O23">
        <v>5150003366</v>
      </c>
      <c r="P23" t="s">
        <v>3081</v>
      </c>
      <c r="S23" s="548">
        <v>1078</v>
      </c>
      <c r="T23" s="548">
        <v>7223</v>
      </c>
    </row>
    <row r="24" spans="1:20" x14ac:dyDescent="0.25">
      <c r="A24" s="555">
        <v>7</v>
      </c>
      <c r="B24" s="645">
        <v>43934</v>
      </c>
      <c r="C24" s="645">
        <v>43934</v>
      </c>
      <c r="D24" s="555">
        <v>0</v>
      </c>
      <c r="E24" s="555">
        <v>30257933</v>
      </c>
      <c r="F24" s="555">
        <v>30257933</v>
      </c>
      <c r="G24" s="555">
        <v>583</v>
      </c>
      <c r="H24" s="555" t="s">
        <v>6725</v>
      </c>
      <c r="I24" s="555" t="s">
        <v>6757</v>
      </c>
      <c r="J24" s="555" t="s">
        <v>3295</v>
      </c>
      <c r="K24" s="555">
        <v>60</v>
      </c>
      <c r="L24" s="645">
        <v>43934</v>
      </c>
      <c r="M24" s="645">
        <v>43935</v>
      </c>
      <c r="N24" s="555" t="s">
        <v>6727</v>
      </c>
      <c r="O24">
        <v>5150024803</v>
      </c>
      <c r="P24" t="s">
        <v>3081</v>
      </c>
      <c r="Q24">
        <v>9085908</v>
      </c>
      <c r="R24">
        <v>890002395848</v>
      </c>
      <c r="S24" s="555">
        <v>784</v>
      </c>
      <c r="T24" s="548">
        <v>14034</v>
      </c>
    </row>
    <row r="25" spans="1:20" x14ac:dyDescent="0.25">
      <c r="A25" s="555">
        <v>7</v>
      </c>
      <c r="B25" s="645">
        <v>43934</v>
      </c>
      <c r="C25" s="645">
        <v>43934</v>
      </c>
      <c r="D25" s="555">
        <v>0</v>
      </c>
      <c r="E25" s="555"/>
      <c r="F25" s="555">
        <v>30257933</v>
      </c>
      <c r="G25" s="555">
        <v>583</v>
      </c>
      <c r="H25" s="555" t="s">
        <v>6725</v>
      </c>
      <c r="I25" s="555" t="s">
        <v>6757</v>
      </c>
      <c r="J25" s="555" t="s">
        <v>3295</v>
      </c>
      <c r="K25" s="555">
        <v>60</v>
      </c>
      <c r="L25" s="645">
        <v>43934</v>
      </c>
      <c r="M25" s="645">
        <v>43935</v>
      </c>
      <c r="N25" s="555" t="s">
        <v>6727</v>
      </c>
      <c r="O25">
        <v>5150028620</v>
      </c>
      <c r="P25" t="s">
        <v>3081</v>
      </c>
      <c r="S25" s="548">
        <v>5169</v>
      </c>
      <c r="T25" s="548">
        <v>29463</v>
      </c>
    </row>
    <row r="26" spans="1:20" x14ac:dyDescent="0.25">
      <c r="A26" s="555">
        <v>7</v>
      </c>
      <c r="B26" s="645">
        <v>43931</v>
      </c>
      <c r="C26" s="645">
        <v>43931</v>
      </c>
      <c r="D26" s="555">
        <v>0</v>
      </c>
      <c r="E26" s="555">
        <v>30255874</v>
      </c>
      <c r="F26" s="555">
        <v>30255874</v>
      </c>
      <c r="G26" s="555">
        <v>583</v>
      </c>
      <c r="H26" s="555" t="s">
        <v>6725</v>
      </c>
      <c r="I26" s="555" t="s">
        <v>6757</v>
      </c>
      <c r="J26" s="555" t="s">
        <v>3295</v>
      </c>
      <c r="K26" s="555">
        <v>60</v>
      </c>
      <c r="L26" s="645">
        <v>43928</v>
      </c>
      <c r="M26" s="645">
        <v>43931</v>
      </c>
      <c r="N26" s="555" t="s">
        <v>6727</v>
      </c>
      <c r="O26">
        <v>3619210523</v>
      </c>
      <c r="P26" t="s">
        <v>3081</v>
      </c>
      <c r="Q26">
        <v>9073594</v>
      </c>
      <c r="R26">
        <v>890002395848</v>
      </c>
      <c r="S26" s="548">
        <v>360</v>
      </c>
      <c r="T26" s="548">
        <v>2340</v>
      </c>
    </row>
    <row r="27" spans="1:20" x14ac:dyDescent="0.25">
      <c r="A27" s="555">
        <v>7</v>
      </c>
      <c r="B27" s="645">
        <v>43931</v>
      </c>
      <c r="C27" s="645">
        <v>43931</v>
      </c>
      <c r="D27" s="555">
        <v>0</v>
      </c>
      <c r="E27" s="555"/>
      <c r="F27" s="555">
        <v>30255874</v>
      </c>
      <c r="G27" s="555">
        <v>583</v>
      </c>
      <c r="H27" s="555" t="s">
        <v>6725</v>
      </c>
      <c r="I27" s="555" t="s">
        <v>6757</v>
      </c>
      <c r="J27" s="555" t="s">
        <v>3295</v>
      </c>
      <c r="K27" s="555">
        <v>60</v>
      </c>
      <c r="L27" s="645">
        <v>43928</v>
      </c>
      <c r="M27" s="645">
        <v>43931</v>
      </c>
      <c r="N27" s="555" t="s">
        <v>6727</v>
      </c>
      <c r="O27">
        <v>3619210525</v>
      </c>
      <c r="P27" t="s">
        <v>3081</v>
      </c>
      <c r="S27" s="548">
        <v>4884</v>
      </c>
      <c r="T27" s="548">
        <v>31746</v>
      </c>
    </row>
    <row r="28" spans="1:20" x14ac:dyDescent="0.25">
      <c r="A28" s="555">
        <v>7</v>
      </c>
      <c r="B28" s="645">
        <v>43931</v>
      </c>
      <c r="C28" s="645">
        <v>43931</v>
      </c>
      <c r="D28" s="555">
        <v>0</v>
      </c>
      <c r="E28" s="555"/>
      <c r="F28" s="555">
        <v>30255874</v>
      </c>
      <c r="G28" s="555">
        <v>583</v>
      </c>
      <c r="H28" s="555" t="s">
        <v>6725</v>
      </c>
      <c r="I28" s="555" t="s">
        <v>6757</v>
      </c>
      <c r="J28" s="555" t="s">
        <v>3295</v>
      </c>
      <c r="K28" s="555">
        <v>60</v>
      </c>
      <c r="L28" s="645">
        <v>43928</v>
      </c>
      <c r="M28" s="645">
        <v>43931</v>
      </c>
      <c r="N28" s="555" t="s">
        <v>6727</v>
      </c>
      <c r="O28">
        <v>5150003067</v>
      </c>
      <c r="P28" t="s">
        <v>3081</v>
      </c>
      <c r="S28" s="548">
        <v>1609</v>
      </c>
      <c r="T28" s="548">
        <v>10459</v>
      </c>
    </row>
    <row r="29" spans="1:20" x14ac:dyDescent="0.25">
      <c r="A29" s="555">
        <v>7</v>
      </c>
      <c r="B29" s="645">
        <v>43931</v>
      </c>
      <c r="C29" s="645">
        <v>43931</v>
      </c>
      <c r="D29" s="555">
        <v>0</v>
      </c>
      <c r="E29" s="555">
        <v>30255877</v>
      </c>
      <c r="F29" s="555">
        <v>30255877</v>
      </c>
      <c r="G29" s="555">
        <v>583</v>
      </c>
      <c r="H29" s="555" t="s">
        <v>6725</v>
      </c>
      <c r="I29" s="555" t="s">
        <v>6757</v>
      </c>
      <c r="J29" s="555" t="s">
        <v>3295</v>
      </c>
      <c r="K29" s="555">
        <v>60</v>
      </c>
      <c r="L29" s="645">
        <v>43928</v>
      </c>
      <c r="M29" s="645">
        <v>43931</v>
      </c>
      <c r="N29" s="555" t="s">
        <v>6727</v>
      </c>
      <c r="O29">
        <v>3619210527</v>
      </c>
      <c r="P29" t="s">
        <v>3081</v>
      </c>
      <c r="Q29">
        <v>9073592</v>
      </c>
      <c r="R29">
        <v>890002395848</v>
      </c>
      <c r="S29" s="548">
        <v>1610</v>
      </c>
      <c r="T29" s="548">
        <v>10465</v>
      </c>
    </row>
    <row r="30" spans="1:20" x14ac:dyDescent="0.25">
      <c r="A30" s="555">
        <v>7</v>
      </c>
      <c r="B30" s="645">
        <v>43931</v>
      </c>
      <c r="C30" s="645">
        <v>43931</v>
      </c>
      <c r="D30" s="555">
        <v>0</v>
      </c>
      <c r="E30" s="555"/>
      <c r="F30" s="555">
        <v>30255877</v>
      </c>
      <c r="G30" s="555">
        <v>583</v>
      </c>
      <c r="H30" s="555" t="s">
        <v>6725</v>
      </c>
      <c r="I30" s="555" t="s">
        <v>6757</v>
      </c>
      <c r="J30" s="555" t="s">
        <v>3295</v>
      </c>
      <c r="K30" s="555">
        <v>60</v>
      </c>
      <c r="L30" s="645">
        <v>43928</v>
      </c>
      <c r="M30" s="645">
        <v>43931</v>
      </c>
      <c r="N30" s="555" t="s">
        <v>6727</v>
      </c>
      <c r="O30">
        <v>5150028601</v>
      </c>
      <c r="P30" t="s">
        <v>3081</v>
      </c>
      <c r="S30" s="548">
        <v>1350</v>
      </c>
      <c r="T30" s="548">
        <v>9990</v>
      </c>
    </row>
    <row r="31" spans="1:20" x14ac:dyDescent="0.25">
      <c r="A31" s="555">
        <v>7</v>
      </c>
      <c r="B31" s="645">
        <v>43931</v>
      </c>
      <c r="C31" s="645">
        <v>43931</v>
      </c>
      <c r="D31" s="555">
        <v>0</v>
      </c>
      <c r="E31" s="555">
        <v>30257064</v>
      </c>
      <c r="F31" s="555">
        <v>30257064</v>
      </c>
      <c r="G31" s="555">
        <v>583</v>
      </c>
      <c r="H31" s="555" t="s">
        <v>6725</v>
      </c>
      <c r="I31" s="555" t="s">
        <v>6757</v>
      </c>
      <c r="J31" s="555" t="s">
        <v>3295</v>
      </c>
      <c r="K31" s="555">
        <v>60</v>
      </c>
      <c r="L31" s="645">
        <v>43930</v>
      </c>
      <c r="M31" s="645">
        <v>43934</v>
      </c>
      <c r="N31" s="555" t="s">
        <v>6727</v>
      </c>
      <c r="O31">
        <v>5150024358</v>
      </c>
      <c r="P31" t="s">
        <v>3081</v>
      </c>
      <c r="Q31">
        <v>9078283</v>
      </c>
      <c r="R31">
        <v>890002395848</v>
      </c>
      <c r="S31" s="548">
        <v>7228</v>
      </c>
      <c r="T31" s="548">
        <v>31080</v>
      </c>
    </row>
    <row r="32" spans="1:20" x14ac:dyDescent="0.25">
      <c r="A32" s="555">
        <v>7</v>
      </c>
      <c r="B32" s="645">
        <v>43931</v>
      </c>
      <c r="C32" s="645">
        <v>43931</v>
      </c>
      <c r="D32" s="555">
        <v>0</v>
      </c>
      <c r="E32" s="555">
        <v>30257066</v>
      </c>
      <c r="F32" s="555">
        <v>30257066</v>
      </c>
      <c r="G32" s="555">
        <v>583</v>
      </c>
      <c r="H32" s="555" t="s">
        <v>6725</v>
      </c>
      <c r="I32" s="555" t="s">
        <v>6757</v>
      </c>
      <c r="J32" s="555" t="s">
        <v>3295</v>
      </c>
      <c r="K32" s="555">
        <v>60</v>
      </c>
      <c r="L32" s="645">
        <v>43930</v>
      </c>
      <c r="M32" s="645">
        <v>43934</v>
      </c>
      <c r="N32" s="555" t="s">
        <v>6727</v>
      </c>
      <c r="O32">
        <v>5150024358</v>
      </c>
      <c r="P32" t="s">
        <v>3081</v>
      </c>
      <c r="Q32">
        <v>9078285</v>
      </c>
      <c r="R32">
        <v>890002395848</v>
      </c>
      <c r="S32" s="548">
        <v>7332</v>
      </c>
      <c r="T32" s="548">
        <v>31528</v>
      </c>
    </row>
    <row r="33" spans="1:20" x14ac:dyDescent="0.25">
      <c r="A33" s="555">
        <v>7</v>
      </c>
      <c r="B33" s="645">
        <v>43931</v>
      </c>
      <c r="C33" s="645">
        <v>43931</v>
      </c>
      <c r="D33" s="555">
        <v>0</v>
      </c>
      <c r="E33" s="555">
        <v>30257067</v>
      </c>
      <c r="F33" s="555">
        <v>30257067</v>
      </c>
      <c r="G33" s="555">
        <v>583</v>
      </c>
      <c r="H33" s="555" t="s">
        <v>6725</v>
      </c>
      <c r="I33" s="555" t="s">
        <v>6757</v>
      </c>
      <c r="J33" s="555" t="s">
        <v>3295</v>
      </c>
      <c r="K33" s="555">
        <v>60</v>
      </c>
      <c r="L33" s="645">
        <v>43930</v>
      </c>
      <c r="M33" s="645">
        <v>43934</v>
      </c>
      <c r="N33" s="555" t="s">
        <v>6727</v>
      </c>
      <c r="O33">
        <v>5150055225</v>
      </c>
      <c r="P33" t="s">
        <v>3081</v>
      </c>
      <c r="Q33">
        <v>9078279</v>
      </c>
      <c r="R33">
        <v>890002395848</v>
      </c>
      <c r="S33" s="548">
        <v>5200</v>
      </c>
      <c r="T33" s="548">
        <v>37960</v>
      </c>
    </row>
    <row r="34" spans="1:20" x14ac:dyDescent="0.25">
      <c r="A34" s="555">
        <v>7</v>
      </c>
      <c r="B34" s="645">
        <v>43931</v>
      </c>
      <c r="C34" s="645">
        <v>43931</v>
      </c>
      <c r="D34" s="555">
        <v>0</v>
      </c>
      <c r="E34" s="555">
        <v>30257069</v>
      </c>
      <c r="F34" s="555">
        <v>30257069</v>
      </c>
      <c r="G34" s="555">
        <v>583</v>
      </c>
      <c r="H34" s="555" t="s">
        <v>6725</v>
      </c>
      <c r="I34" s="555" t="s">
        <v>6757</v>
      </c>
      <c r="J34" s="555" t="s">
        <v>3295</v>
      </c>
      <c r="K34" s="555">
        <v>60</v>
      </c>
      <c r="L34" s="645">
        <v>43930</v>
      </c>
      <c r="M34" s="645">
        <v>43934</v>
      </c>
      <c r="N34" s="555" t="s">
        <v>6727</v>
      </c>
      <c r="O34">
        <v>5150024358</v>
      </c>
      <c r="P34" t="s">
        <v>3081</v>
      </c>
      <c r="Q34">
        <v>9078287</v>
      </c>
      <c r="R34">
        <v>890002395848</v>
      </c>
      <c r="S34" s="548">
        <v>7195</v>
      </c>
      <c r="T34" s="548">
        <v>30939</v>
      </c>
    </row>
    <row r="35" spans="1:20" x14ac:dyDescent="0.25">
      <c r="A35" s="555">
        <v>7</v>
      </c>
      <c r="B35" s="645">
        <v>43931</v>
      </c>
      <c r="C35" s="645">
        <v>43931</v>
      </c>
      <c r="D35" s="555">
        <v>0</v>
      </c>
      <c r="E35" s="555">
        <v>30257070</v>
      </c>
      <c r="F35" s="555">
        <v>30257070</v>
      </c>
      <c r="G35" s="555">
        <v>583</v>
      </c>
      <c r="H35" s="555" t="s">
        <v>6725</v>
      </c>
      <c r="I35" s="555" t="s">
        <v>6757</v>
      </c>
      <c r="J35" s="555" t="s">
        <v>3295</v>
      </c>
      <c r="K35" s="555">
        <v>60</v>
      </c>
      <c r="L35" s="645">
        <v>43930</v>
      </c>
      <c r="M35" s="645">
        <v>43934</v>
      </c>
      <c r="N35" s="555" t="s">
        <v>6727</v>
      </c>
      <c r="O35">
        <v>5150024358</v>
      </c>
      <c r="P35" t="s">
        <v>3081</v>
      </c>
      <c r="Q35">
        <v>9078289</v>
      </c>
      <c r="R35">
        <v>890002395848</v>
      </c>
      <c r="S35" s="548">
        <v>7332</v>
      </c>
      <c r="T35" s="548">
        <v>31528</v>
      </c>
    </row>
    <row r="36" spans="1:20" x14ac:dyDescent="0.25">
      <c r="A36" s="555">
        <v>7</v>
      </c>
      <c r="B36" s="645">
        <v>43931</v>
      </c>
      <c r="C36" s="645">
        <v>43931</v>
      </c>
      <c r="D36" s="555">
        <v>0</v>
      </c>
      <c r="E36" s="555">
        <v>30257437</v>
      </c>
      <c r="F36" s="555"/>
      <c r="G36" s="555">
        <v>583</v>
      </c>
      <c r="H36" s="555" t="s">
        <v>6725</v>
      </c>
      <c r="I36" s="555" t="s">
        <v>6757</v>
      </c>
      <c r="J36" s="555" t="s">
        <v>3295</v>
      </c>
      <c r="K36" s="555">
        <v>60</v>
      </c>
      <c r="L36" s="645">
        <v>43930</v>
      </c>
      <c r="M36" s="645">
        <v>43930</v>
      </c>
      <c r="N36" s="555" t="s">
        <v>6727</v>
      </c>
      <c r="O36">
        <v>5150024358</v>
      </c>
      <c r="P36" t="s">
        <v>3081</v>
      </c>
      <c r="Q36">
        <v>9073592</v>
      </c>
      <c r="R36">
        <v>890002395848</v>
      </c>
      <c r="S36" s="548">
        <v>564</v>
      </c>
      <c r="T36" s="548">
        <v>2425</v>
      </c>
    </row>
    <row r="37" spans="1:20" x14ac:dyDescent="0.25">
      <c r="A37" s="555">
        <v>7</v>
      </c>
      <c r="B37" s="645">
        <v>43931</v>
      </c>
      <c r="C37" s="645">
        <v>43931</v>
      </c>
      <c r="D37" s="555">
        <v>0</v>
      </c>
      <c r="E37" s="555"/>
      <c r="F37" s="555"/>
      <c r="G37" s="555">
        <v>583</v>
      </c>
      <c r="H37" s="555" t="s">
        <v>6725</v>
      </c>
      <c r="I37" s="555" t="s">
        <v>6757</v>
      </c>
      <c r="J37" s="555" t="s">
        <v>3295</v>
      </c>
      <c r="K37" s="555">
        <v>60</v>
      </c>
      <c r="L37" s="645">
        <v>43930</v>
      </c>
      <c r="M37" s="645">
        <v>43930</v>
      </c>
      <c r="N37" s="555" t="s">
        <v>6727</v>
      </c>
      <c r="O37">
        <v>5150028650</v>
      </c>
      <c r="P37" t="s">
        <v>3081</v>
      </c>
      <c r="S37">
        <v>720</v>
      </c>
      <c r="T37" s="548">
        <v>3456</v>
      </c>
    </row>
    <row r="38" spans="1:20" x14ac:dyDescent="0.25">
      <c r="A38" s="555">
        <v>7</v>
      </c>
      <c r="B38" s="645">
        <v>43930</v>
      </c>
      <c r="C38" s="645">
        <v>43928</v>
      </c>
      <c r="D38" s="555">
        <v>-2</v>
      </c>
      <c r="E38" s="555">
        <v>30255861</v>
      </c>
      <c r="F38" s="555"/>
      <c r="G38" s="555">
        <v>69</v>
      </c>
      <c r="H38" s="555" t="s">
        <v>6752</v>
      </c>
      <c r="I38" s="555" t="s">
        <v>6753</v>
      </c>
      <c r="J38" s="555" t="s">
        <v>6754</v>
      </c>
      <c r="K38" s="555">
        <v>60</v>
      </c>
      <c r="L38" s="645">
        <v>43928</v>
      </c>
      <c r="M38" s="645">
        <v>43931</v>
      </c>
      <c r="N38" s="555"/>
      <c r="O38">
        <v>69153</v>
      </c>
      <c r="P38" t="s">
        <v>3081</v>
      </c>
      <c r="S38" s="555">
        <v>576</v>
      </c>
      <c r="T38" s="548">
        <v>14400</v>
      </c>
    </row>
    <row r="39" spans="1:20" x14ac:dyDescent="0.25">
      <c r="A39" s="555">
        <v>7</v>
      </c>
      <c r="B39" s="645">
        <v>43930</v>
      </c>
      <c r="C39" s="645">
        <v>43928</v>
      </c>
      <c r="D39" s="555">
        <v>-2</v>
      </c>
      <c r="E39" s="555"/>
      <c r="F39" s="555"/>
      <c r="G39" s="555">
        <v>69</v>
      </c>
      <c r="H39" s="555" t="s">
        <v>6752</v>
      </c>
      <c r="I39" s="555" t="s">
        <v>6753</v>
      </c>
      <c r="J39" s="555" t="s">
        <v>6754</v>
      </c>
      <c r="K39" s="555">
        <v>60</v>
      </c>
      <c r="L39" s="645">
        <v>43928</v>
      </c>
      <c r="M39" s="645">
        <v>43931</v>
      </c>
      <c r="N39" s="555"/>
      <c r="O39">
        <v>69154</v>
      </c>
      <c r="P39" t="s">
        <v>3081</v>
      </c>
      <c r="S39" s="548">
        <v>411</v>
      </c>
      <c r="T39" s="548">
        <v>1644</v>
      </c>
    </row>
    <row r="40" spans="1:20" x14ac:dyDescent="0.25">
      <c r="A40" s="555">
        <v>7</v>
      </c>
      <c r="B40" s="645">
        <v>43930</v>
      </c>
      <c r="C40" s="645">
        <v>43928</v>
      </c>
      <c r="D40" s="555">
        <v>-2</v>
      </c>
      <c r="E40" s="555"/>
      <c r="F40" s="555"/>
      <c r="G40" s="555">
        <v>69</v>
      </c>
      <c r="H40" s="555" t="s">
        <v>6752</v>
      </c>
      <c r="I40" s="555" t="s">
        <v>6753</v>
      </c>
      <c r="J40" s="555" t="s">
        <v>6754</v>
      </c>
      <c r="K40" s="555">
        <v>60</v>
      </c>
      <c r="L40" s="645">
        <v>43928</v>
      </c>
      <c r="M40" s="645">
        <v>43931</v>
      </c>
      <c r="N40" s="555"/>
      <c r="O40">
        <v>69155</v>
      </c>
      <c r="P40" t="s">
        <v>3081</v>
      </c>
      <c r="S40" s="555">
        <v>576</v>
      </c>
      <c r="T40" s="555">
        <v>576</v>
      </c>
    </row>
    <row r="41" spans="1:20" x14ac:dyDescent="0.25">
      <c r="A41" s="555">
        <v>7</v>
      </c>
      <c r="B41" s="645">
        <v>43930</v>
      </c>
      <c r="C41" s="645">
        <v>43930</v>
      </c>
      <c r="D41" s="555">
        <v>0</v>
      </c>
      <c r="E41" s="555">
        <v>30255875</v>
      </c>
      <c r="F41" s="555">
        <v>30255875</v>
      </c>
      <c r="G41" s="555">
        <v>583</v>
      </c>
      <c r="H41" s="555" t="s">
        <v>6725</v>
      </c>
      <c r="I41" s="555" t="s">
        <v>6757</v>
      </c>
      <c r="J41" s="555" t="s">
        <v>3295</v>
      </c>
      <c r="K41" s="555">
        <v>60</v>
      </c>
      <c r="L41" s="645">
        <v>43928</v>
      </c>
      <c r="M41" s="645">
        <v>43931</v>
      </c>
      <c r="N41" s="555" t="s">
        <v>6727</v>
      </c>
      <c r="O41">
        <v>3619210523</v>
      </c>
      <c r="P41" t="s">
        <v>3081</v>
      </c>
      <c r="Q41">
        <v>9073590</v>
      </c>
      <c r="R41">
        <v>890002395848</v>
      </c>
      <c r="S41" s="548">
        <v>4742</v>
      </c>
      <c r="T41" s="548">
        <v>30823</v>
      </c>
    </row>
    <row r="42" spans="1:20" x14ac:dyDescent="0.25">
      <c r="A42" s="555">
        <v>7</v>
      </c>
      <c r="B42" s="645">
        <v>43930</v>
      </c>
      <c r="C42" s="645">
        <v>43930</v>
      </c>
      <c r="D42" s="555">
        <v>0</v>
      </c>
      <c r="E42" s="555"/>
      <c r="F42" s="555">
        <v>30255875</v>
      </c>
      <c r="G42" s="555">
        <v>583</v>
      </c>
      <c r="H42" s="555" t="s">
        <v>6725</v>
      </c>
      <c r="I42" s="555" t="s">
        <v>6757</v>
      </c>
      <c r="J42" s="555" t="s">
        <v>3295</v>
      </c>
      <c r="K42" s="555">
        <v>60</v>
      </c>
      <c r="L42" s="645">
        <v>43928</v>
      </c>
      <c r="M42" s="645">
        <v>43931</v>
      </c>
      <c r="N42" s="555" t="s">
        <v>6727</v>
      </c>
      <c r="O42">
        <v>3619210527</v>
      </c>
      <c r="P42" t="s">
        <v>3081</v>
      </c>
      <c r="S42" s="548">
        <v>1800</v>
      </c>
      <c r="T42" s="548">
        <v>11700</v>
      </c>
    </row>
    <row r="43" spans="1:20" x14ac:dyDescent="0.25">
      <c r="A43" s="555">
        <v>7</v>
      </c>
      <c r="B43" s="645">
        <v>43930</v>
      </c>
      <c r="C43" s="645">
        <v>43930</v>
      </c>
      <c r="D43" s="555">
        <v>0</v>
      </c>
      <c r="E43" s="555">
        <v>30255876</v>
      </c>
      <c r="F43" s="555">
        <v>30255876</v>
      </c>
      <c r="G43" s="555">
        <v>583</v>
      </c>
      <c r="H43" s="555" t="s">
        <v>6725</v>
      </c>
      <c r="I43" s="555" t="s">
        <v>6757</v>
      </c>
      <c r="J43" s="555" t="s">
        <v>3295</v>
      </c>
      <c r="K43" s="555">
        <v>60</v>
      </c>
      <c r="L43" s="645">
        <v>43928</v>
      </c>
      <c r="M43" s="645">
        <v>43931</v>
      </c>
      <c r="N43" s="555" t="s">
        <v>6727</v>
      </c>
      <c r="O43">
        <v>5150005190</v>
      </c>
      <c r="P43" t="s">
        <v>3081</v>
      </c>
      <c r="Q43">
        <v>9073602</v>
      </c>
      <c r="R43">
        <v>890002395848</v>
      </c>
      <c r="S43" s="548">
        <v>1620</v>
      </c>
      <c r="T43" s="548">
        <v>10368</v>
      </c>
    </row>
    <row r="44" spans="1:20" x14ac:dyDescent="0.25">
      <c r="A44" s="555">
        <v>7</v>
      </c>
      <c r="B44" s="645">
        <v>43930</v>
      </c>
      <c r="C44" s="645">
        <v>43930</v>
      </c>
      <c r="D44" s="555">
        <v>0</v>
      </c>
      <c r="E44" s="555"/>
      <c r="F44" s="555">
        <v>30255876</v>
      </c>
      <c r="G44" s="555">
        <v>583</v>
      </c>
      <c r="H44" s="555" t="s">
        <v>6725</v>
      </c>
      <c r="I44" s="555" t="s">
        <v>6757</v>
      </c>
      <c r="J44" s="555" t="s">
        <v>3295</v>
      </c>
      <c r="K44" s="555">
        <v>60</v>
      </c>
      <c r="L44" s="645">
        <v>43928</v>
      </c>
      <c r="M44" s="645">
        <v>43931</v>
      </c>
      <c r="N44" s="555" t="s">
        <v>6727</v>
      </c>
      <c r="O44">
        <v>5150024359</v>
      </c>
      <c r="P44" t="s">
        <v>3081</v>
      </c>
      <c r="S44" s="548">
        <v>4558</v>
      </c>
      <c r="T44" s="548">
        <v>19599</v>
      </c>
    </row>
    <row r="45" spans="1:20" x14ac:dyDescent="0.25">
      <c r="A45" s="555">
        <v>7</v>
      </c>
      <c r="B45" s="645">
        <v>43930</v>
      </c>
      <c r="C45" s="645">
        <v>43930</v>
      </c>
      <c r="D45" s="555">
        <v>0</v>
      </c>
      <c r="E45" s="555">
        <v>30255878</v>
      </c>
      <c r="F45" s="555">
        <v>30255878</v>
      </c>
      <c r="G45" s="555">
        <v>583</v>
      </c>
      <c r="H45" s="555" t="s">
        <v>6725</v>
      </c>
      <c r="I45" s="555" t="s">
        <v>6757</v>
      </c>
      <c r="J45" s="555" t="s">
        <v>3295</v>
      </c>
      <c r="K45" s="555">
        <v>60</v>
      </c>
      <c r="L45" s="645">
        <v>43928</v>
      </c>
      <c r="M45" s="645">
        <v>43931</v>
      </c>
      <c r="N45" s="555" t="s">
        <v>6727</v>
      </c>
      <c r="O45">
        <v>3619210520</v>
      </c>
      <c r="P45" t="s">
        <v>3081</v>
      </c>
      <c r="Q45">
        <v>9073598</v>
      </c>
      <c r="R45">
        <v>890002395848</v>
      </c>
      <c r="S45" s="548">
        <v>4707</v>
      </c>
      <c r="T45" s="548">
        <v>30596</v>
      </c>
    </row>
    <row r="46" spans="1:20" x14ac:dyDescent="0.25">
      <c r="A46" s="555">
        <v>7</v>
      </c>
      <c r="B46" s="645">
        <v>43930</v>
      </c>
      <c r="C46" s="645">
        <v>43930</v>
      </c>
      <c r="D46" s="555">
        <v>0</v>
      </c>
      <c r="E46" s="555"/>
      <c r="F46" s="555">
        <v>30255878</v>
      </c>
      <c r="G46" s="555">
        <v>583</v>
      </c>
      <c r="H46" s="555" t="s">
        <v>6725</v>
      </c>
      <c r="I46" s="555" t="s">
        <v>6757</v>
      </c>
      <c r="J46" s="555" t="s">
        <v>3295</v>
      </c>
      <c r="K46" s="555">
        <v>60</v>
      </c>
      <c r="L46" s="645">
        <v>43928</v>
      </c>
      <c r="M46" s="645">
        <v>43931</v>
      </c>
      <c r="N46" s="555" t="s">
        <v>6727</v>
      </c>
      <c r="O46">
        <v>5150003362</v>
      </c>
      <c r="P46" t="s">
        <v>3081</v>
      </c>
      <c r="S46" s="548">
        <v>1268</v>
      </c>
      <c r="T46" s="548">
        <v>8496</v>
      </c>
    </row>
    <row r="47" spans="1:20" x14ac:dyDescent="0.25">
      <c r="A47" s="555">
        <v>7</v>
      </c>
      <c r="B47" s="645">
        <v>43930</v>
      </c>
      <c r="C47" s="645">
        <v>43930</v>
      </c>
      <c r="D47" s="555">
        <v>0</v>
      </c>
      <c r="E47" s="555">
        <v>30255879</v>
      </c>
      <c r="F47" s="555">
        <v>30255879</v>
      </c>
      <c r="G47" s="555">
        <v>583</v>
      </c>
      <c r="H47" s="555" t="s">
        <v>6725</v>
      </c>
      <c r="I47" s="555" t="s">
        <v>6757</v>
      </c>
      <c r="J47" s="555" t="s">
        <v>3295</v>
      </c>
      <c r="K47" s="555">
        <v>60</v>
      </c>
      <c r="L47" s="645">
        <v>43928</v>
      </c>
      <c r="M47" s="645">
        <v>43931</v>
      </c>
      <c r="N47" s="555" t="s">
        <v>6727</v>
      </c>
      <c r="O47">
        <v>5150024359</v>
      </c>
      <c r="P47" t="s">
        <v>3081</v>
      </c>
      <c r="Q47">
        <v>9073600</v>
      </c>
      <c r="R47">
        <v>890002395848</v>
      </c>
      <c r="S47" s="548">
        <v>7186</v>
      </c>
      <c r="T47" s="548">
        <v>30900</v>
      </c>
    </row>
    <row r="48" spans="1:20" x14ac:dyDescent="0.25">
      <c r="A48" s="555">
        <v>7</v>
      </c>
      <c r="B48" s="645">
        <v>43930</v>
      </c>
      <c r="C48" s="645">
        <v>43930</v>
      </c>
      <c r="D48" s="555">
        <v>0</v>
      </c>
      <c r="E48" s="555">
        <v>30255880</v>
      </c>
      <c r="F48" s="555">
        <v>30255880</v>
      </c>
      <c r="G48" s="555">
        <v>583</v>
      </c>
      <c r="H48" s="555" t="s">
        <v>6725</v>
      </c>
      <c r="I48" s="555" t="s">
        <v>6757</v>
      </c>
      <c r="J48" s="555" t="s">
        <v>3295</v>
      </c>
      <c r="K48" s="555">
        <v>60</v>
      </c>
      <c r="L48" s="645">
        <v>43928</v>
      </c>
      <c r="M48" s="645">
        <v>43931</v>
      </c>
      <c r="N48" s="555" t="s">
        <v>6727</v>
      </c>
      <c r="O48">
        <v>3619210525</v>
      </c>
      <c r="P48" t="s">
        <v>3081</v>
      </c>
      <c r="Q48">
        <v>9073596</v>
      </c>
      <c r="R48">
        <v>890002395848</v>
      </c>
      <c r="S48" s="548">
        <v>6480</v>
      </c>
      <c r="T48" s="548">
        <v>42120</v>
      </c>
    </row>
    <row r="49" spans="1:20" x14ac:dyDescent="0.25">
      <c r="A49" s="555">
        <v>7</v>
      </c>
      <c r="B49" s="645">
        <v>43929</v>
      </c>
      <c r="C49" s="645">
        <v>43929</v>
      </c>
      <c r="D49" s="555">
        <v>0</v>
      </c>
      <c r="E49" s="555">
        <v>30253824</v>
      </c>
      <c r="F49" s="555">
        <v>30253824</v>
      </c>
      <c r="G49" s="555">
        <v>583</v>
      </c>
      <c r="H49" s="555" t="s">
        <v>6725</v>
      </c>
      <c r="I49" s="555" t="s">
        <v>6757</v>
      </c>
      <c r="J49" s="555" t="s">
        <v>3295</v>
      </c>
      <c r="K49" s="555">
        <v>60</v>
      </c>
      <c r="L49" s="645">
        <v>43923</v>
      </c>
      <c r="M49" s="645">
        <v>43929</v>
      </c>
      <c r="N49" s="555" t="s">
        <v>6727</v>
      </c>
      <c r="O49">
        <v>5150028602</v>
      </c>
      <c r="P49" t="s">
        <v>3081</v>
      </c>
      <c r="Q49">
        <v>9059557</v>
      </c>
      <c r="R49">
        <v>890002395848</v>
      </c>
      <c r="S49" s="548">
        <v>5664</v>
      </c>
      <c r="T49" s="548">
        <v>41914</v>
      </c>
    </row>
    <row r="50" spans="1:20" x14ac:dyDescent="0.25">
      <c r="A50" s="555">
        <v>7</v>
      </c>
      <c r="B50" s="645">
        <v>43929</v>
      </c>
      <c r="C50" s="645">
        <v>43929</v>
      </c>
      <c r="D50" s="555">
        <v>0</v>
      </c>
      <c r="E50" s="555">
        <v>30253826</v>
      </c>
      <c r="F50" s="555">
        <v>30253826</v>
      </c>
      <c r="G50" s="555">
        <v>583</v>
      </c>
      <c r="H50" s="555" t="s">
        <v>6725</v>
      </c>
      <c r="I50" s="555" t="s">
        <v>6757</v>
      </c>
      <c r="J50" s="555" t="s">
        <v>3295</v>
      </c>
      <c r="K50" s="555">
        <v>60</v>
      </c>
      <c r="L50" s="645">
        <v>43923</v>
      </c>
      <c r="M50" s="645">
        <v>43929</v>
      </c>
      <c r="N50" s="555" t="s">
        <v>6727</v>
      </c>
      <c r="O50">
        <v>5150024805</v>
      </c>
      <c r="P50" t="s">
        <v>3081</v>
      </c>
      <c r="Q50">
        <v>9059549</v>
      </c>
      <c r="R50">
        <v>890002395848</v>
      </c>
      <c r="S50" s="555">
        <v>738</v>
      </c>
      <c r="T50" s="548">
        <v>9520</v>
      </c>
    </row>
    <row r="51" spans="1:20" x14ac:dyDescent="0.25">
      <c r="A51" s="555">
        <v>7</v>
      </c>
      <c r="B51" s="645">
        <v>43929</v>
      </c>
      <c r="C51" s="645">
        <v>43929</v>
      </c>
      <c r="D51" s="555">
        <v>0</v>
      </c>
      <c r="E51" s="555"/>
      <c r="F51" s="555">
        <v>30253826</v>
      </c>
      <c r="G51" s="555">
        <v>583</v>
      </c>
      <c r="H51" s="555" t="s">
        <v>6725</v>
      </c>
      <c r="I51" s="555" t="s">
        <v>6757</v>
      </c>
      <c r="J51" s="555" t="s">
        <v>3295</v>
      </c>
      <c r="K51" s="555">
        <v>60</v>
      </c>
      <c r="L51" s="645">
        <v>43923</v>
      </c>
      <c r="M51" s="645">
        <v>43929</v>
      </c>
      <c r="N51" s="555" t="s">
        <v>6727</v>
      </c>
      <c r="O51">
        <v>5150028741</v>
      </c>
      <c r="P51" t="s">
        <v>3081</v>
      </c>
      <c r="S51" s="548">
        <v>977</v>
      </c>
      <c r="T51" s="548">
        <v>6351</v>
      </c>
    </row>
    <row r="52" spans="1:20" x14ac:dyDescent="0.25">
      <c r="A52" s="555">
        <v>7</v>
      </c>
      <c r="B52" s="645">
        <v>43929</v>
      </c>
      <c r="C52" s="645">
        <v>43929</v>
      </c>
      <c r="D52" s="555">
        <v>0</v>
      </c>
      <c r="E52" s="555"/>
      <c r="F52" s="555">
        <v>30253826</v>
      </c>
      <c r="G52" s="555">
        <v>583</v>
      </c>
      <c r="H52" s="555" t="s">
        <v>6725</v>
      </c>
      <c r="I52" s="555" t="s">
        <v>6757</v>
      </c>
      <c r="J52" s="555" t="s">
        <v>3295</v>
      </c>
      <c r="K52" s="555">
        <v>60</v>
      </c>
      <c r="L52" s="645">
        <v>43923</v>
      </c>
      <c r="M52" s="645">
        <v>43929</v>
      </c>
      <c r="N52" s="555" t="s">
        <v>6727</v>
      </c>
      <c r="O52">
        <v>7092000778</v>
      </c>
      <c r="P52" t="s">
        <v>3081</v>
      </c>
      <c r="S52">
        <v>238</v>
      </c>
      <c r="T52" s="548">
        <v>4213</v>
      </c>
    </row>
    <row r="53" spans="1:20" x14ac:dyDescent="0.25">
      <c r="A53" s="555">
        <v>7</v>
      </c>
      <c r="B53" s="645">
        <v>43929</v>
      </c>
      <c r="C53" s="645">
        <v>43929</v>
      </c>
      <c r="D53" s="555">
        <v>0</v>
      </c>
      <c r="E53" s="555"/>
      <c r="F53" s="555">
        <v>30253826</v>
      </c>
      <c r="G53" s="555">
        <v>583</v>
      </c>
      <c r="H53" s="555" t="s">
        <v>6725</v>
      </c>
      <c r="I53" s="555" t="s">
        <v>6757</v>
      </c>
      <c r="J53" s="555" t="s">
        <v>3295</v>
      </c>
      <c r="K53" s="555">
        <v>60</v>
      </c>
      <c r="L53" s="645">
        <v>43923</v>
      </c>
      <c r="M53" s="645">
        <v>43929</v>
      </c>
      <c r="N53" s="555" t="s">
        <v>6727</v>
      </c>
      <c r="O53">
        <v>7092000780</v>
      </c>
      <c r="P53" t="s">
        <v>3081</v>
      </c>
      <c r="S53" s="548">
        <v>997</v>
      </c>
      <c r="T53" s="548">
        <v>17647</v>
      </c>
    </row>
    <row r="54" spans="1:20" x14ac:dyDescent="0.25">
      <c r="A54" s="555">
        <v>7</v>
      </c>
      <c r="B54" s="645">
        <v>43929</v>
      </c>
      <c r="C54" s="645">
        <v>43929</v>
      </c>
      <c r="D54" s="555">
        <v>0</v>
      </c>
      <c r="E54" s="555">
        <v>30253827</v>
      </c>
      <c r="F54" s="555">
        <v>30253827</v>
      </c>
      <c r="G54" s="555">
        <v>583</v>
      </c>
      <c r="H54" s="555" t="s">
        <v>6725</v>
      </c>
      <c r="I54" s="555" t="s">
        <v>6757</v>
      </c>
      <c r="J54" s="555" t="s">
        <v>3295</v>
      </c>
      <c r="K54" s="555">
        <v>60</v>
      </c>
      <c r="L54" s="645">
        <v>43923</v>
      </c>
      <c r="M54" s="645">
        <v>43929</v>
      </c>
      <c r="N54" s="555" t="s">
        <v>6727</v>
      </c>
      <c r="O54">
        <v>5150000012</v>
      </c>
      <c r="P54" t="s">
        <v>3081</v>
      </c>
      <c r="Q54">
        <v>9059561</v>
      </c>
      <c r="R54">
        <v>890002395848</v>
      </c>
      <c r="S54" s="548">
        <v>330</v>
      </c>
      <c r="T54" s="548">
        <v>11616</v>
      </c>
    </row>
    <row r="55" spans="1:20" x14ac:dyDescent="0.25">
      <c r="A55" s="555">
        <v>7</v>
      </c>
      <c r="B55" s="645">
        <v>43929</v>
      </c>
      <c r="C55" s="645">
        <v>43929</v>
      </c>
      <c r="D55" s="555">
        <v>0</v>
      </c>
      <c r="E55" s="555"/>
      <c r="F55" s="555">
        <v>30253827</v>
      </c>
      <c r="G55" s="555">
        <v>583</v>
      </c>
      <c r="H55" s="555" t="s">
        <v>6725</v>
      </c>
      <c r="I55" s="555" t="s">
        <v>6757</v>
      </c>
      <c r="J55" s="555" t="s">
        <v>3295</v>
      </c>
      <c r="K55" s="555">
        <v>60</v>
      </c>
      <c r="L55" s="645">
        <v>43923</v>
      </c>
      <c r="M55" s="645">
        <v>43929</v>
      </c>
      <c r="N55" s="555" t="s">
        <v>6727</v>
      </c>
      <c r="O55">
        <v>6984806783</v>
      </c>
      <c r="P55" t="s">
        <v>3081</v>
      </c>
      <c r="S55" s="555">
        <v>554</v>
      </c>
      <c r="T55" s="548">
        <v>13019</v>
      </c>
    </row>
    <row r="56" spans="1:20" x14ac:dyDescent="0.25">
      <c r="A56" s="555">
        <v>7</v>
      </c>
      <c r="B56" s="645">
        <v>43929</v>
      </c>
      <c r="C56" s="645">
        <v>43929</v>
      </c>
      <c r="D56" s="555">
        <v>0</v>
      </c>
      <c r="E56" s="555"/>
      <c r="F56" s="555">
        <v>30253827</v>
      </c>
      <c r="G56" s="555">
        <v>583</v>
      </c>
      <c r="H56" s="555" t="s">
        <v>6725</v>
      </c>
      <c r="I56" s="555" t="s">
        <v>6757</v>
      </c>
      <c r="J56" s="555" t="s">
        <v>3295</v>
      </c>
      <c r="K56" s="555">
        <v>60</v>
      </c>
      <c r="L56" s="645">
        <v>43923</v>
      </c>
      <c r="M56" s="645">
        <v>43929</v>
      </c>
      <c r="N56" s="555" t="s">
        <v>6727</v>
      </c>
      <c r="O56">
        <v>6984806957</v>
      </c>
      <c r="P56" t="s">
        <v>3081</v>
      </c>
      <c r="S56" s="548">
        <v>504</v>
      </c>
      <c r="T56" s="548">
        <v>11844</v>
      </c>
    </row>
    <row r="57" spans="1:20" x14ac:dyDescent="0.25">
      <c r="A57" s="555">
        <v>7</v>
      </c>
      <c r="B57" s="645">
        <v>43929</v>
      </c>
      <c r="C57" s="645">
        <v>43929</v>
      </c>
      <c r="D57" s="555">
        <v>0</v>
      </c>
      <c r="E57" s="555">
        <v>30255607</v>
      </c>
      <c r="F57" s="555"/>
      <c r="G57" s="555">
        <v>583</v>
      </c>
      <c r="H57" s="555" t="s">
        <v>6725</v>
      </c>
      <c r="I57" s="555" t="s">
        <v>6757</v>
      </c>
      <c r="J57" s="555" t="s">
        <v>3295</v>
      </c>
      <c r="K57" s="555">
        <v>60</v>
      </c>
      <c r="L57" s="645">
        <v>43928</v>
      </c>
      <c r="M57" s="645">
        <v>43930</v>
      </c>
      <c r="N57" s="555" t="s">
        <v>6727</v>
      </c>
      <c r="O57">
        <v>5150003889</v>
      </c>
      <c r="P57" t="s">
        <v>3081</v>
      </c>
      <c r="Q57">
        <v>9073021</v>
      </c>
      <c r="R57">
        <v>890002395848</v>
      </c>
      <c r="S57" s="548">
        <v>320</v>
      </c>
      <c r="T57" s="548">
        <v>4384</v>
      </c>
    </row>
    <row r="58" spans="1:20" x14ac:dyDescent="0.25">
      <c r="A58" s="555">
        <v>7</v>
      </c>
      <c r="B58" s="645">
        <v>43929</v>
      </c>
      <c r="C58" s="645">
        <v>43929</v>
      </c>
      <c r="D58" s="555">
        <v>0</v>
      </c>
      <c r="E58" s="555"/>
      <c r="F58" s="555"/>
      <c r="G58" s="555">
        <v>583</v>
      </c>
      <c r="H58" s="555" t="s">
        <v>6725</v>
      </c>
      <c r="I58" s="555" t="s">
        <v>6757</v>
      </c>
      <c r="J58" s="555" t="s">
        <v>3295</v>
      </c>
      <c r="K58" s="555">
        <v>60</v>
      </c>
      <c r="L58" s="645">
        <v>43928</v>
      </c>
      <c r="M58" s="645">
        <v>43930</v>
      </c>
      <c r="N58" s="555" t="s">
        <v>6727</v>
      </c>
      <c r="O58">
        <v>5150024803</v>
      </c>
      <c r="P58" t="s">
        <v>3081</v>
      </c>
      <c r="S58">
        <v>750</v>
      </c>
      <c r="T58" s="548">
        <v>13425</v>
      </c>
    </row>
    <row r="59" spans="1:20" x14ac:dyDescent="0.25">
      <c r="A59" s="555">
        <v>7</v>
      </c>
      <c r="B59" s="645">
        <v>43929</v>
      </c>
      <c r="C59" s="645">
        <v>43929</v>
      </c>
      <c r="D59" s="555">
        <v>0</v>
      </c>
      <c r="E59" s="555"/>
      <c r="F59" s="555"/>
      <c r="G59" s="555">
        <v>583</v>
      </c>
      <c r="H59" s="555" t="s">
        <v>6725</v>
      </c>
      <c r="I59" s="555" t="s">
        <v>6757</v>
      </c>
      <c r="J59" s="555" t="s">
        <v>3295</v>
      </c>
      <c r="K59" s="555">
        <v>60</v>
      </c>
      <c r="L59" s="645">
        <v>43928</v>
      </c>
      <c r="M59" s="645">
        <v>43930</v>
      </c>
      <c r="N59" s="555" t="s">
        <v>6727</v>
      </c>
      <c r="O59">
        <v>5150024806</v>
      </c>
      <c r="P59" t="s">
        <v>3081</v>
      </c>
      <c r="S59" s="548">
        <v>822</v>
      </c>
      <c r="T59" s="548">
        <v>8549</v>
      </c>
    </row>
    <row r="60" spans="1:20" x14ac:dyDescent="0.25">
      <c r="A60" s="555">
        <v>7</v>
      </c>
      <c r="B60" s="645">
        <v>43929</v>
      </c>
      <c r="C60" s="645">
        <v>43929</v>
      </c>
      <c r="D60" s="555">
        <v>0</v>
      </c>
      <c r="E60" s="555"/>
      <c r="F60" s="555"/>
      <c r="G60" s="555">
        <v>583</v>
      </c>
      <c r="H60" s="555" t="s">
        <v>6725</v>
      </c>
      <c r="I60" s="555" t="s">
        <v>6757</v>
      </c>
      <c r="J60" s="555" t="s">
        <v>3295</v>
      </c>
      <c r="K60" s="555">
        <v>60</v>
      </c>
      <c r="L60" s="645">
        <v>43928</v>
      </c>
      <c r="M60" s="645">
        <v>43930</v>
      </c>
      <c r="N60" s="555" t="s">
        <v>6727</v>
      </c>
      <c r="O60">
        <v>6984806288</v>
      </c>
      <c r="P60" t="s">
        <v>3081</v>
      </c>
      <c r="S60" s="548">
        <v>391</v>
      </c>
      <c r="T60" s="548">
        <v>9775</v>
      </c>
    </row>
    <row r="61" spans="1:20" x14ac:dyDescent="0.25">
      <c r="A61" s="555">
        <v>7</v>
      </c>
      <c r="B61" s="645">
        <v>43929</v>
      </c>
      <c r="C61" s="645">
        <v>43929</v>
      </c>
      <c r="D61" s="555">
        <v>0</v>
      </c>
      <c r="E61" s="555">
        <v>30255669</v>
      </c>
      <c r="F61" s="555">
        <v>30255669</v>
      </c>
      <c r="G61" s="555">
        <v>583</v>
      </c>
      <c r="H61" s="555" t="s">
        <v>6725</v>
      </c>
      <c r="I61" s="555" t="s">
        <v>6757</v>
      </c>
      <c r="J61" s="555" t="s">
        <v>3295</v>
      </c>
      <c r="K61" s="555">
        <v>60</v>
      </c>
      <c r="L61" s="645">
        <v>43928</v>
      </c>
      <c r="M61" s="645">
        <v>43930</v>
      </c>
      <c r="N61" s="555" t="s">
        <v>6727</v>
      </c>
      <c r="O61">
        <v>6984806270</v>
      </c>
      <c r="P61" t="s">
        <v>3081</v>
      </c>
      <c r="Q61">
        <v>9073017</v>
      </c>
      <c r="R61">
        <v>890002395848</v>
      </c>
      <c r="S61" s="548">
        <v>336</v>
      </c>
      <c r="T61" s="548">
        <v>8400</v>
      </c>
    </row>
    <row r="62" spans="1:20" x14ac:dyDescent="0.25">
      <c r="A62" s="555">
        <v>7</v>
      </c>
      <c r="B62" s="645">
        <v>43929</v>
      </c>
      <c r="C62" s="645">
        <v>43929</v>
      </c>
      <c r="D62" s="555">
        <v>0</v>
      </c>
      <c r="E62" s="555"/>
      <c r="F62" s="555">
        <v>30255669</v>
      </c>
      <c r="G62" s="555">
        <v>583</v>
      </c>
      <c r="H62" s="555" t="s">
        <v>6725</v>
      </c>
      <c r="I62" s="555" t="s">
        <v>6757</v>
      </c>
      <c r="J62" s="555" t="s">
        <v>3295</v>
      </c>
      <c r="K62" s="555">
        <v>60</v>
      </c>
      <c r="L62" s="645">
        <v>43928</v>
      </c>
      <c r="M62" s="645">
        <v>43930</v>
      </c>
      <c r="N62" s="555" t="s">
        <v>6727</v>
      </c>
      <c r="O62">
        <v>6984806304</v>
      </c>
      <c r="P62" t="s">
        <v>3081</v>
      </c>
      <c r="S62" s="548">
        <v>896</v>
      </c>
      <c r="T62" s="548">
        <v>21594</v>
      </c>
    </row>
    <row r="63" spans="1:20" x14ac:dyDescent="0.25">
      <c r="A63" s="555">
        <v>7</v>
      </c>
      <c r="B63" s="645">
        <v>43929</v>
      </c>
      <c r="C63" s="645">
        <v>43929</v>
      </c>
      <c r="D63" s="555">
        <v>0</v>
      </c>
      <c r="E63" s="555"/>
      <c r="F63" s="555">
        <v>30255669</v>
      </c>
      <c r="G63" s="555">
        <v>583</v>
      </c>
      <c r="H63" s="555" t="s">
        <v>6725</v>
      </c>
      <c r="I63" s="555" t="s">
        <v>6757</v>
      </c>
      <c r="J63" s="555" t="s">
        <v>3295</v>
      </c>
      <c r="K63" s="555">
        <v>60</v>
      </c>
      <c r="L63" s="645">
        <v>43928</v>
      </c>
      <c r="M63" s="645">
        <v>43930</v>
      </c>
      <c r="N63" s="555" t="s">
        <v>6727</v>
      </c>
      <c r="O63">
        <v>6984806668</v>
      </c>
      <c r="P63" t="s">
        <v>3081</v>
      </c>
      <c r="S63" s="548">
        <v>420</v>
      </c>
      <c r="T63" s="548">
        <v>9870</v>
      </c>
    </row>
    <row r="64" spans="1:20" x14ac:dyDescent="0.25">
      <c r="A64" s="555">
        <v>7</v>
      </c>
      <c r="B64" s="645">
        <v>43929</v>
      </c>
      <c r="C64" s="645">
        <v>43929</v>
      </c>
      <c r="D64" s="555">
        <v>0</v>
      </c>
      <c r="E64" s="555">
        <v>30255670</v>
      </c>
      <c r="F64" s="555">
        <v>30255670</v>
      </c>
      <c r="G64" s="555">
        <v>583</v>
      </c>
      <c r="H64" s="555" t="s">
        <v>6725</v>
      </c>
      <c r="I64" s="555" t="s">
        <v>6757</v>
      </c>
      <c r="J64" s="555" t="s">
        <v>3295</v>
      </c>
      <c r="K64" s="555">
        <v>60</v>
      </c>
      <c r="L64" s="645">
        <v>43928</v>
      </c>
      <c r="M64" s="645">
        <v>43930</v>
      </c>
      <c r="N64" s="555" t="s">
        <v>6727</v>
      </c>
      <c r="O64">
        <v>3619210526</v>
      </c>
      <c r="P64" t="s">
        <v>3081</v>
      </c>
      <c r="Q64">
        <v>9073019</v>
      </c>
      <c r="R64">
        <v>890002395848</v>
      </c>
      <c r="S64" s="548">
        <v>3324</v>
      </c>
      <c r="T64" s="548">
        <v>21606</v>
      </c>
    </row>
    <row r="65" spans="1:20" x14ac:dyDescent="0.25">
      <c r="A65" s="555">
        <v>7</v>
      </c>
      <c r="B65" s="645">
        <v>43929</v>
      </c>
      <c r="C65" s="645">
        <v>43929</v>
      </c>
      <c r="D65" s="555">
        <v>0</v>
      </c>
      <c r="E65" s="555"/>
      <c r="F65" s="555">
        <v>30255670</v>
      </c>
      <c r="G65" s="555">
        <v>583</v>
      </c>
      <c r="H65" s="555" t="s">
        <v>6725</v>
      </c>
      <c r="I65" s="555" t="s">
        <v>6757</v>
      </c>
      <c r="J65" s="555" t="s">
        <v>3295</v>
      </c>
      <c r="K65" s="555">
        <v>60</v>
      </c>
      <c r="L65" s="645">
        <v>43928</v>
      </c>
      <c r="M65" s="645">
        <v>43930</v>
      </c>
      <c r="N65" s="555" t="s">
        <v>6727</v>
      </c>
      <c r="O65">
        <v>5150005683</v>
      </c>
      <c r="P65" t="s">
        <v>3081</v>
      </c>
      <c r="S65" s="548">
        <v>148</v>
      </c>
      <c r="T65" s="548">
        <v>1480</v>
      </c>
    </row>
    <row r="66" spans="1:20" x14ac:dyDescent="0.25">
      <c r="A66" s="555">
        <v>7</v>
      </c>
      <c r="B66" s="645">
        <v>43929</v>
      </c>
      <c r="C66" s="645">
        <v>43929</v>
      </c>
      <c r="D66" s="555">
        <v>0</v>
      </c>
      <c r="E66" s="555"/>
      <c r="F66" s="555">
        <v>30255670</v>
      </c>
      <c r="G66" s="555">
        <v>583</v>
      </c>
      <c r="H66" s="555" t="s">
        <v>6725</v>
      </c>
      <c r="I66" s="555" t="s">
        <v>6757</v>
      </c>
      <c r="J66" s="555" t="s">
        <v>3295</v>
      </c>
      <c r="K66" s="555">
        <v>60</v>
      </c>
      <c r="L66" s="645">
        <v>43928</v>
      </c>
      <c r="M66" s="645">
        <v>43930</v>
      </c>
      <c r="N66" s="555" t="s">
        <v>6727</v>
      </c>
      <c r="O66">
        <v>6984806361</v>
      </c>
      <c r="P66" t="s">
        <v>3081</v>
      </c>
      <c r="S66">
        <v>672</v>
      </c>
      <c r="T66" s="548">
        <v>15658</v>
      </c>
    </row>
    <row r="67" spans="1:20" x14ac:dyDescent="0.25">
      <c r="A67" s="555">
        <v>7</v>
      </c>
      <c r="B67" s="645">
        <v>43929</v>
      </c>
      <c r="C67" s="645">
        <v>43929</v>
      </c>
      <c r="D67" s="555">
        <v>0</v>
      </c>
      <c r="E67" s="555"/>
      <c r="F67" s="555">
        <v>30255670</v>
      </c>
      <c r="G67" s="555">
        <v>583</v>
      </c>
      <c r="H67" s="555" t="s">
        <v>6725</v>
      </c>
      <c r="I67" s="555" t="s">
        <v>6757</v>
      </c>
      <c r="J67" s="555" t="s">
        <v>3295</v>
      </c>
      <c r="K67" s="555">
        <v>60</v>
      </c>
      <c r="L67" s="645">
        <v>43928</v>
      </c>
      <c r="M67" s="645">
        <v>43930</v>
      </c>
      <c r="N67" s="555" t="s">
        <v>6727</v>
      </c>
      <c r="O67">
        <v>6984806478</v>
      </c>
      <c r="P67" t="s">
        <v>3081</v>
      </c>
      <c r="S67" s="548">
        <v>168</v>
      </c>
      <c r="T67" s="548">
        <v>3948</v>
      </c>
    </row>
    <row r="68" spans="1:20" x14ac:dyDescent="0.25">
      <c r="A68" s="555">
        <v>7</v>
      </c>
      <c r="B68" s="645">
        <v>43929</v>
      </c>
      <c r="C68" s="645">
        <v>43929</v>
      </c>
      <c r="D68" s="555">
        <v>0</v>
      </c>
      <c r="E68" s="555">
        <v>30255671</v>
      </c>
      <c r="F68" s="555">
        <v>30255671</v>
      </c>
      <c r="G68" s="555">
        <v>583</v>
      </c>
      <c r="H68" s="555" t="s">
        <v>6725</v>
      </c>
      <c r="I68" s="555" t="s">
        <v>6757</v>
      </c>
      <c r="J68" s="555" t="s">
        <v>3295</v>
      </c>
      <c r="K68" s="555">
        <v>60</v>
      </c>
      <c r="L68" s="645">
        <v>43928</v>
      </c>
      <c r="M68" s="645">
        <v>43930</v>
      </c>
      <c r="N68" s="555" t="s">
        <v>6727</v>
      </c>
      <c r="O68">
        <v>3619210524</v>
      </c>
      <c r="P68" t="s">
        <v>3081</v>
      </c>
      <c r="Q68">
        <v>9073015</v>
      </c>
      <c r="R68">
        <v>890002395848</v>
      </c>
      <c r="S68" s="548">
        <v>2153</v>
      </c>
      <c r="T68" s="548">
        <v>13995</v>
      </c>
    </row>
    <row r="69" spans="1:20" x14ac:dyDescent="0.25">
      <c r="A69" s="555">
        <v>7</v>
      </c>
      <c r="B69" s="645">
        <v>43929</v>
      </c>
      <c r="C69" s="645">
        <v>43929</v>
      </c>
      <c r="D69" s="555">
        <v>0</v>
      </c>
      <c r="E69" s="555"/>
      <c r="F69" s="555">
        <v>30255671</v>
      </c>
      <c r="G69" s="555">
        <v>583</v>
      </c>
      <c r="H69" s="555" t="s">
        <v>6725</v>
      </c>
      <c r="I69" s="555" t="s">
        <v>6757</v>
      </c>
      <c r="J69" s="555" t="s">
        <v>3295</v>
      </c>
      <c r="K69" s="555">
        <v>60</v>
      </c>
      <c r="L69" s="645">
        <v>43928</v>
      </c>
      <c r="M69" s="645">
        <v>43930</v>
      </c>
      <c r="N69" s="555" t="s">
        <v>6727</v>
      </c>
      <c r="O69">
        <v>5150028601</v>
      </c>
      <c r="P69" t="s">
        <v>3081</v>
      </c>
      <c r="S69" s="548">
        <v>3470</v>
      </c>
      <c r="T69" s="548">
        <v>25678</v>
      </c>
    </row>
    <row r="70" spans="1:20" x14ac:dyDescent="0.25">
      <c r="A70" s="555">
        <v>7</v>
      </c>
      <c r="B70" s="645">
        <v>43929</v>
      </c>
      <c r="C70" s="645">
        <v>43929</v>
      </c>
      <c r="D70" s="555">
        <v>0</v>
      </c>
      <c r="E70" s="555"/>
      <c r="F70" s="555">
        <v>30255671</v>
      </c>
      <c r="G70" s="555">
        <v>583</v>
      </c>
      <c r="H70" s="555" t="s">
        <v>6725</v>
      </c>
      <c r="I70" s="555" t="s">
        <v>6757</v>
      </c>
      <c r="J70" s="555" t="s">
        <v>3295</v>
      </c>
      <c r="K70" s="555">
        <v>60</v>
      </c>
      <c r="L70" s="645">
        <v>43928</v>
      </c>
      <c r="M70" s="645">
        <v>43930</v>
      </c>
      <c r="N70" s="555" t="s">
        <v>6727</v>
      </c>
      <c r="O70">
        <v>7092000728</v>
      </c>
      <c r="P70" t="s">
        <v>3081</v>
      </c>
      <c r="S70" s="548">
        <v>238</v>
      </c>
      <c r="T70" s="548">
        <v>4213</v>
      </c>
    </row>
    <row r="71" spans="1:20" x14ac:dyDescent="0.25">
      <c r="A71" s="555">
        <v>7</v>
      </c>
      <c r="B71" s="645">
        <v>43928</v>
      </c>
      <c r="C71" s="645">
        <v>43928</v>
      </c>
      <c r="D71" s="555">
        <v>0</v>
      </c>
      <c r="E71" s="555">
        <v>30252677</v>
      </c>
      <c r="F71" s="555">
        <v>30252677</v>
      </c>
      <c r="G71" s="555">
        <v>583</v>
      </c>
      <c r="H71" s="555" t="s">
        <v>6725</v>
      </c>
      <c r="I71" s="555" t="s">
        <v>6757</v>
      </c>
      <c r="J71" s="555" t="s">
        <v>3295</v>
      </c>
      <c r="K71" s="555">
        <v>60</v>
      </c>
      <c r="L71" s="645">
        <v>43921</v>
      </c>
      <c r="M71" s="645">
        <v>43927</v>
      </c>
      <c r="N71" s="555" t="s">
        <v>6727</v>
      </c>
      <c r="O71">
        <v>6984806304</v>
      </c>
      <c r="P71" t="s">
        <v>3081</v>
      </c>
      <c r="Q71">
        <v>9061600</v>
      </c>
      <c r="R71">
        <v>890002395848</v>
      </c>
      <c r="S71" s="548">
        <v>1344</v>
      </c>
      <c r="T71" s="548">
        <v>32390</v>
      </c>
    </row>
    <row r="72" spans="1:20" x14ac:dyDescent="0.25">
      <c r="A72" s="555">
        <v>7</v>
      </c>
      <c r="B72" s="645">
        <v>43928</v>
      </c>
      <c r="C72" s="645">
        <v>43928</v>
      </c>
      <c r="D72" s="555">
        <v>0</v>
      </c>
      <c r="E72" s="555">
        <v>30253823</v>
      </c>
      <c r="F72" s="555">
        <v>30253823</v>
      </c>
      <c r="G72" s="555">
        <v>583</v>
      </c>
      <c r="H72" s="555" t="s">
        <v>6725</v>
      </c>
      <c r="I72" s="555" t="s">
        <v>6757</v>
      </c>
      <c r="J72" s="555" t="s">
        <v>3295</v>
      </c>
      <c r="K72" s="555">
        <v>60</v>
      </c>
      <c r="L72" s="645">
        <v>43923</v>
      </c>
      <c r="M72" s="645">
        <v>43929</v>
      </c>
      <c r="N72" s="555" t="s">
        <v>6727</v>
      </c>
      <c r="O72">
        <v>7092000728</v>
      </c>
      <c r="P72" t="s">
        <v>3081</v>
      </c>
      <c r="Q72">
        <v>9059551</v>
      </c>
      <c r="R72">
        <v>890002395848</v>
      </c>
      <c r="S72" s="548">
        <v>2380</v>
      </c>
      <c r="T72" s="548">
        <v>42126</v>
      </c>
    </row>
    <row r="73" spans="1:20" x14ac:dyDescent="0.25">
      <c r="A73" s="555">
        <v>7</v>
      </c>
      <c r="B73" s="645">
        <v>43928</v>
      </c>
      <c r="C73" s="645">
        <v>43928</v>
      </c>
      <c r="D73" s="555">
        <v>0</v>
      </c>
      <c r="E73" s="555">
        <v>30253825</v>
      </c>
      <c r="F73" s="555">
        <v>30253825</v>
      </c>
      <c r="G73" s="555">
        <v>583</v>
      </c>
      <c r="H73" s="555" t="s">
        <v>6725</v>
      </c>
      <c r="I73" s="555" t="s">
        <v>6757</v>
      </c>
      <c r="J73" s="555" t="s">
        <v>3295</v>
      </c>
      <c r="K73" s="555">
        <v>60</v>
      </c>
      <c r="L73" s="645">
        <v>43923</v>
      </c>
      <c r="M73" s="645">
        <v>43929</v>
      </c>
      <c r="N73" s="555" t="s">
        <v>6727</v>
      </c>
      <c r="O73">
        <v>7092000728</v>
      </c>
      <c r="P73" t="s">
        <v>3081</v>
      </c>
      <c r="Q73">
        <v>9059553</v>
      </c>
      <c r="R73">
        <v>890002395848</v>
      </c>
      <c r="S73" s="548">
        <v>2380</v>
      </c>
      <c r="T73" s="548">
        <v>42126</v>
      </c>
    </row>
    <row r="74" spans="1:20" x14ac:dyDescent="0.25">
      <c r="A74" s="555">
        <v>7</v>
      </c>
      <c r="B74" s="645">
        <v>43928</v>
      </c>
      <c r="C74" s="645">
        <v>43928</v>
      </c>
      <c r="D74" s="555">
        <v>0</v>
      </c>
      <c r="E74" s="555">
        <v>30253828</v>
      </c>
      <c r="F74" s="555">
        <v>30253828</v>
      </c>
      <c r="G74" s="555">
        <v>583</v>
      </c>
      <c r="H74" s="555" t="s">
        <v>6725</v>
      </c>
      <c r="I74" s="555" t="s">
        <v>6757</v>
      </c>
      <c r="J74" s="555" t="s">
        <v>3295</v>
      </c>
      <c r="K74" s="555">
        <v>60</v>
      </c>
      <c r="L74" s="645">
        <v>43923</v>
      </c>
      <c r="M74" s="645">
        <v>43929</v>
      </c>
      <c r="N74" s="555" t="s">
        <v>6727</v>
      </c>
      <c r="O74">
        <v>7092000728</v>
      </c>
      <c r="P74" t="s">
        <v>3081</v>
      </c>
      <c r="Q74">
        <v>9059559</v>
      </c>
      <c r="R74">
        <v>890002395848</v>
      </c>
      <c r="S74" s="548">
        <v>429</v>
      </c>
      <c r="T74" s="548">
        <v>7593</v>
      </c>
    </row>
    <row r="75" spans="1:20" x14ac:dyDescent="0.25">
      <c r="A75" s="555">
        <v>7</v>
      </c>
      <c r="B75" s="645">
        <v>43928</v>
      </c>
      <c r="C75" s="645">
        <v>43928</v>
      </c>
      <c r="D75" s="555">
        <v>0</v>
      </c>
      <c r="E75" s="555"/>
      <c r="F75" s="555">
        <v>30253828</v>
      </c>
      <c r="G75" s="555">
        <v>583</v>
      </c>
      <c r="H75" s="555" t="s">
        <v>6725</v>
      </c>
      <c r="I75" s="555" t="s">
        <v>6757</v>
      </c>
      <c r="J75" s="555" t="s">
        <v>3295</v>
      </c>
      <c r="K75" s="555">
        <v>60</v>
      </c>
      <c r="L75" s="645">
        <v>43923</v>
      </c>
      <c r="M75" s="645">
        <v>43929</v>
      </c>
      <c r="N75" s="555" t="s">
        <v>6727</v>
      </c>
      <c r="O75">
        <v>7092000772</v>
      </c>
      <c r="P75" t="s">
        <v>3081</v>
      </c>
      <c r="S75" s="548">
        <v>1964</v>
      </c>
      <c r="T75" s="548">
        <v>34763</v>
      </c>
    </row>
    <row r="76" spans="1:20" x14ac:dyDescent="0.25">
      <c r="A76" s="555">
        <v>7</v>
      </c>
      <c r="B76" s="645">
        <v>43928</v>
      </c>
      <c r="C76" s="645">
        <v>43928</v>
      </c>
      <c r="D76" s="555">
        <v>0</v>
      </c>
      <c r="E76" s="555">
        <v>30253829</v>
      </c>
      <c r="F76" s="555">
        <v>30253829</v>
      </c>
      <c r="G76" s="555">
        <v>583</v>
      </c>
      <c r="H76" s="555" t="s">
        <v>6725</v>
      </c>
      <c r="I76" s="555" t="s">
        <v>6757</v>
      </c>
      <c r="J76" s="555" t="s">
        <v>3295</v>
      </c>
      <c r="K76" s="555">
        <v>60</v>
      </c>
      <c r="L76" s="645">
        <v>43923</v>
      </c>
      <c r="M76" s="645">
        <v>43929</v>
      </c>
      <c r="N76" s="555" t="s">
        <v>6727</v>
      </c>
      <c r="O76">
        <v>7092000772</v>
      </c>
      <c r="P76" t="s">
        <v>3081</v>
      </c>
      <c r="Q76">
        <v>9059555</v>
      </c>
      <c r="R76">
        <v>890002395848</v>
      </c>
      <c r="S76" s="548">
        <v>2380</v>
      </c>
      <c r="T76" s="548">
        <v>42126</v>
      </c>
    </row>
    <row r="77" spans="1:20" x14ac:dyDescent="0.25">
      <c r="A77" s="555">
        <v>7</v>
      </c>
      <c r="B77" s="645">
        <v>43927</v>
      </c>
      <c r="C77" s="645">
        <v>43927</v>
      </c>
      <c r="D77" s="555">
        <v>0</v>
      </c>
      <c r="E77" s="555">
        <v>30252678</v>
      </c>
      <c r="F77" s="555">
        <v>30252678</v>
      </c>
      <c r="G77" s="555">
        <v>583</v>
      </c>
      <c r="H77" s="555" t="s">
        <v>6725</v>
      </c>
      <c r="I77" s="555" t="s">
        <v>6757</v>
      </c>
      <c r="J77" s="555" t="s">
        <v>3295</v>
      </c>
      <c r="K77" s="555">
        <v>60</v>
      </c>
      <c r="L77" s="645">
        <v>43921</v>
      </c>
      <c r="M77" s="645">
        <v>43927</v>
      </c>
      <c r="N77" s="555" t="s">
        <v>6727</v>
      </c>
      <c r="O77">
        <v>6984806270</v>
      </c>
      <c r="P77" t="s">
        <v>3081</v>
      </c>
      <c r="Q77">
        <v>9061604</v>
      </c>
      <c r="R77">
        <v>890002395848</v>
      </c>
      <c r="S77" s="548">
        <v>1680</v>
      </c>
      <c r="T77" s="548">
        <v>42000</v>
      </c>
    </row>
    <row r="78" spans="1:20" x14ac:dyDescent="0.25">
      <c r="A78" s="555">
        <v>7</v>
      </c>
      <c r="B78" s="645">
        <v>43927</v>
      </c>
      <c r="C78" s="645">
        <v>43927</v>
      </c>
      <c r="D78" s="555">
        <v>0</v>
      </c>
      <c r="E78" s="555">
        <v>30252679</v>
      </c>
      <c r="F78" s="555">
        <v>30252679</v>
      </c>
      <c r="G78" s="555">
        <v>583</v>
      </c>
      <c r="H78" s="555" t="s">
        <v>6725</v>
      </c>
      <c r="I78" s="555" t="s">
        <v>6757</v>
      </c>
      <c r="J78" s="555" t="s">
        <v>3295</v>
      </c>
      <c r="K78" s="555">
        <v>60</v>
      </c>
      <c r="L78" s="645">
        <v>43921</v>
      </c>
      <c r="M78" s="645">
        <v>43927</v>
      </c>
      <c r="N78" s="555" t="s">
        <v>6727</v>
      </c>
      <c r="O78">
        <v>6984806304</v>
      </c>
      <c r="P78" t="s">
        <v>3081</v>
      </c>
      <c r="Q78">
        <v>9061606</v>
      </c>
      <c r="R78">
        <v>890002395848</v>
      </c>
      <c r="S78" s="548">
        <v>1764</v>
      </c>
      <c r="T78" s="548">
        <v>42512</v>
      </c>
    </row>
    <row r="79" spans="1:20" x14ac:dyDescent="0.25">
      <c r="A79" s="555">
        <v>7</v>
      </c>
      <c r="B79" s="645">
        <v>43927</v>
      </c>
      <c r="C79" s="645">
        <v>43927</v>
      </c>
      <c r="D79" s="555">
        <v>0</v>
      </c>
      <c r="E79" s="555">
        <v>30252680</v>
      </c>
      <c r="F79" s="555">
        <v>30252680</v>
      </c>
      <c r="G79" s="555">
        <v>583</v>
      </c>
      <c r="H79" s="555" t="s">
        <v>6725</v>
      </c>
      <c r="I79" s="555" t="s">
        <v>6757</v>
      </c>
      <c r="J79" s="555" t="s">
        <v>3295</v>
      </c>
      <c r="K79" s="555">
        <v>60</v>
      </c>
      <c r="L79" s="645">
        <v>43921</v>
      </c>
      <c r="M79" s="645">
        <v>43927</v>
      </c>
      <c r="N79" s="555" t="s">
        <v>6727</v>
      </c>
      <c r="O79">
        <v>6984806304</v>
      </c>
      <c r="P79" t="s">
        <v>3081</v>
      </c>
      <c r="Q79">
        <v>9061608</v>
      </c>
      <c r="R79">
        <v>890002395848</v>
      </c>
      <c r="S79" s="548">
        <v>1764</v>
      </c>
      <c r="T79" s="548">
        <v>42512</v>
      </c>
    </row>
    <row r="80" spans="1:20" x14ac:dyDescent="0.25">
      <c r="A80" s="555">
        <v>7</v>
      </c>
      <c r="B80" s="645">
        <v>43927</v>
      </c>
      <c r="C80" s="645">
        <v>43927</v>
      </c>
      <c r="D80" s="555">
        <v>0</v>
      </c>
      <c r="E80" s="555">
        <v>30252681</v>
      </c>
      <c r="F80" s="555">
        <v>30252681</v>
      </c>
      <c r="G80" s="555">
        <v>583</v>
      </c>
      <c r="H80" s="555" t="s">
        <v>6725</v>
      </c>
      <c r="I80" s="555" t="s">
        <v>6757</v>
      </c>
      <c r="J80" s="555" t="s">
        <v>3295</v>
      </c>
      <c r="K80" s="555">
        <v>60</v>
      </c>
      <c r="L80" s="645">
        <v>43921</v>
      </c>
      <c r="M80" s="645">
        <v>43927</v>
      </c>
      <c r="N80" s="555" t="s">
        <v>6727</v>
      </c>
      <c r="O80">
        <v>6984806668</v>
      </c>
      <c r="P80" t="s">
        <v>3081</v>
      </c>
      <c r="Q80">
        <v>9061610</v>
      </c>
      <c r="R80">
        <v>890002395848</v>
      </c>
      <c r="S80" s="548">
        <v>1755</v>
      </c>
      <c r="T80" s="548">
        <v>41243</v>
      </c>
    </row>
    <row r="81" spans="1:20" x14ac:dyDescent="0.25">
      <c r="A81" s="555">
        <v>7</v>
      </c>
      <c r="B81" s="645">
        <v>43927</v>
      </c>
      <c r="C81" s="645">
        <v>43927</v>
      </c>
      <c r="D81" s="555">
        <v>0</v>
      </c>
      <c r="E81" s="555">
        <v>30252682</v>
      </c>
      <c r="F81" s="555">
        <v>30252682</v>
      </c>
      <c r="G81" s="555">
        <v>583</v>
      </c>
      <c r="H81" s="555" t="s">
        <v>6725</v>
      </c>
      <c r="I81" s="555" t="s">
        <v>6757</v>
      </c>
      <c r="J81" s="555" t="s">
        <v>3295</v>
      </c>
      <c r="K81" s="555">
        <v>60</v>
      </c>
      <c r="L81" s="645">
        <v>43921</v>
      </c>
      <c r="M81" s="645">
        <v>43927</v>
      </c>
      <c r="N81" s="555" t="s">
        <v>6727</v>
      </c>
      <c r="O81">
        <v>6984806304</v>
      </c>
      <c r="P81" t="s">
        <v>3081</v>
      </c>
      <c r="Q81">
        <v>9061614</v>
      </c>
      <c r="R81">
        <v>890002395848</v>
      </c>
      <c r="S81" s="548">
        <v>1764</v>
      </c>
      <c r="T81" s="548">
        <v>42512</v>
      </c>
    </row>
    <row r="82" spans="1:20" x14ac:dyDescent="0.25">
      <c r="A82" s="555">
        <v>7</v>
      </c>
      <c r="B82" s="645">
        <v>43927</v>
      </c>
      <c r="C82" s="645">
        <v>43927</v>
      </c>
      <c r="D82" s="555">
        <v>0</v>
      </c>
      <c r="E82" s="555">
        <v>30252683</v>
      </c>
      <c r="F82" s="555">
        <v>30252683</v>
      </c>
      <c r="G82" s="555">
        <v>583</v>
      </c>
      <c r="H82" s="555" t="s">
        <v>6725</v>
      </c>
      <c r="I82" s="555" t="s">
        <v>6757</v>
      </c>
      <c r="J82" s="555" t="s">
        <v>3295</v>
      </c>
      <c r="K82" s="555">
        <v>60</v>
      </c>
      <c r="L82" s="645">
        <v>43921</v>
      </c>
      <c r="M82" s="645">
        <v>43927</v>
      </c>
      <c r="N82" s="555" t="s">
        <v>6727</v>
      </c>
      <c r="O82">
        <v>6984806270</v>
      </c>
      <c r="P82" t="s">
        <v>3081</v>
      </c>
      <c r="Q82">
        <v>9061616</v>
      </c>
      <c r="R82">
        <v>890002395848</v>
      </c>
      <c r="S82" s="548">
        <v>1172</v>
      </c>
      <c r="T82" s="548">
        <v>29300</v>
      </c>
    </row>
    <row r="83" spans="1:20" x14ac:dyDescent="0.25">
      <c r="A83" s="555">
        <v>7</v>
      </c>
      <c r="B83" s="645">
        <v>43927</v>
      </c>
      <c r="C83" s="645">
        <v>43927</v>
      </c>
      <c r="D83" s="555">
        <v>0</v>
      </c>
      <c r="E83" s="555"/>
      <c r="F83" s="555">
        <v>30252683</v>
      </c>
      <c r="G83" s="555">
        <v>583</v>
      </c>
      <c r="H83" s="555" t="s">
        <v>6725</v>
      </c>
      <c r="I83" s="555" t="s">
        <v>6757</v>
      </c>
      <c r="J83" s="555" t="s">
        <v>3295</v>
      </c>
      <c r="K83" s="555">
        <v>60</v>
      </c>
      <c r="L83" s="645">
        <v>43921</v>
      </c>
      <c r="M83" s="645">
        <v>43927</v>
      </c>
      <c r="N83" s="555" t="s">
        <v>6727</v>
      </c>
      <c r="O83">
        <v>6984806668</v>
      </c>
      <c r="P83" t="s">
        <v>3081</v>
      </c>
      <c r="S83" s="555">
        <v>252</v>
      </c>
      <c r="T83" s="548">
        <v>5922</v>
      </c>
    </row>
    <row r="84" spans="1:20" x14ac:dyDescent="0.25">
      <c r="A84" s="555">
        <v>7</v>
      </c>
      <c r="B84" s="645">
        <v>43927</v>
      </c>
      <c r="C84" s="645">
        <v>43927</v>
      </c>
      <c r="D84" s="555">
        <v>0</v>
      </c>
      <c r="E84" s="555">
        <v>30253295</v>
      </c>
      <c r="F84" s="555">
        <v>30253295</v>
      </c>
      <c r="G84" s="555">
        <v>583</v>
      </c>
      <c r="H84" s="555" t="s">
        <v>6725</v>
      </c>
      <c r="I84" s="555" t="s">
        <v>6757</v>
      </c>
      <c r="J84" s="555" t="s">
        <v>3295</v>
      </c>
      <c r="K84" s="555">
        <v>60</v>
      </c>
      <c r="L84" s="645">
        <v>43922</v>
      </c>
      <c r="M84" s="645">
        <v>43928</v>
      </c>
      <c r="N84" s="555" t="s">
        <v>6727</v>
      </c>
      <c r="O84">
        <v>6984806361</v>
      </c>
      <c r="P84" t="s">
        <v>3081</v>
      </c>
      <c r="Q84">
        <v>9059547</v>
      </c>
      <c r="R84">
        <v>890002395848</v>
      </c>
      <c r="S84" s="548">
        <v>1160</v>
      </c>
      <c r="T84" s="548">
        <v>27028</v>
      </c>
    </row>
    <row r="85" spans="1:20" x14ac:dyDescent="0.25">
      <c r="A85" s="555">
        <v>7</v>
      </c>
      <c r="B85" s="645">
        <v>43927</v>
      </c>
      <c r="C85" s="645">
        <v>43927</v>
      </c>
      <c r="D85" s="555">
        <v>0</v>
      </c>
      <c r="E85" s="555"/>
      <c r="F85" s="555">
        <v>30253295</v>
      </c>
      <c r="G85" s="555">
        <v>583</v>
      </c>
      <c r="H85" s="555" t="s">
        <v>6725</v>
      </c>
      <c r="I85" s="555" t="s">
        <v>6757</v>
      </c>
      <c r="J85" s="555" t="s">
        <v>3295</v>
      </c>
      <c r="K85" s="555">
        <v>60</v>
      </c>
      <c r="L85" s="645">
        <v>43922</v>
      </c>
      <c r="M85" s="645">
        <v>43928</v>
      </c>
      <c r="N85" s="555" t="s">
        <v>6727</v>
      </c>
      <c r="O85">
        <v>7092000778</v>
      </c>
      <c r="P85" t="s">
        <v>3081</v>
      </c>
      <c r="S85" s="548">
        <v>755</v>
      </c>
      <c r="T85" s="548">
        <v>13364</v>
      </c>
    </row>
    <row r="86" spans="1:20" x14ac:dyDescent="0.25">
      <c r="A86" s="555">
        <v>7</v>
      </c>
      <c r="B86" s="645">
        <v>43927</v>
      </c>
      <c r="C86" s="645">
        <v>43927</v>
      </c>
      <c r="D86" s="555">
        <v>0</v>
      </c>
      <c r="E86" s="555">
        <v>30253297</v>
      </c>
      <c r="F86" s="555">
        <v>30253297</v>
      </c>
      <c r="G86" s="555">
        <v>583</v>
      </c>
      <c r="H86" s="555" t="s">
        <v>6725</v>
      </c>
      <c r="I86" s="555" t="s">
        <v>6757</v>
      </c>
      <c r="J86" s="555" t="s">
        <v>3295</v>
      </c>
      <c r="K86" s="555">
        <v>60</v>
      </c>
      <c r="L86" s="645">
        <v>43922</v>
      </c>
      <c r="M86" s="645">
        <v>43928</v>
      </c>
      <c r="N86" s="555" t="s">
        <v>6727</v>
      </c>
      <c r="O86">
        <v>5150008211</v>
      </c>
      <c r="P86" t="s">
        <v>3081</v>
      </c>
      <c r="Q86">
        <v>9057635</v>
      </c>
      <c r="R86">
        <v>890002395848</v>
      </c>
      <c r="S86" s="548">
        <v>584</v>
      </c>
      <c r="T86" s="548">
        <v>8001</v>
      </c>
    </row>
    <row r="87" spans="1:20" x14ac:dyDescent="0.25">
      <c r="A87" s="555">
        <v>7</v>
      </c>
      <c r="B87" s="645">
        <v>43927</v>
      </c>
      <c r="C87" s="645">
        <v>43927</v>
      </c>
      <c r="D87" s="555">
        <v>0</v>
      </c>
      <c r="E87" s="555"/>
      <c r="F87" s="555">
        <v>30253297</v>
      </c>
      <c r="G87" s="555">
        <v>583</v>
      </c>
      <c r="H87" s="555" t="s">
        <v>6725</v>
      </c>
      <c r="I87" s="555" t="s">
        <v>6757</v>
      </c>
      <c r="J87" s="555" t="s">
        <v>3295</v>
      </c>
      <c r="K87" s="555">
        <v>60</v>
      </c>
      <c r="L87" s="645">
        <v>43922</v>
      </c>
      <c r="M87" s="645">
        <v>43928</v>
      </c>
      <c r="N87" s="555" t="s">
        <v>6727</v>
      </c>
      <c r="O87">
        <v>5150008212</v>
      </c>
      <c r="P87" t="s">
        <v>3081</v>
      </c>
      <c r="S87">
        <v>751</v>
      </c>
      <c r="T87" s="548">
        <v>10289</v>
      </c>
    </row>
    <row r="88" spans="1:20" x14ac:dyDescent="0.25">
      <c r="A88" s="555">
        <v>7</v>
      </c>
      <c r="B88" s="645">
        <v>43927</v>
      </c>
      <c r="C88" s="645">
        <v>43927</v>
      </c>
      <c r="D88" s="555">
        <v>0</v>
      </c>
      <c r="E88" s="555"/>
      <c r="F88" s="555">
        <v>30253297</v>
      </c>
      <c r="G88" s="555">
        <v>583</v>
      </c>
      <c r="H88" s="555" t="s">
        <v>6725</v>
      </c>
      <c r="I88" s="555" t="s">
        <v>6757</v>
      </c>
      <c r="J88" s="555" t="s">
        <v>3295</v>
      </c>
      <c r="K88" s="555">
        <v>60</v>
      </c>
      <c r="L88" s="645">
        <v>43922</v>
      </c>
      <c r="M88" s="645">
        <v>43928</v>
      </c>
      <c r="N88" s="555" t="s">
        <v>6727</v>
      </c>
      <c r="O88">
        <v>5150008219</v>
      </c>
      <c r="P88" t="s">
        <v>3081</v>
      </c>
      <c r="S88">
        <v>599</v>
      </c>
      <c r="T88" s="548">
        <v>8206</v>
      </c>
    </row>
    <row r="89" spans="1:20" x14ac:dyDescent="0.25">
      <c r="A89" s="555">
        <v>7</v>
      </c>
      <c r="B89" s="645">
        <v>43927</v>
      </c>
      <c r="C89" s="645">
        <v>43927</v>
      </c>
      <c r="D89" s="555">
        <v>0</v>
      </c>
      <c r="E89" s="555"/>
      <c r="F89" s="555">
        <v>30253297</v>
      </c>
      <c r="G89" s="555">
        <v>583</v>
      </c>
      <c r="H89" s="555" t="s">
        <v>6725</v>
      </c>
      <c r="I89" s="555" t="s">
        <v>6757</v>
      </c>
      <c r="J89" s="555" t="s">
        <v>3295</v>
      </c>
      <c r="K89" s="555">
        <v>60</v>
      </c>
      <c r="L89" s="645">
        <v>43922</v>
      </c>
      <c r="M89" s="645">
        <v>43928</v>
      </c>
      <c r="N89" s="555" t="s">
        <v>6727</v>
      </c>
      <c r="O89">
        <v>5150028649</v>
      </c>
      <c r="P89" t="s">
        <v>3081</v>
      </c>
      <c r="S89" s="548">
        <v>1291</v>
      </c>
      <c r="T89" s="548">
        <v>8262</v>
      </c>
    </row>
    <row r="90" spans="1:20" x14ac:dyDescent="0.25">
      <c r="A90" s="555">
        <v>7</v>
      </c>
      <c r="B90" s="645">
        <v>43927</v>
      </c>
      <c r="C90" s="645">
        <v>43927</v>
      </c>
      <c r="D90" s="555">
        <v>0</v>
      </c>
      <c r="E90" s="555">
        <v>30253298</v>
      </c>
      <c r="F90" s="555">
        <v>30253298</v>
      </c>
      <c r="G90" s="555">
        <v>583</v>
      </c>
      <c r="H90" s="555" t="s">
        <v>6725</v>
      </c>
      <c r="I90" s="555" t="s">
        <v>6757</v>
      </c>
      <c r="J90" s="555" t="s">
        <v>3295</v>
      </c>
      <c r="K90" s="555">
        <v>60</v>
      </c>
      <c r="L90" s="645">
        <v>43922</v>
      </c>
      <c r="M90" s="645">
        <v>43928</v>
      </c>
      <c r="N90" s="555" t="s">
        <v>6727</v>
      </c>
      <c r="O90">
        <v>5150028650</v>
      </c>
      <c r="P90" t="s">
        <v>3081</v>
      </c>
      <c r="Q90">
        <v>9057623</v>
      </c>
      <c r="R90">
        <v>890002395848</v>
      </c>
      <c r="S90" s="548">
        <v>1800</v>
      </c>
      <c r="T90" s="548">
        <v>8640</v>
      </c>
    </row>
    <row r="91" spans="1:20" x14ac:dyDescent="0.25">
      <c r="A91" s="555">
        <v>7</v>
      </c>
      <c r="B91" s="645">
        <v>43927</v>
      </c>
      <c r="C91" s="645">
        <v>43927</v>
      </c>
      <c r="D91" s="555">
        <v>0</v>
      </c>
      <c r="E91" s="555"/>
      <c r="F91" s="555">
        <v>30253298</v>
      </c>
      <c r="G91" s="555">
        <v>583</v>
      </c>
      <c r="H91" s="555" t="s">
        <v>6725</v>
      </c>
      <c r="I91" s="555" t="s">
        <v>6757</v>
      </c>
      <c r="J91" s="555" t="s">
        <v>3295</v>
      </c>
      <c r="K91" s="555">
        <v>60</v>
      </c>
      <c r="L91" s="645">
        <v>43922</v>
      </c>
      <c r="M91" s="645">
        <v>43928</v>
      </c>
      <c r="N91" s="555" t="s">
        <v>6727</v>
      </c>
      <c r="O91">
        <v>7092000768</v>
      </c>
      <c r="P91" t="s">
        <v>3081</v>
      </c>
      <c r="S91" s="548">
        <v>1666</v>
      </c>
      <c r="T91" s="548">
        <v>29488</v>
      </c>
    </row>
    <row r="92" spans="1:20" x14ac:dyDescent="0.25">
      <c r="A92" s="555">
        <v>7</v>
      </c>
      <c r="B92" s="645">
        <v>43927</v>
      </c>
      <c r="C92" s="645">
        <v>43927</v>
      </c>
      <c r="D92" s="555">
        <v>0</v>
      </c>
      <c r="E92" s="555">
        <v>30253299</v>
      </c>
      <c r="F92" s="555">
        <v>30253299</v>
      </c>
      <c r="G92" s="555">
        <v>583</v>
      </c>
      <c r="H92" s="555" t="s">
        <v>6725</v>
      </c>
      <c r="I92" s="555" t="s">
        <v>6757</v>
      </c>
      <c r="J92" s="555" t="s">
        <v>3295</v>
      </c>
      <c r="K92" s="555">
        <v>60</v>
      </c>
      <c r="L92" s="645">
        <v>43922</v>
      </c>
      <c r="M92" s="645">
        <v>43928</v>
      </c>
      <c r="N92" s="555" t="s">
        <v>6727</v>
      </c>
      <c r="O92">
        <v>6984805853</v>
      </c>
      <c r="P92" t="s">
        <v>3081</v>
      </c>
      <c r="Q92">
        <v>9057629</v>
      </c>
      <c r="R92">
        <v>890002395848</v>
      </c>
      <c r="S92" s="548">
        <v>1308</v>
      </c>
      <c r="T92" s="548">
        <v>32700</v>
      </c>
    </row>
    <row r="93" spans="1:20" x14ac:dyDescent="0.25">
      <c r="A93" s="555">
        <v>7</v>
      </c>
      <c r="B93" s="645">
        <v>43927</v>
      </c>
      <c r="C93" s="645">
        <v>43927</v>
      </c>
      <c r="D93" s="555">
        <v>0</v>
      </c>
      <c r="E93" s="555">
        <v>30253300</v>
      </c>
      <c r="F93" s="555">
        <v>30253300</v>
      </c>
      <c r="G93" s="555">
        <v>583</v>
      </c>
      <c r="H93" s="555" t="s">
        <v>6725</v>
      </c>
      <c r="I93" s="555" t="s">
        <v>6757</v>
      </c>
      <c r="J93" s="555" t="s">
        <v>3295</v>
      </c>
      <c r="K93" s="555">
        <v>60</v>
      </c>
      <c r="L93" s="645">
        <v>43922</v>
      </c>
      <c r="M93" s="645">
        <v>43928</v>
      </c>
      <c r="N93" s="555" t="s">
        <v>6727</v>
      </c>
      <c r="O93">
        <v>7092000768</v>
      </c>
      <c r="P93" t="s">
        <v>3081</v>
      </c>
      <c r="Q93">
        <v>9057627</v>
      </c>
      <c r="R93">
        <v>890002395848</v>
      </c>
      <c r="S93" s="548">
        <v>1131</v>
      </c>
      <c r="T93" s="548">
        <v>20019</v>
      </c>
    </row>
    <row r="94" spans="1:20" x14ac:dyDescent="0.25">
      <c r="A94" s="555">
        <v>7</v>
      </c>
      <c r="B94" s="645">
        <v>43927</v>
      </c>
      <c r="C94" s="645">
        <v>43927</v>
      </c>
      <c r="D94" s="555">
        <v>0</v>
      </c>
      <c r="E94" s="555"/>
      <c r="F94" s="555">
        <v>30253300</v>
      </c>
      <c r="G94" s="555">
        <v>583</v>
      </c>
      <c r="H94" s="555" t="s">
        <v>6725</v>
      </c>
      <c r="I94" s="555" t="s">
        <v>6757</v>
      </c>
      <c r="J94" s="555" t="s">
        <v>3295</v>
      </c>
      <c r="K94" s="555">
        <v>60</v>
      </c>
      <c r="L94" s="645">
        <v>43922</v>
      </c>
      <c r="M94" s="645">
        <v>43928</v>
      </c>
      <c r="N94" s="555" t="s">
        <v>6727</v>
      </c>
      <c r="O94">
        <v>7092000778</v>
      </c>
      <c r="P94" t="s">
        <v>3081</v>
      </c>
      <c r="S94" s="548">
        <v>1261</v>
      </c>
      <c r="T94" s="548">
        <v>22320</v>
      </c>
    </row>
    <row r="95" spans="1:20" x14ac:dyDescent="0.25">
      <c r="A95" s="555">
        <v>7</v>
      </c>
      <c r="B95" s="645">
        <v>43927</v>
      </c>
      <c r="C95" s="645">
        <v>43927</v>
      </c>
      <c r="D95" s="555">
        <v>0</v>
      </c>
      <c r="E95" s="555">
        <v>30253301</v>
      </c>
      <c r="F95" s="555">
        <v>30253301</v>
      </c>
      <c r="G95" s="555">
        <v>583</v>
      </c>
      <c r="H95" s="555" t="s">
        <v>6725</v>
      </c>
      <c r="I95" s="555" t="s">
        <v>6757</v>
      </c>
      <c r="J95" s="555" t="s">
        <v>3295</v>
      </c>
      <c r="K95" s="555">
        <v>60</v>
      </c>
      <c r="L95" s="645">
        <v>43922</v>
      </c>
      <c r="M95" s="645">
        <v>43928</v>
      </c>
      <c r="N95" s="555" t="s">
        <v>6727</v>
      </c>
      <c r="O95">
        <v>5150000329</v>
      </c>
      <c r="P95" t="s">
        <v>3081</v>
      </c>
      <c r="Q95">
        <v>9057633</v>
      </c>
      <c r="R95">
        <v>890002395848</v>
      </c>
      <c r="S95">
        <v>60</v>
      </c>
      <c r="T95" s="548">
        <v>1932</v>
      </c>
    </row>
    <row r="96" spans="1:20" x14ac:dyDescent="0.25">
      <c r="A96" s="555">
        <v>7</v>
      </c>
      <c r="B96" s="645">
        <v>43927</v>
      </c>
      <c r="C96" s="645">
        <v>43927</v>
      </c>
      <c r="D96" s="555">
        <v>0</v>
      </c>
      <c r="E96" s="555"/>
      <c r="F96" s="555">
        <v>30253301</v>
      </c>
      <c r="G96" s="555">
        <v>583</v>
      </c>
      <c r="H96" s="555" t="s">
        <v>6725</v>
      </c>
      <c r="I96" s="555" t="s">
        <v>6757</v>
      </c>
      <c r="J96" s="555" t="s">
        <v>3295</v>
      </c>
      <c r="K96" s="555">
        <v>60</v>
      </c>
      <c r="L96" s="645">
        <v>43922</v>
      </c>
      <c r="M96" s="645">
        <v>43928</v>
      </c>
      <c r="N96" s="555" t="s">
        <v>6727</v>
      </c>
      <c r="O96">
        <v>5150003884</v>
      </c>
      <c r="P96" t="s">
        <v>3081</v>
      </c>
      <c r="S96" s="548">
        <v>537</v>
      </c>
      <c r="T96" s="548">
        <v>7625</v>
      </c>
    </row>
    <row r="97" spans="1:20" x14ac:dyDescent="0.25">
      <c r="A97" s="555">
        <v>7</v>
      </c>
      <c r="B97" s="645">
        <v>43927</v>
      </c>
      <c r="C97" s="645">
        <v>43927</v>
      </c>
      <c r="D97" s="555">
        <v>0</v>
      </c>
      <c r="E97" s="555"/>
      <c r="F97" s="555">
        <v>30253301</v>
      </c>
      <c r="G97" s="555">
        <v>583</v>
      </c>
      <c r="H97" s="555" t="s">
        <v>6725</v>
      </c>
      <c r="I97" s="555" t="s">
        <v>6757</v>
      </c>
      <c r="J97" s="555" t="s">
        <v>3295</v>
      </c>
      <c r="K97" s="555">
        <v>60</v>
      </c>
      <c r="L97" s="645">
        <v>43922</v>
      </c>
      <c r="M97" s="645">
        <v>43928</v>
      </c>
      <c r="N97" s="555" t="s">
        <v>6727</v>
      </c>
      <c r="O97">
        <v>5150008216</v>
      </c>
      <c r="P97" t="s">
        <v>3081</v>
      </c>
      <c r="S97" s="548">
        <v>1185</v>
      </c>
      <c r="T97" s="548">
        <v>16827</v>
      </c>
    </row>
    <row r="98" spans="1:20" x14ac:dyDescent="0.25">
      <c r="A98" s="555">
        <v>7</v>
      </c>
      <c r="B98" s="645">
        <v>43927</v>
      </c>
      <c r="C98" s="645">
        <v>43927</v>
      </c>
      <c r="D98" s="555">
        <v>0</v>
      </c>
      <c r="E98" s="555"/>
      <c r="F98" s="555">
        <v>30253301</v>
      </c>
      <c r="G98" s="555">
        <v>583</v>
      </c>
      <c r="H98" s="555" t="s">
        <v>6725</v>
      </c>
      <c r="I98" s="555" t="s">
        <v>6757</v>
      </c>
      <c r="J98" s="555" t="s">
        <v>3295</v>
      </c>
      <c r="K98" s="555">
        <v>60</v>
      </c>
      <c r="L98" s="645">
        <v>43922</v>
      </c>
      <c r="M98" s="645">
        <v>43928</v>
      </c>
      <c r="N98" s="555" t="s">
        <v>6727</v>
      </c>
      <c r="O98">
        <v>5150008219</v>
      </c>
      <c r="P98" t="s">
        <v>3081</v>
      </c>
      <c r="S98" s="548">
        <v>136</v>
      </c>
      <c r="T98" s="548">
        <v>1863</v>
      </c>
    </row>
    <row r="99" spans="1:20" x14ac:dyDescent="0.25">
      <c r="A99" s="555">
        <v>7</v>
      </c>
      <c r="B99" s="645">
        <v>43927</v>
      </c>
      <c r="C99" s="645">
        <v>43927</v>
      </c>
      <c r="D99" s="555">
        <v>0</v>
      </c>
      <c r="E99" s="555">
        <v>30253303</v>
      </c>
      <c r="F99" s="555">
        <v>30253303</v>
      </c>
      <c r="G99" s="555">
        <v>583</v>
      </c>
      <c r="H99" s="555" t="s">
        <v>6725</v>
      </c>
      <c r="I99" s="555" t="s">
        <v>6757</v>
      </c>
      <c r="J99" s="555" t="s">
        <v>3295</v>
      </c>
      <c r="K99" s="555">
        <v>60</v>
      </c>
      <c r="L99" s="645">
        <v>43922</v>
      </c>
      <c r="M99" s="645">
        <v>43928</v>
      </c>
      <c r="N99" s="555" t="s">
        <v>6727</v>
      </c>
      <c r="O99">
        <v>5150024808</v>
      </c>
      <c r="P99" t="s">
        <v>3081</v>
      </c>
      <c r="Q99">
        <v>9057621</v>
      </c>
      <c r="R99">
        <v>890002395848</v>
      </c>
      <c r="S99" s="548">
        <v>864</v>
      </c>
      <c r="T99" s="548">
        <v>8294</v>
      </c>
    </row>
    <row r="100" spans="1:20" x14ac:dyDescent="0.25">
      <c r="A100" s="555">
        <v>7</v>
      </c>
      <c r="B100" s="645">
        <v>43927</v>
      </c>
      <c r="C100" s="645">
        <v>43927</v>
      </c>
      <c r="D100" s="555">
        <v>0</v>
      </c>
      <c r="E100" s="555"/>
      <c r="F100" s="555">
        <v>30253303</v>
      </c>
      <c r="G100" s="555">
        <v>583</v>
      </c>
      <c r="H100" s="555" t="s">
        <v>6725</v>
      </c>
      <c r="I100" s="555" t="s">
        <v>6757</v>
      </c>
      <c r="J100" s="555" t="s">
        <v>3295</v>
      </c>
      <c r="K100" s="555">
        <v>60</v>
      </c>
      <c r="L100" s="645">
        <v>43922</v>
      </c>
      <c r="M100" s="645">
        <v>43928</v>
      </c>
      <c r="N100" s="555" t="s">
        <v>6727</v>
      </c>
      <c r="O100">
        <v>5150028650</v>
      </c>
      <c r="P100" t="s">
        <v>3081</v>
      </c>
      <c r="S100" s="548">
        <v>3240</v>
      </c>
      <c r="T100" s="548">
        <v>15552</v>
      </c>
    </row>
    <row r="101" spans="1:20" x14ac:dyDescent="0.25">
      <c r="A101" s="555">
        <v>7</v>
      </c>
      <c r="B101" s="645">
        <v>43927</v>
      </c>
      <c r="C101" s="645">
        <v>43927</v>
      </c>
      <c r="D101" s="555">
        <v>0</v>
      </c>
      <c r="E101" s="555"/>
      <c r="F101" s="555">
        <v>30253303</v>
      </c>
      <c r="G101" s="555">
        <v>583</v>
      </c>
      <c r="H101" s="555" t="s">
        <v>6725</v>
      </c>
      <c r="I101" s="555" t="s">
        <v>6757</v>
      </c>
      <c r="J101" s="555" t="s">
        <v>3295</v>
      </c>
      <c r="K101" s="555">
        <v>60</v>
      </c>
      <c r="L101" s="645">
        <v>43922</v>
      </c>
      <c r="M101" s="645">
        <v>43928</v>
      </c>
      <c r="N101" s="555" t="s">
        <v>6727</v>
      </c>
      <c r="O101">
        <v>5150028650</v>
      </c>
      <c r="P101" t="s">
        <v>3081</v>
      </c>
      <c r="S101" s="548">
        <v>3300</v>
      </c>
      <c r="T101" s="548">
        <v>15840</v>
      </c>
    </row>
    <row r="102" spans="1:20" x14ac:dyDescent="0.25">
      <c r="A102" s="555">
        <v>7</v>
      </c>
      <c r="B102" s="645">
        <v>43924</v>
      </c>
      <c r="C102" s="645">
        <v>43924</v>
      </c>
      <c r="D102" s="555">
        <v>0</v>
      </c>
      <c r="E102" s="555">
        <v>30252268</v>
      </c>
      <c r="F102" s="555">
        <v>30252268</v>
      </c>
      <c r="G102" s="555">
        <v>583</v>
      </c>
      <c r="H102" s="555" t="s">
        <v>6725</v>
      </c>
      <c r="I102" s="555" t="s">
        <v>6757</v>
      </c>
      <c r="J102" s="555" t="s">
        <v>3295</v>
      </c>
      <c r="K102" s="555">
        <v>60</v>
      </c>
      <c r="L102" s="645">
        <v>43920</v>
      </c>
      <c r="M102" s="645">
        <v>43924</v>
      </c>
      <c r="N102" s="555" t="s">
        <v>6727</v>
      </c>
      <c r="O102">
        <v>5150000012</v>
      </c>
      <c r="P102" t="s">
        <v>3081</v>
      </c>
      <c r="Q102">
        <v>9051013</v>
      </c>
      <c r="R102">
        <v>890002395848</v>
      </c>
      <c r="S102" s="555">
        <v>240</v>
      </c>
      <c r="T102" s="548">
        <v>8448</v>
      </c>
    </row>
    <row r="103" spans="1:20" x14ac:dyDescent="0.25">
      <c r="A103" s="555">
        <v>7</v>
      </c>
      <c r="B103" s="645">
        <v>43924</v>
      </c>
      <c r="C103" s="645">
        <v>43924</v>
      </c>
      <c r="D103" s="555">
        <v>0</v>
      </c>
      <c r="E103" s="555"/>
      <c r="F103" s="555">
        <v>30252268</v>
      </c>
      <c r="G103" s="555">
        <v>583</v>
      </c>
      <c r="H103" s="555" t="s">
        <v>6725</v>
      </c>
      <c r="I103" s="555" t="s">
        <v>6757</v>
      </c>
      <c r="J103" s="555" t="s">
        <v>3295</v>
      </c>
      <c r="K103" s="555">
        <v>60</v>
      </c>
      <c r="L103" s="645">
        <v>43920</v>
      </c>
      <c r="M103" s="645">
        <v>43924</v>
      </c>
      <c r="N103" s="555" t="s">
        <v>6727</v>
      </c>
      <c r="O103">
        <v>6984806783</v>
      </c>
      <c r="P103" t="s">
        <v>3081</v>
      </c>
      <c r="S103" s="548">
        <v>1512</v>
      </c>
      <c r="T103" s="548">
        <v>35532</v>
      </c>
    </row>
    <row r="104" spans="1:20" x14ac:dyDescent="0.25">
      <c r="A104" s="555">
        <v>7</v>
      </c>
      <c r="B104" s="645">
        <v>43924</v>
      </c>
      <c r="C104" s="645">
        <v>43924</v>
      </c>
      <c r="D104" s="555">
        <v>0</v>
      </c>
      <c r="E104" s="555">
        <v>30253296</v>
      </c>
      <c r="F104" s="555">
        <v>30253296</v>
      </c>
      <c r="G104" s="555">
        <v>583</v>
      </c>
      <c r="H104" s="555" t="s">
        <v>6725</v>
      </c>
      <c r="I104" s="555" t="s">
        <v>6757</v>
      </c>
      <c r="J104" s="555" t="s">
        <v>3295</v>
      </c>
      <c r="K104" s="555">
        <v>60</v>
      </c>
      <c r="L104" s="645">
        <v>43922</v>
      </c>
      <c r="M104" s="645">
        <v>43928</v>
      </c>
      <c r="N104" s="555" t="s">
        <v>6727</v>
      </c>
      <c r="O104">
        <v>6984806361</v>
      </c>
      <c r="P104" t="s">
        <v>3081</v>
      </c>
      <c r="Q104">
        <v>9057625</v>
      </c>
      <c r="R104">
        <v>890002395848</v>
      </c>
      <c r="S104" s="548">
        <v>1848</v>
      </c>
      <c r="T104" s="548">
        <v>43058</v>
      </c>
    </row>
    <row r="105" spans="1:20" x14ac:dyDescent="0.25">
      <c r="A105" s="555">
        <v>7</v>
      </c>
      <c r="B105" s="645">
        <v>43924</v>
      </c>
      <c r="C105" s="645">
        <v>43922</v>
      </c>
      <c r="D105" s="555">
        <v>-2</v>
      </c>
      <c r="E105" s="555">
        <v>30253569</v>
      </c>
      <c r="F105" s="555"/>
      <c r="G105" s="555">
        <v>69</v>
      </c>
      <c r="H105" s="555" t="s">
        <v>6752</v>
      </c>
      <c r="I105" s="555" t="s">
        <v>6753</v>
      </c>
      <c r="J105" s="555" t="s">
        <v>6754</v>
      </c>
      <c r="K105" s="555">
        <v>60</v>
      </c>
      <c r="L105" s="645">
        <v>43922</v>
      </c>
      <c r="M105" s="645">
        <v>43925</v>
      </c>
      <c r="N105" s="555"/>
      <c r="O105">
        <v>69153</v>
      </c>
      <c r="P105" t="s">
        <v>3081</v>
      </c>
      <c r="S105" s="548">
        <v>576</v>
      </c>
      <c r="T105" s="548">
        <v>14400</v>
      </c>
    </row>
    <row r="106" spans="1:20" x14ac:dyDescent="0.25">
      <c r="A106" s="555">
        <v>7</v>
      </c>
      <c r="B106" s="645">
        <v>43924</v>
      </c>
      <c r="C106" s="645">
        <v>43922</v>
      </c>
      <c r="D106" s="555">
        <v>-2</v>
      </c>
      <c r="E106" s="555"/>
      <c r="F106" s="555"/>
      <c r="G106" s="555">
        <v>69</v>
      </c>
      <c r="H106" s="555" t="s">
        <v>6752</v>
      </c>
      <c r="I106" s="555" t="s">
        <v>6753</v>
      </c>
      <c r="J106" s="555" t="s">
        <v>6754</v>
      </c>
      <c r="K106" s="555">
        <v>60</v>
      </c>
      <c r="L106" s="645">
        <v>43922</v>
      </c>
      <c r="M106" s="645">
        <v>43925</v>
      </c>
      <c r="N106" s="555"/>
      <c r="O106">
        <v>69154</v>
      </c>
      <c r="P106" t="s">
        <v>3081</v>
      </c>
      <c r="S106" s="555">
        <v>758</v>
      </c>
      <c r="T106" s="548">
        <v>3032</v>
      </c>
    </row>
    <row r="107" spans="1:20" x14ac:dyDescent="0.25">
      <c r="A107" s="555">
        <v>7</v>
      </c>
      <c r="B107" s="645">
        <v>43924</v>
      </c>
      <c r="C107" s="645">
        <v>43922</v>
      </c>
      <c r="D107" s="555">
        <v>-2</v>
      </c>
      <c r="E107" s="555"/>
      <c r="F107" s="555"/>
      <c r="G107" s="555">
        <v>69</v>
      </c>
      <c r="H107" s="555" t="s">
        <v>6752</v>
      </c>
      <c r="I107" s="555" t="s">
        <v>6753</v>
      </c>
      <c r="J107" s="555" t="s">
        <v>6754</v>
      </c>
      <c r="K107" s="555">
        <v>60</v>
      </c>
      <c r="L107" s="645">
        <v>43922</v>
      </c>
      <c r="M107" s="645">
        <v>43925</v>
      </c>
      <c r="N107" s="555"/>
      <c r="O107">
        <v>69155</v>
      </c>
      <c r="P107" t="s">
        <v>3081</v>
      </c>
      <c r="S107" s="555">
        <v>576</v>
      </c>
      <c r="T107" s="548">
        <v>576</v>
      </c>
    </row>
    <row r="108" spans="1:20" x14ac:dyDescent="0.25">
      <c r="A108" s="555">
        <v>7</v>
      </c>
      <c r="B108" s="645">
        <v>43923</v>
      </c>
      <c r="C108" s="645">
        <v>43923</v>
      </c>
      <c r="D108" s="555">
        <v>0</v>
      </c>
      <c r="E108" s="555">
        <v>30252264</v>
      </c>
      <c r="F108" s="555">
        <v>30252264</v>
      </c>
      <c r="G108" s="555">
        <v>583</v>
      </c>
      <c r="H108" s="555" t="s">
        <v>6725</v>
      </c>
      <c r="I108" s="555" t="s">
        <v>6757</v>
      </c>
      <c r="J108" s="555" t="s">
        <v>3295</v>
      </c>
      <c r="K108" s="555">
        <v>60</v>
      </c>
      <c r="L108" s="645">
        <v>43920</v>
      </c>
      <c r="M108" s="645">
        <v>43924</v>
      </c>
      <c r="N108" s="555" t="s">
        <v>6727</v>
      </c>
      <c r="O108">
        <v>6984806478</v>
      </c>
      <c r="P108" t="s">
        <v>3081</v>
      </c>
      <c r="Q108">
        <v>9054894</v>
      </c>
      <c r="R108">
        <v>890002395848</v>
      </c>
      <c r="S108" s="548">
        <v>954</v>
      </c>
      <c r="T108" s="548">
        <v>22419</v>
      </c>
    </row>
    <row r="109" spans="1:20" x14ac:dyDescent="0.25">
      <c r="A109" s="555">
        <v>7</v>
      </c>
      <c r="B109" s="645">
        <v>43923</v>
      </c>
      <c r="C109" s="645">
        <v>43923</v>
      </c>
      <c r="D109" s="555">
        <v>0</v>
      </c>
      <c r="E109" s="555"/>
      <c r="F109" s="555">
        <v>30252264</v>
      </c>
      <c r="G109" s="555">
        <v>583</v>
      </c>
      <c r="H109" s="555" t="s">
        <v>6725</v>
      </c>
      <c r="I109" s="555" t="s">
        <v>6757</v>
      </c>
      <c r="J109" s="555" t="s">
        <v>3295</v>
      </c>
      <c r="K109" s="555">
        <v>60</v>
      </c>
      <c r="L109" s="645">
        <v>43920</v>
      </c>
      <c r="M109" s="645">
        <v>43924</v>
      </c>
      <c r="N109" s="555" t="s">
        <v>6727</v>
      </c>
      <c r="O109">
        <v>6984806783</v>
      </c>
      <c r="P109" t="s">
        <v>3081</v>
      </c>
      <c r="S109" s="555">
        <v>924</v>
      </c>
      <c r="T109" s="548">
        <v>21714</v>
      </c>
    </row>
    <row r="110" spans="1:20" x14ac:dyDescent="0.25">
      <c r="A110" s="555">
        <v>7</v>
      </c>
      <c r="B110" s="645">
        <v>43923</v>
      </c>
      <c r="C110" s="645">
        <v>43923</v>
      </c>
      <c r="D110" s="555">
        <v>0</v>
      </c>
      <c r="E110" s="555">
        <v>30252265</v>
      </c>
      <c r="F110" s="555">
        <v>30252265</v>
      </c>
      <c r="G110" s="555">
        <v>583</v>
      </c>
      <c r="H110" s="555" t="s">
        <v>6725</v>
      </c>
      <c r="I110" s="555" t="s">
        <v>6757</v>
      </c>
      <c r="J110" s="555" t="s">
        <v>3295</v>
      </c>
      <c r="K110" s="555">
        <v>60</v>
      </c>
      <c r="L110" s="645">
        <v>43920</v>
      </c>
      <c r="M110" s="645">
        <v>43924</v>
      </c>
      <c r="N110" s="555" t="s">
        <v>6727</v>
      </c>
      <c r="O110">
        <v>6984806957</v>
      </c>
      <c r="P110" t="s">
        <v>3081</v>
      </c>
      <c r="Q110">
        <v>9054896</v>
      </c>
      <c r="R110">
        <v>890002395848</v>
      </c>
      <c r="S110" s="548">
        <v>1681</v>
      </c>
      <c r="T110" s="548">
        <v>39504</v>
      </c>
    </row>
    <row r="111" spans="1:20" x14ac:dyDescent="0.25">
      <c r="A111" s="555">
        <v>7</v>
      </c>
      <c r="B111" s="645">
        <v>43923</v>
      </c>
      <c r="C111" s="645">
        <v>43923</v>
      </c>
      <c r="D111" s="555">
        <v>0</v>
      </c>
      <c r="E111" s="555">
        <v>30252266</v>
      </c>
      <c r="F111" s="555">
        <v>30252266</v>
      </c>
      <c r="G111" s="555">
        <v>583</v>
      </c>
      <c r="H111" s="555" t="s">
        <v>6725</v>
      </c>
      <c r="I111" s="555" t="s">
        <v>6757</v>
      </c>
      <c r="J111" s="555" t="s">
        <v>3295</v>
      </c>
      <c r="K111" s="555">
        <v>60</v>
      </c>
      <c r="L111" s="645">
        <v>43920</v>
      </c>
      <c r="M111" s="645">
        <v>43924</v>
      </c>
      <c r="N111" s="555" t="s">
        <v>6727</v>
      </c>
      <c r="O111">
        <v>5150000012</v>
      </c>
      <c r="P111" t="s">
        <v>3081</v>
      </c>
      <c r="Q111">
        <v>9054898</v>
      </c>
      <c r="R111">
        <v>890002395848</v>
      </c>
      <c r="S111" s="548">
        <v>1254</v>
      </c>
      <c r="T111" s="548">
        <v>44141</v>
      </c>
    </row>
    <row r="112" spans="1:20" x14ac:dyDescent="0.25">
      <c r="A112" s="555">
        <v>7</v>
      </c>
      <c r="B112" s="645">
        <v>43923</v>
      </c>
      <c r="C112" s="645">
        <v>43923</v>
      </c>
      <c r="D112" s="555">
        <v>0</v>
      </c>
      <c r="E112" s="555">
        <v>30252267</v>
      </c>
      <c r="F112" s="555">
        <v>30252267</v>
      </c>
      <c r="G112" s="555">
        <v>583</v>
      </c>
      <c r="H112" s="555" t="s">
        <v>6725</v>
      </c>
      <c r="I112" s="555" t="s">
        <v>6757</v>
      </c>
      <c r="J112" s="555" t="s">
        <v>3295</v>
      </c>
      <c r="K112" s="555">
        <v>60</v>
      </c>
      <c r="L112" s="645">
        <v>43920</v>
      </c>
      <c r="M112" s="645">
        <v>43924</v>
      </c>
      <c r="N112" s="555" t="s">
        <v>6727</v>
      </c>
      <c r="O112">
        <v>6984806957</v>
      </c>
      <c r="P112" t="s">
        <v>3081</v>
      </c>
      <c r="Q112">
        <v>9054900</v>
      </c>
      <c r="R112">
        <v>890002395848</v>
      </c>
      <c r="S112" s="548">
        <v>1764</v>
      </c>
      <c r="T112" s="548">
        <v>41454</v>
      </c>
    </row>
    <row r="113" spans="1:20" x14ac:dyDescent="0.25">
      <c r="A113" s="555">
        <v>7</v>
      </c>
      <c r="B113" s="645">
        <v>43922</v>
      </c>
      <c r="C113" s="645">
        <v>43922</v>
      </c>
      <c r="D113" s="555">
        <v>0</v>
      </c>
      <c r="E113" s="555">
        <v>30247643</v>
      </c>
      <c r="F113" s="555">
        <v>30247643</v>
      </c>
      <c r="G113" s="555">
        <v>583</v>
      </c>
      <c r="H113" s="555" t="s">
        <v>6725</v>
      </c>
      <c r="I113" s="555" t="s">
        <v>6757</v>
      </c>
      <c r="J113" s="555" t="s">
        <v>3295</v>
      </c>
      <c r="K113" s="555">
        <v>60</v>
      </c>
      <c r="L113" s="645">
        <v>43909</v>
      </c>
      <c r="M113" s="645">
        <v>43921</v>
      </c>
      <c r="N113" s="555" t="s">
        <v>6727</v>
      </c>
      <c r="O113">
        <v>5150000302</v>
      </c>
      <c r="P113" t="s">
        <v>3081</v>
      </c>
      <c r="Q113">
        <v>9036936</v>
      </c>
      <c r="R113">
        <v>890002395848</v>
      </c>
      <c r="S113" s="555">
        <v>720</v>
      </c>
      <c r="T113" s="548">
        <v>23184</v>
      </c>
    </row>
    <row r="114" spans="1:20" x14ac:dyDescent="0.25">
      <c r="A114" s="555">
        <v>7</v>
      </c>
      <c r="B114" s="645">
        <v>43922</v>
      </c>
      <c r="C114" s="645">
        <v>43922</v>
      </c>
      <c r="D114" s="555">
        <v>0</v>
      </c>
      <c r="E114" s="555"/>
      <c r="F114" s="555">
        <v>30247643</v>
      </c>
      <c r="G114" s="555">
        <v>583</v>
      </c>
      <c r="H114" s="555" t="s">
        <v>6725</v>
      </c>
      <c r="I114" s="555" t="s">
        <v>6757</v>
      </c>
      <c r="J114" s="555" t="s">
        <v>3295</v>
      </c>
      <c r="K114" s="555">
        <v>60</v>
      </c>
      <c r="L114" s="645">
        <v>43909</v>
      </c>
      <c r="M114" s="645">
        <v>43921</v>
      </c>
      <c r="N114" s="555" t="s">
        <v>6727</v>
      </c>
      <c r="O114">
        <v>5150000338</v>
      </c>
      <c r="P114" t="s">
        <v>3081</v>
      </c>
      <c r="S114" s="555">
        <v>104</v>
      </c>
      <c r="T114" s="548">
        <v>5585</v>
      </c>
    </row>
    <row r="115" spans="1:20" x14ac:dyDescent="0.25">
      <c r="A115" s="555">
        <v>7</v>
      </c>
      <c r="B115" s="645">
        <v>43922</v>
      </c>
      <c r="C115" s="645">
        <v>43922</v>
      </c>
      <c r="D115" s="555">
        <v>0</v>
      </c>
      <c r="E115" s="555"/>
      <c r="F115" s="555">
        <v>30247643</v>
      </c>
      <c r="G115" s="555">
        <v>583</v>
      </c>
      <c r="H115" s="555" t="s">
        <v>6725</v>
      </c>
      <c r="I115" s="555" t="s">
        <v>6757</v>
      </c>
      <c r="J115" s="555" t="s">
        <v>3295</v>
      </c>
      <c r="K115" s="555">
        <v>60</v>
      </c>
      <c r="L115" s="645">
        <v>43909</v>
      </c>
      <c r="M115" s="645">
        <v>43921</v>
      </c>
      <c r="N115" s="555" t="s">
        <v>6727</v>
      </c>
      <c r="O115">
        <v>5150005684</v>
      </c>
      <c r="P115" t="s">
        <v>3081</v>
      </c>
      <c r="S115" s="548">
        <v>740</v>
      </c>
      <c r="T115" s="548">
        <v>7400</v>
      </c>
    </row>
    <row r="116" spans="1:20" x14ac:dyDescent="0.25">
      <c r="A116" s="555">
        <v>7</v>
      </c>
      <c r="B116" s="645">
        <v>43922</v>
      </c>
      <c r="C116" s="645">
        <v>43922</v>
      </c>
      <c r="D116" s="555">
        <v>0</v>
      </c>
      <c r="E116" s="555">
        <v>30251353</v>
      </c>
      <c r="F116" s="555">
        <v>30251353</v>
      </c>
      <c r="G116" s="555">
        <v>583</v>
      </c>
      <c r="H116" s="555" t="s">
        <v>6725</v>
      </c>
      <c r="I116" s="555" t="s">
        <v>6757</v>
      </c>
      <c r="J116" s="555" t="s">
        <v>3295</v>
      </c>
      <c r="K116" s="555">
        <v>60</v>
      </c>
      <c r="L116" s="645">
        <v>43917</v>
      </c>
      <c r="M116" s="645">
        <v>43921</v>
      </c>
      <c r="N116" s="555" t="s">
        <v>6727</v>
      </c>
      <c r="O116">
        <v>5150024358</v>
      </c>
      <c r="P116" t="s">
        <v>3081</v>
      </c>
      <c r="Q116">
        <v>9047552</v>
      </c>
      <c r="R116">
        <v>890002395848</v>
      </c>
      <c r="S116" s="548">
        <v>3876</v>
      </c>
      <c r="T116" s="548">
        <v>16667</v>
      </c>
    </row>
    <row r="117" spans="1:20" x14ac:dyDescent="0.25">
      <c r="A117" s="555">
        <v>7</v>
      </c>
      <c r="B117" s="645">
        <v>43922</v>
      </c>
      <c r="C117" s="645">
        <v>43922</v>
      </c>
      <c r="D117" s="555">
        <v>0</v>
      </c>
      <c r="E117" s="555"/>
      <c r="F117" s="555">
        <v>30251353</v>
      </c>
      <c r="G117" s="555">
        <v>583</v>
      </c>
      <c r="H117" s="555" t="s">
        <v>6725</v>
      </c>
      <c r="I117" s="555" t="s">
        <v>6757</v>
      </c>
      <c r="J117" s="555" t="s">
        <v>3295</v>
      </c>
      <c r="K117" s="555">
        <v>60</v>
      </c>
      <c r="L117" s="645">
        <v>43917</v>
      </c>
      <c r="M117" s="645">
        <v>43921</v>
      </c>
      <c r="N117" s="555" t="s">
        <v>6727</v>
      </c>
      <c r="O117">
        <v>5150024358</v>
      </c>
      <c r="P117" t="s">
        <v>3081</v>
      </c>
      <c r="S117" s="548">
        <v>564</v>
      </c>
      <c r="T117" s="548">
        <v>2425</v>
      </c>
    </row>
    <row r="118" spans="1:20" x14ac:dyDescent="0.25">
      <c r="A118">
        <v>7</v>
      </c>
      <c r="B118" s="645">
        <v>43922</v>
      </c>
      <c r="C118" s="645">
        <v>43922</v>
      </c>
      <c r="D118">
        <v>0</v>
      </c>
      <c r="E118" s="555">
        <v>30251354</v>
      </c>
      <c r="F118" s="555">
        <v>30251354</v>
      </c>
      <c r="G118">
        <v>583</v>
      </c>
      <c r="H118" t="s">
        <v>6725</v>
      </c>
      <c r="I118" t="s">
        <v>6757</v>
      </c>
      <c r="J118" t="s">
        <v>3295</v>
      </c>
      <c r="K118">
        <v>60</v>
      </c>
      <c r="L118" s="645">
        <v>43917</v>
      </c>
      <c r="M118" s="645">
        <v>43921</v>
      </c>
      <c r="N118" t="s">
        <v>6727</v>
      </c>
      <c r="O118">
        <v>5150000302</v>
      </c>
      <c r="P118" t="s">
        <v>3081</v>
      </c>
      <c r="Q118">
        <v>9047550</v>
      </c>
      <c r="R118">
        <v>890002395848</v>
      </c>
      <c r="S118" s="548">
        <v>540</v>
      </c>
      <c r="T118" s="548">
        <v>17388</v>
      </c>
    </row>
    <row r="119" spans="1:20" x14ac:dyDescent="0.25">
      <c r="A119">
        <v>7</v>
      </c>
      <c r="B119" s="645">
        <v>43922</v>
      </c>
      <c r="C119" s="645">
        <v>43922</v>
      </c>
      <c r="D119">
        <v>0</v>
      </c>
      <c r="E119" s="555"/>
      <c r="F119" s="555">
        <v>30251354</v>
      </c>
      <c r="G119">
        <v>583</v>
      </c>
      <c r="H119" t="s">
        <v>6725</v>
      </c>
      <c r="I119" t="s">
        <v>6757</v>
      </c>
      <c r="J119" t="s">
        <v>3295</v>
      </c>
      <c r="K119">
        <v>60</v>
      </c>
      <c r="L119" s="645">
        <v>43917</v>
      </c>
      <c r="M119" s="645">
        <v>43921</v>
      </c>
      <c r="N119" t="s">
        <v>6727</v>
      </c>
      <c r="O119">
        <v>5150001180</v>
      </c>
      <c r="P119" t="s">
        <v>3081</v>
      </c>
      <c r="S119">
        <v>47</v>
      </c>
      <c r="T119" s="548">
        <v>2524</v>
      </c>
    </row>
    <row r="120" spans="1:20" x14ac:dyDescent="0.25">
      <c r="A120">
        <v>7</v>
      </c>
      <c r="B120" s="645">
        <v>43922</v>
      </c>
      <c r="C120" s="645">
        <v>43922</v>
      </c>
      <c r="D120">
        <v>0</v>
      </c>
      <c r="E120" s="555"/>
      <c r="F120" s="555">
        <v>30251354</v>
      </c>
      <c r="G120">
        <v>583</v>
      </c>
      <c r="H120" t="s">
        <v>6725</v>
      </c>
      <c r="I120" t="s">
        <v>6757</v>
      </c>
      <c r="J120" t="s">
        <v>3295</v>
      </c>
      <c r="K120">
        <v>60</v>
      </c>
      <c r="L120" s="645">
        <v>43917</v>
      </c>
      <c r="M120" s="645">
        <v>43921</v>
      </c>
      <c r="N120" t="s">
        <v>6727</v>
      </c>
      <c r="O120">
        <v>5150003884</v>
      </c>
      <c r="P120" t="s">
        <v>3081</v>
      </c>
      <c r="S120" s="548">
        <v>426</v>
      </c>
      <c r="T120" s="548">
        <v>6049</v>
      </c>
    </row>
    <row r="121" spans="1:20" x14ac:dyDescent="0.25">
      <c r="A121">
        <v>7</v>
      </c>
      <c r="B121" s="645">
        <v>43922</v>
      </c>
      <c r="C121" s="645">
        <v>43922</v>
      </c>
      <c r="D121">
        <v>0</v>
      </c>
      <c r="E121" s="555"/>
      <c r="F121" s="555">
        <v>30251354</v>
      </c>
      <c r="G121">
        <v>583</v>
      </c>
      <c r="H121" t="s">
        <v>6725</v>
      </c>
      <c r="I121" t="s">
        <v>6757</v>
      </c>
      <c r="J121" t="s">
        <v>3295</v>
      </c>
      <c r="K121">
        <v>60</v>
      </c>
      <c r="L121" s="645">
        <v>43917</v>
      </c>
      <c r="M121" s="645">
        <v>43921</v>
      </c>
      <c r="N121" t="s">
        <v>6727</v>
      </c>
      <c r="O121">
        <v>5150005682</v>
      </c>
      <c r="P121" t="s">
        <v>3081</v>
      </c>
      <c r="S121" s="548">
        <v>1036</v>
      </c>
      <c r="T121" s="548">
        <v>10360</v>
      </c>
    </row>
    <row r="122" spans="1:20" x14ac:dyDescent="0.25">
      <c r="A122">
        <v>7</v>
      </c>
      <c r="B122" s="645">
        <v>43922</v>
      </c>
      <c r="C122" s="645">
        <v>43922</v>
      </c>
      <c r="D122">
        <v>0</v>
      </c>
      <c r="E122" s="555"/>
      <c r="F122" s="555">
        <v>30251354</v>
      </c>
      <c r="G122">
        <v>583</v>
      </c>
      <c r="H122" t="s">
        <v>6725</v>
      </c>
      <c r="I122" t="s">
        <v>6757</v>
      </c>
      <c r="J122" t="s">
        <v>3295</v>
      </c>
      <c r="K122">
        <v>60</v>
      </c>
      <c r="L122" s="645">
        <v>43917</v>
      </c>
      <c r="M122" s="645">
        <v>43921</v>
      </c>
      <c r="N122" t="s">
        <v>6727</v>
      </c>
      <c r="O122">
        <v>5150005684</v>
      </c>
      <c r="P122" t="s">
        <v>3081</v>
      </c>
      <c r="S122" s="548">
        <v>296</v>
      </c>
      <c r="T122" s="548">
        <v>2960</v>
      </c>
    </row>
    <row r="123" spans="1:20" x14ac:dyDescent="0.25">
      <c r="A123">
        <v>7</v>
      </c>
      <c r="B123" s="645">
        <v>43920</v>
      </c>
      <c r="C123" s="645">
        <v>43920</v>
      </c>
      <c r="D123">
        <v>0</v>
      </c>
      <c r="E123" s="555">
        <v>30247641</v>
      </c>
      <c r="F123" s="555">
        <v>30247641</v>
      </c>
      <c r="G123">
        <v>583</v>
      </c>
      <c r="H123" t="s">
        <v>6725</v>
      </c>
      <c r="I123" t="s">
        <v>6757</v>
      </c>
      <c r="J123" t="s">
        <v>3295</v>
      </c>
      <c r="K123">
        <v>60</v>
      </c>
      <c r="L123" s="645">
        <v>43909</v>
      </c>
      <c r="M123" s="645">
        <v>43920</v>
      </c>
      <c r="N123" t="s">
        <v>6727</v>
      </c>
      <c r="O123">
        <v>5150000329</v>
      </c>
      <c r="P123" t="s">
        <v>3081</v>
      </c>
      <c r="Q123">
        <v>9022686</v>
      </c>
      <c r="R123">
        <v>890002395848</v>
      </c>
      <c r="S123" s="555">
        <v>480</v>
      </c>
      <c r="T123" s="548">
        <v>15456</v>
      </c>
    </row>
    <row r="124" spans="1:20" x14ac:dyDescent="0.25">
      <c r="A124">
        <v>7</v>
      </c>
      <c r="B124" s="645">
        <v>43920</v>
      </c>
      <c r="C124" s="645">
        <v>43920</v>
      </c>
      <c r="D124">
        <v>0</v>
      </c>
      <c r="E124" s="555"/>
      <c r="F124" s="555">
        <v>30247641</v>
      </c>
      <c r="G124">
        <v>583</v>
      </c>
      <c r="H124" t="s">
        <v>6725</v>
      </c>
      <c r="I124" t="s">
        <v>6757</v>
      </c>
      <c r="J124" t="s">
        <v>3295</v>
      </c>
      <c r="K124">
        <v>60</v>
      </c>
      <c r="L124" s="645">
        <v>43909</v>
      </c>
      <c r="M124" s="645">
        <v>43920</v>
      </c>
      <c r="N124" t="s">
        <v>6727</v>
      </c>
      <c r="O124">
        <v>5150005682</v>
      </c>
      <c r="P124" t="s">
        <v>3081</v>
      </c>
      <c r="S124" s="548">
        <v>2516</v>
      </c>
      <c r="T124" s="548">
        <v>25160</v>
      </c>
    </row>
    <row r="125" spans="1:20" x14ac:dyDescent="0.25">
      <c r="A125">
        <v>7</v>
      </c>
      <c r="B125" s="645">
        <v>43920</v>
      </c>
      <c r="C125" s="645">
        <v>43920</v>
      </c>
      <c r="D125">
        <v>0</v>
      </c>
      <c r="E125" s="555">
        <v>30247642</v>
      </c>
      <c r="F125" s="555">
        <v>30247642</v>
      </c>
      <c r="G125">
        <v>583</v>
      </c>
      <c r="H125" t="s">
        <v>6725</v>
      </c>
      <c r="I125" t="s">
        <v>6757</v>
      </c>
      <c r="J125" t="s">
        <v>3295</v>
      </c>
      <c r="K125">
        <v>60</v>
      </c>
      <c r="L125" s="645">
        <v>43909</v>
      </c>
      <c r="M125" s="645">
        <v>43920</v>
      </c>
      <c r="N125" t="s">
        <v>6727</v>
      </c>
      <c r="O125">
        <v>5150005683</v>
      </c>
      <c r="P125" t="s">
        <v>3081</v>
      </c>
      <c r="Q125">
        <v>9022690</v>
      </c>
      <c r="R125">
        <v>890002395848</v>
      </c>
      <c r="S125" s="548">
        <v>3848</v>
      </c>
      <c r="T125" s="548">
        <v>38480</v>
      </c>
    </row>
    <row r="126" spans="1:20" x14ac:dyDescent="0.25">
      <c r="A126">
        <v>7</v>
      </c>
      <c r="B126" s="645">
        <v>43920</v>
      </c>
      <c r="C126" s="645">
        <v>43920</v>
      </c>
      <c r="D126">
        <v>0</v>
      </c>
      <c r="E126" s="555">
        <v>30247644</v>
      </c>
      <c r="F126" s="555">
        <v>30247644</v>
      </c>
      <c r="G126">
        <v>583</v>
      </c>
      <c r="H126" t="s">
        <v>6725</v>
      </c>
      <c r="I126" t="s">
        <v>6757</v>
      </c>
      <c r="J126" t="s">
        <v>3295</v>
      </c>
      <c r="K126">
        <v>60</v>
      </c>
      <c r="L126" s="645">
        <v>43909</v>
      </c>
      <c r="M126" s="645">
        <v>43920</v>
      </c>
      <c r="N126" t="s">
        <v>6727</v>
      </c>
      <c r="O126">
        <v>5150000328</v>
      </c>
      <c r="P126" t="s">
        <v>3081</v>
      </c>
      <c r="Q126">
        <v>9036938</v>
      </c>
      <c r="R126">
        <v>890002395848</v>
      </c>
      <c r="S126" s="555">
        <v>120</v>
      </c>
      <c r="T126" s="548">
        <v>3864</v>
      </c>
    </row>
    <row r="127" spans="1:20" x14ac:dyDescent="0.25">
      <c r="A127">
        <v>7</v>
      </c>
      <c r="B127" s="645">
        <v>43920</v>
      </c>
      <c r="C127" s="645">
        <v>43920</v>
      </c>
      <c r="D127">
        <v>0</v>
      </c>
      <c r="E127" s="555"/>
      <c r="F127" s="555">
        <v>30247644</v>
      </c>
      <c r="G127">
        <v>583</v>
      </c>
      <c r="H127" t="s">
        <v>6725</v>
      </c>
      <c r="I127" t="s">
        <v>6757</v>
      </c>
      <c r="J127" t="s">
        <v>3295</v>
      </c>
      <c r="K127">
        <v>60</v>
      </c>
      <c r="L127" s="645">
        <v>43909</v>
      </c>
      <c r="M127" s="645">
        <v>43920</v>
      </c>
      <c r="N127" t="s">
        <v>6727</v>
      </c>
      <c r="O127">
        <v>5150000329</v>
      </c>
      <c r="P127" t="s">
        <v>3081</v>
      </c>
      <c r="S127">
        <v>600</v>
      </c>
      <c r="T127" s="548">
        <v>19320</v>
      </c>
    </row>
    <row r="128" spans="1:20" x14ac:dyDescent="0.25">
      <c r="A128">
        <v>7</v>
      </c>
      <c r="B128" s="645">
        <v>43920</v>
      </c>
      <c r="C128" s="645">
        <v>43920</v>
      </c>
      <c r="D128">
        <v>0</v>
      </c>
      <c r="E128" s="555"/>
      <c r="F128" s="555">
        <v>30247644</v>
      </c>
      <c r="G128">
        <v>583</v>
      </c>
      <c r="H128" t="s">
        <v>6725</v>
      </c>
      <c r="I128" t="s">
        <v>6757</v>
      </c>
      <c r="J128" t="s">
        <v>3295</v>
      </c>
      <c r="K128">
        <v>60</v>
      </c>
      <c r="L128" s="645">
        <v>43909</v>
      </c>
      <c r="M128" s="645">
        <v>43920</v>
      </c>
      <c r="N128" t="s">
        <v>6727</v>
      </c>
      <c r="O128">
        <v>5150005683</v>
      </c>
      <c r="P128" t="s">
        <v>3081</v>
      </c>
      <c r="S128">
        <v>296</v>
      </c>
      <c r="T128" s="548">
        <v>2960</v>
      </c>
    </row>
    <row r="129" spans="1:20" x14ac:dyDescent="0.25">
      <c r="A129">
        <v>7</v>
      </c>
      <c r="B129" s="645">
        <v>43920</v>
      </c>
      <c r="C129" s="645">
        <v>43920</v>
      </c>
      <c r="D129">
        <v>0</v>
      </c>
      <c r="F129" s="555">
        <v>30247644</v>
      </c>
      <c r="G129">
        <v>583</v>
      </c>
      <c r="H129" t="s">
        <v>6725</v>
      </c>
      <c r="I129" t="s">
        <v>6757</v>
      </c>
      <c r="J129" t="s">
        <v>3295</v>
      </c>
      <c r="K129">
        <v>60</v>
      </c>
      <c r="L129" s="645">
        <v>43909</v>
      </c>
      <c r="M129" s="645">
        <v>43920</v>
      </c>
      <c r="N129" t="s">
        <v>6727</v>
      </c>
      <c r="O129">
        <v>5150005684</v>
      </c>
      <c r="P129" t="s">
        <v>3081</v>
      </c>
      <c r="S129" s="548">
        <v>1036</v>
      </c>
      <c r="T129" s="548">
        <v>10360</v>
      </c>
    </row>
    <row r="130" spans="1:20" x14ac:dyDescent="0.25">
      <c r="A130">
        <v>7</v>
      </c>
      <c r="B130" s="645">
        <v>43920</v>
      </c>
      <c r="C130" s="645">
        <v>43920</v>
      </c>
      <c r="D130">
        <v>0</v>
      </c>
      <c r="E130" s="555">
        <v>30247645</v>
      </c>
      <c r="F130" s="555">
        <v>30247645</v>
      </c>
      <c r="G130">
        <v>583</v>
      </c>
      <c r="H130" t="s">
        <v>6725</v>
      </c>
      <c r="I130" t="s">
        <v>6757</v>
      </c>
      <c r="J130" t="s">
        <v>3295</v>
      </c>
      <c r="K130">
        <v>60</v>
      </c>
      <c r="L130" s="645">
        <v>43909</v>
      </c>
      <c r="M130" s="645">
        <v>43920</v>
      </c>
      <c r="N130" t="s">
        <v>6727</v>
      </c>
      <c r="O130">
        <v>5150005683</v>
      </c>
      <c r="P130" t="s">
        <v>3081</v>
      </c>
      <c r="Q130">
        <v>9022692</v>
      </c>
      <c r="R130">
        <v>890002395848</v>
      </c>
      <c r="S130" s="548">
        <v>3848</v>
      </c>
      <c r="T130" s="548">
        <v>38480</v>
      </c>
    </row>
    <row r="131" spans="1:20" x14ac:dyDescent="0.25">
      <c r="A131">
        <v>7</v>
      </c>
      <c r="B131" s="645">
        <v>43920</v>
      </c>
      <c r="C131" s="645">
        <v>43920</v>
      </c>
      <c r="D131">
        <v>0</v>
      </c>
      <c r="E131" s="555">
        <v>30247646</v>
      </c>
      <c r="F131" s="555">
        <v>30247646</v>
      </c>
      <c r="G131">
        <v>583</v>
      </c>
      <c r="H131" t="s">
        <v>6725</v>
      </c>
      <c r="I131" t="s">
        <v>6757</v>
      </c>
      <c r="J131" t="s">
        <v>3295</v>
      </c>
      <c r="K131">
        <v>60</v>
      </c>
      <c r="L131" s="645">
        <v>43909</v>
      </c>
      <c r="M131" s="645">
        <v>43920</v>
      </c>
      <c r="N131" t="s">
        <v>6727</v>
      </c>
      <c r="O131">
        <v>5150000328</v>
      </c>
      <c r="P131" t="s">
        <v>3081</v>
      </c>
      <c r="Q131">
        <v>9022678</v>
      </c>
      <c r="R131">
        <v>890002395848</v>
      </c>
      <c r="S131" s="548">
        <v>1304</v>
      </c>
      <c r="T131" s="548">
        <v>41989</v>
      </c>
    </row>
    <row r="132" spans="1:20" x14ac:dyDescent="0.25">
      <c r="A132">
        <v>7</v>
      </c>
      <c r="B132" s="645">
        <v>43920</v>
      </c>
      <c r="C132" s="645">
        <v>43920</v>
      </c>
      <c r="D132">
        <v>0</v>
      </c>
      <c r="E132" s="555">
        <v>30247647</v>
      </c>
      <c r="F132" s="555">
        <v>30247647</v>
      </c>
      <c r="G132">
        <v>583</v>
      </c>
      <c r="H132" t="s">
        <v>6725</v>
      </c>
      <c r="I132" t="s">
        <v>6757</v>
      </c>
      <c r="J132" t="s">
        <v>3295</v>
      </c>
      <c r="K132">
        <v>60</v>
      </c>
      <c r="L132" s="645">
        <v>43909</v>
      </c>
      <c r="M132" s="645">
        <v>43920</v>
      </c>
      <c r="N132" t="s">
        <v>6727</v>
      </c>
      <c r="O132">
        <v>5150000328</v>
      </c>
      <c r="P132" t="s">
        <v>3081</v>
      </c>
      <c r="Q132">
        <v>9022680</v>
      </c>
      <c r="R132">
        <v>890002395848</v>
      </c>
      <c r="S132" s="548">
        <v>1320</v>
      </c>
      <c r="T132" s="548">
        <v>42504</v>
      </c>
    </row>
    <row r="133" spans="1:20" x14ac:dyDescent="0.25">
      <c r="A133">
        <v>7</v>
      </c>
      <c r="B133" s="645">
        <v>43920</v>
      </c>
      <c r="C133" s="645">
        <v>43920</v>
      </c>
      <c r="D133">
        <v>0</v>
      </c>
      <c r="E133" s="555">
        <v>30247651</v>
      </c>
      <c r="F133" s="555">
        <v>30247651</v>
      </c>
      <c r="G133">
        <v>583</v>
      </c>
      <c r="H133" t="s">
        <v>6725</v>
      </c>
      <c r="I133" t="s">
        <v>6757</v>
      </c>
      <c r="J133" t="s">
        <v>3295</v>
      </c>
      <c r="K133">
        <v>60</v>
      </c>
      <c r="L133" s="645">
        <v>43909</v>
      </c>
      <c r="M133" s="645">
        <v>43920</v>
      </c>
      <c r="N133" t="s">
        <v>6727</v>
      </c>
      <c r="O133">
        <v>5150000302</v>
      </c>
      <c r="P133" t="s">
        <v>3081</v>
      </c>
      <c r="Q133">
        <v>9022688</v>
      </c>
      <c r="R133">
        <v>890002395848</v>
      </c>
      <c r="S133" s="555">
        <v>240</v>
      </c>
      <c r="T133" s="548">
        <v>7728</v>
      </c>
    </row>
    <row r="134" spans="1:20" x14ac:dyDescent="0.25">
      <c r="A134">
        <v>7</v>
      </c>
      <c r="B134" s="645">
        <v>43920</v>
      </c>
      <c r="C134" s="645">
        <v>43920</v>
      </c>
      <c r="D134">
        <v>0</v>
      </c>
      <c r="F134" s="555">
        <v>30247651</v>
      </c>
      <c r="G134">
        <v>583</v>
      </c>
      <c r="H134" t="s">
        <v>6725</v>
      </c>
      <c r="I134" t="s">
        <v>6757</v>
      </c>
      <c r="J134" t="s">
        <v>3295</v>
      </c>
      <c r="K134">
        <v>60</v>
      </c>
      <c r="L134" s="645">
        <v>43909</v>
      </c>
      <c r="M134" s="645">
        <v>43920</v>
      </c>
      <c r="N134" t="s">
        <v>6727</v>
      </c>
      <c r="O134">
        <v>5150005685</v>
      </c>
      <c r="P134" t="s">
        <v>3081</v>
      </c>
      <c r="S134" s="548">
        <v>3204</v>
      </c>
      <c r="T134" s="548">
        <v>32040</v>
      </c>
    </row>
    <row r="135" spans="1:20" x14ac:dyDescent="0.25">
      <c r="A135">
        <v>7</v>
      </c>
      <c r="B135" s="645">
        <v>43917</v>
      </c>
      <c r="C135" s="645">
        <v>43917</v>
      </c>
      <c r="D135">
        <v>0</v>
      </c>
      <c r="E135" s="555">
        <v>30247158</v>
      </c>
      <c r="F135" s="555">
        <v>30247158</v>
      </c>
      <c r="G135">
        <v>583</v>
      </c>
      <c r="H135" t="s">
        <v>6725</v>
      </c>
      <c r="I135" t="s">
        <v>6757</v>
      </c>
      <c r="J135" t="s">
        <v>3295</v>
      </c>
      <c r="K135">
        <v>60</v>
      </c>
      <c r="L135" s="645">
        <v>43908</v>
      </c>
      <c r="M135" s="645">
        <v>43917</v>
      </c>
      <c r="N135" t="s">
        <v>6727</v>
      </c>
      <c r="O135">
        <v>5150024358</v>
      </c>
      <c r="P135" t="s">
        <v>3081</v>
      </c>
      <c r="Q135">
        <v>9012814</v>
      </c>
      <c r="R135">
        <v>890002395848</v>
      </c>
      <c r="S135" s="548">
        <v>7332</v>
      </c>
      <c r="T135" s="548">
        <v>31528</v>
      </c>
    </row>
    <row r="136" spans="1:20" x14ac:dyDescent="0.25">
      <c r="A136">
        <v>7</v>
      </c>
      <c r="B136" s="645">
        <v>43917</v>
      </c>
      <c r="C136" s="645">
        <v>43917</v>
      </c>
      <c r="D136">
        <v>0</v>
      </c>
      <c r="E136" s="555">
        <v>30247161</v>
      </c>
      <c r="F136" s="555">
        <v>30247161</v>
      </c>
      <c r="G136">
        <v>583</v>
      </c>
      <c r="H136" t="s">
        <v>6725</v>
      </c>
      <c r="I136" t="s">
        <v>6757</v>
      </c>
      <c r="J136" t="s">
        <v>3295</v>
      </c>
      <c r="K136">
        <v>60</v>
      </c>
      <c r="L136" s="645">
        <v>43908</v>
      </c>
      <c r="M136" s="645">
        <v>43917</v>
      </c>
      <c r="N136" t="s">
        <v>6727</v>
      </c>
      <c r="O136">
        <v>5150024357</v>
      </c>
      <c r="P136" t="s">
        <v>3081</v>
      </c>
      <c r="Q136">
        <v>9026405</v>
      </c>
      <c r="R136">
        <v>890002395848</v>
      </c>
      <c r="S136" s="548">
        <v>6221</v>
      </c>
      <c r="T136" s="548">
        <v>26750</v>
      </c>
    </row>
    <row r="137" spans="1:20" x14ac:dyDescent="0.25">
      <c r="A137">
        <v>7</v>
      </c>
      <c r="B137" s="645">
        <v>43917</v>
      </c>
      <c r="C137" s="645">
        <v>43917</v>
      </c>
      <c r="D137">
        <v>0</v>
      </c>
      <c r="E137" s="555">
        <v>30247163</v>
      </c>
      <c r="F137" s="555">
        <v>30247163</v>
      </c>
      <c r="G137">
        <v>583</v>
      </c>
      <c r="H137" t="s">
        <v>6725</v>
      </c>
      <c r="I137" t="s">
        <v>6757</v>
      </c>
      <c r="J137" t="s">
        <v>3295</v>
      </c>
      <c r="K137">
        <v>60</v>
      </c>
      <c r="L137" s="645">
        <v>43908</v>
      </c>
      <c r="M137" s="645">
        <v>43917</v>
      </c>
      <c r="N137" t="s">
        <v>6727</v>
      </c>
      <c r="O137">
        <v>5150024357</v>
      </c>
      <c r="P137" t="s">
        <v>3081</v>
      </c>
      <c r="Q137">
        <v>9022676</v>
      </c>
      <c r="R137">
        <v>890002395848</v>
      </c>
      <c r="S137" s="548">
        <v>7303</v>
      </c>
      <c r="T137" s="548">
        <v>31403</v>
      </c>
    </row>
    <row r="138" spans="1:20" x14ac:dyDescent="0.25">
      <c r="A138">
        <v>7</v>
      </c>
      <c r="B138" s="645">
        <v>43917</v>
      </c>
      <c r="C138" s="645">
        <v>43917</v>
      </c>
      <c r="D138">
        <v>0</v>
      </c>
      <c r="E138" s="555">
        <v>30247648</v>
      </c>
      <c r="F138" s="555">
        <v>30247648</v>
      </c>
      <c r="G138">
        <v>583</v>
      </c>
      <c r="H138" t="s">
        <v>6725</v>
      </c>
      <c r="I138" t="s">
        <v>6757</v>
      </c>
      <c r="J138" t="s">
        <v>3295</v>
      </c>
      <c r="K138">
        <v>60</v>
      </c>
      <c r="L138" s="645">
        <v>43909</v>
      </c>
      <c r="M138" s="645">
        <v>43920</v>
      </c>
      <c r="N138" t="s">
        <v>6727</v>
      </c>
      <c r="O138">
        <v>5150000328</v>
      </c>
      <c r="P138" t="s">
        <v>3081</v>
      </c>
      <c r="Q138">
        <v>9022682</v>
      </c>
      <c r="R138">
        <v>890002395848</v>
      </c>
      <c r="S138" s="548">
        <v>1320</v>
      </c>
      <c r="T138" s="548">
        <v>42504</v>
      </c>
    </row>
    <row r="139" spans="1:20" x14ac:dyDescent="0.25">
      <c r="A139">
        <v>7</v>
      </c>
      <c r="B139" s="645">
        <v>43917</v>
      </c>
      <c r="C139" s="645">
        <v>43917</v>
      </c>
      <c r="D139">
        <v>0</v>
      </c>
      <c r="E139" s="555">
        <v>30247649</v>
      </c>
      <c r="F139" s="555">
        <v>30247649</v>
      </c>
      <c r="G139">
        <v>583</v>
      </c>
      <c r="H139" t="s">
        <v>6725</v>
      </c>
      <c r="I139" t="s">
        <v>6757</v>
      </c>
      <c r="J139" t="s">
        <v>3295</v>
      </c>
      <c r="K139">
        <v>60</v>
      </c>
      <c r="L139" s="645">
        <v>43909</v>
      </c>
      <c r="M139" s="645">
        <v>43920</v>
      </c>
      <c r="N139" t="s">
        <v>6727</v>
      </c>
      <c r="O139">
        <v>5150005682</v>
      </c>
      <c r="P139" t="s">
        <v>3081</v>
      </c>
      <c r="Q139">
        <v>9022694</v>
      </c>
      <c r="R139">
        <v>890002395848</v>
      </c>
      <c r="S139" s="548">
        <v>3848</v>
      </c>
      <c r="T139" s="548">
        <v>38480</v>
      </c>
    </row>
    <row r="140" spans="1:20" x14ac:dyDescent="0.25">
      <c r="A140">
        <v>7</v>
      </c>
      <c r="B140" s="645">
        <v>43917</v>
      </c>
      <c r="C140" s="645">
        <v>43917</v>
      </c>
      <c r="D140">
        <v>0</v>
      </c>
      <c r="E140" s="555">
        <v>30247650</v>
      </c>
      <c r="F140" s="555">
        <v>30247650</v>
      </c>
      <c r="G140">
        <v>583</v>
      </c>
      <c r="H140" t="s">
        <v>6725</v>
      </c>
      <c r="I140" t="s">
        <v>6757</v>
      </c>
      <c r="J140" t="s">
        <v>3295</v>
      </c>
      <c r="K140">
        <v>60</v>
      </c>
      <c r="L140" s="645">
        <v>43909</v>
      </c>
      <c r="M140" s="645">
        <v>43920</v>
      </c>
      <c r="N140" t="s">
        <v>6727</v>
      </c>
      <c r="O140">
        <v>5150000328</v>
      </c>
      <c r="P140" t="s">
        <v>3081</v>
      </c>
      <c r="Q140">
        <v>9022684</v>
      </c>
      <c r="R140">
        <v>890002395848</v>
      </c>
      <c r="S140" s="548">
        <v>1320</v>
      </c>
      <c r="T140" s="548">
        <v>42504</v>
      </c>
    </row>
    <row r="141" spans="1:20" x14ac:dyDescent="0.25">
      <c r="A141">
        <v>7</v>
      </c>
      <c r="B141" s="645">
        <v>43916</v>
      </c>
      <c r="C141" s="645">
        <v>43916</v>
      </c>
      <c r="D141">
        <v>0</v>
      </c>
      <c r="E141" s="555">
        <v>30246913</v>
      </c>
      <c r="F141" s="555">
        <v>30246913</v>
      </c>
      <c r="G141">
        <v>583</v>
      </c>
      <c r="H141" t="s">
        <v>6725</v>
      </c>
      <c r="I141" t="s">
        <v>6757</v>
      </c>
      <c r="J141" t="s">
        <v>3295</v>
      </c>
      <c r="K141">
        <v>60</v>
      </c>
      <c r="L141" s="645">
        <v>43908</v>
      </c>
      <c r="M141" s="645">
        <v>43916</v>
      </c>
      <c r="N141" t="s">
        <v>6727</v>
      </c>
      <c r="O141">
        <v>5150005684</v>
      </c>
      <c r="P141" t="s">
        <v>3081</v>
      </c>
      <c r="Q141">
        <v>9008798</v>
      </c>
      <c r="R141">
        <v>890002395848</v>
      </c>
      <c r="S141" s="555">
        <v>216</v>
      </c>
      <c r="T141" s="548">
        <v>2160</v>
      </c>
    </row>
    <row r="142" spans="1:20" x14ac:dyDescent="0.25">
      <c r="A142">
        <v>7</v>
      </c>
      <c r="B142" s="645">
        <v>43916</v>
      </c>
      <c r="C142" s="645">
        <v>43916</v>
      </c>
      <c r="D142">
        <v>0</v>
      </c>
      <c r="E142" s="555"/>
      <c r="F142" s="555">
        <v>30246913</v>
      </c>
      <c r="G142">
        <v>583</v>
      </c>
      <c r="H142" t="s">
        <v>6725</v>
      </c>
      <c r="I142" t="s">
        <v>6757</v>
      </c>
      <c r="J142" t="s">
        <v>3295</v>
      </c>
      <c r="K142">
        <v>60</v>
      </c>
      <c r="L142" s="645">
        <v>43908</v>
      </c>
      <c r="M142" s="645">
        <v>43916</v>
      </c>
      <c r="N142" t="s">
        <v>6727</v>
      </c>
      <c r="O142">
        <v>5150005685</v>
      </c>
      <c r="P142" t="s">
        <v>3081</v>
      </c>
      <c r="S142" s="548">
        <v>2812</v>
      </c>
      <c r="T142" s="548">
        <v>28120</v>
      </c>
    </row>
    <row r="143" spans="1:20" x14ac:dyDescent="0.25">
      <c r="A143">
        <v>7</v>
      </c>
      <c r="B143" s="645">
        <v>43916</v>
      </c>
      <c r="C143" s="645">
        <v>43916</v>
      </c>
      <c r="D143">
        <v>0</v>
      </c>
      <c r="E143" s="555">
        <v>30247159</v>
      </c>
      <c r="F143" s="555">
        <v>30247159</v>
      </c>
      <c r="G143">
        <v>583</v>
      </c>
      <c r="H143" t="s">
        <v>6725</v>
      </c>
      <c r="I143" t="s">
        <v>6757</v>
      </c>
      <c r="J143" t="s">
        <v>3295</v>
      </c>
      <c r="K143">
        <v>60</v>
      </c>
      <c r="L143" s="645">
        <v>43908</v>
      </c>
      <c r="M143" s="645">
        <v>43917</v>
      </c>
      <c r="N143" t="s">
        <v>6727</v>
      </c>
      <c r="O143">
        <v>5150000328</v>
      </c>
      <c r="P143" t="s">
        <v>3081</v>
      </c>
      <c r="Q143">
        <v>9012808</v>
      </c>
      <c r="R143">
        <v>890002395848</v>
      </c>
      <c r="S143" s="548">
        <v>1080</v>
      </c>
      <c r="T143" s="548">
        <v>34776</v>
      </c>
    </row>
    <row r="144" spans="1:20" x14ac:dyDescent="0.25">
      <c r="A144">
        <v>7</v>
      </c>
      <c r="B144" s="645">
        <v>43916</v>
      </c>
      <c r="C144" s="645">
        <v>43916</v>
      </c>
      <c r="D144">
        <v>0</v>
      </c>
      <c r="F144" s="555">
        <v>30247159</v>
      </c>
      <c r="G144">
        <v>583</v>
      </c>
      <c r="H144" t="s">
        <v>6725</v>
      </c>
      <c r="I144" t="s">
        <v>6757</v>
      </c>
      <c r="J144" t="s">
        <v>3295</v>
      </c>
      <c r="K144">
        <v>60</v>
      </c>
      <c r="L144" s="645">
        <v>43908</v>
      </c>
      <c r="M144" s="645">
        <v>43917</v>
      </c>
      <c r="N144" t="s">
        <v>6727</v>
      </c>
      <c r="O144">
        <v>5150005682</v>
      </c>
      <c r="P144" t="s">
        <v>3081</v>
      </c>
      <c r="S144" s="555">
        <v>888</v>
      </c>
      <c r="T144" s="548">
        <v>8880</v>
      </c>
    </row>
    <row r="145" spans="1:20" x14ac:dyDescent="0.25">
      <c r="A145">
        <v>7</v>
      </c>
      <c r="B145" s="645">
        <v>43916</v>
      </c>
      <c r="C145" s="645">
        <v>43916</v>
      </c>
      <c r="D145">
        <v>0</v>
      </c>
      <c r="E145" s="555">
        <v>30247160</v>
      </c>
      <c r="F145" s="555">
        <v>30247160</v>
      </c>
      <c r="G145">
        <v>583</v>
      </c>
      <c r="H145" t="s">
        <v>6725</v>
      </c>
      <c r="I145" t="s">
        <v>6757</v>
      </c>
      <c r="J145" t="s">
        <v>3295</v>
      </c>
      <c r="K145">
        <v>60</v>
      </c>
      <c r="L145" s="645">
        <v>43908</v>
      </c>
      <c r="M145" s="645">
        <v>43917</v>
      </c>
      <c r="N145" t="s">
        <v>6727</v>
      </c>
      <c r="O145">
        <v>5150024358</v>
      </c>
      <c r="P145" t="s">
        <v>3081</v>
      </c>
      <c r="Q145">
        <v>9012812</v>
      </c>
      <c r="R145">
        <v>890002395848</v>
      </c>
      <c r="S145" s="548">
        <v>7156</v>
      </c>
      <c r="T145" s="548">
        <v>30771</v>
      </c>
    </row>
    <row r="146" spans="1:20" x14ac:dyDescent="0.25">
      <c r="A146">
        <v>7</v>
      </c>
      <c r="B146" s="645">
        <v>43916</v>
      </c>
      <c r="C146" s="645">
        <v>43916</v>
      </c>
      <c r="D146">
        <v>0</v>
      </c>
      <c r="E146" s="555">
        <v>30247162</v>
      </c>
      <c r="F146" s="555">
        <v>30247162</v>
      </c>
      <c r="G146">
        <v>583</v>
      </c>
      <c r="H146" t="s">
        <v>6725</v>
      </c>
      <c r="I146" t="s">
        <v>6757</v>
      </c>
      <c r="J146" t="s">
        <v>3295</v>
      </c>
      <c r="K146">
        <v>60</v>
      </c>
      <c r="L146" s="645">
        <v>43908</v>
      </c>
      <c r="M146" s="645">
        <v>43917</v>
      </c>
      <c r="N146" t="s">
        <v>6727</v>
      </c>
      <c r="O146">
        <v>5150000328</v>
      </c>
      <c r="P146" t="s">
        <v>3081</v>
      </c>
      <c r="Q146">
        <v>9012810</v>
      </c>
      <c r="R146">
        <v>890002395848</v>
      </c>
      <c r="S146" s="548">
        <v>898</v>
      </c>
      <c r="T146" s="548">
        <v>28916</v>
      </c>
    </row>
    <row r="147" spans="1:20" x14ac:dyDescent="0.25">
      <c r="A147">
        <v>7</v>
      </c>
      <c r="B147" s="645">
        <v>43916</v>
      </c>
      <c r="C147" s="645">
        <v>43916</v>
      </c>
      <c r="D147">
        <v>0</v>
      </c>
      <c r="F147" s="555">
        <v>30247162</v>
      </c>
      <c r="G147">
        <v>583</v>
      </c>
      <c r="H147" t="s">
        <v>6725</v>
      </c>
      <c r="I147" t="s">
        <v>6757</v>
      </c>
      <c r="J147" t="s">
        <v>3295</v>
      </c>
      <c r="K147">
        <v>60</v>
      </c>
      <c r="L147" s="645">
        <v>43908</v>
      </c>
      <c r="M147" s="645">
        <v>43917</v>
      </c>
      <c r="N147" t="s">
        <v>6727</v>
      </c>
      <c r="O147">
        <v>5150005682</v>
      </c>
      <c r="P147" t="s">
        <v>3081</v>
      </c>
      <c r="S147" s="548">
        <v>1332</v>
      </c>
      <c r="T147" s="548">
        <v>13320</v>
      </c>
    </row>
    <row r="148" spans="1:20" x14ac:dyDescent="0.25">
      <c r="A148">
        <v>7</v>
      </c>
      <c r="B148" s="645">
        <v>43915</v>
      </c>
      <c r="C148" s="645">
        <v>43915</v>
      </c>
      <c r="D148">
        <v>0</v>
      </c>
      <c r="E148" s="555">
        <v>30246909</v>
      </c>
      <c r="F148" s="555">
        <v>30246909</v>
      </c>
      <c r="G148">
        <v>583</v>
      </c>
      <c r="H148" t="s">
        <v>6725</v>
      </c>
      <c r="I148" t="s">
        <v>6757</v>
      </c>
      <c r="J148" t="s">
        <v>3295</v>
      </c>
      <c r="K148">
        <v>60</v>
      </c>
      <c r="L148" s="645">
        <v>43908</v>
      </c>
      <c r="M148" s="645">
        <v>43916</v>
      </c>
      <c r="N148" t="s">
        <v>6727</v>
      </c>
      <c r="O148">
        <v>5150005683</v>
      </c>
      <c r="P148" t="s">
        <v>3081</v>
      </c>
      <c r="Q148">
        <v>9008794</v>
      </c>
      <c r="R148">
        <v>890002395848</v>
      </c>
      <c r="S148" s="548">
        <v>3842</v>
      </c>
      <c r="T148" s="548">
        <v>38420</v>
      </c>
    </row>
    <row r="149" spans="1:20" x14ac:dyDescent="0.25">
      <c r="A149">
        <v>7</v>
      </c>
      <c r="B149" s="645">
        <v>43915</v>
      </c>
      <c r="C149" s="645">
        <v>43915</v>
      </c>
      <c r="D149">
        <v>0</v>
      </c>
      <c r="E149" s="555">
        <v>30246910</v>
      </c>
      <c r="F149" s="555">
        <v>30246910</v>
      </c>
      <c r="G149">
        <v>583</v>
      </c>
      <c r="H149" t="s">
        <v>6725</v>
      </c>
      <c r="I149" t="s">
        <v>6757</v>
      </c>
      <c r="J149" t="s">
        <v>3295</v>
      </c>
      <c r="K149">
        <v>60</v>
      </c>
      <c r="L149" s="645">
        <v>43908</v>
      </c>
      <c r="M149" s="645">
        <v>43916</v>
      </c>
      <c r="N149" t="s">
        <v>6727</v>
      </c>
      <c r="O149">
        <v>5150000328</v>
      </c>
      <c r="P149" t="s">
        <v>3081</v>
      </c>
      <c r="Q149">
        <v>9008788</v>
      </c>
      <c r="R149">
        <v>890002395848</v>
      </c>
      <c r="S149" s="548">
        <v>1320</v>
      </c>
      <c r="T149" s="548">
        <v>42504</v>
      </c>
    </row>
    <row r="150" spans="1:20" x14ac:dyDescent="0.25">
      <c r="A150">
        <v>7</v>
      </c>
      <c r="B150" s="645">
        <v>43915</v>
      </c>
      <c r="C150" s="645">
        <v>43915</v>
      </c>
      <c r="D150">
        <v>0</v>
      </c>
      <c r="E150" s="555">
        <v>30246911</v>
      </c>
      <c r="F150" s="555">
        <v>30246911</v>
      </c>
      <c r="G150">
        <v>583</v>
      </c>
      <c r="H150" t="s">
        <v>6725</v>
      </c>
      <c r="I150" t="s">
        <v>6757</v>
      </c>
      <c r="J150" t="s">
        <v>3295</v>
      </c>
      <c r="K150">
        <v>60</v>
      </c>
      <c r="L150" s="645">
        <v>43908</v>
      </c>
      <c r="M150" s="645">
        <v>43916</v>
      </c>
      <c r="N150" t="s">
        <v>6727</v>
      </c>
      <c r="O150">
        <v>5150000328</v>
      </c>
      <c r="P150" t="s">
        <v>3081</v>
      </c>
      <c r="Q150">
        <v>9008790</v>
      </c>
      <c r="R150">
        <v>890002395848</v>
      </c>
      <c r="S150" s="548">
        <v>1318</v>
      </c>
      <c r="T150" s="548">
        <v>42440</v>
      </c>
    </row>
    <row r="151" spans="1:20" x14ac:dyDescent="0.25">
      <c r="A151">
        <v>7</v>
      </c>
      <c r="B151" s="645">
        <v>43915</v>
      </c>
      <c r="C151" s="645">
        <v>43915</v>
      </c>
      <c r="D151">
        <v>0</v>
      </c>
      <c r="E151" s="555">
        <v>30246912</v>
      </c>
      <c r="F151" s="555">
        <v>30246912</v>
      </c>
      <c r="G151">
        <v>583</v>
      </c>
      <c r="H151" t="s">
        <v>6725</v>
      </c>
      <c r="I151" t="s">
        <v>6757</v>
      </c>
      <c r="J151" t="s">
        <v>3295</v>
      </c>
      <c r="K151">
        <v>60</v>
      </c>
      <c r="L151" s="645">
        <v>43908</v>
      </c>
      <c r="M151" s="645">
        <v>43916</v>
      </c>
      <c r="N151" t="s">
        <v>6727</v>
      </c>
      <c r="O151">
        <v>5150000302</v>
      </c>
      <c r="P151" t="s">
        <v>3081</v>
      </c>
      <c r="Q151">
        <v>9008796</v>
      </c>
      <c r="R151">
        <v>890002395848</v>
      </c>
      <c r="S151" s="555">
        <v>571</v>
      </c>
      <c r="T151" s="548">
        <v>18386</v>
      </c>
    </row>
    <row r="152" spans="1:20" x14ac:dyDescent="0.25">
      <c r="A152">
        <v>7</v>
      </c>
      <c r="B152" s="645">
        <v>43915</v>
      </c>
      <c r="C152" s="645">
        <v>43915</v>
      </c>
      <c r="D152">
        <v>0</v>
      </c>
      <c r="E152" s="555"/>
      <c r="F152" s="555">
        <v>30246912</v>
      </c>
      <c r="G152">
        <v>583</v>
      </c>
      <c r="H152" t="s">
        <v>6725</v>
      </c>
      <c r="I152" t="s">
        <v>6757</v>
      </c>
      <c r="J152" t="s">
        <v>3295</v>
      </c>
      <c r="K152">
        <v>60</v>
      </c>
      <c r="L152" s="645">
        <v>43908</v>
      </c>
      <c r="M152" s="645">
        <v>43916</v>
      </c>
      <c r="N152" t="s">
        <v>6727</v>
      </c>
      <c r="O152">
        <v>5150000329</v>
      </c>
      <c r="P152" t="s">
        <v>3081</v>
      </c>
      <c r="S152" s="555">
        <v>585</v>
      </c>
      <c r="T152" s="548">
        <v>18837</v>
      </c>
    </row>
    <row r="153" spans="1:20" x14ac:dyDescent="0.25">
      <c r="A153">
        <v>7</v>
      </c>
      <c r="B153" s="645">
        <v>43915</v>
      </c>
      <c r="C153" s="645">
        <v>43915</v>
      </c>
      <c r="D153">
        <v>0</v>
      </c>
      <c r="E153" s="555">
        <v>30246914</v>
      </c>
      <c r="F153" s="555">
        <v>30246914</v>
      </c>
      <c r="G153">
        <v>583</v>
      </c>
      <c r="H153" t="s">
        <v>6725</v>
      </c>
      <c r="I153" t="s">
        <v>6757</v>
      </c>
      <c r="J153" t="s">
        <v>3295</v>
      </c>
      <c r="K153">
        <v>60</v>
      </c>
      <c r="L153" s="645">
        <v>43908</v>
      </c>
      <c r="M153" s="645">
        <v>43916</v>
      </c>
      <c r="N153" t="s">
        <v>6727</v>
      </c>
      <c r="O153">
        <v>5150005682</v>
      </c>
      <c r="P153" t="s">
        <v>3081</v>
      </c>
      <c r="Q153">
        <v>9008792</v>
      </c>
      <c r="R153">
        <v>890002395848</v>
      </c>
      <c r="S153" s="548">
        <v>3761</v>
      </c>
      <c r="T153" s="548">
        <v>37610</v>
      </c>
    </row>
    <row r="154" spans="1:20" x14ac:dyDescent="0.25">
      <c r="A154">
        <v>7</v>
      </c>
      <c r="B154" s="645">
        <v>43910</v>
      </c>
      <c r="C154" s="645">
        <v>43910</v>
      </c>
      <c r="D154">
        <v>0</v>
      </c>
      <c r="E154" s="555">
        <v>30246224</v>
      </c>
      <c r="F154" s="555">
        <v>30246224</v>
      </c>
      <c r="G154">
        <v>583</v>
      </c>
      <c r="H154" t="s">
        <v>6725</v>
      </c>
      <c r="I154" t="s">
        <v>6757</v>
      </c>
      <c r="J154" t="s">
        <v>3295</v>
      </c>
      <c r="K154">
        <v>60</v>
      </c>
      <c r="L154" s="645">
        <v>43907</v>
      </c>
      <c r="M154" s="645">
        <v>43910</v>
      </c>
      <c r="N154" t="s">
        <v>6727</v>
      </c>
      <c r="O154">
        <v>5150024357</v>
      </c>
      <c r="P154" t="s">
        <v>3081</v>
      </c>
      <c r="Q154">
        <v>9003233</v>
      </c>
      <c r="R154">
        <v>890002395848</v>
      </c>
      <c r="S154" s="548">
        <v>7332</v>
      </c>
      <c r="T154" s="548">
        <v>31528</v>
      </c>
    </row>
    <row r="155" spans="1:20" x14ac:dyDescent="0.25">
      <c r="A155">
        <v>7</v>
      </c>
      <c r="B155" s="645">
        <v>43910</v>
      </c>
      <c r="C155" s="645">
        <v>43910</v>
      </c>
      <c r="D155">
        <v>0</v>
      </c>
      <c r="E155" s="555">
        <v>30246228</v>
      </c>
      <c r="F155" s="555">
        <v>30246228</v>
      </c>
      <c r="G155">
        <v>583</v>
      </c>
      <c r="H155" t="s">
        <v>6725</v>
      </c>
      <c r="I155" t="s">
        <v>6757</v>
      </c>
      <c r="J155" t="s">
        <v>3295</v>
      </c>
      <c r="K155">
        <v>60</v>
      </c>
      <c r="L155" s="645">
        <v>43907</v>
      </c>
      <c r="M155" s="645">
        <v>43910</v>
      </c>
      <c r="N155" t="s">
        <v>6727</v>
      </c>
      <c r="O155">
        <v>5150024357</v>
      </c>
      <c r="P155" t="s">
        <v>3081</v>
      </c>
      <c r="Q155">
        <v>9003235</v>
      </c>
      <c r="R155">
        <v>890002395848</v>
      </c>
      <c r="S155" s="548">
        <v>7332</v>
      </c>
      <c r="T155" s="548">
        <v>31528</v>
      </c>
    </row>
    <row r="156" spans="1:20" x14ac:dyDescent="0.25">
      <c r="A156">
        <v>7</v>
      </c>
      <c r="B156" s="645">
        <v>43910</v>
      </c>
      <c r="C156" s="645">
        <v>43910</v>
      </c>
      <c r="D156">
        <v>0</v>
      </c>
      <c r="E156" s="555">
        <v>30246230</v>
      </c>
      <c r="F156" s="555">
        <v>30246230</v>
      </c>
      <c r="G156">
        <v>583</v>
      </c>
      <c r="H156" t="s">
        <v>6725</v>
      </c>
      <c r="I156" t="s">
        <v>6757</v>
      </c>
      <c r="J156" t="s">
        <v>3295</v>
      </c>
      <c r="K156">
        <v>60</v>
      </c>
      <c r="L156" s="645">
        <v>43907</v>
      </c>
      <c r="M156" s="645">
        <v>43910</v>
      </c>
      <c r="N156" t="s">
        <v>6727</v>
      </c>
      <c r="O156">
        <v>5150024357</v>
      </c>
      <c r="P156" t="s">
        <v>3081</v>
      </c>
      <c r="Q156">
        <v>9003237</v>
      </c>
      <c r="R156">
        <v>890002395848</v>
      </c>
      <c r="S156" s="548">
        <v>7332</v>
      </c>
      <c r="T156" s="548">
        <v>31528</v>
      </c>
    </row>
    <row r="157" spans="1:20" x14ac:dyDescent="0.25">
      <c r="A157">
        <v>7</v>
      </c>
      <c r="B157" s="645">
        <v>43909</v>
      </c>
      <c r="C157" s="645">
        <v>43909</v>
      </c>
      <c r="D157">
        <v>0</v>
      </c>
      <c r="E157" s="555">
        <v>30246178</v>
      </c>
      <c r="F157" s="555">
        <v>30246178</v>
      </c>
      <c r="G157">
        <v>583</v>
      </c>
      <c r="H157" t="s">
        <v>6725</v>
      </c>
      <c r="I157" t="s">
        <v>6757</v>
      </c>
      <c r="J157" t="s">
        <v>3295</v>
      </c>
      <c r="K157">
        <v>60</v>
      </c>
      <c r="L157" s="645">
        <v>43907</v>
      </c>
      <c r="M157" s="645">
        <v>43909</v>
      </c>
      <c r="N157" t="s">
        <v>6727</v>
      </c>
      <c r="O157">
        <v>5150000338</v>
      </c>
      <c r="P157" t="s">
        <v>3081</v>
      </c>
      <c r="Q157">
        <v>9003219</v>
      </c>
      <c r="R157">
        <v>890002395848</v>
      </c>
      <c r="S157" s="555">
        <v>756</v>
      </c>
      <c r="T157" s="548">
        <v>40597</v>
      </c>
    </row>
    <row r="158" spans="1:20" x14ac:dyDescent="0.25">
      <c r="A158">
        <v>7</v>
      </c>
      <c r="B158" s="645">
        <v>43909</v>
      </c>
      <c r="C158" s="645">
        <v>43909</v>
      </c>
      <c r="D158">
        <v>0</v>
      </c>
      <c r="E158" s="555">
        <v>30246180</v>
      </c>
      <c r="F158" s="555">
        <v>30246180</v>
      </c>
      <c r="G158">
        <v>583</v>
      </c>
      <c r="H158" t="s">
        <v>6725</v>
      </c>
      <c r="I158" t="s">
        <v>6757</v>
      </c>
      <c r="J158" t="s">
        <v>3295</v>
      </c>
      <c r="K158">
        <v>60</v>
      </c>
      <c r="L158" s="645">
        <v>43907</v>
      </c>
      <c r="M158" s="645">
        <v>43909</v>
      </c>
      <c r="N158" t="s">
        <v>6727</v>
      </c>
      <c r="O158">
        <v>5150000315</v>
      </c>
      <c r="P158" t="s">
        <v>3081</v>
      </c>
      <c r="Q158">
        <v>9003221</v>
      </c>
      <c r="R158">
        <v>890002395848</v>
      </c>
      <c r="S158" s="548">
        <v>331</v>
      </c>
      <c r="T158" s="548">
        <v>17775</v>
      </c>
    </row>
    <row r="159" spans="1:20" x14ac:dyDescent="0.25">
      <c r="A159">
        <v>7</v>
      </c>
      <c r="B159" s="645">
        <v>43909</v>
      </c>
      <c r="C159" s="645">
        <v>43909</v>
      </c>
      <c r="D159">
        <v>0</v>
      </c>
      <c r="E159" s="555"/>
      <c r="F159" s="555">
        <v>30246180</v>
      </c>
      <c r="G159">
        <v>583</v>
      </c>
      <c r="H159" t="s">
        <v>6725</v>
      </c>
      <c r="I159" t="s">
        <v>6757</v>
      </c>
      <c r="J159" t="s">
        <v>3295</v>
      </c>
      <c r="K159">
        <v>60</v>
      </c>
      <c r="L159" s="645">
        <v>43907</v>
      </c>
      <c r="M159" s="645">
        <v>43909</v>
      </c>
      <c r="N159" t="s">
        <v>6727</v>
      </c>
      <c r="O159">
        <v>5150040128</v>
      </c>
      <c r="P159" t="s">
        <v>3081</v>
      </c>
      <c r="S159" s="548">
        <v>532</v>
      </c>
      <c r="T159" s="548">
        <v>5586</v>
      </c>
    </row>
    <row r="160" spans="1:20" x14ac:dyDescent="0.25">
      <c r="A160">
        <v>7</v>
      </c>
      <c r="B160" s="645">
        <v>43909</v>
      </c>
      <c r="C160" s="645">
        <v>43909</v>
      </c>
      <c r="D160">
        <v>0</v>
      </c>
      <c r="F160" s="555">
        <v>30246180</v>
      </c>
      <c r="G160">
        <v>583</v>
      </c>
      <c r="H160" t="s">
        <v>6725</v>
      </c>
      <c r="I160" t="s">
        <v>6757</v>
      </c>
      <c r="J160" t="s">
        <v>3295</v>
      </c>
      <c r="K160">
        <v>60</v>
      </c>
      <c r="L160" s="645">
        <v>43907</v>
      </c>
      <c r="M160" s="645">
        <v>43909</v>
      </c>
      <c r="N160" t="s">
        <v>6727</v>
      </c>
      <c r="O160">
        <v>5150078276</v>
      </c>
      <c r="P160" t="s">
        <v>3081</v>
      </c>
      <c r="S160" s="555">
        <v>768</v>
      </c>
      <c r="T160" s="548">
        <v>13901</v>
      </c>
    </row>
    <row r="161" spans="1:20" x14ac:dyDescent="0.25">
      <c r="A161">
        <v>7</v>
      </c>
      <c r="B161" s="645">
        <v>43909</v>
      </c>
      <c r="C161" s="645">
        <v>43909</v>
      </c>
      <c r="D161">
        <v>0</v>
      </c>
      <c r="E161">
        <v>30246223</v>
      </c>
      <c r="F161" s="555">
        <v>30246223</v>
      </c>
      <c r="G161">
        <v>583</v>
      </c>
      <c r="H161" t="s">
        <v>6725</v>
      </c>
      <c r="I161" t="s">
        <v>6757</v>
      </c>
      <c r="J161" t="s">
        <v>3295</v>
      </c>
      <c r="K161">
        <v>60</v>
      </c>
      <c r="L161" s="645">
        <v>43907</v>
      </c>
      <c r="M161" s="645">
        <v>43910</v>
      </c>
      <c r="N161" t="s">
        <v>6727</v>
      </c>
      <c r="O161">
        <v>5150003884</v>
      </c>
      <c r="P161" t="s">
        <v>3081</v>
      </c>
      <c r="Q161">
        <v>9003229</v>
      </c>
      <c r="R161">
        <v>890002395848</v>
      </c>
      <c r="S161" s="548">
        <v>2992</v>
      </c>
      <c r="T161" s="548">
        <v>42486</v>
      </c>
    </row>
    <row r="162" spans="1:20" x14ac:dyDescent="0.25">
      <c r="A162">
        <v>7</v>
      </c>
      <c r="B162" s="645">
        <v>43909</v>
      </c>
      <c r="C162" s="645">
        <v>43909</v>
      </c>
      <c r="D162">
        <v>0</v>
      </c>
      <c r="E162" s="555">
        <v>30246225</v>
      </c>
      <c r="F162" s="555">
        <v>30246225</v>
      </c>
      <c r="G162">
        <v>583</v>
      </c>
      <c r="H162" t="s">
        <v>6725</v>
      </c>
      <c r="I162" t="s">
        <v>6757</v>
      </c>
      <c r="J162" t="s">
        <v>3295</v>
      </c>
      <c r="K162">
        <v>60</v>
      </c>
      <c r="L162" s="645">
        <v>43907</v>
      </c>
      <c r="M162" s="645">
        <v>43910</v>
      </c>
      <c r="N162" t="s">
        <v>6727</v>
      </c>
      <c r="O162">
        <v>5150000310</v>
      </c>
      <c r="P162" t="s">
        <v>3081</v>
      </c>
      <c r="Q162">
        <v>9003223</v>
      </c>
      <c r="R162">
        <v>890002395848</v>
      </c>
      <c r="S162" s="548">
        <v>236</v>
      </c>
      <c r="T162" s="548">
        <v>12673</v>
      </c>
    </row>
    <row r="163" spans="1:20" x14ac:dyDescent="0.25">
      <c r="A163">
        <v>7</v>
      </c>
      <c r="B163" s="645">
        <v>43909</v>
      </c>
      <c r="C163" s="645">
        <v>43909</v>
      </c>
      <c r="D163">
        <v>0</v>
      </c>
      <c r="E163" s="555"/>
      <c r="F163" s="555">
        <v>30246225</v>
      </c>
      <c r="G163">
        <v>583</v>
      </c>
      <c r="H163" t="s">
        <v>6725</v>
      </c>
      <c r="I163" t="s">
        <v>6757</v>
      </c>
      <c r="J163" t="s">
        <v>3295</v>
      </c>
      <c r="K163">
        <v>60</v>
      </c>
      <c r="L163" s="645">
        <v>43907</v>
      </c>
      <c r="M163" s="645">
        <v>43910</v>
      </c>
      <c r="N163" t="s">
        <v>6727</v>
      </c>
      <c r="O163">
        <v>5150000319</v>
      </c>
      <c r="P163" t="s">
        <v>3081</v>
      </c>
      <c r="S163" s="555">
        <v>383</v>
      </c>
      <c r="T163" s="548">
        <v>20567</v>
      </c>
    </row>
    <row r="164" spans="1:20" x14ac:dyDescent="0.25">
      <c r="A164">
        <v>7</v>
      </c>
      <c r="B164" s="645">
        <v>43909</v>
      </c>
      <c r="C164" s="645">
        <v>43909</v>
      </c>
      <c r="D164">
        <v>0</v>
      </c>
      <c r="E164" s="555"/>
      <c r="F164" s="555">
        <v>30246225</v>
      </c>
      <c r="G164">
        <v>583</v>
      </c>
      <c r="H164" t="s">
        <v>6725</v>
      </c>
      <c r="I164" t="s">
        <v>6757</v>
      </c>
      <c r="J164" t="s">
        <v>3295</v>
      </c>
      <c r="K164">
        <v>60</v>
      </c>
      <c r="L164" s="645">
        <v>43907</v>
      </c>
      <c r="M164" s="645">
        <v>43910</v>
      </c>
      <c r="N164" t="s">
        <v>6727</v>
      </c>
      <c r="O164">
        <v>5150000321</v>
      </c>
      <c r="P164" t="s">
        <v>3081</v>
      </c>
      <c r="S164" s="548">
        <v>168</v>
      </c>
      <c r="T164" s="548">
        <v>9022</v>
      </c>
    </row>
    <row r="165" spans="1:20" x14ac:dyDescent="0.25">
      <c r="A165">
        <v>7</v>
      </c>
      <c r="B165" s="645">
        <v>43909</v>
      </c>
      <c r="C165" s="645">
        <v>43909</v>
      </c>
      <c r="D165">
        <v>0</v>
      </c>
      <c r="E165" s="555">
        <v>30246226</v>
      </c>
      <c r="F165" s="555">
        <v>30246226</v>
      </c>
      <c r="G165">
        <v>583</v>
      </c>
      <c r="H165" t="s">
        <v>6725</v>
      </c>
      <c r="I165" t="s">
        <v>6757</v>
      </c>
      <c r="J165" t="s">
        <v>3295</v>
      </c>
      <c r="K165">
        <v>60</v>
      </c>
      <c r="L165" s="645">
        <v>43907</v>
      </c>
      <c r="M165" s="645">
        <v>43910</v>
      </c>
      <c r="N165" t="s">
        <v>6727</v>
      </c>
      <c r="O165">
        <v>5150001180</v>
      </c>
      <c r="P165" t="s">
        <v>3081</v>
      </c>
      <c r="Q165">
        <v>9003227</v>
      </c>
      <c r="R165">
        <v>890002395848</v>
      </c>
      <c r="S165" s="548">
        <v>799</v>
      </c>
      <c r="T165" s="548">
        <v>42906</v>
      </c>
    </row>
    <row r="166" spans="1:20" x14ac:dyDescent="0.25">
      <c r="A166">
        <v>7</v>
      </c>
      <c r="B166" s="645">
        <v>43909</v>
      </c>
      <c r="C166" s="645">
        <v>43909</v>
      </c>
      <c r="D166">
        <v>0</v>
      </c>
      <c r="E166" s="555">
        <v>30246227</v>
      </c>
      <c r="F166" s="555">
        <v>30246227</v>
      </c>
      <c r="G166">
        <v>583</v>
      </c>
      <c r="H166" t="s">
        <v>6725</v>
      </c>
      <c r="I166" t="s">
        <v>6757</v>
      </c>
      <c r="J166" t="s">
        <v>3295</v>
      </c>
      <c r="K166">
        <v>60</v>
      </c>
      <c r="L166" s="645">
        <v>43907</v>
      </c>
      <c r="M166" s="645">
        <v>43910</v>
      </c>
      <c r="N166" t="s">
        <v>6727</v>
      </c>
      <c r="O166">
        <v>5150001180</v>
      </c>
      <c r="P166" t="s">
        <v>3081</v>
      </c>
      <c r="Q166">
        <v>9003231</v>
      </c>
      <c r="R166">
        <v>890002395848</v>
      </c>
      <c r="S166" s="555">
        <v>252</v>
      </c>
      <c r="T166" s="548">
        <v>13532</v>
      </c>
    </row>
    <row r="167" spans="1:20" x14ac:dyDescent="0.25">
      <c r="A167">
        <v>7</v>
      </c>
      <c r="B167" s="645">
        <v>43909</v>
      </c>
      <c r="C167" s="645">
        <v>43909</v>
      </c>
      <c r="D167">
        <v>0</v>
      </c>
      <c r="E167" s="555"/>
      <c r="F167" s="555">
        <v>30246227</v>
      </c>
      <c r="G167">
        <v>583</v>
      </c>
      <c r="H167" t="s">
        <v>6725</v>
      </c>
      <c r="I167" t="s">
        <v>6757</v>
      </c>
      <c r="J167" t="s">
        <v>3295</v>
      </c>
      <c r="K167">
        <v>60</v>
      </c>
      <c r="L167" s="645">
        <v>43907</v>
      </c>
      <c r="M167" s="645">
        <v>43910</v>
      </c>
      <c r="N167" t="s">
        <v>6727</v>
      </c>
      <c r="O167">
        <v>5150003884</v>
      </c>
      <c r="P167" t="s">
        <v>3081</v>
      </c>
      <c r="S167" s="548">
        <v>1676</v>
      </c>
      <c r="T167" s="548">
        <v>23799</v>
      </c>
    </row>
    <row r="168" spans="1:20" x14ac:dyDescent="0.25">
      <c r="A168">
        <v>7</v>
      </c>
      <c r="B168" s="645">
        <v>43909</v>
      </c>
      <c r="C168" s="645">
        <v>43909</v>
      </c>
      <c r="D168">
        <v>0</v>
      </c>
      <c r="E168">
        <v>30246229</v>
      </c>
      <c r="F168" s="555">
        <v>30246229</v>
      </c>
      <c r="G168">
        <v>583</v>
      </c>
      <c r="H168" t="s">
        <v>6725</v>
      </c>
      <c r="I168" t="s">
        <v>6757</v>
      </c>
      <c r="J168" t="s">
        <v>3295</v>
      </c>
      <c r="K168">
        <v>60</v>
      </c>
      <c r="L168" s="645">
        <v>43907</v>
      </c>
      <c r="M168" s="645">
        <v>43910</v>
      </c>
      <c r="N168" t="s">
        <v>6727</v>
      </c>
      <c r="O168">
        <v>5150000310</v>
      </c>
      <c r="P168" t="s">
        <v>3081</v>
      </c>
      <c r="Q168">
        <v>9003225</v>
      </c>
      <c r="R168">
        <v>890002395848</v>
      </c>
      <c r="S168" s="555">
        <v>798</v>
      </c>
      <c r="T168" s="548">
        <v>42853</v>
      </c>
    </row>
    <row r="169" spans="1:20" x14ac:dyDescent="0.25">
      <c r="A169">
        <v>7</v>
      </c>
      <c r="B169" s="645">
        <v>43908</v>
      </c>
      <c r="C169" s="645">
        <v>43908</v>
      </c>
      <c r="D169">
        <v>0</v>
      </c>
      <c r="E169" s="555">
        <v>30245614</v>
      </c>
      <c r="F169" s="555">
        <v>30245614</v>
      </c>
      <c r="G169">
        <v>583</v>
      </c>
      <c r="H169" t="s">
        <v>6725</v>
      </c>
      <c r="I169" t="s">
        <v>6757</v>
      </c>
      <c r="J169" t="s">
        <v>3295</v>
      </c>
      <c r="K169">
        <v>60</v>
      </c>
      <c r="L169" s="645">
        <v>43906</v>
      </c>
      <c r="M169" s="645">
        <v>43908</v>
      </c>
      <c r="N169" t="s">
        <v>6727</v>
      </c>
      <c r="O169">
        <v>5150000315</v>
      </c>
      <c r="P169" t="s">
        <v>3081</v>
      </c>
      <c r="Q169">
        <v>9001498</v>
      </c>
      <c r="R169">
        <v>890002395848</v>
      </c>
      <c r="S169" s="555">
        <v>336</v>
      </c>
      <c r="T169" s="548">
        <v>18043</v>
      </c>
    </row>
    <row r="170" spans="1:20" x14ac:dyDescent="0.25">
      <c r="A170">
        <v>7</v>
      </c>
      <c r="B170" s="645">
        <v>43908</v>
      </c>
      <c r="C170" s="645">
        <v>43908</v>
      </c>
      <c r="D170">
        <v>0</v>
      </c>
      <c r="E170" s="555"/>
      <c r="F170" s="555">
        <v>30245614</v>
      </c>
      <c r="G170">
        <v>583</v>
      </c>
      <c r="H170" t="s">
        <v>6725</v>
      </c>
      <c r="I170" t="s">
        <v>6757</v>
      </c>
      <c r="J170" t="s">
        <v>3295</v>
      </c>
      <c r="K170">
        <v>60</v>
      </c>
      <c r="L170" s="645">
        <v>43906</v>
      </c>
      <c r="M170" s="645">
        <v>43908</v>
      </c>
      <c r="N170" t="s">
        <v>6727</v>
      </c>
      <c r="O170">
        <v>5150005179</v>
      </c>
      <c r="P170" t="s">
        <v>3081</v>
      </c>
      <c r="S170" s="548">
        <v>1054</v>
      </c>
      <c r="T170" s="548">
        <v>19183</v>
      </c>
    </row>
    <row r="171" spans="1:20" x14ac:dyDescent="0.25">
      <c r="A171">
        <v>7</v>
      </c>
      <c r="B171" s="645">
        <v>43908</v>
      </c>
      <c r="C171" s="645">
        <v>43908</v>
      </c>
      <c r="D171">
        <v>0</v>
      </c>
      <c r="E171" s="555">
        <v>30245615</v>
      </c>
      <c r="F171" s="555">
        <v>30245615</v>
      </c>
      <c r="G171">
        <v>583</v>
      </c>
      <c r="H171" t="s">
        <v>6725</v>
      </c>
      <c r="I171" t="s">
        <v>6757</v>
      </c>
      <c r="J171" t="s">
        <v>3295</v>
      </c>
      <c r="K171">
        <v>60</v>
      </c>
      <c r="L171" s="645">
        <v>43906</v>
      </c>
      <c r="M171" s="645">
        <v>43908</v>
      </c>
      <c r="N171" t="s">
        <v>6727</v>
      </c>
      <c r="O171">
        <v>5150003889</v>
      </c>
      <c r="P171" t="s">
        <v>3081</v>
      </c>
      <c r="Q171">
        <v>9001502</v>
      </c>
      <c r="R171">
        <v>890002395848</v>
      </c>
      <c r="S171">
        <v>408</v>
      </c>
      <c r="T171" s="548">
        <v>5590</v>
      </c>
    </row>
    <row r="172" spans="1:20" x14ac:dyDescent="0.25">
      <c r="A172">
        <v>7</v>
      </c>
      <c r="B172" s="645">
        <v>43908</v>
      </c>
      <c r="C172" s="645">
        <v>43908</v>
      </c>
      <c r="D172">
        <v>0</v>
      </c>
      <c r="E172" s="555"/>
      <c r="F172" s="555">
        <v>30245615</v>
      </c>
      <c r="G172">
        <v>583</v>
      </c>
      <c r="H172" t="s">
        <v>6725</v>
      </c>
      <c r="I172" t="s">
        <v>6757</v>
      </c>
      <c r="J172" t="s">
        <v>3295</v>
      </c>
      <c r="K172">
        <v>60</v>
      </c>
      <c r="L172" s="645">
        <v>43906</v>
      </c>
      <c r="M172" s="645">
        <v>43908</v>
      </c>
      <c r="N172" t="s">
        <v>6727</v>
      </c>
      <c r="O172">
        <v>5150003979</v>
      </c>
      <c r="P172" t="s">
        <v>3081</v>
      </c>
      <c r="S172" s="555">
        <v>114</v>
      </c>
      <c r="T172" s="548">
        <v>3181</v>
      </c>
    </row>
    <row r="173" spans="1:20" x14ac:dyDescent="0.25">
      <c r="A173">
        <v>7</v>
      </c>
      <c r="B173" s="645">
        <v>43908</v>
      </c>
      <c r="C173" s="645">
        <v>43908</v>
      </c>
      <c r="D173">
        <v>0</v>
      </c>
      <c r="E173" s="555"/>
      <c r="F173" s="555">
        <v>30245615</v>
      </c>
      <c r="G173">
        <v>583</v>
      </c>
      <c r="H173" t="s">
        <v>6725</v>
      </c>
      <c r="I173" t="s">
        <v>6757</v>
      </c>
      <c r="J173" t="s">
        <v>3295</v>
      </c>
      <c r="K173">
        <v>60</v>
      </c>
      <c r="L173" s="645">
        <v>43906</v>
      </c>
      <c r="M173" s="645">
        <v>43908</v>
      </c>
      <c r="N173" t="s">
        <v>6727</v>
      </c>
      <c r="O173">
        <v>5150005177</v>
      </c>
      <c r="P173" t="s">
        <v>3081</v>
      </c>
      <c r="S173" s="548">
        <v>1440</v>
      </c>
      <c r="T173" s="548">
        <v>26208</v>
      </c>
    </row>
    <row r="174" spans="1:20" x14ac:dyDescent="0.25">
      <c r="A174">
        <v>7</v>
      </c>
      <c r="B174" s="645">
        <v>43908</v>
      </c>
      <c r="C174" s="645">
        <v>43908</v>
      </c>
      <c r="D174">
        <v>0</v>
      </c>
      <c r="E174" s="555"/>
      <c r="F174" s="555">
        <v>30245615</v>
      </c>
      <c r="G174">
        <v>583</v>
      </c>
      <c r="H174" t="s">
        <v>6725</v>
      </c>
      <c r="I174" t="s">
        <v>6757</v>
      </c>
      <c r="J174" t="s">
        <v>3295</v>
      </c>
      <c r="K174">
        <v>60</v>
      </c>
      <c r="L174" s="645">
        <v>43906</v>
      </c>
      <c r="M174" s="645">
        <v>43908</v>
      </c>
      <c r="N174" t="s">
        <v>6727</v>
      </c>
      <c r="O174">
        <v>5150010860</v>
      </c>
      <c r="P174" t="s">
        <v>3081</v>
      </c>
      <c r="S174" s="555">
        <v>504</v>
      </c>
      <c r="T174" s="548">
        <v>3830</v>
      </c>
    </row>
    <row r="175" spans="1:20" x14ac:dyDescent="0.25">
      <c r="A175">
        <v>7</v>
      </c>
      <c r="B175" s="645">
        <v>43908</v>
      </c>
      <c r="C175" s="645">
        <v>43908</v>
      </c>
      <c r="D175">
        <v>0</v>
      </c>
      <c r="E175" s="555">
        <v>30245616</v>
      </c>
      <c r="F175" s="555">
        <v>30245616</v>
      </c>
      <c r="G175">
        <v>583</v>
      </c>
      <c r="H175" t="s">
        <v>6725</v>
      </c>
      <c r="I175" t="s">
        <v>6757</v>
      </c>
      <c r="J175" t="s">
        <v>3295</v>
      </c>
      <c r="K175">
        <v>60</v>
      </c>
      <c r="L175" s="645">
        <v>43906</v>
      </c>
      <c r="M175" s="645">
        <v>43908</v>
      </c>
      <c r="N175" t="s">
        <v>6727</v>
      </c>
      <c r="O175">
        <v>5150024358</v>
      </c>
      <c r="P175" t="s">
        <v>3081</v>
      </c>
      <c r="Q175">
        <v>9001504</v>
      </c>
      <c r="R175">
        <v>890002395848</v>
      </c>
      <c r="S175" s="548">
        <v>7332</v>
      </c>
      <c r="T175" s="548">
        <v>31528</v>
      </c>
    </row>
    <row r="176" spans="1:20" x14ac:dyDescent="0.25">
      <c r="A176">
        <v>7</v>
      </c>
      <c r="B176" s="645">
        <v>43908</v>
      </c>
      <c r="C176" s="645">
        <v>43908</v>
      </c>
      <c r="D176">
        <v>0</v>
      </c>
      <c r="E176" s="555">
        <v>30245617</v>
      </c>
      <c r="F176" s="555">
        <v>30245617</v>
      </c>
      <c r="G176">
        <v>583</v>
      </c>
      <c r="H176" t="s">
        <v>6725</v>
      </c>
      <c r="I176" t="s">
        <v>6757</v>
      </c>
      <c r="J176" t="s">
        <v>3295</v>
      </c>
      <c r="K176">
        <v>60</v>
      </c>
      <c r="L176" s="645">
        <v>43906</v>
      </c>
      <c r="M176" s="645">
        <v>43908</v>
      </c>
      <c r="N176" t="s">
        <v>6727</v>
      </c>
      <c r="O176">
        <v>5150000315</v>
      </c>
      <c r="P176" t="s">
        <v>3081</v>
      </c>
      <c r="Q176">
        <v>9001492</v>
      </c>
      <c r="R176">
        <v>890002395848</v>
      </c>
      <c r="S176">
        <v>798</v>
      </c>
      <c r="T176" s="548">
        <v>42853</v>
      </c>
    </row>
    <row r="177" spans="1:20" x14ac:dyDescent="0.25">
      <c r="A177">
        <v>7</v>
      </c>
      <c r="B177" s="645">
        <v>43908</v>
      </c>
      <c r="C177" s="645">
        <v>43907</v>
      </c>
      <c r="D177">
        <v>-1</v>
      </c>
      <c r="E177" s="555">
        <v>30246088</v>
      </c>
      <c r="F177" s="555"/>
      <c r="G177">
        <v>69</v>
      </c>
      <c r="H177" t="s">
        <v>6752</v>
      </c>
      <c r="I177" t="s">
        <v>6753</v>
      </c>
      <c r="J177" t="s">
        <v>6754</v>
      </c>
      <c r="K177">
        <v>60</v>
      </c>
      <c r="L177" s="645">
        <v>43907</v>
      </c>
      <c r="M177" s="645">
        <v>43910</v>
      </c>
      <c r="O177">
        <v>69153</v>
      </c>
      <c r="P177" t="s">
        <v>3081</v>
      </c>
      <c r="S177" s="555">
        <v>624</v>
      </c>
      <c r="T177" s="548">
        <v>15600</v>
      </c>
    </row>
    <row r="178" spans="1:20" x14ac:dyDescent="0.25">
      <c r="A178">
        <v>7</v>
      </c>
      <c r="B178" s="645">
        <v>43908</v>
      </c>
      <c r="C178" s="645">
        <v>43907</v>
      </c>
      <c r="D178">
        <v>-1</v>
      </c>
      <c r="E178" s="555"/>
      <c r="F178" s="555"/>
      <c r="G178">
        <v>69</v>
      </c>
      <c r="H178" t="s">
        <v>6752</v>
      </c>
      <c r="I178" t="s">
        <v>6753</v>
      </c>
      <c r="J178" t="s">
        <v>6754</v>
      </c>
      <c r="K178">
        <v>60</v>
      </c>
      <c r="L178" s="645">
        <v>43907</v>
      </c>
      <c r="M178" s="645">
        <v>43910</v>
      </c>
      <c r="O178">
        <v>69154</v>
      </c>
      <c r="P178" t="s">
        <v>3081</v>
      </c>
      <c r="S178" s="548">
        <v>104</v>
      </c>
      <c r="T178" s="548">
        <v>416</v>
      </c>
    </row>
    <row r="179" spans="1:20" x14ac:dyDescent="0.25">
      <c r="A179">
        <v>7</v>
      </c>
      <c r="B179" s="645">
        <v>43908</v>
      </c>
      <c r="C179" s="645">
        <v>43907</v>
      </c>
      <c r="D179">
        <v>-1</v>
      </c>
      <c r="G179">
        <v>69</v>
      </c>
      <c r="H179" t="s">
        <v>6752</v>
      </c>
      <c r="I179" t="s">
        <v>6753</v>
      </c>
      <c r="J179" t="s">
        <v>6754</v>
      </c>
      <c r="K179">
        <v>60</v>
      </c>
      <c r="L179" s="645">
        <v>43907</v>
      </c>
      <c r="M179" s="645">
        <v>43910</v>
      </c>
      <c r="O179">
        <v>69155</v>
      </c>
      <c r="P179" t="s">
        <v>3081</v>
      </c>
      <c r="S179" s="555">
        <v>624</v>
      </c>
      <c r="T179" s="555">
        <v>624</v>
      </c>
    </row>
    <row r="180" spans="1:20" x14ac:dyDescent="0.25">
      <c r="A180">
        <v>7</v>
      </c>
      <c r="B180" s="645">
        <v>43908</v>
      </c>
      <c r="C180" s="645">
        <v>43908</v>
      </c>
      <c r="D180">
        <v>0</v>
      </c>
      <c r="E180" s="555">
        <v>30246175</v>
      </c>
      <c r="F180" s="555">
        <v>30246175</v>
      </c>
      <c r="G180">
        <v>583</v>
      </c>
      <c r="H180" t="s">
        <v>6725</v>
      </c>
      <c r="I180" t="s">
        <v>6757</v>
      </c>
      <c r="J180" t="s">
        <v>3295</v>
      </c>
      <c r="K180">
        <v>60</v>
      </c>
      <c r="L180" s="645">
        <v>43907</v>
      </c>
      <c r="M180" s="645">
        <v>43909</v>
      </c>
      <c r="N180" t="s">
        <v>6727</v>
      </c>
      <c r="O180">
        <v>5150003889</v>
      </c>
      <c r="P180" t="s">
        <v>3081</v>
      </c>
      <c r="Q180">
        <v>9003213</v>
      </c>
      <c r="R180">
        <v>890002395848</v>
      </c>
      <c r="S180" s="548">
        <v>3128</v>
      </c>
      <c r="T180" s="548">
        <v>42854</v>
      </c>
    </row>
    <row r="181" spans="1:20" x14ac:dyDescent="0.25">
      <c r="A181">
        <v>7</v>
      </c>
      <c r="B181" s="645">
        <v>43908</v>
      </c>
      <c r="C181" s="645">
        <v>43908</v>
      </c>
      <c r="D181">
        <v>0</v>
      </c>
      <c r="E181" s="555">
        <v>30246176</v>
      </c>
      <c r="F181" s="555">
        <v>30246176</v>
      </c>
      <c r="G181">
        <v>583</v>
      </c>
      <c r="H181" t="s">
        <v>6725</v>
      </c>
      <c r="I181" t="s">
        <v>6757</v>
      </c>
      <c r="J181" t="s">
        <v>3295</v>
      </c>
      <c r="K181">
        <v>60</v>
      </c>
      <c r="L181" s="645">
        <v>43907</v>
      </c>
      <c r="M181" s="645">
        <v>43909</v>
      </c>
      <c r="N181" t="s">
        <v>6727</v>
      </c>
      <c r="O181">
        <v>5150003889</v>
      </c>
      <c r="P181" t="s">
        <v>3081</v>
      </c>
      <c r="Q181">
        <v>9003217</v>
      </c>
      <c r="R181">
        <v>890002395848</v>
      </c>
      <c r="S181" s="548">
        <v>3030</v>
      </c>
      <c r="T181" s="548">
        <v>41511</v>
      </c>
    </row>
    <row r="182" spans="1:20" x14ac:dyDescent="0.25">
      <c r="A182">
        <v>7</v>
      </c>
      <c r="B182" s="645">
        <v>43908</v>
      </c>
      <c r="C182" s="645">
        <v>43908</v>
      </c>
      <c r="D182">
        <v>0</v>
      </c>
      <c r="E182" s="555">
        <v>30246177</v>
      </c>
      <c r="F182" s="555">
        <v>30246177</v>
      </c>
      <c r="G182">
        <v>583</v>
      </c>
      <c r="H182" t="s">
        <v>6725</v>
      </c>
      <c r="I182" t="s">
        <v>6757</v>
      </c>
      <c r="J182" t="s">
        <v>3295</v>
      </c>
      <c r="K182">
        <v>60</v>
      </c>
      <c r="L182" s="645">
        <v>43907</v>
      </c>
      <c r="M182" s="645">
        <v>43909</v>
      </c>
      <c r="N182" t="s">
        <v>6727</v>
      </c>
      <c r="O182">
        <v>5150003502</v>
      </c>
      <c r="P182" t="s">
        <v>3081</v>
      </c>
      <c r="Q182">
        <v>9003209</v>
      </c>
      <c r="R182">
        <v>890002395848</v>
      </c>
      <c r="S182" s="548">
        <v>413</v>
      </c>
      <c r="T182" s="548">
        <v>21559</v>
      </c>
    </row>
    <row r="183" spans="1:20" x14ac:dyDescent="0.25">
      <c r="A183">
        <v>7</v>
      </c>
      <c r="B183" s="645">
        <v>43908</v>
      </c>
      <c r="C183" s="645">
        <v>43908</v>
      </c>
      <c r="D183">
        <v>0</v>
      </c>
      <c r="E183" s="555"/>
      <c r="F183" s="555">
        <v>30246177</v>
      </c>
      <c r="G183">
        <v>583</v>
      </c>
      <c r="H183" t="s">
        <v>6725</v>
      </c>
      <c r="I183" t="s">
        <v>6757</v>
      </c>
      <c r="J183" t="s">
        <v>3295</v>
      </c>
      <c r="K183">
        <v>60</v>
      </c>
      <c r="L183" s="645">
        <v>43907</v>
      </c>
      <c r="M183" s="645">
        <v>43909</v>
      </c>
      <c r="N183" t="s">
        <v>6727</v>
      </c>
      <c r="O183">
        <v>5150003503</v>
      </c>
      <c r="P183" t="s">
        <v>3081</v>
      </c>
      <c r="S183" s="555">
        <v>415</v>
      </c>
      <c r="T183" s="548">
        <v>21663</v>
      </c>
    </row>
    <row r="184" spans="1:20" x14ac:dyDescent="0.25">
      <c r="A184">
        <v>7</v>
      </c>
      <c r="B184" s="645">
        <v>43908</v>
      </c>
      <c r="C184" s="645">
        <v>43908</v>
      </c>
      <c r="D184">
        <v>0</v>
      </c>
      <c r="E184" s="555">
        <v>30246179</v>
      </c>
      <c r="F184" s="555">
        <v>30246179</v>
      </c>
      <c r="G184">
        <v>583</v>
      </c>
      <c r="H184" t="s">
        <v>6725</v>
      </c>
      <c r="I184" t="s">
        <v>6757</v>
      </c>
      <c r="J184" t="s">
        <v>3295</v>
      </c>
      <c r="K184">
        <v>60</v>
      </c>
      <c r="L184" s="645">
        <v>43907</v>
      </c>
      <c r="M184" s="645">
        <v>43909</v>
      </c>
      <c r="N184" t="s">
        <v>6727</v>
      </c>
      <c r="O184">
        <v>5150003501</v>
      </c>
      <c r="P184" t="s">
        <v>3081</v>
      </c>
      <c r="Q184">
        <v>9003211</v>
      </c>
      <c r="R184">
        <v>890002395848</v>
      </c>
      <c r="S184" s="555">
        <v>696</v>
      </c>
      <c r="T184" s="548">
        <v>36331</v>
      </c>
    </row>
    <row r="185" spans="1:20" x14ac:dyDescent="0.25">
      <c r="A185">
        <v>7</v>
      </c>
      <c r="B185" s="645">
        <v>43908</v>
      </c>
      <c r="C185" s="645">
        <v>43908</v>
      </c>
      <c r="D185">
        <v>0</v>
      </c>
      <c r="E185" s="555"/>
      <c r="F185" s="555">
        <v>30246179</v>
      </c>
      <c r="G185">
        <v>583</v>
      </c>
      <c r="H185" t="s">
        <v>6725</v>
      </c>
      <c r="I185" t="s">
        <v>6757</v>
      </c>
      <c r="J185" t="s">
        <v>3295</v>
      </c>
      <c r="K185">
        <v>60</v>
      </c>
      <c r="L185" s="645">
        <v>43907</v>
      </c>
      <c r="M185" s="645">
        <v>43909</v>
      </c>
      <c r="N185" t="s">
        <v>6727</v>
      </c>
      <c r="O185">
        <v>5150003502</v>
      </c>
      <c r="P185" t="s">
        <v>3081</v>
      </c>
      <c r="S185" s="548">
        <v>126</v>
      </c>
      <c r="T185" s="548">
        <v>6577</v>
      </c>
    </row>
    <row r="186" spans="1:20" x14ac:dyDescent="0.25">
      <c r="A186">
        <v>7</v>
      </c>
      <c r="B186" s="645">
        <v>43908</v>
      </c>
      <c r="C186" s="645">
        <v>43908</v>
      </c>
      <c r="D186">
        <v>0</v>
      </c>
      <c r="E186" s="555">
        <v>30246181</v>
      </c>
      <c r="F186" s="555">
        <v>30246181</v>
      </c>
      <c r="G186">
        <v>583</v>
      </c>
      <c r="H186" t="s">
        <v>6725</v>
      </c>
      <c r="I186" t="s">
        <v>6757</v>
      </c>
      <c r="J186" t="s">
        <v>3295</v>
      </c>
      <c r="K186">
        <v>60</v>
      </c>
      <c r="L186" s="645">
        <v>43907</v>
      </c>
      <c r="M186" s="645">
        <v>43909</v>
      </c>
      <c r="N186" t="s">
        <v>6727</v>
      </c>
      <c r="O186">
        <v>5150003889</v>
      </c>
      <c r="P186" t="s">
        <v>3081</v>
      </c>
      <c r="Q186">
        <v>9003215</v>
      </c>
      <c r="R186">
        <v>890002395848</v>
      </c>
      <c r="S186" s="548">
        <v>3128</v>
      </c>
      <c r="T186" s="548">
        <v>42854</v>
      </c>
    </row>
    <row r="187" spans="1:20" x14ac:dyDescent="0.25">
      <c r="A187">
        <v>7</v>
      </c>
      <c r="B187" s="645">
        <v>43907</v>
      </c>
      <c r="C187" s="645">
        <v>43907</v>
      </c>
      <c r="D187">
        <v>0</v>
      </c>
      <c r="E187" s="555">
        <v>30245220</v>
      </c>
      <c r="F187" s="555">
        <v>30245220</v>
      </c>
      <c r="G187">
        <v>583</v>
      </c>
      <c r="H187" t="s">
        <v>6725</v>
      </c>
      <c r="I187" t="s">
        <v>6757</v>
      </c>
      <c r="J187" t="s">
        <v>3295</v>
      </c>
      <c r="K187">
        <v>60</v>
      </c>
      <c r="L187" s="645">
        <v>43905</v>
      </c>
      <c r="M187" s="645">
        <v>43907</v>
      </c>
      <c r="N187" t="s">
        <v>6727</v>
      </c>
      <c r="O187">
        <v>5150005180</v>
      </c>
      <c r="P187" t="s">
        <v>3081</v>
      </c>
      <c r="Q187">
        <v>8998625</v>
      </c>
      <c r="R187">
        <v>890002395848</v>
      </c>
      <c r="S187" s="548">
        <v>1248</v>
      </c>
      <c r="T187" s="548">
        <v>22714</v>
      </c>
    </row>
    <row r="188" spans="1:20" x14ac:dyDescent="0.25">
      <c r="A188">
        <v>7</v>
      </c>
      <c r="B188" s="645">
        <v>43907</v>
      </c>
      <c r="C188" s="645">
        <v>43907</v>
      </c>
      <c r="D188">
        <v>0</v>
      </c>
      <c r="F188" s="555">
        <v>30245220</v>
      </c>
      <c r="G188">
        <v>583</v>
      </c>
      <c r="H188" t="s">
        <v>6725</v>
      </c>
      <c r="I188" t="s">
        <v>6757</v>
      </c>
      <c r="J188" t="s">
        <v>3295</v>
      </c>
      <c r="K188">
        <v>60</v>
      </c>
      <c r="L188" s="645">
        <v>43905</v>
      </c>
      <c r="M188" s="645">
        <v>43907</v>
      </c>
      <c r="N188" t="s">
        <v>6727</v>
      </c>
      <c r="O188">
        <v>5150078275</v>
      </c>
      <c r="P188" t="s">
        <v>3081</v>
      </c>
      <c r="S188" s="555">
        <v>416</v>
      </c>
      <c r="T188" s="548">
        <v>7530</v>
      </c>
    </row>
    <row r="189" spans="1:20" x14ac:dyDescent="0.25">
      <c r="A189">
        <v>7</v>
      </c>
      <c r="B189" s="645">
        <v>43907</v>
      </c>
      <c r="C189" s="645">
        <v>43907</v>
      </c>
      <c r="D189">
        <v>0</v>
      </c>
      <c r="E189" s="555">
        <v>30245223</v>
      </c>
      <c r="F189" s="555">
        <v>30245223</v>
      </c>
      <c r="G189">
        <v>583</v>
      </c>
      <c r="H189" t="s">
        <v>6725</v>
      </c>
      <c r="I189" t="s">
        <v>6757</v>
      </c>
      <c r="J189" t="s">
        <v>3295</v>
      </c>
      <c r="K189">
        <v>60</v>
      </c>
      <c r="L189" s="645">
        <v>43905</v>
      </c>
      <c r="M189" s="645">
        <v>43907</v>
      </c>
      <c r="N189" t="s">
        <v>6727</v>
      </c>
      <c r="O189">
        <v>5150000321</v>
      </c>
      <c r="P189" t="s">
        <v>3081</v>
      </c>
      <c r="Q189">
        <v>8998627</v>
      </c>
      <c r="R189">
        <v>890002395848</v>
      </c>
      <c r="S189" s="555">
        <v>301</v>
      </c>
      <c r="T189" s="548">
        <v>16164</v>
      </c>
    </row>
    <row r="190" spans="1:20" x14ac:dyDescent="0.25">
      <c r="A190">
        <v>7</v>
      </c>
      <c r="B190" s="645">
        <v>43907</v>
      </c>
      <c r="C190" s="645">
        <v>43907</v>
      </c>
      <c r="D190">
        <v>0</v>
      </c>
      <c r="E190" s="555"/>
      <c r="F190" s="555">
        <v>30245223</v>
      </c>
      <c r="G190">
        <v>583</v>
      </c>
      <c r="H190" t="s">
        <v>6725</v>
      </c>
      <c r="I190" t="s">
        <v>6757</v>
      </c>
      <c r="J190" t="s">
        <v>3295</v>
      </c>
      <c r="K190">
        <v>60</v>
      </c>
      <c r="L190" s="645">
        <v>43905</v>
      </c>
      <c r="M190" s="645">
        <v>43907</v>
      </c>
      <c r="N190" t="s">
        <v>6727</v>
      </c>
      <c r="O190">
        <v>5150040126</v>
      </c>
      <c r="P190" t="s">
        <v>3081</v>
      </c>
      <c r="S190" s="548">
        <v>1364</v>
      </c>
      <c r="T190" s="548">
        <v>14458</v>
      </c>
    </row>
    <row r="191" spans="1:20" x14ac:dyDescent="0.25">
      <c r="A191">
        <v>7</v>
      </c>
      <c r="B191" s="645">
        <v>43907</v>
      </c>
      <c r="C191" s="645">
        <v>43907</v>
      </c>
      <c r="D191">
        <v>0</v>
      </c>
      <c r="E191" s="555"/>
      <c r="F191" s="555">
        <v>30245223</v>
      </c>
      <c r="G191">
        <v>583</v>
      </c>
      <c r="H191" t="s">
        <v>6725</v>
      </c>
      <c r="I191" t="s">
        <v>6757</v>
      </c>
      <c r="J191" t="s">
        <v>3295</v>
      </c>
      <c r="K191">
        <v>60</v>
      </c>
      <c r="L191" s="645">
        <v>43905</v>
      </c>
      <c r="M191" s="645">
        <v>43907</v>
      </c>
      <c r="N191" t="s">
        <v>6727</v>
      </c>
      <c r="O191">
        <v>5150078276</v>
      </c>
      <c r="P191" t="s">
        <v>3081</v>
      </c>
      <c r="S191">
        <v>512</v>
      </c>
      <c r="T191" s="548">
        <v>9267</v>
      </c>
    </row>
    <row r="192" spans="1:20" x14ac:dyDescent="0.25">
      <c r="A192">
        <v>7</v>
      </c>
      <c r="B192" s="645">
        <v>43907</v>
      </c>
      <c r="C192" s="645">
        <v>43907</v>
      </c>
      <c r="D192">
        <v>0</v>
      </c>
      <c r="E192" s="555">
        <v>30245613</v>
      </c>
      <c r="F192" s="555">
        <v>30245613</v>
      </c>
      <c r="G192">
        <v>583</v>
      </c>
      <c r="H192" t="s">
        <v>6725</v>
      </c>
      <c r="I192" t="s">
        <v>6757</v>
      </c>
      <c r="J192" t="s">
        <v>3295</v>
      </c>
      <c r="K192">
        <v>60</v>
      </c>
      <c r="L192" s="645">
        <v>43906</v>
      </c>
      <c r="M192" s="645">
        <v>43908</v>
      </c>
      <c r="N192" t="s">
        <v>6727</v>
      </c>
      <c r="O192">
        <v>5150005177</v>
      </c>
      <c r="P192" t="s">
        <v>3081</v>
      </c>
      <c r="Q192">
        <v>9001500</v>
      </c>
      <c r="R192">
        <v>890002395848</v>
      </c>
      <c r="S192" s="548">
        <v>2291</v>
      </c>
      <c r="T192" s="548">
        <v>41696</v>
      </c>
    </row>
    <row r="193" spans="1:20" x14ac:dyDescent="0.25">
      <c r="A193">
        <v>7</v>
      </c>
      <c r="B193" s="645">
        <v>43907</v>
      </c>
      <c r="C193" s="645">
        <v>43907</v>
      </c>
      <c r="D193">
        <v>0</v>
      </c>
      <c r="E193">
        <v>30245618</v>
      </c>
      <c r="F193" s="555">
        <v>30245618</v>
      </c>
      <c r="G193">
        <v>583</v>
      </c>
      <c r="H193" t="s">
        <v>6725</v>
      </c>
      <c r="I193" t="s">
        <v>6757</v>
      </c>
      <c r="J193" t="s">
        <v>3295</v>
      </c>
      <c r="K193">
        <v>60</v>
      </c>
      <c r="L193" s="645">
        <v>43906</v>
      </c>
      <c r="M193" s="645">
        <v>43908</v>
      </c>
      <c r="N193" t="s">
        <v>6727</v>
      </c>
      <c r="O193">
        <v>5150000315</v>
      </c>
      <c r="P193" t="s">
        <v>3081</v>
      </c>
      <c r="Q193">
        <v>9001494</v>
      </c>
      <c r="R193">
        <v>890002395848</v>
      </c>
      <c r="S193" s="548">
        <v>798</v>
      </c>
      <c r="T193" s="548">
        <v>42853</v>
      </c>
    </row>
    <row r="194" spans="1:20" x14ac:dyDescent="0.25">
      <c r="A194">
        <v>7</v>
      </c>
      <c r="B194" s="645">
        <v>43907</v>
      </c>
      <c r="C194" s="645">
        <v>43907</v>
      </c>
      <c r="D194">
        <v>0</v>
      </c>
      <c r="E194" s="555">
        <v>30245619</v>
      </c>
      <c r="F194" s="555">
        <v>30245619</v>
      </c>
      <c r="G194">
        <v>583</v>
      </c>
      <c r="H194" t="s">
        <v>6725</v>
      </c>
      <c r="I194" t="s">
        <v>6757</v>
      </c>
      <c r="J194" t="s">
        <v>3295</v>
      </c>
      <c r="K194">
        <v>60</v>
      </c>
      <c r="L194" s="645">
        <v>43906</v>
      </c>
      <c r="M194" s="645">
        <v>43908</v>
      </c>
      <c r="N194" t="s">
        <v>6727</v>
      </c>
      <c r="O194">
        <v>5150024358</v>
      </c>
      <c r="P194" t="s">
        <v>3081</v>
      </c>
      <c r="Q194">
        <v>9001508</v>
      </c>
      <c r="R194">
        <v>890002395848</v>
      </c>
      <c r="S194" s="548">
        <v>7332</v>
      </c>
      <c r="T194" s="548">
        <v>31528</v>
      </c>
    </row>
    <row r="195" spans="1:20" x14ac:dyDescent="0.25">
      <c r="A195">
        <v>7</v>
      </c>
      <c r="B195" s="645">
        <v>43907</v>
      </c>
      <c r="C195" s="645">
        <v>43907</v>
      </c>
      <c r="D195">
        <v>0</v>
      </c>
      <c r="E195" s="555">
        <v>30245620</v>
      </c>
      <c r="F195" s="555">
        <v>30245620</v>
      </c>
      <c r="G195">
        <v>583</v>
      </c>
      <c r="H195" t="s">
        <v>6725</v>
      </c>
      <c r="I195" t="s">
        <v>6757</v>
      </c>
      <c r="J195" t="s">
        <v>3295</v>
      </c>
      <c r="K195">
        <v>60</v>
      </c>
      <c r="L195" s="645">
        <v>43906</v>
      </c>
      <c r="M195" s="645">
        <v>43908</v>
      </c>
      <c r="N195" t="s">
        <v>6727</v>
      </c>
      <c r="O195">
        <v>5150000315</v>
      </c>
      <c r="P195" t="s">
        <v>3081</v>
      </c>
      <c r="Q195">
        <v>9001496</v>
      </c>
      <c r="R195">
        <v>890002395848</v>
      </c>
      <c r="S195">
        <v>814</v>
      </c>
      <c r="T195" s="548">
        <v>43712</v>
      </c>
    </row>
    <row r="196" spans="1:20" x14ac:dyDescent="0.25">
      <c r="A196">
        <v>7</v>
      </c>
      <c r="B196" s="645">
        <v>43907</v>
      </c>
      <c r="C196" s="645">
        <v>43907</v>
      </c>
      <c r="D196">
        <v>0</v>
      </c>
      <c r="E196" s="555">
        <v>30245621</v>
      </c>
      <c r="F196" s="555">
        <v>30245621</v>
      </c>
      <c r="G196">
        <v>583</v>
      </c>
      <c r="H196" t="s">
        <v>6725</v>
      </c>
      <c r="I196" t="s">
        <v>6757</v>
      </c>
      <c r="J196" t="s">
        <v>3295</v>
      </c>
      <c r="K196">
        <v>60</v>
      </c>
      <c r="L196" s="645">
        <v>43906</v>
      </c>
      <c r="M196" s="645">
        <v>43908</v>
      </c>
      <c r="N196" t="s">
        <v>6727</v>
      </c>
      <c r="O196">
        <v>5150024358</v>
      </c>
      <c r="P196" t="s">
        <v>3081</v>
      </c>
      <c r="Q196">
        <v>9001506</v>
      </c>
      <c r="R196">
        <v>890002395848</v>
      </c>
      <c r="S196" s="548">
        <v>7332</v>
      </c>
      <c r="T196" s="548">
        <v>31528</v>
      </c>
    </row>
    <row r="197" spans="1:20" x14ac:dyDescent="0.25">
      <c r="A197">
        <v>7</v>
      </c>
      <c r="B197" s="645">
        <v>43906</v>
      </c>
      <c r="C197" s="645">
        <v>43906</v>
      </c>
      <c r="D197">
        <v>0</v>
      </c>
      <c r="E197" s="555">
        <v>30244907</v>
      </c>
      <c r="F197" s="555"/>
      <c r="G197">
        <v>583</v>
      </c>
      <c r="H197" t="s">
        <v>6725</v>
      </c>
      <c r="I197" t="s">
        <v>6757</v>
      </c>
      <c r="J197" t="s">
        <v>3295</v>
      </c>
      <c r="K197">
        <v>60</v>
      </c>
      <c r="L197" s="645">
        <v>43903</v>
      </c>
      <c r="M197" s="645">
        <v>43906</v>
      </c>
      <c r="N197" t="s">
        <v>6727</v>
      </c>
      <c r="O197">
        <v>5150003889</v>
      </c>
      <c r="P197" t="s">
        <v>3081</v>
      </c>
      <c r="Q197">
        <v>8992443</v>
      </c>
      <c r="R197">
        <v>890002395848</v>
      </c>
      <c r="S197" s="548">
        <v>816</v>
      </c>
      <c r="T197" s="548">
        <v>11179</v>
      </c>
    </row>
    <row r="198" spans="1:20" x14ac:dyDescent="0.25">
      <c r="A198">
        <v>7</v>
      </c>
      <c r="B198" s="645">
        <v>43906</v>
      </c>
      <c r="C198" s="645">
        <v>43906</v>
      </c>
      <c r="D198">
        <v>0</v>
      </c>
      <c r="F198" s="555"/>
      <c r="G198">
        <v>583</v>
      </c>
      <c r="H198" t="s">
        <v>6725</v>
      </c>
      <c r="I198" t="s">
        <v>6757</v>
      </c>
      <c r="J198" t="s">
        <v>3295</v>
      </c>
      <c r="K198">
        <v>60</v>
      </c>
      <c r="L198" s="645">
        <v>43903</v>
      </c>
      <c r="M198" s="645">
        <v>43906</v>
      </c>
      <c r="N198" t="s">
        <v>6727</v>
      </c>
      <c r="O198">
        <v>6984806110</v>
      </c>
      <c r="P198" t="s">
        <v>6726</v>
      </c>
      <c r="S198" s="555">
        <v>12</v>
      </c>
      <c r="T198" s="548">
        <v>27540</v>
      </c>
    </row>
    <row r="199" spans="1:20" x14ac:dyDescent="0.25">
      <c r="A199">
        <v>7</v>
      </c>
      <c r="B199" s="645">
        <v>43906</v>
      </c>
      <c r="C199" s="645">
        <v>43906</v>
      </c>
      <c r="D199">
        <v>0</v>
      </c>
      <c r="E199" s="555">
        <v>30244916</v>
      </c>
      <c r="F199" s="555"/>
      <c r="G199">
        <v>583</v>
      </c>
      <c r="H199" t="s">
        <v>6725</v>
      </c>
      <c r="I199" t="s">
        <v>6757</v>
      </c>
      <c r="J199" t="s">
        <v>3295</v>
      </c>
      <c r="K199">
        <v>60</v>
      </c>
      <c r="L199" s="645">
        <v>43903</v>
      </c>
      <c r="M199" s="645">
        <v>43906</v>
      </c>
      <c r="N199" t="s">
        <v>6727</v>
      </c>
      <c r="O199">
        <v>5150003979</v>
      </c>
      <c r="P199" t="s">
        <v>3081</v>
      </c>
      <c r="Q199">
        <v>8992575</v>
      </c>
      <c r="R199">
        <v>890002395848</v>
      </c>
      <c r="S199">
        <v>560</v>
      </c>
      <c r="T199" s="548">
        <v>15624</v>
      </c>
    </row>
    <row r="200" spans="1:20" x14ac:dyDescent="0.25">
      <c r="A200">
        <v>7</v>
      </c>
      <c r="B200" s="645">
        <v>43906</v>
      </c>
      <c r="C200" s="645">
        <v>43906</v>
      </c>
      <c r="D200">
        <v>0</v>
      </c>
      <c r="E200" s="555"/>
      <c r="F200" s="555"/>
      <c r="G200">
        <v>583</v>
      </c>
      <c r="H200" t="s">
        <v>6725</v>
      </c>
      <c r="I200" t="s">
        <v>6757</v>
      </c>
      <c r="J200" t="s">
        <v>3295</v>
      </c>
      <c r="K200">
        <v>60</v>
      </c>
      <c r="L200" s="645">
        <v>43903</v>
      </c>
      <c r="M200" s="645">
        <v>43906</v>
      </c>
      <c r="N200" t="s">
        <v>6727</v>
      </c>
      <c r="O200">
        <v>5150004545</v>
      </c>
      <c r="P200" t="s">
        <v>3081</v>
      </c>
      <c r="S200" s="548">
        <v>1126</v>
      </c>
      <c r="T200" s="548">
        <v>7432</v>
      </c>
    </row>
    <row r="201" spans="1:20" x14ac:dyDescent="0.25">
      <c r="A201">
        <v>7</v>
      </c>
      <c r="B201" s="645">
        <v>43906</v>
      </c>
      <c r="C201" s="645">
        <v>43906</v>
      </c>
      <c r="D201">
        <v>0</v>
      </c>
      <c r="F201" s="555"/>
      <c r="G201">
        <v>583</v>
      </c>
      <c r="H201" t="s">
        <v>6725</v>
      </c>
      <c r="I201" t="s">
        <v>6757</v>
      </c>
      <c r="J201" t="s">
        <v>3295</v>
      </c>
      <c r="K201">
        <v>60</v>
      </c>
      <c r="L201" s="645">
        <v>43903</v>
      </c>
      <c r="M201" s="645">
        <v>43906</v>
      </c>
      <c r="N201" t="s">
        <v>6727</v>
      </c>
      <c r="O201">
        <v>5150040126</v>
      </c>
      <c r="P201" t="s">
        <v>3081</v>
      </c>
      <c r="S201">
        <v>132</v>
      </c>
      <c r="T201" s="548">
        <v>1399</v>
      </c>
    </row>
    <row r="202" spans="1:20" x14ac:dyDescent="0.25">
      <c r="A202">
        <v>7</v>
      </c>
      <c r="B202" s="645">
        <v>43906</v>
      </c>
      <c r="C202" s="645">
        <v>43906</v>
      </c>
      <c r="D202">
        <v>0</v>
      </c>
      <c r="E202" s="555"/>
      <c r="F202" s="555"/>
      <c r="G202">
        <v>583</v>
      </c>
      <c r="H202" t="s">
        <v>6725</v>
      </c>
      <c r="I202" t="s">
        <v>6757</v>
      </c>
      <c r="J202" t="s">
        <v>3295</v>
      </c>
      <c r="K202">
        <v>60</v>
      </c>
      <c r="L202" s="645">
        <v>43903</v>
      </c>
      <c r="M202" s="645">
        <v>43906</v>
      </c>
      <c r="N202" t="s">
        <v>6727</v>
      </c>
      <c r="O202">
        <v>6984806932</v>
      </c>
      <c r="P202" t="s">
        <v>3081</v>
      </c>
      <c r="S202" s="555">
        <v>416</v>
      </c>
      <c r="T202" s="548">
        <v>17181</v>
      </c>
    </row>
    <row r="203" spans="1:20" x14ac:dyDescent="0.25">
      <c r="A203">
        <v>7</v>
      </c>
      <c r="B203" s="645">
        <v>43906</v>
      </c>
      <c r="C203" s="645">
        <v>43906</v>
      </c>
      <c r="D203">
        <v>0</v>
      </c>
      <c r="E203" s="555">
        <v>30244979</v>
      </c>
      <c r="F203" s="555"/>
      <c r="G203">
        <v>583</v>
      </c>
      <c r="H203" t="s">
        <v>6725</v>
      </c>
      <c r="I203" t="s">
        <v>6757</v>
      </c>
      <c r="J203" t="s">
        <v>3295</v>
      </c>
      <c r="K203">
        <v>60</v>
      </c>
      <c r="L203" s="645">
        <v>43903</v>
      </c>
      <c r="M203" s="645">
        <v>43906</v>
      </c>
      <c r="N203" t="s">
        <v>6727</v>
      </c>
      <c r="O203">
        <v>5150003887</v>
      </c>
      <c r="P203" t="s">
        <v>3081</v>
      </c>
      <c r="Q203">
        <v>8992577</v>
      </c>
      <c r="R203">
        <v>890002395848</v>
      </c>
      <c r="S203">
        <v>144</v>
      </c>
      <c r="T203" s="548">
        <v>2002</v>
      </c>
    </row>
    <row r="204" spans="1:20" x14ac:dyDescent="0.25">
      <c r="A204">
        <v>7</v>
      </c>
      <c r="B204" s="645">
        <v>43906</v>
      </c>
      <c r="C204" s="645">
        <v>43906</v>
      </c>
      <c r="D204">
        <v>0</v>
      </c>
      <c r="E204" s="555"/>
      <c r="F204" s="555"/>
      <c r="G204">
        <v>583</v>
      </c>
      <c r="H204" t="s">
        <v>6725</v>
      </c>
      <c r="I204" t="s">
        <v>6757</v>
      </c>
      <c r="J204" t="s">
        <v>3295</v>
      </c>
      <c r="K204">
        <v>60</v>
      </c>
      <c r="L204" s="645">
        <v>43903</v>
      </c>
      <c r="M204" s="645">
        <v>43906</v>
      </c>
      <c r="N204" t="s">
        <v>6727</v>
      </c>
      <c r="O204">
        <v>5150003979</v>
      </c>
      <c r="P204" t="s">
        <v>3081</v>
      </c>
      <c r="S204" s="548">
        <v>1360</v>
      </c>
      <c r="T204" s="548">
        <v>37944</v>
      </c>
    </row>
    <row r="205" spans="1:20" x14ac:dyDescent="0.25">
      <c r="A205">
        <v>7</v>
      </c>
      <c r="B205" s="645">
        <v>43906</v>
      </c>
      <c r="C205" s="645">
        <v>43906</v>
      </c>
      <c r="D205">
        <v>0</v>
      </c>
      <c r="E205" s="555"/>
      <c r="F205" s="555"/>
      <c r="G205">
        <v>583</v>
      </c>
      <c r="H205" t="s">
        <v>6725</v>
      </c>
      <c r="I205" t="s">
        <v>6757</v>
      </c>
      <c r="J205" t="s">
        <v>3295</v>
      </c>
      <c r="K205">
        <v>60</v>
      </c>
      <c r="L205" s="645">
        <v>43903</v>
      </c>
      <c r="M205" s="645">
        <v>43906</v>
      </c>
      <c r="N205" t="s">
        <v>6727</v>
      </c>
      <c r="O205">
        <v>5150004545</v>
      </c>
      <c r="P205" t="s">
        <v>3081</v>
      </c>
      <c r="S205" s="555">
        <v>181</v>
      </c>
      <c r="T205" s="548">
        <v>1195</v>
      </c>
    </row>
    <row r="206" spans="1:20" x14ac:dyDescent="0.25">
      <c r="A206">
        <v>7</v>
      </c>
      <c r="B206" s="645">
        <v>43906</v>
      </c>
      <c r="C206" s="645">
        <v>43906</v>
      </c>
      <c r="D206">
        <v>0</v>
      </c>
      <c r="E206" s="555">
        <v>30245217</v>
      </c>
      <c r="F206" s="555">
        <v>30245217</v>
      </c>
      <c r="G206">
        <v>583</v>
      </c>
      <c r="H206" t="s">
        <v>6725</v>
      </c>
      <c r="I206" t="s">
        <v>6757</v>
      </c>
      <c r="J206" t="s">
        <v>3295</v>
      </c>
      <c r="K206">
        <v>60</v>
      </c>
      <c r="L206" s="645">
        <v>43905</v>
      </c>
      <c r="M206" s="645">
        <v>43907</v>
      </c>
      <c r="N206" t="s">
        <v>6727</v>
      </c>
      <c r="O206">
        <v>5150078275</v>
      </c>
      <c r="P206" t="s">
        <v>3081</v>
      </c>
      <c r="Q206">
        <v>8998629</v>
      </c>
      <c r="R206">
        <v>890002395848</v>
      </c>
      <c r="S206" s="548">
        <v>2304</v>
      </c>
      <c r="T206" s="548">
        <v>41702</v>
      </c>
    </row>
    <row r="207" spans="1:20" x14ac:dyDescent="0.25">
      <c r="A207">
        <v>7</v>
      </c>
      <c r="B207" s="645">
        <v>43906</v>
      </c>
      <c r="C207" s="645">
        <v>43906</v>
      </c>
      <c r="D207">
        <v>0</v>
      </c>
      <c r="E207" s="555">
        <v>30245218</v>
      </c>
      <c r="F207" s="555">
        <v>30245218</v>
      </c>
      <c r="G207">
        <v>583</v>
      </c>
      <c r="H207" t="s">
        <v>6725</v>
      </c>
      <c r="I207" t="s">
        <v>6757</v>
      </c>
      <c r="J207" t="s">
        <v>3295</v>
      </c>
      <c r="K207">
        <v>60</v>
      </c>
      <c r="L207" s="645">
        <v>43905</v>
      </c>
      <c r="M207" s="645">
        <v>43907</v>
      </c>
      <c r="N207" t="s">
        <v>6727</v>
      </c>
      <c r="O207">
        <v>5150078275</v>
      </c>
      <c r="P207" t="s">
        <v>3081</v>
      </c>
      <c r="Q207">
        <v>8998631</v>
      </c>
      <c r="R207">
        <v>890002395848</v>
      </c>
      <c r="S207" s="548">
        <v>2304</v>
      </c>
      <c r="T207" s="548">
        <v>41702</v>
      </c>
    </row>
    <row r="208" spans="1:20" x14ac:dyDescent="0.25">
      <c r="A208">
        <v>7</v>
      </c>
      <c r="B208" s="645">
        <v>43906</v>
      </c>
      <c r="C208" s="645">
        <v>43906</v>
      </c>
      <c r="D208">
        <v>0</v>
      </c>
      <c r="E208" s="555">
        <v>30245219</v>
      </c>
      <c r="F208" s="555">
        <v>30245219</v>
      </c>
      <c r="G208">
        <v>583</v>
      </c>
      <c r="H208" t="s">
        <v>6725</v>
      </c>
      <c r="I208" t="s">
        <v>6757</v>
      </c>
      <c r="J208" t="s">
        <v>3295</v>
      </c>
      <c r="K208">
        <v>60</v>
      </c>
      <c r="L208" s="645">
        <v>43905</v>
      </c>
      <c r="M208" s="645">
        <v>43907</v>
      </c>
      <c r="N208" t="s">
        <v>6727</v>
      </c>
      <c r="O208">
        <v>5150078275</v>
      </c>
      <c r="P208" t="s">
        <v>3081</v>
      </c>
      <c r="Q208">
        <v>8998633</v>
      </c>
      <c r="R208">
        <v>890002395848</v>
      </c>
      <c r="S208" s="548">
        <v>2304</v>
      </c>
      <c r="T208" s="548">
        <v>41702</v>
      </c>
    </row>
    <row r="209" spans="1:20" x14ac:dyDescent="0.25">
      <c r="A209">
        <v>7</v>
      </c>
      <c r="B209" s="645">
        <v>43906</v>
      </c>
      <c r="C209" s="645">
        <v>43906</v>
      </c>
      <c r="D209">
        <v>0</v>
      </c>
      <c r="E209" s="555">
        <v>30245221</v>
      </c>
      <c r="F209" s="555">
        <v>30245221</v>
      </c>
      <c r="G209">
        <v>583</v>
      </c>
      <c r="H209" t="s">
        <v>6725</v>
      </c>
      <c r="I209" t="s">
        <v>6757</v>
      </c>
      <c r="J209" t="s">
        <v>3295</v>
      </c>
      <c r="K209">
        <v>60</v>
      </c>
      <c r="L209" s="645">
        <v>43905</v>
      </c>
      <c r="M209" s="645">
        <v>43907</v>
      </c>
      <c r="N209" t="s">
        <v>6727</v>
      </c>
      <c r="O209">
        <v>5150078275</v>
      </c>
      <c r="P209" t="s">
        <v>3081</v>
      </c>
      <c r="Q209">
        <v>8998635</v>
      </c>
      <c r="R209">
        <v>890002395848</v>
      </c>
      <c r="S209" s="548">
        <v>2304</v>
      </c>
      <c r="T209" s="548">
        <v>41702</v>
      </c>
    </row>
    <row r="210" spans="1:20" x14ac:dyDescent="0.25">
      <c r="A210">
        <v>7</v>
      </c>
      <c r="B210" s="645">
        <v>43906</v>
      </c>
      <c r="C210" s="645">
        <v>43906</v>
      </c>
      <c r="D210">
        <v>0</v>
      </c>
      <c r="E210">
        <v>30245222</v>
      </c>
      <c r="F210">
        <v>30245222</v>
      </c>
      <c r="G210">
        <v>583</v>
      </c>
      <c r="H210" t="s">
        <v>6725</v>
      </c>
      <c r="I210" t="s">
        <v>6757</v>
      </c>
      <c r="J210" t="s">
        <v>3295</v>
      </c>
      <c r="K210">
        <v>60</v>
      </c>
      <c r="L210" s="645">
        <v>43905</v>
      </c>
      <c r="M210" s="645">
        <v>43907</v>
      </c>
      <c r="N210" t="s">
        <v>6727</v>
      </c>
      <c r="O210">
        <v>5150005175</v>
      </c>
      <c r="P210" t="s">
        <v>3081</v>
      </c>
      <c r="Q210">
        <v>8998623</v>
      </c>
      <c r="R210">
        <v>890002395848</v>
      </c>
      <c r="S210" s="548">
        <v>2063</v>
      </c>
      <c r="T210" s="548">
        <v>37547</v>
      </c>
    </row>
    <row r="211" spans="1:20" x14ac:dyDescent="0.25">
      <c r="A211">
        <v>7</v>
      </c>
      <c r="B211" s="645">
        <v>43906</v>
      </c>
      <c r="C211" s="645">
        <v>43906</v>
      </c>
      <c r="D211">
        <v>0</v>
      </c>
      <c r="F211">
        <v>30245222</v>
      </c>
      <c r="G211">
        <v>583</v>
      </c>
      <c r="H211" t="s">
        <v>6725</v>
      </c>
      <c r="I211" t="s">
        <v>6757</v>
      </c>
      <c r="J211" t="s">
        <v>3295</v>
      </c>
      <c r="K211">
        <v>60</v>
      </c>
      <c r="L211" s="645">
        <v>43905</v>
      </c>
      <c r="M211" s="645">
        <v>43907</v>
      </c>
      <c r="N211" t="s">
        <v>6727</v>
      </c>
      <c r="O211">
        <v>5150078275</v>
      </c>
      <c r="P211" t="s">
        <v>3081</v>
      </c>
      <c r="S211">
        <v>256</v>
      </c>
      <c r="T211" s="548">
        <v>4634</v>
      </c>
    </row>
    <row r="212" spans="1:20" x14ac:dyDescent="0.25">
      <c r="A212">
        <v>7</v>
      </c>
      <c r="B212" s="645">
        <v>43903</v>
      </c>
      <c r="C212" s="645">
        <v>43901</v>
      </c>
      <c r="D212">
        <v>-2</v>
      </c>
      <c r="E212">
        <v>30243749</v>
      </c>
      <c r="G212">
        <v>69</v>
      </c>
      <c r="H212" t="s">
        <v>6752</v>
      </c>
      <c r="I212" t="s">
        <v>6753</v>
      </c>
      <c r="J212" t="s">
        <v>6754</v>
      </c>
      <c r="K212">
        <v>60</v>
      </c>
      <c r="L212" s="645">
        <v>43901</v>
      </c>
      <c r="M212" s="645">
        <v>43904</v>
      </c>
      <c r="O212">
        <v>69153</v>
      </c>
      <c r="P212" t="s">
        <v>3081</v>
      </c>
      <c r="S212" s="555">
        <v>600</v>
      </c>
      <c r="T212" s="548">
        <v>15000</v>
      </c>
    </row>
    <row r="213" spans="1:20" x14ac:dyDescent="0.25">
      <c r="A213">
        <v>7</v>
      </c>
      <c r="B213" s="645">
        <v>43903</v>
      </c>
      <c r="C213" s="645">
        <v>43901</v>
      </c>
      <c r="D213">
        <v>-2</v>
      </c>
      <c r="G213">
        <v>69</v>
      </c>
      <c r="H213" t="s">
        <v>6752</v>
      </c>
      <c r="I213" t="s">
        <v>6753</v>
      </c>
      <c r="J213" t="s">
        <v>6754</v>
      </c>
      <c r="K213">
        <v>60</v>
      </c>
      <c r="L213" s="645">
        <v>43901</v>
      </c>
      <c r="M213" s="645">
        <v>43904</v>
      </c>
      <c r="O213">
        <v>69154</v>
      </c>
      <c r="P213" t="s">
        <v>3081</v>
      </c>
      <c r="S213">
        <v>740</v>
      </c>
      <c r="T213" s="548">
        <v>2960</v>
      </c>
    </row>
    <row r="214" spans="1:20" x14ac:dyDescent="0.25">
      <c r="A214">
        <v>7</v>
      </c>
      <c r="B214" s="645">
        <v>43903</v>
      </c>
      <c r="C214" s="645">
        <v>43901</v>
      </c>
      <c r="D214">
        <v>-2</v>
      </c>
      <c r="G214">
        <v>69</v>
      </c>
      <c r="H214" t="s">
        <v>6752</v>
      </c>
      <c r="I214" t="s">
        <v>6753</v>
      </c>
      <c r="J214" t="s">
        <v>6754</v>
      </c>
      <c r="K214">
        <v>60</v>
      </c>
      <c r="L214" s="645">
        <v>43901</v>
      </c>
      <c r="M214" s="645">
        <v>43904</v>
      </c>
      <c r="O214">
        <v>69155</v>
      </c>
      <c r="P214" t="s">
        <v>3081</v>
      </c>
      <c r="S214">
        <v>600</v>
      </c>
      <c r="T214" s="555">
        <v>600</v>
      </c>
    </row>
    <row r="215" spans="1:20" x14ac:dyDescent="0.25">
      <c r="A215">
        <v>7</v>
      </c>
      <c r="B215" s="645">
        <v>43903</v>
      </c>
      <c r="C215" s="645">
        <v>43903</v>
      </c>
      <c r="D215">
        <v>0</v>
      </c>
      <c r="E215">
        <v>30244183</v>
      </c>
      <c r="G215">
        <v>583</v>
      </c>
      <c r="H215" t="s">
        <v>6725</v>
      </c>
      <c r="I215" t="s">
        <v>6757</v>
      </c>
      <c r="J215" t="s">
        <v>3295</v>
      </c>
      <c r="K215">
        <v>60</v>
      </c>
      <c r="L215" s="645">
        <v>43901</v>
      </c>
      <c r="M215" s="645">
        <v>43903</v>
      </c>
      <c r="N215" t="s">
        <v>6727</v>
      </c>
      <c r="O215">
        <v>5150040126</v>
      </c>
      <c r="P215" t="s">
        <v>3081</v>
      </c>
      <c r="Q215">
        <v>8988869</v>
      </c>
      <c r="R215">
        <v>890002395848</v>
      </c>
      <c r="S215" s="548">
        <v>3121</v>
      </c>
      <c r="T215" s="548">
        <v>33083</v>
      </c>
    </row>
    <row r="216" spans="1:20" x14ac:dyDescent="0.25">
      <c r="A216">
        <v>7</v>
      </c>
      <c r="B216" s="645">
        <v>43903</v>
      </c>
      <c r="C216" s="645">
        <v>43903</v>
      </c>
      <c r="D216">
        <v>0</v>
      </c>
      <c r="E216">
        <v>30244187</v>
      </c>
      <c r="G216">
        <v>583</v>
      </c>
      <c r="H216" t="s">
        <v>6725</v>
      </c>
      <c r="I216" t="s">
        <v>6757</v>
      </c>
      <c r="J216" t="s">
        <v>3295</v>
      </c>
      <c r="K216">
        <v>60</v>
      </c>
      <c r="L216" s="645">
        <v>43901</v>
      </c>
      <c r="M216" s="645">
        <v>43903</v>
      </c>
      <c r="N216" t="s">
        <v>6727</v>
      </c>
      <c r="O216">
        <v>5150078276</v>
      </c>
      <c r="P216" t="s">
        <v>3081</v>
      </c>
      <c r="Q216">
        <v>8989477</v>
      </c>
      <c r="R216">
        <v>890002395848</v>
      </c>
      <c r="S216" s="548">
        <v>2311</v>
      </c>
      <c r="T216" s="548">
        <v>41829</v>
      </c>
    </row>
    <row r="217" spans="1:20" x14ac:dyDescent="0.25">
      <c r="A217">
        <v>7</v>
      </c>
      <c r="B217" s="645">
        <v>43903</v>
      </c>
      <c r="C217" s="645">
        <v>43903</v>
      </c>
      <c r="D217">
        <v>0</v>
      </c>
      <c r="E217">
        <v>30244190</v>
      </c>
      <c r="G217">
        <v>583</v>
      </c>
      <c r="H217" t="s">
        <v>6725</v>
      </c>
      <c r="I217" t="s">
        <v>6757</v>
      </c>
      <c r="J217" t="s">
        <v>3295</v>
      </c>
      <c r="K217">
        <v>60</v>
      </c>
      <c r="L217" s="645">
        <v>43901</v>
      </c>
      <c r="M217" s="645">
        <v>43903</v>
      </c>
      <c r="N217" t="s">
        <v>6727</v>
      </c>
      <c r="O217">
        <v>5150078276</v>
      </c>
      <c r="P217" t="s">
        <v>3081</v>
      </c>
      <c r="Q217">
        <v>8988863</v>
      </c>
      <c r="R217">
        <v>890002395848</v>
      </c>
      <c r="S217" s="548">
        <v>2288</v>
      </c>
      <c r="T217" s="548">
        <v>41413</v>
      </c>
    </row>
    <row r="218" spans="1:20" x14ac:dyDescent="0.25">
      <c r="A218">
        <v>7</v>
      </c>
      <c r="B218" s="645">
        <v>43902</v>
      </c>
      <c r="C218" s="645">
        <v>43902</v>
      </c>
      <c r="D218">
        <v>0</v>
      </c>
      <c r="E218">
        <v>30243539</v>
      </c>
      <c r="G218">
        <v>583</v>
      </c>
      <c r="H218" t="s">
        <v>6725</v>
      </c>
      <c r="I218" t="s">
        <v>6757</v>
      </c>
      <c r="J218" t="s">
        <v>3295</v>
      </c>
      <c r="K218">
        <v>60</v>
      </c>
      <c r="L218" s="645">
        <v>43900</v>
      </c>
      <c r="M218" s="645">
        <v>43902</v>
      </c>
      <c r="N218" t="s">
        <v>6727</v>
      </c>
      <c r="O218">
        <v>5150005125</v>
      </c>
      <c r="P218" t="s">
        <v>3081</v>
      </c>
      <c r="Q218">
        <v>8986203</v>
      </c>
      <c r="R218">
        <v>890002395848</v>
      </c>
      <c r="S218" s="555">
        <v>918</v>
      </c>
      <c r="T218" s="548">
        <v>42503</v>
      </c>
    </row>
    <row r="219" spans="1:20" x14ac:dyDescent="0.25">
      <c r="A219">
        <v>7</v>
      </c>
      <c r="B219" s="645">
        <v>43902</v>
      </c>
      <c r="C219" s="645">
        <v>43902</v>
      </c>
      <c r="D219">
        <v>0</v>
      </c>
      <c r="E219">
        <v>30243544</v>
      </c>
      <c r="G219">
        <v>583</v>
      </c>
      <c r="H219" t="s">
        <v>6725</v>
      </c>
      <c r="I219" t="s">
        <v>6757</v>
      </c>
      <c r="J219" t="s">
        <v>3295</v>
      </c>
      <c r="K219">
        <v>60</v>
      </c>
      <c r="L219" s="645">
        <v>43900</v>
      </c>
      <c r="M219" s="645">
        <v>43902</v>
      </c>
      <c r="N219" t="s">
        <v>6727</v>
      </c>
      <c r="O219">
        <v>5150005122</v>
      </c>
      <c r="P219" t="s">
        <v>3081</v>
      </c>
      <c r="Q219">
        <v>8986205</v>
      </c>
      <c r="R219">
        <v>890002395848</v>
      </c>
      <c r="S219">
        <v>918</v>
      </c>
      <c r="T219" s="548">
        <v>42503</v>
      </c>
    </row>
    <row r="220" spans="1:20" x14ac:dyDescent="0.25">
      <c r="A220">
        <v>7</v>
      </c>
      <c r="B220" s="645">
        <v>43902</v>
      </c>
      <c r="C220" s="645">
        <v>43902</v>
      </c>
      <c r="D220">
        <v>0</v>
      </c>
      <c r="E220">
        <v>30243545</v>
      </c>
      <c r="G220">
        <v>583</v>
      </c>
      <c r="H220" t="s">
        <v>6725</v>
      </c>
      <c r="I220" t="s">
        <v>6757</v>
      </c>
      <c r="J220" t="s">
        <v>3295</v>
      </c>
      <c r="K220">
        <v>60</v>
      </c>
      <c r="L220" s="645">
        <v>43900</v>
      </c>
      <c r="M220" s="645">
        <v>43902</v>
      </c>
      <c r="N220" t="s">
        <v>6727</v>
      </c>
      <c r="O220">
        <v>6984806361</v>
      </c>
      <c r="P220" t="s">
        <v>3081</v>
      </c>
      <c r="Q220">
        <v>8986201</v>
      </c>
      <c r="R220">
        <v>890002395848</v>
      </c>
      <c r="S220" s="548">
        <v>1848</v>
      </c>
      <c r="T220" s="548">
        <v>43058</v>
      </c>
    </row>
    <row r="221" spans="1:20" x14ac:dyDescent="0.25">
      <c r="A221">
        <v>7</v>
      </c>
      <c r="B221" s="645">
        <v>43902</v>
      </c>
      <c r="C221" s="645">
        <v>43902</v>
      </c>
      <c r="D221">
        <v>0</v>
      </c>
      <c r="E221">
        <v>30244179</v>
      </c>
      <c r="G221">
        <v>583</v>
      </c>
      <c r="H221" t="s">
        <v>6725</v>
      </c>
      <c r="I221" t="s">
        <v>6757</v>
      </c>
      <c r="J221" t="s">
        <v>3295</v>
      </c>
      <c r="K221">
        <v>60</v>
      </c>
      <c r="L221" s="645">
        <v>43901</v>
      </c>
      <c r="M221" s="645">
        <v>43903</v>
      </c>
      <c r="N221" t="s">
        <v>6727</v>
      </c>
      <c r="O221">
        <v>5150005122</v>
      </c>
      <c r="P221" t="s">
        <v>3081</v>
      </c>
      <c r="Q221">
        <v>8988865</v>
      </c>
      <c r="R221">
        <v>890002395848</v>
      </c>
      <c r="S221">
        <v>362</v>
      </c>
      <c r="T221" s="548">
        <v>16761</v>
      </c>
    </row>
    <row r="222" spans="1:20" x14ac:dyDescent="0.25">
      <c r="A222">
        <v>7</v>
      </c>
      <c r="B222" s="645">
        <v>43902</v>
      </c>
      <c r="C222" s="645">
        <v>43902</v>
      </c>
      <c r="D222">
        <v>0</v>
      </c>
      <c r="G222">
        <v>583</v>
      </c>
      <c r="H222" t="s">
        <v>6725</v>
      </c>
      <c r="I222" t="s">
        <v>6757</v>
      </c>
      <c r="J222" t="s">
        <v>3295</v>
      </c>
      <c r="K222">
        <v>60</v>
      </c>
      <c r="L222" s="645">
        <v>43901</v>
      </c>
      <c r="M222" s="645">
        <v>43903</v>
      </c>
      <c r="N222" t="s">
        <v>6727</v>
      </c>
      <c r="O222">
        <v>6984806270</v>
      </c>
      <c r="P222" t="s">
        <v>3081</v>
      </c>
      <c r="S222">
        <v>492</v>
      </c>
      <c r="T222" s="548">
        <v>12300</v>
      </c>
    </row>
    <row r="223" spans="1:20" x14ac:dyDescent="0.25">
      <c r="A223">
        <v>7</v>
      </c>
      <c r="B223" s="645">
        <v>43902</v>
      </c>
      <c r="C223" s="645">
        <v>43902</v>
      </c>
      <c r="D223">
        <v>0</v>
      </c>
      <c r="G223">
        <v>583</v>
      </c>
      <c r="H223" t="s">
        <v>6725</v>
      </c>
      <c r="I223" t="s">
        <v>6757</v>
      </c>
      <c r="J223" t="s">
        <v>3295</v>
      </c>
      <c r="K223">
        <v>60</v>
      </c>
      <c r="L223" s="645">
        <v>43901</v>
      </c>
      <c r="M223" s="645">
        <v>43903</v>
      </c>
      <c r="N223" t="s">
        <v>6727</v>
      </c>
      <c r="O223">
        <v>6984806288</v>
      </c>
      <c r="P223" t="s">
        <v>3081</v>
      </c>
      <c r="S223" s="555">
        <v>191</v>
      </c>
      <c r="T223" s="548">
        <v>4775</v>
      </c>
    </row>
    <row r="224" spans="1:20" x14ac:dyDescent="0.25">
      <c r="A224">
        <v>7</v>
      </c>
      <c r="B224" s="645">
        <v>43902</v>
      </c>
      <c r="C224" s="645">
        <v>43902</v>
      </c>
      <c r="D224">
        <v>0</v>
      </c>
      <c r="G224">
        <v>583</v>
      </c>
      <c r="H224" t="s">
        <v>6725</v>
      </c>
      <c r="I224" t="s">
        <v>6757</v>
      </c>
      <c r="J224" t="s">
        <v>3295</v>
      </c>
      <c r="K224">
        <v>60</v>
      </c>
      <c r="L224" s="645">
        <v>43901</v>
      </c>
      <c r="M224" s="645">
        <v>43903</v>
      </c>
      <c r="N224" t="s">
        <v>6727</v>
      </c>
      <c r="O224">
        <v>6984806361</v>
      </c>
      <c r="P224" t="s">
        <v>3081</v>
      </c>
      <c r="S224">
        <v>199</v>
      </c>
      <c r="T224" s="548">
        <v>4637</v>
      </c>
    </row>
    <row r="225" spans="1:20" x14ac:dyDescent="0.25">
      <c r="A225">
        <v>7</v>
      </c>
      <c r="B225" s="645">
        <v>43902</v>
      </c>
      <c r="C225" s="645">
        <v>43902</v>
      </c>
      <c r="D225">
        <v>0</v>
      </c>
      <c r="E225">
        <v>30244182</v>
      </c>
      <c r="G225">
        <v>583</v>
      </c>
      <c r="H225" t="s">
        <v>6725</v>
      </c>
      <c r="I225" t="s">
        <v>6757</v>
      </c>
      <c r="J225" t="s">
        <v>3295</v>
      </c>
      <c r="K225">
        <v>60</v>
      </c>
      <c r="L225" s="645">
        <v>43901</v>
      </c>
      <c r="M225" s="645">
        <v>43903</v>
      </c>
      <c r="N225" t="s">
        <v>6727</v>
      </c>
      <c r="O225">
        <v>5150003979</v>
      </c>
      <c r="P225" t="s">
        <v>3081</v>
      </c>
      <c r="Q225">
        <v>8988867</v>
      </c>
      <c r="R225">
        <v>890002395848</v>
      </c>
      <c r="S225" s="555">
        <v>480</v>
      </c>
      <c r="T225" s="548">
        <v>13392</v>
      </c>
    </row>
    <row r="226" spans="1:20" x14ac:dyDescent="0.25">
      <c r="A226">
        <v>7</v>
      </c>
      <c r="B226" s="645">
        <v>43902</v>
      </c>
      <c r="C226" s="645">
        <v>43902</v>
      </c>
      <c r="D226">
        <v>0</v>
      </c>
      <c r="G226">
        <v>583</v>
      </c>
      <c r="H226" t="s">
        <v>6725</v>
      </c>
      <c r="I226" t="s">
        <v>6757</v>
      </c>
      <c r="J226" t="s">
        <v>3295</v>
      </c>
      <c r="K226">
        <v>60</v>
      </c>
      <c r="L226" s="645">
        <v>43901</v>
      </c>
      <c r="M226" s="645">
        <v>43903</v>
      </c>
      <c r="N226" t="s">
        <v>6727</v>
      </c>
      <c r="O226">
        <v>5150040126</v>
      </c>
      <c r="P226" t="s">
        <v>3081</v>
      </c>
      <c r="S226" s="555">
        <v>132</v>
      </c>
      <c r="T226" s="548">
        <v>1399</v>
      </c>
    </row>
    <row r="227" spans="1:20" x14ac:dyDescent="0.25">
      <c r="A227">
        <v>7</v>
      </c>
      <c r="B227" s="645">
        <v>43902</v>
      </c>
      <c r="C227" s="645">
        <v>43902</v>
      </c>
      <c r="D227">
        <v>0</v>
      </c>
      <c r="G227">
        <v>583</v>
      </c>
      <c r="H227" t="s">
        <v>6725</v>
      </c>
      <c r="I227" t="s">
        <v>6757</v>
      </c>
      <c r="J227" t="s">
        <v>3295</v>
      </c>
      <c r="K227">
        <v>60</v>
      </c>
      <c r="L227" s="645">
        <v>43901</v>
      </c>
      <c r="M227" s="645">
        <v>43903</v>
      </c>
      <c r="N227" t="s">
        <v>6727</v>
      </c>
      <c r="O227">
        <v>6984806783</v>
      </c>
      <c r="P227" t="s">
        <v>3081</v>
      </c>
      <c r="S227" s="548">
        <v>1078</v>
      </c>
      <c r="T227" s="548">
        <v>25333</v>
      </c>
    </row>
    <row r="228" spans="1:20" x14ac:dyDescent="0.25">
      <c r="A228">
        <v>7</v>
      </c>
      <c r="B228" s="645">
        <v>43902</v>
      </c>
      <c r="C228" s="645">
        <v>43902</v>
      </c>
      <c r="D228">
        <v>0</v>
      </c>
      <c r="E228">
        <v>30244184</v>
      </c>
      <c r="G228">
        <v>583</v>
      </c>
      <c r="H228" t="s">
        <v>6725</v>
      </c>
      <c r="I228" t="s">
        <v>6757</v>
      </c>
      <c r="J228" t="s">
        <v>3295</v>
      </c>
      <c r="K228">
        <v>60</v>
      </c>
      <c r="L228" s="645">
        <v>43901</v>
      </c>
      <c r="M228" s="645">
        <v>43903</v>
      </c>
      <c r="N228" t="s">
        <v>6727</v>
      </c>
      <c r="O228">
        <v>5150005125</v>
      </c>
      <c r="P228" t="s">
        <v>3081</v>
      </c>
      <c r="Q228">
        <v>8988871</v>
      </c>
      <c r="R228">
        <v>890002395848</v>
      </c>
      <c r="S228" s="555">
        <v>327</v>
      </c>
      <c r="T228" s="548">
        <v>15140</v>
      </c>
    </row>
    <row r="229" spans="1:20" x14ac:dyDescent="0.25">
      <c r="A229">
        <v>7</v>
      </c>
      <c r="B229" s="645">
        <v>43902</v>
      </c>
      <c r="C229" s="645">
        <v>43902</v>
      </c>
      <c r="D229">
        <v>0</v>
      </c>
      <c r="G229">
        <v>583</v>
      </c>
      <c r="H229" t="s">
        <v>6725</v>
      </c>
      <c r="I229" t="s">
        <v>6757</v>
      </c>
      <c r="J229" t="s">
        <v>3295</v>
      </c>
      <c r="K229">
        <v>60</v>
      </c>
      <c r="L229" s="645">
        <v>43901</v>
      </c>
      <c r="M229" s="645">
        <v>43903</v>
      </c>
      <c r="N229" t="s">
        <v>6727</v>
      </c>
      <c r="O229">
        <v>5150040125</v>
      </c>
      <c r="P229" t="s">
        <v>3081</v>
      </c>
      <c r="S229" s="548">
        <v>2198</v>
      </c>
      <c r="T229" s="548">
        <v>15386</v>
      </c>
    </row>
    <row r="230" spans="1:20" x14ac:dyDescent="0.25">
      <c r="A230">
        <v>7</v>
      </c>
      <c r="B230" s="645">
        <v>43902</v>
      </c>
      <c r="C230" s="645">
        <v>43902</v>
      </c>
      <c r="D230">
        <v>0</v>
      </c>
      <c r="E230">
        <v>30244185</v>
      </c>
      <c r="G230">
        <v>583</v>
      </c>
      <c r="H230" t="s">
        <v>6725</v>
      </c>
      <c r="I230" t="s">
        <v>6757</v>
      </c>
      <c r="J230" t="s">
        <v>3295</v>
      </c>
      <c r="K230">
        <v>60</v>
      </c>
      <c r="L230" s="645">
        <v>43901</v>
      </c>
      <c r="M230" s="645">
        <v>43903</v>
      </c>
      <c r="N230" t="s">
        <v>6727</v>
      </c>
      <c r="O230">
        <v>6984806288</v>
      </c>
      <c r="P230" t="s">
        <v>3081</v>
      </c>
      <c r="Q230">
        <v>8988859</v>
      </c>
      <c r="R230">
        <v>890002395848</v>
      </c>
      <c r="S230" s="548">
        <v>1680</v>
      </c>
      <c r="T230" s="548">
        <v>42000</v>
      </c>
    </row>
    <row r="231" spans="1:20" x14ac:dyDescent="0.25">
      <c r="A231">
        <v>7</v>
      </c>
      <c r="B231" s="645">
        <v>43902</v>
      </c>
      <c r="C231" s="645">
        <v>43902</v>
      </c>
      <c r="D231">
        <v>0</v>
      </c>
      <c r="E231">
        <v>30244186</v>
      </c>
      <c r="G231">
        <v>583</v>
      </c>
      <c r="H231" t="s">
        <v>6725</v>
      </c>
      <c r="I231" t="s">
        <v>6757</v>
      </c>
      <c r="J231" t="s">
        <v>3295</v>
      </c>
      <c r="K231">
        <v>60</v>
      </c>
      <c r="L231" s="645">
        <v>43901</v>
      </c>
      <c r="M231" s="645">
        <v>43903</v>
      </c>
      <c r="N231" t="s">
        <v>6727</v>
      </c>
      <c r="O231">
        <v>6984806270</v>
      </c>
      <c r="P231" t="s">
        <v>3081</v>
      </c>
      <c r="Q231">
        <v>8988861</v>
      </c>
      <c r="R231">
        <v>890002395848</v>
      </c>
      <c r="S231" s="548">
        <v>1680</v>
      </c>
      <c r="T231" s="548">
        <v>42000</v>
      </c>
    </row>
    <row r="232" spans="1:20" x14ac:dyDescent="0.25">
      <c r="A232">
        <v>7</v>
      </c>
      <c r="B232" s="645">
        <v>43901</v>
      </c>
      <c r="C232" s="645">
        <v>43901</v>
      </c>
      <c r="D232">
        <v>0</v>
      </c>
      <c r="E232">
        <v>30242272</v>
      </c>
      <c r="F232" s="548">
        <v>30242272</v>
      </c>
      <c r="G232">
        <v>583</v>
      </c>
      <c r="H232" t="s">
        <v>6725</v>
      </c>
      <c r="I232" t="s">
        <v>6757</v>
      </c>
      <c r="J232" t="s">
        <v>3295</v>
      </c>
      <c r="K232">
        <v>60</v>
      </c>
      <c r="L232" s="645">
        <v>43896</v>
      </c>
      <c r="M232" s="645">
        <v>43900</v>
      </c>
      <c r="N232" t="s">
        <v>6727</v>
      </c>
      <c r="O232">
        <v>5150010864</v>
      </c>
      <c r="P232" t="s">
        <v>3081</v>
      </c>
      <c r="Q232">
        <v>8981055</v>
      </c>
      <c r="R232">
        <v>890002395848</v>
      </c>
      <c r="S232" s="548">
        <v>5247</v>
      </c>
      <c r="T232" s="548">
        <v>39877</v>
      </c>
    </row>
    <row r="233" spans="1:20" x14ac:dyDescent="0.25">
      <c r="A233">
        <v>7</v>
      </c>
      <c r="B233" s="645">
        <v>43901</v>
      </c>
      <c r="C233" s="645">
        <v>43901</v>
      </c>
      <c r="D233">
        <v>0</v>
      </c>
      <c r="E233" s="548">
        <v>30242273</v>
      </c>
      <c r="F233" s="548">
        <v>30242273</v>
      </c>
      <c r="G233">
        <v>583</v>
      </c>
      <c r="H233" t="s">
        <v>6725</v>
      </c>
      <c r="I233" t="s">
        <v>6757</v>
      </c>
      <c r="J233" t="s">
        <v>3295</v>
      </c>
      <c r="K233">
        <v>60</v>
      </c>
      <c r="L233" s="645">
        <v>43896</v>
      </c>
      <c r="M233" s="645">
        <v>43900</v>
      </c>
      <c r="N233" t="s">
        <v>6727</v>
      </c>
      <c r="O233">
        <v>5150010860</v>
      </c>
      <c r="P233" t="s">
        <v>3081</v>
      </c>
      <c r="Q233">
        <v>8981047</v>
      </c>
      <c r="R233">
        <v>890002395848</v>
      </c>
      <c r="S233" s="548">
        <v>5544</v>
      </c>
      <c r="T233" s="548">
        <v>42134</v>
      </c>
    </row>
    <row r="234" spans="1:20" x14ac:dyDescent="0.25">
      <c r="A234">
        <v>7</v>
      </c>
      <c r="B234" s="645">
        <v>43901</v>
      </c>
      <c r="C234" s="645">
        <v>43901</v>
      </c>
      <c r="D234">
        <v>0</v>
      </c>
      <c r="E234" s="548">
        <v>30242296</v>
      </c>
      <c r="F234" s="548"/>
      <c r="G234">
        <v>583</v>
      </c>
      <c r="H234" t="s">
        <v>6725</v>
      </c>
      <c r="I234" t="s">
        <v>6757</v>
      </c>
      <c r="J234" t="s">
        <v>3295</v>
      </c>
      <c r="K234">
        <v>60</v>
      </c>
      <c r="L234" s="645">
        <v>43896</v>
      </c>
      <c r="M234" s="645">
        <v>43901</v>
      </c>
      <c r="N234" t="s">
        <v>6727</v>
      </c>
      <c r="O234">
        <v>5150003116</v>
      </c>
      <c r="P234" t="s">
        <v>3081</v>
      </c>
      <c r="Q234">
        <v>8981061</v>
      </c>
      <c r="R234">
        <v>890002395848</v>
      </c>
      <c r="S234" s="548">
        <v>358</v>
      </c>
      <c r="T234" s="548">
        <v>2327</v>
      </c>
    </row>
    <row r="235" spans="1:20" x14ac:dyDescent="0.25">
      <c r="A235">
        <v>7</v>
      </c>
      <c r="B235" s="645">
        <v>43901</v>
      </c>
      <c r="C235" s="645">
        <v>43901</v>
      </c>
      <c r="D235">
        <v>0</v>
      </c>
      <c r="F235" s="548"/>
      <c r="G235">
        <v>583</v>
      </c>
      <c r="H235" t="s">
        <v>6725</v>
      </c>
      <c r="I235" t="s">
        <v>6757</v>
      </c>
      <c r="J235" t="s">
        <v>3295</v>
      </c>
      <c r="K235">
        <v>60</v>
      </c>
      <c r="L235" s="645">
        <v>43896</v>
      </c>
      <c r="M235" s="645">
        <v>43901</v>
      </c>
      <c r="N235" t="s">
        <v>6727</v>
      </c>
      <c r="O235">
        <v>5150003356</v>
      </c>
      <c r="P235" t="s">
        <v>3081</v>
      </c>
      <c r="S235">
        <v>628</v>
      </c>
      <c r="T235" s="548">
        <v>4208</v>
      </c>
    </row>
    <row r="236" spans="1:20" x14ac:dyDescent="0.25">
      <c r="A236">
        <v>7</v>
      </c>
      <c r="B236" s="645">
        <v>43901</v>
      </c>
      <c r="C236" s="645">
        <v>43901</v>
      </c>
      <c r="D236">
        <v>0</v>
      </c>
      <c r="E236" s="548"/>
      <c r="F236" s="548"/>
      <c r="G236">
        <v>583</v>
      </c>
      <c r="H236" t="s">
        <v>6725</v>
      </c>
      <c r="I236" t="s">
        <v>6757</v>
      </c>
      <c r="J236" t="s">
        <v>3295</v>
      </c>
      <c r="K236">
        <v>60</v>
      </c>
      <c r="L236" s="645">
        <v>43896</v>
      </c>
      <c r="M236" s="645">
        <v>43901</v>
      </c>
      <c r="N236" t="s">
        <v>6727</v>
      </c>
      <c r="O236">
        <v>5150003535</v>
      </c>
      <c r="P236" t="s">
        <v>3081</v>
      </c>
      <c r="S236" s="548">
        <v>41</v>
      </c>
      <c r="T236" s="548">
        <v>2161</v>
      </c>
    </row>
    <row r="237" spans="1:20" x14ac:dyDescent="0.25">
      <c r="A237">
        <v>7</v>
      </c>
      <c r="B237" s="645">
        <v>43901</v>
      </c>
      <c r="C237" s="645">
        <v>43901</v>
      </c>
      <c r="D237">
        <v>0</v>
      </c>
      <c r="E237" s="548"/>
      <c r="F237" s="548"/>
      <c r="G237">
        <v>583</v>
      </c>
      <c r="H237" t="s">
        <v>6725</v>
      </c>
      <c r="I237" t="s">
        <v>6757</v>
      </c>
      <c r="J237" t="s">
        <v>3295</v>
      </c>
      <c r="K237">
        <v>60</v>
      </c>
      <c r="L237" s="645">
        <v>43896</v>
      </c>
      <c r="M237" s="645">
        <v>43901</v>
      </c>
      <c r="N237" t="s">
        <v>6727</v>
      </c>
      <c r="O237">
        <v>5150003907</v>
      </c>
      <c r="P237" t="s">
        <v>3081</v>
      </c>
      <c r="S237">
        <v>357</v>
      </c>
      <c r="T237" s="548">
        <v>5676</v>
      </c>
    </row>
    <row r="238" spans="1:20" x14ac:dyDescent="0.25">
      <c r="A238">
        <v>7</v>
      </c>
      <c r="B238" s="645">
        <v>43901</v>
      </c>
      <c r="C238" s="645">
        <v>43901</v>
      </c>
      <c r="D238">
        <v>0</v>
      </c>
      <c r="E238" s="548"/>
      <c r="F238" s="548"/>
      <c r="G238">
        <v>583</v>
      </c>
      <c r="H238" t="s">
        <v>6725</v>
      </c>
      <c r="I238" t="s">
        <v>6757</v>
      </c>
      <c r="J238" t="s">
        <v>3295</v>
      </c>
      <c r="K238">
        <v>60</v>
      </c>
      <c r="L238" s="645">
        <v>43896</v>
      </c>
      <c r="M238" s="645">
        <v>43901</v>
      </c>
      <c r="N238" t="s">
        <v>6727</v>
      </c>
      <c r="O238">
        <v>5150003979</v>
      </c>
      <c r="P238" t="s">
        <v>3081</v>
      </c>
      <c r="S238" s="555">
        <v>80</v>
      </c>
      <c r="T238" s="548">
        <v>2232</v>
      </c>
    </row>
    <row r="239" spans="1:20" x14ac:dyDescent="0.25">
      <c r="A239">
        <v>7</v>
      </c>
      <c r="B239" s="645">
        <v>43901</v>
      </c>
      <c r="C239" s="645">
        <v>43901</v>
      </c>
      <c r="D239">
        <v>0</v>
      </c>
      <c r="E239" s="548"/>
      <c r="F239" s="548"/>
      <c r="G239">
        <v>583</v>
      </c>
      <c r="H239" t="s">
        <v>6725</v>
      </c>
      <c r="I239" t="s">
        <v>6757</v>
      </c>
      <c r="J239" t="s">
        <v>3295</v>
      </c>
      <c r="K239">
        <v>60</v>
      </c>
      <c r="L239" s="645">
        <v>43896</v>
      </c>
      <c r="M239" s="645">
        <v>43901</v>
      </c>
      <c r="N239" t="s">
        <v>6727</v>
      </c>
      <c r="O239">
        <v>5150003994</v>
      </c>
      <c r="P239" t="s">
        <v>3081</v>
      </c>
      <c r="S239" s="548">
        <v>272</v>
      </c>
      <c r="T239" s="548">
        <v>3726</v>
      </c>
    </row>
    <row r="240" spans="1:20" x14ac:dyDescent="0.25">
      <c r="A240">
        <v>7</v>
      </c>
      <c r="B240" s="645">
        <v>43901</v>
      </c>
      <c r="C240" s="645">
        <v>43901</v>
      </c>
      <c r="D240">
        <v>0</v>
      </c>
      <c r="E240" s="548"/>
      <c r="F240" s="548"/>
      <c r="G240">
        <v>583</v>
      </c>
      <c r="H240" t="s">
        <v>6725</v>
      </c>
      <c r="I240" t="s">
        <v>6757</v>
      </c>
      <c r="J240" t="s">
        <v>3295</v>
      </c>
      <c r="K240">
        <v>60</v>
      </c>
      <c r="L240" s="645">
        <v>43896</v>
      </c>
      <c r="M240" s="645">
        <v>43901</v>
      </c>
      <c r="N240" t="s">
        <v>6727</v>
      </c>
      <c r="O240">
        <v>5150024358</v>
      </c>
      <c r="P240" t="s">
        <v>3081</v>
      </c>
      <c r="S240">
        <v>324</v>
      </c>
      <c r="T240" s="548">
        <v>1393</v>
      </c>
    </row>
    <row r="241" spans="1:20" x14ac:dyDescent="0.25">
      <c r="A241">
        <v>7</v>
      </c>
      <c r="B241" s="645">
        <v>43901</v>
      </c>
      <c r="C241" s="645">
        <v>43901</v>
      </c>
      <c r="D241">
        <v>0</v>
      </c>
      <c r="E241" s="548"/>
      <c r="F241" s="548"/>
      <c r="G241">
        <v>583</v>
      </c>
      <c r="H241" t="s">
        <v>6725</v>
      </c>
      <c r="I241" t="s">
        <v>6757</v>
      </c>
      <c r="J241" t="s">
        <v>3295</v>
      </c>
      <c r="K241">
        <v>60</v>
      </c>
      <c r="L241" s="645">
        <v>43896</v>
      </c>
      <c r="M241" s="645">
        <v>43901</v>
      </c>
      <c r="N241" t="s">
        <v>6727</v>
      </c>
      <c r="O241">
        <v>5150040149</v>
      </c>
      <c r="P241" t="s">
        <v>3081</v>
      </c>
      <c r="S241" s="548">
        <v>154</v>
      </c>
      <c r="T241" s="548">
        <v>939</v>
      </c>
    </row>
    <row r="242" spans="1:20" x14ac:dyDescent="0.25">
      <c r="A242">
        <v>7</v>
      </c>
      <c r="B242" s="645">
        <v>43901</v>
      </c>
      <c r="C242" s="645">
        <v>43901</v>
      </c>
      <c r="D242">
        <v>0</v>
      </c>
      <c r="E242" s="548"/>
      <c r="F242" s="548"/>
      <c r="G242">
        <v>583</v>
      </c>
      <c r="H242" t="s">
        <v>6725</v>
      </c>
      <c r="I242" t="s">
        <v>6757</v>
      </c>
      <c r="J242" t="s">
        <v>3295</v>
      </c>
      <c r="K242">
        <v>60</v>
      </c>
      <c r="L242" s="645">
        <v>43896</v>
      </c>
      <c r="M242" s="645">
        <v>43901</v>
      </c>
      <c r="N242" t="s">
        <v>6727</v>
      </c>
      <c r="O242">
        <v>6984806783</v>
      </c>
      <c r="P242" t="s">
        <v>3081</v>
      </c>
      <c r="S242">
        <v>84</v>
      </c>
      <c r="T242" s="548">
        <v>1974</v>
      </c>
    </row>
    <row r="243" spans="1:20" x14ac:dyDescent="0.25">
      <c r="A243">
        <v>7</v>
      </c>
      <c r="B243" s="645">
        <v>43901</v>
      </c>
      <c r="C243" s="645">
        <v>43899</v>
      </c>
      <c r="D243">
        <v>-2</v>
      </c>
      <c r="E243">
        <v>30242940</v>
      </c>
      <c r="G243">
        <v>69</v>
      </c>
      <c r="H243" t="s">
        <v>6752</v>
      </c>
      <c r="I243" t="s">
        <v>6753</v>
      </c>
      <c r="J243" t="s">
        <v>6754</v>
      </c>
      <c r="K243">
        <v>60</v>
      </c>
      <c r="L243" s="645">
        <v>43899</v>
      </c>
      <c r="M243" s="645">
        <v>43902</v>
      </c>
      <c r="O243">
        <v>69153</v>
      </c>
      <c r="P243" t="s">
        <v>3081</v>
      </c>
      <c r="S243" s="548">
        <v>600</v>
      </c>
      <c r="T243" s="548">
        <v>15000</v>
      </c>
    </row>
    <row r="244" spans="1:20" x14ac:dyDescent="0.25">
      <c r="A244">
        <v>7</v>
      </c>
      <c r="B244" s="645">
        <v>43901</v>
      </c>
      <c r="C244" s="645">
        <v>43899</v>
      </c>
      <c r="D244">
        <v>-2</v>
      </c>
      <c r="G244">
        <v>69</v>
      </c>
      <c r="H244" t="s">
        <v>6752</v>
      </c>
      <c r="I244" t="s">
        <v>6753</v>
      </c>
      <c r="J244" t="s">
        <v>6754</v>
      </c>
      <c r="K244">
        <v>60</v>
      </c>
      <c r="L244" s="645">
        <v>43899</v>
      </c>
      <c r="M244" s="645">
        <v>43902</v>
      </c>
      <c r="O244">
        <v>69154</v>
      </c>
      <c r="P244" t="s">
        <v>3081</v>
      </c>
      <c r="S244">
        <v>756</v>
      </c>
      <c r="T244" s="548">
        <v>3024</v>
      </c>
    </row>
    <row r="245" spans="1:20" x14ac:dyDescent="0.25">
      <c r="A245">
        <v>7</v>
      </c>
      <c r="B245" s="645">
        <v>43901</v>
      </c>
      <c r="C245" s="645">
        <v>43899</v>
      </c>
      <c r="D245">
        <v>-2</v>
      </c>
      <c r="G245">
        <v>69</v>
      </c>
      <c r="H245" t="s">
        <v>6752</v>
      </c>
      <c r="I245" t="s">
        <v>6753</v>
      </c>
      <c r="J245" t="s">
        <v>6754</v>
      </c>
      <c r="K245">
        <v>60</v>
      </c>
      <c r="L245" s="645">
        <v>43899</v>
      </c>
      <c r="M245" s="645">
        <v>43902</v>
      </c>
      <c r="O245">
        <v>69155</v>
      </c>
      <c r="P245" t="s">
        <v>3081</v>
      </c>
      <c r="S245" s="548">
        <v>600</v>
      </c>
      <c r="T245" s="548">
        <v>600</v>
      </c>
    </row>
    <row r="246" spans="1:20" x14ac:dyDescent="0.25">
      <c r="A246">
        <v>7</v>
      </c>
      <c r="B246" s="645">
        <v>43901</v>
      </c>
      <c r="C246" s="645">
        <v>43901</v>
      </c>
      <c r="D246">
        <v>0</v>
      </c>
      <c r="E246">
        <v>30243528</v>
      </c>
      <c r="G246">
        <v>583</v>
      </c>
      <c r="H246" t="s">
        <v>6725</v>
      </c>
      <c r="I246" t="s">
        <v>6757</v>
      </c>
      <c r="J246" t="s">
        <v>3295</v>
      </c>
      <c r="K246">
        <v>60</v>
      </c>
      <c r="L246" s="645">
        <v>43900</v>
      </c>
      <c r="M246" s="645">
        <v>43902</v>
      </c>
      <c r="N246" t="s">
        <v>6727</v>
      </c>
      <c r="O246">
        <v>6984806110</v>
      </c>
      <c r="P246" t="s">
        <v>6726</v>
      </c>
      <c r="Q246">
        <v>8986197</v>
      </c>
      <c r="R246">
        <v>890002395848</v>
      </c>
      <c r="S246" s="555">
        <v>19</v>
      </c>
      <c r="T246" s="548">
        <v>43605</v>
      </c>
    </row>
    <row r="247" spans="1:20" x14ac:dyDescent="0.25">
      <c r="A247">
        <v>7</v>
      </c>
      <c r="B247" s="645">
        <v>43901</v>
      </c>
      <c r="C247" s="645">
        <v>43901</v>
      </c>
      <c r="D247">
        <v>0</v>
      </c>
      <c r="E247">
        <v>30243533</v>
      </c>
      <c r="G247">
        <v>583</v>
      </c>
      <c r="H247" t="s">
        <v>6725</v>
      </c>
      <c r="I247" t="s">
        <v>6757</v>
      </c>
      <c r="J247" t="s">
        <v>3295</v>
      </c>
      <c r="K247">
        <v>60</v>
      </c>
      <c r="L247" s="645">
        <v>43900</v>
      </c>
      <c r="M247" s="645">
        <v>43902</v>
      </c>
      <c r="N247" t="s">
        <v>6727</v>
      </c>
      <c r="O247">
        <v>5150003979</v>
      </c>
      <c r="P247" t="s">
        <v>3081</v>
      </c>
      <c r="Q247">
        <v>8986207</v>
      </c>
      <c r="R247">
        <v>890002395848</v>
      </c>
      <c r="S247" s="548">
        <v>1520</v>
      </c>
      <c r="T247" s="548">
        <v>42408</v>
      </c>
    </row>
    <row r="248" spans="1:20" x14ac:dyDescent="0.25">
      <c r="A248">
        <v>7</v>
      </c>
      <c r="B248" s="645">
        <v>43901</v>
      </c>
      <c r="C248" s="645">
        <v>43901</v>
      </c>
      <c r="D248">
        <v>0</v>
      </c>
      <c r="E248">
        <v>30243535</v>
      </c>
      <c r="G248">
        <v>583</v>
      </c>
      <c r="H248" t="s">
        <v>6725</v>
      </c>
      <c r="I248" t="s">
        <v>6757</v>
      </c>
      <c r="J248" t="s">
        <v>3295</v>
      </c>
      <c r="K248">
        <v>60</v>
      </c>
      <c r="L248" s="645">
        <v>43900</v>
      </c>
      <c r="M248" s="645">
        <v>43902</v>
      </c>
      <c r="N248" t="s">
        <v>6727</v>
      </c>
      <c r="O248">
        <v>5150003979</v>
      </c>
      <c r="P248" t="s">
        <v>3081</v>
      </c>
      <c r="Q248">
        <v>8986209</v>
      </c>
      <c r="R248">
        <v>890002395848</v>
      </c>
      <c r="S248" s="548">
        <v>1520</v>
      </c>
      <c r="T248" s="548">
        <v>42408</v>
      </c>
    </row>
    <row r="249" spans="1:20" x14ac:dyDescent="0.25">
      <c r="A249">
        <v>7</v>
      </c>
      <c r="B249" s="645">
        <v>43901</v>
      </c>
      <c r="C249" s="645">
        <v>43901</v>
      </c>
      <c r="D249">
        <v>0</v>
      </c>
      <c r="E249">
        <v>30243537</v>
      </c>
      <c r="G249">
        <v>583</v>
      </c>
      <c r="H249" t="s">
        <v>6725</v>
      </c>
      <c r="I249" t="s">
        <v>6757</v>
      </c>
      <c r="J249" t="s">
        <v>3295</v>
      </c>
      <c r="K249">
        <v>60</v>
      </c>
      <c r="L249" s="645">
        <v>43900</v>
      </c>
      <c r="M249" s="645">
        <v>43902</v>
      </c>
      <c r="N249" t="s">
        <v>6727</v>
      </c>
      <c r="O249">
        <v>6984806110</v>
      </c>
      <c r="P249" t="s">
        <v>6726</v>
      </c>
      <c r="Q249">
        <v>8986199</v>
      </c>
      <c r="R249">
        <v>890002395848</v>
      </c>
      <c r="S249">
        <v>19</v>
      </c>
      <c r="T249" s="548">
        <v>43605</v>
      </c>
    </row>
    <row r="250" spans="1:20" x14ac:dyDescent="0.25">
      <c r="A250">
        <v>7</v>
      </c>
      <c r="B250" s="645">
        <v>43901</v>
      </c>
      <c r="C250" s="645">
        <v>43901</v>
      </c>
      <c r="D250">
        <v>0</v>
      </c>
      <c r="E250">
        <v>30243547</v>
      </c>
      <c r="G250">
        <v>583</v>
      </c>
      <c r="H250" t="s">
        <v>6725</v>
      </c>
      <c r="I250" t="s">
        <v>6757</v>
      </c>
      <c r="J250" t="s">
        <v>3295</v>
      </c>
      <c r="K250">
        <v>60</v>
      </c>
      <c r="L250" s="645">
        <v>43900</v>
      </c>
      <c r="M250" s="645">
        <v>43902</v>
      </c>
      <c r="N250" t="s">
        <v>6727</v>
      </c>
      <c r="O250">
        <v>5150003979</v>
      </c>
      <c r="P250" t="s">
        <v>3081</v>
      </c>
      <c r="Q250">
        <v>8986211</v>
      </c>
      <c r="R250">
        <v>890002395848</v>
      </c>
      <c r="S250" s="548">
        <v>1520</v>
      </c>
      <c r="T250" s="548">
        <v>42408</v>
      </c>
    </row>
    <row r="251" spans="1:20" x14ac:dyDescent="0.25">
      <c r="A251">
        <v>7</v>
      </c>
      <c r="B251" s="645">
        <v>43900</v>
      </c>
      <c r="C251" s="645">
        <v>43900</v>
      </c>
      <c r="D251">
        <v>0</v>
      </c>
      <c r="E251" s="548">
        <v>30242267</v>
      </c>
      <c r="F251" s="548">
        <v>30242267</v>
      </c>
      <c r="G251">
        <v>583</v>
      </c>
      <c r="H251" t="s">
        <v>6725</v>
      </c>
      <c r="I251" t="s">
        <v>6757</v>
      </c>
      <c r="J251" t="s">
        <v>3295</v>
      </c>
      <c r="K251">
        <v>60</v>
      </c>
      <c r="L251" s="645">
        <v>43896</v>
      </c>
      <c r="M251" s="645">
        <v>43900</v>
      </c>
      <c r="N251" t="s">
        <v>6727</v>
      </c>
      <c r="O251">
        <v>5150010860</v>
      </c>
      <c r="P251" t="s">
        <v>3081</v>
      </c>
      <c r="Q251">
        <v>8981043</v>
      </c>
      <c r="R251">
        <v>890002395848</v>
      </c>
      <c r="S251" s="548">
        <v>5544</v>
      </c>
      <c r="T251" s="548">
        <v>42134</v>
      </c>
    </row>
    <row r="252" spans="1:20" x14ac:dyDescent="0.25">
      <c r="A252">
        <v>7</v>
      </c>
      <c r="B252" s="645">
        <v>43900</v>
      </c>
      <c r="C252" s="645">
        <v>43900</v>
      </c>
      <c r="D252">
        <v>0</v>
      </c>
      <c r="E252" s="548">
        <v>30242270</v>
      </c>
      <c r="F252" s="548">
        <v>30242270</v>
      </c>
      <c r="G252">
        <v>583</v>
      </c>
      <c r="H252" t="s">
        <v>6725</v>
      </c>
      <c r="I252" t="s">
        <v>6757</v>
      </c>
      <c r="J252" t="s">
        <v>3295</v>
      </c>
      <c r="K252">
        <v>60</v>
      </c>
      <c r="L252" s="645">
        <v>43896</v>
      </c>
      <c r="M252" s="645">
        <v>43900</v>
      </c>
      <c r="N252" t="s">
        <v>6727</v>
      </c>
      <c r="O252">
        <v>5150010864</v>
      </c>
      <c r="P252" t="s">
        <v>3081</v>
      </c>
      <c r="Q252">
        <v>8981045</v>
      </c>
      <c r="R252">
        <v>890002395848</v>
      </c>
      <c r="S252" s="548">
        <v>5544</v>
      </c>
      <c r="T252" s="548">
        <v>42134</v>
      </c>
    </row>
    <row r="253" spans="1:20" x14ac:dyDescent="0.25">
      <c r="A253">
        <v>7</v>
      </c>
      <c r="B253" s="645">
        <v>43900</v>
      </c>
      <c r="C253" s="645">
        <v>43900</v>
      </c>
      <c r="D253">
        <v>0</v>
      </c>
      <c r="E253" s="548">
        <v>30242274</v>
      </c>
      <c r="F253" s="548">
        <v>30242274</v>
      </c>
      <c r="G253">
        <v>583</v>
      </c>
      <c r="H253" t="s">
        <v>6725</v>
      </c>
      <c r="I253" t="s">
        <v>6757</v>
      </c>
      <c r="J253" t="s">
        <v>3295</v>
      </c>
      <c r="K253">
        <v>60</v>
      </c>
      <c r="L253" s="645">
        <v>43896</v>
      </c>
      <c r="M253" s="645">
        <v>43900</v>
      </c>
      <c r="N253" t="s">
        <v>6727</v>
      </c>
      <c r="O253">
        <v>5150010860</v>
      </c>
      <c r="P253" t="s">
        <v>3081</v>
      </c>
      <c r="Q253">
        <v>8981049</v>
      </c>
      <c r="R253">
        <v>890002395848</v>
      </c>
      <c r="S253" s="548">
        <v>5544</v>
      </c>
      <c r="T253" s="548">
        <v>42134</v>
      </c>
    </row>
    <row r="254" spans="1:20" x14ac:dyDescent="0.25">
      <c r="A254">
        <v>7</v>
      </c>
      <c r="B254" s="645">
        <v>43899</v>
      </c>
      <c r="C254" s="645">
        <v>43899</v>
      </c>
      <c r="D254">
        <v>0</v>
      </c>
      <c r="E254" s="548">
        <v>30241319</v>
      </c>
      <c r="F254" s="548"/>
      <c r="G254">
        <v>291</v>
      </c>
      <c r="H254" t="s">
        <v>7341</v>
      </c>
      <c r="I254" t="s">
        <v>6757</v>
      </c>
      <c r="J254" t="s">
        <v>3295</v>
      </c>
      <c r="K254">
        <v>60</v>
      </c>
      <c r="L254" s="645">
        <v>43894</v>
      </c>
      <c r="M254" s="645">
        <v>43899</v>
      </c>
      <c r="N254" t="s">
        <v>6727</v>
      </c>
      <c r="O254">
        <v>17021</v>
      </c>
      <c r="Q254">
        <v>8974347</v>
      </c>
      <c r="R254">
        <v>890000551726</v>
      </c>
      <c r="S254" s="548">
        <v>14564</v>
      </c>
      <c r="T254" s="555">
        <v>0</v>
      </c>
    </row>
    <row r="255" spans="1:20" x14ac:dyDescent="0.25">
      <c r="A255">
        <v>7</v>
      </c>
      <c r="B255" s="645">
        <v>43899</v>
      </c>
      <c r="C255" s="645">
        <v>43899</v>
      </c>
      <c r="D255">
        <v>0</v>
      </c>
      <c r="E255" s="548"/>
      <c r="F255" s="548"/>
      <c r="G255">
        <v>291</v>
      </c>
      <c r="H255" t="s">
        <v>7341</v>
      </c>
      <c r="I255" t="s">
        <v>6757</v>
      </c>
      <c r="J255" t="s">
        <v>3295</v>
      </c>
      <c r="K255">
        <v>60</v>
      </c>
      <c r="L255" s="645">
        <v>43894</v>
      </c>
      <c r="M255" s="645">
        <v>43899</v>
      </c>
      <c r="N255" t="s">
        <v>6727</v>
      </c>
      <c r="O255">
        <v>36067</v>
      </c>
      <c r="P255" t="s">
        <v>3081</v>
      </c>
      <c r="S255" s="548">
        <v>7100</v>
      </c>
      <c r="T255" s="548">
        <v>7597</v>
      </c>
    </row>
    <row r="256" spans="1:20" x14ac:dyDescent="0.25">
      <c r="A256">
        <v>7</v>
      </c>
      <c r="B256" s="645">
        <v>43899</v>
      </c>
      <c r="C256" s="645">
        <v>43899</v>
      </c>
      <c r="D256">
        <v>0</v>
      </c>
      <c r="E256" s="548">
        <v>30241932</v>
      </c>
      <c r="F256" s="548">
        <v>30241932</v>
      </c>
      <c r="G256">
        <v>583</v>
      </c>
      <c r="H256" t="s">
        <v>6725</v>
      </c>
      <c r="I256" t="s">
        <v>6757</v>
      </c>
      <c r="J256" t="s">
        <v>3295</v>
      </c>
      <c r="K256">
        <v>60</v>
      </c>
      <c r="L256" s="645">
        <v>43895</v>
      </c>
      <c r="M256" s="645">
        <v>43899</v>
      </c>
      <c r="N256" t="s">
        <v>6727</v>
      </c>
      <c r="O256">
        <v>5150004016</v>
      </c>
      <c r="P256" t="s">
        <v>3081</v>
      </c>
      <c r="Q256">
        <v>8973182</v>
      </c>
      <c r="R256">
        <v>890002395848</v>
      </c>
      <c r="S256" s="555">
        <v>126</v>
      </c>
      <c r="T256" s="548">
        <v>1865</v>
      </c>
    </row>
    <row r="257" spans="1:20" x14ac:dyDescent="0.25">
      <c r="A257">
        <v>7</v>
      </c>
      <c r="B257" s="645">
        <v>43899</v>
      </c>
      <c r="C257" s="645">
        <v>43899</v>
      </c>
      <c r="D257">
        <v>0</v>
      </c>
      <c r="E257" s="548"/>
      <c r="F257" s="548">
        <v>30241932</v>
      </c>
      <c r="G257">
        <v>583</v>
      </c>
      <c r="H257" t="s">
        <v>6725</v>
      </c>
      <c r="I257" t="s">
        <v>6757</v>
      </c>
      <c r="J257" t="s">
        <v>3295</v>
      </c>
      <c r="K257">
        <v>60</v>
      </c>
      <c r="L257" s="645">
        <v>43895</v>
      </c>
      <c r="M257" s="645">
        <v>43899</v>
      </c>
      <c r="N257" t="s">
        <v>6727</v>
      </c>
      <c r="O257">
        <v>5150004593</v>
      </c>
      <c r="P257" t="s">
        <v>3081</v>
      </c>
      <c r="S257" s="548">
        <v>1409</v>
      </c>
      <c r="T257" s="548">
        <v>9863</v>
      </c>
    </row>
    <row r="258" spans="1:20" x14ac:dyDescent="0.25">
      <c r="A258">
        <v>7</v>
      </c>
      <c r="B258" s="645">
        <v>43899</v>
      </c>
      <c r="C258" s="645">
        <v>43899</v>
      </c>
      <c r="D258">
        <v>0</v>
      </c>
      <c r="E258" s="548"/>
      <c r="F258" s="548">
        <v>30241932</v>
      </c>
      <c r="G258">
        <v>583</v>
      </c>
      <c r="H258" t="s">
        <v>6725</v>
      </c>
      <c r="I258" t="s">
        <v>6757</v>
      </c>
      <c r="J258" t="s">
        <v>3295</v>
      </c>
      <c r="K258">
        <v>60</v>
      </c>
      <c r="L258" s="645">
        <v>43895</v>
      </c>
      <c r="M258" s="645">
        <v>43899</v>
      </c>
      <c r="N258" t="s">
        <v>6727</v>
      </c>
      <c r="O258">
        <v>5150028621</v>
      </c>
      <c r="P258" t="s">
        <v>3081</v>
      </c>
      <c r="S258">
        <v>560</v>
      </c>
      <c r="T258" s="548">
        <v>3192</v>
      </c>
    </row>
    <row r="259" spans="1:20" x14ac:dyDescent="0.25">
      <c r="A259">
        <v>7</v>
      </c>
      <c r="B259" s="645">
        <v>43899</v>
      </c>
      <c r="C259" s="645">
        <v>43899</v>
      </c>
      <c r="D259">
        <v>0</v>
      </c>
      <c r="E259" s="548"/>
      <c r="F259" s="548">
        <v>30241932</v>
      </c>
      <c r="G259">
        <v>583</v>
      </c>
      <c r="H259" t="s">
        <v>6725</v>
      </c>
      <c r="I259" t="s">
        <v>6757</v>
      </c>
      <c r="J259" t="s">
        <v>3295</v>
      </c>
      <c r="K259">
        <v>60</v>
      </c>
      <c r="L259" s="645">
        <v>43895</v>
      </c>
      <c r="M259" s="645">
        <v>43899</v>
      </c>
      <c r="N259" t="s">
        <v>6727</v>
      </c>
      <c r="O259">
        <v>5150040127</v>
      </c>
      <c r="P259" t="s">
        <v>3081</v>
      </c>
      <c r="S259" s="548">
        <v>308</v>
      </c>
      <c r="T259" s="548">
        <v>2156</v>
      </c>
    </row>
    <row r="260" spans="1:20" x14ac:dyDescent="0.25">
      <c r="A260">
        <v>7</v>
      </c>
      <c r="B260" s="645">
        <v>43899</v>
      </c>
      <c r="C260" s="645">
        <v>43899</v>
      </c>
      <c r="D260">
        <v>0</v>
      </c>
      <c r="F260" s="548">
        <v>30241932</v>
      </c>
      <c r="G260">
        <v>583</v>
      </c>
      <c r="H260" t="s">
        <v>6725</v>
      </c>
      <c r="I260" t="s">
        <v>6757</v>
      </c>
      <c r="J260" t="s">
        <v>3295</v>
      </c>
      <c r="K260">
        <v>60</v>
      </c>
      <c r="L260" s="645">
        <v>43895</v>
      </c>
      <c r="M260" s="645">
        <v>43899</v>
      </c>
      <c r="N260" t="s">
        <v>6727</v>
      </c>
      <c r="O260">
        <v>5150040149</v>
      </c>
      <c r="P260" t="s">
        <v>3081</v>
      </c>
      <c r="S260" s="548">
        <v>1788</v>
      </c>
      <c r="T260" s="548">
        <v>10907</v>
      </c>
    </row>
    <row r="261" spans="1:20" x14ac:dyDescent="0.25">
      <c r="A261">
        <v>7</v>
      </c>
      <c r="B261" s="645">
        <v>43899</v>
      </c>
      <c r="C261" s="645">
        <v>43899</v>
      </c>
      <c r="D261">
        <v>0</v>
      </c>
      <c r="E261" s="548">
        <v>30241933</v>
      </c>
      <c r="F261" s="548">
        <v>30241933</v>
      </c>
      <c r="G261">
        <v>583</v>
      </c>
      <c r="H261" t="s">
        <v>6725</v>
      </c>
      <c r="I261" t="s">
        <v>6757</v>
      </c>
      <c r="J261" t="s">
        <v>3295</v>
      </c>
      <c r="K261">
        <v>60</v>
      </c>
      <c r="L261" s="645">
        <v>43895</v>
      </c>
      <c r="M261" s="645">
        <v>43899</v>
      </c>
      <c r="N261" t="s">
        <v>6727</v>
      </c>
      <c r="O261">
        <v>5150003907</v>
      </c>
      <c r="P261" t="s">
        <v>3081</v>
      </c>
      <c r="Q261">
        <v>8973166</v>
      </c>
      <c r="R261">
        <v>890002395848</v>
      </c>
      <c r="S261" s="548">
        <v>2651</v>
      </c>
      <c r="T261" s="548">
        <v>42151</v>
      </c>
    </row>
    <row r="262" spans="1:20" x14ac:dyDescent="0.25">
      <c r="A262">
        <v>7</v>
      </c>
      <c r="B262" s="645">
        <v>43899</v>
      </c>
      <c r="C262" s="645">
        <v>43899</v>
      </c>
      <c r="D262">
        <v>0</v>
      </c>
      <c r="E262" s="548">
        <v>30241936</v>
      </c>
      <c r="F262" s="548">
        <v>30241936</v>
      </c>
      <c r="G262">
        <v>583</v>
      </c>
      <c r="H262" t="s">
        <v>6725</v>
      </c>
      <c r="I262" t="s">
        <v>6757</v>
      </c>
      <c r="J262" t="s">
        <v>3295</v>
      </c>
      <c r="K262">
        <v>60</v>
      </c>
      <c r="L262" s="645">
        <v>43895</v>
      </c>
      <c r="M262" s="645">
        <v>43899</v>
      </c>
      <c r="N262" t="s">
        <v>6727</v>
      </c>
      <c r="O262">
        <v>5150003915</v>
      </c>
      <c r="P262" t="s">
        <v>3081</v>
      </c>
      <c r="Q262">
        <v>8973172</v>
      </c>
      <c r="R262">
        <v>890002395848</v>
      </c>
      <c r="S262">
        <v>971</v>
      </c>
      <c r="T262" s="548">
        <v>14565</v>
      </c>
    </row>
    <row r="263" spans="1:20" x14ac:dyDescent="0.25">
      <c r="A263">
        <v>7</v>
      </c>
      <c r="B263" s="645">
        <v>43899</v>
      </c>
      <c r="C263" s="645">
        <v>43899</v>
      </c>
      <c r="D263">
        <v>0</v>
      </c>
      <c r="E263" s="548"/>
      <c r="F263" s="548">
        <v>30241936</v>
      </c>
      <c r="G263">
        <v>583</v>
      </c>
      <c r="H263" t="s">
        <v>6725</v>
      </c>
      <c r="I263" t="s">
        <v>6757</v>
      </c>
      <c r="J263" t="s">
        <v>3295</v>
      </c>
      <c r="K263">
        <v>60</v>
      </c>
      <c r="L263" s="645">
        <v>43895</v>
      </c>
      <c r="M263" s="645">
        <v>43899</v>
      </c>
      <c r="N263" t="s">
        <v>6727</v>
      </c>
      <c r="O263">
        <v>5150003916</v>
      </c>
      <c r="P263" t="s">
        <v>3081</v>
      </c>
      <c r="S263" s="548">
        <v>336</v>
      </c>
      <c r="T263" s="548">
        <v>5040</v>
      </c>
    </row>
    <row r="264" spans="1:20" x14ac:dyDescent="0.25">
      <c r="A264">
        <v>7</v>
      </c>
      <c r="B264" s="645">
        <v>43899</v>
      </c>
      <c r="C264" s="645">
        <v>43899</v>
      </c>
      <c r="D264">
        <v>0</v>
      </c>
      <c r="E264" s="548"/>
      <c r="F264" s="548">
        <v>30241936</v>
      </c>
      <c r="G264">
        <v>583</v>
      </c>
      <c r="H264" t="s">
        <v>6725</v>
      </c>
      <c r="I264" t="s">
        <v>6757</v>
      </c>
      <c r="J264" t="s">
        <v>3295</v>
      </c>
      <c r="K264">
        <v>60</v>
      </c>
      <c r="L264" s="645">
        <v>43895</v>
      </c>
      <c r="M264" s="645">
        <v>43899</v>
      </c>
      <c r="N264" t="s">
        <v>6727</v>
      </c>
      <c r="O264">
        <v>5150004804</v>
      </c>
      <c r="P264" t="s">
        <v>3081</v>
      </c>
      <c r="S264" s="548">
        <v>341</v>
      </c>
      <c r="T264" s="548">
        <v>2285</v>
      </c>
    </row>
    <row r="265" spans="1:20" x14ac:dyDescent="0.25">
      <c r="A265">
        <v>7</v>
      </c>
      <c r="B265" s="645">
        <v>43899</v>
      </c>
      <c r="C265" s="645">
        <v>43899</v>
      </c>
      <c r="D265">
        <v>0</v>
      </c>
      <c r="E265" s="548"/>
      <c r="F265" s="548">
        <v>30241936</v>
      </c>
      <c r="G265">
        <v>583</v>
      </c>
      <c r="H265" t="s">
        <v>6725</v>
      </c>
      <c r="I265" t="s">
        <v>6757</v>
      </c>
      <c r="J265" t="s">
        <v>3295</v>
      </c>
      <c r="K265">
        <v>60</v>
      </c>
      <c r="L265" s="645">
        <v>43895</v>
      </c>
      <c r="M265" s="645">
        <v>43899</v>
      </c>
      <c r="N265" t="s">
        <v>6727</v>
      </c>
      <c r="O265">
        <v>5150008065</v>
      </c>
      <c r="P265" t="s">
        <v>3081</v>
      </c>
      <c r="S265" s="555">
        <v>822</v>
      </c>
      <c r="T265" s="548">
        <v>6412</v>
      </c>
    </row>
    <row r="266" spans="1:20" x14ac:dyDescent="0.25">
      <c r="A266">
        <v>7</v>
      </c>
      <c r="B266" s="645">
        <v>43899</v>
      </c>
      <c r="C266" s="645">
        <v>43899</v>
      </c>
      <c r="D266">
        <v>0</v>
      </c>
      <c r="E266" s="548"/>
      <c r="F266" s="548">
        <v>30241936</v>
      </c>
      <c r="G266">
        <v>583</v>
      </c>
      <c r="H266" t="s">
        <v>6725</v>
      </c>
      <c r="I266" t="s">
        <v>6757</v>
      </c>
      <c r="J266" t="s">
        <v>3295</v>
      </c>
      <c r="K266">
        <v>60</v>
      </c>
      <c r="L266" s="645">
        <v>43895</v>
      </c>
      <c r="M266" s="645">
        <v>43899</v>
      </c>
      <c r="N266" t="s">
        <v>6727</v>
      </c>
      <c r="O266">
        <v>5150008066</v>
      </c>
      <c r="P266" t="s">
        <v>3081</v>
      </c>
      <c r="S266" s="548">
        <v>816</v>
      </c>
      <c r="T266" s="548">
        <v>6365</v>
      </c>
    </row>
    <row r="267" spans="1:20" x14ac:dyDescent="0.25">
      <c r="A267">
        <v>7</v>
      </c>
      <c r="B267" s="645">
        <v>43899</v>
      </c>
      <c r="C267" s="645">
        <v>43899</v>
      </c>
      <c r="D267">
        <v>0</v>
      </c>
      <c r="E267" s="548">
        <v>30241937</v>
      </c>
      <c r="F267" s="548">
        <v>30241937</v>
      </c>
      <c r="G267">
        <v>583</v>
      </c>
      <c r="H267" t="s">
        <v>6725</v>
      </c>
      <c r="I267" t="s">
        <v>6757</v>
      </c>
      <c r="J267" t="s">
        <v>3295</v>
      </c>
      <c r="K267">
        <v>60</v>
      </c>
      <c r="L267" s="645">
        <v>43895</v>
      </c>
      <c r="M267" s="645">
        <v>43899</v>
      </c>
      <c r="N267" t="s">
        <v>6727</v>
      </c>
      <c r="O267">
        <v>5150003916</v>
      </c>
      <c r="P267" t="s">
        <v>3081</v>
      </c>
      <c r="Q267">
        <v>8973170</v>
      </c>
      <c r="R267">
        <v>890002395848</v>
      </c>
      <c r="S267">
        <v>714</v>
      </c>
      <c r="T267" s="548">
        <v>10710</v>
      </c>
    </row>
    <row r="268" spans="1:20" x14ac:dyDescent="0.25">
      <c r="A268">
        <v>7</v>
      </c>
      <c r="B268" s="645">
        <v>43899</v>
      </c>
      <c r="C268" s="645">
        <v>43899</v>
      </c>
      <c r="D268">
        <v>0</v>
      </c>
      <c r="F268" s="548">
        <v>30241937</v>
      </c>
      <c r="G268">
        <v>583</v>
      </c>
      <c r="H268" t="s">
        <v>6725</v>
      </c>
      <c r="I268" t="s">
        <v>6757</v>
      </c>
      <c r="J268" t="s">
        <v>3295</v>
      </c>
      <c r="K268">
        <v>60</v>
      </c>
      <c r="L268" s="645">
        <v>43895</v>
      </c>
      <c r="M268" s="645">
        <v>43899</v>
      </c>
      <c r="N268" t="s">
        <v>6727</v>
      </c>
      <c r="O268">
        <v>5150003922</v>
      </c>
      <c r="P268" t="s">
        <v>3081</v>
      </c>
      <c r="S268" s="548">
        <v>1553</v>
      </c>
      <c r="T268" s="548">
        <v>23295</v>
      </c>
    </row>
    <row r="269" spans="1:20" x14ac:dyDescent="0.25">
      <c r="A269">
        <v>7</v>
      </c>
      <c r="B269" s="645">
        <v>43899</v>
      </c>
      <c r="C269" s="645">
        <v>43899</v>
      </c>
      <c r="D269">
        <v>0</v>
      </c>
      <c r="F269" s="548">
        <v>30241937</v>
      </c>
      <c r="G269">
        <v>583</v>
      </c>
      <c r="H269" t="s">
        <v>6725</v>
      </c>
      <c r="I269" t="s">
        <v>6757</v>
      </c>
      <c r="J269" t="s">
        <v>3295</v>
      </c>
      <c r="K269">
        <v>60</v>
      </c>
      <c r="L269" s="645">
        <v>43895</v>
      </c>
      <c r="M269" s="645">
        <v>43899</v>
      </c>
      <c r="N269" t="s">
        <v>6727</v>
      </c>
      <c r="O269">
        <v>5150004535</v>
      </c>
      <c r="P269" t="s">
        <v>3081</v>
      </c>
      <c r="S269">
        <v>462</v>
      </c>
      <c r="T269" s="548">
        <v>3234</v>
      </c>
    </row>
    <row r="270" spans="1:20" x14ac:dyDescent="0.25">
      <c r="A270">
        <v>7</v>
      </c>
      <c r="B270" s="645">
        <v>43899</v>
      </c>
      <c r="C270" s="645">
        <v>43899</v>
      </c>
      <c r="D270">
        <v>0</v>
      </c>
      <c r="E270" s="548"/>
      <c r="F270" s="548">
        <v>30241937</v>
      </c>
      <c r="G270">
        <v>583</v>
      </c>
      <c r="H270" t="s">
        <v>6725</v>
      </c>
      <c r="I270" t="s">
        <v>6757</v>
      </c>
      <c r="J270" t="s">
        <v>3295</v>
      </c>
      <c r="K270">
        <v>60</v>
      </c>
      <c r="L270" s="645">
        <v>43895</v>
      </c>
      <c r="M270" s="645">
        <v>43899</v>
      </c>
      <c r="N270" t="s">
        <v>6727</v>
      </c>
      <c r="O270">
        <v>5150040132</v>
      </c>
      <c r="P270" t="s">
        <v>3081</v>
      </c>
      <c r="S270" s="555">
        <v>616</v>
      </c>
      <c r="T270" s="548">
        <v>4312</v>
      </c>
    </row>
    <row r="271" spans="1:20" x14ac:dyDescent="0.25">
      <c r="A271">
        <v>7</v>
      </c>
      <c r="B271" s="645">
        <v>43899</v>
      </c>
      <c r="C271" s="645">
        <v>43899</v>
      </c>
      <c r="D271">
        <v>0</v>
      </c>
      <c r="E271" s="548">
        <v>30241939</v>
      </c>
      <c r="F271" s="548">
        <v>30241939</v>
      </c>
      <c r="G271">
        <v>583</v>
      </c>
      <c r="H271" t="s">
        <v>6725</v>
      </c>
      <c r="I271" t="s">
        <v>6757</v>
      </c>
      <c r="J271" t="s">
        <v>3295</v>
      </c>
      <c r="K271">
        <v>60</v>
      </c>
      <c r="L271" s="645">
        <v>43895</v>
      </c>
      <c r="M271" s="645">
        <v>43899</v>
      </c>
      <c r="N271" t="s">
        <v>6727</v>
      </c>
      <c r="O271">
        <v>5150003907</v>
      </c>
      <c r="P271" t="s">
        <v>3081</v>
      </c>
      <c r="Q271">
        <v>8973180</v>
      </c>
      <c r="R271">
        <v>890002395848</v>
      </c>
      <c r="S271" s="548">
        <v>454</v>
      </c>
      <c r="T271" s="548">
        <v>7219</v>
      </c>
    </row>
    <row r="272" spans="1:20" x14ac:dyDescent="0.25">
      <c r="A272">
        <v>7</v>
      </c>
      <c r="B272" s="645">
        <v>43899</v>
      </c>
      <c r="C272" s="645">
        <v>43899</v>
      </c>
      <c r="D272">
        <v>0</v>
      </c>
      <c r="E272" s="548"/>
      <c r="F272" s="548">
        <v>30241939</v>
      </c>
      <c r="G272">
        <v>583</v>
      </c>
      <c r="H272" t="s">
        <v>6725</v>
      </c>
      <c r="I272" t="s">
        <v>6757</v>
      </c>
      <c r="J272" t="s">
        <v>3295</v>
      </c>
      <c r="K272">
        <v>60</v>
      </c>
      <c r="L272" s="645">
        <v>43895</v>
      </c>
      <c r="M272" s="645">
        <v>43899</v>
      </c>
      <c r="N272" t="s">
        <v>6727</v>
      </c>
      <c r="O272">
        <v>5150003921</v>
      </c>
      <c r="P272" t="s">
        <v>3081</v>
      </c>
      <c r="S272" s="555">
        <v>387</v>
      </c>
      <c r="T272" s="548">
        <v>6153</v>
      </c>
    </row>
    <row r="273" spans="1:20" x14ac:dyDescent="0.25">
      <c r="A273">
        <v>7</v>
      </c>
      <c r="B273" s="645">
        <v>43899</v>
      </c>
      <c r="C273" s="645">
        <v>43899</v>
      </c>
      <c r="D273">
        <v>0</v>
      </c>
      <c r="F273" s="548">
        <v>30241939</v>
      </c>
      <c r="G273">
        <v>583</v>
      </c>
      <c r="H273" t="s">
        <v>6725</v>
      </c>
      <c r="I273" t="s">
        <v>6757</v>
      </c>
      <c r="J273" t="s">
        <v>3295</v>
      </c>
      <c r="K273">
        <v>60</v>
      </c>
      <c r="L273" s="645">
        <v>43895</v>
      </c>
      <c r="M273" s="645">
        <v>43899</v>
      </c>
      <c r="N273" t="s">
        <v>6727</v>
      </c>
      <c r="O273">
        <v>5150004535</v>
      </c>
      <c r="P273" t="s">
        <v>3081</v>
      </c>
      <c r="S273" s="548">
        <v>1502</v>
      </c>
      <c r="T273" s="548">
        <v>10514</v>
      </c>
    </row>
    <row r="274" spans="1:20" x14ac:dyDescent="0.25">
      <c r="A274">
        <v>7</v>
      </c>
      <c r="B274" s="645">
        <v>43899</v>
      </c>
      <c r="C274" s="645">
        <v>43899</v>
      </c>
      <c r="D274">
        <v>0</v>
      </c>
      <c r="E274" s="548"/>
      <c r="F274" s="548">
        <v>30241939</v>
      </c>
      <c r="G274">
        <v>583</v>
      </c>
      <c r="H274" t="s">
        <v>6725</v>
      </c>
      <c r="I274" t="s">
        <v>6757</v>
      </c>
      <c r="J274" t="s">
        <v>3295</v>
      </c>
      <c r="K274">
        <v>60</v>
      </c>
      <c r="L274" s="645">
        <v>43895</v>
      </c>
      <c r="M274" s="645">
        <v>43899</v>
      </c>
      <c r="N274" t="s">
        <v>6727</v>
      </c>
      <c r="O274">
        <v>5150040127</v>
      </c>
      <c r="P274" t="s">
        <v>3081</v>
      </c>
      <c r="S274" s="548">
        <v>675</v>
      </c>
      <c r="T274" s="548">
        <v>4725</v>
      </c>
    </row>
    <row r="275" spans="1:20" x14ac:dyDescent="0.25">
      <c r="A275">
        <v>7</v>
      </c>
      <c r="B275" s="645">
        <v>43899</v>
      </c>
      <c r="C275" s="645">
        <v>43899</v>
      </c>
      <c r="D275">
        <v>0</v>
      </c>
      <c r="E275" s="548"/>
      <c r="F275" s="548">
        <v>30241939</v>
      </c>
      <c r="G275">
        <v>583</v>
      </c>
      <c r="H275" t="s">
        <v>6725</v>
      </c>
      <c r="I275" t="s">
        <v>6757</v>
      </c>
      <c r="J275" t="s">
        <v>3295</v>
      </c>
      <c r="K275">
        <v>60</v>
      </c>
      <c r="L275" s="645">
        <v>43895</v>
      </c>
      <c r="M275" s="645">
        <v>43899</v>
      </c>
      <c r="N275" t="s">
        <v>6727</v>
      </c>
      <c r="O275">
        <v>7092000728</v>
      </c>
      <c r="P275" t="s">
        <v>3081</v>
      </c>
      <c r="S275">
        <v>476</v>
      </c>
      <c r="T275" s="548">
        <v>8425</v>
      </c>
    </row>
    <row r="276" spans="1:20" x14ac:dyDescent="0.25">
      <c r="A276">
        <v>7</v>
      </c>
      <c r="B276" s="645">
        <v>43899</v>
      </c>
      <c r="C276" s="645">
        <v>43899</v>
      </c>
      <c r="D276">
        <v>0</v>
      </c>
      <c r="E276" s="548">
        <v>30242165</v>
      </c>
      <c r="F276" s="548"/>
      <c r="G276">
        <v>291</v>
      </c>
      <c r="H276" t="s">
        <v>7341</v>
      </c>
      <c r="I276" t="s">
        <v>6757</v>
      </c>
      <c r="J276" t="s">
        <v>3295</v>
      </c>
      <c r="K276">
        <v>60</v>
      </c>
      <c r="L276" s="645">
        <v>43896</v>
      </c>
      <c r="M276" s="645">
        <v>43899</v>
      </c>
      <c r="N276" t="s">
        <v>6727</v>
      </c>
      <c r="O276">
        <v>11331</v>
      </c>
      <c r="Q276">
        <v>8974347</v>
      </c>
      <c r="R276">
        <v>890000551726</v>
      </c>
      <c r="S276" s="548">
        <v>600</v>
      </c>
      <c r="T276" s="548">
        <v>600</v>
      </c>
    </row>
    <row r="277" spans="1:20" x14ac:dyDescent="0.25">
      <c r="A277">
        <v>7</v>
      </c>
      <c r="B277" s="645">
        <v>43899</v>
      </c>
      <c r="C277" s="645">
        <v>43899</v>
      </c>
      <c r="D277">
        <v>0</v>
      </c>
      <c r="E277" s="548"/>
      <c r="F277" s="548"/>
      <c r="G277">
        <v>291</v>
      </c>
      <c r="H277" t="s">
        <v>7341</v>
      </c>
      <c r="I277" t="s">
        <v>6757</v>
      </c>
      <c r="J277" t="s">
        <v>3295</v>
      </c>
      <c r="K277">
        <v>60</v>
      </c>
      <c r="L277" s="645">
        <v>43896</v>
      </c>
      <c r="M277" s="645">
        <v>43899</v>
      </c>
      <c r="N277" t="s">
        <v>6727</v>
      </c>
      <c r="O277">
        <v>54660</v>
      </c>
      <c r="P277" t="s">
        <v>3081</v>
      </c>
      <c r="S277" s="548">
        <v>8160</v>
      </c>
      <c r="T277" s="548">
        <v>8160</v>
      </c>
    </row>
    <row r="278" spans="1:20" x14ac:dyDescent="0.25">
      <c r="A278">
        <v>7</v>
      </c>
      <c r="B278" s="645">
        <v>43899</v>
      </c>
      <c r="C278" s="645">
        <v>43899</v>
      </c>
      <c r="D278">
        <v>0</v>
      </c>
      <c r="E278" s="548">
        <v>30242268</v>
      </c>
      <c r="F278" s="548">
        <v>30242268</v>
      </c>
      <c r="G278">
        <v>583</v>
      </c>
      <c r="H278" t="s">
        <v>6725</v>
      </c>
      <c r="I278" t="s">
        <v>6757</v>
      </c>
      <c r="J278" t="s">
        <v>3295</v>
      </c>
      <c r="K278">
        <v>60</v>
      </c>
      <c r="L278" s="645">
        <v>43896</v>
      </c>
      <c r="M278" s="645">
        <v>43900</v>
      </c>
      <c r="N278" t="s">
        <v>6727</v>
      </c>
      <c r="O278">
        <v>5150004018</v>
      </c>
      <c r="P278" t="s">
        <v>3081</v>
      </c>
      <c r="Q278">
        <v>8981834</v>
      </c>
      <c r="R278">
        <v>890002395848</v>
      </c>
      <c r="S278" s="548">
        <v>756</v>
      </c>
      <c r="T278" s="548">
        <v>11189</v>
      </c>
    </row>
    <row r="279" spans="1:20" x14ac:dyDescent="0.25">
      <c r="A279">
        <v>7</v>
      </c>
      <c r="B279" s="645">
        <v>43899</v>
      </c>
      <c r="C279" s="645">
        <v>43899</v>
      </c>
      <c r="D279">
        <v>0</v>
      </c>
      <c r="E279" s="548"/>
      <c r="F279" s="548">
        <v>30242268</v>
      </c>
      <c r="G279">
        <v>583</v>
      </c>
      <c r="H279" t="s">
        <v>6725</v>
      </c>
      <c r="I279" t="s">
        <v>6757</v>
      </c>
      <c r="J279" t="s">
        <v>3295</v>
      </c>
      <c r="K279">
        <v>60</v>
      </c>
      <c r="L279" s="645">
        <v>43896</v>
      </c>
      <c r="M279" s="645">
        <v>43900</v>
      </c>
      <c r="N279" t="s">
        <v>6727</v>
      </c>
      <c r="O279">
        <v>5150010860</v>
      </c>
      <c r="P279" t="s">
        <v>3081</v>
      </c>
      <c r="S279" s="548">
        <v>3905</v>
      </c>
      <c r="T279" s="548">
        <v>29678</v>
      </c>
    </row>
    <row r="280" spans="1:20" x14ac:dyDescent="0.25">
      <c r="A280">
        <v>7</v>
      </c>
      <c r="B280" s="645">
        <v>43899</v>
      </c>
      <c r="C280" s="645">
        <v>43899</v>
      </c>
      <c r="D280">
        <v>0</v>
      </c>
      <c r="E280" s="548">
        <v>30242269</v>
      </c>
      <c r="F280" s="548">
        <v>30242269</v>
      </c>
      <c r="G280">
        <v>583</v>
      </c>
      <c r="H280" t="s">
        <v>6725</v>
      </c>
      <c r="I280" t="s">
        <v>6757</v>
      </c>
      <c r="J280" t="s">
        <v>3295</v>
      </c>
      <c r="K280">
        <v>60</v>
      </c>
      <c r="L280" s="645">
        <v>43896</v>
      </c>
      <c r="M280" s="645">
        <v>43900</v>
      </c>
      <c r="N280" t="s">
        <v>6727</v>
      </c>
      <c r="O280">
        <v>5150003907</v>
      </c>
      <c r="P280" t="s">
        <v>3081</v>
      </c>
      <c r="Q280">
        <v>8981059</v>
      </c>
      <c r="R280">
        <v>890002395848</v>
      </c>
      <c r="S280" s="548">
        <v>1919</v>
      </c>
      <c r="T280" s="548">
        <v>30512</v>
      </c>
    </row>
    <row r="281" spans="1:20" x14ac:dyDescent="0.25">
      <c r="A281">
        <v>7</v>
      </c>
      <c r="B281" s="645">
        <v>43899</v>
      </c>
      <c r="C281" s="645">
        <v>43899</v>
      </c>
      <c r="D281">
        <v>0</v>
      </c>
      <c r="E281" s="548"/>
      <c r="F281" s="548">
        <v>30242269</v>
      </c>
      <c r="G281">
        <v>583</v>
      </c>
      <c r="H281" t="s">
        <v>6725</v>
      </c>
      <c r="I281" t="s">
        <v>6757</v>
      </c>
      <c r="J281" t="s">
        <v>3295</v>
      </c>
      <c r="K281">
        <v>60</v>
      </c>
      <c r="L281" s="645">
        <v>43896</v>
      </c>
      <c r="M281" s="645">
        <v>43900</v>
      </c>
      <c r="N281" t="s">
        <v>6727</v>
      </c>
      <c r="O281">
        <v>5150004535</v>
      </c>
      <c r="P281" t="s">
        <v>3081</v>
      </c>
      <c r="S281" s="548">
        <v>1232</v>
      </c>
      <c r="T281" s="548">
        <v>8624</v>
      </c>
    </row>
    <row r="282" spans="1:20" x14ac:dyDescent="0.25">
      <c r="A282">
        <v>7</v>
      </c>
      <c r="B282" s="645">
        <v>43899</v>
      </c>
      <c r="C282" s="645">
        <v>43899</v>
      </c>
      <c r="D282">
        <v>0</v>
      </c>
      <c r="E282" s="548">
        <v>30242271</v>
      </c>
      <c r="F282" s="548">
        <v>30242271</v>
      </c>
      <c r="G282">
        <v>583</v>
      </c>
      <c r="H282" t="s">
        <v>6725</v>
      </c>
      <c r="I282" t="s">
        <v>6757</v>
      </c>
      <c r="J282" t="s">
        <v>3295</v>
      </c>
      <c r="K282">
        <v>60</v>
      </c>
      <c r="L282" s="645">
        <v>43896</v>
      </c>
      <c r="M282" s="645">
        <v>43900</v>
      </c>
      <c r="N282" t="s">
        <v>6727</v>
      </c>
      <c r="O282">
        <v>5150004017</v>
      </c>
      <c r="P282" t="s">
        <v>3081</v>
      </c>
      <c r="Q282">
        <v>8981051</v>
      </c>
      <c r="R282">
        <v>890002395848</v>
      </c>
      <c r="S282" s="548">
        <v>1008</v>
      </c>
      <c r="T282" s="548">
        <v>14918</v>
      </c>
    </row>
    <row r="283" spans="1:20" x14ac:dyDescent="0.25">
      <c r="A283">
        <v>7</v>
      </c>
      <c r="B283" s="645">
        <v>43899</v>
      </c>
      <c r="C283" s="645">
        <v>43899</v>
      </c>
      <c r="D283">
        <v>0</v>
      </c>
      <c r="E283" s="548"/>
      <c r="F283" s="548">
        <v>30242271</v>
      </c>
      <c r="G283">
        <v>583</v>
      </c>
      <c r="H283" t="s">
        <v>6725</v>
      </c>
      <c r="I283" t="s">
        <v>6757</v>
      </c>
      <c r="J283" t="s">
        <v>3295</v>
      </c>
      <c r="K283">
        <v>60</v>
      </c>
      <c r="L283" s="645">
        <v>43896</v>
      </c>
      <c r="M283" s="645">
        <v>43900</v>
      </c>
      <c r="N283" t="s">
        <v>6727</v>
      </c>
      <c r="O283">
        <v>5150004018</v>
      </c>
      <c r="P283" t="s">
        <v>3081</v>
      </c>
      <c r="S283" s="548">
        <v>1808</v>
      </c>
      <c r="T283" s="548">
        <v>26758</v>
      </c>
    </row>
    <row r="284" spans="1:20" x14ac:dyDescent="0.25">
      <c r="A284">
        <v>7</v>
      </c>
      <c r="B284" s="645">
        <v>43899</v>
      </c>
      <c r="C284" s="645">
        <v>43899</v>
      </c>
      <c r="D284">
        <v>0</v>
      </c>
      <c r="E284" s="548">
        <v>30242275</v>
      </c>
      <c r="F284" s="548">
        <v>30242275</v>
      </c>
      <c r="G284">
        <v>583</v>
      </c>
      <c r="H284" t="s">
        <v>6725</v>
      </c>
      <c r="I284" t="s">
        <v>6757</v>
      </c>
      <c r="J284" t="s">
        <v>3295</v>
      </c>
      <c r="K284">
        <v>60</v>
      </c>
      <c r="L284" s="645">
        <v>43896</v>
      </c>
      <c r="M284" s="645">
        <v>43900</v>
      </c>
      <c r="N284" t="s">
        <v>6727</v>
      </c>
      <c r="O284">
        <v>5150010864</v>
      </c>
      <c r="P284" t="s">
        <v>3081</v>
      </c>
      <c r="Q284">
        <v>8981057</v>
      </c>
      <c r="R284">
        <v>890002395848</v>
      </c>
      <c r="S284" s="548">
        <v>5082</v>
      </c>
      <c r="T284" s="548">
        <v>61195</v>
      </c>
    </row>
    <row r="285" spans="1:20" x14ac:dyDescent="0.25">
      <c r="A285">
        <v>7</v>
      </c>
      <c r="B285" s="645">
        <v>43899</v>
      </c>
      <c r="C285" s="645">
        <v>43899</v>
      </c>
      <c r="D285">
        <v>0</v>
      </c>
      <c r="E285" s="548">
        <v>30242276</v>
      </c>
      <c r="F285" s="548">
        <v>30242276</v>
      </c>
      <c r="G285">
        <v>583</v>
      </c>
      <c r="H285" t="s">
        <v>6725</v>
      </c>
      <c r="I285" t="s">
        <v>6757</v>
      </c>
      <c r="J285" t="s">
        <v>3295</v>
      </c>
      <c r="K285">
        <v>60</v>
      </c>
      <c r="L285" s="645">
        <v>43896</v>
      </c>
      <c r="M285" s="645">
        <v>43900</v>
      </c>
      <c r="N285" t="s">
        <v>6727</v>
      </c>
      <c r="O285">
        <v>5150002297</v>
      </c>
      <c r="P285" t="s">
        <v>3081</v>
      </c>
      <c r="Q285">
        <v>8981053</v>
      </c>
      <c r="R285">
        <v>890002395848</v>
      </c>
      <c r="S285" s="548">
        <v>1012</v>
      </c>
      <c r="T285" s="548">
        <v>14370</v>
      </c>
    </row>
    <row r="286" spans="1:20" x14ac:dyDescent="0.25">
      <c r="A286">
        <v>7</v>
      </c>
      <c r="B286" s="645">
        <v>43899</v>
      </c>
      <c r="C286" s="645">
        <v>43899</v>
      </c>
      <c r="D286">
        <v>0</v>
      </c>
      <c r="E286" s="548"/>
      <c r="F286" s="548">
        <v>30242276</v>
      </c>
      <c r="G286">
        <v>583</v>
      </c>
      <c r="H286" t="s">
        <v>6725</v>
      </c>
      <c r="I286" t="s">
        <v>6757</v>
      </c>
      <c r="J286" t="s">
        <v>3295</v>
      </c>
      <c r="K286">
        <v>60</v>
      </c>
      <c r="L286" s="645">
        <v>43896</v>
      </c>
      <c r="M286" s="645">
        <v>43900</v>
      </c>
      <c r="N286" t="s">
        <v>6727</v>
      </c>
      <c r="O286">
        <v>5150002999</v>
      </c>
      <c r="P286" t="s">
        <v>3081</v>
      </c>
      <c r="S286" s="555">
        <v>457</v>
      </c>
      <c r="T286" s="548">
        <v>3199</v>
      </c>
    </row>
    <row r="287" spans="1:20" x14ac:dyDescent="0.25">
      <c r="A287">
        <v>7</v>
      </c>
      <c r="B287" s="645">
        <v>43899</v>
      </c>
      <c r="C287" s="645">
        <v>43899</v>
      </c>
      <c r="D287">
        <v>0</v>
      </c>
      <c r="F287" s="548">
        <v>30242276</v>
      </c>
      <c r="G287">
        <v>583</v>
      </c>
      <c r="H287" t="s">
        <v>6725</v>
      </c>
      <c r="I287" t="s">
        <v>6757</v>
      </c>
      <c r="J287" t="s">
        <v>3295</v>
      </c>
      <c r="K287">
        <v>60</v>
      </c>
      <c r="L287" s="645">
        <v>43896</v>
      </c>
      <c r="M287" s="645">
        <v>43900</v>
      </c>
      <c r="N287" t="s">
        <v>6727</v>
      </c>
      <c r="O287">
        <v>5150010865</v>
      </c>
      <c r="P287" t="s">
        <v>3081</v>
      </c>
      <c r="S287" s="548">
        <v>2905</v>
      </c>
      <c r="T287" s="548">
        <v>22078</v>
      </c>
    </row>
    <row r="288" spans="1:20" x14ac:dyDescent="0.25">
      <c r="A288" s="276">
        <v>7</v>
      </c>
      <c r="B288" s="646">
        <v>43896</v>
      </c>
      <c r="C288" s="646">
        <v>43896</v>
      </c>
      <c r="D288" s="276">
        <v>0</v>
      </c>
      <c r="E288" s="561">
        <v>30240795</v>
      </c>
      <c r="F288" s="561">
        <v>30240795</v>
      </c>
      <c r="G288" s="276">
        <v>583</v>
      </c>
      <c r="H288" s="276" t="s">
        <v>6725</v>
      </c>
      <c r="I288" s="276" t="s">
        <v>6757</v>
      </c>
      <c r="J288" s="276" t="s">
        <v>3295</v>
      </c>
      <c r="K288" s="276">
        <v>60</v>
      </c>
      <c r="L288" s="646">
        <v>43893</v>
      </c>
      <c r="M288" s="646">
        <v>43896</v>
      </c>
      <c r="N288" s="276" t="s">
        <v>6727</v>
      </c>
      <c r="O288">
        <v>5150040132</v>
      </c>
      <c r="P288" t="s">
        <v>3081</v>
      </c>
      <c r="Q288">
        <v>8967298</v>
      </c>
      <c r="R288">
        <v>890002395848</v>
      </c>
      <c r="S288" s="548">
        <v>1125</v>
      </c>
      <c r="T288" s="548">
        <v>7875</v>
      </c>
    </row>
    <row r="289" spans="1:20" x14ac:dyDescent="0.25">
      <c r="A289" s="276">
        <v>7</v>
      </c>
      <c r="B289" s="646">
        <v>43896</v>
      </c>
      <c r="C289" s="646">
        <v>43896</v>
      </c>
      <c r="D289" s="276">
        <v>0</v>
      </c>
      <c r="E289" s="561"/>
      <c r="F289" s="561">
        <v>30240795</v>
      </c>
      <c r="G289" s="276">
        <v>583</v>
      </c>
      <c r="H289" s="276" t="s">
        <v>6725</v>
      </c>
      <c r="I289" s="276" t="s">
        <v>6757</v>
      </c>
      <c r="J289" s="276" t="s">
        <v>3295</v>
      </c>
      <c r="K289" s="276">
        <v>60</v>
      </c>
      <c r="L289" s="646">
        <v>43893</v>
      </c>
      <c r="M289" s="646">
        <v>43896</v>
      </c>
      <c r="N289" s="276" t="s">
        <v>6727</v>
      </c>
      <c r="O289">
        <v>7092000728</v>
      </c>
      <c r="P289" t="s">
        <v>3081</v>
      </c>
      <c r="S289" s="548">
        <v>980</v>
      </c>
      <c r="T289" s="548">
        <v>17346</v>
      </c>
    </row>
    <row r="290" spans="1:20" x14ac:dyDescent="0.25">
      <c r="A290" s="276">
        <v>7</v>
      </c>
      <c r="B290" s="646">
        <v>43896</v>
      </c>
      <c r="C290" s="646">
        <v>43896</v>
      </c>
      <c r="D290" s="276">
        <v>0</v>
      </c>
      <c r="E290" s="561">
        <v>30240796</v>
      </c>
      <c r="F290" s="561">
        <v>30240796</v>
      </c>
      <c r="G290" s="276">
        <v>583</v>
      </c>
      <c r="H290" s="276" t="s">
        <v>6725</v>
      </c>
      <c r="I290" s="276" t="s">
        <v>6757</v>
      </c>
      <c r="J290" s="276" t="s">
        <v>3295</v>
      </c>
      <c r="K290" s="276">
        <v>60</v>
      </c>
      <c r="L290" s="646">
        <v>43893</v>
      </c>
      <c r="M290" s="646">
        <v>43896</v>
      </c>
      <c r="N290" s="276" t="s">
        <v>6727</v>
      </c>
      <c r="O290">
        <v>5150004017</v>
      </c>
      <c r="P290" t="s">
        <v>3081</v>
      </c>
      <c r="Q290">
        <v>8967288</v>
      </c>
      <c r="R290">
        <v>890002395848</v>
      </c>
      <c r="S290" s="548">
        <v>2786</v>
      </c>
      <c r="T290" s="548">
        <v>41233</v>
      </c>
    </row>
    <row r="291" spans="1:20" x14ac:dyDescent="0.25">
      <c r="A291">
        <v>7</v>
      </c>
      <c r="B291" s="645">
        <v>43896</v>
      </c>
      <c r="C291" s="645">
        <v>43896</v>
      </c>
      <c r="D291">
        <v>0</v>
      </c>
      <c r="E291" s="548">
        <v>30240800</v>
      </c>
      <c r="F291" s="548">
        <v>30240800</v>
      </c>
      <c r="G291">
        <v>583</v>
      </c>
      <c r="H291" t="s">
        <v>6725</v>
      </c>
      <c r="I291" t="s">
        <v>6757</v>
      </c>
      <c r="J291" t="s">
        <v>3295</v>
      </c>
      <c r="K291">
        <v>60</v>
      </c>
      <c r="L291" s="645">
        <v>43893</v>
      </c>
      <c r="M291" s="645">
        <v>43896</v>
      </c>
      <c r="N291" t="s">
        <v>6727</v>
      </c>
      <c r="O291">
        <v>5150002297</v>
      </c>
      <c r="P291" t="s">
        <v>3081</v>
      </c>
      <c r="Q291">
        <v>8967286</v>
      </c>
      <c r="R291">
        <v>890002395848</v>
      </c>
      <c r="S291">
        <v>851</v>
      </c>
      <c r="T291" s="548">
        <v>12084</v>
      </c>
    </row>
    <row r="292" spans="1:20" x14ac:dyDescent="0.25">
      <c r="A292">
        <v>7</v>
      </c>
      <c r="B292" s="645">
        <v>43896</v>
      </c>
      <c r="C292" s="645">
        <v>43896</v>
      </c>
      <c r="D292">
        <v>0</v>
      </c>
      <c r="E292" s="548"/>
      <c r="F292" s="548">
        <v>30240800</v>
      </c>
      <c r="G292">
        <v>583</v>
      </c>
      <c r="H292" t="s">
        <v>6725</v>
      </c>
      <c r="I292" t="s">
        <v>6757</v>
      </c>
      <c r="J292" t="s">
        <v>3295</v>
      </c>
      <c r="K292">
        <v>60</v>
      </c>
      <c r="L292" s="645">
        <v>43893</v>
      </c>
      <c r="M292" s="645">
        <v>43896</v>
      </c>
      <c r="N292" t="s">
        <v>6727</v>
      </c>
      <c r="O292">
        <v>5150003883</v>
      </c>
      <c r="P292" t="s">
        <v>3081</v>
      </c>
      <c r="S292" s="548">
        <v>1379</v>
      </c>
      <c r="T292" s="548">
        <v>18892</v>
      </c>
    </row>
    <row r="293" spans="1:20" x14ac:dyDescent="0.25">
      <c r="A293">
        <v>7</v>
      </c>
      <c r="B293" s="645">
        <v>43896</v>
      </c>
      <c r="C293" s="645">
        <v>43894</v>
      </c>
      <c r="D293">
        <v>-2</v>
      </c>
      <c r="E293" s="548">
        <v>30241304</v>
      </c>
      <c r="F293" s="548"/>
      <c r="G293">
        <v>1</v>
      </c>
      <c r="H293" t="s">
        <v>6846</v>
      </c>
      <c r="I293" t="s">
        <v>6847</v>
      </c>
      <c r="J293" t="s">
        <v>6848</v>
      </c>
      <c r="K293">
        <v>60</v>
      </c>
      <c r="L293" s="645">
        <v>43894</v>
      </c>
      <c r="M293" s="645">
        <v>43897</v>
      </c>
      <c r="O293">
        <v>10650</v>
      </c>
      <c r="R293">
        <v>890000224206</v>
      </c>
      <c r="S293" s="555">
        <v>313</v>
      </c>
      <c r="T293" s="548">
        <v>313</v>
      </c>
    </row>
    <row r="294" spans="1:20" x14ac:dyDescent="0.25">
      <c r="A294">
        <v>7</v>
      </c>
      <c r="B294" s="645">
        <v>43896</v>
      </c>
      <c r="C294" s="645">
        <v>43899</v>
      </c>
      <c r="D294">
        <v>3</v>
      </c>
      <c r="E294" s="548">
        <v>30241326</v>
      </c>
      <c r="F294" s="548"/>
      <c r="G294">
        <v>1</v>
      </c>
      <c r="H294" t="s">
        <v>6846</v>
      </c>
      <c r="I294" t="s">
        <v>6847</v>
      </c>
      <c r="J294" t="s">
        <v>6848</v>
      </c>
      <c r="K294">
        <v>60</v>
      </c>
      <c r="L294" s="645">
        <v>43894</v>
      </c>
      <c r="M294" s="645">
        <v>43902</v>
      </c>
      <c r="O294">
        <v>56032</v>
      </c>
      <c r="P294" t="s">
        <v>3081</v>
      </c>
      <c r="R294">
        <v>890000224206</v>
      </c>
      <c r="S294" s="548">
        <v>52347</v>
      </c>
      <c r="T294" s="548">
        <v>1047</v>
      </c>
    </row>
    <row r="295" spans="1:20" x14ac:dyDescent="0.25">
      <c r="A295">
        <v>7</v>
      </c>
      <c r="B295" s="645">
        <v>43896</v>
      </c>
      <c r="C295" s="645">
        <v>43896</v>
      </c>
      <c r="D295">
        <v>0</v>
      </c>
      <c r="E295" s="548">
        <v>30241931</v>
      </c>
      <c r="F295" s="548">
        <v>30241931</v>
      </c>
      <c r="G295">
        <v>583</v>
      </c>
      <c r="H295" t="s">
        <v>6725</v>
      </c>
      <c r="I295" t="s">
        <v>6757</v>
      </c>
      <c r="J295" t="s">
        <v>3295</v>
      </c>
      <c r="K295">
        <v>60</v>
      </c>
      <c r="L295" s="645">
        <v>43895</v>
      </c>
      <c r="M295" s="645">
        <v>43899</v>
      </c>
      <c r="N295" t="s">
        <v>6727</v>
      </c>
      <c r="O295">
        <v>5150004802</v>
      </c>
      <c r="P295" t="s">
        <v>3081</v>
      </c>
      <c r="Q295">
        <v>8973178</v>
      </c>
      <c r="R295">
        <v>890002395848</v>
      </c>
      <c r="S295" s="548">
        <v>1241</v>
      </c>
      <c r="T295" s="548">
        <v>8315</v>
      </c>
    </row>
    <row r="296" spans="1:20" x14ac:dyDescent="0.25">
      <c r="A296">
        <v>7</v>
      </c>
      <c r="B296" s="645">
        <v>43896</v>
      </c>
      <c r="C296" s="645">
        <v>43896</v>
      </c>
      <c r="D296">
        <v>0</v>
      </c>
      <c r="E296" s="548"/>
      <c r="F296" s="548">
        <v>30241931</v>
      </c>
      <c r="G296">
        <v>583</v>
      </c>
      <c r="H296" t="s">
        <v>6725</v>
      </c>
      <c r="I296" t="s">
        <v>6757</v>
      </c>
      <c r="J296" t="s">
        <v>3295</v>
      </c>
      <c r="K296">
        <v>60</v>
      </c>
      <c r="L296" s="645">
        <v>43895</v>
      </c>
      <c r="M296" s="645">
        <v>43899</v>
      </c>
      <c r="N296" t="s">
        <v>6727</v>
      </c>
      <c r="O296">
        <v>5150004804</v>
      </c>
      <c r="P296" t="s">
        <v>3081</v>
      </c>
      <c r="S296" s="555">
        <v>850</v>
      </c>
      <c r="T296" s="548">
        <v>5695</v>
      </c>
    </row>
    <row r="297" spans="1:20" x14ac:dyDescent="0.25">
      <c r="A297">
        <v>7</v>
      </c>
      <c r="B297" s="645">
        <v>43896</v>
      </c>
      <c r="C297" s="645">
        <v>43896</v>
      </c>
      <c r="D297">
        <v>0</v>
      </c>
      <c r="E297" s="548"/>
      <c r="F297" s="548">
        <v>30241931</v>
      </c>
      <c r="G297">
        <v>583</v>
      </c>
      <c r="H297" t="s">
        <v>6725</v>
      </c>
      <c r="I297" t="s">
        <v>6757</v>
      </c>
      <c r="J297" t="s">
        <v>3295</v>
      </c>
      <c r="K297">
        <v>60</v>
      </c>
      <c r="L297" s="645">
        <v>43895</v>
      </c>
      <c r="M297" s="645">
        <v>43899</v>
      </c>
      <c r="N297" t="s">
        <v>6727</v>
      </c>
      <c r="O297">
        <v>5150004809</v>
      </c>
      <c r="P297" t="s">
        <v>3081</v>
      </c>
      <c r="S297" s="548">
        <v>2248</v>
      </c>
      <c r="T297" s="548">
        <v>15062</v>
      </c>
    </row>
    <row r="298" spans="1:20" x14ac:dyDescent="0.25">
      <c r="A298">
        <v>7</v>
      </c>
      <c r="B298" s="645">
        <v>43896</v>
      </c>
      <c r="C298" s="645">
        <v>43896</v>
      </c>
      <c r="D298">
        <v>0</v>
      </c>
      <c r="E298" s="548"/>
      <c r="F298" s="548">
        <v>30241931</v>
      </c>
      <c r="G298">
        <v>583</v>
      </c>
      <c r="H298" t="s">
        <v>6725</v>
      </c>
      <c r="I298" t="s">
        <v>6757</v>
      </c>
      <c r="J298" t="s">
        <v>3295</v>
      </c>
      <c r="K298">
        <v>60</v>
      </c>
      <c r="L298" s="645">
        <v>43895</v>
      </c>
      <c r="M298" s="645">
        <v>43899</v>
      </c>
      <c r="N298" t="s">
        <v>6727</v>
      </c>
      <c r="O298">
        <v>5150040127</v>
      </c>
      <c r="P298" t="s">
        <v>3081</v>
      </c>
      <c r="S298">
        <v>808</v>
      </c>
      <c r="T298" s="548">
        <v>5656</v>
      </c>
    </row>
    <row r="299" spans="1:20" x14ac:dyDescent="0.25">
      <c r="A299">
        <v>7</v>
      </c>
      <c r="B299" s="645">
        <v>43896</v>
      </c>
      <c r="C299" s="645">
        <v>43896</v>
      </c>
      <c r="D299">
        <v>0</v>
      </c>
      <c r="E299" s="548">
        <v>30241934</v>
      </c>
      <c r="F299" s="548">
        <v>30241934</v>
      </c>
      <c r="G299">
        <v>583</v>
      </c>
      <c r="H299" t="s">
        <v>6725</v>
      </c>
      <c r="I299" t="s">
        <v>6757</v>
      </c>
      <c r="J299" t="s">
        <v>3295</v>
      </c>
      <c r="K299">
        <v>60</v>
      </c>
      <c r="L299" s="645">
        <v>43895</v>
      </c>
      <c r="M299" s="645">
        <v>43899</v>
      </c>
      <c r="N299" t="s">
        <v>6727</v>
      </c>
      <c r="O299">
        <v>5150028620</v>
      </c>
      <c r="P299" t="s">
        <v>3081</v>
      </c>
      <c r="Q299">
        <v>8973168</v>
      </c>
      <c r="R299">
        <v>890002395848</v>
      </c>
      <c r="S299" s="548">
        <v>7000</v>
      </c>
      <c r="T299" s="548">
        <v>39900</v>
      </c>
    </row>
    <row r="300" spans="1:20" x14ac:dyDescent="0.25">
      <c r="A300">
        <v>7</v>
      </c>
      <c r="B300" s="645">
        <v>43896</v>
      </c>
      <c r="C300" s="645">
        <v>43896</v>
      </c>
      <c r="D300">
        <v>0</v>
      </c>
      <c r="E300" s="548">
        <v>30241935</v>
      </c>
      <c r="F300" s="548">
        <v>30241935</v>
      </c>
      <c r="G300">
        <v>583</v>
      </c>
      <c r="H300" t="s">
        <v>6725</v>
      </c>
      <c r="I300" t="s">
        <v>6757</v>
      </c>
      <c r="J300" t="s">
        <v>3295</v>
      </c>
      <c r="K300">
        <v>60</v>
      </c>
      <c r="L300" s="645">
        <v>43895</v>
      </c>
      <c r="M300" s="645">
        <v>43899</v>
      </c>
      <c r="N300" t="s">
        <v>6727</v>
      </c>
      <c r="O300">
        <v>5150028620</v>
      </c>
      <c r="P300" t="s">
        <v>3081</v>
      </c>
      <c r="Q300">
        <v>8973176</v>
      </c>
      <c r="R300">
        <v>890002395848</v>
      </c>
      <c r="S300" s="548">
        <v>4889</v>
      </c>
      <c r="T300" s="548">
        <v>27867</v>
      </c>
    </row>
    <row r="301" spans="1:20" x14ac:dyDescent="0.25">
      <c r="A301">
        <v>7</v>
      </c>
      <c r="B301" s="645">
        <v>43896</v>
      </c>
      <c r="C301" s="645">
        <v>43896</v>
      </c>
      <c r="D301">
        <v>0</v>
      </c>
      <c r="E301" s="548"/>
      <c r="F301" s="548">
        <v>30241935</v>
      </c>
      <c r="G301">
        <v>583</v>
      </c>
      <c r="H301" t="s">
        <v>6725</v>
      </c>
      <c r="I301" t="s">
        <v>6757</v>
      </c>
      <c r="J301" t="s">
        <v>3295</v>
      </c>
      <c r="K301">
        <v>60</v>
      </c>
      <c r="L301" s="645">
        <v>43895</v>
      </c>
      <c r="M301" s="645">
        <v>43899</v>
      </c>
      <c r="N301" t="s">
        <v>6727</v>
      </c>
      <c r="O301">
        <v>5150028621</v>
      </c>
      <c r="P301" t="s">
        <v>3081</v>
      </c>
      <c r="S301" s="548">
        <v>2099</v>
      </c>
      <c r="T301" s="548">
        <v>11964</v>
      </c>
    </row>
    <row r="302" spans="1:20" x14ac:dyDescent="0.25">
      <c r="A302">
        <v>7</v>
      </c>
      <c r="B302" s="645">
        <v>43896</v>
      </c>
      <c r="C302" s="645">
        <v>43896</v>
      </c>
      <c r="D302">
        <v>0</v>
      </c>
      <c r="E302" s="548">
        <v>30241938</v>
      </c>
      <c r="F302" s="548">
        <v>30241938</v>
      </c>
      <c r="G302">
        <v>583</v>
      </c>
      <c r="H302" t="s">
        <v>6725</v>
      </c>
      <c r="I302" t="s">
        <v>6757</v>
      </c>
      <c r="J302" t="s">
        <v>3295</v>
      </c>
      <c r="K302">
        <v>60</v>
      </c>
      <c r="L302" s="645">
        <v>43895</v>
      </c>
      <c r="M302" s="645">
        <v>43899</v>
      </c>
      <c r="N302" t="s">
        <v>6727</v>
      </c>
      <c r="O302">
        <v>5150003923</v>
      </c>
      <c r="P302" t="s">
        <v>3081</v>
      </c>
      <c r="Q302">
        <v>8973174</v>
      </c>
      <c r="R302">
        <v>890002395848</v>
      </c>
      <c r="S302" s="548">
        <v>2369</v>
      </c>
      <c r="T302" s="548">
        <v>40380</v>
      </c>
    </row>
    <row r="303" spans="1:20" x14ac:dyDescent="0.25">
      <c r="A303" s="276">
        <v>7</v>
      </c>
      <c r="B303" s="646">
        <v>43895</v>
      </c>
      <c r="C303" s="646">
        <v>43895</v>
      </c>
      <c r="D303" s="276">
        <v>0</v>
      </c>
      <c r="E303" s="561">
        <v>30240094</v>
      </c>
      <c r="F303" s="561">
        <v>30240094</v>
      </c>
      <c r="G303" s="276">
        <v>583</v>
      </c>
      <c r="H303" s="276" t="s">
        <v>6725</v>
      </c>
      <c r="I303" s="276" t="s">
        <v>6757</v>
      </c>
      <c r="J303" s="276" t="s">
        <v>3295</v>
      </c>
      <c r="K303" s="276">
        <v>60</v>
      </c>
      <c r="L303" s="646">
        <v>43892</v>
      </c>
      <c r="M303" s="646">
        <v>43895</v>
      </c>
      <c r="N303" s="276" t="s">
        <v>6727</v>
      </c>
      <c r="O303">
        <v>5150004015</v>
      </c>
      <c r="P303" t="s">
        <v>3081</v>
      </c>
      <c r="Q303">
        <v>8964639</v>
      </c>
      <c r="R303">
        <v>890002395848</v>
      </c>
      <c r="S303" s="548">
        <v>1688</v>
      </c>
      <c r="T303" s="548">
        <v>25320</v>
      </c>
    </row>
    <row r="304" spans="1:20" x14ac:dyDescent="0.25">
      <c r="A304" s="276">
        <v>7</v>
      </c>
      <c r="B304" s="646">
        <v>43895</v>
      </c>
      <c r="C304" s="646">
        <v>43895</v>
      </c>
      <c r="D304" s="276">
        <v>0</v>
      </c>
      <c r="E304" s="561">
        <v>30240098</v>
      </c>
      <c r="F304" s="561">
        <v>30240098</v>
      </c>
      <c r="G304" s="276">
        <v>583</v>
      </c>
      <c r="H304" s="276" t="s">
        <v>6725</v>
      </c>
      <c r="I304" s="276" t="s">
        <v>6757</v>
      </c>
      <c r="J304" s="276" t="s">
        <v>3295</v>
      </c>
      <c r="K304" s="276">
        <v>60</v>
      </c>
      <c r="L304" s="646">
        <v>43892</v>
      </c>
      <c r="M304" s="646">
        <v>43895</v>
      </c>
      <c r="N304" s="276" t="s">
        <v>6727</v>
      </c>
      <c r="O304">
        <v>5150004014</v>
      </c>
      <c r="P304" t="s">
        <v>3081</v>
      </c>
      <c r="Q304">
        <v>8964635</v>
      </c>
      <c r="R304">
        <v>890002395848</v>
      </c>
      <c r="S304">
        <v>236</v>
      </c>
      <c r="T304" s="548">
        <v>3540</v>
      </c>
    </row>
    <row r="305" spans="1:20" x14ac:dyDescent="0.25">
      <c r="A305" s="276">
        <v>7</v>
      </c>
      <c r="B305" s="646">
        <v>43895</v>
      </c>
      <c r="C305" s="646">
        <v>43895</v>
      </c>
      <c r="D305" s="276">
        <v>0</v>
      </c>
      <c r="E305" s="561"/>
      <c r="F305" s="561">
        <v>30240098</v>
      </c>
      <c r="G305" s="276">
        <v>583</v>
      </c>
      <c r="H305" s="276" t="s">
        <v>6725</v>
      </c>
      <c r="I305" s="276" t="s">
        <v>6757</v>
      </c>
      <c r="J305" s="276" t="s">
        <v>3295</v>
      </c>
      <c r="K305" s="276">
        <v>60</v>
      </c>
      <c r="L305" s="646">
        <v>43892</v>
      </c>
      <c r="M305" s="646">
        <v>43895</v>
      </c>
      <c r="N305" s="276" t="s">
        <v>6727</v>
      </c>
      <c r="O305">
        <v>5150004016</v>
      </c>
      <c r="P305" t="s">
        <v>3081</v>
      </c>
      <c r="S305">
        <v>252</v>
      </c>
      <c r="T305" s="548">
        <v>3730</v>
      </c>
    </row>
    <row r="306" spans="1:20" x14ac:dyDescent="0.25">
      <c r="A306" s="276">
        <v>7</v>
      </c>
      <c r="B306" s="646">
        <v>43895</v>
      </c>
      <c r="C306" s="646">
        <v>43895</v>
      </c>
      <c r="D306" s="276">
        <v>0</v>
      </c>
      <c r="E306" s="561"/>
      <c r="F306" s="561">
        <v>30240098</v>
      </c>
      <c r="G306" s="276">
        <v>583</v>
      </c>
      <c r="H306" s="276" t="s">
        <v>6725</v>
      </c>
      <c r="I306" s="276" t="s">
        <v>6757</v>
      </c>
      <c r="J306" s="276" t="s">
        <v>3295</v>
      </c>
      <c r="K306" s="276">
        <v>60</v>
      </c>
      <c r="L306" s="646">
        <v>43892</v>
      </c>
      <c r="M306" s="646">
        <v>43895</v>
      </c>
      <c r="N306" s="276" t="s">
        <v>6727</v>
      </c>
      <c r="O306">
        <v>7092000778</v>
      </c>
      <c r="P306" t="s">
        <v>3081</v>
      </c>
      <c r="S306" s="548">
        <v>2059</v>
      </c>
      <c r="T306" s="548">
        <v>36444</v>
      </c>
    </row>
    <row r="307" spans="1:20" x14ac:dyDescent="0.25">
      <c r="A307" s="276">
        <v>7</v>
      </c>
      <c r="B307" s="646">
        <v>43895</v>
      </c>
      <c r="C307" s="646">
        <v>43895</v>
      </c>
      <c r="D307" s="276">
        <v>0</v>
      </c>
      <c r="E307" s="561">
        <v>30240794</v>
      </c>
      <c r="F307" s="561">
        <v>30240794</v>
      </c>
      <c r="G307" s="276">
        <v>583</v>
      </c>
      <c r="H307" s="276" t="s">
        <v>6725</v>
      </c>
      <c r="I307" s="276" t="s">
        <v>6757</v>
      </c>
      <c r="J307" s="276" t="s">
        <v>3295</v>
      </c>
      <c r="K307" s="276">
        <v>60</v>
      </c>
      <c r="L307" s="646">
        <v>43893</v>
      </c>
      <c r="M307" s="646">
        <v>43896</v>
      </c>
      <c r="N307" s="276" t="s">
        <v>6727</v>
      </c>
      <c r="O307">
        <v>7092000772</v>
      </c>
      <c r="P307" t="s">
        <v>3081</v>
      </c>
      <c r="Q307">
        <v>8967284</v>
      </c>
      <c r="R307">
        <v>890002395848</v>
      </c>
      <c r="S307" s="548">
        <v>2481</v>
      </c>
      <c r="T307" s="548">
        <v>43914</v>
      </c>
    </row>
    <row r="308" spans="1:20" x14ac:dyDescent="0.25">
      <c r="A308" s="276">
        <v>7</v>
      </c>
      <c r="B308" s="646">
        <v>43895</v>
      </c>
      <c r="C308" s="646">
        <v>43895</v>
      </c>
      <c r="D308" s="276">
        <v>0</v>
      </c>
      <c r="E308" s="561">
        <v>30240797</v>
      </c>
      <c r="F308" s="561">
        <v>30240797</v>
      </c>
      <c r="G308" s="276">
        <v>583</v>
      </c>
      <c r="H308" s="276" t="s">
        <v>6725</v>
      </c>
      <c r="I308" s="276" t="s">
        <v>6757</v>
      </c>
      <c r="J308" s="276" t="s">
        <v>3295</v>
      </c>
      <c r="K308" s="276">
        <v>60</v>
      </c>
      <c r="L308" s="646">
        <v>43893</v>
      </c>
      <c r="M308" s="646">
        <v>43896</v>
      </c>
      <c r="N308" s="276" t="s">
        <v>6727</v>
      </c>
      <c r="O308">
        <v>5150004018</v>
      </c>
      <c r="P308" t="s">
        <v>3081</v>
      </c>
      <c r="Q308">
        <v>8967290</v>
      </c>
      <c r="R308">
        <v>890002395848</v>
      </c>
      <c r="S308" s="548">
        <v>2772</v>
      </c>
      <c r="T308" s="548">
        <v>41026</v>
      </c>
    </row>
    <row r="309" spans="1:20" x14ac:dyDescent="0.25">
      <c r="A309" s="276">
        <v>7</v>
      </c>
      <c r="B309" s="646">
        <v>43895</v>
      </c>
      <c r="C309" s="646">
        <v>43895</v>
      </c>
      <c r="D309" s="276">
        <v>0</v>
      </c>
      <c r="E309" s="561">
        <v>30240798</v>
      </c>
      <c r="F309" s="561">
        <v>30240798</v>
      </c>
      <c r="G309" s="276">
        <v>583</v>
      </c>
      <c r="H309" s="276" t="s">
        <v>6725</v>
      </c>
      <c r="I309" s="276" t="s">
        <v>6757</v>
      </c>
      <c r="J309" s="276" t="s">
        <v>3295</v>
      </c>
      <c r="K309" s="276">
        <v>60</v>
      </c>
      <c r="L309" s="646">
        <v>43893</v>
      </c>
      <c r="M309" s="646">
        <v>43896</v>
      </c>
      <c r="N309" s="276" t="s">
        <v>6727</v>
      </c>
      <c r="O309">
        <v>7092000770</v>
      </c>
      <c r="P309" t="s">
        <v>3081</v>
      </c>
      <c r="Q309">
        <v>8967296</v>
      </c>
      <c r="R309">
        <v>890002395848</v>
      </c>
      <c r="S309" s="548">
        <v>2142</v>
      </c>
      <c r="T309" s="548">
        <v>37913</v>
      </c>
    </row>
    <row r="310" spans="1:20" x14ac:dyDescent="0.25">
      <c r="A310" s="276">
        <v>7</v>
      </c>
      <c r="B310" s="646">
        <v>43895</v>
      </c>
      <c r="C310" s="646">
        <v>43895</v>
      </c>
      <c r="D310" s="276">
        <v>0</v>
      </c>
      <c r="E310" s="561">
        <v>30240799</v>
      </c>
      <c r="F310" s="561">
        <v>30240799</v>
      </c>
      <c r="G310" s="276">
        <v>583</v>
      </c>
      <c r="H310" s="276" t="s">
        <v>6725</v>
      </c>
      <c r="I310" s="276" t="s">
        <v>6757</v>
      </c>
      <c r="J310" s="276" t="s">
        <v>3295</v>
      </c>
      <c r="K310" s="276">
        <v>60</v>
      </c>
      <c r="L310" s="646">
        <v>43893</v>
      </c>
      <c r="M310" s="646">
        <v>43896</v>
      </c>
      <c r="N310" s="276" t="s">
        <v>6727</v>
      </c>
      <c r="O310">
        <v>7092000772</v>
      </c>
      <c r="P310" t="s">
        <v>3081</v>
      </c>
      <c r="Q310">
        <v>8967300</v>
      </c>
      <c r="R310">
        <v>890002395848</v>
      </c>
      <c r="S310" s="548">
        <v>2142</v>
      </c>
      <c r="T310" s="548">
        <v>37913</v>
      </c>
    </row>
    <row r="311" spans="1:20" x14ac:dyDescent="0.25">
      <c r="A311">
        <v>7</v>
      </c>
      <c r="B311" s="645">
        <v>43895</v>
      </c>
      <c r="C311" s="645">
        <v>43895</v>
      </c>
      <c r="D311">
        <v>0</v>
      </c>
      <c r="E311" s="548">
        <v>30240802</v>
      </c>
      <c r="F311" s="548">
        <v>30240802</v>
      </c>
      <c r="G311">
        <v>583</v>
      </c>
      <c r="H311" t="s">
        <v>6725</v>
      </c>
      <c r="I311" t="s">
        <v>6757</v>
      </c>
      <c r="J311" t="s">
        <v>3295</v>
      </c>
      <c r="K311">
        <v>60</v>
      </c>
      <c r="L311" s="645">
        <v>43893</v>
      </c>
      <c r="M311" s="645">
        <v>43896</v>
      </c>
      <c r="N311" t="s">
        <v>6727</v>
      </c>
      <c r="O311">
        <v>5150003883</v>
      </c>
      <c r="P311" t="s">
        <v>3081</v>
      </c>
      <c r="Q311">
        <v>8967294</v>
      </c>
      <c r="R311">
        <v>890002395848</v>
      </c>
      <c r="S311" s="548">
        <v>544</v>
      </c>
      <c r="T311" s="548">
        <v>7453</v>
      </c>
    </row>
    <row r="312" spans="1:20" x14ac:dyDescent="0.25">
      <c r="A312">
        <v>7</v>
      </c>
      <c r="B312" s="645">
        <v>43895</v>
      </c>
      <c r="C312" s="645">
        <v>43895</v>
      </c>
      <c r="D312">
        <v>0</v>
      </c>
      <c r="E312" s="548"/>
      <c r="F312" s="548">
        <v>30240802</v>
      </c>
      <c r="G312">
        <v>583</v>
      </c>
      <c r="H312" t="s">
        <v>6725</v>
      </c>
      <c r="I312" t="s">
        <v>6757</v>
      </c>
      <c r="J312" t="s">
        <v>3295</v>
      </c>
      <c r="K312">
        <v>60</v>
      </c>
      <c r="L312" s="645">
        <v>43893</v>
      </c>
      <c r="M312" s="645">
        <v>43896</v>
      </c>
      <c r="N312" t="s">
        <v>6727</v>
      </c>
      <c r="O312">
        <v>5150003889</v>
      </c>
      <c r="P312" t="s">
        <v>3081</v>
      </c>
      <c r="S312" s="548">
        <v>2085</v>
      </c>
      <c r="T312" s="548">
        <v>28565</v>
      </c>
    </row>
    <row r="313" spans="1:20" x14ac:dyDescent="0.25">
      <c r="A313">
        <v>7</v>
      </c>
      <c r="B313" s="645">
        <v>43895</v>
      </c>
      <c r="C313" s="645">
        <v>43895</v>
      </c>
      <c r="D313">
        <v>0</v>
      </c>
      <c r="E313" s="548"/>
      <c r="F313" s="548">
        <v>30240802</v>
      </c>
      <c r="G313">
        <v>583</v>
      </c>
      <c r="H313" t="s">
        <v>6725</v>
      </c>
      <c r="I313" t="s">
        <v>6757</v>
      </c>
      <c r="J313" t="s">
        <v>3295</v>
      </c>
      <c r="K313">
        <v>60</v>
      </c>
      <c r="L313" s="645">
        <v>43893</v>
      </c>
      <c r="M313" s="645">
        <v>43896</v>
      </c>
      <c r="N313" t="s">
        <v>6727</v>
      </c>
      <c r="O313">
        <v>5150008214</v>
      </c>
      <c r="P313" t="s">
        <v>3081</v>
      </c>
      <c r="S313">
        <v>139</v>
      </c>
      <c r="T313" s="548">
        <v>1904</v>
      </c>
    </row>
    <row r="314" spans="1:20" x14ac:dyDescent="0.25">
      <c r="A314" s="276">
        <v>7</v>
      </c>
      <c r="B314" s="646">
        <v>43894</v>
      </c>
      <c r="C314" s="646">
        <v>43894</v>
      </c>
      <c r="D314" s="276">
        <v>0</v>
      </c>
      <c r="E314" s="561">
        <v>30238607</v>
      </c>
      <c r="F314" s="561">
        <v>30238607</v>
      </c>
      <c r="G314" s="276">
        <v>583</v>
      </c>
      <c r="H314" s="276" t="s">
        <v>6725</v>
      </c>
      <c r="I314" s="276" t="s">
        <v>6757</v>
      </c>
      <c r="J314" s="276" t="s">
        <v>3295</v>
      </c>
      <c r="K314" s="276">
        <v>60</v>
      </c>
      <c r="L314" s="646">
        <v>43887</v>
      </c>
      <c r="M314" s="646">
        <v>43892</v>
      </c>
      <c r="N314" s="276" t="s">
        <v>6727</v>
      </c>
      <c r="O314">
        <v>5150003353</v>
      </c>
      <c r="P314" t="s">
        <v>3081</v>
      </c>
      <c r="Q314">
        <v>8953375</v>
      </c>
      <c r="R314">
        <v>890002395848</v>
      </c>
      <c r="S314" s="548">
        <v>1080</v>
      </c>
      <c r="T314" s="548">
        <v>7236</v>
      </c>
    </row>
    <row r="315" spans="1:20" x14ac:dyDescent="0.25">
      <c r="A315" s="276">
        <v>7</v>
      </c>
      <c r="B315" s="646">
        <v>43894</v>
      </c>
      <c r="C315" s="646">
        <v>43894</v>
      </c>
      <c r="D315" s="276">
        <v>0</v>
      </c>
      <c r="E315" s="561"/>
      <c r="F315" s="561">
        <v>30238607</v>
      </c>
      <c r="G315" s="276">
        <v>583</v>
      </c>
      <c r="H315" s="276" t="s">
        <v>6725</v>
      </c>
      <c r="I315" s="276" t="s">
        <v>6757</v>
      </c>
      <c r="J315" s="276" t="s">
        <v>3295</v>
      </c>
      <c r="K315" s="276">
        <v>60</v>
      </c>
      <c r="L315" s="646">
        <v>43887</v>
      </c>
      <c r="M315" s="646">
        <v>43892</v>
      </c>
      <c r="N315" s="276" t="s">
        <v>6727</v>
      </c>
      <c r="O315">
        <v>5150003888</v>
      </c>
      <c r="P315" t="s">
        <v>3081</v>
      </c>
      <c r="S315" s="548">
        <v>1088</v>
      </c>
      <c r="T315" s="548">
        <v>14906</v>
      </c>
    </row>
    <row r="316" spans="1:20" x14ac:dyDescent="0.25">
      <c r="A316" s="276">
        <v>7</v>
      </c>
      <c r="B316" s="646">
        <v>43894</v>
      </c>
      <c r="C316" s="646">
        <v>43894</v>
      </c>
      <c r="D316" s="276">
        <v>0</v>
      </c>
      <c r="E316" s="561"/>
      <c r="F316" s="561">
        <v>30238607</v>
      </c>
      <c r="G316" s="276">
        <v>583</v>
      </c>
      <c r="H316" s="276" t="s">
        <v>6725</v>
      </c>
      <c r="I316" s="276" t="s">
        <v>6757</v>
      </c>
      <c r="J316" s="276" t="s">
        <v>3295</v>
      </c>
      <c r="K316" s="276">
        <v>60</v>
      </c>
      <c r="L316" s="646">
        <v>43887</v>
      </c>
      <c r="M316" s="646">
        <v>43892</v>
      </c>
      <c r="N316" s="276" t="s">
        <v>6727</v>
      </c>
      <c r="O316">
        <v>5150055225</v>
      </c>
      <c r="P316" t="s">
        <v>3081</v>
      </c>
      <c r="S316" s="548">
        <v>1000</v>
      </c>
      <c r="T316" s="548">
        <v>7300</v>
      </c>
    </row>
    <row r="317" spans="1:20" x14ac:dyDescent="0.25">
      <c r="A317" s="276">
        <v>7</v>
      </c>
      <c r="B317" s="646">
        <v>43894</v>
      </c>
      <c r="C317" s="646">
        <v>43892</v>
      </c>
      <c r="D317" s="276">
        <v>-2</v>
      </c>
      <c r="E317" s="561">
        <v>30239936</v>
      </c>
      <c r="F317" s="561"/>
      <c r="G317" s="276">
        <v>69</v>
      </c>
      <c r="H317" s="276" t="s">
        <v>6752</v>
      </c>
      <c r="I317" s="276" t="s">
        <v>6753</v>
      </c>
      <c r="J317" s="276" t="s">
        <v>6754</v>
      </c>
      <c r="K317" s="276">
        <v>60</v>
      </c>
      <c r="L317" s="646">
        <v>43892</v>
      </c>
      <c r="M317" s="646">
        <v>43895</v>
      </c>
      <c r="N317" s="276"/>
      <c r="O317">
        <v>69153</v>
      </c>
      <c r="P317" t="s">
        <v>3081</v>
      </c>
      <c r="S317">
        <v>600</v>
      </c>
      <c r="T317" s="548">
        <v>15000</v>
      </c>
    </row>
    <row r="318" spans="1:20" x14ac:dyDescent="0.25">
      <c r="A318" s="276">
        <v>7</v>
      </c>
      <c r="B318" s="646">
        <v>43894</v>
      </c>
      <c r="C318" s="646">
        <v>43892</v>
      </c>
      <c r="D318" s="276">
        <v>-2</v>
      </c>
      <c r="E318" s="561"/>
      <c r="F318" s="561"/>
      <c r="G318" s="276">
        <v>69</v>
      </c>
      <c r="H318" s="276" t="s">
        <v>6752</v>
      </c>
      <c r="I318" s="276" t="s">
        <v>6753</v>
      </c>
      <c r="J318" s="276" t="s">
        <v>6754</v>
      </c>
      <c r="K318" s="276">
        <v>60</v>
      </c>
      <c r="L318" s="646">
        <v>43892</v>
      </c>
      <c r="M318" s="646">
        <v>43895</v>
      </c>
      <c r="N318" s="276"/>
      <c r="O318">
        <v>69154</v>
      </c>
      <c r="P318" t="s">
        <v>3081</v>
      </c>
      <c r="S318" s="555">
        <v>742</v>
      </c>
      <c r="T318" s="548">
        <v>2968</v>
      </c>
    </row>
    <row r="319" spans="1:20" x14ac:dyDescent="0.25">
      <c r="A319" s="276">
        <v>7</v>
      </c>
      <c r="B319" s="646">
        <v>43894</v>
      </c>
      <c r="C319" s="646">
        <v>43892</v>
      </c>
      <c r="D319" s="276">
        <v>-2</v>
      </c>
      <c r="E319" s="561"/>
      <c r="F319" s="561"/>
      <c r="G319" s="276">
        <v>69</v>
      </c>
      <c r="H319" s="276" t="s">
        <v>6752</v>
      </c>
      <c r="I319" s="276" t="s">
        <v>6753</v>
      </c>
      <c r="J319" s="276" t="s">
        <v>6754</v>
      </c>
      <c r="K319" s="276">
        <v>60</v>
      </c>
      <c r="L319" s="646">
        <v>43892</v>
      </c>
      <c r="M319" s="646">
        <v>43895</v>
      </c>
      <c r="N319" s="276"/>
      <c r="O319">
        <v>69155</v>
      </c>
      <c r="P319" t="s">
        <v>3081</v>
      </c>
      <c r="S319">
        <v>600</v>
      </c>
      <c r="T319" s="548">
        <v>600</v>
      </c>
    </row>
    <row r="320" spans="1:20" x14ac:dyDescent="0.25">
      <c r="A320" s="276">
        <v>7</v>
      </c>
      <c r="B320" s="646">
        <v>43894</v>
      </c>
      <c r="C320" s="646">
        <v>43894</v>
      </c>
      <c r="D320" s="276">
        <v>0</v>
      </c>
      <c r="E320" s="561">
        <v>30240093</v>
      </c>
      <c r="F320" s="561">
        <v>30240093</v>
      </c>
      <c r="G320" s="276">
        <v>583</v>
      </c>
      <c r="H320" s="276" t="s">
        <v>6725</v>
      </c>
      <c r="I320" s="276" t="s">
        <v>6757</v>
      </c>
      <c r="J320" s="276" t="s">
        <v>3295</v>
      </c>
      <c r="K320" s="276">
        <v>60</v>
      </c>
      <c r="L320" s="646">
        <v>43892</v>
      </c>
      <c r="M320" s="646">
        <v>43895</v>
      </c>
      <c r="N320" s="276" t="s">
        <v>6727</v>
      </c>
      <c r="O320">
        <v>5150004014</v>
      </c>
      <c r="P320" t="s">
        <v>3081</v>
      </c>
      <c r="Q320">
        <v>8964629</v>
      </c>
      <c r="R320">
        <v>890002395848</v>
      </c>
      <c r="S320" s="548">
        <v>2772</v>
      </c>
      <c r="T320" s="548">
        <v>41580</v>
      </c>
    </row>
    <row r="321" spans="1:20" x14ac:dyDescent="0.25">
      <c r="A321" s="276">
        <v>7</v>
      </c>
      <c r="B321" s="646">
        <v>43894</v>
      </c>
      <c r="C321" s="646">
        <v>43894</v>
      </c>
      <c r="D321" s="276">
        <v>0</v>
      </c>
      <c r="E321" s="561">
        <v>30240096</v>
      </c>
      <c r="F321" s="561">
        <v>30240096</v>
      </c>
      <c r="G321" s="276">
        <v>583</v>
      </c>
      <c r="H321" s="276" t="s">
        <v>6725</v>
      </c>
      <c r="I321" s="276" t="s">
        <v>6757</v>
      </c>
      <c r="J321" s="276" t="s">
        <v>3295</v>
      </c>
      <c r="K321" s="276">
        <v>60</v>
      </c>
      <c r="L321" s="646">
        <v>43892</v>
      </c>
      <c r="M321" s="646">
        <v>43895</v>
      </c>
      <c r="N321" s="276" t="s">
        <v>6727</v>
      </c>
      <c r="O321">
        <v>5150003070</v>
      </c>
      <c r="P321" t="s">
        <v>3081</v>
      </c>
      <c r="Q321">
        <v>8964641</v>
      </c>
      <c r="R321">
        <v>890002395848</v>
      </c>
      <c r="S321" s="548">
        <v>1440</v>
      </c>
      <c r="T321" s="548">
        <v>9360</v>
      </c>
    </row>
    <row r="322" spans="1:20" x14ac:dyDescent="0.25">
      <c r="A322" s="276">
        <v>7</v>
      </c>
      <c r="B322" s="646">
        <v>43894</v>
      </c>
      <c r="C322" s="646">
        <v>43894</v>
      </c>
      <c r="D322" s="276">
        <v>0</v>
      </c>
      <c r="E322" s="561"/>
      <c r="F322" s="561">
        <v>30240096</v>
      </c>
      <c r="G322" s="276">
        <v>583</v>
      </c>
      <c r="H322" s="276" t="s">
        <v>6725</v>
      </c>
      <c r="I322" s="276" t="s">
        <v>6757</v>
      </c>
      <c r="J322" s="276" t="s">
        <v>3295</v>
      </c>
      <c r="K322" s="276">
        <v>60</v>
      </c>
      <c r="L322" s="646">
        <v>43892</v>
      </c>
      <c r="M322" s="646">
        <v>43895</v>
      </c>
      <c r="N322" s="276" t="s">
        <v>6727</v>
      </c>
      <c r="O322">
        <v>5150003883</v>
      </c>
      <c r="P322" t="s">
        <v>3081</v>
      </c>
      <c r="S322" s="548">
        <v>1308</v>
      </c>
      <c r="T322" s="548">
        <v>17920</v>
      </c>
    </row>
    <row r="323" spans="1:20" x14ac:dyDescent="0.25">
      <c r="A323" s="276">
        <v>7</v>
      </c>
      <c r="B323" s="646">
        <v>43894</v>
      </c>
      <c r="C323" s="646">
        <v>43894</v>
      </c>
      <c r="D323" s="276">
        <v>0</v>
      </c>
      <c r="E323" s="561"/>
      <c r="F323" s="561">
        <v>30240096</v>
      </c>
      <c r="G323" s="276">
        <v>583</v>
      </c>
      <c r="H323" s="276" t="s">
        <v>6725</v>
      </c>
      <c r="I323" s="276" t="s">
        <v>6757</v>
      </c>
      <c r="J323" s="276" t="s">
        <v>3295</v>
      </c>
      <c r="K323" s="276">
        <v>60</v>
      </c>
      <c r="L323" s="646">
        <v>43892</v>
      </c>
      <c r="M323" s="646">
        <v>43895</v>
      </c>
      <c r="N323" s="276" t="s">
        <v>6727</v>
      </c>
      <c r="O323">
        <v>5150003887</v>
      </c>
      <c r="P323" t="s">
        <v>3081</v>
      </c>
      <c r="S323">
        <v>136</v>
      </c>
      <c r="T323" s="548">
        <v>5004</v>
      </c>
    </row>
    <row r="324" spans="1:20" x14ac:dyDescent="0.25">
      <c r="A324" s="276">
        <v>7</v>
      </c>
      <c r="B324" s="646">
        <v>43894</v>
      </c>
      <c r="C324" s="646">
        <v>43894</v>
      </c>
      <c r="D324" s="276">
        <v>0</v>
      </c>
      <c r="E324" s="561">
        <v>30240097</v>
      </c>
      <c r="F324" s="561">
        <v>30240097</v>
      </c>
      <c r="G324" s="276">
        <v>583</v>
      </c>
      <c r="H324" s="276" t="s">
        <v>6725</v>
      </c>
      <c r="I324" s="276" t="s">
        <v>6757</v>
      </c>
      <c r="J324" s="276" t="s">
        <v>3295</v>
      </c>
      <c r="K324" s="276">
        <v>60</v>
      </c>
      <c r="L324" s="646">
        <v>43892</v>
      </c>
      <c r="M324" s="646">
        <v>43895</v>
      </c>
      <c r="N324" s="276" t="s">
        <v>6727</v>
      </c>
      <c r="O324">
        <v>5150003883</v>
      </c>
      <c r="P324" t="s">
        <v>3081</v>
      </c>
      <c r="Q324">
        <v>8964637</v>
      </c>
      <c r="R324">
        <v>890002395848</v>
      </c>
      <c r="S324" s="555">
        <v>544</v>
      </c>
      <c r="T324" s="548">
        <v>7453</v>
      </c>
    </row>
    <row r="325" spans="1:20" x14ac:dyDescent="0.25">
      <c r="A325" s="276">
        <v>7</v>
      </c>
      <c r="B325" s="646">
        <v>43894</v>
      </c>
      <c r="C325" s="646">
        <v>43894</v>
      </c>
      <c r="D325" s="276">
        <v>0</v>
      </c>
      <c r="E325" s="561"/>
      <c r="F325" s="561">
        <v>30240097</v>
      </c>
      <c r="G325" s="276">
        <v>583</v>
      </c>
      <c r="H325" s="276" t="s">
        <v>6725</v>
      </c>
      <c r="I325" s="276" t="s">
        <v>6757</v>
      </c>
      <c r="J325" s="276" t="s">
        <v>3295</v>
      </c>
      <c r="K325" s="276">
        <v>60</v>
      </c>
      <c r="L325" s="646">
        <v>43892</v>
      </c>
      <c r="M325" s="646">
        <v>43895</v>
      </c>
      <c r="N325" s="276" t="s">
        <v>6727</v>
      </c>
      <c r="O325">
        <v>7092000770</v>
      </c>
      <c r="P325" t="s">
        <v>3081</v>
      </c>
      <c r="S325" s="548">
        <v>1846</v>
      </c>
      <c r="T325" s="548">
        <v>32674</v>
      </c>
    </row>
    <row r="326" spans="1:20" x14ac:dyDescent="0.25">
      <c r="A326" s="276">
        <v>7</v>
      </c>
      <c r="B326" s="646">
        <v>43894</v>
      </c>
      <c r="C326" s="646">
        <v>43894</v>
      </c>
      <c r="D326" s="276">
        <v>0</v>
      </c>
      <c r="E326" s="561">
        <v>30240099</v>
      </c>
      <c r="F326" s="561">
        <v>30240099</v>
      </c>
      <c r="G326" s="276">
        <v>583</v>
      </c>
      <c r="H326" s="276" t="s">
        <v>6725</v>
      </c>
      <c r="I326" s="276" t="s">
        <v>6757</v>
      </c>
      <c r="J326" s="276" t="s">
        <v>3295</v>
      </c>
      <c r="K326" s="276">
        <v>60</v>
      </c>
      <c r="L326" s="646">
        <v>43892</v>
      </c>
      <c r="M326" s="646">
        <v>43895</v>
      </c>
      <c r="N326" s="276" t="s">
        <v>6727</v>
      </c>
      <c r="O326">
        <v>5150004016</v>
      </c>
      <c r="P326" t="s">
        <v>3081</v>
      </c>
      <c r="Q326">
        <v>8964633</v>
      </c>
      <c r="R326">
        <v>890002395848</v>
      </c>
      <c r="S326" s="548">
        <v>2827</v>
      </c>
      <c r="T326" s="548">
        <v>41840</v>
      </c>
    </row>
    <row r="327" spans="1:20" x14ac:dyDescent="0.25">
      <c r="A327">
        <v>7</v>
      </c>
      <c r="B327" s="645">
        <v>43894</v>
      </c>
      <c r="C327" s="645">
        <v>43894</v>
      </c>
      <c r="D327">
        <v>0</v>
      </c>
      <c r="E327" s="548">
        <v>30241025</v>
      </c>
      <c r="F327" s="548"/>
      <c r="G327">
        <v>583</v>
      </c>
      <c r="H327" t="s">
        <v>6725</v>
      </c>
      <c r="I327" t="s">
        <v>6757</v>
      </c>
      <c r="J327" t="s">
        <v>3295</v>
      </c>
      <c r="K327">
        <v>60</v>
      </c>
      <c r="L327" s="645">
        <v>43894</v>
      </c>
      <c r="M327" s="645">
        <v>43894</v>
      </c>
      <c r="N327" t="s">
        <v>6727</v>
      </c>
      <c r="O327">
        <v>5150028705</v>
      </c>
      <c r="P327" t="s">
        <v>3081</v>
      </c>
      <c r="Q327">
        <v>8953375</v>
      </c>
      <c r="R327">
        <v>890002395848</v>
      </c>
      <c r="S327" s="548">
        <v>730</v>
      </c>
      <c r="T327" s="548">
        <v>10658</v>
      </c>
    </row>
    <row r="328" spans="1:20" x14ac:dyDescent="0.25">
      <c r="A328" s="276">
        <v>7</v>
      </c>
      <c r="B328" s="646">
        <v>43893</v>
      </c>
      <c r="C328" s="646">
        <v>43893</v>
      </c>
      <c r="D328" s="276">
        <v>0</v>
      </c>
      <c r="E328" s="561">
        <v>30239077</v>
      </c>
      <c r="F328" s="561">
        <v>30239077</v>
      </c>
      <c r="G328" s="276">
        <v>583</v>
      </c>
      <c r="H328" s="276" t="s">
        <v>6725</v>
      </c>
      <c r="I328" s="276" t="s">
        <v>6757</v>
      </c>
      <c r="J328" s="276" t="s">
        <v>3295</v>
      </c>
      <c r="K328" s="276">
        <v>60</v>
      </c>
      <c r="L328" s="646">
        <v>43888</v>
      </c>
      <c r="M328" s="646">
        <v>43893</v>
      </c>
      <c r="N328" s="276" t="s">
        <v>6727</v>
      </c>
      <c r="O328">
        <v>5150003258</v>
      </c>
      <c r="P328" t="s">
        <v>3081</v>
      </c>
      <c r="Q328">
        <v>8956149</v>
      </c>
      <c r="R328">
        <v>890002395848</v>
      </c>
      <c r="S328" s="548">
        <v>3959</v>
      </c>
      <c r="T328" s="548">
        <v>24942</v>
      </c>
    </row>
    <row r="329" spans="1:20" x14ac:dyDescent="0.25">
      <c r="A329" s="276">
        <v>7</v>
      </c>
      <c r="B329" s="646">
        <v>43893</v>
      </c>
      <c r="C329" s="646">
        <v>43893</v>
      </c>
      <c r="D329" s="276">
        <v>0</v>
      </c>
      <c r="E329" s="561"/>
      <c r="F329" s="561">
        <v>30239077</v>
      </c>
      <c r="G329" s="276">
        <v>583</v>
      </c>
      <c r="H329" s="276" t="s">
        <v>6725</v>
      </c>
      <c r="I329" s="276" t="s">
        <v>6757</v>
      </c>
      <c r="J329" s="276" t="s">
        <v>3295</v>
      </c>
      <c r="K329" s="276">
        <v>60</v>
      </c>
      <c r="L329" s="646">
        <v>43888</v>
      </c>
      <c r="M329" s="646">
        <v>43893</v>
      </c>
      <c r="N329" s="276" t="s">
        <v>6727</v>
      </c>
      <c r="O329">
        <v>5150003354</v>
      </c>
      <c r="P329" t="s">
        <v>3081</v>
      </c>
      <c r="S329" s="548">
        <v>2178</v>
      </c>
      <c r="T329" s="548">
        <v>14593</v>
      </c>
    </row>
    <row r="330" spans="1:20" x14ac:dyDescent="0.25">
      <c r="A330" s="276">
        <v>7</v>
      </c>
      <c r="B330" s="646">
        <v>43893</v>
      </c>
      <c r="C330" s="646">
        <v>43893</v>
      </c>
      <c r="D330" s="276">
        <v>0</v>
      </c>
      <c r="E330" s="561"/>
      <c r="F330" s="561">
        <v>30239077</v>
      </c>
      <c r="G330" s="276">
        <v>583</v>
      </c>
      <c r="H330" s="276" t="s">
        <v>6725</v>
      </c>
      <c r="I330" s="276" t="s">
        <v>6757</v>
      </c>
      <c r="J330" s="276" t="s">
        <v>3295</v>
      </c>
      <c r="K330" s="276">
        <v>60</v>
      </c>
      <c r="L330" s="646">
        <v>43888</v>
      </c>
      <c r="M330" s="646">
        <v>43893</v>
      </c>
      <c r="N330" s="276" t="s">
        <v>6727</v>
      </c>
      <c r="O330">
        <v>5150003356</v>
      </c>
      <c r="P330" t="s">
        <v>3081</v>
      </c>
      <c r="S330" s="555">
        <v>138</v>
      </c>
      <c r="T330" s="548">
        <v>925</v>
      </c>
    </row>
    <row r="331" spans="1:20" x14ac:dyDescent="0.25">
      <c r="A331" s="276">
        <v>7</v>
      </c>
      <c r="B331" s="646">
        <v>43893</v>
      </c>
      <c r="C331" s="646">
        <v>43893</v>
      </c>
      <c r="D331" s="276">
        <v>0</v>
      </c>
      <c r="E331" s="561">
        <v>30239079</v>
      </c>
      <c r="F331" s="561">
        <v>30239079</v>
      </c>
      <c r="G331" s="276">
        <v>583</v>
      </c>
      <c r="H331" s="276" t="s">
        <v>6725</v>
      </c>
      <c r="I331" s="276" t="s">
        <v>6757</v>
      </c>
      <c r="J331" s="276" t="s">
        <v>3295</v>
      </c>
      <c r="K331" s="276">
        <v>60</v>
      </c>
      <c r="L331" s="646">
        <v>43888</v>
      </c>
      <c r="M331" s="646">
        <v>43893</v>
      </c>
      <c r="N331" s="276" t="s">
        <v>6727</v>
      </c>
      <c r="O331">
        <v>5150055224</v>
      </c>
      <c r="P331" t="s">
        <v>3081</v>
      </c>
      <c r="Q331">
        <v>8956155</v>
      </c>
      <c r="R331">
        <v>890002395848</v>
      </c>
      <c r="S331" s="548">
        <v>4074</v>
      </c>
      <c r="T331" s="548">
        <v>29740</v>
      </c>
    </row>
    <row r="332" spans="1:20" x14ac:dyDescent="0.25">
      <c r="A332" s="276">
        <v>7</v>
      </c>
      <c r="B332" s="646">
        <v>43893</v>
      </c>
      <c r="C332" s="646">
        <v>43893</v>
      </c>
      <c r="D332" s="276">
        <v>0</v>
      </c>
      <c r="E332" s="561">
        <v>30239080</v>
      </c>
      <c r="F332" s="561">
        <v>30239080</v>
      </c>
      <c r="G332" s="276">
        <v>583</v>
      </c>
      <c r="H332" s="276" t="s">
        <v>6725</v>
      </c>
      <c r="I332" s="276" t="s">
        <v>6757</v>
      </c>
      <c r="J332" s="276" t="s">
        <v>3295</v>
      </c>
      <c r="K332" s="276">
        <v>60</v>
      </c>
      <c r="L332" s="646">
        <v>43888</v>
      </c>
      <c r="M332" s="646">
        <v>43893</v>
      </c>
      <c r="N332" s="276" t="s">
        <v>6727</v>
      </c>
      <c r="O332">
        <v>5150000027</v>
      </c>
      <c r="P332" t="s">
        <v>3081</v>
      </c>
      <c r="Q332">
        <v>8956145</v>
      </c>
      <c r="R332">
        <v>890002395848</v>
      </c>
      <c r="S332" s="555">
        <v>480</v>
      </c>
      <c r="T332" s="548">
        <v>9072</v>
      </c>
    </row>
    <row r="333" spans="1:20" x14ac:dyDescent="0.25">
      <c r="A333" s="276">
        <v>7</v>
      </c>
      <c r="B333" s="646">
        <v>43893</v>
      </c>
      <c r="C333" s="646">
        <v>43893</v>
      </c>
      <c r="D333" s="276">
        <v>0</v>
      </c>
      <c r="E333" s="561"/>
      <c r="F333" s="561">
        <v>30239080</v>
      </c>
      <c r="G333" s="276">
        <v>583</v>
      </c>
      <c r="H333" s="276" t="s">
        <v>6725</v>
      </c>
      <c r="I333" s="276" t="s">
        <v>6757</v>
      </c>
      <c r="J333" s="276" t="s">
        <v>3295</v>
      </c>
      <c r="K333" s="276">
        <v>60</v>
      </c>
      <c r="L333" s="646">
        <v>43888</v>
      </c>
      <c r="M333" s="646">
        <v>43893</v>
      </c>
      <c r="N333" s="276" t="s">
        <v>6727</v>
      </c>
      <c r="O333">
        <v>5150003365</v>
      </c>
      <c r="P333" t="s">
        <v>3081</v>
      </c>
      <c r="S333">
        <v>720</v>
      </c>
      <c r="T333" s="548">
        <v>4824</v>
      </c>
    </row>
    <row r="334" spans="1:20" x14ac:dyDescent="0.25">
      <c r="A334" s="276">
        <v>7</v>
      </c>
      <c r="B334" s="646">
        <v>43893</v>
      </c>
      <c r="C334" s="646">
        <v>43893</v>
      </c>
      <c r="D334" s="276">
        <v>0</v>
      </c>
      <c r="E334" s="561"/>
      <c r="F334" s="561">
        <v>30239080</v>
      </c>
      <c r="G334" s="276">
        <v>583</v>
      </c>
      <c r="H334" s="276" t="s">
        <v>6725</v>
      </c>
      <c r="I334" s="276" t="s">
        <v>6757</v>
      </c>
      <c r="J334" s="276" t="s">
        <v>3295</v>
      </c>
      <c r="K334" s="276">
        <v>60</v>
      </c>
      <c r="L334" s="646">
        <v>43888</v>
      </c>
      <c r="M334" s="646">
        <v>43893</v>
      </c>
      <c r="N334" s="276" t="s">
        <v>6727</v>
      </c>
      <c r="O334">
        <v>5150003366</v>
      </c>
      <c r="P334" t="s">
        <v>3081</v>
      </c>
      <c r="S334" s="548">
        <v>360</v>
      </c>
      <c r="T334" s="548">
        <v>2412</v>
      </c>
    </row>
    <row r="335" spans="1:20" x14ac:dyDescent="0.25">
      <c r="A335" s="276">
        <v>7</v>
      </c>
      <c r="B335" s="646">
        <v>43893</v>
      </c>
      <c r="C335" s="646">
        <v>43893</v>
      </c>
      <c r="D335" s="276">
        <v>0</v>
      </c>
      <c r="E335" s="561"/>
      <c r="F335" s="561">
        <v>30239080</v>
      </c>
      <c r="G335" s="276">
        <v>583</v>
      </c>
      <c r="H335" s="276" t="s">
        <v>6725</v>
      </c>
      <c r="I335" s="276" t="s">
        <v>6757</v>
      </c>
      <c r="J335" s="276" t="s">
        <v>3295</v>
      </c>
      <c r="K335" s="276">
        <v>60</v>
      </c>
      <c r="L335" s="646">
        <v>43888</v>
      </c>
      <c r="M335" s="646">
        <v>43893</v>
      </c>
      <c r="N335" s="276" t="s">
        <v>6727</v>
      </c>
      <c r="O335">
        <v>5150003535</v>
      </c>
      <c r="P335" t="s">
        <v>3081</v>
      </c>
      <c r="S335">
        <v>109</v>
      </c>
      <c r="T335" s="548">
        <v>5744</v>
      </c>
    </row>
    <row r="336" spans="1:20" x14ac:dyDescent="0.25">
      <c r="A336" s="276">
        <v>7</v>
      </c>
      <c r="B336" s="646">
        <v>43893</v>
      </c>
      <c r="C336" s="646">
        <v>43893</v>
      </c>
      <c r="D336" s="276">
        <v>0</v>
      </c>
      <c r="E336" s="561"/>
      <c r="F336" s="561">
        <v>30239080</v>
      </c>
      <c r="G336" s="276">
        <v>583</v>
      </c>
      <c r="H336" s="276" t="s">
        <v>6725</v>
      </c>
      <c r="I336" s="276" t="s">
        <v>6757</v>
      </c>
      <c r="J336" s="276" t="s">
        <v>3295</v>
      </c>
      <c r="K336" s="276">
        <v>60</v>
      </c>
      <c r="L336" s="646">
        <v>43888</v>
      </c>
      <c r="M336" s="646">
        <v>43893</v>
      </c>
      <c r="N336" s="276" t="s">
        <v>6727</v>
      </c>
      <c r="O336">
        <v>5150003994</v>
      </c>
      <c r="P336" t="s">
        <v>3081</v>
      </c>
      <c r="S336" s="548">
        <v>489</v>
      </c>
      <c r="T336" s="548">
        <v>10837</v>
      </c>
    </row>
    <row r="337" spans="1:20" x14ac:dyDescent="0.25">
      <c r="A337" s="276">
        <v>7</v>
      </c>
      <c r="B337" s="646">
        <v>43893</v>
      </c>
      <c r="C337" s="646">
        <v>43893</v>
      </c>
      <c r="D337" s="276">
        <v>0</v>
      </c>
      <c r="E337" s="561"/>
      <c r="F337" s="561">
        <v>30239080</v>
      </c>
      <c r="G337" s="276">
        <v>583</v>
      </c>
      <c r="H337" s="276" t="s">
        <v>6725</v>
      </c>
      <c r="I337" s="276" t="s">
        <v>6757</v>
      </c>
      <c r="J337" s="276" t="s">
        <v>3295</v>
      </c>
      <c r="K337" s="276">
        <v>60</v>
      </c>
      <c r="L337" s="646">
        <v>43888</v>
      </c>
      <c r="M337" s="646">
        <v>43893</v>
      </c>
      <c r="N337" s="276" t="s">
        <v>6727</v>
      </c>
      <c r="O337">
        <v>5150055225</v>
      </c>
      <c r="P337" t="s">
        <v>3081</v>
      </c>
      <c r="S337" s="548">
        <v>1200</v>
      </c>
      <c r="T337" s="548">
        <v>8760</v>
      </c>
    </row>
    <row r="338" spans="1:20" x14ac:dyDescent="0.25">
      <c r="A338" s="276">
        <v>7</v>
      </c>
      <c r="B338" s="646">
        <v>43893</v>
      </c>
      <c r="C338" s="646">
        <v>43893</v>
      </c>
      <c r="D338" s="276">
        <v>0</v>
      </c>
      <c r="E338" s="561">
        <v>30239114</v>
      </c>
      <c r="F338" s="561">
        <v>30239114</v>
      </c>
      <c r="G338" s="276">
        <v>583</v>
      </c>
      <c r="H338" s="276" t="s">
        <v>6725</v>
      </c>
      <c r="I338" s="276" t="s">
        <v>6757</v>
      </c>
      <c r="J338" s="276" t="s">
        <v>3295</v>
      </c>
      <c r="K338" s="276">
        <v>60</v>
      </c>
      <c r="L338" s="646">
        <v>43888</v>
      </c>
      <c r="M338" s="646">
        <v>43894</v>
      </c>
      <c r="N338" s="276" t="s">
        <v>6727</v>
      </c>
      <c r="O338">
        <v>5150003116</v>
      </c>
      <c r="P338" t="s">
        <v>3081</v>
      </c>
      <c r="Q338">
        <v>8956163</v>
      </c>
      <c r="R338">
        <v>890002395848</v>
      </c>
      <c r="S338" s="548">
        <v>6480</v>
      </c>
      <c r="T338" s="548">
        <v>42120</v>
      </c>
    </row>
    <row r="339" spans="1:20" x14ac:dyDescent="0.25">
      <c r="A339" s="276">
        <v>7</v>
      </c>
      <c r="B339" s="646">
        <v>43893</v>
      </c>
      <c r="C339" s="646">
        <v>43893</v>
      </c>
      <c r="D339" s="276">
        <v>0</v>
      </c>
      <c r="E339" s="561">
        <v>30239115</v>
      </c>
      <c r="F339" s="561">
        <v>30239115</v>
      </c>
      <c r="G339" s="276">
        <v>583</v>
      </c>
      <c r="H339" s="276" t="s">
        <v>6725</v>
      </c>
      <c r="I339" s="276" t="s">
        <v>6757</v>
      </c>
      <c r="J339" s="276" t="s">
        <v>3295</v>
      </c>
      <c r="K339" s="276">
        <v>60</v>
      </c>
      <c r="L339" s="646">
        <v>43888</v>
      </c>
      <c r="M339" s="646">
        <v>43894</v>
      </c>
      <c r="N339" s="276" t="s">
        <v>6727</v>
      </c>
      <c r="O339">
        <v>5150003883</v>
      </c>
      <c r="P339" t="s">
        <v>3081</v>
      </c>
      <c r="Q339">
        <v>8956157</v>
      </c>
      <c r="R339">
        <v>890002395848</v>
      </c>
      <c r="S339" s="548">
        <v>3128</v>
      </c>
      <c r="T339" s="548">
        <v>42854</v>
      </c>
    </row>
    <row r="340" spans="1:20" x14ac:dyDescent="0.25">
      <c r="A340" s="276">
        <v>7</v>
      </c>
      <c r="B340" s="646">
        <v>43893</v>
      </c>
      <c r="C340" s="646">
        <v>43893</v>
      </c>
      <c r="D340" s="276">
        <v>0</v>
      </c>
      <c r="E340" s="561">
        <v>30239116</v>
      </c>
      <c r="F340" s="561">
        <v>30239116</v>
      </c>
      <c r="G340" s="276">
        <v>583</v>
      </c>
      <c r="H340" s="276" t="s">
        <v>6725</v>
      </c>
      <c r="I340" s="276" t="s">
        <v>6757</v>
      </c>
      <c r="J340" s="276" t="s">
        <v>3295</v>
      </c>
      <c r="K340" s="276">
        <v>60</v>
      </c>
      <c r="L340" s="646">
        <v>43888</v>
      </c>
      <c r="M340" s="646">
        <v>43894</v>
      </c>
      <c r="N340" s="276" t="s">
        <v>6727</v>
      </c>
      <c r="O340">
        <v>5150003116</v>
      </c>
      <c r="P340" t="s">
        <v>3081</v>
      </c>
      <c r="Q340">
        <v>8956159</v>
      </c>
      <c r="R340">
        <v>890002395848</v>
      </c>
      <c r="S340" s="548">
        <v>6480</v>
      </c>
      <c r="T340" s="548">
        <v>42120</v>
      </c>
    </row>
    <row r="341" spans="1:20" x14ac:dyDescent="0.25">
      <c r="A341" s="276">
        <v>7</v>
      </c>
      <c r="B341" s="646">
        <v>43893</v>
      </c>
      <c r="C341" s="646">
        <v>43893</v>
      </c>
      <c r="D341" s="276">
        <v>0</v>
      </c>
      <c r="E341" s="561">
        <v>30239117</v>
      </c>
      <c r="F341" s="561">
        <v>30239117</v>
      </c>
      <c r="G341" s="276">
        <v>583</v>
      </c>
      <c r="H341" s="276" t="s">
        <v>6725</v>
      </c>
      <c r="I341" s="276" t="s">
        <v>6757</v>
      </c>
      <c r="J341" s="276" t="s">
        <v>3295</v>
      </c>
      <c r="K341" s="276">
        <v>60</v>
      </c>
      <c r="L341" s="646">
        <v>43888</v>
      </c>
      <c r="M341" s="646">
        <v>43894</v>
      </c>
      <c r="N341" s="276" t="s">
        <v>6727</v>
      </c>
      <c r="O341">
        <v>5150003367</v>
      </c>
      <c r="P341" t="s">
        <v>3081</v>
      </c>
      <c r="Q341">
        <v>8956161</v>
      </c>
      <c r="R341">
        <v>890002395848</v>
      </c>
      <c r="S341" s="548">
        <v>5036</v>
      </c>
      <c r="T341" s="548">
        <v>33741</v>
      </c>
    </row>
    <row r="342" spans="1:20" x14ac:dyDescent="0.25">
      <c r="A342" s="276">
        <v>7</v>
      </c>
      <c r="B342" s="646">
        <v>43893</v>
      </c>
      <c r="C342" s="646">
        <v>43893</v>
      </c>
      <c r="D342" s="276">
        <v>0</v>
      </c>
      <c r="E342" s="561"/>
      <c r="F342" s="561">
        <v>30239117</v>
      </c>
      <c r="G342" s="276">
        <v>583</v>
      </c>
      <c r="H342" s="276" t="s">
        <v>6725</v>
      </c>
      <c r="I342" s="276" t="s">
        <v>6757</v>
      </c>
      <c r="J342" s="276" t="s">
        <v>3295</v>
      </c>
      <c r="K342" s="276">
        <v>60</v>
      </c>
      <c r="L342" s="646">
        <v>43888</v>
      </c>
      <c r="M342" s="646">
        <v>43894</v>
      </c>
      <c r="N342" s="276" t="s">
        <v>6727</v>
      </c>
      <c r="O342">
        <v>5150003883</v>
      </c>
      <c r="P342" t="s">
        <v>3081</v>
      </c>
      <c r="S342">
        <v>272</v>
      </c>
      <c r="T342" s="548">
        <v>3726</v>
      </c>
    </row>
    <row r="343" spans="1:20" x14ac:dyDescent="0.25">
      <c r="A343" s="276">
        <v>7</v>
      </c>
      <c r="B343" s="646">
        <v>43893</v>
      </c>
      <c r="C343" s="646">
        <v>43893</v>
      </c>
      <c r="D343" s="276">
        <v>0</v>
      </c>
      <c r="E343" s="561"/>
      <c r="F343" s="561">
        <v>30239117</v>
      </c>
      <c r="G343" s="276">
        <v>583</v>
      </c>
      <c r="H343" s="276" t="s">
        <v>6725</v>
      </c>
      <c r="I343" s="276" t="s">
        <v>6757</v>
      </c>
      <c r="J343" s="276" t="s">
        <v>3295</v>
      </c>
      <c r="K343" s="276">
        <v>60</v>
      </c>
      <c r="L343" s="646">
        <v>43888</v>
      </c>
      <c r="M343" s="646">
        <v>43894</v>
      </c>
      <c r="N343" s="276" t="s">
        <v>6727</v>
      </c>
      <c r="O343">
        <v>5150003888</v>
      </c>
      <c r="P343" t="s">
        <v>3081</v>
      </c>
      <c r="S343" s="548">
        <v>272</v>
      </c>
      <c r="T343" s="548">
        <v>3726</v>
      </c>
    </row>
    <row r="344" spans="1:20" x14ac:dyDescent="0.25">
      <c r="A344" s="276">
        <v>7</v>
      </c>
      <c r="B344" s="646">
        <v>43892</v>
      </c>
      <c r="C344" s="646">
        <v>43892</v>
      </c>
      <c r="D344" s="276">
        <v>0</v>
      </c>
      <c r="E344" s="561">
        <v>30238598</v>
      </c>
      <c r="F344" s="561">
        <v>30238598</v>
      </c>
      <c r="G344" s="276">
        <v>583</v>
      </c>
      <c r="H344" s="276" t="s">
        <v>6725</v>
      </c>
      <c r="I344" s="276" t="s">
        <v>6757</v>
      </c>
      <c r="J344" s="276" t="s">
        <v>3295</v>
      </c>
      <c r="K344" s="276">
        <v>60</v>
      </c>
      <c r="L344" s="646">
        <v>43887</v>
      </c>
      <c r="M344" s="646">
        <v>43892</v>
      </c>
      <c r="N344" s="276" t="s">
        <v>6727</v>
      </c>
      <c r="O344">
        <v>5150055224</v>
      </c>
      <c r="P344" t="s">
        <v>3081</v>
      </c>
      <c r="Q344">
        <v>8953367</v>
      </c>
      <c r="R344">
        <v>890002395848</v>
      </c>
      <c r="S344" s="548">
        <v>5200</v>
      </c>
      <c r="T344" s="548">
        <v>37960</v>
      </c>
    </row>
    <row r="345" spans="1:20" x14ac:dyDescent="0.25">
      <c r="A345" s="276">
        <v>7</v>
      </c>
      <c r="B345" s="646">
        <v>43892</v>
      </c>
      <c r="C345" s="646">
        <v>43892</v>
      </c>
      <c r="D345" s="276">
        <v>0</v>
      </c>
      <c r="E345" s="561">
        <v>30238599</v>
      </c>
      <c r="F345" s="561">
        <v>30238599</v>
      </c>
      <c r="G345" s="276">
        <v>583</v>
      </c>
      <c r="H345" s="276" t="s">
        <v>6725</v>
      </c>
      <c r="I345" s="276" t="s">
        <v>6757</v>
      </c>
      <c r="J345" s="276" t="s">
        <v>3295</v>
      </c>
      <c r="K345" s="276">
        <v>60</v>
      </c>
      <c r="L345" s="646">
        <v>43887</v>
      </c>
      <c r="M345" s="646">
        <v>43892</v>
      </c>
      <c r="N345" s="276" t="s">
        <v>6727</v>
      </c>
      <c r="O345">
        <v>5150055225</v>
      </c>
      <c r="P345" t="s">
        <v>3081</v>
      </c>
      <c r="Q345">
        <v>8953369</v>
      </c>
      <c r="R345">
        <v>890002395848</v>
      </c>
      <c r="S345" s="548">
        <v>5141</v>
      </c>
      <c r="T345" s="548">
        <v>37529</v>
      </c>
    </row>
    <row r="346" spans="1:20" x14ac:dyDescent="0.25">
      <c r="A346" s="276">
        <v>7</v>
      </c>
      <c r="B346" s="646">
        <v>43892</v>
      </c>
      <c r="C346" s="646">
        <v>43892</v>
      </c>
      <c r="D346" s="276">
        <v>0</v>
      </c>
      <c r="E346" s="561">
        <v>30238600</v>
      </c>
      <c r="F346" s="561">
        <v>30238600</v>
      </c>
      <c r="G346" s="276">
        <v>583</v>
      </c>
      <c r="H346" s="276" t="s">
        <v>6725</v>
      </c>
      <c r="I346" s="276" t="s">
        <v>6757</v>
      </c>
      <c r="J346" s="276" t="s">
        <v>3295</v>
      </c>
      <c r="K346" s="276">
        <v>60</v>
      </c>
      <c r="L346" s="646">
        <v>43887</v>
      </c>
      <c r="M346" s="646">
        <v>43892</v>
      </c>
      <c r="N346" s="276" t="s">
        <v>6727</v>
      </c>
      <c r="O346">
        <v>5150003116</v>
      </c>
      <c r="P346" t="s">
        <v>3081</v>
      </c>
      <c r="Q346">
        <v>8953365</v>
      </c>
      <c r="R346">
        <v>890002395848</v>
      </c>
      <c r="S346" s="548">
        <v>1974</v>
      </c>
      <c r="T346" s="548">
        <v>12831</v>
      </c>
    </row>
    <row r="347" spans="1:20" x14ac:dyDescent="0.25">
      <c r="A347" s="276">
        <v>7</v>
      </c>
      <c r="B347" s="646">
        <v>43892</v>
      </c>
      <c r="C347" s="646">
        <v>43892</v>
      </c>
      <c r="D347" s="276">
        <v>0</v>
      </c>
      <c r="E347" s="561"/>
      <c r="F347" s="561">
        <v>30238600</v>
      </c>
      <c r="G347" s="276">
        <v>583</v>
      </c>
      <c r="H347" s="276" t="s">
        <v>6725</v>
      </c>
      <c r="I347" s="276" t="s">
        <v>6757</v>
      </c>
      <c r="J347" s="276" t="s">
        <v>3295</v>
      </c>
      <c r="K347" s="276">
        <v>60</v>
      </c>
      <c r="L347" s="646">
        <v>43887</v>
      </c>
      <c r="M347" s="646">
        <v>43892</v>
      </c>
      <c r="N347" s="276" t="s">
        <v>6727</v>
      </c>
      <c r="O347">
        <v>5150003258</v>
      </c>
      <c r="P347" t="s">
        <v>3081</v>
      </c>
      <c r="S347" s="548">
        <v>1197</v>
      </c>
      <c r="T347" s="548">
        <v>7541</v>
      </c>
    </row>
    <row r="348" spans="1:20" x14ac:dyDescent="0.25">
      <c r="A348" s="276">
        <v>7</v>
      </c>
      <c r="B348" s="646">
        <v>43892</v>
      </c>
      <c r="C348" s="646">
        <v>43892</v>
      </c>
      <c r="D348" s="276">
        <v>0</v>
      </c>
      <c r="E348" s="561"/>
      <c r="F348" s="561">
        <v>30238600</v>
      </c>
      <c r="G348" s="276">
        <v>583</v>
      </c>
      <c r="H348" s="276" t="s">
        <v>6725</v>
      </c>
      <c r="I348" s="276" t="s">
        <v>6757</v>
      </c>
      <c r="J348" s="276" t="s">
        <v>3295</v>
      </c>
      <c r="K348" s="276">
        <v>60</v>
      </c>
      <c r="L348" s="646">
        <v>43887</v>
      </c>
      <c r="M348" s="646">
        <v>43892</v>
      </c>
      <c r="N348" s="276" t="s">
        <v>6727</v>
      </c>
      <c r="O348">
        <v>5150055225</v>
      </c>
      <c r="P348" t="s">
        <v>3081</v>
      </c>
      <c r="S348" s="548">
        <v>2376</v>
      </c>
      <c r="T348" s="548">
        <v>17345</v>
      </c>
    </row>
    <row r="349" spans="1:20" x14ac:dyDescent="0.25">
      <c r="A349" s="276">
        <v>7</v>
      </c>
      <c r="B349" s="646">
        <v>43892</v>
      </c>
      <c r="C349" s="646">
        <v>43892</v>
      </c>
      <c r="D349" s="276">
        <v>0</v>
      </c>
      <c r="E349" s="561">
        <v>30238601</v>
      </c>
      <c r="F349" s="561">
        <v>30238601</v>
      </c>
      <c r="G349" s="276">
        <v>583</v>
      </c>
      <c r="H349" s="276" t="s">
        <v>6725</v>
      </c>
      <c r="I349" s="276" t="s">
        <v>6757</v>
      </c>
      <c r="J349" s="276" t="s">
        <v>3295</v>
      </c>
      <c r="K349" s="276">
        <v>60</v>
      </c>
      <c r="L349" s="646">
        <v>43887</v>
      </c>
      <c r="M349" s="646">
        <v>43892</v>
      </c>
      <c r="N349" s="276" t="s">
        <v>6727</v>
      </c>
      <c r="O349">
        <v>5150003070</v>
      </c>
      <c r="P349" t="s">
        <v>3081</v>
      </c>
      <c r="Q349">
        <v>8953359</v>
      </c>
      <c r="R349">
        <v>890002395848</v>
      </c>
      <c r="S349" s="548">
        <v>320</v>
      </c>
      <c r="T349" s="548">
        <v>2080</v>
      </c>
    </row>
    <row r="350" spans="1:20" x14ac:dyDescent="0.25">
      <c r="A350" s="276">
        <v>7</v>
      </c>
      <c r="B350" s="646">
        <v>43892</v>
      </c>
      <c r="C350" s="646">
        <v>43892</v>
      </c>
      <c r="D350" s="276">
        <v>0</v>
      </c>
      <c r="E350" s="561"/>
      <c r="F350" s="561">
        <v>30238601</v>
      </c>
      <c r="G350" s="276">
        <v>583</v>
      </c>
      <c r="H350" s="276" t="s">
        <v>6725</v>
      </c>
      <c r="I350" s="276" t="s">
        <v>6757</v>
      </c>
      <c r="J350" s="276" t="s">
        <v>3295</v>
      </c>
      <c r="K350" s="276">
        <v>60</v>
      </c>
      <c r="L350" s="646">
        <v>43887</v>
      </c>
      <c r="M350" s="646">
        <v>43892</v>
      </c>
      <c r="N350" s="276" t="s">
        <v>6727</v>
      </c>
      <c r="O350">
        <v>5150003077</v>
      </c>
      <c r="P350" t="s">
        <v>3081</v>
      </c>
      <c r="S350" s="555">
        <v>909</v>
      </c>
      <c r="T350" s="548">
        <v>5909</v>
      </c>
    </row>
    <row r="351" spans="1:20" x14ac:dyDescent="0.25">
      <c r="A351" s="276">
        <v>7</v>
      </c>
      <c r="B351" s="646">
        <v>43892</v>
      </c>
      <c r="C351" s="646">
        <v>43892</v>
      </c>
      <c r="D351" s="276">
        <v>0</v>
      </c>
      <c r="E351" s="561"/>
      <c r="F351" s="561">
        <v>30238601</v>
      </c>
      <c r="G351" s="276">
        <v>583</v>
      </c>
      <c r="H351" s="276" t="s">
        <v>6725</v>
      </c>
      <c r="I351" s="276" t="s">
        <v>6757</v>
      </c>
      <c r="J351" s="276" t="s">
        <v>3295</v>
      </c>
      <c r="K351" s="276">
        <v>60</v>
      </c>
      <c r="L351" s="646">
        <v>43887</v>
      </c>
      <c r="M351" s="646">
        <v>43892</v>
      </c>
      <c r="N351" s="276" t="s">
        <v>6727</v>
      </c>
      <c r="O351">
        <v>5150003356</v>
      </c>
      <c r="P351" t="s">
        <v>3081</v>
      </c>
      <c r="S351" s="548">
        <v>3600</v>
      </c>
      <c r="T351" s="548">
        <v>24120</v>
      </c>
    </row>
    <row r="352" spans="1:20" x14ac:dyDescent="0.25">
      <c r="A352" s="276">
        <v>7</v>
      </c>
      <c r="B352" s="646">
        <v>43892</v>
      </c>
      <c r="C352" s="646">
        <v>43892</v>
      </c>
      <c r="D352" s="276">
        <v>0</v>
      </c>
      <c r="E352" s="561"/>
      <c r="F352" s="561">
        <v>30238601</v>
      </c>
      <c r="G352" s="276">
        <v>583</v>
      </c>
      <c r="H352" s="276" t="s">
        <v>6725</v>
      </c>
      <c r="I352" s="276" t="s">
        <v>6757</v>
      </c>
      <c r="J352" s="276" t="s">
        <v>3295</v>
      </c>
      <c r="K352" s="276">
        <v>60</v>
      </c>
      <c r="L352" s="646">
        <v>43887</v>
      </c>
      <c r="M352" s="646">
        <v>43892</v>
      </c>
      <c r="N352" s="276" t="s">
        <v>6727</v>
      </c>
      <c r="O352">
        <v>5150003365</v>
      </c>
      <c r="P352" t="s">
        <v>3081</v>
      </c>
      <c r="S352" s="555">
        <v>397</v>
      </c>
      <c r="T352" s="548">
        <v>2660</v>
      </c>
    </row>
    <row r="353" spans="1:20" x14ac:dyDescent="0.25">
      <c r="A353" s="276">
        <v>7</v>
      </c>
      <c r="B353" s="646">
        <v>43892</v>
      </c>
      <c r="C353" s="646">
        <v>43892</v>
      </c>
      <c r="D353" s="276">
        <v>0</v>
      </c>
      <c r="E353" s="561"/>
      <c r="F353" s="561">
        <v>30238601</v>
      </c>
      <c r="G353" s="276">
        <v>583</v>
      </c>
      <c r="H353" s="276" t="s">
        <v>6725</v>
      </c>
      <c r="I353" s="276" t="s">
        <v>6757</v>
      </c>
      <c r="J353" s="276" t="s">
        <v>3295</v>
      </c>
      <c r="K353" s="276">
        <v>60</v>
      </c>
      <c r="L353" s="646">
        <v>43887</v>
      </c>
      <c r="M353" s="646">
        <v>43892</v>
      </c>
      <c r="N353" s="276" t="s">
        <v>6727</v>
      </c>
      <c r="O353">
        <v>5150003366</v>
      </c>
      <c r="P353" t="s">
        <v>3081</v>
      </c>
      <c r="S353" s="555">
        <v>740</v>
      </c>
      <c r="T353" s="548">
        <v>4958</v>
      </c>
    </row>
    <row r="354" spans="1:20" x14ac:dyDescent="0.25">
      <c r="A354" s="276">
        <v>7</v>
      </c>
      <c r="B354" s="646">
        <v>43892</v>
      </c>
      <c r="C354" s="646">
        <v>43892</v>
      </c>
      <c r="D354" s="276">
        <v>0</v>
      </c>
      <c r="E354" s="561">
        <v>30238602</v>
      </c>
      <c r="F354" s="561">
        <v>30238602</v>
      </c>
      <c r="G354" s="276">
        <v>583</v>
      </c>
      <c r="H354" s="276" t="s">
        <v>6725</v>
      </c>
      <c r="I354" s="276" t="s">
        <v>6757</v>
      </c>
      <c r="J354" s="276" t="s">
        <v>3295</v>
      </c>
      <c r="K354" s="276">
        <v>60</v>
      </c>
      <c r="L354" s="646">
        <v>43887</v>
      </c>
      <c r="M354" s="646">
        <v>43892</v>
      </c>
      <c r="N354" s="276" t="s">
        <v>6727</v>
      </c>
      <c r="O354">
        <v>5150055224</v>
      </c>
      <c r="P354" t="s">
        <v>3081</v>
      </c>
      <c r="Q354">
        <v>8953371</v>
      </c>
      <c r="R354">
        <v>890002395848</v>
      </c>
      <c r="S354" s="548">
        <v>5200</v>
      </c>
      <c r="T354" s="548">
        <v>37960</v>
      </c>
    </row>
    <row r="355" spans="1:20" x14ac:dyDescent="0.25">
      <c r="A355" s="276">
        <v>7</v>
      </c>
      <c r="B355" s="646">
        <v>43892</v>
      </c>
      <c r="C355" s="646">
        <v>43892</v>
      </c>
      <c r="D355" s="276">
        <v>0</v>
      </c>
      <c r="E355" s="561">
        <v>30238603</v>
      </c>
      <c r="F355" s="561">
        <v>30238603</v>
      </c>
      <c r="G355" s="276">
        <v>583</v>
      </c>
      <c r="H355" s="276" t="s">
        <v>6725</v>
      </c>
      <c r="I355" s="276" t="s">
        <v>6757</v>
      </c>
      <c r="J355" s="276" t="s">
        <v>3295</v>
      </c>
      <c r="K355" s="276">
        <v>60</v>
      </c>
      <c r="L355" s="646">
        <v>43887</v>
      </c>
      <c r="M355" s="646">
        <v>43892</v>
      </c>
      <c r="N355" s="276" t="s">
        <v>6727</v>
      </c>
      <c r="O355">
        <v>5150003353</v>
      </c>
      <c r="P355" t="s">
        <v>3081</v>
      </c>
      <c r="Q355">
        <v>8953361</v>
      </c>
      <c r="R355">
        <v>890002395848</v>
      </c>
      <c r="S355">
        <v>374</v>
      </c>
      <c r="T355" s="548">
        <v>2506</v>
      </c>
    </row>
    <row r="356" spans="1:20" x14ac:dyDescent="0.25">
      <c r="A356" s="276">
        <v>7</v>
      </c>
      <c r="B356" s="646">
        <v>43892</v>
      </c>
      <c r="C356" s="646">
        <v>43892</v>
      </c>
      <c r="D356" s="276">
        <v>0</v>
      </c>
      <c r="E356" s="561"/>
      <c r="F356" s="561">
        <v>30238603</v>
      </c>
      <c r="G356" s="276">
        <v>583</v>
      </c>
      <c r="H356" s="276" t="s">
        <v>6725</v>
      </c>
      <c r="I356" s="276" t="s">
        <v>6757</v>
      </c>
      <c r="J356" s="276" t="s">
        <v>3295</v>
      </c>
      <c r="K356" s="276">
        <v>60</v>
      </c>
      <c r="L356" s="646">
        <v>43887</v>
      </c>
      <c r="M356" s="646">
        <v>43892</v>
      </c>
      <c r="N356" s="276" t="s">
        <v>6727</v>
      </c>
      <c r="O356">
        <v>5150003883</v>
      </c>
      <c r="P356" t="s">
        <v>3081</v>
      </c>
      <c r="S356">
        <v>364</v>
      </c>
      <c r="T356" s="548">
        <v>4987</v>
      </c>
    </row>
    <row r="357" spans="1:20" x14ac:dyDescent="0.25">
      <c r="A357" s="276">
        <v>7</v>
      </c>
      <c r="B357" s="646">
        <v>43892</v>
      </c>
      <c r="C357" s="646">
        <v>43892</v>
      </c>
      <c r="D357" s="276">
        <v>0</v>
      </c>
      <c r="E357" s="561"/>
      <c r="F357" s="561">
        <v>30238603</v>
      </c>
      <c r="G357" s="276">
        <v>583</v>
      </c>
      <c r="H357" s="276" t="s">
        <v>6725</v>
      </c>
      <c r="I357" s="276" t="s">
        <v>6757</v>
      </c>
      <c r="J357" s="276" t="s">
        <v>3295</v>
      </c>
      <c r="K357" s="276">
        <v>60</v>
      </c>
      <c r="L357" s="646">
        <v>43887</v>
      </c>
      <c r="M357" s="646">
        <v>43892</v>
      </c>
      <c r="N357" s="276" t="s">
        <v>6727</v>
      </c>
      <c r="O357">
        <v>5150055225</v>
      </c>
      <c r="P357" t="s">
        <v>3081</v>
      </c>
      <c r="S357" s="548">
        <v>4400</v>
      </c>
      <c r="T357" s="548">
        <v>32120</v>
      </c>
    </row>
    <row r="358" spans="1:20" x14ac:dyDescent="0.25">
      <c r="A358" s="276">
        <v>7</v>
      </c>
      <c r="B358" s="646">
        <v>43892</v>
      </c>
      <c r="C358" s="646">
        <v>43892</v>
      </c>
      <c r="D358" s="276">
        <v>0</v>
      </c>
      <c r="E358" s="561">
        <v>30238605</v>
      </c>
      <c r="F358" s="561">
        <v>30238605</v>
      </c>
      <c r="G358" s="276">
        <v>583</v>
      </c>
      <c r="H358" s="276" t="s">
        <v>6725</v>
      </c>
      <c r="I358" s="276" t="s">
        <v>6757</v>
      </c>
      <c r="J358" s="276" t="s">
        <v>3295</v>
      </c>
      <c r="K358" s="276">
        <v>60</v>
      </c>
      <c r="L358" s="646">
        <v>43887</v>
      </c>
      <c r="M358" s="646">
        <v>43892</v>
      </c>
      <c r="N358" s="276" t="s">
        <v>6727</v>
      </c>
      <c r="O358">
        <v>5150055224</v>
      </c>
      <c r="P358" t="s">
        <v>3081</v>
      </c>
      <c r="Q358">
        <v>8953373</v>
      </c>
      <c r="R358">
        <v>890002395848</v>
      </c>
      <c r="S358" s="548">
        <v>5200</v>
      </c>
      <c r="T358" s="548">
        <v>37960</v>
      </c>
    </row>
    <row r="359" spans="1:20" x14ac:dyDescent="0.25">
      <c r="A359" s="276">
        <v>7</v>
      </c>
      <c r="B359" s="646">
        <v>43892</v>
      </c>
      <c r="C359" s="646">
        <v>43892</v>
      </c>
      <c r="D359" s="276">
        <v>0</v>
      </c>
      <c r="E359" s="561">
        <v>30238606</v>
      </c>
      <c r="F359" s="561">
        <v>30238606</v>
      </c>
      <c r="G359" s="276">
        <v>583</v>
      </c>
      <c r="H359" s="276" t="s">
        <v>6725</v>
      </c>
      <c r="I359" s="276" t="s">
        <v>6757</v>
      </c>
      <c r="J359" s="276" t="s">
        <v>3295</v>
      </c>
      <c r="K359" s="276">
        <v>60</v>
      </c>
      <c r="L359" s="646">
        <v>43887</v>
      </c>
      <c r="M359" s="646">
        <v>43892</v>
      </c>
      <c r="N359" s="276" t="s">
        <v>6727</v>
      </c>
      <c r="O359">
        <v>5150003355</v>
      </c>
      <c r="P359" t="s">
        <v>3081</v>
      </c>
      <c r="Q359">
        <v>8953357</v>
      </c>
      <c r="R359">
        <v>890002395848</v>
      </c>
      <c r="S359" s="548">
        <v>6480</v>
      </c>
      <c r="T359" s="548">
        <v>43416</v>
      </c>
    </row>
    <row r="360" spans="1:20" x14ac:dyDescent="0.25">
      <c r="A360" s="276">
        <v>7</v>
      </c>
      <c r="B360" s="646">
        <v>43892</v>
      </c>
      <c r="C360" s="646">
        <v>43892</v>
      </c>
      <c r="D360" s="276">
        <v>0</v>
      </c>
      <c r="E360" s="561">
        <v>30239073</v>
      </c>
      <c r="F360" s="561">
        <v>30239073</v>
      </c>
      <c r="G360" s="276">
        <v>583</v>
      </c>
      <c r="H360" s="276" t="s">
        <v>6725</v>
      </c>
      <c r="I360" s="276" t="s">
        <v>6757</v>
      </c>
      <c r="J360" s="276" t="s">
        <v>3295</v>
      </c>
      <c r="K360" s="276">
        <v>60</v>
      </c>
      <c r="L360" s="646">
        <v>43888</v>
      </c>
      <c r="M360" s="646">
        <v>43893</v>
      </c>
      <c r="N360" s="276" t="s">
        <v>6727</v>
      </c>
      <c r="O360">
        <v>5150003116</v>
      </c>
      <c r="P360" t="s">
        <v>3081</v>
      </c>
      <c r="Q360">
        <v>8956153</v>
      </c>
      <c r="R360">
        <v>890002395848</v>
      </c>
      <c r="S360" s="548">
        <v>1800</v>
      </c>
      <c r="T360" s="548">
        <v>11700</v>
      </c>
    </row>
    <row r="361" spans="1:20" x14ac:dyDescent="0.25">
      <c r="A361" s="276">
        <v>7</v>
      </c>
      <c r="B361" s="646">
        <v>43892</v>
      </c>
      <c r="C361" s="646">
        <v>43892</v>
      </c>
      <c r="D361" s="276">
        <v>0</v>
      </c>
      <c r="E361" s="276"/>
      <c r="F361" s="561">
        <v>30239073</v>
      </c>
      <c r="G361" s="276">
        <v>583</v>
      </c>
      <c r="H361" s="276" t="s">
        <v>6725</v>
      </c>
      <c r="I361" s="276" t="s">
        <v>6757</v>
      </c>
      <c r="J361" s="276" t="s">
        <v>3295</v>
      </c>
      <c r="K361" s="276">
        <v>60</v>
      </c>
      <c r="L361" s="646">
        <v>43888</v>
      </c>
      <c r="M361" s="646">
        <v>43893</v>
      </c>
      <c r="N361" s="276" t="s">
        <v>6727</v>
      </c>
      <c r="O361">
        <v>5150003887</v>
      </c>
      <c r="P361" t="s">
        <v>3081</v>
      </c>
      <c r="S361" s="555">
        <v>816</v>
      </c>
      <c r="T361" s="548">
        <v>11342</v>
      </c>
    </row>
    <row r="362" spans="1:20" x14ac:dyDescent="0.25">
      <c r="A362" s="276">
        <v>7</v>
      </c>
      <c r="B362" s="646">
        <v>43892</v>
      </c>
      <c r="C362" s="646">
        <v>43892</v>
      </c>
      <c r="D362" s="276">
        <v>0</v>
      </c>
      <c r="E362" s="561"/>
      <c r="F362" s="561">
        <v>30239073</v>
      </c>
      <c r="G362" s="276">
        <v>583</v>
      </c>
      <c r="H362" s="276" t="s">
        <v>6725</v>
      </c>
      <c r="I362" s="276" t="s">
        <v>6757</v>
      </c>
      <c r="J362" s="276" t="s">
        <v>3295</v>
      </c>
      <c r="K362" s="276">
        <v>60</v>
      </c>
      <c r="L362" s="646">
        <v>43888</v>
      </c>
      <c r="M362" s="646">
        <v>43893</v>
      </c>
      <c r="N362" s="276" t="s">
        <v>6727</v>
      </c>
      <c r="O362">
        <v>5150003995</v>
      </c>
      <c r="P362" t="s">
        <v>3081</v>
      </c>
      <c r="S362" s="548">
        <v>1197</v>
      </c>
      <c r="T362" s="548">
        <v>16399</v>
      </c>
    </row>
    <row r="363" spans="1:20" x14ac:dyDescent="0.25">
      <c r="A363" s="276">
        <v>7</v>
      </c>
      <c r="B363" s="646">
        <v>43892</v>
      </c>
      <c r="C363" s="646">
        <v>43892</v>
      </c>
      <c r="D363" s="276">
        <v>0</v>
      </c>
      <c r="E363" s="561">
        <v>30239074</v>
      </c>
      <c r="F363" s="561">
        <v>30239074</v>
      </c>
      <c r="G363" s="276">
        <v>583</v>
      </c>
      <c r="H363" s="276" t="s">
        <v>6725</v>
      </c>
      <c r="I363" s="276" t="s">
        <v>6757</v>
      </c>
      <c r="J363" s="276" t="s">
        <v>3295</v>
      </c>
      <c r="K363" s="276">
        <v>60</v>
      </c>
      <c r="L363" s="646">
        <v>43888</v>
      </c>
      <c r="M363" s="646">
        <v>43893</v>
      </c>
      <c r="N363" s="276" t="s">
        <v>6727</v>
      </c>
      <c r="O363">
        <v>5150003077</v>
      </c>
      <c r="P363" t="s">
        <v>3081</v>
      </c>
      <c r="Q363">
        <v>8956139</v>
      </c>
      <c r="R363">
        <v>890002395848</v>
      </c>
      <c r="S363" s="555">
        <v>720</v>
      </c>
      <c r="T363" s="548">
        <v>4680</v>
      </c>
    </row>
    <row r="364" spans="1:20" x14ac:dyDescent="0.25">
      <c r="A364" s="276">
        <v>7</v>
      </c>
      <c r="B364" s="646">
        <v>43892</v>
      </c>
      <c r="C364" s="646">
        <v>43892</v>
      </c>
      <c r="D364" s="276">
        <v>0</v>
      </c>
      <c r="E364" s="561"/>
      <c r="F364" s="561">
        <v>30239074</v>
      </c>
      <c r="G364" s="276">
        <v>583</v>
      </c>
      <c r="H364" s="276" t="s">
        <v>6725</v>
      </c>
      <c r="I364" s="276" t="s">
        <v>6757</v>
      </c>
      <c r="J364" s="276" t="s">
        <v>3295</v>
      </c>
      <c r="K364" s="276">
        <v>60</v>
      </c>
      <c r="L364" s="646">
        <v>43888</v>
      </c>
      <c r="M364" s="646">
        <v>43893</v>
      </c>
      <c r="N364" s="276" t="s">
        <v>6727</v>
      </c>
      <c r="O364">
        <v>5150003887</v>
      </c>
      <c r="P364" t="s">
        <v>3081</v>
      </c>
      <c r="S364">
        <v>952</v>
      </c>
      <c r="T364" s="548">
        <v>13233</v>
      </c>
    </row>
    <row r="365" spans="1:20" x14ac:dyDescent="0.25">
      <c r="A365" s="276">
        <v>7</v>
      </c>
      <c r="B365" s="646">
        <v>43892</v>
      </c>
      <c r="C365" s="646">
        <v>43892</v>
      </c>
      <c r="D365" s="276">
        <v>0</v>
      </c>
      <c r="E365" s="561"/>
      <c r="F365" s="561">
        <v>30239074</v>
      </c>
      <c r="G365" s="276">
        <v>583</v>
      </c>
      <c r="H365" s="276" t="s">
        <v>6725</v>
      </c>
      <c r="I365" s="276" t="s">
        <v>6757</v>
      </c>
      <c r="J365" s="276" t="s">
        <v>3295</v>
      </c>
      <c r="K365" s="276">
        <v>60</v>
      </c>
      <c r="L365" s="646">
        <v>43888</v>
      </c>
      <c r="M365" s="646">
        <v>43893</v>
      </c>
      <c r="N365" s="276" t="s">
        <v>6727</v>
      </c>
      <c r="O365">
        <v>5150003888</v>
      </c>
      <c r="P365" t="s">
        <v>3081</v>
      </c>
      <c r="S365" s="548">
        <v>1706</v>
      </c>
      <c r="T365" s="548">
        <v>23372</v>
      </c>
    </row>
    <row r="366" spans="1:20" x14ac:dyDescent="0.25">
      <c r="A366" s="276">
        <v>7</v>
      </c>
      <c r="B366" s="646">
        <v>43892</v>
      </c>
      <c r="C366" s="646">
        <v>43892</v>
      </c>
      <c r="D366" s="276">
        <v>0</v>
      </c>
      <c r="E366" s="561">
        <v>30239075</v>
      </c>
      <c r="F366" s="561">
        <v>30239075</v>
      </c>
      <c r="G366" s="276">
        <v>583</v>
      </c>
      <c r="H366" s="276" t="s">
        <v>6725</v>
      </c>
      <c r="I366" s="276" t="s">
        <v>6757</v>
      </c>
      <c r="J366" s="276" t="s">
        <v>3295</v>
      </c>
      <c r="K366" s="276">
        <v>60</v>
      </c>
      <c r="L366" s="646">
        <v>43888</v>
      </c>
      <c r="M366" s="646">
        <v>43893</v>
      </c>
      <c r="N366" s="276" t="s">
        <v>6727</v>
      </c>
      <c r="O366">
        <v>5150003116</v>
      </c>
      <c r="P366" t="s">
        <v>3081</v>
      </c>
      <c r="Q366">
        <v>8956147</v>
      </c>
      <c r="R366">
        <v>890002395848</v>
      </c>
      <c r="S366" s="548">
        <v>6480</v>
      </c>
      <c r="T366" s="548">
        <v>42120</v>
      </c>
    </row>
    <row r="367" spans="1:20" x14ac:dyDescent="0.25">
      <c r="A367" s="276">
        <v>7</v>
      </c>
      <c r="B367" s="646">
        <v>43892</v>
      </c>
      <c r="C367" s="646">
        <v>43892</v>
      </c>
      <c r="D367" s="276">
        <v>0</v>
      </c>
      <c r="E367" s="561">
        <v>30239076</v>
      </c>
      <c r="F367" s="561">
        <v>30239076</v>
      </c>
      <c r="G367" s="276">
        <v>583</v>
      </c>
      <c r="H367" s="276" t="s">
        <v>6725</v>
      </c>
      <c r="I367" s="276" t="s">
        <v>6757</v>
      </c>
      <c r="J367" s="276" t="s">
        <v>3295</v>
      </c>
      <c r="K367" s="276">
        <v>60</v>
      </c>
      <c r="L367" s="646">
        <v>43888</v>
      </c>
      <c r="M367" s="646">
        <v>43893</v>
      </c>
      <c r="N367" s="276" t="s">
        <v>6727</v>
      </c>
      <c r="O367">
        <v>5150002780</v>
      </c>
      <c r="P367" t="s">
        <v>3081</v>
      </c>
      <c r="Q367">
        <v>8956137</v>
      </c>
      <c r="R367">
        <v>890002395848</v>
      </c>
      <c r="S367">
        <v>665</v>
      </c>
      <c r="T367" s="548">
        <v>9111</v>
      </c>
    </row>
    <row r="368" spans="1:20" x14ac:dyDescent="0.25">
      <c r="A368" s="276">
        <v>7</v>
      </c>
      <c r="B368" s="646">
        <v>43892</v>
      </c>
      <c r="C368" s="646">
        <v>43892</v>
      </c>
      <c r="D368" s="276">
        <v>0</v>
      </c>
      <c r="E368" s="561"/>
      <c r="F368" s="561">
        <v>30239076</v>
      </c>
      <c r="G368" s="276">
        <v>583</v>
      </c>
      <c r="H368" s="276" t="s">
        <v>6725</v>
      </c>
      <c r="I368" s="276" t="s">
        <v>6757</v>
      </c>
      <c r="J368" s="276" t="s">
        <v>3295</v>
      </c>
      <c r="K368" s="276">
        <v>60</v>
      </c>
      <c r="L368" s="646">
        <v>43888</v>
      </c>
      <c r="M368" s="646">
        <v>43893</v>
      </c>
      <c r="N368" s="276" t="s">
        <v>6727</v>
      </c>
      <c r="O368">
        <v>5150002780</v>
      </c>
      <c r="P368" t="s">
        <v>3081</v>
      </c>
      <c r="S368" s="548">
        <v>2133</v>
      </c>
      <c r="T368" s="548">
        <v>29222</v>
      </c>
    </row>
    <row r="369" spans="1:20" x14ac:dyDescent="0.25">
      <c r="A369" s="276">
        <v>7</v>
      </c>
      <c r="B369" s="646">
        <v>43892</v>
      </c>
      <c r="C369" s="646">
        <v>43892</v>
      </c>
      <c r="D369" s="276">
        <v>0</v>
      </c>
      <c r="E369" s="561">
        <v>30239078</v>
      </c>
      <c r="F369" s="561">
        <v>30239078</v>
      </c>
      <c r="G369" s="276">
        <v>583</v>
      </c>
      <c r="H369" s="276" t="s">
        <v>6725</v>
      </c>
      <c r="I369" s="276" t="s">
        <v>6757</v>
      </c>
      <c r="J369" s="276" t="s">
        <v>3295</v>
      </c>
      <c r="K369" s="276">
        <v>60</v>
      </c>
      <c r="L369" s="646">
        <v>43888</v>
      </c>
      <c r="M369" s="646">
        <v>43893</v>
      </c>
      <c r="N369" s="276" t="s">
        <v>6727</v>
      </c>
      <c r="O369">
        <v>5150003356</v>
      </c>
      <c r="P369" t="s">
        <v>3081</v>
      </c>
      <c r="Q369">
        <v>8956141</v>
      </c>
      <c r="R369">
        <v>890002395848</v>
      </c>
      <c r="S369" s="548">
        <v>6480</v>
      </c>
      <c r="T369" s="548">
        <v>43416</v>
      </c>
    </row>
    <row r="370" spans="1:20" x14ac:dyDescent="0.25">
      <c r="A370" s="276">
        <v>7</v>
      </c>
      <c r="B370" s="646">
        <v>43892</v>
      </c>
      <c r="C370" s="646">
        <v>43892</v>
      </c>
      <c r="D370" s="276">
        <v>0</v>
      </c>
      <c r="E370" s="561">
        <v>30239081</v>
      </c>
      <c r="F370" s="561">
        <v>30239081</v>
      </c>
      <c r="G370" s="276">
        <v>583</v>
      </c>
      <c r="H370" s="276" t="s">
        <v>6725</v>
      </c>
      <c r="I370" s="276" t="s">
        <v>6757</v>
      </c>
      <c r="J370" s="276" t="s">
        <v>3295</v>
      </c>
      <c r="K370" s="276">
        <v>60</v>
      </c>
      <c r="L370" s="646">
        <v>43888</v>
      </c>
      <c r="M370" s="646">
        <v>43893</v>
      </c>
      <c r="N370" s="276" t="s">
        <v>6727</v>
      </c>
      <c r="O370">
        <v>5150003355</v>
      </c>
      <c r="P370" t="s">
        <v>3081</v>
      </c>
      <c r="Q370">
        <v>8956151</v>
      </c>
      <c r="R370">
        <v>890002395848</v>
      </c>
      <c r="S370" s="548">
        <v>3884</v>
      </c>
      <c r="T370" s="548">
        <v>26023</v>
      </c>
    </row>
    <row r="371" spans="1:20" x14ac:dyDescent="0.25">
      <c r="A371" s="276">
        <v>7</v>
      </c>
      <c r="B371" s="646">
        <v>43892</v>
      </c>
      <c r="C371" s="646">
        <v>43892</v>
      </c>
      <c r="D371" s="276">
        <v>0</v>
      </c>
      <c r="E371" s="561"/>
      <c r="F371" s="561">
        <v>30239081</v>
      </c>
      <c r="G371" s="276">
        <v>583</v>
      </c>
      <c r="H371" s="276" t="s">
        <v>6725</v>
      </c>
      <c r="I371" s="276" t="s">
        <v>6757</v>
      </c>
      <c r="J371" s="276" t="s">
        <v>3295</v>
      </c>
      <c r="K371" s="276">
        <v>60</v>
      </c>
      <c r="L371" s="646">
        <v>43888</v>
      </c>
      <c r="M371" s="646">
        <v>43893</v>
      </c>
      <c r="N371" s="276" t="s">
        <v>6727</v>
      </c>
      <c r="O371">
        <v>5150003362</v>
      </c>
      <c r="P371" t="s">
        <v>3081</v>
      </c>
      <c r="S371" s="548">
        <v>1447</v>
      </c>
      <c r="T371" s="548">
        <v>9695</v>
      </c>
    </row>
    <row r="372" spans="1:20" x14ac:dyDescent="0.25">
      <c r="A372" s="276">
        <v>7</v>
      </c>
      <c r="B372" s="646">
        <v>43892</v>
      </c>
      <c r="C372" s="646">
        <v>43892</v>
      </c>
      <c r="D372" s="276">
        <v>0</v>
      </c>
      <c r="E372" s="561"/>
      <c r="F372" s="561">
        <v>30239081</v>
      </c>
      <c r="G372" s="276">
        <v>583</v>
      </c>
      <c r="H372" s="276" t="s">
        <v>6725</v>
      </c>
      <c r="I372" s="276" t="s">
        <v>6757</v>
      </c>
      <c r="J372" s="276" t="s">
        <v>3295</v>
      </c>
      <c r="K372" s="276">
        <v>60</v>
      </c>
      <c r="L372" s="646">
        <v>43888</v>
      </c>
      <c r="M372" s="646">
        <v>43893</v>
      </c>
      <c r="N372" s="276" t="s">
        <v>6727</v>
      </c>
      <c r="O372">
        <v>5150003366</v>
      </c>
      <c r="P372" t="s">
        <v>3081</v>
      </c>
      <c r="S372" s="555">
        <v>360</v>
      </c>
      <c r="T372" s="548">
        <v>2412</v>
      </c>
    </row>
    <row r="373" spans="1:20" x14ac:dyDescent="0.25">
      <c r="A373" s="276">
        <v>7</v>
      </c>
      <c r="B373" s="646">
        <v>43892</v>
      </c>
      <c r="C373" s="646">
        <v>43892</v>
      </c>
      <c r="D373" s="276">
        <v>0</v>
      </c>
      <c r="E373" s="561"/>
      <c r="F373" s="561">
        <v>30239081</v>
      </c>
      <c r="G373" s="276">
        <v>583</v>
      </c>
      <c r="H373" s="276" t="s">
        <v>6725</v>
      </c>
      <c r="I373" s="276" t="s">
        <v>6757</v>
      </c>
      <c r="J373" s="276" t="s">
        <v>3295</v>
      </c>
      <c r="K373" s="276">
        <v>60</v>
      </c>
      <c r="L373" s="646">
        <v>43888</v>
      </c>
      <c r="M373" s="646">
        <v>43893</v>
      </c>
      <c r="N373" s="276" t="s">
        <v>6727</v>
      </c>
      <c r="O373">
        <v>5150003887</v>
      </c>
      <c r="P373" t="s">
        <v>3081</v>
      </c>
      <c r="S373" s="555">
        <v>250</v>
      </c>
      <c r="T373" s="548">
        <v>3475</v>
      </c>
    </row>
    <row r="374" spans="1:20" x14ac:dyDescent="0.25">
      <c r="A374" s="276"/>
      <c r="B374" s="835"/>
      <c r="C374" s="646"/>
      <c r="D374" s="276"/>
      <c r="E374" s="276"/>
      <c r="F374" s="561"/>
      <c r="G374" s="276"/>
      <c r="H374" s="276"/>
      <c r="I374" s="276"/>
      <c r="J374" s="276"/>
      <c r="K374" s="276"/>
      <c r="L374" s="646"/>
      <c r="M374" s="646"/>
      <c r="N374" s="276"/>
      <c r="S374" t="s">
        <v>6950</v>
      </c>
      <c r="T374" s="548" t="s">
        <v>6951</v>
      </c>
    </row>
    <row r="375" spans="1:20" x14ac:dyDescent="0.25">
      <c r="A375" s="276"/>
      <c r="B375" s="835"/>
      <c r="C375" s="276"/>
      <c r="D375" s="276"/>
      <c r="E375" s="561"/>
      <c r="F375" s="561"/>
      <c r="G375" s="276"/>
      <c r="H375" s="276"/>
      <c r="I375" s="276"/>
      <c r="J375" s="276"/>
      <c r="K375" s="276"/>
      <c r="L375" s="276"/>
      <c r="M375" s="276"/>
      <c r="N375" s="276"/>
      <c r="S375" s="555" t="s">
        <v>7630</v>
      </c>
      <c r="T375" s="555" t="s">
        <v>7631</v>
      </c>
    </row>
    <row r="376" spans="1:20" x14ac:dyDescent="0.25">
      <c r="A376" s="276"/>
      <c r="B376" s="835"/>
      <c r="C376" s="276"/>
      <c r="D376" s="276"/>
      <c r="E376" s="561"/>
      <c r="F376" s="561"/>
      <c r="G376" s="276"/>
      <c r="H376" s="276"/>
      <c r="I376" s="276"/>
      <c r="J376" s="276"/>
      <c r="K376" s="276"/>
      <c r="L376" s="276"/>
      <c r="M376" s="276"/>
      <c r="N376" s="276"/>
      <c r="S376" t="s">
        <v>7632</v>
      </c>
      <c r="T376" s="555" t="s">
        <v>7633</v>
      </c>
    </row>
    <row r="377" spans="1:20" x14ac:dyDescent="0.25">
      <c r="A377" s="276"/>
      <c r="B377" s="835"/>
      <c r="C377" s="646"/>
      <c r="D377" s="276"/>
      <c r="E377" s="561"/>
      <c r="F377" s="561"/>
      <c r="G377" s="276"/>
      <c r="H377" s="276"/>
      <c r="I377" s="276"/>
      <c r="J377" s="276"/>
      <c r="K377" s="276"/>
      <c r="L377" s="646"/>
      <c r="M377" s="646"/>
      <c r="N377" s="276"/>
      <c r="S377" t="s">
        <v>7634</v>
      </c>
      <c r="T377" s="548" t="s">
        <v>7635</v>
      </c>
    </row>
    <row r="378" spans="1:20" x14ac:dyDescent="0.25">
      <c r="A378" s="276"/>
      <c r="B378" s="835"/>
      <c r="C378" s="646"/>
      <c r="D378" s="276"/>
      <c r="E378" s="561"/>
      <c r="F378" s="561"/>
      <c r="G378" s="276"/>
      <c r="H378" s="276"/>
      <c r="I378" s="276"/>
      <c r="J378" s="276"/>
      <c r="K378" s="276"/>
      <c r="L378" s="646"/>
      <c r="M378" s="646"/>
      <c r="N378" s="276"/>
      <c r="S378" s="555" t="s">
        <v>6950</v>
      </c>
      <c r="T378" s="548" t="s">
        <v>6951</v>
      </c>
    </row>
    <row r="379" spans="1:20" x14ac:dyDescent="0.25">
      <c r="A379" s="276"/>
      <c r="B379" s="835"/>
      <c r="C379" s="646"/>
      <c r="D379" s="276"/>
      <c r="E379" s="561"/>
      <c r="F379" s="561"/>
      <c r="G379" s="276"/>
      <c r="H379" s="276"/>
      <c r="I379" s="276"/>
      <c r="J379" s="276"/>
      <c r="K379" s="276"/>
      <c r="L379" s="646"/>
      <c r="M379" s="646"/>
      <c r="N379" s="276"/>
      <c r="S379" t="s">
        <v>7636</v>
      </c>
      <c r="T379" s="548" t="s">
        <v>7637</v>
      </c>
    </row>
    <row r="380" spans="1:20" x14ac:dyDescent="0.25">
      <c r="A380" s="276"/>
      <c r="B380" s="835"/>
      <c r="C380" s="276"/>
      <c r="D380" s="276"/>
      <c r="E380" s="561"/>
      <c r="F380" s="561"/>
      <c r="G380" s="276"/>
      <c r="H380" s="276"/>
      <c r="I380" s="276"/>
      <c r="J380" s="276"/>
      <c r="K380" s="276"/>
      <c r="L380" s="276"/>
      <c r="M380" s="276"/>
      <c r="N380" s="276"/>
      <c r="S380" s="555" t="s">
        <v>6950</v>
      </c>
      <c r="T380" s="555" t="s">
        <v>6951</v>
      </c>
    </row>
    <row r="381" spans="1:20" x14ac:dyDescent="0.25">
      <c r="A381" s="276"/>
      <c r="B381" s="835"/>
      <c r="C381" s="276"/>
      <c r="D381" s="276"/>
      <c r="E381" s="561"/>
      <c r="F381" s="561"/>
      <c r="G381" s="276"/>
      <c r="H381" s="276"/>
      <c r="I381" s="276"/>
      <c r="J381" s="276"/>
      <c r="K381" s="276"/>
      <c r="L381" s="276"/>
      <c r="M381" s="276"/>
      <c r="N381" s="276"/>
      <c r="S381" t="s">
        <v>6948</v>
      </c>
      <c r="T381" t="s">
        <v>7638</v>
      </c>
    </row>
    <row r="382" spans="1:20" x14ac:dyDescent="0.25">
      <c r="A382" s="276"/>
      <c r="B382" s="835"/>
      <c r="C382" s="646"/>
      <c r="D382" s="276"/>
      <c r="E382" s="561"/>
      <c r="F382" s="561"/>
      <c r="G382" s="276"/>
      <c r="H382" s="276"/>
      <c r="I382" s="276"/>
      <c r="J382" s="276"/>
      <c r="K382" s="276"/>
      <c r="L382" s="646"/>
      <c r="M382" s="646"/>
      <c r="N382" s="276"/>
      <c r="S382" t="s">
        <v>7083</v>
      </c>
      <c r="T382" s="548" t="s">
        <v>7639</v>
      </c>
    </row>
    <row r="383" spans="1:20" x14ac:dyDescent="0.25">
      <c r="A383" s="276"/>
      <c r="B383" s="835"/>
      <c r="C383" s="646"/>
      <c r="D383" s="276"/>
      <c r="E383" s="561"/>
      <c r="F383" s="561"/>
      <c r="G383" s="276"/>
      <c r="H383" s="276"/>
      <c r="I383" s="276"/>
      <c r="J383" s="276"/>
      <c r="K383" s="276"/>
      <c r="L383" s="646"/>
      <c r="M383" s="646"/>
      <c r="N383" s="276"/>
      <c r="S383" t="s">
        <v>7640</v>
      </c>
      <c r="T383" s="555" t="s">
        <v>7641</v>
      </c>
    </row>
    <row r="384" spans="1:20" x14ac:dyDescent="0.25">
      <c r="A384" s="276"/>
      <c r="B384" s="835"/>
      <c r="C384" s="646"/>
      <c r="D384" s="276"/>
      <c r="E384" s="561"/>
      <c r="F384" s="561"/>
      <c r="G384" s="276"/>
      <c r="H384" s="276"/>
      <c r="I384" s="276"/>
      <c r="J384" s="276"/>
      <c r="K384" s="276"/>
      <c r="L384" s="646"/>
      <c r="M384" s="646"/>
      <c r="N384" s="276"/>
      <c r="S384" s="548" t="s">
        <v>7642</v>
      </c>
      <c r="T384" s="548" t="s">
        <v>7643</v>
      </c>
    </row>
    <row r="385" spans="1:20" x14ac:dyDescent="0.25">
      <c r="A385" s="276"/>
      <c r="B385" s="835"/>
      <c r="C385" s="646"/>
      <c r="D385" s="276"/>
      <c r="E385" s="561"/>
      <c r="F385" s="561"/>
      <c r="G385" s="276"/>
      <c r="H385" s="276"/>
      <c r="I385" s="276"/>
      <c r="J385" s="276"/>
      <c r="K385" s="276"/>
      <c r="L385" s="646"/>
      <c r="M385" s="646"/>
      <c r="N385" s="276"/>
      <c r="S385" s="548" t="s">
        <v>6948</v>
      </c>
      <c r="T385" s="548" t="s">
        <v>6883</v>
      </c>
    </row>
    <row r="386" spans="1:20" x14ac:dyDescent="0.25">
      <c r="A386" s="276"/>
      <c r="B386" s="835"/>
      <c r="C386" s="646"/>
      <c r="D386" s="276"/>
      <c r="E386" s="276"/>
      <c r="F386" s="561"/>
      <c r="G386" s="276"/>
      <c r="H386" s="276"/>
      <c r="I386" s="276"/>
      <c r="J386" s="276"/>
      <c r="K386" s="276"/>
      <c r="L386" s="646"/>
      <c r="M386" s="646"/>
      <c r="N386" s="276"/>
      <c r="S386" t="s">
        <v>7644</v>
      </c>
      <c r="T386" s="548" t="s">
        <v>7645</v>
      </c>
    </row>
    <row r="387" spans="1:20" x14ac:dyDescent="0.25">
      <c r="A387" s="276"/>
      <c r="B387" s="835"/>
      <c r="C387" s="276"/>
      <c r="D387" s="276"/>
      <c r="E387" s="561"/>
      <c r="F387" s="561"/>
      <c r="G387" s="276"/>
      <c r="H387" s="276"/>
      <c r="I387" s="276"/>
      <c r="J387" s="276"/>
      <c r="K387" s="276"/>
      <c r="L387" s="276"/>
      <c r="M387" s="276"/>
      <c r="N387" s="276"/>
      <c r="S387" t="s">
        <v>7646</v>
      </c>
      <c r="T387" s="555" t="s">
        <v>7647</v>
      </c>
    </row>
    <row r="388" spans="1:20" x14ac:dyDescent="0.25">
      <c r="A388" s="276"/>
      <c r="B388" s="835"/>
      <c r="C388" s="276"/>
      <c r="D388" s="276"/>
      <c r="E388" s="561"/>
      <c r="F388" s="561"/>
      <c r="G388" s="276"/>
      <c r="H388" s="276"/>
      <c r="I388" s="276"/>
      <c r="J388" s="276"/>
      <c r="K388" s="276"/>
      <c r="L388" s="276"/>
      <c r="M388" s="276"/>
      <c r="N388" s="276"/>
      <c r="S388" t="s">
        <v>6948</v>
      </c>
      <c r="T388" s="555" t="s">
        <v>7638</v>
      </c>
    </row>
    <row r="389" spans="1:20" x14ac:dyDescent="0.25">
      <c r="A389" s="276"/>
      <c r="B389" s="835"/>
      <c r="C389" s="646"/>
      <c r="D389" s="276"/>
      <c r="E389" s="561"/>
      <c r="F389" s="561"/>
      <c r="G389" s="276"/>
      <c r="H389" s="276"/>
      <c r="I389" s="276"/>
      <c r="J389" s="276"/>
      <c r="K389" s="276"/>
      <c r="L389" s="646"/>
      <c r="M389" s="646"/>
      <c r="N389" s="276"/>
      <c r="S389" s="555" t="s">
        <v>7648</v>
      </c>
      <c r="T389" s="548" t="s">
        <v>7649</v>
      </c>
    </row>
    <row r="390" spans="1:20" x14ac:dyDescent="0.25">
      <c r="A390" s="276"/>
      <c r="B390" s="835"/>
      <c r="C390" s="646"/>
      <c r="D390" s="276"/>
      <c r="E390" s="561"/>
      <c r="F390" s="561"/>
      <c r="G390" s="276"/>
      <c r="H390" s="276"/>
      <c r="I390" s="276"/>
      <c r="J390" s="276"/>
      <c r="K390" s="276"/>
      <c r="L390" s="646"/>
      <c r="M390" s="646"/>
      <c r="N390" s="276"/>
      <c r="S390" s="548" t="s">
        <v>7650</v>
      </c>
      <c r="T390" s="548" t="s">
        <v>7651</v>
      </c>
    </row>
    <row r="391" spans="1:20" x14ac:dyDescent="0.25">
      <c r="A391" s="276"/>
      <c r="B391" s="835"/>
      <c r="C391" s="276"/>
      <c r="D391" s="276"/>
      <c r="E391" s="561"/>
      <c r="F391" s="561"/>
      <c r="G391" s="276"/>
      <c r="H391" s="276"/>
      <c r="I391" s="276"/>
      <c r="J391" s="276"/>
      <c r="K391" s="276"/>
      <c r="L391" s="276"/>
      <c r="M391" s="276"/>
      <c r="N391" s="276"/>
      <c r="S391" s="555" t="s">
        <v>7652</v>
      </c>
      <c r="T391" s="555" t="s">
        <v>7653</v>
      </c>
    </row>
    <row r="392" spans="1:20" x14ac:dyDescent="0.25">
      <c r="A392" s="276"/>
      <c r="B392" s="835"/>
      <c r="C392" s="276"/>
      <c r="D392" s="276"/>
      <c r="E392" s="561"/>
      <c r="F392" s="561"/>
      <c r="G392" s="276"/>
      <c r="H392" s="276"/>
      <c r="I392" s="276"/>
      <c r="J392" s="276"/>
      <c r="K392" s="276"/>
      <c r="L392" s="276"/>
      <c r="M392" s="276"/>
      <c r="N392" s="276"/>
      <c r="S392" t="s">
        <v>6948</v>
      </c>
      <c r="T392" t="s">
        <v>6883</v>
      </c>
    </row>
    <row r="393" spans="1:20" x14ac:dyDescent="0.25">
      <c r="A393" s="276"/>
      <c r="B393" s="835"/>
      <c r="C393" s="276"/>
      <c r="D393" s="276"/>
      <c r="E393" s="561"/>
      <c r="F393" s="561"/>
      <c r="G393" s="276"/>
      <c r="H393" s="276"/>
      <c r="I393" s="276"/>
      <c r="J393" s="276"/>
      <c r="K393" s="276"/>
      <c r="L393" s="276"/>
      <c r="M393" s="276"/>
      <c r="N393" s="276"/>
      <c r="S393" s="555" t="s">
        <v>6814</v>
      </c>
      <c r="T393" s="555" t="s">
        <v>6815</v>
      </c>
    </row>
    <row r="394" spans="1:20" x14ac:dyDescent="0.25">
      <c r="A394" s="276"/>
      <c r="B394" s="835"/>
      <c r="C394" s="276"/>
      <c r="D394" s="276"/>
      <c r="E394" s="561"/>
      <c r="F394" s="561"/>
      <c r="G394" s="276"/>
      <c r="H394" s="276"/>
      <c r="I394" s="276"/>
      <c r="J394" s="276"/>
      <c r="K394" s="276"/>
      <c r="L394" s="276"/>
      <c r="M394" s="276"/>
      <c r="N394" s="276"/>
      <c r="S394" t="s">
        <v>6948</v>
      </c>
      <c r="T394" s="555" t="s">
        <v>6883</v>
      </c>
    </row>
    <row r="395" spans="1:20" x14ac:dyDescent="0.25">
      <c r="A395" s="276"/>
      <c r="B395" s="835"/>
      <c r="C395" s="276"/>
      <c r="D395" s="276"/>
      <c r="E395" s="276"/>
      <c r="F395" s="561"/>
      <c r="G395" s="276"/>
      <c r="H395" s="276"/>
      <c r="I395" s="276"/>
      <c r="J395" s="276"/>
      <c r="K395" s="276"/>
      <c r="L395" s="276"/>
      <c r="M395" s="276"/>
      <c r="N395" s="276"/>
      <c r="S395" s="555" t="s">
        <v>7654</v>
      </c>
      <c r="T395" s="555" t="s">
        <v>7655</v>
      </c>
    </row>
    <row r="396" spans="1:20" x14ac:dyDescent="0.25">
      <c r="A396" s="276"/>
      <c r="B396" s="835"/>
      <c r="C396" s="646"/>
      <c r="D396" s="276"/>
      <c r="E396" s="561"/>
      <c r="F396" s="561"/>
      <c r="G396" s="276"/>
      <c r="H396" s="276"/>
      <c r="I396" s="276"/>
      <c r="J396" s="276"/>
      <c r="K396" s="276"/>
      <c r="L396" s="646"/>
      <c r="M396" s="646"/>
      <c r="N396" s="276"/>
      <c r="S396" t="s">
        <v>7656</v>
      </c>
      <c r="T396" s="548" t="s">
        <v>7657</v>
      </c>
    </row>
    <row r="397" spans="1:20" x14ac:dyDescent="0.25">
      <c r="A397" s="276"/>
      <c r="B397" s="835"/>
      <c r="C397" s="276"/>
      <c r="D397" s="276"/>
      <c r="E397" s="561"/>
      <c r="F397" s="561"/>
      <c r="G397" s="276"/>
      <c r="H397" s="276"/>
      <c r="I397" s="276"/>
      <c r="J397" s="276"/>
      <c r="K397" s="276"/>
      <c r="L397" s="276"/>
      <c r="M397" s="276"/>
      <c r="N397" s="276"/>
      <c r="S397" s="555" t="s">
        <v>6954</v>
      </c>
      <c r="T397" s="555" t="s">
        <v>6955</v>
      </c>
    </row>
    <row r="398" spans="1:20" x14ac:dyDescent="0.25">
      <c r="A398" s="276"/>
      <c r="B398" s="835"/>
      <c r="C398" s="276"/>
      <c r="D398" s="276"/>
      <c r="E398" s="561"/>
      <c r="F398" s="561"/>
      <c r="G398" s="276"/>
      <c r="H398" s="276"/>
      <c r="I398" s="276"/>
      <c r="J398" s="276"/>
      <c r="K398" s="276"/>
      <c r="L398" s="276"/>
      <c r="M398" s="276"/>
      <c r="N398" s="276"/>
      <c r="S398" t="s">
        <v>7658</v>
      </c>
      <c r="T398" s="555" t="s">
        <v>7659</v>
      </c>
    </row>
    <row r="399" spans="1:20" x14ac:dyDescent="0.25">
      <c r="A399" s="276"/>
      <c r="B399" s="835"/>
      <c r="C399" s="646"/>
      <c r="D399" s="276"/>
      <c r="E399" s="561"/>
      <c r="F399" s="561"/>
      <c r="G399" s="276"/>
      <c r="H399" s="276"/>
      <c r="I399" s="276"/>
      <c r="J399" s="276"/>
      <c r="K399" s="276"/>
      <c r="L399" s="646"/>
      <c r="M399" s="646"/>
      <c r="N399" s="276"/>
      <c r="S399" s="555" t="s">
        <v>7660</v>
      </c>
      <c r="T399" s="548" t="s">
        <v>7661</v>
      </c>
    </row>
    <row r="400" spans="1:20" x14ac:dyDescent="0.25">
      <c r="A400" s="276"/>
      <c r="B400" s="835"/>
      <c r="C400" s="646"/>
      <c r="D400" s="276"/>
      <c r="E400" s="561"/>
      <c r="F400" s="561"/>
      <c r="G400" s="276"/>
      <c r="H400" s="276"/>
      <c r="I400" s="276"/>
      <c r="J400" s="276"/>
      <c r="K400" s="276"/>
      <c r="L400" s="646"/>
      <c r="M400" s="646"/>
      <c r="N400" s="276"/>
      <c r="S400" t="s">
        <v>7662</v>
      </c>
      <c r="T400" s="548" t="s">
        <v>7663</v>
      </c>
    </row>
    <row r="401" spans="1:20" x14ac:dyDescent="0.25">
      <c r="A401" s="276"/>
      <c r="B401" s="835"/>
      <c r="C401" s="646"/>
      <c r="D401" s="276"/>
      <c r="E401" s="276"/>
      <c r="F401" s="561"/>
      <c r="G401" s="276"/>
      <c r="H401" s="276"/>
      <c r="I401" s="276"/>
      <c r="J401" s="276"/>
      <c r="K401" s="276"/>
      <c r="L401" s="646"/>
      <c r="M401" s="646"/>
      <c r="N401" s="276"/>
      <c r="S401" s="548" t="s">
        <v>7664</v>
      </c>
      <c r="T401" s="555" t="s">
        <v>7665</v>
      </c>
    </row>
    <row r="402" spans="1:20" x14ac:dyDescent="0.25">
      <c r="A402" s="276"/>
      <c r="B402" s="835"/>
      <c r="C402" s="646"/>
      <c r="D402" s="276"/>
      <c r="E402" s="561"/>
      <c r="F402" s="561"/>
      <c r="G402" s="276"/>
      <c r="H402" s="276"/>
      <c r="I402" s="276"/>
      <c r="J402" s="276"/>
      <c r="K402" s="276"/>
      <c r="L402" s="646"/>
      <c r="M402" s="646"/>
      <c r="N402" s="276"/>
      <c r="S402" s="548" t="s">
        <v>7666</v>
      </c>
      <c r="T402" s="555" t="s">
        <v>7667</v>
      </c>
    </row>
    <row r="403" spans="1:20" x14ac:dyDescent="0.25">
      <c r="A403" s="276"/>
      <c r="B403" s="835"/>
      <c r="C403" s="646"/>
      <c r="D403" s="276"/>
      <c r="E403" s="561"/>
      <c r="F403" s="561"/>
      <c r="G403" s="276"/>
      <c r="H403" s="276"/>
      <c r="I403" s="276"/>
      <c r="J403" s="276"/>
      <c r="K403" s="276"/>
      <c r="L403" s="646"/>
      <c r="M403" s="646"/>
      <c r="N403" s="276"/>
      <c r="S403" s="548" t="s">
        <v>7668</v>
      </c>
      <c r="T403" s="548" t="s">
        <v>7669</v>
      </c>
    </row>
    <row r="404" spans="1:20" x14ac:dyDescent="0.25">
      <c r="A404" s="276"/>
      <c r="B404" s="835"/>
      <c r="C404" s="276"/>
      <c r="D404" s="276"/>
      <c r="E404" s="561"/>
      <c r="F404" s="561"/>
      <c r="G404" s="276"/>
      <c r="H404" s="276"/>
      <c r="I404" s="276"/>
      <c r="J404" s="276"/>
      <c r="K404" s="276"/>
      <c r="L404" s="276"/>
      <c r="M404" s="276"/>
      <c r="N404" s="276"/>
      <c r="S404" s="555" t="s">
        <v>7670</v>
      </c>
      <c r="T404" s="555" t="s">
        <v>7671</v>
      </c>
    </row>
    <row r="405" spans="1:20" x14ac:dyDescent="0.25">
      <c r="A405" s="276"/>
      <c r="B405" s="835"/>
      <c r="C405" s="276"/>
      <c r="D405" s="276"/>
      <c r="E405" s="561"/>
      <c r="F405" s="561"/>
      <c r="G405" s="276"/>
      <c r="H405" s="276"/>
      <c r="I405" s="276"/>
      <c r="J405" s="276"/>
      <c r="K405" s="276"/>
      <c r="L405" s="276"/>
      <c r="M405" s="276"/>
      <c r="N405" s="276"/>
      <c r="S405" s="555" t="s">
        <v>7672</v>
      </c>
      <c r="T405" s="555" t="s">
        <v>7673</v>
      </c>
    </row>
    <row r="406" spans="1:20" x14ac:dyDescent="0.25">
      <c r="A406" s="276"/>
      <c r="B406" s="835"/>
      <c r="C406" s="646"/>
      <c r="D406" s="276"/>
      <c r="E406" s="561"/>
      <c r="F406" s="561"/>
      <c r="G406" s="276"/>
      <c r="H406" s="276"/>
      <c r="I406" s="276"/>
      <c r="J406" s="276"/>
      <c r="K406" s="276"/>
      <c r="L406" s="646"/>
      <c r="M406" s="646"/>
      <c r="N406" s="276"/>
      <c r="S406" s="548" t="s">
        <v>6954</v>
      </c>
      <c r="T406" s="548" t="s">
        <v>7590</v>
      </c>
    </row>
    <row r="407" spans="1:20" x14ac:dyDescent="0.25">
      <c r="A407" s="276"/>
      <c r="B407" s="835"/>
      <c r="C407" s="276"/>
      <c r="D407" s="276"/>
      <c r="E407" s="561"/>
      <c r="F407" s="561"/>
      <c r="G407" s="276"/>
      <c r="H407" s="276"/>
      <c r="I407" s="276"/>
      <c r="J407" s="276"/>
      <c r="K407" s="276"/>
      <c r="L407" s="276"/>
      <c r="M407" s="276"/>
      <c r="N407" s="276"/>
      <c r="S407" s="555" t="s">
        <v>7674</v>
      </c>
      <c r="T407" s="555" t="s">
        <v>7675</v>
      </c>
    </row>
    <row r="408" spans="1:20" x14ac:dyDescent="0.25">
      <c r="B408" s="836"/>
      <c r="C408" s="645"/>
      <c r="E408" s="548"/>
      <c r="F408" s="548"/>
      <c r="L408" s="645"/>
      <c r="M408" s="645"/>
      <c r="S408" s="548" t="s">
        <v>7674</v>
      </c>
      <c r="T408" s="548" t="s">
        <v>7675</v>
      </c>
    </row>
    <row r="409" spans="1:20" x14ac:dyDescent="0.25">
      <c r="B409" s="836"/>
      <c r="C409" s="645"/>
      <c r="E409" s="548"/>
      <c r="F409" s="548"/>
      <c r="L409" s="645"/>
      <c r="M409" s="645"/>
      <c r="S409" s="555" t="s">
        <v>7676</v>
      </c>
      <c r="T409" s="548" t="s">
        <v>7677</v>
      </c>
    </row>
    <row r="410" spans="1:20" x14ac:dyDescent="0.25">
      <c r="B410" s="836"/>
      <c r="C410" s="645"/>
      <c r="E410" s="548"/>
      <c r="F410" s="548"/>
      <c r="L410" s="645"/>
      <c r="M410" s="645"/>
      <c r="S410" t="s">
        <v>7678</v>
      </c>
      <c r="T410" s="548" t="s">
        <v>7679</v>
      </c>
    </row>
    <row r="411" spans="1:20" x14ac:dyDescent="0.25">
      <c r="B411" s="836"/>
      <c r="C411" s="555"/>
      <c r="E411" s="548"/>
      <c r="F411" s="548"/>
      <c r="L411" s="555"/>
      <c r="M411" s="555"/>
      <c r="S411" s="555" t="s">
        <v>7680</v>
      </c>
      <c r="T411" s="555" t="s">
        <v>7681</v>
      </c>
    </row>
    <row r="412" spans="1:20" x14ac:dyDescent="0.25">
      <c r="B412" s="836"/>
      <c r="C412" s="645"/>
      <c r="F412" s="548"/>
      <c r="L412" s="645"/>
      <c r="M412" s="645"/>
      <c r="S412" s="555" t="s">
        <v>7682</v>
      </c>
      <c r="T412" s="548" t="s">
        <v>7683</v>
      </c>
    </row>
    <row r="413" spans="1:20" x14ac:dyDescent="0.25">
      <c r="B413" s="836"/>
      <c r="C413" s="645"/>
      <c r="E413" s="548"/>
      <c r="F413" s="548"/>
      <c r="L413" s="645"/>
      <c r="M413" s="645"/>
      <c r="S413" s="548" t="s">
        <v>7684</v>
      </c>
      <c r="T413" s="548" t="s">
        <v>7685</v>
      </c>
    </row>
    <row r="414" spans="1:20" x14ac:dyDescent="0.25">
      <c r="B414" s="836"/>
      <c r="C414" s="645"/>
      <c r="F414" s="548"/>
      <c r="L414" s="645"/>
      <c r="M414" s="645"/>
      <c r="S414" t="s">
        <v>7686</v>
      </c>
      <c r="T414" s="548" t="s">
        <v>7687</v>
      </c>
    </row>
    <row r="415" spans="1:20" x14ac:dyDescent="0.25">
      <c r="B415" s="836"/>
      <c r="C415" s="645"/>
      <c r="E415" s="548"/>
      <c r="F415" s="548"/>
      <c r="L415" s="645"/>
      <c r="M415" s="645"/>
      <c r="S415" s="548" t="s">
        <v>7688</v>
      </c>
      <c r="T415" s="548" t="s">
        <v>7689</v>
      </c>
    </row>
    <row r="416" spans="1:20" x14ac:dyDescent="0.25">
      <c r="B416" s="836"/>
      <c r="C416" s="645"/>
      <c r="E416" s="548"/>
      <c r="F416" s="548"/>
      <c r="L416" s="645"/>
      <c r="M416" s="645"/>
      <c r="S416" s="548" t="s">
        <v>7690</v>
      </c>
      <c r="T416" s="548" t="s">
        <v>7691</v>
      </c>
    </row>
    <row r="417" spans="2:20" x14ac:dyDescent="0.25">
      <c r="B417" s="836"/>
      <c r="C417" s="645"/>
      <c r="F417" s="548"/>
      <c r="L417" s="645"/>
      <c r="M417" s="645"/>
      <c r="S417" s="548" t="s">
        <v>7692</v>
      </c>
      <c r="T417" s="548" t="s">
        <v>7693</v>
      </c>
    </row>
    <row r="418" spans="2:20" x14ac:dyDescent="0.25">
      <c r="B418" s="836"/>
      <c r="C418" s="645"/>
      <c r="E418" s="548"/>
      <c r="F418" s="548"/>
      <c r="L418" s="645"/>
      <c r="M418" s="645"/>
      <c r="S418" s="548" t="s">
        <v>7694</v>
      </c>
      <c r="T418" s="548" t="s">
        <v>7695</v>
      </c>
    </row>
    <row r="419" spans="2:20" x14ac:dyDescent="0.25">
      <c r="B419" s="836"/>
      <c r="C419" s="645"/>
      <c r="E419" s="548"/>
      <c r="F419" s="548"/>
      <c r="L419" s="645"/>
      <c r="M419" s="645"/>
      <c r="S419" s="548" t="s">
        <v>7696</v>
      </c>
      <c r="T419" s="548" t="s">
        <v>7697</v>
      </c>
    </row>
    <row r="420" spans="2:20" x14ac:dyDescent="0.25">
      <c r="B420" s="836"/>
      <c r="C420" s="645"/>
      <c r="E420" s="548"/>
      <c r="F420" s="548"/>
      <c r="L420" s="645"/>
      <c r="M420" s="645"/>
      <c r="S420" s="555" t="s">
        <v>7698</v>
      </c>
      <c r="T420" s="548" t="s">
        <v>7699</v>
      </c>
    </row>
    <row r="421" spans="2:20" x14ac:dyDescent="0.25">
      <c r="B421" s="836"/>
      <c r="C421" s="645"/>
      <c r="E421" s="548"/>
      <c r="F421" s="548"/>
      <c r="L421" s="645"/>
      <c r="M421" s="645"/>
      <c r="S421" s="548" t="s">
        <v>7700</v>
      </c>
      <c r="T421" s="548" t="s">
        <v>7701</v>
      </c>
    </row>
    <row r="422" spans="2:20" x14ac:dyDescent="0.25">
      <c r="B422" s="836"/>
      <c r="C422" s="555"/>
      <c r="E422" s="548"/>
      <c r="F422" s="548"/>
      <c r="L422" s="555"/>
      <c r="M422" s="555"/>
      <c r="S422" s="555" t="s">
        <v>7702</v>
      </c>
      <c r="T422" s="555" t="s">
        <v>7703</v>
      </c>
    </row>
    <row r="423" spans="2:20" x14ac:dyDescent="0.25">
      <c r="B423" s="836"/>
      <c r="E423" s="548"/>
      <c r="F423" s="548"/>
      <c r="S423" t="s">
        <v>7704</v>
      </c>
      <c r="T423" t="s">
        <v>7705</v>
      </c>
    </row>
    <row r="424" spans="2:20" x14ac:dyDescent="0.25">
      <c r="B424" s="836"/>
      <c r="C424" s="645"/>
      <c r="E424" s="548"/>
      <c r="F424" s="548"/>
      <c r="L424" s="645"/>
      <c r="M424" s="645"/>
      <c r="S424" s="548" t="s">
        <v>7706</v>
      </c>
      <c r="T424" s="548" t="s">
        <v>7707</v>
      </c>
    </row>
    <row r="425" spans="2:20" x14ac:dyDescent="0.25">
      <c r="B425" s="836"/>
      <c r="C425" s="555"/>
      <c r="E425" s="548"/>
      <c r="F425" s="548"/>
      <c r="L425" s="555"/>
      <c r="M425" s="555"/>
      <c r="S425" s="555" t="s">
        <v>7012</v>
      </c>
      <c r="T425" s="555" t="s">
        <v>7013</v>
      </c>
    </row>
    <row r="426" spans="2:20" x14ac:dyDescent="0.25">
      <c r="B426" s="836"/>
      <c r="C426" s="645"/>
      <c r="L426" s="645"/>
      <c r="M426" s="645"/>
      <c r="S426" s="548" t="s">
        <v>7708</v>
      </c>
      <c r="T426" s="548" t="s">
        <v>7709</v>
      </c>
    </row>
    <row r="427" spans="2:20" x14ac:dyDescent="0.25">
      <c r="B427" s="836"/>
      <c r="C427" s="555"/>
      <c r="E427" s="548"/>
      <c r="F427" s="548"/>
      <c r="L427" s="555"/>
      <c r="M427" s="555"/>
      <c r="S427" s="555" t="s">
        <v>7710</v>
      </c>
      <c r="T427" s="555" t="s">
        <v>7711</v>
      </c>
    </row>
    <row r="428" spans="2:20" x14ac:dyDescent="0.25">
      <c r="B428" s="836"/>
      <c r="C428" s="645"/>
      <c r="E428" s="548"/>
      <c r="F428" s="548"/>
      <c r="L428" s="645"/>
      <c r="M428" s="645"/>
      <c r="S428" s="548" t="s">
        <v>7012</v>
      </c>
      <c r="T428" s="548" t="s">
        <v>7013</v>
      </c>
    </row>
    <row r="429" spans="2:20" x14ac:dyDescent="0.25">
      <c r="B429" s="836"/>
      <c r="C429" s="645"/>
      <c r="E429" s="548"/>
      <c r="F429" s="548"/>
      <c r="L429" s="645"/>
      <c r="M429" s="645"/>
      <c r="S429" s="555" t="s">
        <v>7712</v>
      </c>
      <c r="T429" s="548" t="s">
        <v>7713</v>
      </c>
    </row>
    <row r="430" spans="2:20" x14ac:dyDescent="0.25">
      <c r="B430" s="836"/>
      <c r="C430" s="645"/>
      <c r="E430" s="548"/>
      <c r="F430" s="548"/>
      <c r="L430" s="645"/>
      <c r="M430" s="645"/>
      <c r="S430" s="548" t="s">
        <v>6865</v>
      </c>
      <c r="T430" s="548" t="s">
        <v>7714</v>
      </c>
    </row>
    <row r="431" spans="2:20" x14ac:dyDescent="0.25">
      <c r="B431" s="836"/>
      <c r="C431" s="555"/>
      <c r="E431" s="548"/>
      <c r="F431" s="548"/>
      <c r="L431" s="555"/>
      <c r="M431" s="555"/>
      <c r="S431" s="555" t="s">
        <v>7012</v>
      </c>
      <c r="T431" s="555" t="s">
        <v>7013</v>
      </c>
    </row>
    <row r="432" spans="2:20" x14ac:dyDescent="0.25">
      <c r="B432" s="836"/>
      <c r="C432" s="645"/>
      <c r="F432" s="548"/>
      <c r="L432" s="645"/>
      <c r="M432" s="645"/>
      <c r="S432" s="548" t="s">
        <v>7012</v>
      </c>
      <c r="T432" s="548" t="s">
        <v>7013</v>
      </c>
    </row>
    <row r="433" spans="2:20" x14ac:dyDescent="0.25">
      <c r="B433" s="836"/>
      <c r="C433" s="645"/>
      <c r="E433" s="548"/>
      <c r="F433" s="548"/>
      <c r="L433" s="645"/>
      <c r="M433" s="645"/>
      <c r="S433" s="555" t="s">
        <v>7715</v>
      </c>
      <c r="T433" s="548" t="s">
        <v>7716</v>
      </c>
    </row>
    <row r="434" spans="2:20" x14ac:dyDescent="0.25">
      <c r="B434" s="836"/>
      <c r="C434" s="555"/>
      <c r="E434" s="548"/>
      <c r="F434" s="548"/>
      <c r="L434" s="555"/>
      <c r="M434" s="555"/>
      <c r="S434" t="s">
        <v>7717</v>
      </c>
      <c r="T434" s="555" t="s">
        <v>7718</v>
      </c>
    </row>
    <row r="435" spans="2:20" x14ac:dyDescent="0.25">
      <c r="B435" s="645"/>
      <c r="C435" s="645"/>
      <c r="E435" s="548"/>
      <c r="F435" s="548"/>
      <c r="L435" s="645"/>
      <c r="M435" s="645"/>
      <c r="S435" s="555" t="s">
        <v>7719</v>
      </c>
      <c r="T435" s="548" t="s">
        <v>7720</v>
      </c>
    </row>
    <row r="436" spans="2:20" x14ac:dyDescent="0.25">
      <c r="S436" t="s">
        <v>6826</v>
      </c>
      <c r="T436" t="s">
        <v>6827</v>
      </c>
    </row>
    <row r="437" spans="2:20" x14ac:dyDescent="0.25">
      <c r="B437" s="645"/>
      <c r="C437" s="645"/>
      <c r="L437" s="645"/>
      <c r="M437" s="645"/>
      <c r="S437" s="548" t="s">
        <v>6976</v>
      </c>
      <c r="T437" s="548" t="s">
        <v>6977</v>
      </c>
    </row>
    <row r="438" spans="2:20" x14ac:dyDescent="0.25">
      <c r="B438" s="645"/>
      <c r="C438" s="645"/>
      <c r="L438" s="645"/>
      <c r="M438" s="645"/>
      <c r="S438" s="548" t="s">
        <v>6857</v>
      </c>
      <c r="T438" s="548" t="s">
        <v>6858</v>
      </c>
    </row>
    <row r="439" spans="2:20" x14ac:dyDescent="0.25">
      <c r="B439" s="555"/>
      <c r="C439" s="555"/>
      <c r="L439" s="555"/>
      <c r="M439" s="555"/>
      <c r="S439" s="555" t="s">
        <v>6857</v>
      </c>
      <c r="T439" s="555" t="s">
        <v>6858</v>
      </c>
    </row>
    <row r="440" spans="2:20" x14ac:dyDescent="0.25">
      <c r="B440" s="645"/>
      <c r="C440" s="645"/>
      <c r="L440" s="645"/>
      <c r="M440" s="645"/>
      <c r="S440" t="s">
        <v>6976</v>
      </c>
      <c r="T440" s="548" t="s">
        <v>6977</v>
      </c>
    </row>
    <row r="441" spans="2:20" x14ac:dyDescent="0.25">
      <c r="B441" s="645"/>
      <c r="C441" s="645"/>
      <c r="L441" s="645"/>
      <c r="M441" s="645"/>
      <c r="S441" s="548" t="s">
        <v>6974</v>
      </c>
      <c r="T441" s="548" t="s">
        <v>6975</v>
      </c>
    </row>
    <row r="442" spans="2:20" x14ac:dyDescent="0.25">
      <c r="B442" s="645"/>
      <c r="C442" s="645"/>
      <c r="L442" s="645"/>
      <c r="M442" s="645"/>
      <c r="S442" s="548" t="s">
        <v>6974</v>
      </c>
      <c r="T442" s="548" t="s">
        <v>6975</v>
      </c>
    </row>
    <row r="443" spans="2:20" x14ac:dyDescent="0.25">
      <c r="B443" s="645"/>
      <c r="C443" s="645"/>
      <c r="L443" s="645"/>
      <c r="M443" s="645"/>
      <c r="S443" s="548" t="s">
        <v>6800</v>
      </c>
      <c r="T443" s="548" t="s">
        <v>6801</v>
      </c>
    </row>
    <row r="444" spans="2:20" x14ac:dyDescent="0.25">
      <c r="B444" s="645"/>
      <c r="C444" s="645"/>
      <c r="L444" s="645"/>
      <c r="M444" s="645"/>
      <c r="S444" s="548" t="s">
        <v>6857</v>
      </c>
      <c r="T444" s="548" t="s">
        <v>6858</v>
      </c>
    </row>
    <row r="445" spans="2:20" x14ac:dyDescent="0.25">
      <c r="B445" s="645"/>
      <c r="C445" s="645"/>
      <c r="L445" s="645"/>
      <c r="M445" s="645"/>
      <c r="S445" s="555" t="s">
        <v>7721</v>
      </c>
      <c r="T445" s="548" t="s">
        <v>7722</v>
      </c>
    </row>
    <row r="446" spans="2:20" x14ac:dyDescent="0.25">
      <c r="B446" s="645"/>
      <c r="C446" s="645"/>
      <c r="L446" s="645"/>
      <c r="M446" s="645"/>
      <c r="S446" s="548" t="s">
        <v>7723</v>
      </c>
      <c r="T446" s="548" t="s">
        <v>7724</v>
      </c>
    </row>
    <row r="447" spans="2:20" x14ac:dyDescent="0.25">
      <c r="B447" s="555"/>
      <c r="C447" s="555"/>
      <c r="L447" s="555"/>
      <c r="M447" s="555"/>
      <c r="S447" s="555" t="s">
        <v>7725</v>
      </c>
      <c r="T447" s="555" t="s">
        <v>7726</v>
      </c>
    </row>
    <row r="448" spans="2:20" x14ac:dyDescent="0.25">
      <c r="B448" s="645"/>
      <c r="C448" s="645"/>
      <c r="L448" s="645"/>
      <c r="M448" s="645"/>
      <c r="S448" t="s">
        <v>7727</v>
      </c>
      <c r="T448" s="548" t="s">
        <v>7728</v>
      </c>
    </row>
    <row r="449" spans="2:20" x14ac:dyDescent="0.25">
      <c r="B449" s="555"/>
      <c r="C449" s="555"/>
      <c r="L449" s="555"/>
      <c r="M449" s="555"/>
      <c r="S449" t="s">
        <v>7729</v>
      </c>
      <c r="T449" s="555" t="s">
        <v>7730</v>
      </c>
    </row>
    <row r="450" spans="2:20" x14ac:dyDescent="0.25">
      <c r="B450" s="555"/>
      <c r="C450" s="555"/>
      <c r="L450" s="555"/>
      <c r="M450" s="555"/>
      <c r="S450" s="555" t="s">
        <v>6796</v>
      </c>
      <c r="T450" s="555" t="s">
        <v>6797</v>
      </c>
    </row>
    <row r="451" spans="2:20" x14ac:dyDescent="0.25">
      <c r="B451" s="555"/>
      <c r="C451" s="555"/>
      <c r="L451" s="555"/>
      <c r="M451" s="555"/>
      <c r="S451" t="s">
        <v>6796</v>
      </c>
      <c r="T451" s="555" t="s">
        <v>6797</v>
      </c>
    </row>
    <row r="452" spans="2:20" x14ac:dyDescent="0.25">
      <c r="B452" s="555"/>
      <c r="C452" s="555"/>
      <c r="L452" s="555"/>
      <c r="M452" s="555"/>
      <c r="S452" s="555" t="s">
        <v>7731</v>
      </c>
      <c r="T452" s="555" t="s">
        <v>7732</v>
      </c>
    </row>
    <row r="453" spans="2:20" x14ac:dyDescent="0.25">
      <c r="B453" s="645"/>
      <c r="C453" s="645"/>
      <c r="L453" s="645"/>
      <c r="M453" s="645"/>
      <c r="S453" s="548" t="s">
        <v>7733</v>
      </c>
      <c r="T453" s="548" t="s">
        <v>7734</v>
      </c>
    </row>
    <row r="454" spans="2:20" x14ac:dyDescent="0.25">
      <c r="B454" s="645"/>
      <c r="C454" s="645"/>
      <c r="L454" s="645"/>
      <c r="M454" s="645"/>
      <c r="S454" t="s">
        <v>7735</v>
      </c>
      <c r="T454" s="548" t="s">
        <v>7736</v>
      </c>
    </row>
    <row r="455" spans="2:20" x14ac:dyDescent="0.25">
      <c r="B455" s="645"/>
      <c r="C455" s="645"/>
      <c r="L455" s="645"/>
      <c r="M455" s="645"/>
      <c r="S455" s="555" t="s">
        <v>7737</v>
      </c>
      <c r="T455" s="548" t="s">
        <v>7738</v>
      </c>
    </row>
    <row r="456" spans="2:20" x14ac:dyDescent="0.25">
      <c r="B456" s="645"/>
      <c r="C456" s="645"/>
      <c r="L456" s="645"/>
      <c r="M456" s="645"/>
      <c r="S456" t="s">
        <v>7739</v>
      </c>
      <c r="T456" t="s">
        <v>7740</v>
      </c>
    </row>
    <row r="457" spans="2:20" x14ac:dyDescent="0.25">
      <c r="B457" s="555"/>
      <c r="C457" s="555"/>
      <c r="L457" s="555"/>
      <c r="M457" s="555"/>
      <c r="S457" s="555" t="s">
        <v>7741</v>
      </c>
      <c r="T457" s="555" t="s">
        <v>7742</v>
      </c>
    </row>
    <row r="458" spans="2:20" x14ac:dyDescent="0.25">
      <c r="B458" s="645"/>
      <c r="C458" s="645"/>
      <c r="L458" s="645"/>
      <c r="M458" s="645"/>
      <c r="S458" s="555" t="s">
        <v>7741</v>
      </c>
      <c r="T458" s="548" t="s">
        <v>7742</v>
      </c>
    </row>
    <row r="459" spans="2:20" x14ac:dyDescent="0.25">
      <c r="B459" s="555"/>
      <c r="C459" s="555"/>
      <c r="L459" s="555"/>
      <c r="M459" s="555"/>
      <c r="S459" s="555" t="s">
        <v>7741</v>
      </c>
      <c r="T459" s="555" t="s">
        <v>7742</v>
      </c>
    </row>
    <row r="460" spans="2:20" x14ac:dyDescent="0.25">
      <c r="B460" s="645"/>
      <c r="C460" s="645"/>
      <c r="L460" s="645"/>
      <c r="M460" s="645"/>
      <c r="S460" t="s">
        <v>7743</v>
      </c>
      <c r="T460" s="548" t="s">
        <v>7744</v>
      </c>
    </row>
    <row r="461" spans="2:20" x14ac:dyDescent="0.25">
      <c r="B461" s="645"/>
      <c r="C461" s="645"/>
      <c r="L461" s="645"/>
      <c r="M461" s="645"/>
      <c r="S461" s="555" t="s">
        <v>7741</v>
      </c>
      <c r="T461" s="548" t="s">
        <v>7742</v>
      </c>
    </row>
    <row r="462" spans="2:20" x14ac:dyDescent="0.25">
      <c r="B462" s="645"/>
      <c r="C462" s="645"/>
      <c r="L462" s="645"/>
      <c r="M462" s="645"/>
      <c r="S462" s="555" t="s">
        <v>6822</v>
      </c>
      <c r="T462" s="548" t="s">
        <v>7745</v>
      </c>
    </row>
    <row r="463" spans="2:20" x14ac:dyDescent="0.25">
      <c r="B463" s="645"/>
      <c r="C463" s="645"/>
      <c r="L463" s="645"/>
      <c r="M463" s="645"/>
      <c r="S463" s="548" t="s">
        <v>7746</v>
      </c>
      <c r="T463" s="548" t="s">
        <v>7747</v>
      </c>
    </row>
    <row r="464" spans="2:20" x14ac:dyDescent="0.25">
      <c r="B464" s="645"/>
      <c r="C464" s="645"/>
      <c r="L464" s="645"/>
      <c r="M464" s="645"/>
      <c r="S464" t="s">
        <v>7748</v>
      </c>
      <c r="T464" s="548" t="s">
        <v>7749</v>
      </c>
    </row>
    <row r="465" spans="2:20" x14ac:dyDescent="0.25">
      <c r="B465" s="555"/>
      <c r="C465" s="555"/>
      <c r="L465" s="555"/>
      <c r="M465" s="555"/>
      <c r="S465" s="555" t="s">
        <v>7750</v>
      </c>
      <c r="T465" s="555" t="s">
        <v>6783</v>
      </c>
    </row>
    <row r="466" spans="2:20" x14ac:dyDescent="0.25">
      <c r="B466" s="645"/>
      <c r="C466" s="645"/>
      <c r="L466" s="645"/>
      <c r="M466" s="645"/>
      <c r="S466" s="548" t="s">
        <v>7751</v>
      </c>
      <c r="T466" s="548" t="s">
        <v>7752</v>
      </c>
    </row>
    <row r="467" spans="2:20" x14ac:dyDescent="0.25">
      <c r="B467" s="645"/>
      <c r="C467" s="645"/>
      <c r="L467" s="645"/>
      <c r="M467" s="645"/>
      <c r="S467" s="548" t="s">
        <v>7022</v>
      </c>
      <c r="T467" s="548" t="s">
        <v>7023</v>
      </c>
    </row>
    <row r="468" spans="2:20" x14ac:dyDescent="0.25">
      <c r="B468" s="645"/>
      <c r="C468" s="645"/>
      <c r="L468" s="645"/>
      <c r="M468" s="645"/>
      <c r="S468" t="s">
        <v>6764</v>
      </c>
      <c r="T468" s="548" t="s">
        <v>6765</v>
      </c>
    </row>
    <row r="469" spans="2:20" x14ac:dyDescent="0.25">
      <c r="B469" s="555"/>
      <c r="C469" s="555"/>
      <c r="L469" s="555"/>
      <c r="M469" s="555"/>
      <c r="S469" s="555" t="s">
        <v>6764</v>
      </c>
      <c r="T469" s="555" t="s">
        <v>6765</v>
      </c>
    </row>
    <row r="470" spans="2:20" x14ac:dyDescent="0.25">
      <c r="B470" s="645"/>
      <c r="C470" s="645"/>
      <c r="L470" s="645"/>
      <c r="M470" s="645"/>
      <c r="S470" s="548" t="s">
        <v>7022</v>
      </c>
      <c r="T470" s="548" t="s">
        <v>7023</v>
      </c>
    </row>
    <row r="471" spans="2:20" x14ac:dyDescent="0.25">
      <c r="B471" s="645"/>
      <c r="C471" s="645"/>
      <c r="L471" s="645"/>
      <c r="M471" s="645"/>
      <c r="S471" t="s">
        <v>7753</v>
      </c>
      <c r="T471" s="548" t="s">
        <v>7754</v>
      </c>
    </row>
    <row r="472" spans="2:20" x14ac:dyDescent="0.25">
      <c r="B472" s="645"/>
      <c r="C472" s="645"/>
      <c r="L472" s="645"/>
      <c r="M472" s="645"/>
      <c r="S472" s="548" t="s">
        <v>7022</v>
      </c>
      <c r="T472" s="548" t="s">
        <v>7023</v>
      </c>
    </row>
    <row r="473" spans="2:20" x14ac:dyDescent="0.25">
      <c r="B473" s="645"/>
      <c r="C473" s="645"/>
      <c r="L473" s="645"/>
      <c r="M473" s="645"/>
      <c r="S473" s="555" t="s">
        <v>7755</v>
      </c>
      <c r="T473" s="548" t="s">
        <v>7756</v>
      </c>
    </row>
    <row r="474" spans="2:20" x14ac:dyDescent="0.25">
      <c r="B474" s="555"/>
      <c r="C474" s="555"/>
      <c r="L474" s="555"/>
      <c r="M474" s="555"/>
      <c r="S474" t="s">
        <v>6814</v>
      </c>
      <c r="T474" s="555" t="s">
        <v>6815</v>
      </c>
    </row>
    <row r="475" spans="2:20" x14ac:dyDescent="0.25">
      <c r="B475" s="555"/>
      <c r="C475" s="555"/>
      <c r="L475" s="555"/>
      <c r="M475" s="555"/>
      <c r="S475" s="555" t="s">
        <v>7757</v>
      </c>
      <c r="T475" s="555" t="s">
        <v>7758</v>
      </c>
    </row>
    <row r="476" spans="2:20" x14ac:dyDescent="0.25">
      <c r="B476" s="645"/>
      <c r="C476" s="645"/>
      <c r="L476" s="645"/>
      <c r="M476" s="645"/>
      <c r="S476" s="548" t="s">
        <v>7735</v>
      </c>
      <c r="T476" s="548" t="s">
        <v>7759</v>
      </c>
    </row>
    <row r="477" spans="2:20" x14ac:dyDescent="0.25">
      <c r="B477" s="645"/>
      <c r="C477" s="645"/>
      <c r="L477" s="645"/>
      <c r="M477" s="645"/>
      <c r="S477" s="548" t="s">
        <v>7760</v>
      </c>
      <c r="T477" s="548" t="s">
        <v>7761</v>
      </c>
    </row>
    <row r="478" spans="2:20" x14ac:dyDescent="0.25">
      <c r="B478" s="555"/>
      <c r="C478" s="555"/>
      <c r="L478" s="555"/>
      <c r="M478" s="555"/>
      <c r="S478" s="555" t="s">
        <v>7762</v>
      </c>
      <c r="T478" s="555" t="s">
        <v>7763</v>
      </c>
    </row>
    <row r="479" spans="2:20" x14ac:dyDescent="0.25">
      <c r="B479" s="645"/>
      <c r="C479" s="645"/>
      <c r="L479" s="645"/>
      <c r="M479" s="645"/>
      <c r="S479" s="548" t="s">
        <v>7764</v>
      </c>
      <c r="T479" s="548" t="s">
        <v>7765</v>
      </c>
    </row>
    <row r="480" spans="2:20" x14ac:dyDescent="0.25">
      <c r="B480" s="555"/>
      <c r="C480" s="555"/>
      <c r="L480" s="555"/>
      <c r="M480" s="555"/>
      <c r="S480" s="555" t="s">
        <v>6814</v>
      </c>
      <c r="T480" s="555" t="s">
        <v>6815</v>
      </c>
    </row>
    <row r="481" spans="2:20" x14ac:dyDescent="0.25">
      <c r="B481" s="555"/>
      <c r="C481" s="555"/>
      <c r="L481" s="555"/>
      <c r="M481" s="555"/>
      <c r="S481" t="s">
        <v>6972</v>
      </c>
      <c r="T481" s="555" t="s">
        <v>6973</v>
      </c>
    </row>
    <row r="482" spans="2:20" x14ac:dyDescent="0.25">
      <c r="B482" s="555"/>
      <c r="C482" s="555"/>
      <c r="L482" s="555"/>
      <c r="M482" s="555"/>
      <c r="S482" s="555" t="s">
        <v>7022</v>
      </c>
      <c r="T482" s="555" t="s">
        <v>7023</v>
      </c>
    </row>
    <row r="483" spans="2:20" x14ac:dyDescent="0.25">
      <c r="B483" s="555"/>
      <c r="C483" s="555"/>
      <c r="L483" s="555"/>
      <c r="M483" s="555"/>
      <c r="S483" t="s">
        <v>7766</v>
      </c>
      <c r="T483" s="555" t="s">
        <v>7767</v>
      </c>
    </row>
    <row r="484" spans="2:20" x14ac:dyDescent="0.25">
      <c r="B484" s="645"/>
      <c r="C484" s="645"/>
      <c r="L484" s="645"/>
      <c r="M484" s="645"/>
      <c r="S484" s="548" t="s">
        <v>7768</v>
      </c>
      <c r="T484" s="548" t="s">
        <v>7769</v>
      </c>
    </row>
    <row r="485" spans="2:20" x14ac:dyDescent="0.25">
      <c r="B485" s="555"/>
      <c r="C485" s="555"/>
      <c r="L485" s="555"/>
      <c r="M485" s="555"/>
      <c r="S485" t="s">
        <v>7606</v>
      </c>
      <c r="T485" s="555" t="s">
        <v>7770</v>
      </c>
    </row>
    <row r="486" spans="2:20" x14ac:dyDescent="0.25">
      <c r="B486" s="555"/>
      <c r="C486" s="555"/>
      <c r="L486" s="555"/>
      <c r="M486" s="555"/>
      <c r="S486" s="555" t="s">
        <v>7022</v>
      </c>
      <c r="T486" s="555" t="s">
        <v>7023</v>
      </c>
    </row>
    <row r="487" spans="2:20" x14ac:dyDescent="0.25">
      <c r="B487" s="645"/>
      <c r="C487" s="645"/>
      <c r="L487" s="645"/>
      <c r="M487" s="645"/>
      <c r="S487" s="548" t="s">
        <v>6764</v>
      </c>
      <c r="T487" s="548" t="s">
        <v>6765</v>
      </c>
    </row>
    <row r="488" spans="2:20" x14ac:dyDescent="0.25">
      <c r="B488" s="645"/>
      <c r="C488" s="645"/>
      <c r="L488" s="645"/>
      <c r="M488" s="645"/>
      <c r="S488" s="548" t="s">
        <v>7022</v>
      </c>
      <c r="T488" s="548" t="s">
        <v>7023</v>
      </c>
    </row>
    <row r="489" spans="2:20" x14ac:dyDescent="0.25">
      <c r="B489" s="645"/>
      <c r="C489" s="645"/>
      <c r="L489" s="645"/>
      <c r="M489" s="645"/>
      <c r="S489" s="548" t="s">
        <v>7966</v>
      </c>
      <c r="T489" s="548" t="s">
        <v>7967</v>
      </c>
    </row>
    <row r="490" spans="2:20" x14ac:dyDescent="0.25">
      <c r="B490" s="645"/>
      <c r="C490" s="645"/>
      <c r="L490" s="645"/>
      <c r="M490" s="645"/>
      <c r="S490" s="548" t="s">
        <v>6884</v>
      </c>
      <c r="T490" s="548" t="s">
        <v>6885</v>
      </c>
    </row>
    <row r="491" spans="2:20" x14ac:dyDescent="0.25">
      <c r="B491" s="645"/>
      <c r="C491" s="645"/>
      <c r="L491" s="645"/>
      <c r="M491" s="645"/>
      <c r="S491" s="548" t="s">
        <v>7968</v>
      </c>
      <c r="T491" s="548" t="s">
        <v>7969</v>
      </c>
    </row>
    <row r="492" spans="2:20" x14ac:dyDescent="0.25">
      <c r="B492" s="645"/>
      <c r="C492" s="645"/>
      <c r="L492" s="645"/>
      <c r="M492" s="645"/>
      <c r="S492" s="548" t="s">
        <v>7970</v>
      </c>
      <c r="T492" s="548" t="s">
        <v>7971</v>
      </c>
    </row>
    <row r="493" spans="2:20" x14ac:dyDescent="0.25">
      <c r="B493" s="645"/>
      <c r="C493" s="645"/>
      <c r="L493" s="645"/>
      <c r="M493" s="645"/>
      <c r="S493" s="548" t="s">
        <v>7972</v>
      </c>
      <c r="T493" s="548" t="s">
        <v>7973</v>
      </c>
    </row>
    <row r="494" spans="2:20" x14ac:dyDescent="0.25">
      <c r="B494" s="645"/>
      <c r="C494" s="645"/>
      <c r="L494" s="645"/>
      <c r="M494" s="645"/>
      <c r="S494" t="s">
        <v>7974</v>
      </c>
      <c r="T494" s="548" t="s">
        <v>7975</v>
      </c>
    </row>
    <row r="495" spans="2:20" x14ac:dyDescent="0.25">
      <c r="B495" s="555"/>
      <c r="C495" s="555"/>
      <c r="L495" s="555"/>
      <c r="M495" s="555"/>
      <c r="S495" s="555" t="s">
        <v>7022</v>
      </c>
      <c r="T495" s="555" t="s">
        <v>7023</v>
      </c>
    </row>
    <row r="496" spans="2:20" x14ac:dyDescent="0.25">
      <c r="B496" s="555"/>
      <c r="C496" s="555"/>
      <c r="L496" s="555"/>
      <c r="M496" s="555"/>
      <c r="S496" s="555" t="s">
        <v>7976</v>
      </c>
      <c r="T496" s="555" t="s">
        <v>7977</v>
      </c>
    </row>
    <row r="497" spans="2:20" x14ac:dyDescent="0.25">
      <c r="B497" s="645"/>
      <c r="C497" s="645"/>
      <c r="L497" s="645"/>
      <c r="M497" s="645"/>
      <c r="S497" t="s">
        <v>7978</v>
      </c>
      <c r="T497" s="548" t="s">
        <v>7979</v>
      </c>
    </row>
    <row r="498" spans="2:20" x14ac:dyDescent="0.25">
      <c r="B498" s="555"/>
      <c r="C498" s="555"/>
      <c r="L498" s="555"/>
      <c r="M498" s="555"/>
      <c r="S498" s="555" t="s">
        <v>7980</v>
      </c>
      <c r="T498" s="555" t="s">
        <v>7981</v>
      </c>
    </row>
    <row r="499" spans="2:20" x14ac:dyDescent="0.25">
      <c r="B499" s="645"/>
      <c r="C499" s="645"/>
      <c r="L499" s="645"/>
      <c r="M499" s="645"/>
      <c r="S499" s="555" t="s">
        <v>7676</v>
      </c>
      <c r="T499" s="548" t="s">
        <v>7982</v>
      </c>
    </row>
    <row r="500" spans="2:20" x14ac:dyDescent="0.25">
      <c r="B500" s="645"/>
      <c r="C500" s="645"/>
      <c r="L500" s="645"/>
      <c r="M500" s="645"/>
      <c r="S500" s="555" t="s">
        <v>7983</v>
      </c>
      <c r="T500" s="548" t="s">
        <v>7984</v>
      </c>
    </row>
    <row r="501" spans="2:20" x14ac:dyDescent="0.25">
      <c r="S501" t="s">
        <v>7985</v>
      </c>
      <c r="T501" t="s">
        <v>7986</v>
      </c>
    </row>
    <row r="502" spans="2:20" x14ac:dyDescent="0.25">
      <c r="B502" s="555"/>
      <c r="C502" s="555"/>
      <c r="L502" s="555"/>
      <c r="M502" s="555"/>
      <c r="S502" s="555" t="s">
        <v>6760</v>
      </c>
      <c r="T502" s="555" t="s">
        <v>6761</v>
      </c>
    </row>
    <row r="503" spans="2:20" x14ac:dyDescent="0.25">
      <c r="B503" s="645"/>
      <c r="C503" s="645"/>
      <c r="L503" s="645"/>
      <c r="M503" s="645"/>
      <c r="S503" s="555" t="s">
        <v>7987</v>
      </c>
      <c r="T503" s="548" t="s">
        <v>7988</v>
      </c>
    </row>
    <row r="504" spans="2:20" x14ac:dyDescent="0.25">
      <c r="B504" s="555"/>
      <c r="C504" s="555"/>
      <c r="L504" s="555"/>
      <c r="M504" s="555"/>
      <c r="S504" t="s">
        <v>7989</v>
      </c>
      <c r="T504" s="555" t="s">
        <v>7990</v>
      </c>
    </row>
    <row r="505" spans="2:20" x14ac:dyDescent="0.25">
      <c r="B505" s="555"/>
      <c r="C505" s="555"/>
      <c r="L505" s="555"/>
      <c r="M505" s="555"/>
      <c r="S505" s="555" t="s">
        <v>6760</v>
      </c>
      <c r="T505" s="555" t="s">
        <v>6761</v>
      </c>
    </row>
    <row r="506" spans="2:20" x14ac:dyDescent="0.25">
      <c r="B506" s="645"/>
      <c r="C506" s="645"/>
      <c r="L506" s="645"/>
      <c r="M506" s="645"/>
      <c r="S506" t="s">
        <v>7991</v>
      </c>
      <c r="T506" s="548" t="s">
        <v>7992</v>
      </c>
    </row>
    <row r="507" spans="2:20" x14ac:dyDescent="0.25">
      <c r="B507" s="645"/>
      <c r="C507" s="645"/>
      <c r="L507" s="645"/>
      <c r="M507" s="645"/>
      <c r="S507" s="555" t="s">
        <v>6884</v>
      </c>
      <c r="T507" s="548" t="s">
        <v>6885</v>
      </c>
    </row>
    <row r="508" spans="2:20" x14ac:dyDescent="0.25">
      <c r="B508" s="645"/>
      <c r="C508" s="645"/>
      <c r="L508" s="645"/>
      <c r="M508" s="645"/>
      <c r="S508" s="555" t="s">
        <v>6884</v>
      </c>
      <c r="T508" s="548" t="s">
        <v>6885</v>
      </c>
    </row>
    <row r="509" spans="2:20" x14ac:dyDescent="0.25">
      <c r="B509" s="555"/>
      <c r="C509" s="555"/>
      <c r="L509" s="555"/>
      <c r="M509" s="555"/>
      <c r="S509" s="555" t="s">
        <v>6760</v>
      </c>
      <c r="T509" s="555" t="s">
        <v>6761</v>
      </c>
    </row>
    <row r="510" spans="2:20" x14ac:dyDescent="0.25">
      <c r="B510" s="645"/>
      <c r="C510" s="645"/>
      <c r="L510" s="645"/>
      <c r="M510" s="645"/>
      <c r="S510" t="s">
        <v>6884</v>
      </c>
      <c r="T510" s="548" t="s">
        <v>6885</v>
      </c>
    </row>
    <row r="511" spans="2:20" x14ac:dyDescent="0.25">
      <c r="B511" s="645"/>
      <c r="C511" s="645"/>
      <c r="L511" s="645"/>
      <c r="M511" s="645"/>
      <c r="S511" s="548" t="s">
        <v>7993</v>
      </c>
      <c r="T511" s="548" t="s">
        <v>7994</v>
      </c>
    </row>
    <row r="512" spans="2:20" x14ac:dyDescent="0.25">
      <c r="B512" s="555"/>
      <c r="C512" s="555"/>
      <c r="L512" s="555"/>
      <c r="M512" s="555"/>
      <c r="S512" s="555" t="s">
        <v>7995</v>
      </c>
      <c r="T512" s="555" t="s">
        <v>7996</v>
      </c>
    </row>
    <row r="513" spans="2:20" x14ac:dyDescent="0.25">
      <c r="B513" s="555"/>
      <c r="C513" s="555"/>
      <c r="L513" s="555"/>
      <c r="M513" s="555"/>
      <c r="S513" t="s">
        <v>7997</v>
      </c>
      <c r="T513" t="s">
        <v>7998</v>
      </c>
    </row>
    <row r="514" spans="2:20" x14ac:dyDescent="0.25">
      <c r="B514" s="645"/>
      <c r="C514" s="645"/>
      <c r="L514" s="645"/>
      <c r="M514" s="645"/>
      <c r="S514" t="s">
        <v>7999</v>
      </c>
      <c r="T514" s="548" t="s">
        <v>8000</v>
      </c>
    </row>
    <row r="515" spans="2:20" x14ac:dyDescent="0.25">
      <c r="B515" s="555"/>
      <c r="C515" s="555"/>
      <c r="L515" s="555"/>
      <c r="M515" s="555"/>
      <c r="S515" s="555" t="s">
        <v>6793</v>
      </c>
      <c r="T515" s="555" t="s">
        <v>8001</v>
      </c>
    </row>
    <row r="516" spans="2:20" x14ac:dyDescent="0.25">
      <c r="B516" s="645"/>
      <c r="C516" s="645"/>
      <c r="L516" s="645"/>
      <c r="M516" s="645"/>
      <c r="S516" s="548" t="s">
        <v>8002</v>
      </c>
      <c r="T516" s="548" t="s">
        <v>8003</v>
      </c>
    </row>
    <row r="517" spans="2:20" x14ac:dyDescent="0.25">
      <c r="B517" s="555"/>
      <c r="C517" s="555"/>
      <c r="L517" s="555"/>
      <c r="M517" s="555"/>
      <c r="S517" s="555" t="s">
        <v>6780</v>
      </c>
      <c r="T517" s="555" t="s">
        <v>6781</v>
      </c>
    </row>
    <row r="518" spans="2:20" x14ac:dyDescent="0.25">
      <c r="B518" s="645"/>
      <c r="C518" s="645"/>
      <c r="L518" s="645"/>
      <c r="M518" s="645"/>
      <c r="S518" s="555" t="s">
        <v>8004</v>
      </c>
      <c r="T518" s="548" t="s">
        <v>8005</v>
      </c>
    </row>
    <row r="519" spans="2:20" x14ac:dyDescent="0.25">
      <c r="B519" s="645"/>
      <c r="C519" s="645"/>
      <c r="L519" s="645"/>
      <c r="M519" s="645"/>
      <c r="S519" s="555" t="s">
        <v>8006</v>
      </c>
      <c r="T519" s="548" t="s">
        <v>8007</v>
      </c>
    </row>
    <row r="520" spans="2:20" x14ac:dyDescent="0.25">
      <c r="B520" s="645"/>
      <c r="C520" s="645"/>
      <c r="L520" s="645"/>
      <c r="M520" s="645"/>
      <c r="S520" s="548" t="s">
        <v>6796</v>
      </c>
      <c r="T520" s="548" t="s">
        <v>6797</v>
      </c>
    </row>
    <row r="521" spans="2:20" x14ac:dyDescent="0.25">
      <c r="B521" s="555"/>
      <c r="C521" s="555"/>
      <c r="L521" s="555"/>
      <c r="M521" s="555"/>
      <c r="S521" s="555" t="s">
        <v>6780</v>
      </c>
      <c r="T521" s="555" t="s">
        <v>6795</v>
      </c>
    </row>
    <row r="522" spans="2:20" x14ac:dyDescent="0.25">
      <c r="B522" s="645"/>
      <c r="C522" s="645"/>
      <c r="L522" s="645"/>
      <c r="M522" s="645"/>
      <c r="S522" s="555" t="s">
        <v>6780</v>
      </c>
      <c r="T522" s="548" t="s">
        <v>6795</v>
      </c>
    </row>
    <row r="523" spans="2:20" x14ac:dyDescent="0.25">
      <c r="B523" s="555"/>
      <c r="C523" s="555"/>
      <c r="L523" s="555"/>
      <c r="M523" s="555"/>
      <c r="S523" s="555" t="s">
        <v>8008</v>
      </c>
      <c r="T523" s="555" t="s">
        <v>8009</v>
      </c>
    </row>
    <row r="524" spans="2:20" x14ac:dyDescent="0.25">
      <c r="S524" t="s">
        <v>6780</v>
      </c>
      <c r="T524" t="s">
        <v>6795</v>
      </c>
    </row>
    <row r="525" spans="2:20" x14ac:dyDescent="0.25">
      <c r="B525" s="645"/>
      <c r="C525" s="645"/>
      <c r="L525" s="645"/>
      <c r="M525" s="645"/>
      <c r="S525" s="548" t="s">
        <v>8010</v>
      </c>
      <c r="T525" s="548" t="s">
        <v>8011</v>
      </c>
    </row>
    <row r="526" spans="2:20" x14ac:dyDescent="0.25">
      <c r="B526" s="555"/>
      <c r="C526" s="555"/>
      <c r="L526" s="555"/>
      <c r="M526" s="555"/>
      <c r="S526" s="555" t="s">
        <v>8012</v>
      </c>
      <c r="T526" s="555" t="s">
        <v>8013</v>
      </c>
    </row>
    <row r="527" spans="2:20" x14ac:dyDescent="0.25">
      <c r="B527" s="555"/>
      <c r="C527" s="555"/>
      <c r="L527" s="555"/>
      <c r="M527" s="555"/>
      <c r="S527" s="555" t="s">
        <v>6800</v>
      </c>
      <c r="T527" s="555" t="s">
        <v>6801</v>
      </c>
    </row>
    <row r="528" spans="2:20" x14ac:dyDescent="0.25">
      <c r="B528" s="645"/>
      <c r="C528" s="645"/>
      <c r="L528" s="645"/>
      <c r="M528" s="645"/>
      <c r="S528" s="555" t="s">
        <v>8014</v>
      </c>
      <c r="T528" s="548" t="s">
        <v>8015</v>
      </c>
    </row>
    <row r="529" spans="2:20" x14ac:dyDescent="0.25">
      <c r="B529" s="555"/>
      <c r="C529" s="555"/>
      <c r="L529" s="555"/>
      <c r="M529" s="555"/>
      <c r="S529" s="555" t="s">
        <v>8016</v>
      </c>
      <c r="T529" s="555" t="s">
        <v>8017</v>
      </c>
    </row>
    <row r="530" spans="2:20" x14ac:dyDescent="0.25">
      <c r="S530" t="s">
        <v>8018</v>
      </c>
      <c r="T530" t="s">
        <v>8019</v>
      </c>
    </row>
    <row r="531" spans="2:20" x14ac:dyDescent="0.25">
      <c r="B531" s="645"/>
      <c r="C531" s="645"/>
      <c r="L531" s="645"/>
      <c r="M531" s="645"/>
      <c r="S531" s="548" t="s">
        <v>8020</v>
      </c>
      <c r="T531" s="548" t="s">
        <v>8021</v>
      </c>
    </row>
    <row r="532" spans="2:20" x14ac:dyDescent="0.25">
      <c r="S532" t="s">
        <v>8022</v>
      </c>
      <c r="T532" t="s">
        <v>8023</v>
      </c>
    </row>
    <row r="533" spans="2:20" x14ac:dyDescent="0.25">
      <c r="B533" s="555"/>
      <c r="C533" s="555"/>
      <c r="L533" s="555"/>
      <c r="M533" s="555"/>
      <c r="S533" s="555" t="s">
        <v>8024</v>
      </c>
      <c r="T533" s="555" t="s">
        <v>8025</v>
      </c>
    </row>
    <row r="534" spans="2:20" x14ac:dyDescent="0.25">
      <c r="S534" t="s">
        <v>8026</v>
      </c>
      <c r="T534" t="s">
        <v>8027</v>
      </c>
    </row>
    <row r="535" spans="2:20" x14ac:dyDescent="0.25">
      <c r="B535" s="645"/>
      <c r="C535" s="645"/>
      <c r="L535" s="645"/>
      <c r="M535" s="645"/>
      <c r="S535" s="555" t="s">
        <v>6871</v>
      </c>
      <c r="T535" s="548" t="s">
        <v>6872</v>
      </c>
    </row>
    <row r="536" spans="2:20" x14ac:dyDescent="0.25">
      <c r="B536" s="645"/>
      <c r="C536" s="645"/>
      <c r="L536" s="645"/>
      <c r="M536" s="645"/>
      <c r="S536" s="548" t="s">
        <v>8028</v>
      </c>
      <c r="T536" s="548" t="s">
        <v>8029</v>
      </c>
    </row>
    <row r="537" spans="2:20" x14ac:dyDescent="0.25">
      <c r="B537" s="645"/>
      <c r="C537" s="645"/>
      <c r="L537" s="645"/>
      <c r="M537" s="645"/>
      <c r="S537" s="548" t="s">
        <v>6871</v>
      </c>
      <c r="T537" s="548" t="s">
        <v>6872</v>
      </c>
    </row>
    <row r="538" spans="2:20" x14ac:dyDescent="0.25">
      <c r="B538" s="645"/>
      <c r="C538" s="645"/>
      <c r="L538" s="645"/>
      <c r="M538" s="645"/>
      <c r="S538" t="s">
        <v>8030</v>
      </c>
      <c r="T538" s="548" t="s">
        <v>8031</v>
      </c>
    </row>
    <row r="539" spans="2:20" x14ac:dyDescent="0.25">
      <c r="B539" s="645"/>
      <c r="C539" s="645"/>
      <c r="L539" s="645"/>
      <c r="M539" s="645"/>
      <c r="S539" s="548" t="s">
        <v>8032</v>
      </c>
      <c r="T539" s="548" t="s">
        <v>8033</v>
      </c>
    </row>
    <row r="540" spans="2:20" x14ac:dyDescent="0.25">
      <c r="B540" s="645"/>
      <c r="C540" s="645"/>
      <c r="L540" s="645"/>
      <c r="M540" s="645"/>
      <c r="S540" s="548" t="s">
        <v>8034</v>
      </c>
      <c r="T540" s="548" t="s">
        <v>8035</v>
      </c>
    </row>
    <row r="541" spans="2:20" x14ac:dyDescent="0.25">
      <c r="B541" s="645"/>
      <c r="C541" s="645"/>
      <c r="L541" s="645"/>
      <c r="M541" s="645"/>
      <c r="S541" s="548" t="s">
        <v>6871</v>
      </c>
      <c r="T541" s="548" t="s">
        <v>6872</v>
      </c>
    </row>
    <row r="542" spans="2:20" x14ac:dyDescent="0.25">
      <c r="S542" t="s">
        <v>8194</v>
      </c>
      <c r="T542" t="s">
        <v>8195</v>
      </c>
    </row>
    <row r="543" spans="2:20" x14ac:dyDescent="0.25">
      <c r="B543" s="555"/>
      <c r="C543" s="555"/>
      <c r="L543" s="555"/>
      <c r="M543" s="555"/>
      <c r="S543" s="555" t="s">
        <v>8196</v>
      </c>
      <c r="T543" s="555" t="s">
        <v>8197</v>
      </c>
    </row>
    <row r="544" spans="2:20" x14ac:dyDescent="0.25">
      <c r="S544" t="s">
        <v>8198</v>
      </c>
      <c r="T544" t="s">
        <v>8199</v>
      </c>
    </row>
    <row r="545" spans="2:20" x14ac:dyDescent="0.25">
      <c r="B545" s="555"/>
      <c r="C545" s="555"/>
      <c r="L545" s="555"/>
      <c r="M545" s="555"/>
      <c r="S545" t="s">
        <v>8200</v>
      </c>
      <c r="T545" s="555" t="s">
        <v>8201</v>
      </c>
    </row>
    <row r="546" spans="2:20" x14ac:dyDescent="0.25">
      <c r="B546" s="645"/>
      <c r="C546" s="645"/>
      <c r="L546" s="645"/>
      <c r="M546" s="645"/>
      <c r="S546" s="555" t="s">
        <v>8202</v>
      </c>
      <c r="T546" s="548" t="s">
        <v>8203</v>
      </c>
    </row>
    <row r="547" spans="2:20" x14ac:dyDescent="0.25">
      <c r="B547" s="645"/>
      <c r="C547" s="645"/>
      <c r="L547" s="645"/>
      <c r="M547" s="645"/>
      <c r="S547" s="548" t="s">
        <v>8204</v>
      </c>
      <c r="T547" s="548" t="s">
        <v>8205</v>
      </c>
    </row>
    <row r="548" spans="2:20" x14ac:dyDescent="0.25">
      <c r="B548" s="645"/>
      <c r="C548" s="645"/>
      <c r="L548" s="645"/>
      <c r="M548" s="645"/>
      <c r="S548" s="548" t="s">
        <v>8206</v>
      </c>
      <c r="T548" s="548" t="s">
        <v>8207</v>
      </c>
    </row>
    <row r="549" spans="2:20" x14ac:dyDescent="0.25">
      <c r="S549" t="s">
        <v>8208</v>
      </c>
      <c r="T549" t="s">
        <v>8209</v>
      </c>
    </row>
    <row r="550" spans="2:20" x14ac:dyDescent="0.25">
      <c r="B550" s="645"/>
      <c r="C550" s="645"/>
      <c r="L550" s="645"/>
      <c r="M550" s="645"/>
      <c r="S550" s="548" t="s">
        <v>7054</v>
      </c>
      <c r="T550" s="548" t="s">
        <v>8210</v>
      </c>
    </row>
    <row r="551" spans="2:20" x14ac:dyDescent="0.25">
      <c r="S551" t="s">
        <v>8211</v>
      </c>
      <c r="T551" t="s">
        <v>8212</v>
      </c>
    </row>
    <row r="552" spans="2:20" x14ac:dyDescent="0.25">
      <c r="B552" s="555"/>
      <c r="C552" s="555"/>
      <c r="L552" s="555"/>
      <c r="M552" s="555"/>
      <c r="S552" s="555" t="s">
        <v>8213</v>
      </c>
      <c r="T552" s="555" t="s">
        <v>8214</v>
      </c>
    </row>
    <row r="553" spans="2:20" x14ac:dyDescent="0.25">
      <c r="B553" s="555"/>
      <c r="C553" s="555"/>
      <c r="L553" s="555"/>
      <c r="M553" s="555"/>
      <c r="S553" t="s">
        <v>6948</v>
      </c>
      <c r="T553" s="555" t="s">
        <v>6883</v>
      </c>
    </row>
    <row r="554" spans="2:20" x14ac:dyDescent="0.25">
      <c r="B554" s="555"/>
      <c r="C554" s="555"/>
      <c r="L554" s="555"/>
      <c r="M554" s="555"/>
      <c r="S554" s="555" t="s">
        <v>8215</v>
      </c>
      <c r="T554" s="555" t="s">
        <v>8216</v>
      </c>
    </row>
    <row r="555" spans="2:20" x14ac:dyDescent="0.25">
      <c r="B555" s="555"/>
      <c r="C555" s="555"/>
      <c r="L555" s="555"/>
      <c r="M555" s="555"/>
      <c r="S555" s="555" t="s">
        <v>8217</v>
      </c>
      <c r="T555" s="555" t="s">
        <v>8218</v>
      </c>
    </row>
    <row r="556" spans="2:20" x14ac:dyDescent="0.25">
      <c r="B556" s="645"/>
      <c r="C556" s="645"/>
      <c r="L556" s="645"/>
      <c r="M556" s="645"/>
      <c r="S556" s="548" t="s">
        <v>6950</v>
      </c>
      <c r="T556" s="548" t="s">
        <v>6951</v>
      </c>
    </row>
    <row r="557" spans="2:20" x14ac:dyDescent="0.25">
      <c r="B557" s="555"/>
      <c r="C557" s="555"/>
      <c r="L557" s="555"/>
      <c r="M557" s="555"/>
      <c r="S557" s="555" t="s">
        <v>7022</v>
      </c>
      <c r="T557" s="555" t="s">
        <v>7023</v>
      </c>
    </row>
    <row r="558" spans="2:20" x14ac:dyDescent="0.25">
      <c r="B558" s="555"/>
      <c r="C558" s="555"/>
      <c r="L558" s="555"/>
      <c r="M558" s="555"/>
      <c r="S558" s="555" t="s">
        <v>6950</v>
      </c>
      <c r="T558" s="555" t="s">
        <v>6951</v>
      </c>
    </row>
    <row r="559" spans="2:20" x14ac:dyDescent="0.25">
      <c r="B559" s="555"/>
      <c r="C559" s="555"/>
      <c r="L559" s="555"/>
      <c r="M559" s="555"/>
      <c r="S559" s="555" t="s">
        <v>8219</v>
      </c>
      <c r="T559" s="555" t="s">
        <v>8220</v>
      </c>
    </row>
    <row r="560" spans="2:20" x14ac:dyDescent="0.25">
      <c r="B560" s="555"/>
      <c r="C560" s="555"/>
      <c r="L560" s="555"/>
      <c r="M560" s="555"/>
      <c r="S560" s="555" t="s">
        <v>8221</v>
      </c>
      <c r="T560" s="555" t="s">
        <v>8222</v>
      </c>
    </row>
    <row r="561" spans="2:20" x14ac:dyDescent="0.25">
      <c r="B561" s="555"/>
      <c r="C561" s="555"/>
      <c r="L561" s="555"/>
      <c r="M561" s="555"/>
      <c r="S561" s="555" t="s">
        <v>7022</v>
      </c>
      <c r="T561" s="555" t="s">
        <v>7023</v>
      </c>
    </row>
    <row r="562" spans="2:20" x14ac:dyDescent="0.25">
      <c r="B562" s="645"/>
      <c r="C562" s="645"/>
      <c r="L562" s="645"/>
      <c r="M562" s="645"/>
      <c r="S562" s="548" t="s">
        <v>8223</v>
      </c>
      <c r="T562" s="548" t="s">
        <v>8224</v>
      </c>
    </row>
    <row r="563" spans="2:20" x14ac:dyDescent="0.25">
      <c r="B563" s="645"/>
      <c r="C563" s="645"/>
      <c r="L563" s="645"/>
      <c r="M563" s="645"/>
      <c r="S563" s="555" t="s">
        <v>8225</v>
      </c>
      <c r="T563" s="548" t="s">
        <v>6916</v>
      </c>
    </row>
    <row r="564" spans="2:20" x14ac:dyDescent="0.25">
      <c r="B564" s="645"/>
      <c r="C564" s="645"/>
      <c r="L564" s="645"/>
      <c r="M564" s="645"/>
      <c r="S564" s="548" t="s">
        <v>8226</v>
      </c>
      <c r="T564" s="548" t="s">
        <v>8227</v>
      </c>
    </row>
    <row r="565" spans="2:20" x14ac:dyDescent="0.25">
      <c r="B565" s="645"/>
      <c r="C565" s="645"/>
      <c r="L565" s="645"/>
      <c r="M565" s="645"/>
      <c r="S565" s="555" t="s">
        <v>8228</v>
      </c>
      <c r="T565" s="548" t="s">
        <v>8229</v>
      </c>
    </row>
    <row r="566" spans="2:20" x14ac:dyDescent="0.25">
      <c r="S566" t="s">
        <v>7022</v>
      </c>
      <c r="T566" t="s">
        <v>7023</v>
      </c>
    </row>
    <row r="567" spans="2:20" x14ac:dyDescent="0.25">
      <c r="B567" s="645"/>
      <c r="C567" s="645"/>
      <c r="E567" t="s">
        <v>8230</v>
      </c>
      <c r="L567" s="645"/>
      <c r="M567" s="645"/>
      <c r="S567" s="548" t="s">
        <v>8231</v>
      </c>
      <c r="T567" s="548" t="s">
        <v>8232</v>
      </c>
    </row>
    <row r="569" spans="2:20" x14ac:dyDescent="0.25">
      <c r="B569" s="645"/>
      <c r="C569" s="645"/>
      <c r="L569" s="645"/>
      <c r="M569" s="645"/>
      <c r="S569" s="548"/>
      <c r="T569" s="548"/>
    </row>
    <row r="571" spans="2:20" x14ac:dyDescent="0.25">
      <c r="B571" s="645"/>
      <c r="C571" s="645"/>
      <c r="L571" s="645"/>
      <c r="M571" s="645"/>
      <c r="T571" s="548"/>
    </row>
    <row r="573" spans="2:20" x14ac:dyDescent="0.25">
      <c r="B573" s="645"/>
      <c r="C573" s="645"/>
      <c r="L573" s="645"/>
      <c r="M573" s="645"/>
      <c r="S573" s="548"/>
      <c r="T573" s="548"/>
    </row>
    <row r="575" spans="2:20" x14ac:dyDescent="0.25">
      <c r="B575" s="645"/>
      <c r="C575" s="645"/>
      <c r="L575" s="645"/>
      <c r="M575" s="645"/>
      <c r="S575" s="548"/>
      <c r="T575" s="548"/>
    </row>
    <row r="577" spans="2:20" x14ac:dyDescent="0.25">
      <c r="B577" s="645"/>
      <c r="C577" s="645"/>
      <c r="L577" s="645"/>
      <c r="M577" s="645"/>
      <c r="S577" s="548"/>
      <c r="T577" s="548"/>
    </row>
    <row r="578" spans="2:20" x14ac:dyDescent="0.25">
      <c r="B578" s="645"/>
      <c r="C578" s="645"/>
      <c r="L578" s="645"/>
      <c r="M578" s="645"/>
      <c r="T578" s="548"/>
    </row>
    <row r="580" spans="2:20" x14ac:dyDescent="0.25">
      <c r="B580" s="645"/>
      <c r="C580" s="645"/>
      <c r="L580" s="645"/>
      <c r="M580" s="645"/>
      <c r="S580" s="548"/>
      <c r="T580" s="548"/>
    </row>
    <row r="582" spans="2:20" x14ac:dyDescent="0.25">
      <c r="B582" s="645"/>
      <c r="C582" s="645"/>
      <c r="L582" s="645"/>
      <c r="M582" s="645"/>
      <c r="S582" s="548"/>
      <c r="T582" s="548"/>
    </row>
    <row r="583" spans="2:20" x14ac:dyDescent="0.25">
      <c r="B583" s="645"/>
      <c r="C583" s="645"/>
      <c r="L583" s="645"/>
      <c r="M583" s="645"/>
      <c r="T583" s="548"/>
    </row>
    <row r="585" spans="2:20" x14ac:dyDescent="0.25">
      <c r="B585" s="645"/>
      <c r="C585" s="645"/>
      <c r="L585" s="645"/>
      <c r="M585" s="645"/>
      <c r="S585" s="548"/>
      <c r="T585" s="548"/>
    </row>
    <row r="586" spans="2:20" x14ac:dyDescent="0.25">
      <c r="B586" s="645"/>
      <c r="C586" s="645"/>
      <c r="L586" s="645"/>
      <c r="M586" s="645"/>
      <c r="S586" s="548"/>
      <c r="T586" s="548"/>
    </row>
    <row r="588" spans="2:20" x14ac:dyDescent="0.25">
      <c r="B588" s="645"/>
      <c r="C588" s="645"/>
      <c r="L588" s="645"/>
      <c r="M588" s="645"/>
      <c r="S588" s="548"/>
      <c r="T588" s="548"/>
    </row>
    <row r="589" spans="2:20" x14ac:dyDescent="0.25">
      <c r="B589" s="645"/>
      <c r="C589" s="645"/>
      <c r="L589" s="645"/>
      <c r="M589" s="645"/>
      <c r="S589" s="548"/>
      <c r="T589" s="548"/>
    </row>
    <row r="591" spans="2:20" x14ac:dyDescent="0.25">
      <c r="B591" s="645"/>
      <c r="C591" s="645"/>
      <c r="L591" s="645"/>
      <c r="M591" s="645"/>
      <c r="T591" s="548"/>
    </row>
    <row r="592" spans="2:20" x14ac:dyDescent="0.25">
      <c r="B592" s="645"/>
      <c r="C592" s="645"/>
      <c r="L592" s="645"/>
      <c r="M592" s="645"/>
      <c r="T592" s="548"/>
    </row>
    <row r="593" spans="1:21" x14ac:dyDescent="0.25">
      <c r="B593" s="645"/>
      <c r="C593" s="645"/>
      <c r="L593" s="645"/>
      <c r="M593" s="645"/>
    </row>
    <row r="595" spans="1:21" x14ac:dyDescent="0.25">
      <c r="A595" s="648"/>
      <c r="B595" s="649"/>
      <c r="C595" s="649"/>
      <c r="D595" s="648"/>
      <c r="E595" s="648"/>
      <c r="F595" s="648"/>
      <c r="G595" s="648"/>
      <c r="H595" s="648"/>
      <c r="I595" s="648"/>
      <c r="J595" s="648"/>
      <c r="K595" s="648"/>
      <c r="L595" s="649"/>
      <c r="M595" s="649"/>
      <c r="N595" s="648"/>
      <c r="O595" s="648"/>
      <c r="P595" s="648"/>
      <c r="Q595" s="648"/>
      <c r="R595" s="648"/>
      <c r="S595" s="650"/>
      <c r="T595" s="650"/>
      <c r="U595" s="648"/>
    </row>
    <row r="597" spans="1:21" x14ac:dyDescent="0.25">
      <c r="B597" s="645"/>
      <c r="C597" s="645"/>
      <c r="L597" s="645"/>
      <c r="M597" s="645"/>
      <c r="S597" s="548"/>
      <c r="T597" s="548"/>
    </row>
    <row r="599" spans="1:21" x14ac:dyDescent="0.25">
      <c r="B599" s="645"/>
      <c r="C599" s="645"/>
      <c r="L599" s="645"/>
      <c r="M599" s="645"/>
      <c r="S599" s="548"/>
      <c r="T599" s="548"/>
    </row>
    <row r="601" spans="1:21" x14ac:dyDescent="0.25">
      <c r="B601" s="651"/>
      <c r="C601" s="651"/>
      <c r="D601" s="652"/>
      <c r="E601" s="652"/>
      <c r="F601" s="652"/>
      <c r="G601" s="652"/>
      <c r="H601" s="652"/>
      <c r="I601" s="652"/>
      <c r="J601" s="652"/>
      <c r="K601" s="652"/>
      <c r="L601" s="651"/>
      <c r="M601" s="651"/>
      <c r="N601" s="652"/>
      <c r="O601" s="652"/>
      <c r="P601" s="652"/>
      <c r="Q601" s="652"/>
      <c r="R601" s="652"/>
      <c r="S601" s="653"/>
      <c r="T601" s="653"/>
    </row>
    <row r="602" spans="1:21" x14ac:dyDescent="0.25">
      <c r="B602" s="645"/>
      <c r="C602" s="645"/>
      <c r="L602" s="645"/>
      <c r="M602" s="645"/>
      <c r="S602" s="548"/>
      <c r="T602" s="548"/>
    </row>
    <row r="603" spans="1:21" x14ac:dyDescent="0.25">
      <c r="B603" s="645"/>
      <c r="C603" s="645"/>
      <c r="L603" s="645"/>
      <c r="M603" s="645"/>
      <c r="T603" s="548"/>
    </row>
    <row r="605" spans="1:21" x14ac:dyDescent="0.25">
      <c r="B605" s="645"/>
      <c r="C605" s="645"/>
      <c r="L605" s="645"/>
      <c r="M605" s="645"/>
      <c r="T605" s="548"/>
    </row>
    <row r="606" spans="1:21" x14ac:dyDescent="0.25">
      <c r="B606" s="645"/>
      <c r="C606" s="645"/>
      <c r="L606" s="645"/>
      <c r="M606" s="645"/>
      <c r="S606" s="548"/>
      <c r="T606" s="548"/>
    </row>
    <row r="607" spans="1:21" x14ac:dyDescent="0.25">
      <c r="B607" s="645"/>
      <c r="C607" s="645"/>
      <c r="L607" s="645"/>
      <c r="M607" s="645"/>
      <c r="S607" s="548"/>
      <c r="T607" s="548"/>
    </row>
    <row r="609" spans="2:20" x14ac:dyDescent="0.25">
      <c r="B609" s="645"/>
      <c r="C609" s="645"/>
      <c r="L609" s="645"/>
      <c r="M609" s="645"/>
      <c r="S609" s="548"/>
      <c r="T609" s="548"/>
    </row>
    <row r="611" spans="2:20" x14ac:dyDescent="0.25">
      <c r="B611" s="645"/>
      <c r="C611" s="645"/>
      <c r="L611" s="645"/>
      <c r="M611" s="645"/>
      <c r="S611" s="548"/>
      <c r="T611" s="548"/>
    </row>
    <row r="613" spans="2:20" x14ac:dyDescent="0.25">
      <c r="B613" s="645"/>
      <c r="C613" s="645"/>
      <c r="L613" s="645"/>
      <c r="M613" s="645"/>
      <c r="S613" s="548"/>
      <c r="T613" s="548"/>
    </row>
    <row r="615" spans="2:20" x14ac:dyDescent="0.25">
      <c r="B615" s="645"/>
      <c r="C615" s="645"/>
      <c r="L615" s="645"/>
      <c r="M615" s="645"/>
      <c r="T615" s="548"/>
    </row>
    <row r="617" spans="2:20" x14ac:dyDescent="0.25">
      <c r="B617" s="645"/>
      <c r="C617" s="645"/>
      <c r="L617" s="645"/>
      <c r="M617" s="645"/>
      <c r="T617" s="548"/>
    </row>
    <row r="618" spans="2:20" x14ac:dyDescent="0.25">
      <c r="B618" s="645"/>
      <c r="C618" s="645"/>
      <c r="L618" s="645"/>
      <c r="M618" s="645"/>
      <c r="T618" s="548"/>
    </row>
    <row r="619" spans="2:20" x14ac:dyDescent="0.25">
      <c r="B619" s="645"/>
      <c r="C619" s="645"/>
      <c r="L619" s="645"/>
      <c r="M619" s="645"/>
      <c r="S619" s="548"/>
      <c r="T619" s="548"/>
    </row>
    <row r="621" spans="2:20" x14ac:dyDescent="0.25">
      <c r="B621" s="645"/>
      <c r="C621" s="645"/>
      <c r="L621" s="645"/>
      <c r="M621" s="645"/>
      <c r="T621" s="548"/>
    </row>
    <row r="622" spans="2:20" x14ac:dyDescent="0.25">
      <c r="B622" s="645"/>
      <c r="C622" s="645"/>
      <c r="L622" s="645"/>
      <c r="M622" s="645"/>
      <c r="S622" s="548"/>
      <c r="T622" s="548"/>
    </row>
    <row r="623" spans="2:20" x14ac:dyDescent="0.25">
      <c r="B623" s="645"/>
      <c r="C623" s="645"/>
      <c r="L623" s="645"/>
      <c r="M623" s="645"/>
      <c r="S623" s="548"/>
      <c r="T623" s="548"/>
    </row>
    <row r="625" spans="2:20" x14ac:dyDescent="0.25">
      <c r="B625" s="645"/>
      <c r="C625" s="645"/>
      <c r="L625" s="645"/>
      <c r="M625" s="645"/>
      <c r="T625" s="548"/>
    </row>
    <row r="627" spans="2:20" x14ac:dyDescent="0.25">
      <c r="B627" s="645"/>
      <c r="C627" s="645"/>
      <c r="L627" s="645"/>
      <c r="M627" s="645"/>
      <c r="T627" s="548"/>
    </row>
    <row r="629" spans="2:20" x14ac:dyDescent="0.25">
      <c r="B629" s="645"/>
      <c r="C629" s="645"/>
      <c r="L629" s="645"/>
      <c r="M629" s="645"/>
      <c r="T629" s="548"/>
    </row>
    <row r="631" spans="2:20" x14ac:dyDescent="0.25">
      <c r="B631" s="645"/>
      <c r="C631" s="645"/>
      <c r="L631" s="645"/>
      <c r="M631" s="645"/>
      <c r="T631" s="548"/>
    </row>
    <row r="633" spans="2:20" x14ac:dyDescent="0.25">
      <c r="B633" s="645"/>
      <c r="C633" s="645"/>
      <c r="L633" s="645"/>
      <c r="M633" s="645"/>
      <c r="T633" s="548"/>
    </row>
    <row r="634" spans="2:20" x14ac:dyDescent="0.25">
      <c r="B634" s="645"/>
      <c r="C634" s="645"/>
      <c r="L634" s="645"/>
      <c r="M634" s="645"/>
      <c r="T634" s="548"/>
    </row>
    <row r="636" spans="2:20" x14ac:dyDescent="0.25">
      <c r="B636" s="645"/>
      <c r="C636" s="645"/>
      <c r="L636" s="645"/>
      <c r="M636" s="645"/>
      <c r="T636" s="548"/>
    </row>
    <row r="638" spans="2:20" x14ac:dyDescent="0.25">
      <c r="B638" s="645"/>
      <c r="C638" s="645"/>
      <c r="L638" s="645"/>
      <c r="M638" s="645"/>
      <c r="T638" s="548"/>
    </row>
    <row r="639" spans="2:20" x14ac:dyDescent="0.25">
      <c r="B639" s="645"/>
      <c r="C639" s="645"/>
      <c r="L639" s="645"/>
      <c r="M639" s="645"/>
      <c r="T639" s="548"/>
    </row>
    <row r="641" spans="2:20" x14ac:dyDescent="0.25">
      <c r="B641" s="645"/>
      <c r="C641" s="645"/>
      <c r="L641" s="645"/>
      <c r="M641" s="645"/>
      <c r="S641" s="548"/>
      <c r="T641" s="548"/>
    </row>
    <row r="643" spans="2:20" x14ac:dyDescent="0.25">
      <c r="B643" s="645"/>
      <c r="C643" s="645"/>
      <c r="L643" s="645"/>
      <c r="M643" s="645"/>
      <c r="S643" s="548"/>
      <c r="T643" s="548"/>
    </row>
    <row r="645" spans="2:20" x14ac:dyDescent="0.25">
      <c r="B645" s="645"/>
      <c r="C645" s="645"/>
      <c r="L645" s="645"/>
      <c r="M645" s="645"/>
      <c r="S645" s="548"/>
      <c r="T645" s="548"/>
    </row>
    <row r="647" spans="2:20" x14ac:dyDescent="0.25">
      <c r="B647" s="645"/>
      <c r="C647" s="645"/>
      <c r="L647" s="645"/>
      <c r="M647" s="645"/>
      <c r="S647" s="548"/>
      <c r="T647" s="548"/>
    </row>
    <row r="649" spans="2:20" x14ac:dyDescent="0.25">
      <c r="B649" s="645"/>
      <c r="C649" s="645"/>
      <c r="L649" s="645"/>
      <c r="M649" s="645"/>
      <c r="S649" s="548"/>
      <c r="T649" s="548"/>
    </row>
    <row r="651" spans="2:20" x14ac:dyDescent="0.25">
      <c r="B651" s="645"/>
      <c r="C651" s="645"/>
      <c r="L651" s="645"/>
      <c r="M651" s="645"/>
      <c r="S651" s="548"/>
      <c r="T651" s="548"/>
    </row>
    <row r="653" spans="2:20" x14ac:dyDescent="0.25">
      <c r="B653" s="645"/>
      <c r="C653" s="645"/>
      <c r="L653" s="645"/>
      <c r="M653" s="645"/>
      <c r="S653" s="548"/>
      <c r="T653" s="548"/>
    </row>
    <row r="655" spans="2:20" x14ac:dyDescent="0.25">
      <c r="B655" s="645"/>
      <c r="C655" s="645"/>
      <c r="L655" s="645"/>
      <c r="M655" s="645"/>
      <c r="S655" s="548"/>
      <c r="T655" s="548"/>
    </row>
    <row r="657" spans="2:20" x14ac:dyDescent="0.25">
      <c r="B657" s="645"/>
      <c r="C657" s="645"/>
      <c r="L657" s="645"/>
      <c r="M657" s="645"/>
      <c r="S657" s="548"/>
      <c r="T657" s="548"/>
    </row>
    <row r="659" spans="2:20" x14ac:dyDescent="0.25">
      <c r="B659" s="645"/>
      <c r="C659" s="645"/>
      <c r="L659" s="645"/>
      <c r="M659" s="645"/>
      <c r="T659" s="548"/>
    </row>
    <row r="660" spans="2:20" x14ac:dyDescent="0.25">
      <c r="B660" s="645"/>
      <c r="C660" s="645"/>
      <c r="L660" s="645"/>
      <c r="M660" s="645"/>
      <c r="S660" s="548"/>
      <c r="T660" s="548"/>
    </row>
    <row r="662" spans="2:20" x14ac:dyDescent="0.25">
      <c r="B662" s="645"/>
      <c r="C662" s="645"/>
      <c r="L662" s="645"/>
      <c r="M662" s="645"/>
      <c r="T662" s="548"/>
    </row>
    <row r="663" spans="2:20" x14ac:dyDescent="0.25">
      <c r="B663" s="645"/>
      <c r="C663" s="645"/>
      <c r="L663" s="645"/>
      <c r="M663" s="645"/>
      <c r="S663" s="548"/>
      <c r="T663" s="548"/>
    </row>
    <row r="665" spans="2:20" x14ac:dyDescent="0.25">
      <c r="B665" s="645"/>
      <c r="C665" s="645"/>
      <c r="L665" s="645"/>
      <c r="M665" s="645"/>
      <c r="S665" s="548"/>
      <c r="T665" s="548"/>
    </row>
    <row r="667" spans="2:20" x14ac:dyDescent="0.25">
      <c r="B667" s="645"/>
      <c r="C667" s="645"/>
      <c r="L667" s="645"/>
      <c r="M667" s="645"/>
      <c r="S667" s="548"/>
      <c r="T667" s="548"/>
    </row>
    <row r="669" spans="2:20" x14ac:dyDescent="0.25">
      <c r="B669" s="645"/>
      <c r="C669" s="645"/>
      <c r="L669" s="645"/>
      <c r="M669" s="645"/>
      <c r="S669" s="548"/>
      <c r="T669" s="548"/>
    </row>
    <row r="671" spans="2:20" x14ac:dyDescent="0.25">
      <c r="B671" s="645"/>
      <c r="C671" s="645"/>
      <c r="L671" s="645"/>
      <c r="M671" s="645"/>
    </row>
    <row r="672" spans="2:20" x14ac:dyDescent="0.25">
      <c r="B672" s="645"/>
      <c r="C672" s="645"/>
      <c r="L672" s="645"/>
      <c r="M672" s="645"/>
    </row>
    <row r="674" spans="2:20" x14ac:dyDescent="0.25">
      <c r="B674" s="645"/>
      <c r="C674" s="645"/>
      <c r="L674" s="645"/>
      <c r="M674" s="645"/>
      <c r="S674" s="548"/>
      <c r="T674" s="548"/>
    </row>
    <row r="676" spans="2:20" x14ac:dyDescent="0.25">
      <c r="B676" s="645"/>
      <c r="C676" s="645"/>
      <c r="L676" s="645"/>
      <c r="M676" s="645"/>
      <c r="S676" s="548"/>
      <c r="T676" s="548"/>
    </row>
    <row r="678" spans="2:20" x14ac:dyDescent="0.25">
      <c r="B678" s="645"/>
      <c r="C678" s="645"/>
      <c r="L678" s="645"/>
      <c r="M678" s="645"/>
      <c r="S678" s="548"/>
      <c r="T678" s="548"/>
    </row>
    <row r="680" spans="2:20" x14ac:dyDescent="0.25">
      <c r="B680" s="645"/>
      <c r="C680" s="645"/>
      <c r="L680" s="645"/>
      <c r="M680" s="645"/>
      <c r="S680" s="548"/>
      <c r="T680" s="548"/>
    </row>
    <row r="682" spans="2:20" x14ac:dyDescent="0.25">
      <c r="B682" s="645"/>
      <c r="C682" s="645"/>
      <c r="L682" s="645"/>
      <c r="M682" s="645"/>
      <c r="S682" s="548"/>
      <c r="T682" s="548"/>
    </row>
    <row r="684" spans="2:20" x14ac:dyDescent="0.25">
      <c r="B684" s="645"/>
      <c r="C684" s="645"/>
      <c r="L684" s="645"/>
      <c r="M684" s="645"/>
      <c r="T684" s="548"/>
    </row>
    <row r="685" spans="2:20" x14ac:dyDescent="0.25">
      <c r="B685" s="645"/>
      <c r="C685" s="645"/>
      <c r="L685" s="645"/>
      <c r="M685" s="645"/>
      <c r="T685" s="548"/>
    </row>
    <row r="686" spans="2:20" x14ac:dyDescent="0.25">
      <c r="B686" s="645"/>
      <c r="C686" s="645"/>
      <c r="L686" s="645"/>
      <c r="M686" s="645"/>
      <c r="T686" s="548"/>
    </row>
    <row r="687" spans="2:20" x14ac:dyDescent="0.25">
      <c r="B687" s="645"/>
      <c r="C687" s="645"/>
      <c r="L687" s="645"/>
      <c r="M687" s="645"/>
      <c r="S687" s="548"/>
      <c r="T687" s="548"/>
    </row>
    <row r="689" spans="2:20" x14ac:dyDescent="0.25">
      <c r="B689" s="645"/>
      <c r="C689" s="645"/>
      <c r="L689" s="645"/>
      <c r="M689" s="645"/>
      <c r="T689" s="548"/>
    </row>
    <row r="690" spans="2:20" x14ac:dyDescent="0.25">
      <c r="B690" s="645"/>
      <c r="C690" s="645"/>
      <c r="L690" s="645"/>
      <c r="M690" s="645"/>
      <c r="S690" s="548"/>
      <c r="T690" s="548"/>
    </row>
    <row r="691" spans="2:20" x14ac:dyDescent="0.25">
      <c r="B691" s="645"/>
      <c r="C691" s="645"/>
      <c r="L691" s="645"/>
      <c r="M691" s="645"/>
      <c r="T691" s="548"/>
    </row>
    <row r="693" spans="2:20" x14ac:dyDescent="0.25">
      <c r="B693" s="645"/>
      <c r="C693" s="645"/>
      <c r="L693" s="645"/>
      <c r="M693" s="645"/>
      <c r="S693" s="548"/>
      <c r="T693" s="548"/>
    </row>
    <row r="695" spans="2:20" x14ac:dyDescent="0.25">
      <c r="B695" s="645"/>
      <c r="C695" s="645"/>
      <c r="L695" s="645"/>
      <c r="M695" s="645"/>
      <c r="S695" s="548"/>
      <c r="T695" s="548"/>
    </row>
    <row r="697" spans="2:20" x14ac:dyDescent="0.25">
      <c r="B697" s="645"/>
      <c r="C697" s="645"/>
      <c r="L697" s="645"/>
      <c r="M697" s="645"/>
      <c r="S697" s="548"/>
      <c r="T697" s="548"/>
    </row>
    <row r="699" spans="2:20" x14ac:dyDescent="0.25">
      <c r="B699" s="645"/>
      <c r="C699" s="645"/>
      <c r="L699" s="645"/>
      <c r="M699" s="645"/>
      <c r="S699" s="548"/>
      <c r="T699" s="548"/>
    </row>
    <row r="701" spans="2:20" x14ac:dyDescent="0.25">
      <c r="B701" s="645"/>
      <c r="C701" s="645"/>
      <c r="L701" s="645"/>
      <c r="M701" s="645"/>
      <c r="T701" s="548"/>
    </row>
    <row r="702" spans="2:20" x14ac:dyDescent="0.25">
      <c r="B702" s="645"/>
      <c r="C702" s="645"/>
      <c r="L702" s="645"/>
      <c r="M702" s="645"/>
      <c r="S702" s="548"/>
      <c r="T702" s="548"/>
    </row>
    <row r="703" spans="2:20" x14ac:dyDescent="0.25">
      <c r="B703" s="645"/>
      <c r="C703" s="645"/>
      <c r="L703" s="645"/>
      <c r="M703" s="645"/>
      <c r="T703" s="548"/>
    </row>
    <row r="705" spans="2:20" x14ac:dyDescent="0.25">
      <c r="B705" s="645"/>
      <c r="C705" s="645"/>
      <c r="L705" s="645"/>
      <c r="M705" s="645"/>
      <c r="T705" s="548"/>
    </row>
    <row r="706" spans="2:20" x14ac:dyDescent="0.25">
      <c r="B706" s="645"/>
      <c r="C706" s="645"/>
      <c r="L706" s="645"/>
      <c r="M706" s="645"/>
      <c r="T706" s="548"/>
    </row>
    <row r="708" spans="2:20" x14ac:dyDescent="0.25">
      <c r="B708" s="645"/>
      <c r="C708" s="645"/>
      <c r="L708" s="645"/>
      <c r="M708" s="645"/>
      <c r="S708" s="548"/>
      <c r="T708" s="548"/>
    </row>
    <row r="710" spans="2:20" x14ac:dyDescent="0.25">
      <c r="B710" s="645"/>
      <c r="C710" s="645"/>
      <c r="L710" s="645"/>
      <c r="M710" s="645"/>
      <c r="S710" s="548"/>
      <c r="T710" s="548"/>
    </row>
    <row r="712" spans="2:20" x14ac:dyDescent="0.25">
      <c r="B712" s="645"/>
      <c r="C712" s="645"/>
      <c r="L712" s="645"/>
      <c r="M712" s="645"/>
      <c r="S712" s="548"/>
      <c r="T712" s="548"/>
    </row>
    <row r="714" spans="2:20" x14ac:dyDescent="0.25">
      <c r="B714" s="645"/>
      <c r="C714" s="645"/>
      <c r="L714" s="645"/>
      <c r="M714" s="645"/>
      <c r="S714" s="548"/>
      <c r="T714" s="548"/>
    </row>
    <row r="716" spans="2:20" x14ac:dyDescent="0.25">
      <c r="B716" s="645"/>
      <c r="C716" s="645"/>
      <c r="L716" s="645"/>
      <c r="M716" s="645"/>
      <c r="S716" s="548"/>
      <c r="T716" s="548"/>
    </row>
    <row r="718" spans="2:20" x14ac:dyDescent="0.25">
      <c r="B718" s="645"/>
      <c r="C718" s="645"/>
      <c r="L718" s="645"/>
      <c r="M718" s="645"/>
      <c r="T718" s="548"/>
    </row>
    <row r="719" spans="2:20" x14ac:dyDescent="0.25">
      <c r="B719" s="645"/>
      <c r="C719" s="645"/>
      <c r="L719" s="645"/>
      <c r="M719" s="645"/>
      <c r="S719" s="548"/>
      <c r="T719" s="548"/>
    </row>
    <row r="721" spans="2:20" x14ac:dyDescent="0.25">
      <c r="B721" s="645"/>
      <c r="C721" s="645"/>
      <c r="L721" s="645"/>
      <c r="M721" s="645"/>
      <c r="T721" s="548"/>
    </row>
    <row r="722" spans="2:20" x14ac:dyDescent="0.25">
      <c r="B722" s="645"/>
      <c r="C722" s="645"/>
      <c r="L722" s="645"/>
      <c r="M722" s="645"/>
      <c r="T722" s="548"/>
    </row>
    <row r="723" spans="2:20" x14ac:dyDescent="0.25">
      <c r="B723" s="645"/>
      <c r="C723" s="645"/>
      <c r="L723" s="645"/>
      <c r="M723" s="645"/>
      <c r="S723" s="548"/>
      <c r="T723" s="548"/>
    </row>
    <row r="725" spans="2:20" x14ac:dyDescent="0.25">
      <c r="B725" s="645"/>
      <c r="C725" s="645"/>
      <c r="L725" s="645"/>
      <c r="M725" s="645"/>
      <c r="T725" s="548"/>
    </row>
    <row r="726" spans="2:20" x14ac:dyDescent="0.25">
      <c r="B726" s="645"/>
      <c r="C726" s="645"/>
      <c r="L726" s="645"/>
      <c r="M726" s="645"/>
      <c r="S726" s="548"/>
      <c r="T726" s="548"/>
    </row>
    <row r="728" spans="2:20" x14ac:dyDescent="0.25">
      <c r="B728" s="645"/>
      <c r="C728" s="645"/>
      <c r="L728" s="645"/>
      <c r="M728" s="645"/>
      <c r="T728" s="548"/>
    </row>
    <row r="729" spans="2:20" x14ac:dyDescent="0.25">
      <c r="B729" s="645"/>
      <c r="C729" s="645"/>
      <c r="L729" s="645"/>
      <c r="M729" s="645"/>
      <c r="S729" s="548"/>
      <c r="T729" s="548"/>
    </row>
    <row r="731" spans="2:20" x14ac:dyDescent="0.25">
      <c r="B731" s="645"/>
      <c r="C731" s="645"/>
      <c r="L731" s="645"/>
      <c r="M731" s="645"/>
      <c r="T731" s="548"/>
    </row>
    <row r="732" spans="2:20" x14ac:dyDescent="0.25">
      <c r="B732" s="645"/>
      <c r="C732" s="645"/>
      <c r="L732" s="645"/>
      <c r="M732" s="645"/>
      <c r="T732" s="548"/>
    </row>
    <row r="733" spans="2:20" x14ac:dyDescent="0.25">
      <c r="B733" s="645"/>
      <c r="C733" s="645"/>
      <c r="L733" s="645"/>
      <c r="M733" s="645"/>
    </row>
    <row r="735" spans="2:20" x14ac:dyDescent="0.25">
      <c r="B735" s="645"/>
      <c r="C735" s="645"/>
      <c r="L735" s="645"/>
      <c r="M735" s="645"/>
      <c r="T735" s="548"/>
    </row>
    <row r="745" spans="2:21" x14ac:dyDescent="0.25">
      <c r="B745" s="645"/>
      <c r="C745" s="645"/>
      <c r="D745" s="645"/>
      <c r="L745" s="645"/>
      <c r="M745" s="645"/>
      <c r="N745" s="645"/>
      <c r="S745" s="548"/>
      <c r="T745" s="548"/>
      <c r="U745" s="548"/>
    </row>
    <row r="747" spans="2:21" x14ac:dyDescent="0.25">
      <c r="B747" s="645"/>
      <c r="C747" s="645"/>
      <c r="D747" s="645"/>
      <c r="L747" s="645"/>
      <c r="M747" s="645"/>
      <c r="N747" s="645"/>
      <c r="S747" s="548"/>
      <c r="T747" s="548"/>
      <c r="U747" s="548"/>
    </row>
    <row r="749" spans="2:21" x14ac:dyDescent="0.25">
      <c r="B749" s="645"/>
      <c r="C749" s="645"/>
      <c r="D749" s="645"/>
      <c r="L749" s="645"/>
      <c r="M749" s="645"/>
      <c r="N749" s="645"/>
      <c r="T749" s="548"/>
      <c r="U749" s="548"/>
    </row>
    <row r="750" spans="2:21" x14ac:dyDescent="0.25">
      <c r="B750" s="645"/>
      <c r="C750" s="645"/>
      <c r="D750" s="645"/>
      <c r="L750" s="645"/>
      <c r="M750" s="645"/>
      <c r="N750" s="645"/>
      <c r="S750" s="548"/>
      <c r="T750" s="548"/>
      <c r="U750" s="548"/>
    </row>
    <row r="752" spans="2:21" x14ac:dyDescent="0.25">
      <c r="B752" s="645"/>
      <c r="C752" s="645"/>
      <c r="D752" s="645"/>
      <c r="L752" s="645"/>
      <c r="M752" s="645"/>
      <c r="N752" s="645"/>
      <c r="S752" s="548"/>
      <c r="T752" s="548"/>
      <c r="U752" s="548"/>
    </row>
    <row r="754" spans="2:21" x14ac:dyDescent="0.25">
      <c r="B754" s="645"/>
      <c r="C754" s="645"/>
      <c r="D754" s="645"/>
      <c r="L754" s="645"/>
      <c r="M754" s="645"/>
      <c r="N754" s="645"/>
      <c r="S754" s="548"/>
      <c r="T754" s="548"/>
      <c r="U754" s="548"/>
    </row>
    <row r="756" spans="2:21" x14ac:dyDescent="0.25">
      <c r="B756" s="645"/>
      <c r="C756" s="645"/>
      <c r="D756" s="645"/>
      <c r="L756" s="645"/>
      <c r="M756" s="645"/>
      <c r="N756" s="645"/>
      <c r="S756" s="548"/>
      <c r="T756" s="548"/>
      <c r="U756" s="548"/>
    </row>
    <row r="758" spans="2:21" x14ac:dyDescent="0.25">
      <c r="B758" s="645"/>
      <c r="C758" s="645"/>
      <c r="D758" s="645"/>
      <c r="L758" s="645"/>
      <c r="M758" s="645"/>
      <c r="N758" s="645"/>
      <c r="T758" s="548"/>
      <c r="U758" s="548"/>
    </row>
    <row r="759" spans="2:21" x14ac:dyDescent="0.25">
      <c r="B759" s="645"/>
      <c r="C759" s="645"/>
      <c r="D759" s="645"/>
      <c r="L759" s="645"/>
      <c r="M759" s="645"/>
      <c r="N759" s="645"/>
      <c r="S759" s="548"/>
      <c r="T759" s="548"/>
      <c r="U759" s="548"/>
    </row>
    <row r="761" spans="2:21" x14ac:dyDescent="0.25">
      <c r="B761" s="645"/>
      <c r="C761" s="645"/>
      <c r="D761" s="645"/>
      <c r="L761" s="645"/>
      <c r="M761" s="645"/>
      <c r="N761" s="645"/>
      <c r="S761" s="548"/>
      <c r="T761" s="548"/>
      <c r="U761" s="548"/>
    </row>
    <row r="762" spans="2:21" x14ac:dyDescent="0.25">
      <c r="B762" s="645"/>
      <c r="C762" s="645"/>
      <c r="D762" s="645"/>
      <c r="L762" s="645"/>
      <c r="M762" s="645"/>
      <c r="N762" s="645"/>
      <c r="S762" s="548"/>
      <c r="T762" s="548"/>
      <c r="U762" s="548"/>
    </row>
    <row r="764" spans="2:21" x14ac:dyDescent="0.25">
      <c r="B764" s="645"/>
      <c r="C764" s="645"/>
      <c r="D764" s="645"/>
      <c r="L764" s="645"/>
      <c r="M764" s="645"/>
      <c r="N764" s="645"/>
      <c r="T764" s="548"/>
      <c r="U764" s="548"/>
    </row>
    <row r="765" spans="2:21" x14ac:dyDescent="0.25">
      <c r="B765" s="645"/>
      <c r="C765" s="645"/>
      <c r="D765" s="645"/>
      <c r="L765" s="645"/>
      <c r="M765" s="645"/>
      <c r="N765" s="645"/>
      <c r="S765" s="548"/>
      <c r="T765" s="548"/>
      <c r="U765" s="548"/>
    </row>
    <row r="767" spans="2:21" x14ac:dyDescent="0.25">
      <c r="B767" s="645"/>
      <c r="C767" s="645"/>
      <c r="D767" s="645"/>
      <c r="L767" s="645"/>
      <c r="M767" s="645"/>
      <c r="N767" s="645"/>
      <c r="T767" s="548"/>
      <c r="U767" s="548"/>
    </row>
    <row r="768" spans="2:21" x14ac:dyDescent="0.25">
      <c r="B768" s="645"/>
      <c r="C768" s="645"/>
      <c r="D768" s="645"/>
      <c r="L768" s="645"/>
      <c r="M768" s="645"/>
      <c r="N768" s="645"/>
      <c r="S768" s="548"/>
      <c r="T768" s="548"/>
      <c r="U768" s="548"/>
    </row>
    <row r="770" spans="2:21" x14ac:dyDescent="0.25">
      <c r="B770" s="645"/>
      <c r="C770" s="645"/>
      <c r="D770" s="645"/>
      <c r="L770" s="645"/>
      <c r="M770" s="645"/>
      <c r="N770" s="645"/>
      <c r="S770" s="548"/>
      <c r="T770" s="548"/>
      <c r="U770" s="548"/>
    </row>
    <row r="772" spans="2:21" x14ac:dyDescent="0.25">
      <c r="B772" s="645"/>
      <c r="C772" s="645"/>
      <c r="D772" s="645"/>
      <c r="L772" s="645"/>
      <c r="M772" s="645"/>
      <c r="N772" s="645"/>
      <c r="S772" s="548"/>
      <c r="T772" s="548"/>
      <c r="U772" s="548"/>
    </row>
    <row r="774" spans="2:21" x14ac:dyDescent="0.25">
      <c r="B774" s="645"/>
      <c r="C774" s="645"/>
      <c r="D774" s="645"/>
      <c r="L774" s="645"/>
      <c r="M774" s="645"/>
      <c r="N774" s="645"/>
      <c r="S774" s="548"/>
      <c r="T774" s="548"/>
      <c r="U774" s="548"/>
    </row>
    <row r="775" spans="2:21" x14ac:dyDescent="0.25">
      <c r="B775" s="645"/>
      <c r="C775" s="645"/>
      <c r="D775" s="645"/>
      <c r="L775" s="645"/>
      <c r="M775" s="645"/>
      <c r="N775" s="645"/>
      <c r="S775" s="548"/>
      <c r="T775" s="548"/>
      <c r="U775" s="548"/>
    </row>
    <row r="777" spans="2:21" x14ac:dyDescent="0.25">
      <c r="B777" s="645"/>
      <c r="C777" s="645"/>
      <c r="D777" s="645"/>
      <c r="L777" s="645"/>
      <c r="M777" s="645"/>
      <c r="N777" s="645"/>
      <c r="S777" s="548"/>
      <c r="T777" s="548"/>
      <c r="U777" s="548"/>
    </row>
    <row r="778" spans="2:21" x14ac:dyDescent="0.25">
      <c r="B778" s="645"/>
      <c r="C778" s="645"/>
      <c r="D778" s="645"/>
      <c r="L778" s="645"/>
      <c r="M778" s="645"/>
      <c r="N778" s="645"/>
      <c r="T778" s="548"/>
      <c r="U778" s="548"/>
    </row>
    <row r="780" spans="2:21" x14ac:dyDescent="0.25">
      <c r="B780" s="645"/>
      <c r="C780" s="645"/>
      <c r="D780" s="645"/>
      <c r="L780" s="645"/>
      <c r="M780" s="645"/>
      <c r="N780" s="645"/>
      <c r="S780" s="548"/>
      <c r="T780" s="548"/>
      <c r="U780" s="548"/>
    </row>
    <row r="782" spans="2:21" x14ac:dyDescent="0.25">
      <c r="B782" s="645"/>
      <c r="C782" s="645"/>
      <c r="D782" s="645"/>
      <c r="L782" s="645"/>
      <c r="M782" s="645"/>
      <c r="N782" s="645"/>
      <c r="S782" s="548"/>
      <c r="T782" s="548"/>
      <c r="U782" s="548"/>
    </row>
    <row r="784" spans="2:21" x14ac:dyDescent="0.25">
      <c r="B784" s="645"/>
      <c r="C784" s="645"/>
      <c r="D784" s="645"/>
      <c r="L784" s="645"/>
      <c r="M784" s="645"/>
      <c r="N784" s="645"/>
      <c r="S784" s="548"/>
      <c r="T784" s="548"/>
      <c r="U784" s="548"/>
    </row>
    <row r="786" spans="2:21" x14ac:dyDescent="0.25">
      <c r="B786" s="645"/>
      <c r="C786" s="645"/>
      <c r="D786" s="645"/>
      <c r="L786" s="645"/>
      <c r="M786" s="645"/>
      <c r="N786" s="645"/>
      <c r="T786" s="548"/>
      <c r="U786" s="548"/>
    </row>
    <row r="787" spans="2:21" x14ac:dyDescent="0.25">
      <c r="B787" s="645"/>
      <c r="C787" s="645"/>
      <c r="D787" s="645"/>
      <c r="L787" s="645"/>
      <c r="M787" s="645"/>
      <c r="N787" s="645"/>
      <c r="S787" s="548"/>
      <c r="T787" s="548"/>
      <c r="U787" s="548"/>
    </row>
    <row r="788" spans="2:21" x14ac:dyDescent="0.25">
      <c r="B788" s="645"/>
      <c r="C788" s="645"/>
      <c r="D788" s="645"/>
      <c r="L788" s="645"/>
      <c r="M788" s="645"/>
      <c r="N788" s="645"/>
      <c r="T788" s="548"/>
      <c r="U788" s="548"/>
    </row>
    <row r="789" spans="2:21" x14ac:dyDescent="0.25">
      <c r="B789" s="645"/>
      <c r="C789" s="645"/>
      <c r="D789" s="645"/>
      <c r="L789" s="645"/>
      <c r="M789" s="645"/>
      <c r="N789" s="645"/>
      <c r="T789" s="548"/>
      <c r="U789" s="548"/>
    </row>
    <row r="791" spans="2:21" x14ac:dyDescent="0.25">
      <c r="B791" s="645"/>
      <c r="C791" s="645"/>
      <c r="D791" s="645"/>
      <c r="L791" s="645"/>
      <c r="M791" s="645"/>
      <c r="N791" s="645"/>
      <c r="S791" s="548"/>
      <c r="T791" s="548"/>
      <c r="U791" s="548"/>
    </row>
    <row r="793" spans="2:21" x14ac:dyDescent="0.25">
      <c r="B793" s="645"/>
      <c r="C793" s="645"/>
      <c r="D793" s="645"/>
      <c r="L793" s="645"/>
      <c r="M793" s="645"/>
      <c r="N793" s="645"/>
      <c r="S793" s="548"/>
      <c r="T793" s="548"/>
      <c r="U793" s="548"/>
    </row>
    <row r="794" spans="2:21" x14ac:dyDescent="0.25">
      <c r="B794" s="645"/>
      <c r="C794" s="645"/>
      <c r="D794" s="645"/>
      <c r="L794" s="645"/>
      <c r="M794" s="645"/>
      <c r="N794" s="645"/>
      <c r="S794" s="548"/>
      <c r="T794" s="548"/>
      <c r="U794" s="548"/>
    </row>
    <row r="796" spans="2:21" x14ac:dyDescent="0.25">
      <c r="B796" s="645"/>
      <c r="C796" s="645"/>
      <c r="D796" s="645"/>
      <c r="L796" s="645"/>
      <c r="M796" s="645"/>
      <c r="N796" s="645"/>
      <c r="T796" s="548"/>
      <c r="U796" s="548"/>
    </row>
    <row r="797" spans="2:21" x14ac:dyDescent="0.25">
      <c r="B797" s="645"/>
      <c r="C797" s="645"/>
      <c r="D797" s="645"/>
      <c r="L797" s="645"/>
      <c r="M797" s="645"/>
      <c r="N797" s="645"/>
      <c r="T797" s="548"/>
      <c r="U797" s="548"/>
    </row>
    <row r="798" spans="2:21" x14ac:dyDescent="0.25">
      <c r="B798" s="645"/>
      <c r="C798" s="645"/>
      <c r="D798" s="645"/>
      <c r="L798" s="645"/>
      <c r="M798" s="645"/>
      <c r="N798" s="645"/>
    </row>
    <row r="800" spans="2:21" x14ac:dyDescent="0.25">
      <c r="B800" s="645"/>
      <c r="C800" s="645"/>
      <c r="D800" s="645"/>
      <c r="L800" s="645"/>
      <c r="M800" s="645"/>
      <c r="N800" s="645"/>
      <c r="S800" s="548"/>
      <c r="T800" s="548"/>
      <c r="U800" s="548"/>
    </row>
    <row r="801" spans="2:21" x14ac:dyDescent="0.25">
      <c r="B801" s="645"/>
      <c r="C801" s="645"/>
      <c r="D801" s="645"/>
      <c r="L801" s="645"/>
      <c r="M801" s="645"/>
      <c r="N801" s="645"/>
      <c r="S801" s="548"/>
      <c r="T801" s="548"/>
      <c r="U801" s="548"/>
    </row>
    <row r="803" spans="2:21" x14ac:dyDescent="0.25">
      <c r="B803" s="645"/>
      <c r="C803" s="645"/>
      <c r="D803" s="645"/>
      <c r="L803" s="645"/>
      <c r="M803" s="645"/>
      <c r="N803" s="645"/>
      <c r="S803" s="548"/>
      <c r="T803" s="548"/>
      <c r="U803" s="548"/>
    </row>
    <row r="804" spans="2:21" x14ac:dyDescent="0.25">
      <c r="B804" s="645"/>
      <c r="C804" s="645"/>
      <c r="D804" s="645"/>
      <c r="L804" s="645"/>
      <c r="M804" s="645"/>
      <c r="N804" s="645"/>
      <c r="S804" s="548"/>
      <c r="T804" s="548"/>
      <c r="U804" s="548"/>
    </row>
    <row r="805" spans="2:21" x14ac:dyDescent="0.25">
      <c r="B805" s="645"/>
      <c r="C805" s="645"/>
      <c r="D805" s="645"/>
      <c r="L805" s="645"/>
      <c r="M805" s="645"/>
      <c r="N805" s="645"/>
      <c r="T805" s="548"/>
      <c r="U805" s="548"/>
    </row>
    <row r="806" spans="2:21" x14ac:dyDescent="0.25">
      <c r="B806" s="645"/>
      <c r="C806" s="645"/>
      <c r="D806" s="645"/>
      <c r="L806" s="645"/>
      <c r="M806" s="645"/>
      <c r="N806" s="645"/>
      <c r="T806" s="548"/>
      <c r="U806" s="548"/>
    </row>
    <row r="808" spans="2:21" x14ac:dyDescent="0.25">
      <c r="B808" s="645"/>
      <c r="C808" s="645"/>
      <c r="D808" s="645"/>
      <c r="L808" s="645"/>
      <c r="M808" s="645"/>
      <c r="N808" s="645"/>
      <c r="T808" s="548"/>
      <c r="U808" s="548"/>
    </row>
    <row r="809" spans="2:21" x14ac:dyDescent="0.25">
      <c r="B809" s="645"/>
      <c r="C809" s="645"/>
      <c r="D809" s="645"/>
      <c r="L809" s="645"/>
      <c r="M809" s="645"/>
      <c r="N809" s="645"/>
      <c r="T809" s="548"/>
      <c r="U809" s="548"/>
    </row>
    <row r="810" spans="2:21" x14ac:dyDescent="0.25">
      <c r="B810" s="645"/>
      <c r="C810" s="645"/>
      <c r="D810" s="645"/>
      <c r="L810" s="645"/>
      <c r="M810" s="645"/>
      <c r="N810" s="645"/>
      <c r="S810" s="548"/>
      <c r="T810" s="548"/>
      <c r="U810" s="548"/>
    </row>
    <row r="812" spans="2:21" x14ac:dyDescent="0.25">
      <c r="B812" s="645"/>
      <c r="C812" s="645"/>
      <c r="D812" s="645"/>
      <c r="L812" s="645"/>
      <c r="M812" s="645"/>
      <c r="N812" s="645"/>
      <c r="S812" s="548"/>
      <c r="T812" s="548"/>
      <c r="U812" s="548"/>
    </row>
    <row r="814" spans="2:21" x14ac:dyDescent="0.25">
      <c r="B814" s="645"/>
      <c r="C814" s="645"/>
      <c r="D814" s="645"/>
      <c r="L814" s="645"/>
      <c r="M814" s="645"/>
      <c r="N814" s="645"/>
      <c r="S814" s="548"/>
      <c r="T814" s="548"/>
      <c r="U814" s="548"/>
    </row>
    <row r="816" spans="2:21" x14ac:dyDescent="0.25">
      <c r="B816" s="645"/>
      <c r="C816" s="645"/>
      <c r="D816" s="645"/>
      <c r="L816" s="645"/>
      <c r="M816" s="645"/>
      <c r="N816" s="645"/>
      <c r="T816" s="548"/>
      <c r="U816" s="548"/>
    </row>
    <row r="817" spans="2:21" x14ac:dyDescent="0.25">
      <c r="B817" s="645"/>
      <c r="C817" s="645"/>
      <c r="D817" s="645"/>
      <c r="L817" s="645"/>
      <c r="M817" s="645"/>
      <c r="N817" s="645"/>
      <c r="T817" s="548"/>
      <c r="U817" s="548"/>
    </row>
    <row r="818" spans="2:21" x14ac:dyDescent="0.25">
      <c r="B818" s="645"/>
      <c r="C818" s="645"/>
      <c r="D818" s="645"/>
      <c r="L818" s="645"/>
      <c r="M818" s="645"/>
      <c r="N818" s="645"/>
      <c r="T818" s="548"/>
      <c r="U818" s="548"/>
    </row>
    <row r="819" spans="2:21" x14ac:dyDescent="0.25">
      <c r="B819" s="645"/>
      <c r="C819" s="645"/>
      <c r="D819" s="645"/>
      <c r="L819" s="645"/>
      <c r="M819" s="645"/>
      <c r="N819" s="645"/>
      <c r="S819" s="548"/>
      <c r="T819" s="548"/>
      <c r="U819" s="548"/>
    </row>
    <row r="821" spans="2:21" x14ac:dyDescent="0.25">
      <c r="B821" s="645"/>
      <c r="C821" s="645"/>
      <c r="D821" s="645"/>
      <c r="L821" s="645"/>
      <c r="M821" s="645"/>
      <c r="N821" s="645"/>
      <c r="S821" s="548"/>
      <c r="T821" s="548"/>
      <c r="U821" s="548"/>
    </row>
    <row r="823" spans="2:21" x14ac:dyDescent="0.25">
      <c r="B823" s="645"/>
      <c r="C823" s="645"/>
      <c r="D823" s="645"/>
      <c r="L823" s="645"/>
      <c r="M823" s="645"/>
      <c r="N823" s="645"/>
      <c r="S823" s="548"/>
      <c r="T823" s="548"/>
      <c r="U823" s="548"/>
    </row>
    <row r="824" spans="2:21" x14ac:dyDescent="0.25">
      <c r="B824" s="645"/>
      <c r="C824" s="645"/>
      <c r="D824" s="645"/>
      <c r="L824" s="645"/>
      <c r="M824" s="645"/>
      <c r="N824" s="645"/>
      <c r="S824" s="548"/>
      <c r="T824" s="548"/>
      <c r="U824" s="548"/>
    </row>
    <row r="825" spans="2:21" x14ac:dyDescent="0.25">
      <c r="B825" s="645"/>
      <c r="C825" s="645"/>
      <c r="D825" s="645"/>
      <c r="L825" s="645"/>
      <c r="M825" s="645"/>
      <c r="N825" s="645"/>
      <c r="T825" s="548"/>
      <c r="U825" s="548"/>
    </row>
    <row r="826" spans="2:21" x14ac:dyDescent="0.25">
      <c r="B826" s="645"/>
      <c r="C826" s="645"/>
      <c r="D826" s="645"/>
      <c r="L826" s="645"/>
      <c r="M826" s="645"/>
      <c r="N826" s="645"/>
      <c r="T826" s="548"/>
      <c r="U826" s="548"/>
    </row>
    <row r="827" spans="2:21" x14ac:dyDescent="0.25">
      <c r="B827" s="645"/>
      <c r="C827" s="645"/>
      <c r="D827" s="645"/>
      <c r="L827" s="645"/>
      <c r="M827" s="645"/>
      <c r="N827" s="645"/>
      <c r="T827" s="548"/>
      <c r="U827" s="548"/>
    </row>
    <row r="828" spans="2:21" x14ac:dyDescent="0.25">
      <c r="B828" s="645"/>
      <c r="C828" s="645"/>
      <c r="D828" s="645"/>
      <c r="L828" s="645"/>
      <c r="M828" s="645"/>
      <c r="N828" s="645"/>
      <c r="T828" s="548"/>
      <c r="U828" s="548"/>
    </row>
    <row r="829" spans="2:21" x14ac:dyDescent="0.25">
      <c r="B829" s="645"/>
      <c r="C829" s="645"/>
      <c r="D829" s="645"/>
      <c r="L829" s="645"/>
      <c r="M829" s="645"/>
      <c r="N829" s="645"/>
      <c r="T829" s="548"/>
      <c r="U829" s="548"/>
    </row>
    <row r="831" spans="2:21" x14ac:dyDescent="0.25">
      <c r="B831" s="645"/>
      <c r="C831" s="645"/>
      <c r="D831" s="645"/>
      <c r="L831" s="645"/>
      <c r="M831" s="645"/>
      <c r="N831" s="645"/>
      <c r="S831" s="548"/>
      <c r="T831" s="548"/>
      <c r="U831" s="548"/>
    </row>
    <row r="832" spans="2:21" x14ac:dyDescent="0.25">
      <c r="B832" s="645"/>
      <c r="C832" s="645"/>
      <c r="D832" s="645"/>
      <c r="L832" s="645"/>
      <c r="M832" s="645"/>
      <c r="N832" s="645"/>
      <c r="T832" s="548"/>
      <c r="U832" s="548"/>
    </row>
    <row r="833" spans="2:21" x14ac:dyDescent="0.25">
      <c r="B833" s="645"/>
      <c r="C833" s="645"/>
      <c r="D833" s="645"/>
      <c r="L833" s="645"/>
      <c r="M833" s="645"/>
      <c r="N833" s="645"/>
      <c r="S833" s="548"/>
      <c r="T833" s="548"/>
      <c r="U833" s="548"/>
    </row>
    <row r="835" spans="2:21" x14ac:dyDescent="0.25">
      <c r="B835" s="645"/>
      <c r="C835" s="645"/>
      <c r="D835" s="645"/>
      <c r="L835" s="645"/>
      <c r="M835" s="645"/>
      <c r="N835" s="645"/>
      <c r="S835" s="548"/>
      <c r="T835" s="548"/>
      <c r="U835" s="548"/>
    </row>
    <row r="836" spans="2:21" x14ac:dyDescent="0.25">
      <c r="B836" s="645"/>
      <c r="C836" s="645"/>
      <c r="D836" s="645"/>
      <c r="L836" s="645"/>
      <c r="M836" s="645"/>
      <c r="N836" s="645"/>
      <c r="S836" s="548"/>
      <c r="T836" s="548"/>
      <c r="U836" s="548"/>
    </row>
    <row r="837" spans="2:21" x14ac:dyDescent="0.25">
      <c r="B837" s="645"/>
      <c r="C837" s="645"/>
      <c r="D837" s="645"/>
      <c r="L837" s="645"/>
      <c r="M837" s="645"/>
      <c r="N837" s="645"/>
      <c r="T837" s="548"/>
      <c r="U837" s="548"/>
    </row>
    <row r="838" spans="2:21" x14ac:dyDescent="0.25">
      <c r="B838" s="645"/>
      <c r="C838" s="645"/>
      <c r="D838" s="645"/>
      <c r="L838" s="645"/>
      <c r="M838" s="645"/>
      <c r="N838" s="645"/>
      <c r="T838" s="548"/>
      <c r="U838" s="548"/>
    </row>
    <row r="840" spans="2:21" x14ac:dyDescent="0.25">
      <c r="B840" s="645"/>
      <c r="C840" s="645"/>
      <c r="D840" s="645"/>
      <c r="L840" s="645"/>
      <c r="M840" s="645"/>
      <c r="N840" s="645"/>
      <c r="S840" s="548"/>
      <c r="T840" s="548"/>
      <c r="U840" s="548"/>
    </row>
    <row r="842" spans="2:21" x14ac:dyDescent="0.25">
      <c r="B842" s="645"/>
      <c r="C842" s="645"/>
      <c r="D842" s="645"/>
      <c r="L842" s="645"/>
      <c r="M842" s="645"/>
      <c r="N842" s="645"/>
      <c r="S842" s="548"/>
      <c r="T842" s="548"/>
      <c r="U842" s="548"/>
    </row>
    <row r="844" spans="2:21" x14ac:dyDescent="0.25">
      <c r="B844" s="645"/>
      <c r="C844" s="645"/>
      <c r="D844" s="645"/>
      <c r="L844" s="645"/>
      <c r="M844" s="645"/>
      <c r="N844" s="645"/>
      <c r="S844" s="548"/>
      <c r="T844" s="548"/>
      <c r="U844" s="548"/>
    </row>
    <row r="846" spans="2:21" x14ac:dyDescent="0.25">
      <c r="B846" s="645"/>
      <c r="C846" s="645"/>
      <c r="D846" s="645"/>
      <c r="L846" s="645"/>
      <c r="M846" s="645"/>
      <c r="N846" s="645"/>
      <c r="S846" s="548"/>
      <c r="T846" s="548"/>
      <c r="U846" s="548"/>
    </row>
    <row r="848" spans="2:21" x14ac:dyDescent="0.25">
      <c r="B848" s="645"/>
      <c r="C848" s="645"/>
      <c r="D848" s="645"/>
      <c r="L848" s="645"/>
      <c r="M848" s="645"/>
      <c r="N848" s="645"/>
      <c r="S848" s="548"/>
      <c r="T848" s="548"/>
      <c r="U848" s="548"/>
    </row>
    <row r="849" spans="2:21" x14ac:dyDescent="0.25">
      <c r="B849" s="645"/>
      <c r="C849" s="645"/>
      <c r="D849" s="645"/>
      <c r="L849" s="645"/>
      <c r="M849" s="645"/>
      <c r="N849" s="645"/>
      <c r="S849" s="548"/>
      <c r="T849" s="548"/>
      <c r="U849" s="548"/>
    </row>
    <row r="850" spans="2:21" x14ac:dyDescent="0.25">
      <c r="B850" s="645"/>
      <c r="C850" s="645"/>
      <c r="D850" s="645"/>
      <c r="L850" s="645"/>
      <c r="M850" s="645"/>
      <c r="N850" s="645"/>
      <c r="S850" s="548"/>
      <c r="T850" s="548"/>
      <c r="U850" s="548"/>
    </row>
    <row r="852" spans="2:21" x14ac:dyDescent="0.25">
      <c r="B852" s="645"/>
      <c r="C852" s="645"/>
      <c r="D852" s="645"/>
      <c r="L852" s="645"/>
      <c r="M852" s="645"/>
      <c r="N852" s="645"/>
      <c r="T852" s="548"/>
      <c r="U852" s="548"/>
    </row>
    <row r="853" spans="2:21" x14ac:dyDescent="0.25">
      <c r="B853" s="645"/>
      <c r="C853" s="645"/>
      <c r="D853" s="645"/>
      <c r="L853" s="645"/>
      <c r="M853" s="645"/>
      <c r="N853" s="645"/>
      <c r="T853" s="548"/>
      <c r="U853" s="548"/>
    </row>
    <row r="854" spans="2:21" x14ac:dyDescent="0.25">
      <c r="B854" s="645"/>
      <c r="C854" s="645"/>
      <c r="D854" s="645"/>
      <c r="L854" s="645"/>
      <c r="M854" s="645"/>
      <c r="N854" s="645"/>
      <c r="S854" s="548"/>
      <c r="T854" s="548"/>
      <c r="U854" s="548"/>
    </row>
    <row r="855" spans="2:21" x14ac:dyDescent="0.25">
      <c r="B855" s="645"/>
      <c r="C855" s="645"/>
      <c r="D855" s="645"/>
      <c r="L855" s="645"/>
      <c r="M855" s="645"/>
      <c r="N855" s="645"/>
      <c r="T855" s="548"/>
      <c r="U855" s="548"/>
    </row>
    <row r="856" spans="2:21" x14ac:dyDescent="0.25">
      <c r="B856" s="645"/>
      <c r="C856" s="645"/>
      <c r="D856" s="645"/>
      <c r="L856" s="645"/>
      <c r="M856" s="645"/>
      <c r="N856" s="645"/>
      <c r="T856" s="548"/>
      <c r="U856" s="548"/>
    </row>
    <row r="858" spans="2:21" x14ac:dyDescent="0.25">
      <c r="B858" s="645"/>
      <c r="C858" s="645"/>
      <c r="D858" s="645"/>
      <c r="L858" s="645"/>
      <c r="M858" s="645"/>
      <c r="N858" s="645"/>
      <c r="S858" s="548"/>
      <c r="T858" s="548"/>
      <c r="U858" s="548"/>
    </row>
    <row r="860" spans="2:21" x14ac:dyDescent="0.25">
      <c r="B860" s="645"/>
      <c r="C860" s="645"/>
      <c r="D860" s="645"/>
      <c r="L860" s="645"/>
      <c r="M860" s="645"/>
      <c r="N860" s="645"/>
      <c r="T860" s="548"/>
      <c r="U860" s="548"/>
    </row>
    <row r="861" spans="2:21" x14ac:dyDescent="0.25">
      <c r="B861" s="645"/>
      <c r="C861" s="645"/>
      <c r="D861" s="645"/>
      <c r="L861" s="645"/>
      <c r="M861" s="645"/>
      <c r="N861" s="645"/>
      <c r="T861" s="548"/>
      <c r="U861" s="548"/>
    </row>
    <row r="862" spans="2:21" x14ac:dyDescent="0.25">
      <c r="B862" s="645"/>
      <c r="C862" s="645"/>
      <c r="D862" s="645"/>
      <c r="L862" s="645"/>
      <c r="M862" s="645"/>
      <c r="N862" s="645"/>
      <c r="S862" s="548"/>
      <c r="T862" s="548"/>
      <c r="U862" s="548"/>
    </row>
    <row r="864" spans="2:21" x14ac:dyDescent="0.25">
      <c r="B864" s="645"/>
      <c r="C864" s="645"/>
      <c r="D864" s="645"/>
      <c r="L864" s="645"/>
      <c r="M864" s="645"/>
      <c r="N864" s="645"/>
      <c r="S864" s="548"/>
      <c r="T864" s="548"/>
      <c r="U864" s="548"/>
    </row>
    <row r="866" spans="2:21" x14ac:dyDescent="0.25">
      <c r="B866" s="645"/>
      <c r="C866" s="645"/>
      <c r="D866" s="645"/>
      <c r="L866" s="645"/>
      <c r="M866" s="645"/>
      <c r="N866" s="645"/>
      <c r="S866" s="548"/>
      <c r="T866" s="548"/>
      <c r="U866" s="548"/>
    </row>
    <row r="868" spans="2:21" x14ac:dyDescent="0.25">
      <c r="B868" s="645"/>
      <c r="C868" s="645"/>
      <c r="D868" s="645"/>
      <c r="L868" s="645"/>
      <c r="M868" s="645"/>
      <c r="N868" s="645"/>
      <c r="S868" s="548"/>
      <c r="T868" s="548"/>
      <c r="U868" s="548"/>
    </row>
    <row r="869" spans="2:21" x14ac:dyDescent="0.25">
      <c r="B869" s="645"/>
      <c r="C869" s="645"/>
      <c r="D869" s="645"/>
      <c r="L869" s="645"/>
      <c r="M869" s="645"/>
      <c r="N869" s="645"/>
      <c r="S869" s="548"/>
      <c r="T869" s="548"/>
      <c r="U869" s="548"/>
    </row>
    <row r="870" spans="2:21" x14ac:dyDescent="0.25">
      <c r="B870" s="645"/>
      <c r="C870" s="645"/>
      <c r="D870" s="645"/>
      <c r="L870" s="645"/>
      <c r="M870" s="645"/>
      <c r="N870" s="645"/>
      <c r="S870" s="548"/>
      <c r="T870" s="548"/>
      <c r="U870" s="548"/>
    </row>
    <row r="872" spans="2:21" x14ac:dyDescent="0.25">
      <c r="B872" s="645"/>
      <c r="C872" s="645"/>
      <c r="D872" s="645"/>
      <c r="L872" s="645"/>
      <c r="M872" s="645"/>
      <c r="N872" s="645"/>
      <c r="S872" s="548"/>
      <c r="T872" s="548"/>
      <c r="U872" s="548"/>
    </row>
    <row r="873" spans="2:21" x14ac:dyDescent="0.25">
      <c r="B873" s="645"/>
      <c r="C873" s="645"/>
      <c r="D873" s="645"/>
      <c r="L873" s="645"/>
      <c r="M873" s="645"/>
      <c r="N873" s="645"/>
      <c r="T873" s="548"/>
      <c r="U873" s="548"/>
    </row>
    <row r="874" spans="2:21" x14ac:dyDescent="0.25">
      <c r="B874" s="645"/>
      <c r="C874" s="645"/>
      <c r="D874" s="645"/>
      <c r="L874" s="645"/>
      <c r="M874" s="645"/>
      <c r="N874" s="645"/>
      <c r="S874" s="548"/>
      <c r="T874" s="548"/>
      <c r="U874" s="548"/>
    </row>
    <row r="876" spans="2:21" x14ac:dyDescent="0.25">
      <c r="B876" s="645"/>
      <c r="C876" s="645"/>
      <c r="D876" s="645"/>
      <c r="L876" s="645"/>
      <c r="M876" s="645"/>
      <c r="N876" s="645"/>
      <c r="T876" s="548"/>
      <c r="U876" s="548"/>
    </row>
    <row r="877" spans="2:21" x14ac:dyDescent="0.25">
      <c r="B877" s="645"/>
      <c r="C877" s="645"/>
      <c r="D877" s="645"/>
      <c r="L877" s="645"/>
      <c r="M877" s="645"/>
      <c r="N877" s="645"/>
      <c r="T877" s="548"/>
      <c r="U877" s="548"/>
    </row>
    <row r="878" spans="2:21" x14ac:dyDescent="0.25">
      <c r="B878" s="645"/>
      <c r="C878" s="645"/>
      <c r="D878" s="645"/>
      <c r="L878" s="645"/>
      <c r="M878" s="645"/>
      <c r="N878" s="645"/>
      <c r="S878" s="548"/>
      <c r="T878" s="548"/>
      <c r="U878" s="548"/>
    </row>
    <row r="880" spans="2:21" x14ac:dyDescent="0.25">
      <c r="B880" s="645"/>
      <c r="C880" s="645"/>
      <c r="D880" s="645"/>
      <c r="L880" s="645"/>
      <c r="M880" s="645"/>
      <c r="N880" s="645"/>
      <c r="S880" s="548"/>
      <c r="T880" s="548"/>
      <c r="U880" s="548"/>
    </row>
    <row r="882" spans="2:21" x14ac:dyDescent="0.25">
      <c r="B882" s="645"/>
      <c r="C882" s="645"/>
      <c r="D882" s="645"/>
      <c r="L882" s="645"/>
      <c r="M882" s="645"/>
      <c r="N882" s="645"/>
      <c r="S882" s="548"/>
      <c r="T882" s="548"/>
      <c r="U882" s="548"/>
    </row>
    <row r="883" spans="2:21" x14ac:dyDescent="0.25">
      <c r="B883" s="645"/>
      <c r="C883" s="645"/>
      <c r="D883" s="645"/>
      <c r="L883" s="645"/>
      <c r="M883" s="645"/>
      <c r="N883" s="645"/>
      <c r="T883" s="548"/>
      <c r="U883" s="548"/>
    </row>
    <row r="885" spans="2:21" x14ac:dyDescent="0.25">
      <c r="B885" s="645"/>
      <c r="C885" s="645"/>
      <c r="D885" s="645"/>
      <c r="L885" s="645"/>
      <c r="M885" s="645"/>
      <c r="N885" s="645"/>
      <c r="S885" s="548"/>
      <c r="T885" s="548"/>
      <c r="U885" s="548"/>
    </row>
    <row r="886" spans="2:21" x14ac:dyDescent="0.25">
      <c r="B886" s="645"/>
      <c r="C886" s="645"/>
      <c r="D886" s="645"/>
      <c r="L886" s="645"/>
      <c r="M886" s="645"/>
      <c r="N886" s="645"/>
      <c r="S886" s="548"/>
      <c r="T886" s="548"/>
      <c r="U886" s="548"/>
    </row>
    <row r="887" spans="2:21" x14ac:dyDescent="0.25">
      <c r="B887" s="645"/>
      <c r="C887" s="645"/>
      <c r="D887" s="645"/>
      <c r="L887" s="645"/>
      <c r="M887" s="645"/>
      <c r="N887" s="645"/>
    </row>
    <row r="889" spans="2:21" x14ac:dyDescent="0.25">
      <c r="B889" s="645"/>
      <c r="C889" s="645"/>
      <c r="D889" s="645"/>
      <c r="L889" s="645"/>
      <c r="M889" s="645"/>
      <c r="N889" s="645"/>
      <c r="S889" s="548"/>
      <c r="T889" s="548"/>
      <c r="U889" s="548"/>
    </row>
    <row r="891" spans="2:21" x14ac:dyDescent="0.25">
      <c r="B891" s="645"/>
      <c r="C891" s="645"/>
      <c r="D891" s="645"/>
      <c r="L891" s="645"/>
      <c r="M891" s="645"/>
      <c r="N891" s="645"/>
      <c r="S891" s="548"/>
      <c r="T891" s="548"/>
      <c r="U891" s="548"/>
    </row>
    <row r="893" spans="2:21" x14ac:dyDescent="0.25">
      <c r="B893" s="645"/>
      <c r="C893" s="645"/>
      <c r="D893" s="645"/>
      <c r="L893" s="645"/>
      <c r="M893" s="645"/>
      <c r="N893" s="645"/>
      <c r="T893" s="548"/>
      <c r="U893" s="548"/>
    </row>
    <row r="894" spans="2:21" x14ac:dyDescent="0.25">
      <c r="B894" s="645"/>
      <c r="C894" s="645"/>
      <c r="D894" s="645"/>
      <c r="L894" s="645"/>
      <c r="M894" s="645"/>
      <c r="N894" s="645"/>
      <c r="T894" s="548"/>
      <c r="U894" s="548"/>
    </row>
    <row r="895" spans="2:21" x14ac:dyDescent="0.25">
      <c r="B895" s="645"/>
      <c r="C895" s="645"/>
      <c r="D895" s="645"/>
      <c r="L895" s="645"/>
      <c r="M895" s="645"/>
      <c r="N895" s="645"/>
      <c r="T895" s="548"/>
      <c r="U895" s="548"/>
    </row>
    <row r="896" spans="2:21" x14ac:dyDescent="0.25">
      <c r="B896" s="645"/>
      <c r="C896" s="645"/>
      <c r="D896" s="645"/>
      <c r="L896" s="645"/>
      <c r="M896" s="645"/>
      <c r="N896" s="645"/>
      <c r="T896" s="548"/>
      <c r="U896" s="548"/>
    </row>
    <row r="897" spans="2:21" x14ac:dyDescent="0.25">
      <c r="B897" s="645"/>
      <c r="C897" s="645"/>
      <c r="D897" s="645"/>
      <c r="L897" s="645"/>
      <c r="M897" s="645"/>
      <c r="N897" s="645"/>
      <c r="T897" s="548"/>
      <c r="U897" s="548"/>
    </row>
    <row r="898" spans="2:21" x14ac:dyDescent="0.25">
      <c r="B898" s="645"/>
      <c r="C898" s="645"/>
      <c r="D898" s="645"/>
      <c r="L898" s="645"/>
      <c r="M898" s="645"/>
      <c r="N898" s="645"/>
      <c r="S898" s="548"/>
      <c r="T898" s="548"/>
      <c r="U898" s="548"/>
    </row>
    <row r="900" spans="2:21" x14ac:dyDescent="0.25">
      <c r="B900" s="645"/>
      <c r="C900" s="645"/>
      <c r="D900" s="645"/>
      <c r="L900" s="645"/>
      <c r="M900" s="645"/>
      <c r="N900" s="645"/>
      <c r="S900" s="548"/>
      <c r="T900" s="548"/>
      <c r="U900" s="548"/>
    </row>
    <row r="901" spans="2:21" x14ac:dyDescent="0.25">
      <c r="B901" s="645"/>
      <c r="C901" s="645"/>
      <c r="D901" s="645"/>
      <c r="L901" s="645"/>
      <c r="M901" s="645"/>
      <c r="N901" s="645"/>
      <c r="S901" s="548"/>
      <c r="T901" s="548"/>
      <c r="U901" s="548"/>
    </row>
    <row r="902" spans="2:21" x14ac:dyDescent="0.25">
      <c r="B902" s="645"/>
      <c r="C902" s="645"/>
      <c r="D902" s="645"/>
      <c r="L902" s="645"/>
      <c r="M902" s="645"/>
      <c r="N902" s="645"/>
      <c r="T902" s="548"/>
      <c r="U902" s="548"/>
    </row>
    <row r="903" spans="2:21" x14ac:dyDescent="0.25">
      <c r="B903" s="645"/>
      <c r="C903" s="645"/>
      <c r="D903" s="645"/>
      <c r="L903" s="645"/>
      <c r="M903" s="645"/>
      <c r="N903" s="645"/>
      <c r="T903" s="548"/>
      <c r="U903" s="548"/>
    </row>
    <row r="905" spans="2:21" x14ac:dyDescent="0.25">
      <c r="B905" s="645"/>
      <c r="C905" s="645"/>
      <c r="D905" s="645"/>
      <c r="L905" s="645"/>
      <c r="M905" s="645"/>
      <c r="N905" s="645"/>
      <c r="S905" s="548"/>
      <c r="T905" s="548"/>
      <c r="U905" s="548"/>
    </row>
    <row r="907" spans="2:21" x14ac:dyDescent="0.25">
      <c r="B907" s="645"/>
      <c r="C907" s="645"/>
      <c r="D907" s="645"/>
      <c r="L907" s="645"/>
      <c r="M907" s="645"/>
      <c r="N907" s="645"/>
      <c r="S907" s="548"/>
      <c r="T907" s="548"/>
      <c r="U907" s="548"/>
    </row>
    <row r="909" spans="2:21" x14ac:dyDescent="0.25">
      <c r="B909" s="645"/>
      <c r="C909" s="645"/>
      <c r="D909" s="645"/>
      <c r="L909" s="645"/>
      <c r="M909" s="645"/>
      <c r="N909" s="645"/>
      <c r="S909" s="548"/>
      <c r="T909" s="548"/>
      <c r="U909" s="548"/>
    </row>
    <row r="911" spans="2:21" x14ac:dyDescent="0.25">
      <c r="B911" s="645"/>
      <c r="C911" s="645"/>
      <c r="D911" s="645"/>
      <c r="L911" s="645"/>
      <c r="M911" s="645"/>
      <c r="N911" s="645"/>
      <c r="S911" s="548"/>
      <c r="T911" s="548"/>
      <c r="U911" s="548"/>
    </row>
    <row r="912" spans="2:21" x14ac:dyDescent="0.25">
      <c r="B912" s="645"/>
      <c r="C912" s="645"/>
      <c r="D912" s="645"/>
      <c r="L912" s="645"/>
      <c r="M912" s="645"/>
      <c r="N912" s="645"/>
      <c r="T912" s="548"/>
      <c r="U912" s="548"/>
    </row>
    <row r="913" spans="2:21" x14ac:dyDescent="0.25">
      <c r="B913" s="645"/>
      <c r="C913" s="645"/>
      <c r="D913" s="645"/>
      <c r="L913" s="645"/>
      <c r="M913" s="645"/>
      <c r="N913" s="645"/>
      <c r="T913" s="548"/>
      <c r="U913" s="548"/>
    </row>
    <row r="915" spans="2:21" x14ac:dyDescent="0.25">
      <c r="B915" s="645"/>
      <c r="C915" s="645"/>
      <c r="D915" s="645"/>
      <c r="L915" s="645"/>
      <c r="M915" s="645"/>
      <c r="N915" s="645"/>
      <c r="T915" s="548"/>
      <c r="U915" s="548"/>
    </row>
    <row r="916" spans="2:21" x14ac:dyDescent="0.25">
      <c r="B916" s="645"/>
      <c r="C916" s="645"/>
      <c r="D916" s="645"/>
      <c r="L916" s="645"/>
      <c r="M916" s="645"/>
      <c r="N916" s="645"/>
      <c r="T916" s="548"/>
      <c r="U916" s="548"/>
    </row>
    <row r="917" spans="2:21" x14ac:dyDescent="0.25">
      <c r="B917" s="645"/>
      <c r="C917" s="645"/>
      <c r="D917" s="645"/>
      <c r="L917" s="645"/>
      <c r="M917" s="645"/>
      <c r="N917" s="645"/>
    </row>
    <row r="919" spans="2:21" x14ac:dyDescent="0.25">
      <c r="B919" s="645"/>
      <c r="C919" s="645"/>
      <c r="D919" s="645"/>
      <c r="L919" s="645"/>
      <c r="M919" s="645"/>
      <c r="N919" s="645"/>
      <c r="S919" s="548"/>
      <c r="T919" s="548"/>
      <c r="U919" s="548"/>
    </row>
    <row r="921" spans="2:21" x14ac:dyDescent="0.25">
      <c r="B921" s="645"/>
      <c r="C921" s="645"/>
      <c r="D921" s="645"/>
      <c r="L921" s="645"/>
      <c r="M921" s="645"/>
      <c r="N921" s="645"/>
      <c r="S921" s="548"/>
      <c r="T921" s="548"/>
      <c r="U921" s="548"/>
    </row>
    <row r="923" spans="2:21" x14ac:dyDescent="0.25">
      <c r="B923" s="645"/>
      <c r="C923" s="645"/>
      <c r="D923" s="645"/>
      <c r="L923" s="645"/>
      <c r="M923" s="645"/>
      <c r="N923" s="645"/>
      <c r="S923" s="548"/>
      <c r="T923" s="548"/>
      <c r="U923" s="548"/>
    </row>
    <row r="924" spans="2:21" x14ac:dyDescent="0.25">
      <c r="B924" s="645"/>
      <c r="C924" s="645"/>
      <c r="D924" s="645"/>
      <c r="L924" s="645"/>
      <c r="M924" s="645"/>
      <c r="N924" s="645"/>
      <c r="S924" s="548"/>
      <c r="T924" s="548"/>
      <c r="U924" s="548"/>
    </row>
    <row r="925" spans="2:21" x14ac:dyDescent="0.25">
      <c r="B925" s="645"/>
      <c r="C925" s="645"/>
      <c r="D925" s="645"/>
      <c r="L925" s="645"/>
      <c r="M925" s="645"/>
      <c r="N925" s="645"/>
      <c r="T925" s="548"/>
      <c r="U925" s="548"/>
    </row>
    <row r="927" spans="2:21" x14ac:dyDescent="0.25">
      <c r="B927" s="645"/>
      <c r="C927" s="645"/>
      <c r="D927" s="645"/>
      <c r="L927" s="645"/>
      <c r="M927" s="645"/>
      <c r="N927" s="645"/>
      <c r="T927" s="548"/>
      <c r="U927" s="548"/>
    </row>
    <row r="928" spans="2:21" x14ac:dyDescent="0.25">
      <c r="B928" s="645"/>
      <c r="C928" s="645"/>
      <c r="D928" s="645"/>
      <c r="L928" s="645"/>
      <c r="M928" s="645"/>
      <c r="N928" s="645"/>
      <c r="S928" s="548"/>
      <c r="T928" s="548"/>
      <c r="U928" s="548"/>
    </row>
    <row r="930" spans="2:21" x14ac:dyDescent="0.25">
      <c r="B930" s="645"/>
      <c r="C930" s="645"/>
      <c r="D930" s="645"/>
      <c r="L930" s="645"/>
      <c r="M930" s="645"/>
      <c r="N930" s="645"/>
      <c r="T930" s="548"/>
      <c r="U930" s="548"/>
    </row>
    <row r="931" spans="2:21" x14ac:dyDescent="0.25">
      <c r="B931" s="645"/>
      <c r="C931" s="645"/>
      <c r="D931" s="645"/>
      <c r="L931" s="645"/>
      <c r="M931" s="645"/>
      <c r="N931" s="645"/>
      <c r="T931" s="548"/>
      <c r="U931" s="548"/>
    </row>
    <row r="932" spans="2:21" x14ac:dyDescent="0.25">
      <c r="B932" s="645"/>
      <c r="C932" s="645"/>
      <c r="D932" s="645"/>
      <c r="L932" s="645"/>
      <c r="M932" s="645"/>
      <c r="N932" s="645"/>
      <c r="S932" s="548"/>
      <c r="T932" s="548"/>
      <c r="U932" s="548"/>
    </row>
    <row r="934" spans="2:21" x14ac:dyDescent="0.25">
      <c r="B934" s="645"/>
      <c r="C934" s="645"/>
      <c r="D934" s="645"/>
      <c r="L934" s="645"/>
      <c r="M934" s="645"/>
      <c r="N934" s="645"/>
      <c r="S934" s="548"/>
      <c r="T934" s="548"/>
      <c r="U934" s="548"/>
    </row>
    <row r="936" spans="2:21" x14ac:dyDescent="0.25">
      <c r="B936" s="645"/>
      <c r="C936" s="645"/>
      <c r="D936" s="645"/>
      <c r="L936" s="645"/>
      <c r="M936" s="645"/>
      <c r="N936" s="645"/>
      <c r="S936" s="548"/>
      <c r="T936" s="548"/>
      <c r="U936" s="548"/>
    </row>
    <row r="938" spans="2:21" x14ac:dyDescent="0.25">
      <c r="B938" s="645"/>
      <c r="C938" s="645"/>
      <c r="D938" s="645"/>
      <c r="L938" s="645"/>
      <c r="M938" s="645"/>
      <c r="N938" s="645"/>
      <c r="S938" s="548"/>
      <c r="T938" s="548"/>
      <c r="U938" s="548"/>
    </row>
    <row r="939" spans="2:21" x14ac:dyDescent="0.25">
      <c r="B939" s="645"/>
      <c r="C939" s="645"/>
      <c r="D939" s="645"/>
      <c r="L939" s="645"/>
      <c r="M939" s="645"/>
      <c r="N939" s="645"/>
      <c r="T939" s="548"/>
      <c r="U939" s="548"/>
    </row>
    <row r="941" spans="2:21" x14ac:dyDescent="0.25">
      <c r="B941" s="645"/>
      <c r="C941" s="645"/>
      <c r="D941" s="645"/>
      <c r="L941" s="645"/>
      <c r="M941" s="645"/>
      <c r="N941" s="645"/>
      <c r="S941" s="548"/>
      <c r="T941" s="548"/>
      <c r="U941" s="548"/>
    </row>
    <row r="943" spans="2:21" x14ac:dyDescent="0.25">
      <c r="B943" s="645"/>
      <c r="C943" s="645"/>
      <c r="D943" s="645"/>
      <c r="L943" s="645"/>
      <c r="M943" s="645"/>
      <c r="N943" s="645"/>
      <c r="S943" s="548"/>
      <c r="T943" s="548"/>
      <c r="U943" s="548"/>
    </row>
    <row r="945" spans="2:21" x14ac:dyDescent="0.25">
      <c r="B945" s="645"/>
      <c r="C945" s="645"/>
      <c r="D945" s="645"/>
      <c r="L945" s="645"/>
      <c r="M945" s="645"/>
      <c r="N945" s="645"/>
      <c r="S945" s="548"/>
      <c r="T945" s="548"/>
      <c r="U945" s="548"/>
    </row>
    <row r="947" spans="2:21" x14ac:dyDescent="0.25">
      <c r="B947" s="645"/>
      <c r="C947" s="645"/>
      <c r="D947" s="645"/>
      <c r="L947" s="645"/>
      <c r="M947" s="645"/>
      <c r="N947" s="645"/>
      <c r="S947" s="548"/>
      <c r="T947" s="548"/>
      <c r="U947" s="548"/>
    </row>
    <row r="949" spans="2:21" x14ac:dyDescent="0.25">
      <c r="B949" s="645"/>
      <c r="C949" s="645"/>
      <c r="D949" s="645"/>
      <c r="L949" s="645"/>
      <c r="M949" s="645"/>
      <c r="N949" s="645"/>
      <c r="T949" s="548"/>
      <c r="U949" s="548"/>
    </row>
    <row r="950" spans="2:21" x14ac:dyDescent="0.25">
      <c r="B950" s="645"/>
      <c r="C950" s="645"/>
      <c r="D950" s="645"/>
      <c r="L950" s="645"/>
      <c r="M950" s="645"/>
      <c r="N950" s="645"/>
      <c r="S950" s="548"/>
      <c r="T950" s="548"/>
      <c r="U950" s="548"/>
    </row>
    <row r="952" spans="2:21" x14ac:dyDescent="0.25">
      <c r="B952" s="645"/>
      <c r="C952" s="645"/>
      <c r="D952" s="645"/>
      <c r="L952" s="645"/>
      <c r="M952" s="645"/>
      <c r="N952" s="645"/>
      <c r="T952" s="548"/>
      <c r="U952" s="548"/>
    </row>
    <row r="953" spans="2:21" x14ac:dyDescent="0.25">
      <c r="B953" s="645"/>
      <c r="C953" s="645"/>
      <c r="D953" s="645"/>
      <c r="L953" s="645"/>
      <c r="M953" s="645"/>
      <c r="N953" s="645"/>
      <c r="S953" s="548"/>
      <c r="T953" s="548"/>
      <c r="U953" s="548"/>
    </row>
    <row r="954" spans="2:21" x14ac:dyDescent="0.25">
      <c r="B954" s="645"/>
      <c r="C954" s="645"/>
      <c r="D954" s="645"/>
      <c r="L954" s="645"/>
      <c r="M954" s="645"/>
      <c r="N954" s="645"/>
      <c r="T954" s="548"/>
      <c r="U954" s="548"/>
    </row>
    <row r="956" spans="2:21" x14ac:dyDescent="0.25">
      <c r="B956" s="645"/>
      <c r="C956" s="645"/>
      <c r="D956" s="645"/>
      <c r="L956" s="645"/>
      <c r="M956" s="645"/>
      <c r="N956" s="645"/>
      <c r="T956" s="548"/>
      <c r="U956" s="548"/>
    </row>
    <row r="958" spans="2:21" x14ac:dyDescent="0.25">
      <c r="B958" s="645"/>
      <c r="C958" s="645"/>
      <c r="D958" s="645"/>
      <c r="L958" s="645"/>
      <c r="M958" s="645"/>
      <c r="N958" s="645"/>
    </row>
    <row r="960" spans="2:21" x14ac:dyDescent="0.25">
      <c r="B960" s="645"/>
      <c r="C960" s="645"/>
      <c r="D960" s="645"/>
      <c r="L960" s="645"/>
      <c r="M960" s="645"/>
      <c r="N960" s="645"/>
      <c r="S960" s="548"/>
      <c r="T960" s="548"/>
    </row>
    <row r="961" spans="2:21" x14ac:dyDescent="0.25">
      <c r="B961" s="645"/>
      <c r="C961" s="645"/>
      <c r="D961" s="645"/>
      <c r="L961" s="645"/>
      <c r="M961" s="645"/>
      <c r="N961" s="645"/>
      <c r="S961" s="548"/>
      <c r="T961" s="548"/>
      <c r="U961" s="548"/>
    </row>
    <row r="963" spans="2:21" x14ac:dyDescent="0.25">
      <c r="B963" s="645"/>
      <c r="C963" s="645"/>
      <c r="D963" s="645"/>
      <c r="L963" s="645"/>
      <c r="M963" s="645"/>
      <c r="N963" s="645"/>
      <c r="S963" s="548"/>
      <c r="T963" s="548"/>
      <c r="U963" s="548"/>
    </row>
    <row r="965" spans="2:21" x14ac:dyDescent="0.25">
      <c r="B965" s="645"/>
      <c r="C965" s="645"/>
      <c r="D965" s="645"/>
      <c r="L965" s="645"/>
      <c r="M965" s="645"/>
      <c r="N965" s="645"/>
      <c r="S965" s="548"/>
      <c r="T965" s="548"/>
      <c r="U965" s="548"/>
    </row>
    <row r="966" spans="2:21" x14ac:dyDescent="0.25">
      <c r="B966" s="645"/>
      <c r="C966" s="645"/>
      <c r="D966" s="645"/>
      <c r="L966" s="645"/>
      <c r="M966" s="645"/>
      <c r="N966" s="645"/>
      <c r="T966" s="548"/>
      <c r="U966" s="548"/>
    </row>
    <row r="967" spans="2:21" x14ac:dyDescent="0.25">
      <c r="B967" s="645"/>
      <c r="C967" s="645"/>
      <c r="D967" s="645"/>
      <c r="L967" s="645"/>
      <c r="M967" s="645"/>
      <c r="N967" s="645"/>
      <c r="S967" s="548"/>
      <c r="T967" s="548"/>
      <c r="U967" s="548"/>
    </row>
    <row r="968" spans="2:21" x14ac:dyDescent="0.25">
      <c r="B968" s="645"/>
      <c r="C968" s="645"/>
      <c r="D968" s="645"/>
      <c r="L968" s="645"/>
      <c r="M968" s="645"/>
      <c r="N968" s="645"/>
      <c r="T968" s="548"/>
      <c r="U968" s="548"/>
    </row>
    <row r="970" spans="2:21" x14ac:dyDescent="0.25">
      <c r="B970" s="645"/>
      <c r="C970" s="645"/>
      <c r="D970" s="645"/>
      <c r="L970" s="645"/>
      <c r="M970" s="645"/>
      <c r="N970" s="645"/>
      <c r="T970" s="548"/>
      <c r="U970" s="548"/>
    </row>
    <row r="971" spans="2:21" x14ac:dyDescent="0.25">
      <c r="B971" s="645"/>
      <c r="C971" s="645"/>
      <c r="D971" s="645"/>
      <c r="L971" s="645"/>
      <c r="M971" s="645"/>
      <c r="N971" s="645"/>
      <c r="S971" s="548"/>
      <c r="T971" s="548"/>
      <c r="U971" s="548"/>
    </row>
    <row r="972" spans="2:21" x14ac:dyDescent="0.25">
      <c r="B972" s="645"/>
      <c r="C972" s="645"/>
      <c r="D972" s="645"/>
      <c r="L972" s="645"/>
      <c r="M972" s="645"/>
      <c r="N972" s="645"/>
      <c r="T972" s="548"/>
      <c r="U972" s="548"/>
    </row>
    <row r="973" spans="2:21" x14ac:dyDescent="0.25">
      <c r="B973" s="645"/>
      <c r="C973" s="645"/>
      <c r="D973" s="645"/>
      <c r="L973" s="645"/>
      <c r="M973" s="645"/>
      <c r="N973" s="645"/>
      <c r="T973" s="548"/>
      <c r="U973" s="548"/>
    </row>
    <row r="974" spans="2:21" x14ac:dyDescent="0.25">
      <c r="B974" s="645"/>
      <c r="C974" s="645"/>
      <c r="D974" s="645"/>
      <c r="L974" s="645"/>
      <c r="M974" s="645"/>
      <c r="N974" s="645"/>
      <c r="S974" s="548"/>
      <c r="T974" s="548"/>
      <c r="U974" s="548"/>
    </row>
    <row r="976" spans="2:21" x14ac:dyDescent="0.25">
      <c r="B976" s="645"/>
      <c r="C976" s="645"/>
      <c r="D976" s="645"/>
      <c r="L976" s="645"/>
      <c r="M976" s="645"/>
      <c r="N976" s="645"/>
      <c r="S976" s="548"/>
      <c r="T976" s="548"/>
      <c r="U976" s="548"/>
    </row>
    <row r="978" spans="2:21" x14ac:dyDescent="0.25">
      <c r="B978" s="645"/>
      <c r="C978" s="645"/>
      <c r="D978" s="645"/>
      <c r="L978" s="645"/>
      <c r="M978" s="645"/>
      <c r="N978" s="645"/>
      <c r="S978" s="548"/>
      <c r="T978" s="548"/>
      <c r="U978" s="548"/>
    </row>
    <row r="980" spans="2:21" x14ac:dyDescent="0.25">
      <c r="B980" s="645"/>
      <c r="C980" s="645"/>
      <c r="D980" s="645"/>
      <c r="L980" s="645"/>
      <c r="M980" s="645"/>
      <c r="N980" s="645"/>
      <c r="S980" s="548"/>
      <c r="T980" s="548"/>
      <c r="U980" s="548"/>
    </row>
    <row r="981" spans="2:21" x14ac:dyDescent="0.25">
      <c r="B981" s="645"/>
      <c r="C981" s="645"/>
      <c r="D981" s="645"/>
      <c r="L981" s="645"/>
      <c r="M981" s="645"/>
      <c r="N981" s="645"/>
      <c r="S981" s="548"/>
      <c r="T981" s="548"/>
      <c r="U981" s="548"/>
    </row>
    <row r="983" spans="2:21" x14ac:dyDescent="0.25">
      <c r="B983" s="645"/>
      <c r="C983" s="645"/>
      <c r="D983" s="645"/>
      <c r="L983" s="645"/>
      <c r="M983" s="645"/>
      <c r="N983" s="645"/>
      <c r="T983" s="548"/>
      <c r="U983" s="548"/>
    </row>
    <row r="984" spans="2:21" x14ac:dyDescent="0.25">
      <c r="B984" s="645"/>
      <c r="C984" s="645"/>
      <c r="D984" s="645"/>
      <c r="L984" s="645"/>
      <c r="M984" s="645"/>
      <c r="N984" s="645"/>
      <c r="T984" s="548"/>
      <c r="U984" s="548"/>
    </row>
    <row r="985" spans="2:21" x14ac:dyDescent="0.25">
      <c r="B985" s="645"/>
      <c r="C985" s="645"/>
      <c r="D985" s="645"/>
      <c r="L985" s="645"/>
      <c r="M985" s="645"/>
      <c r="N985" s="645"/>
      <c r="T985" s="548"/>
      <c r="U985" s="548"/>
    </row>
    <row r="986" spans="2:21" x14ac:dyDescent="0.25">
      <c r="B986" s="645"/>
      <c r="C986" s="645"/>
      <c r="D986" s="645"/>
      <c r="L986" s="645"/>
      <c r="M986" s="645"/>
      <c r="N986" s="645"/>
      <c r="T986" s="548"/>
      <c r="U986" s="548"/>
    </row>
    <row r="987" spans="2:21" x14ac:dyDescent="0.25">
      <c r="B987" s="645"/>
      <c r="C987" s="645"/>
      <c r="D987" s="645"/>
      <c r="L987" s="645"/>
      <c r="M987" s="645"/>
      <c r="N987" s="645"/>
      <c r="T987" s="548"/>
      <c r="U987" s="548"/>
    </row>
    <row r="989" spans="2:21" x14ac:dyDescent="0.25">
      <c r="B989" s="645"/>
      <c r="C989" s="645"/>
      <c r="D989" s="645"/>
      <c r="L989" s="645"/>
      <c r="M989" s="645"/>
      <c r="N989" s="645"/>
      <c r="T989" s="548"/>
      <c r="U989" s="548"/>
    </row>
    <row r="990" spans="2:21" x14ac:dyDescent="0.25">
      <c r="B990" s="645"/>
      <c r="C990" s="645"/>
      <c r="D990" s="645"/>
      <c r="L990" s="645"/>
      <c r="M990" s="645"/>
      <c r="N990" s="645"/>
      <c r="S990" s="548"/>
      <c r="T990" s="548"/>
      <c r="U990" s="548"/>
    </row>
    <row r="991" spans="2:21" x14ac:dyDescent="0.25">
      <c r="B991" s="645"/>
      <c r="C991" s="645"/>
      <c r="D991" s="645"/>
      <c r="L991" s="645"/>
      <c r="M991" s="645"/>
      <c r="N991" s="645"/>
      <c r="T991" s="548"/>
      <c r="U991" s="548"/>
    </row>
    <row r="992" spans="2:21" x14ac:dyDescent="0.25">
      <c r="B992" s="645"/>
      <c r="C992" s="645"/>
      <c r="D992" s="645"/>
      <c r="L992" s="645"/>
      <c r="M992" s="645"/>
      <c r="N992" s="645"/>
      <c r="T992" s="548"/>
      <c r="U992" s="548"/>
    </row>
    <row r="994" spans="2:21" x14ac:dyDescent="0.25">
      <c r="B994" s="645"/>
      <c r="C994" s="645"/>
      <c r="D994" s="645"/>
      <c r="L994" s="645"/>
      <c r="M994" s="645"/>
      <c r="N994" s="645"/>
      <c r="S994" s="548"/>
      <c r="T994" s="548"/>
      <c r="U994" s="548"/>
    </row>
    <row r="996" spans="2:21" x14ac:dyDescent="0.25">
      <c r="B996" s="645"/>
      <c r="C996" s="645"/>
      <c r="D996" s="645"/>
      <c r="L996" s="645"/>
      <c r="M996" s="645"/>
      <c r="N996" s="645"/>
      <c r="T996" s="548"/>
      <c r="U996" s="548"/>
    </row>
    <row r="997" spans="2:21" x14ac:dyDescent="0.25">
      <c r="B997" s="645"/>
      <c r="C997" s="645"/>
      <c r="D997" s="645"/>
      <c r="L997" s="645"/>
      <c r="M997" s="645"/>
      <c r="N997" s="645"/>
      <c r="T997" s="548"/>
      <c r="U997" s="548"/>
    </row>
    <row r="998" spans="2:21" x14ac:dyDescent="0.25">
      <c r="B998" s="645"/>
      <c r="C998" s="645"/>
      <c r="D998" s="645"/>
      <c r="L998" s="645"/>
      <c r="M998" s="645"/>
      <c r="N998" s="645"/>
      <c r="S998" s="548"/>
      <c r="T998" s="548"/>
      <c r="U998" s="548"/>
    </row>
    <row r="999" spans="2:21" x14ac:dyDescent="0.25">
      <c r="B999" s="645"/>
      <c r="C999" s="645"/>
      <c r="D999" s="645"/>
      <c r="L999" s="645"/>
      <c r="M999" s="645"/>
      <c r="N999" s="645"/>
      <c r="T999" s="548"/>
      <c r="U999" s="548"/>
    </row>
    <row r="1000" spans="2:21" x14ac:dyDescent="0.25">
      <c r="B1000" s="645"/>
      <c r="C1000" s="645"/>
      <c r="D1000" s="645"/>
      <c r="L1000" s="645"/>
      <c r="M1000" s="645"/>
      <c r="N1000" s="645"/>
      <c r="T1000" s="548"/>
      <c r="U1000" s="548"/>
    </row>
    <row r="1002" spans="2:21" x14ac:dyDescent="0.25">
      <c r="B1002" s="645"/>
      <c r="C1002" s="645"/>
      <c r="D1002" s="645"/>
      <c r="L1002" s="645"/>
      <c r="M1002" s="645"/>
      <c r="N1002" s="645"/>
    </row>
    <row r="1003" spans="2:21" x14ac:dyDescent="0.25">
      <c r="B1003" s="645"/>
      <c r="C1003" s="645"/>
      <c r="D1003" s="645"/>
      <c r="L1003" s="645"/>
      <c r="M1003" s="645"/>
      <c r="N1003" s="645"/>
      <c r="S1003" s="548"/>
      <c r="T1003" s="548"/>
      <c r="U1003" s="548"/>
    </row>
    <row r="1005" spans="2:21" x14ac:dyDescent="0.25">
      <c r="B1005" s="645"/>
      <c r="C1005" s="645"/>
      <c r="D1005" s="645"/>
      <c r="L1005" s="645"/>
      <c r="M1005" s="645"/>
      <c r="N1005" s="645"/>
      <c r="S1005" s="548"/>
      <c r="T1005" s="548"/>
      <c r="U1005" s="548"/>
    </row>
    <row r="1007" spans="2:21" x14ac:dyDescent="0.25">
      <c r="B1007" s="645"/>
      <c r="C1007" s="645"/>
      <c r="D1007" s="645"/>
      <c r="L1007" s="645"/>
      <c r="M1007" s="645"/>
      <c r="N1007" s="645"/>
      <c r="T1007" s="548"/>
      <c r="U1007" s="548"/>
    </row>
    <row r="1008" spans="2:21" x14ac:dyDescent="0.25">
      <c r="B1008" s="645"/>
      <c r="C1008" s="645"/>
      <c r="D1008" s="645"/>
      <c r="L1008" s="645"/>
      <c r="M1008" s="645"/>
      <c r="N1008" s="645"/>
      <c r="S1008" s="548"/>
      <c r="T1008" s="548"/>
      <c r="U1008" s="548"/>
    </row>
    <row r="1010" spans="2:21" x14ac:dyDescent="0.25">
      <c r="B1010" s="645"/>
      <c r="C1010" s="645"/>
      <c r="D1010" s="645"/>
      <c r="L1010" s="645"/>
      <c r="M1010" s="645"/>
      <c r="N1010" s="645"/>
      <c r="S1010" s="548"/>
      <c r="T1010" s="548"/>
      <c r="U1010" s="548"/>
    </row>
    <row r="1011" spans="2:21" x14ac:dyDescent="0.25">
      <c r="B1011" s="645"/>
      <c r="C1011" s="645"/>
      <c r="D1011" s="645"/>
      <c r="L1011" s="645"/>
      <c r="M1011" s="645"/>
      <c r="N1011" s="645"/>
      <c r="S1011" s="548"/>
      <c r="T1011" s="548"/>
      <c r="U1011" s="548"/>
    </row>
    <row r="1013" spans="2:21" x14ac:dyDescent="0.25">
      <c r="B1013" s="645"/>
      <c r="C1013" s="645"/>
      <c r="D1013" s="645"/>
      <c r="L1013" s="645"/>
      <c r="M1013" s="645"/>
      <c r="N1013" s="645"/>
      <c r="S1013" s="548"/>
      <c r="T1013" s="548"/>
      <c r="U1013" s="548"/>
    </row>
    <row r="1015" spans="2:21" x14ac:dyDescent="0.25">
      <c r="B1015" s="645"/>
      <c r="C1015" s="645"/>
      <c r="D1015" s="645"/>
      <c r="L1015" s="645"/>
      <c r="M1015" s="645"/>
      <c r="N1015" s="645"/>
      <c r="S1015" s="548"/>
      <c r="T1015" s="548"/>
      <c r="U1015" s="548"/>
    </row>
    <row r="1016" spans="2:21" x14ac:dyDescent="0.25">
      <c r="B1016" s="645"/>
      <c r="C1016" s="645"/>
      <c r="D1016" s="645"/>
      <c r="L1016" s="645"/>
      <c r="M1016" s="645"/>
      <c r="N1016" s="645"/>
      <c r="S1016" s="548"/>
      <c r="T1016" s="548"/>
      <c r="U1016" s="548"/>
    </row>
    <row r="1018" spans="2:21" x14ac:dyDescent="0.25">
      <c r="B1018" s="645"/>
      <c r="C1018" s="645"/>
      <c r="D1018" s="645"/>
      <c r="L1018" s="645"/>
      <c r="M1018" s="645"/>
      <c r="N1018" s="645"/>
      <c r="S1018" s="548"/>
      <c r="T1018" s="548"/>
      <c r="U1018" s="548"/>
    </row>
    <row r="1020" spans="2:21" x14ac:dyDescent="0.25">
      <c r="B1020" s="645"/>
      <c r="C1020" s="645"/>
      <c r="D1020" s="645"/>
      <c r="L1020" s="645"/>
      <c r="M1020" s="645"/>
      <c r="N1020" s="645"/>
      <c r="S1020" s="548"/>
      <c r="T1020" s="548"/>
      <c r="U1020" s="548"/>
    </row>
    <row r="1022" spans="2:21" x14ac:dyDescent="0.25">
      <c r="B1022" s="645"/>
      <c r="C1022" s="645"/>
      <c r="D1022" s="645"/>
      <c r="L1022" s="645"/>
      <c r="M1022" s="645"/>
      <c r="N1022" s="645"/>
      <c r="S1022" s="548"/>
      <c r="T1022" s="548"/>
      <c r="U1022" s="548"/>
    </row>
    <row r="1024" spans="2:21" x14ac:dyDescent="0.25">
      <c r="B1024" s="645"/>
      <c r="C1024" s="645"/>
      <c r="D1024" s="645"/>
      <c r="L1024" s="645"/>
      <c r="M1024" s="645"/>
      <c r="N1024" s="645"/>
      <c r="S1024" s="548"/>
      <c r="T1024" s="548"/>
      <c r="U1024" s="548"/>
    </row>
    <row r="1026" spans="2:21" x14ac:dyDescent="0.25">
      <c r="B1026" s="645"/>
      <c r="C1026" s="645"/>
      <c r="D1026" s="645"/>
      <c r="L1026" s="645"/>
      <c r="M1026" s="645"/>
      <c r="N1026" s="645"/>
      <c r="S1026" s="548"/>
      <c r="T1026" s="548"/>
      <c r="U1026" s="548"/>
    </row>
    <row r="1027" spans="2:21" x14ac:dyDescent="0.25">
      <c r="B1027" s="645"/>
      <c r="C1027" s="645"/>
      <c r="D1027" s="645"/>
      <c r="L1027" s="645"/>
      <c r="M1027" s="645"/>
      <c r="N1027" s="645"/>
      <c r="T1027" s="548"/>
      <c r="U1027" s="548"/>
    </row>
    <row r="1028" spans="2:21" x14ac:dyDescent="0.25">
      <c r="B1028" s="645"/>
      <c r="C1028" s="645"/>
      <c r="D1028" s="645"/>
      <c r="L1028" s="645"/>
      <c r="M1028" s="645"/>
      <c r="N1028" s="645"/>
      <c r="S1028" s="548"/>
      <c r="T1028" s="548"/>
      <c r="U1028" s="548"/>
    </row>
    <row r="1030" spans="2:21" x14ac:dyDescent="0.25">
      <c r="B1030" s="645"/>
      <c r="C1030" s="645"/>
      <c r="D1030" s="645"/>
      <c r="L1030" s="645"/>
      <c r="M1030" s="645"/>
      <c r="N1030" s="645"/>
      <c r="T1030" s="548"/>
      <c r="U1030" s="548"/>
    </row>
    <row r="1031" spans="2:21" x14ac:dyDescent="0.25">
      <c r="B1031" s="645"/>
      <c r="C1031" s="645"/>
      <c r="D1031" s="645"/>
      <c r="L1031" s="645"/>
      <c r="M1031" s="645"/>
      <c r="N1031" s="645"/>
      <c r="T1031" s="548"/>
      <c r="U1031" s="548"/>
    </row>
    <row r="1032" spans="2:21" x14ac:dyDescent="0.25">
      <c r="B1032" s="645"/>
      <c r="C1032" s="645"/>
      <c r="D1032" s="645"/>
      <c r="L1032" s="645"/>
      <c r="M1032" s="645"/>
      <c r="N1032" s="645"/>
      <c r="T1032" s="548"/>
      <c r="U1032" s="548"/>
    </row>
    <row r="1033" spans="2:21" x14ac:dyDescent="0.25">
      <c r="B1033" s="645"/>
      <c r="C1033" s="645"/>
      <c r="D1033" s="645"/>
      <c r="L1033" s="645"/>
      <c r="M1033" s="645"/>
      <c r="N1033" s="645"/>
      <c r="T1033" s="548"/>
      <c r="U1033" s="548"/>
    </row>
    <row r="1034" spans="2:21" x14ac:dyDescent="0.25">
      <c r="B1034" s="645"/>
      <c r="C1034" s="645"/>
      <c r="D1034" s="645"/>
      <c r="L1034" s="645"/>
      <c r="M1034" s="645"/>
      <c r="N1034" s="645"/>
      <c r="T1034" s="548"/>
      <c r="U1034" s="548"/>
    </row>
    <row r="1035" spans="2:21" x14ac:dyDescent="0.25">
      <c r="B1035" s="645"/>
      <c r="C1035" s="645"/>
      <c r="D1035" s="645"/>
      <c r="L1035" s="645"/>
      <c r="M1035" s="645"/>
      <c r="N1035" s="645"/>
      <c r="T1035" s="548"/>
      <c r="U1035" s="548"/>
    </row>
    <row r="1036" spans="2:21" x14ac:dyDescent="0.25">
      <c r="B1036" s="645"/>
      <c r="C1036" s="645"/>
      <c r="D1036" s="645"/>
      <c r="L1036" s="645"/>
      <c r="M1036" s="645"/>
      <c r="N1036" s="645"/>
      <c r="T1036" s="548"/>
      <c r="U1036" s="548"/>
    </row>
    <row r="1037" spans="2:21" x14ac:dyDescent="0.25">
      <c r="B1037" s="645"/>
      <c r="C1037" s="645"/>
      <c r="D1037" s="645"/>
      <c r="L1037" s="645"/>
      <c r="M1037" s="645"/>
      <c r="N1037" s="645"/>
    </row>
    <row r="1038" spans="2:21" x14ac:dyDescent="0.25">
      <c r="B1038" s="645"/>
      <c r="C1038" s="645"/>
      <c r="D1038" s="645"/>
      <c r="L1038" s="645"/>
      <c r="M1038" s="645"/>
      <c r="N1038" s="645"/>
      <c r="T1038" s="548"/>
      <c r="U1038" s="548"/>
    </row>
    <row r="1040" spans="2:21" x14ac:dyDescent="0.25">
      <c r="B1040" s="645"/>
      <c r="C1040" s="645"/>
      <c r="D1040" s="645"/>
      <c r="L1040" s="645"/>
      <c r="M1040" s="645"/>
      <c r="N1040" s="645"/>
      <c r="T1040" s="548"/>
      <c r="U1040" s="548"/>
    </row>
    <row r="1041" spans="2:21" x14ac:dyDescent="0.25">
      <c r="B1041" s="645"/>
      <c r="C1041" s="645"/>
      <c r="D1041" s="645"/>
      <c r="L1041" s="645"/>
      <c r="M1041" s="645"/>
      <c r="N1041" s="645"/>
      <c r="T1041" s="548"/>
      <c r="U1041" s="548"/>
    </row>
    <row r="1042" spans="2:21" x14ac:dyDescent="0.25">
      <c r="B1042" s="645"/>
      <c r="C1042" s="645"/>
      <c r="D1042" s="645"/>
      <c r="L1042" s="645"/>
      <c r="M1042" s="645"/>
      <c r="N1042" s="645"/>
    </row>
    <row r="1044" spans="2:21" x14ac:dyDescent="0.25">
      <c r="B1044" s="645"/>
      <c r="C1044" s="645"/>
      <c r="D1044" s="645"/>
      <c r="L1044" s="645"/>
      <c r="M1044" s="645"/>
      <c r="N1044" s="645"/>
      <c r="T1044" s="548"/>
      <c r="U1044" s="548"/>
    </row>
    <row r="1046" spans="2:21" x14ac:dyDescent="0.25">
      <c r="B1046" s="645"/>
      <c r="C1046" s="645"/>
      <c r="D1046" s="645"/>
      <c r="L1046" s="645"/>
      <c r="M1046" s="645"/>
      <c r="N1046" s="645"/>
      <c r="S1046" s="548"/>
      <c r="T1046" s="548"/>
      <c r="U1046" s="548"/>
    </row>
    <row r="1048" spans="2:21" x14ac:dyDescent="0.25">
      <c r="B1048" s="645"/>
      <c r="C1048" s="645"/>
      <c r="D1048" s="645"/>
      <c r="L1048" s="645"/>
      <c r="M1048" s="645"/>
      <c r="N1048" s="645"/>
      <c r="S1048" s="548"/>
      <c r="T1048" s="548"/>
      <c r="U1048" s="548"/>
    </row>
    <row r="1050" spans="2:21" x14ac:dyDescent="0.25">
      <c r="B1050" s="645"/>
      <c r="C1050" s="645"/>
      <c r="D1050" s="645"/>
      <c r="L1050" s="645"/>
      <c r="M1050" s="645"/>
      <c r="N1050" s="645"/>
      <c r="T1050" s="548"/>
      <c r="U1050" s="548"/>
    </row>
    <row r="1052" spans="2:21" x14ac:dyDescent="0.25">
      <c r="B1052" s="645"/>
      <c r="C1052" s="645"/>
      <c r="D1052" s="645"/>
      <c r="L1052" s="645"/>
      <c r="M1052" s="645"/>
      <c r="N1052" s="645"/>
      <c r="T1052" s="548"/>
      <c r="U1052" s="548"/>
    </row>
    <row r="1054" spans="2:21" x14ac:dyDescent="0.25">
      <c r="B1054" s="645"/>
      <c r="C1054" s="645"/>
      <c r="D1054" s="645"/>
      <c r="L1054" s="645"/>
      <c r="M1054" s="645"/>
      <c r="N1054" s="645"/>
      <c r="T1054" s="548"/>
      <c r="U1054" s="548"/>
    </row>
    <row r="1056" spans="2:21" x14ac:dyDescent="0.25">
      <c r="B1056" s="645"/>
      <c r="C1056" s="645"/>
      <c r="D1056" s="645"/>
      <c r="L1056" s="645"/>
      <c r="M1056" s="645"/>
      <c r="N1056" s="645"/>
      <c r="S1056" s="548"/>
      <c r="T1056" s="548"/>
      <c r="U1056" s="548"/>
    </row>
    <row r="1058" spans="2:21" x14ac:dyDescent="0.25">
      <c r="B1058" s="645"/>
      <c r="C1058" s="645"/>
      <c r="D1058" s="645"/>
      <c r="L1058" s="645"/>
      <c r="M1058" s="645"/>
      <c r="N1058" s="645"/>
      <c r="S1058" s="548"/>
      <c r="T1058" s="548"/>
      <c r="U1058" s="548"/>
    </row>
    <row r="1060" spans="2:21" x14ac:dyDescent="0.25">
      <c r="B1060" s="645"/>
      <c r="C1060" s="645"/>
      <c r="D1060" s="645"/>
      <c r="L1060" s="645"/>
      <c r="M1060" s="645"/>
      <c r="N1060" s="645"/>
      <c r="T1060" s="548"/>
      <c r="U1060" s="548"/>
    </row>
    <row r="1061" spans="2:21" x14ac:dyDescent="0.25">
      <c r="B1061" s="645"/>
      <c r="C1061" s="645"/>
      <c r="D1061" s="645"/>
      <c r="L1061" s="645"/>
      <c r="M1061" s="645"/>
      <c r="N1061" s="645"/>
      <c r="T1061" s="548"/>
      <c r="U1061" s="548"/>
    </row>
    <row r="1062" spans="2:21" x14ac:dyDescent="0.25">
      <c r="B1062" s="645"/>
      <c r="C1062" s="645"/>
      <c r="D1062" s="645"/>
      <c r="L1062" s="645"/>
      <c r="M1062" s="645"/>
      <c r="N1062" s="645"/>
    </row>
    <row r="1064" spans="2:21" x14ac:dyDescent="0.25">
      <c r="B1064" s="645"/>
      <c r="C1064" s="645"/>
      <c r="D1064" s="645"/>
      <c r="L1064" s="645"/>
      <c r="M1064" s="645"/>
      <c r="N1064" s="645"/>
      <c r="T1064" s="548"/>
      <c r="U1064" s="548"/>
    </row>
    <row r="1065" spans="2:21" x14ac:dyDescent="0.25">
      <c r="B1065" s="645"/>
      <c r="C1065" s="645"/>
      <c r="D1065" s="645"/>
      <c r="L1065" s="645"/>
      <c r="M1065" s="645"/>
      <c r="N1065" s="645"/>
      <c r="T1065" s="548"/>
      <c r="U1065" s="548"/>
    </row>
    <row r="1066" spans="2:21" x14ac:dyDescent="0.25">
      <c r="B1066" s="645"/>
      <c r="C1066" s="645"/>
      <c r="D1066" s="645"/>
      <c r="L1066" s="645"/>
      <c r="M1066" s="645"/>
      <c r="N1066" s="645"/>
      <c r="T1066" s="548"/>
      <c r="U1066" s="548"/>
    </row>
    <row r="1067" spans="2:21" x14ac:dyDescent="0.25">
      <c r="B1067" s="645"/>
      <c r="C1067" s="645"/>
      <c r="D1067" s="645"/>
      <c r="L1067" s="645"/>
      <c r="M1067" s="645"/>
      <c r="N1067" s="645"/>
      <c r="T1067" s="548"/>
      <c r="U1067" s="548"/>
    </row>
    <row r="1069" spans="2:21" x14ac:dyDescent="0.25">
      <c r="B1069" s="645"/>
      <c r="C1069" s="645"/>
      <c r="D1069" s="645"/>
      <c r="L1069" s="645"/>
      <c r="M1069" s="645"/>
      <c r="N1069" s="645"/>
      <c r="T1069" s="548"/>
      <c r="U1069" s="548"/>
    </row>
    <row r="1070" spans="2:21" x14ac:dyDescent="0.25">
      <c r="B1070" s="645"/>
      <c r="C1070" s="645"/>
      <c r="D1070" s="645"/>
      <c r="L1070" s="645"/>
      <c r="M1070" s="645"/>
      <c r="N1070" s="645"/>
      <c r="T1070" s="548"/>
      <c r="U1070" s="548"/>
    </row>
    <row r="1071" spans="2:21" x14ac:dyDescent="0.25">
      <c r="B1071" s="645"/>
      <c r="C1071" s="645"/>
      <c r="D1071" s="645"/>
      <c r="L1071" s="645"/>
      <c r="M1071" s="645"/>
      <c r="N1071" s="645"/>
      <c r="S1071" s="548"/>
      <c r="T1071" s="548"/>
      <c r="U1071" s="548"/>
    </row>
    <row r="1073" spans="2:21" x14ac:dyDescent="0.25">
      <c r="B1073" s="645"/>
      <c r="C1073" s="645"/>
      <c r="D1073" s="645"/>
      <c r="L1073" s="645"/>
      <c r="M1073" s="645"/>
      <c r="N1073" s="645"/>
      <c r="S1073" s="548"/>
      <c r="T1073" s="548"/>
      <c r="U1073" s="548"/>
    </row>
    <row r="1075" spans="2:21" x14ac:dyDescent="0.25">
      <c r="B1075" s="645"/>
      <c r="C1075" s="645"/>
      <c r="D1075" s="645"/>
      <c r="L1075" s="645"/>
      <c r="M1075" s="645"/>
      <c r="N1075" s="645"/>
      <c r="T1075" s="548"/>
      <c r="U1075" s="548"/>
    </row>
    <row r="1076" spans="2:21" x14ac:dyDescent="0.25">
      <c r="B1076" s="645"/>
      <c r="C1076" s="645"/>
      <c r="D1076" s="645"/>
      <c r="L1076" s="645"/>
      <c r="M1076" s="645"/>
      <c r="N1076" s="645"/>
      <c r="S1076" s="548"/>
      <c r="T1076" s="548"/>
      <c r="U1076" s="548"/>
    </row>
    <row r="1078" spans="2:21" x14ac:dyDescent="0.25">
      <c r="B1078" s="645"/>
      <c r="C1078" s="645"/>
      <c r="D1078" s="645"/>
      <c r="L1078" s="645"/>
      <c r="M1078" s="645"/>
      <c r="N1078" s="645"/>
      <c r="S1078" s="548"/>
      <c r="T1078" s="548"/>
      <c r="U1078" s="548"/>
    </row>
    <row r="1080" spans="2:21" x14ac:dyDescent="0.25">
      <c r="B1080" s="645"/>
      <c r="C1080" s="645"/>
      <c r="D1080" s="645"/>
      <c r="L1080" s="645"/>
      <c r="M1080" s="645"/>
      <c r="N1080" s="645"/>
      <c r="S1080" s="548"/>
      <c r="T1080" s="548"/>
      <c r="U1080" s="548"/>
    </row>
    <row r="1082" spans="2:21" x14ac:dyDescent="0.25">
      <c r="B1082" s="645"/>
      <c r="C1082" s="645"/>
      <c r="D1082" s="645"/>
      <c r="L1082" s="645"/>
      <c r="M1082" s="645"/>
      <c r="N1082" s="645"/>
      <c r="S1082" s="548"/>
      <c r="T1082" s="548"/>
      <c r="U1082" s="548"/>
    </row>
    <row r="1084" spans="2:21" x14ac:dyDescent="0.25">
      <c r="B1084" s="645"/>
      <c r="C1084" s="645"/>
      <c r="D1084" s="645"/>
      <c r="L1084" s="645"/>
      <c r="M1084" s="645"/>
      <c r="N1084" s="645"/>
      <c r="S1084" s="548"/>
      <c r="T1084" s="548"/>
      <c r="U1084" s="548"/>
    </row>
    <row r="1086" spans="2:21" x14ac:dyDescent="0.25">
      <c r="B1086" s="645"/>
      <c r="C1086" s="645"/>
      <c r="D1086" s="645"/>
      <c r="L1086" s="645"/>
      <c r="M1086" s="645"/>
      <c r="N1086" s="645"/>
      <c r="T1086" s="548"/>
      <c r="U1086" s="548"/>
    </row>
    <row r="1087" spans="2:21" x14ac:dyDescent="0.25">
      <c r="B1087" s="645"/>
      <c r="C1087" s="645"/>
      <c r="D1087" s="645"/>
      <c r="L1087" s="645"/>
      <c r="M1087" s="645"/>
      <c r="N1087" s="645"/>
      <c r="T1087" s="548"/>
      <c r="U1087" s="548"/>
    </row>
    <row r="1089" spans="2:21" x14ac:dyDescent="0.25">
      <c r="B1089" s="645"/>
      <c r="C1089" s="645"/>
      <c r="D1089" s="645"/>
      <c r="L1089" s="645"/>
      <c r="M1089" s="645"/>
      <c r="N1089" s="645"/>
      <c r="T1089" s="548"/>
      <c r="U1089" s="548"/>
    </row>
    <row r="1090" spans="2:21" x14ac:dyDescent="0.25">
      <c r="B1090" s="645"/>
      <c r="C1090" s="645"/>
      <c r="D1090" s="645"/>
      <c r="L1090" s="645"/>
      <c r="M1090" s="645"/>
      <c r="N1090" s="645"/>
      <c r="S1090" s="548"/>
      <c r="T1090" s="548"/>
      <c r="U1090" s="548"/>
    </row>
    <row r="1091" spans="2:21" x14ac:dyDescent="0.25">
      <c r="B1091" s="645"/>
      <c r="C1091" s="645"/>
      <c r="D1091" s="645"/>
      <c r="L1091" s="645"/>
      <c r="M1091" s="645"/>
      <c r="N1091" s="645"/>
      <c r="T1091" s="548"/>
      <c r="U1091" s="548"/>
    </row>
    <row r="1092" spans="2:21" x14ac:dyDescent="0.25">
      <c r="B1092" s="645"/>
      <c r="C1092" s="645"/>
      <c r="D1092" s="645"/>
      <c r="L1092" s="645"/>
      <c r="M1092" s="645"/>
      <c r="N1092" s="645"/>
      <c r="T1092" s="548"/>
      <c r="U1092" s="548"/>
    </row>
    <row r="1094" spans="2:21" x14ac:dyDescent="0.25">
      <c r="B1094" s="645"/>
      <c r="C1094" s="645"/>
      <c r="D1094" s="645"/>
      <c r="L1094" s="645"/>
      <c r="M1094" s="645"/>
      <c r="N1094" s="645"/>
      <c r="T1094" s="548"/>
      <c r="U1094" s="548"/>
    </row>
    <row r="1095" spans="2:21" x14ac:dyDescent="0.25">
      <c r="B1095" s="645"/>
      <c r="C1095" s="645"/>
      <c r="D1095" s="645"/>
      <c r="L1095" s="645"/>
      <c r="M1095" s="645"/>
      <c r="N1095" s="645"/>
      <c r="S1095" s="548"/>
      <c r="T1095" s="548"/>
      <c r="U1095" s="548"/>
    </row>
    <row r="1096" spans="2:21" x14ac:dyDescent="0.25">
      <c r="B1096" s="645"/>
      <c r="C1096" s="645"/>
      <c r="D1096" s="645"/>
      <c r="L1096" s="645"/>
      <c r="M1096" s="645"/>
      <c r="N1096" s="645"/>
      <c r="T1096" s="548"/>
      <c r="U1096" s="548"/>
    </row>
    <row r="1098" spans="2:21" x14ac:dyDescent="0.25">
      <c r="B1098" s="645"/>
      <c r="C1098" s="645"/>
      <c r="D1098" s="645"/>
      <c r="L1098" s="645"/>
      <c r="M1098" s="645"/>
      <c r="N1098" s="645"/>
      <c r="S1098" s="548"/>
      <c r="T1098" s="548"/>
      <c r="U1098" s="548"/>
    </row>
    <row r="1100" spans="2:21" x14ac:dyDescent="0.25">
      <c r="B1100" s="645"/>
      <c r="C1100" s="645"/>
      <c r="D1100" s="645"/>
      <c r="L1100" s="645"/>
      <c r="M1100" s="645"/>
      <c r="N1100" s="645"/>
      <c r="S1100" s="548"/>
      <c r="T1100" s="548"/>
      <c r="U1100" s="548"/>
    </row>
    <row r="1102" spans="2:21" x14ac:dyDescent="0.25">
      <c r="B1102" s="645"/>
      <c r="C1102" s="645"/>
      <c r="D1102" s="645"/>
      <c r="L1102" s="645"/>
      <c r="M1102" s="645"/>
      <c r="N1102" s="645"/>
      <c r="S1102" s="548"/>
      <c r="T1102" s="548"/>
      <c r="U1102" s="548"/>
    </row>
    <row r="1104" spans="2:21" x14ac:dyDescent="0.25">
      <c r="B1104" s="645"/>
      <c r="C1104" s="645"/>
      <c r="D1104" s="645"/>
      <c r="L1104" s="645"/>
      <c r="M1104" s="645"/>
      <c r="N1104" s="645"/>
      <c r="S1104" s="548"/>
      <c r="T1104" s="548"/>
      <c r="U1104" s="548"/>
    </row>
    <row r="1105" spans="2:21" x14ac:dyDescent="0.25">
      <c r="B1105" s="645"/>
      <c r="C1105" s="645"/>
      <c r="D1105" s="645"/>
      <c r="L1105" s="645"/>
      <c r="M1105" s="645"/>
      <c r="N1105" s="645"/>
      <c r="T1105" s="548"/>
      <c r="U1105" s="548"/>
    </row>
    <row r="1107" spans="2:21" x14ac:dyDescent="0.25">
      <c r="B1107" s="645"/>
      <c r="C1107" s="645"/>
      <c r="D1107" s="645"/>
      <c r="L1107" s="645"/>
      <c r="M1107" s="645"/>
      <c r="N1107" s="645"/>
      <c r="S1107" s="548"/>
      <c r="T1107" s="548"/>
      <c r="U1107" s="548"/>
    </row>
    <row r="1109" spans="2:21" x14ac:dyDescent="0.25">
      <c r="B1109" s="645"/>
      <c r="C1109" s="645"/>
      <c r="D1109" s="645"/>
      <c r="L1109" s="645"/>
      <c r="M1109" s="645"/>
      <c r="N1109" s="645"/>
      <c r="S1109" s="548"/>
      <c r="T1109" s="548"/>
      <c r="U1109" s="548"/>
    </row>
    <row r="1110" spans="2:21" x14ac:dyDescent="0.25">
      <c r="B1110" s="645"/>
      <c r="C1110" s="645"/>
      <c r="D1110" s="645"/>
      <c r="L1110" s="645"/>
      <c r="M1110" s="645"/>
      <c r="N1110" s="645"/>
      <c r="T1110" s="548"/>
      <c r="U1110" s="548"/>
    </row>
    <row r="1112" spans="2:21" x14ac:dyDescent="0.25">
      <c r="B1112" s="645"/>
      <c r="C1112" s="645"/>
      <c r="D1112" s="645"/>
      <c r="L1112" s="645"/>
      <c r="M1112" s="645"/>
      <c r="N1112" s="645"/>
      <c r="T1112" s="548"/>
      <c r="U1112" s="548"/>
    </row>
    <row r="1113" spans="2:21" x14ac:dyDescent="0.25">
      <c r="B1113" s="645"/>
      <c r="C1113" s="645"/>
      <c r="D1113" s="645"/>
      <c r="L1113" s="645"/>
      <c r="M1113" s="645"/>
      <c r="N1113" s="645"/>
      <c r="S1113" s="548"/>
      <c r="T1113" s="548"/>
      <c r="U1113" s="548"/>
    </row>
    <row r="1114" spans="2:21" x14ac:dyDescent="0.25">
      <c r="B1114" s="645"/>
      <c r="C1114" s="645"/>
      <c r="D1114" s="645"/>
      <c r="L1114" s="645"/>
      <c r="M1114" s="645"/>
      <c r="N1114" s="645"/>
      <c r="T1114" s="548"/>
      <c r="U1114" s="548"/>
    </row>
    <row r="1116" spans="2:21" x14ac:dyDescent="0.25">
      <c r="B1116" s="645"/>
      <c r="C1116" s="645"/>
      <c r="D1116" s="645"/>
      <c r="L1116" s="645"/>
      <c r="M1116" s="645"/>
      <c r="N1116" s="645"/>
      <c r="S1116" s="548"/>
      <c r="T1116" s="548"/>
      <c r="U1116" s="548"/>
    </row>
    <row r="1118" spans="2:21" x14ac:dyDescent="0.25">
      <c r="B1118" s="645"/>
      <c r="C1118" s="645"/>
      <c r="D1118" s="645"/>
      <c r="L1118" s="645"/>
      <c r="M1118" s="645"/>
      <c r="N1118" s="645"/>
      <c r="T1118" s="548"/>
      <c r="U1118" s="548"/>
    </row>
    <row r="1119" spans="2:21" x14ac:dyDescent="0.25">
      <c r="B1119" s="645"/>
      <c r="C1119" s="645"/>
      <c r="D1119" s="645"/>
      <c r="L1119" s="645"/>
      <c r="M1119" s="645"/>
      <c r="N1119" s="645"/>
      <c r="S1119" s="548"/>
      <c r="T1119" s="548"/>
      <c r="U1119" s="548"/>
    </row>
    <row r="1121" spans="2:21" x14ac:dyDescent="0.25">
      <c r="B1121" s="645"/>
      <c r="C1121" s="645"/>
      <c r="D1121" s="645"/>
      <c r="L1121" s="645"/>
      <c r="M1121" s="645"/>
      <c r="N1121" s="645"/>
      <c r="T1121" s="548"/>
      <c r="U1121" s="548"/>
    </row>
    <row r="1122" spans="2:21" x14ac:dyDescent="0.25">
      <c r="B1122" s="645"/>
      <c r="C1122" s="645"/>
      <c r="D1122" s="645"/>
      <c r="L1122" s="645"/>
      <c r="M1122" s="645"/>
      <c r="N1122" s="645"/>
      <c r="T1122" s="548"/>
      <c r="U1122" s="548"/>
    </row>
    <row r="1123" spans="2:21" x14ac:dyDescent="0.25">
      <c r="B1123" s="645"/>
      <c r="C1123" s="645"/>
      <c r="D1123" s="645"/>
      <c r="L1123" s="645"/>
      <c r="M1123" s="645"/>
      <c r="N1123" s="645"/>
      <c r="S1123" s="548"/>
      <c r="T1123" s="548"/>
      <c r="U1123" s="548"/>
    </row>
    <row r="1124" spans="2:21" x14ac:dyDescent="0.25">
      <c r="B1124" s="645"/>
      <c r="C1124" s="645"/>
      <c r="D1124" s="645"/>
      <c r="L1124" s="645"/>
      <c r="M1124" s="645"/>
      <c r="N1124" s="645"/>
      <c r="T1124" s="548"/>
      <c r="U1124" s="548"/>
    </row>
    <row r="1126" spans="2:21" x14ac:dyDescent="0.25">
      <c r="B1126" s="645"/>
      <c r="C1126" s="645"/>
      <c r="D1126" s="645"/>
      <c r="L1126" s="645"/>
      <c r="M1126" s="645"/>
      <c r="N1126" s="645"/>
      <c r="S1126" s="548"/>
      <c r="T1126" s="548"/>
      <c r="U1126" s="548"/>
    </row>
    <row r="1128" spans="2:21" x14ac:dyDescent="0.25">
      <c r="B1128" s="645"/>
      <c r="C1128" s="645"/>
      <c r="D1128" s="645"/>
      <c r="L1128" s="645"/>
      <c r="M1128" s="645"/>
      <c r="N1128" s="645"/>
      <c r="T1128" s="548"/>
      <c r="U1128" s="548"/>
    </row>
    <row r="1130" spans="2:21" x14ac:dyDescent="0.25">
      <c r="B1130" s="645"/>
      <c r="C1130" s="645"/>
      <c r="D1130" s="645"/>
      <c r="L1130" s="645"/>
      <c r="M1130" s="645"/>
      <c r="N1130" s="645"/>
      <c r="T1130" s="548"/>
      <c r="U1130" s="548"/>
    </row>
    <row r="1132" spans="2:21" x14ac:dyDescent="0.25">
      <c r="B1132" s="645"/>
      <c r="C1132" s="645"/>
      <c r="D1132" s="645"/>
      <c r="L1132" s="645"/>
      <c r="M1132" s="645"/>
      <c r="N1132" s="645"/>
      <c r="S1132" s="548"/>
      <c r="T1132" s="548"/>
      <c r="U1132" s="548"/>
    </row>
    <row r="1134" spans="2:21" x14ac:dyDescent="0.25">
      <c r="B1134" s="645"/>
      <c r="C1134" s="645"/>
      <c r="D1134" s="645"/>
      <c r="L1134" s="645"/>
      <c r="M1134" s="645"/>
      <c r="N1134" s="645"/>
      <c r="T1134" s="548"/>
      <c r="U1134" s="548"/>
    </row>
    <row r="1136" spans="2:21" x14ac:dyDescent="0.25">
      <c r="B1136" s="645"/>
      <c r="C1136" s="645"/>
      <c r="D1136" s="645"/>
      <c r="L1136" s="645"/>
      <c r="M1136" s="645"/>
      <c r="N1136" s="645"/>
      <c r="S1136" s="548"/>
      <c r="T1136" s="548"/>
      <c r="U1136" s="548"/>
    </row>
    <row r="1138" spans="2:21" x14ac:dyDescent="0.25">
      <c r="B1138" s="645"/>
      <c r="C1138" s="645"/>
      <c r="D1138" s="645"/>
      <c r="L1138" s="645"/>
      <c r="M1138" s="645"/>
      <c r="N1138" s="645"/>
      <c r="T1138" s="548"/>
      <c r="U1138" s="548"/>
    </row>
    <row r="1139" spans="2:21" x14ac:dyDescent="0.25">
      <c r="B1139" s="645"/>
      <c r="C1139" s="645"/>
      <c r="D1139" s="645"/>
      <c r="L1139" s="645"/>
      <c r="M1139" s="645"/>
      <c r="N1139" s="645"/>
    </row>
    <row r="1140" spans="2:21" x14ac:dyDescent="0.25">
      <c r="B1140" s="645"/>
      <c r="C1140" s="645"/>
      <c r="D1140" s="645"/>
      <c r="L1140" s="645"/>
      <c r="M1140" s="645"/>
      <c r="N1140" s="645"/>
    </row>
    <row r="1142" spans="2:21" x14ac:dyDescent="0.25">
      <c r="B1142" s="645"/>
      <c r="C1142" s="645"/>
      <c r="D1142" s="645"/>
      <c r="L1142" s="645"/>
      <c r="M1142" s="645"/>
      <c r="N1142" s="645"/>
      <c r="S1142" s="548"/>
      <c r="T1142" s="548"/>
      <c r="U1142" s="548"/>
    </row>
    <row r="1144" spans="2:21" x14ac:dyDescent="0.25">
      <c r="B1144" s="645"/>
      <c r="C1144" s="645"/>
      <c r="D1144" s="645"/>
      <c r="L1144" s="645"/>
      <c r="M1144" s="645"/>
      <c r="N1144" s="645"/>
      <c r="S1144" s="548"/>
      <c r="T1144" s="548"/>
      <c r="U1144" s="548"/>
    </row>
    <row r="1146" spans="2:21" x14ac:dyDescent="0.25">
      <c r="B1146" s="645"/>
      <c r="C1146" s="645"/>
      <c r="D1146" s="645"/>
      <c r="L1146" s="645"/>
      <c r="M1146" s="645"/>
      <c r="N1146" s="645"/>
      <c r="T1146" s="548"/>
      <c r="U1146" s="548"/>
    </row>
    <row r="1147" spans="2:21" x14ac:dyDescent="0.25">
      <c r="B1147" s="645"/>
      <c r="C1147" s="645"/>
      <c r="D1147" s="645"/>
      <c r="L1147" s="645"/>
      <c r="M1147" s="645"/>
      <c r="N1147" s="645"/>
      <c r="T1147" s="548"/>
      <c r="U1147" s="548"/>
    </row>
    <row r="1149" spans="2:21" x14ac:dyDescent="0.25">
      <c r="B1149" s="645"/>
      <c r="C1149" s="645"/>
      <c r="D1149" s="645"/>
      <c r="L1149" s="645"/>
      <c r="M1149" s="645"/>
      <c r="N1149" s="645"/>
      <c r="T1149" s="548"/>
      <c r="U1149" s="548"/>
    </row>
    <row r="1151" spans="2:21" x14ac:dyDescent="0.25">
      <c r="B1151" s="645"/>
      <c r="C1151" s="645"/>
      <c r="D1151" s="645"/>
      <c r="L1151" s="645"/>
      <c r="M1151" s="645"/>
      <c r="N1151" s="645"/>
      <c r="T1151" s="548"/>
      <c r="U1151" s="548"/>
    </row>
    <row r="1152" spans="2:21" x14ac:dyDescent="0.25">
      <c r="B1152" s="645"/>
      <c r="C1152" s="645"/>
      <c r="D1152" s="645"/>
      <c r="L1152" s="645"/>
      <c r="M1152" s="645"/>
      <c r="N1152" s="645"/>
      <c r="T1152" s="548"/>
      <c r="U1152" s="548"/>
    </row>
    <row r="1154" spans="2:21" x14ac:dyDescent="0.25">
      <c r="B1154" s="645"/>
      <c r="C1154" s="645"/>
      <c r="D1154" s="645"/>
      <c r="L1154" s="645"/>
      <c r="M1154" s="645"/>
      <c r="N1154" s="645"/>
      <c r="T1154" s="548"/>
      <c r="U1154" s="548"/>
    </row>
    <row r="1155" spans="2:21" x14ac:dyDescent="0.25">
      <c r="B1155" s="645"/>
      <c r="C1155" s="645"/>
      <c r="D1155" s="645"/>
      <c r="L1155" s="645"/>
      <c r="M1155" s="645"/>
      <c r="N1155" s="645"/>
      <c r="T1155" s="548"/>
      <c r="U1155" s="548"/>
    </row>
    <row r="1156" spans="2:21" x14ac:dyDescent="0.25">
      <c r="B1156" s="645"/>
      <c r="C1156" s="645"/>
      <c r="D1156" s="645"/>
      <c r="L1156" s="645"/>
      <c r="M1156" s="645"/>
      <c r="N1156" s="645"/>
      <c r="T1156" s="548"/>
      <c r="U1156" s="548"/>
    </row>
    <row r="1158" spans="2:21" x14ac:dyDescent="0.25">
      <c r="B1158" s="645"/>
      <c r="C1158" s="645"/>
      <c r="D1158" s="645"/>
      <c r="L1158" s="645"/>
      <c r="M1158" s="645"/>
      <c r="N1158" s="645"/>
      <c r="S1158" s="548"/>
      <c r="T1158" s="548"/>
      <c r="U1158" s="548"/>
    </row>
    <row r="1160" spans="2:21" x14ac:dyDescent="0.25">
      <c r="B1160" s="645"/>
      <c r="C1160" s="645"/>
      <c r="D1160" s="645"/>
      <c r="L1160" s="645"/>
      <c r="M1160" s="645"/>
      <c r="N1160" s="645"/>
      <c r="S1160" s="548"/>
      <c r="T1160" s="548"/>
      <c r="U1160" s="548"/>
    </row>
    <row r="1162" spans="2:21" x14ac:dyDescent="0.25">
      <c r="B1162" s="645"/>
      <c r="C1162" s="645"/>
      <c r="D1162" s="645"/>
      <c r="L1162" s="645"/>
      <c r="M1162" s="645"/>
      <c r="N1162" s="645"/>
      <c r="S1162" s="548"/>
      <c r="T1162" s="548"/>
      <c r="U1162" s="548"/>
    </row>
    <row r="1164" spans="2:21" x14ac:dyDescent="0.25">
      <c r="B1164" s="645"/>
      <c r="C1164" s="645"/>
      <c r="D1164" s="645"/>
      <c r="L1164" s="645"/>
      <c r="M1164" s="645"/>
      <c r="N1164" s="645"/>
      <c r="T1164" s="548"/>
      <c r="U1164" s="548"/>
    </row>
    <row r="1165" spans="2:21" x14ac:dyDescent="0.25">
      <c r="B1165" s="645"/>
      <c r="C1165" s="645"/>
      <c r="D1165" s="645"/>
      <c r="L1165" s="645"/>
      <c r="M1165" s="645"/>
      <c r="N1165" s="645"/>
      <c r="T1165" s="548"/>
      <c r="U1165" s="548"/>
    </row>
    <row r="1166" spans="2:21" x14ac:dyDescent="0.25">
      <c r="B1166" s="645"/>
      <c r="C1166" s="645"/>
      <c r="D1166" s="645"/>
      <c r="L1166" s="645"/>
      <c r="M1166" s="645"/>
      <c r="N1166" s="645"/>
      <c r="T1166" s="548"/>
      <c r="U1166" s="548"/>
    </row>
    <row r="1168" spans="2:21" x14ac:dyDescent="0.25">
      <c r="B1168" s="645"/>
      <c r="C1168" s="645"/>
      <c r="D1168" s="645"/>
      <c r="L1168" s="645"/>
      <c r="M1168" s="645"/>
      <c r="N1168" s="645"/>
      <c r="T1168" s="548"/>
      <c r="U1168" s="548"/>
    </row>
    <row r="1170" spans="2:21" x14ac:dyDescent="0.25">
      <c r="B1170" s="645"/>
      <c r="C1170" s="645"/>
      <c r="D1170" s="645"/>
      <c r="L1170" s="645"/>
      <c r="M1170" s="645"/>
      <c r="N1170" s="645"/>
      <c r="T1170" s="548"/>
      <c r="U1170" s="548"/>
    </row>
    <row r="1171" spans="2:21" x14ac:dyDescent="0.25">
      <c r="B1171" s="645"/>
      <c r="C1171" s="645"/>
      <c r="D1171" s="645"/>
      <c r="L1171" s="645"/>
      <c r="M1171" s="645"/>
      <c r="N1171" s="645"/>
      <c r="S1171" s="548"/>
      <c r="T1171" s="548"/>
      <c r="U1171" s="548"/>
    </row>
    <row r="1173" spans="2:21" x14ac:dyDescent="0.25">
      <c r="B1173" s="645"/>
      <c r="C1173" s="645"/>
      <c r="D1173" s="645"/>
      <c r="L1173" s="645"/>
      <c r="M1173" s="645"/>
      <c r="N1173" s="645"/>
      <c r="S1173" s="548"/>
      <c r="T1173" s="548"/>
      <c r="U1173" s="548"/>
    </row>
    <row r="1175" spans="2:21" x14ac:dyDescent="0.25">
      <c r="B1175" s="645"/>
      <c r="C1175" s="645"/>
      <c r="D1175" s="645"/>
      <c r="L1175" s="645"/>
      <c r="M1175" s="645"/>
      <c r="N1175" s="645"/>
      <c r="T1175" s="548"/>
      <c r="U1175" s="548"/>
    </row>
    <row r="1177" spans="2:21" x14ac:dyDescent="0.25">
      <c r="B1177" s="645"/>
      <c r="C1177" s="645"/>
      <c r="D1177" s="645"/>
      <c r="L1177" s="645"/>
      <c r="M1177" s="645"/>
      <c r="N1177" s="645"/>
      <c r="S1177" s="548"/>
      <c r="T1177" s="548"/>
      <c r="U1177" s="548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3059D-6376-4732-89E6-7A862271D877}">
  <sheetPr>
    <tabColor rgb="FFC00000"/>
  </sheetPr>
  <dimension ref="A2:M9"/>
  <sheetViews>
    <sheetView topLeftCell="E1" zoomScale="86" zoomScaleNormal="86" workbookViewId="0">
      <selection activeCell="M7" sqref="M7"/>
    </sheetView>
  </sheetViews>
  <sheetFormatPr defaultRowHeight="15" x14ac:dyDescent="0.25"/>
  <cols>
    <col min="1" max="1" width="2.42578125" customWidth="1"/>
    <col min="2" max="2" width="14.140625" style="555" customWidth="1"/>
    <col min="3" max="3" width="12.85546875" customWidth="1"/>
    <col min="4" max="4" width="38.7109375" customWidth="1"/>
    <col min="5" max="5" width="23.5703125" style="555" customWidth="1"/>
    <col min="6" max="6" width="28.85546875" style="555" customWidth="1"/>
    <col min="7" max="7" width="27.5703125" style="555" customWidth="1"/>
    <col min="8" max="8" width="17.42578125" customWidth="1"/>
    <col min="9" max="9" width="17.42578125" style="555" customWidth="1"/>
    <col min="10" max="10" width="19.42578125" customWidth="1"/>
    <col min="11" max="11" width="19.42578125" style="555" customWidth="1"/>
    <col min="12" max="12" width="11.5703125" customWidth="1"/>
    <col min="13" max="13" width="14.42578125" customWidth="1"/>
  </cols>
  <sheetData>
    <row r="2" spans="1:13" ht="60" x14ac:dyDescent="0.25">
      <c r="B2" s="911" t="s">
        <v>8284</v>
      </c>
      <c r="C2" s="785" t="s">
        <v>3744</v>
      </c>
      <c r="D2" s="785" t="s">
        <v>2972</v>
      </c>
      <c r="E2" s="785" t="s">
        <v>8282</v>
      </c>
      <c r="F2" s="785" t="s">
        <v>8151</v>
      </c>
      <c r="G2" s="785" t="s">
        <v>8150</v>
      </c>
      <c r="H2" s="785" t="s">
        <v>8148</v>
      </c>
      <c r="I2" s="785" t="s">
        <v>8152</v>
      </c>
      <c r="J2" s="785" t="s">
        <v>8149</v>
      </c>
      <c r="K2" s="785" t="s">
        <v>8153</v>
      </c>
      <c r="L2" s="785" t="s">
        <v>8154</v>
      </c>
    </row>
    <row r="3" spans="1:13" x14ac:dyDescent="0.25">
      <c r="B3" s="912">
        <v>43935</v>
      </c>
      <c r="C3" s="899">
        <v>5150055224</v>
      </c>
      <c r="D3" s="900" t="str">
        <f>IFERROR(VLOOKUP(C3,Database!A:D,2,FALSE),"FG not Found")</f>
        <v>C&amp;B 12 OZ SEAFOOD SAUCE 6CT</v>
      </c>
      <c r="E3" s="900"/>
      <c r="F3" s="900"/>
      <c r="G3" s="900"/>
      <c r="H3" s="900">
        <v>0</v>
      </c>
      <c r="I3" s="900">
        <v>0</v>
      </c>
      <c r="J3" s="901">
        <v>201</v>
      </c>
      <c r="K3" s="900">
        <v>0</v>
      </c>
      <c r="L3" s="902">
        <v>0</v>
      </c>
    </row>
    <row r="4" spans="1:13" x14ac:dyDescent="0.25">
      <c r="B4" s="912">
        <v>43935</v>
      </c>
      <c r="C4" s="899">
        <v>3619210523</v>
      </c>
      <c r="D4" s="900" t="str">
        <f>IFERROR(VLOOKUP(C4,Database!A:D,2,FALSE),"FG not Found")</f>
        <v>SCO SQR 9.5OZ ORG SDL RASP FS 6 CT</v>
      </c>
      <c r="E4" s="900"/>
      <c r="F4" s="901">
        <v>6902</v>
      </c>
      <c r="G4" s="901">
        <v>6902</v>
      </c>
      <c r="H4" s="900">
        <v>5102</v>
      </c>
      <c r="I4" s="900">
        <v>5102</v>
      </c>
      <c r="J4" s="900">
        <v>1800</v>
      </c>
      <c r="K4" s="900">
        <v>0</v>
      </c>
      <c r="L4" s="902">
        <v>0</v>
      </c>
    </row>
    <row r="5" spans="1:13" x14ac:dyDescent="0.25">
      <c r="A5" s="886"/>
      <c r="B5" s="994">
        <v>43935</v>
      </c>
      <c r="C5" s="995">
        <v>6984806304</v>
      </c>
      <c r="D5" s="908" t="str">
        <f>IFERROR(VLOOKUP(C5,Database!A:D,2,FALSE),"FG not Found")</f>
        <v>DF 500ML LT STRAW FRT SPREAD</v>
      </c>
      <c r="E5" s="908"/>
      <c r="F5" s="908">
        <v>7700</v>
      </c>
      <c r="G5" s="908">
        <v>7700</v>
      </c>
      <c r="H5" s="908">
        <v>7700</v>
      </c>
      <c r="I5" s="908">
        <v>7532</v>
      </c>
      <c r="J5" s="908">
        <v>0</v>
      </c>
      <c r="K5" s="908">
        <v>0</v>
      </c>
      <c r="L5" s="996">
        <v>0</v>
      </c>
      <c r="M5" t="s">
        <v>8356</v>
      </c>
    </row>
    <row r="6" spans="1:13" x14ac:dyDescent="0.25">
      <c r="B6" s="912">
        <v>43935</v>
      </c>
      <c r="C6" s="899">
        <v>7092000778</v>
      </c>
      <c r="D6" s="900" t="str">
        <f>IFERROR(VLOOKUP(C6,Database!A:D,2,FALSE),"FG not Found")</f>
        <v>KB 16 OZ SDLS RASPBERRY JAM</v>
      </c>
      <c r="E6" s="900"/>
      <c r="F6" s="900">
        <v>2332</v>
      </c>
      <c r="G6" s="900">
        <v>2332</v>
      </c>
      <c r="H6" s="901">
        <v>2373</v>
      </c>
      <c r="I6" s="900">
        <v>2254</v>
      </c>
      <c r="J6" s="900">
        <v>0</v>
      </c>
      <c r="K6" s="900">
        <v>119</v>
      </c>
      <c r="L6" s="902">
        <v>0</v>
      </c>
    </row>
    <row r="7" spans="1:13" x14ac:dyDescent="0.25">
      <c r="B7" s="912">
        <v>43935</v>
      </c>
      <c r="C7" s="903">
        <v>7092000772</v>
      </c>
      <c r="D7" s="901" t="str">
        <f>IFERROR(VLOOKUP(C7,Database!A:D,2,FALSE),"FG not Found")</f>
        <v>KB 16 OZ SDLS BOYSEN JAM</v>
      </c>
      <c r="E7" s="904"/>
      <c r="F7" s="900">
        <v>4327</v>
      </c>
      <c r="G7" s="900">
        <v>4327</v>
      </c>
      <c r="H7" s="900">
        <v>4344</v>
      </c>
      <c r="I7" s="900">
        <v>4344</v>
      </c>
      <c r="J7" s="901">
        <v>-17</v>
      </c>
      <c r="K7" s="900">
        <v>0</v>
      </c>
      <c r="L7" s="902">
        <v>0</v>
      </c>
    </row>
    <row r="8" spans="1:13" x14ac:dyDescent="0.25">
      <c r="B8" s="912">
        <v>43935</v>
      </c>
      <c r="C8" s="905">
        <v>6984806110</v>
      </c>
      <c r="D8" s="900" t="str">
        <f>IFERROR(VLOOKUP(C8,Database!A:D,2,FALSE),"FG not Found")</f>
        <v>DF 54CS 1L LIGHT STRAWBRY DRP</v>
      </c>
      <c r="E8" s="900"/>
      <c r="F8" s="900"/>
      <c r="G8" s="904">
        <v>2</v>
      </c>
      <c r="H8" s="904">
        <v>0</v>
      </c>
      <c r="I8" s="900"/>
      <c r="J8" s="900"/>
      <c r="K8" s="904">
        <v>0</v>
      </c>
      <c r="L8" s="906">
        <v>0</v>
      </c>
    </row>
    <row r="9" spans="1:13" x14ac:dyDescent="0.25">
      <c r="B9" s="912">
        <v>43936</v>
      </c>
      <c r="C9" s="907">
        <v>6984806361</v>
      </c>
      <c r="D9" s="908" t="str">
        <f>IFERROR(VLOOKUP(C9,Database!A:D,2,FALSE),"FG not Found")</f>
        <v>DF 500ML LT RASP FRT SPREAD</v>
      </c>
      <c r="E9" s="909" t="s">
        <v>8283</v>
      </c>
      <c r="F9" s="910"/>
      <c r="G9" s="910"/>
      <c r="H9" s="910"/>
      <c r="I9" s="910"/>
      <c r="J9" s="910">
        <v>0</v>
      </c>
      <c r="K9" s="910"/>
      <c r="L9" s="910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194C-76CF-4AE7-8E31-743C632F78BA}">
  <sheetPr codeName="Sheet2">
    <tabColor rgb="FF33CC33"/>
    <pageSetUpPr fitToPage="1"/>
  </sheetPr>
  <dimension ref="A1:Y1000"/>
  <sheetViews>
    <sheetView topLeftCell="A763" zoomScale="86" zoomScaleNormal="86" workbookViewId="0">
      <selection activeCell="T799" sqref="T799"/>
    </sheetView>
  </sheetViews>
  <sheetFormatPr defaultRowHeight="15" x14ac:dyDescent="0.25"/>
  <cols>
    <col min="1" max="1" width="9.85546875" style="266" customWidth="1"/>
    <col min="2" max="2" width="10.140625" customWidth="1"/>
    <col min="3" max="3" width="4.85546875" customWidth="1"/>
    <col min="4" max="4" width="7.7109375" customWidth="1"/>
    <col min="5" max="5" width="10.85546875" hidden="1" customWidth="1"/>
    <col min="6" max="6" width="12.85546875" customWidth="1"/>
    <col min="7" max="7" width="33.140625" customWidth="1"/>
    <col min="8" max="8" width="6.7109375" customWidth="1"/>
    <col min="9" max="9" width="4.7109375" customWidth="1"/>
    <col min="10" max="10" width="10.5703125" hidden="1" customWidth="1"/>
    <col min="11" max="11" width="5.42578125" customWidth="1"/>
    <col min="12" max="12" width="11" customWidth="1"/>
    <col min="13" max="13" width="5" customWidth="1"/>
    <col min="14" max="14" width="4.140625" customWidth="1"/>
    <col min="15" max="15" width="6.42578125" customWidth="1"/>
    <col min="16" max="16" width="8.28515625" customWidth="1"/>
    <col min="17" max="17" width="38.42578125" customWidth="1"/>
    <col min="18" max="18" width="21.42578125" style="266" customWidth="1"/>
    <col min="19" max="19" width="22" style="266" customWidth="1"/>
    <col min="20" max="20" width="9.42578125" style="266" customWidth="1"/>
    <col min="21" max="21" width="20.7109375" style="266" hidden="1" customWidth="1"/>
    <col min="22" max="22" width="18.5703125" style="266" customWidth="1"/>
    <col min="23" max="23" width="22.140625" style="266" customWidth="1"/>
    <col min="24" max="24" width="25.42578125" customWidth="1"/>
  </cols>
  <sheetData>
    <row r="1" spans="1:25" s="266" customFormat="1" x14ac:dyDescent="0.25">
      <c r="F1" s="412" t="s">
        <v>3487</v>
      </c>
      <c r="G1" s="424" t="s">
        <v>3493</v>
      </c>
      <c r="H1" s="346"/>
      <c r="J1" s="281"/>
    </row>
    <row r="2" spans="1:25" s="266" customFormat="1" x14ac:dyDescent="0.25"/>
    <row r="3" spans="1:25" s="266" customFormat="1" x14ac:dyDescent="0.25">
      <c r="G3" s="358">
        <f ca="1">TODAY()</f>
        <v>43945</v>
      </c>
    </row>
    <row r="4" spans="1:25" s="266" customFormat="1" x14ac:dyDescent="0.25"/>
    <row r="5" spans="1:25" s="266" customFormat="1" x14ac:dyDescent="0.25">
      <c r="A5" s="278"/>
      <c r="B5" s="2"/>
      <c r="C5" s="2"/>
      <c r="D5" s="2"/>
      <c r="E5" s="2"/>
      <c r="G5" s="251"/>
      <c r="H5" s="251"/>
      <c r="I5" s="251"/>
      <c r="J5" s="251"/>
      <c r="K5" s="251"/>
      <c r="L5" s="251"/>
      <c r="M5" s="251"/>
      <c r="N5" s="251"/>
      <c r="O5" s="251"/>
      <c r="P5" s="251"/>
      <c r="Q5" s="251"/>
      <c r="R5" s="251"/>
      <c r="S5" s="251"/>
      <c r="T5" s="251"/>
      <c r="U5" s="251"/>
      <c r="V5" s="251"/>
      <c r="W5" s="251"/>
      <c r="X5" s="286" t="s">
        <v>3034</v>
      </c>
      <c r="Y5" s="2"/>
    </row>
    <row r="6" spans="1:25" x14ac:dyDescent="0.25">
      <c r="A6" s="251" t="s">
        <v>3035</v>
      </c>
      <c r="B6" s="279" t="s">
        <v>110</v>
      </c>
      <c r="C6" s="279" t="s">
        <v>2982</v>
      </c>
      <c r="D6" s="280" t="s">
        <v>2970</v>
      </c>
      <c r="E6" s="280" t="s">
        <v>2984</v>
      </c>
      <c r="F6" s="280" t="s">
        <v>2971</v>
      </c>
      <c r="G6" s="280" t="s">
        <v>2972</v>
      </c>
      <c r="H6" s="280" t="s">
        <v>2983</v>
      </c>
      <c r="I6" s="280" t="s">
        <v>2973</v>
      </c>
      <c r="J6" s="280" t="s">
        <v>2985</v>
      </c>
      <c r="K6" s="280" t="s">
        <v>2974</v>
      </c>
      <c r="L6" s="280" t="s">
        <v>2987</v>
      </c>
      <c r="M6" s="280" t="s">
        <v>2975</v>
      </c>
      <c r="N6" s="280" t="s">
        <v>2983</v>
      </c>
      <c r="O6" s="280" t="s">
        <v>2986</v>
      </c>
      <c r="P6" s="280" t="s">
        <v>2976</v>
      </c>
      <c r="Q6" s="437" t="s">
        <v>3091</v>
      </c>
      <c r="R6" s="436" t="s">
        <v>3072</v>
      </c>
      <c r="S6" s="280" t="s">
        <v>3070</v>
      </c>
      <c r="T6" s="280" t="s">
        <v>3488</v>
      </c>
      <c r="U6" s="280" t="s">
        <v>3156</v>
      </c>
      <c r="V6" s="280" t="s">
        <v>3491</v>
      </c>
      <c r="W6" s="280" t="s">
        <v>3490</v>
      </c>
      <c r="X6" s="251"/>
      <c r="Y6" s="2"/>
    </row>
    <row r="7" spans="1:25" x14ac:dyDescent="0.25">
      <c r="A7" s="282">
        <v>1.1000000000000001</v>
      </c>
      <c r="B7" s="285">
        <v>42323</v>
      </c>
      <c r="C7" s="335">
        <v>0</v>
      </c>
      <c r="D7" s="335">
        <v>744</v>
      </c>
      <c r="E7" s="267">
        <f>IF(C7 &lt;&gt; 0, D7-C7,D7)</f>
        <v>744</v>
      </c>
      <c r="F7" s="269">
        <v>5150004593</v>
      </c>
      <c r="G7" s="267" t="str">
        <f>IFERROR(VLOOKUP(F7,Database!A:B,2,FALSE),"FG not Found")</f>
        <v>GM 10 ML GRAPE SPREAD</v>
      </c>
      <c r="H7" s="269">
        <f>IFERROR(VLOOKUP(F7,Database!A:C,3,FALSE),"r")</f>
        <v>1143</v>
      </c>
      <c r="I7" s="269">
        <f>IFERROR(VLOOKUP(F7,Database!A:D,4,FALSE),"r")</f>
        <v>154</v>
      </c>
      <c r="J7" s="269">
        <f>(D7/I7)</f>
        <v>4.8311688311688314</v>
      </c>
      <c r="K7" s="269">
        <f>IF((44500/H7) &lt;= 26,ROUNDDOWN((44500/H7),0),26)</f>
        <v>26</v>
      </c>
      <c r="L7" s="269">
        <f>((ROUNDDOWN(K7,0)*I7))</f>
        <v>4004</v>
      </c>
      <c r="M7" s="335">
        <f>ROUNDDOWN(E7/L7,0)</f>
        <v>0</v>
      </c>
      <c r="N7" s="269">
        <f>IF(O7 &lt;&gt; 0,ROUNDUP(O7/I7,0),0)</f>
        <v>5</v>
      </c>
      <c r="O7" s="269">
        <f>E7-(((M7)*ROUNDDOWN(L7,0)))</f>
        <v>744</v>
      </c>
      <c r="P7" s="340">
        <f>IF(O7=0,0,H7*N7)</f>
        <v>5715</v>
      </c>
      <c r="Q7" s="438" t="str">
        <f>IFERROR(VLOOKUP(F7,Database!A:F,6,FALSE),"No")</f>
        <v>Not a Designated Item to Send on Maturity</v>
      </c>
      <c r="R7" s="353" t="str">
        <f>IFERROR(VLOOKUP(F8,Database!A:E,5,FALSE),"")</f>
        <v>Not Acidified Product</v>
      </c>
      <c r="S7" s="352" t="str">
        <f>IFERROR(VLOOKUP(F7,Database!A:G,7,FALSE),"FG not Found")</f>
        <v>Not a Designated Item</v>
      </c>
      <c r="T7" s="281" t="b">
        <f t="shared" ref="T7:T70" si="0">(ISNUMBER(MATCH(F7,$U$7:$U$532,0)))</f>
        <v>0</v>
      </c>
      <c r="U7" s="414">
        <v>56381</v>
      </c>
      <c r="V7" s="414"/>
      <c r="W7" s="414"/>
      <c r="X7" s="284" t="e">
        <f>IF(VLOOKUP($T7,Tags!A:AU,28)=$E7,"Tags/Reported Prod Match","Not a Match")</f>
        <v>#N/A</v>
      </c>
      <c r="Y7" s="2"/>
    </row>
    <row r="8" spans="1:25" x14ac:dyDescent="0.25">
      <c r="A8" s="282">
        <v>2.2000000000000002</v>
      </c>
      <c r="B8" s="283">
        <v>43784</v>
      </c>
      <c r="C8" s="335">
        <v>0</v>
      </c>
      <c r="D8" s="346">
        <v>97</v>
      </c>
      <c r="E8" s="267">
        <f t="shared" ref="E8:E71" si="1">IF(C8 &lt;&gt; 0, D8-C8,D8)</f>
        <v>97</v>
      </c>
      <c r="F8" s="410">
        <v>5150004018</v>
      </c>
      <c r="G8" s="267" t="str">
        <f>IFERROR(VLOOKUP(F8,Database!A:D,2,FALSE),"FG not Found")</f>
        <v>SM 310 ML NSA STRAW</v>
      </c>
      <c r="H8" s="269">
        <f>IFERROR(VLOOKUP(F8,Database!A:C,3,FALSE),"r")</f>
        <v>1929.8</v>
      </c>
      <c r="I8" s="269">
        <f>IFERROR(VLOOKUP(F8,Database!A:D,4,FALSE),"r")</f>
        <v>126</v>
      </c>
      <c r="J8" s="269">
        <f t="shared" ref="J8:J70" si="2">(D8/I8)</f>
        <v>0.76984126984126988</v>
      </c>
      <c r="K8" s="269">
        <f t="shared" ref="K8:K71" si="3">IF((44500/H8) &lt;= 26,ROUNDDOWN((44500/H8),0),26)</f>
        <v>23</v>
      </c>
      <c r="L8" s="269">
        <f t="shared" ref="L8:L71" si="4">((ROUNDDOWN(K8,0)*I8))</f>
        <v>2898</v>
      </c>
      <c r="M8" s="335">
        <f t="shared" ref="M8:M71" si="5">ROUNDDOWN(E8/L8,0)</f>
        <v>0</v>
      </c>
      <c r="N8" s="269">
        <f t="shared" ref="N8:N71" si="6">IF(O8 &lt;&gt; 0,ROUNDUP(O8/I8,0),0)</f>
        <v>1</v>
      </c>
      <c r="O8" s="269">
        <f t="shared" ref="O8:O71" si="7">E8-(((M8)*ROUNDDOWN(L8,0)))</f>
        <v>97</v>
      </c>
      <c r="P8" s="340">
        <f t="shared" ref="P8:P71" si="8">IF(O8=0,0,H8*N8)</f>
        <v>1929.8</v>
      </c>
      <c r="Q8" s="438" t="str">
        <f>IFERROR(VLOOKUP(F8,Database!A:F,6,FALSE),"No")</f>
        <v>Not a Designated Item to Send on Maturity</v>
      </c>
      <c r="R8" s="353" t="str">
        <f>IFERROR(VLOOKUP(F9,Database!A:E,5,FALSE),"")</f>
        <v>Not Acidified Product</v>
      </c>
      <c r="S8" s="352" t="str">
        <f>IFERROR(VLOOKUP(F8,Database!A:G,7,FALSE),"FG not Found")</f>
        <v>Not a Designated Item</v>
      </c>
      <c r="T8" s="281" t="b">
        <f t="shared" si="0"/>
        <v>0</v>
      </c>
      <c r="U8" s="414">
        <v>55498</v>
      </c>
      <c r="V8" s="414"/>
      <c r="W8" s="414"/>
      <c r="X8" s="284" t="e">
        <f>IF(VLOOKUP($T8,Tags!A:AU,28)=$E8,"Tags/Reported Prod Match","Not a Match")</f>
        <v>#N/A</v>
      </c>
      <c r="Y8" s="2"/>
    </row>
    <row r="9" spans="1:25" x14ac:dyDescent="0.25">
      <c r="A9" s="282">
        <v>3.3</v>
      </c>
      <c r="B9" s="283">
        <v>43784</v>
      </c>
      <c r="C9" s="335">
        <v>0</v>
      </c>
      <c r="D9" s="335">
        <v>4119</v>
      </c>
      <c r="E9" s="267">
        <f t="shared" si="1"/>
        <v>4119</v>
      </c>
      <c r="F9" s="269">
        <v>5150004014</v>
      </c>
      <c r="G9" s="267" t="str">
        <f>IFERROR(VLOOKUP(F9,Database!A:D,2,FALSE),"FG not Found")</f>
        <v>SM 310 ML NSA BLUEBERRY</v>
      </c>
      <c r="H9" s="269">
        <f>IFERROR(VLOOKUP(F9,Database!A:C,3,FALSE),"r")</f>
        <v>1955</v>
      </c>
      <c r="I9" s="269">
        <f>IFERROR(VLOOKUP(F9,Database!A:D,4,FALSE),"r")</f>
        <v>126</v>
      </c>
      <c r="J9" s="269">
        <f t="shared" si="2"/>
        <v>32.69047619047619</v>
      </c>
      <c r="K9" s="269">
        <f t="shared" si="3"/>
        <v>22</v>
      </c>
      <c r="L9" s="269">
        <f t="shared" si="4"/>
        <v>2772</v>
      </c>
      <c r="M9" s="335">
        <f t="shared" si="5"/>
        <v>1</v>
      </c>
      <c r="N9" s="269">
        <f t="shared" si="6"/>
        <v>11</v>
      </c>
      <c r="O9" s="269">
        <f t="shared" si="7"/>
        <v>1347</v>
      </c>
      <c r="P9" s="340">
        <f t="shared" si="8"/>
        <v>21505</v>
      </c>
      <c r="Q9" s="438" t="str">
        <f>IFERROR(VLOOKUP(F9,Database!A:F,6,FALSE),"No")</f>
        <v>Not a Designated Item to Send on Maturity</v>
      </c>
      <c r="R9" s="353" t="str">
        <f>IFERROR(VLOOKUP(F10,Database!A:E,5,FALSE),"")</f>
        <v>Not Acidified Product</v>
      </c>
      <c r="S9" s="352" t="str">
        <f>IFERROR(VLOOKUP(F9,Database!A:G,7,FALSE),"FG not Found")</f>
        <v>Not a Designated Item</v>
      </c>
      <c r="T9" s="281" t="b">
        <f t="shared" si="0"/>
        <v>0</v>
      </c>
      <c r="U9" s="414">
        <v>58661</v>
      </c>
      <c r="V9" s="414"/>
      <c r="W9" s="414"/>
      <c r="X9" s="284" t="e">
        <f>IF(VLOOKUP($T9,Tags!A:AU,28)=$E9,"Tags/Reported Prod Match","Not a Match")</f>
        <v>#N/A</v>
      </c>
      <c r="Y9" s="2"/>
    </row>
    <row r="10" spans="1:25" x14ac:dyDescent="0.25">
      <c r="A10" s="282">
        <v>4.4000000000000004</v>
      </c>
      <c r="B10" s="283">
        <v>43784</v>
      </c>
      <c r="C10" s="335">
        <v>0</v>
      </c>
      <c r="D10" s="335">
        <v>252</v>
      </c>
      <c r="E10" s="267">
        <f t="shared" si="1"/>
        <v>252</v>
      </c>
      <c r="F10" s="269">
        <v>5150004017</v>
      </c>
      <c r="G10" s="267" t="str">
        <f>IFERROR(VLOOKUP(F10,Database!A:D,2,FALSE),"FG not Found")</f>
        <v>SM 310 ML NSA RASP</v>
      </c>
      <c r="H10" s="269">
        <f>IFERROR(VLOOKUP(F10,Database!A:C,3,FALSE),"r")</f>
        <v>1955</v>
      </c>
      <c r="I10" s="269">
        <f>IFERROR(VLOOKUP(F10,Database!A:D,4,FALSE),"r")</f>
        <v>126</v>
      </c>
      <c r="J10" s="269">
        <f t="shared" si="2"/>
        <v>2</v>
      </c>
      <c r="K10" s="269">
        <f t="shared" si="3"/>
        <v>22</v>
      </c>
      <c r="L10" s="269">
        <f t="shared" si="4"/>
        <v>2772</v>
      </c>
      <c r="M10" s="335">
        <f t="shared" si="5"/>
        <v>0</v>
      </c>
      <c r="N10" s="269">
        <f t="shared" si="6"/>
        <v>2</v>
      </c>
      <c r="O10" s="269">
        <f t="shared" si="7"/>
        <v>252</v>
      </c>
      <c r="P10" s="340">
        <f t="shared" si="8"/>
        <v>3910</v>
      </c>
      <c r="Q10" s="438" t="str">
        <f>IFERROR(VLOOKUP(F10,Database!A:F,6,FALSE),"No")</f>
        <v>Not a Designated Item to Send on Maturity</v>
      </c>
      <c r="R10" s="353" t="str">
        <f>IFERROR(VLOOKUP(F11,Database!A:E,5,FALSE),"")</f>
        <v>Not Acidified Product</v>
      </c>
      <c r="S10" s="352" t="str">
        <f>IFERROR(VLOOKUP(F10,Database!A:G,7,FALSE),"FG not Found")</f>
        <v>Not a Designated Item</v>
      </c>
      <c r="T10" s="281" t="b">
        <f t="shared" si="0"/>
        <v>0</v>
      </c>
      <c r="U10" s="414">
        <v>55498</v>
      </c>
      <c r="V10" s="414"/>
      <c r="W10" s="414"/>
      <c r="X10" s="284" t="e">
        <f>IF(VLOOKUP($T10,Tags!A:AU,28)=$E10,"Tags/Reported Prod Match","Not a Match")</f>
        <v>#N/A</v>
      </c>
      <c r="Y10" s="2"/>
    </row>
    <row r="11" spans="1:25" x14ac:dyDescent="0.25">
      <c r="A11" s="282">
        <v>5.5</v>
      </c>
      <c r="B11" s="283">
        <v>43787</v>
      </c>
      <c r="C11" s="335">
        <v>0</v>
      </c>
      <c r="D11" s="335">
        <v>1375</v>
      </c>
      <c r="E11" s="267">
        <f t="shared" si="1"/>
        <v>1375</v>
      </c>
      <c r="F11" s="269">
        <v>5150040126</v>
      </c>
      <c r="G11" s="267" t="str">
        <f>IFERROR(VLOOKUP(F11,Database!A:D,2,FALSE),"FG not Found")</f>
        <v>SM 16 ML PURE RASP JAM</v>
      </c>
      <c r="H11" s="269">
        <f>IFERROR(VLOOKUP(F11,Database!A:C,3,FALSE),"r")</f>
        <v>1464.2</v>
      </c>
      <c r="I11" s="269">
        <f>IFERROR(VLOOKUP(F11,Database!A:D,4,FALSE),"r")</f>
        <v>132</v>
      </c>
      <c r="J11" s="269">
        <f t="shared" si="2"/>
        <v>10.416666666666666</v>
      </c>
      <c r="K11" s="269">
        <f t="shared" si="3"/>
        <v>26</v>
      </c>
      <c r="L11" s="269">
        <f t="shared" si="4"/>
        <v>3432</v>
      </c>
      <c r="M11" s="335">
        <f t="shared" si="5"/>
        <v>0</v>
      </c>
      <c r="N11" s="269">
        <f t="shared" si="6"/>
        <v>11</v>
      </c>
      <c r="O11" s="269">
        <f t="shared" si="7"/>
        <v>1375</v>
      </c>
      <c r="P11" s="340">
        <f t="shared" si="8"/>
        <v>16106.2</v>
      </c>
      <c r="Q11" s="438" t="str">
        <f>IFERROR(VLOOKUP(F11,Database!A:F,6,FALSE),"No")</f>
        <v>Not a Designated Item to Send on Maturity</v>
      </c>
      <c r="R11" s="353" t="str">
        <f>IFERROR(VLOOKUP(F12,Database!A:E,5,FALSE),"")</f>
        <v>Not Acidified Product</v>
      </c>
      <c r="S11" s="352" t="str">
        <f>IFERROR(VLOOKUP(F11,Database!A:G,7,FALSE),"FG not Found")</f>
        <v>Not a Designated Item</v>
      </c>
      <c r="T11" s="281" t="b">
        <f t="shared" si="0"/>
        <v>0</v>
      </c>
      <c r="U11" s="414">
        <v>55498</v>
      </c>
      <c r="V11" s="414"/>
      <c r="W11" s="414"/>
      <c r="X11" s="284" t="e">
        <f>IF(VLOOKUP($T11,Tags!A:AU,28)=$E11,"Tags/Reported Prod Match","Not a Match")</f>
        <v>#N/A</v>
      </c>
      <c r="Y11" s="2"/>
    </row>
    <row r="12" spans="1:25" x14ac:dyDescent="0.25">
      <c r="A12" s="282">
        <v>6.6</v>
      </c>
      <c r="B12" s="283">
        <v>43787</v>
      </c>
      <c r="C12" s="335">
        <v>0</v>
      </c>
      <c r="D12" s="335">
        <v>366</v>
      </c>
      <c r="E12" s="267">
        <f t="shared" si="1"/>
        <v>366</v>
      </c>
      <c r="F12" s="269">
        <v>5150003505</v>
      </c>
      <c r="G12" s="267" t="str">
        <f>IFERROR(VLOOKUP(F12,Database!A:D,2,FALSE),"FG not Found")</f>
        <v>DK 10 TN ORANGE MARMALADE</v>
      </c>
      <c r="H12" s="269">
        <f>IFERROR(VLOOKUP(F12,Database!A:C,3,FALSE),"r")</f>
        <v>2347</v>
      </c>
      <c r="I12" s="269">
        <f>IFERROR(VLOOKUP(F12,Database!A:D,4,FALSE),"r")</f>
        <v>42</v>
      </c>
      <c r="J12" s="269">
        <f t="shared" si="2"/>
        <v>8.7142857142857135</v>
      </c>
      <c r="K12" s="269">
        <f t="shared" si="3"/>
        <v>18</v>
      </c>
      <c r="L12" s="269">
        <f t="shared" si="4"/>
        <v>756</v>
      </c>
      <c r="M12" s="335">
        <f t="shared" si="5"/>
        <v>0</v>
      </c>
      <c r="N12" s="269">
        <f t="shared" si="6"/>
        <v>9</v>
      </c>
      <c r="O12" s="269">
        <f t="shared" si="7"/>
        <v>366</v>
      </c>
      <c r="P12" s="340">
        <f t="shared" si="8"/>
        <v>21123</v>
      </c>
      <c r="Q12" s="438" t="str">
        <f>IFERROR(VLOOKUP(F12,Database!A:F,6,FALSE),"No")</f>
        <v>Not a Designated Item to Send on Maturity</v>
      </c>
      <c r="R12" s="353" t="str">
        <f>IFERROR(VLOOKUP(F13,Database!A:E,5,FALSE),"")</f>
        <v>Not Acidified Product</v>
      </c>
      <c r="S12" s="352" t="str">
        <f>IFERROR(VLOOKUP(F12,Database!A:G,7,FALSE),"FG not Found")</f>
        <v>Not a Designated Item</v>
      </c>
      <c r="T12" s="281" t="b">
        <f t="shared" si="0"/>
        <v>0</v>
      </c>
      <c r="U12" s="414">
        <v>10284</v>
      </c>
      <c r="V12" s="414"/>
      <c r="W12" s="414"/>
      <c r="X12" s="284" t="e">
        <f>IF(VLOOKUP($T12,Tags!A:AU,28)=$E12,"Tags/Reported Prod Match","Not a Match")</f>
        <v>#N/A</v>
      </c>
      <c r="Y12" s="2"/>
    </row>
    <row r="13" spans="1:25" x14ac:dyDescent="0.25">
      <c r="A13" s="282">
        <v>7.7</v>
      </c>
      <c r="B13" s="283">
        <v>43787</v>
      </c>
      <c r="C13" s="335">
        <v>0</v>
      </c>
      <c r="D13" s="335">
        <v>1632</v>
      </c>
      <c r="E13" s="267">
        <f t="shared" si="1"/>
        <v>1632</v>
      </c>
      <c r="F13" s="269">
        <v>5150040122</v>
      </c>
      <c r="G13" s="267" t="str">
        <f>IFERROR(VLOOKUP(F13,Database!A:D,2,FALSE),"FG not Found")</f>
        <v>SM 16 ML GRAPE JELLY</v>
      </c>
      <c r="H13" s="269">
        <f>IFERROR(VLOOKUP(F13,Database!A:C,3,FALSE),"r")</f>
        <v>1451</v>
      </c>
      <c r="I13" s="269">
        <f>IFERROR(VLOOKUP(F13,Database!A:D,4,FALSE),"r")</f>
        <v>132</v>
      </c>
      <c r="J13" s="269">
        <f t="shared" si="2"/>
        <v>12.363636363636363</v>
      </c>
      <c r="K13" s="269">
        <f t="shared" si="3"/>
        <v>26</v>
      </c>
      <c r="L13" s="269">
        <f t="shared" si="4"/>
        <v>3432</v>
      </c>
      <c r="M13" s="335">
        <f t="shared" si="5"/>
        <v>0</v>
      </c>
      <c r="N13" s="269">
        <f t="shared" si="6"/>
        <v>13</v>
      </c>
      <c r="O13" s="269">
        <f t="shared" si="7"/>
        <v>1632</v>
      </c>
      <c r="P13" s="340">
        <f t="shared" si="8"/>
        <v>18863</v>
      </c>
      <c r="Q13" s="438" t="str">
        <f>IFERROR(VLOOKUP(F13,Database!A:F,6,FALSE),"No")</f>
        <v>Not a Designated Item to Send on Maturity</v>
      </c>
      <c r="R13" s="353" t="str">
        <f>IFERROR(VLOOKUP(F14,Database!A:E,5,FALSE),"")</f>
        <v>Not Acidified Product</v>
      </c>
      <c r="S13" s="352" t="str">
        <f>IFERROR(VLOOKUP(F13,Database!A:G,7,FALSE),"FG not Found")</f>
        <v>Not a Designated Item</v>
      </c>
      <c r="T13" s="281" t="b">
        <f t="shared" si="0"/>
        <v>0</v>
      </c>
      <c r="U13" s="414">
        <v>37412</v>
      </c>
      <c r="V13" s="414"/>
      <c r="W13" s="414"/>
      <c r="X13" s="284" t="e">
        <f>IF(VLOOKUP($T13,Tags!A:AU,28)=$E13,"Tags/Reported Prod Match","Not a Match")</f>
        <v>#N/A</v>
      </c>
      <c r="Y13" s="2"/>
    </row>
    <row r="14" spans="1:25" x14ac:dyDescent="0.25">
      <c r="A14" s="282">
        <v>8.8000000000000007</v>
      </c>
      <c r="B14" s="283">
        <v>43787</v>
      </c>
      <c r="C14" s="335">
        <v>0</v>
      </c>
      <c r="D14" s="335">
        <v>792</v>
      </c>
      <c r="E14" s="267">
        <f t="shared" si="1"/>
        <v>792</v>
      </c>
      <c r="F14" s="269">
        <v>5150040128</v>
      </c>
      <c r="G14" s="267" t="str">
        <f>IFERROR(VLOOKUP(F14,Database!A:D,2,FALSE),"FG not Found")</f>
        <v>SM 16 ML PURE ORANGE MARM</v>
      </c>
      <c r="H14" s="269">
        <f>IFERROR(VLOOKUP(F14,Database!A:C,3,FALSE),"r")</f>
        <v>1451</v>
      </c>
      <c r="I14" s="269">
        <f>IFERROR(VLOOKUP(F14,Database!A:D,4,FALSE),"r")</f>
        <v>132</v>
      </c>
      <c r="J14" s="269">
        <f t="shared" si="2"/>
        <v>6</v>
      </c>
      <c r="K14" s="269">
        <f t="shared" si="3"/>
        <v>26</v>
      </c>
      <c r="L14" s="269">
        <f t="shared" si="4"/>
        <v>3432</v>
      </c>
      <c r="M14" s="335">
        <f t="shared" si="5"/>
        <v>0</v>
      </c>
      <c r="N14" s="269">
        <f t="shared" si="6"/>
        <v>6</v>
      </c>
      <c r="O14" s="269">
        <f t="shared" si="7"/>
        <v>792</v>
      </c>
      <c r="P14" s="340">
        <f t="shared" si="8"/>
        <v>8706</v>
      </c>
      <c r="Q14" s="438" t="str">
        <f>IFERROR(VLOOKUP(F14,Database!A:F,6,FALSE),"No")</f>
        <v>Not a Designated Item to Send on Maturity</v>
      </c>
      <c r="R14" s="353" t="str">
        <f>IFERROR(VLOOKUP(F15,Database!A:E,5,FALSE),"")</f>
        <v>Not Acidified Product</v>
      </c>
      <c r="S14" s="352" t="str">
        <f>IFERROR(VLOOKUP(F14,Database!A:G,7,FALSE),"FG not Found")</f>
        <v>Not a Designated Item</v>
      </c>
      <c r="T14" s="281" t="b">
        <f t="shared" si="0"/>
        <v>0</v>
      </c>
      <c r="U14" s="414">
        <v>91768001</v>
      </c>
      <c r="V14" s="414"/>
      <c r="W14" s="414"/>
      <c r="X14" s="284" t="e">
        <f>IF(VLOOKUP($T14,Tags!A:AU,28)=$E14,"Tags/Reported Prod Match","Not a Match")</f>
        <v>#N/A</v>
      </c>
      <c r="Y14" s="2"/>
    </row>
    <row r="15" spans="1:25" x14ac:dyDescent="0.25">
      <c r="A15" s="282">
        <v>9.9</v>
      </c>
      <c r="B15" s="283">
        <v>43787</v>
      </c>
      <c r="C15" s="335">
        <v>0</v>
      </c>
      <c r="D15" s="335">
        <v>3978</v>
      </c>
      <c r="E15" s="267">
        <f t="shared" si="1"/>
        <v>3978</v>
      </c>
      <c r="F15" s="269">
        <v>5150000328</v>
      </c>
      <c r="G15" s="267" t="str">
        <f>IFERROR(VLOOKUP(F15,Database!A:D,2,FALSE),"FG not Found")</f>
        <v>SM 4 LB GRAPE JELLY</v>
      </c>
      <c r="H15" s="269">
        <f>IFERROR(VLOOKUP(F15,Database!A:C,3,FALSE),"r")</f>
        <v>1997</v>
      </c>
      <c r="I15" s="269">
        <f>IFERROR(VLOOKUP(F15,Database!A:D,4,FALSE),"r")</f>
        <v>60</v>
      </c>
      <c r="J15" s="269">
        <f t="shared" si="2"/>
        <v>66.3</v>
      </c>
      <c r="K15" s="269">
        <f t="shared" si="3"/>
        <v>22</v>
      </c>
      <c r="L15" s="269">
        <f t="shared" si="4"/>
        <v>1320</v>
      </c>
      <c r="M15" s="335">
        <f t="shared" si="5"/>
        <v>3</v>
      </c>
      <c r="N15" s="269">
        <f t="shared" si="6"/>
        <v>1</v>
      </c>
      <c r="O15" s="269">
        <f t="shared" si="7"/>
        <v>18</v>
      </c>
      <c r="P15" s="340">
        <f t="shared" si="8"/>
        <v>1997</v>
      </c>
      <c r="Q15" s="438" t="str">
        <f>IFERROR(VLOOKUP(F15,Database!A:F,6,FALSE),"No")</f>
        <v>Not a Designated Item to Send on Maturity</v>
      </c>
      <c r="R15" s="353" t="str">
        <f>IFERROR(VLOOKUP(F16,Database!A:E,5,FALSE),"")</f>
        <v>Not Acidified Product</v>
      </c>
      <c r="S15" s="352" t="str">
        <f>IFERROR(VLOOKUP(F15,Database!A:G,7,FALSE),"FG not Found")</f>
        <v>Not a Designated Item</v>
      </c>
      <c r="T15" s="281" t="b">
        <f t="shared" si="0"/>
        <v>0</v>
      </c>
      <c r="U15" s="414">
        <v>5150002574</v>
      </c>
      <c r="V15" s="414"/>
      <c r="W15" s="414"/>
      <c r="X15" s="284" t="e">
        <f>IF(VLOOKUP($T15,Tags!A:AU,28)=$E15,"Tags/Reported Prod Match","Not a Match")</f>
        <v>#N/A</v>
      </c>
      <c r="Y15" s="2"/>
    </row>
    <row r="16" spans="1:25" x14ac:dyDescent="0.25">
      <c r="A16" s="282">
        <v>10.1</v>
      </c>
      <c r="B16" s="283">
        <v>43787</v>
      </c>
      <c r="C16" s="335">
        <v>0</v>
      </c>
      <c r="D16" s="346">
        <v>97</v>
      </c>
      <c r="E16" s="267">
        <f t="shared" si="1"/>
        <v>97</v>
      </c>
      <c r="F16" s="410">
        <v>5150004018</v>
      </c>
      <c r="G16" s="267" t="str">
        <f>IFERROR(VLOOKUP(F16,Database!A:D,2,FALSE),"FG not Found")</f>
        <v>SM 310 ML NSA STRAW</v>
      </c>
      <c r="H16" s="269">
        <f>IFERROR(VLOOKUP(F16,Database!A:C,3,FALSE),"r")</f>
        <v>1929.8</v>
      </c>
      <c r="I16" s="269">
        <f>IFERROR(VLOOKUP(F16,Database!A:D,4,FALSE),"r")</f>
        <v>126</v>
      </c>
      <c r="J16" s="269">
        <f t="shared" si="2"/>
        <v>0.76984126984126988</v>
      </c>
      <c r="K16" s="269">
        <f t="shared" si="3"/>
        <v>23</v>
      </c>
      <c r="L16" s="269">
        <f t="shared" si="4"/>
        <v>2898</v>
      </c>
      <c r="M16" s="335">
        <f t="shared" si="5"/>
        <v>0</v>
      </c>
      <c r="N16" s="269">
        <f t="shared" si="6"/>
        <v>1</v>
      </c>
      <c r="O16" s="269">
        <f t="shared" si="7"/>
        <v>97</v>
      </c>
      <c r="P16" s="340">
        <f t="shared" si="8"/>
        <v>1929.8</v>
      </c>
      <c r="Q16" s="438" t="str">
        <f>IFERROR(VLOOKUP(F16,Database!A:F,6,FALSE),"No")</f>
        <v>Not a Designated Item to Send on Maturity</v>
      </c>
      <c r="R16" s="353" t="str">
        <f>IFERROR(VLOOKUP(F17,Database!A:E,5,FALSE),"")</f>
        <v>Not Acidified Product</v>
      </c>
      <c r="S16" s="352" t="str">
        <f>IFERROR(VLOOKUP(F16,Database!A:G,7,FALSE),"FG not Found")</f>
        <v>Not a Designated Item</v>
      </c>
      <c r="T16" s="281" t="b">
        <f t="shared" si="0"/>
        <v>0</v>
      </c>
      <c r="U16" s="414">
        <v>5150024351</v>
      </c>
      <c r="V16" s="414"/>
      <c r="W16" s="414"/>
      <c r="X16" s="284" t="e">
        <f>IF(VLOOKUP($T16,Tags!A:AU,28)=$E16,"Tags/Reported Prod Match","Not a Match")</f>
        <v>#N/A</v>
      </c>
      <c r="Y16" s="2"/>
    </row>
    <row r="17" spans="1:25" x14ac:dyDescent="0.25">
      <c r="A17" s="282">
        <v>11.1</v>
      </c>
      <c r="B17" s="283">
        <v>43787</v>
      </c>
      <c r="C17" s="335">
        <v>0</v>
      </c>
      <c r="D17" s="335">
        <v>630</v>
      </c>
      <c r="E17" s="267">
        <f t="shared" si="1"/>
        <v>630</v>
      </c>
      <c r="F17" s="269">
        <v>5150004017</v>
      </c>
      <c r="G17" s="267" t="str">
        <f>IFERROR(VLOOKUP(F17,Database!A:D,2,FALSE),"FG not Found")</f>
        <v>SM 310 ML NSA RASP</v>
      </c>
      <c r="H17" s="269">
        <f>IFERROR(VLOOKUP(F17,Database!A:C,3,FALSE),"r")</f>
        <v>1955</v>
      </c>
      <c r="I17" s="269">
        <f>IFERROR(VLOOKUP(F17,Database!A:D,4,FALSE),"r")</f>
        <v>126</v>
      </c>
      <c r="J17" s="269">
        <f t="shared" si="2"/>
        <v>5</v>
      </c>
      <c r="K17" s="269">
        <f t="shared" si="3"/>
        <v>22</v>
      </c>
      <c r="L17" s="269">
        <f t="shared" si="4"/>
        <v>2772</v>
      </c>
      <c r="M17" s="335">
        <f t="shared" si="5"/>
        <v>0</v>
      </c>
      <c r="N17" s="269">
        <f t="shared" si="6"/>
        <v>5</v>
      </c>
      <c r="O17" s="269">
        <f t="shared" si="7"/>
        <v>630</v>
      </c>
      <c r="P17" s="340">
        <f t="shared" si="8"/>
        <v>9775</v>
      </c>
      <c r="Q17" s="438" t="str">
        <f>IFERROR(VLOOKUP(F17,Database!A:F,6,FALSE),"No")</f>
        <v>Not a Designated Item to Send on Maturity</v>
      </c>
      <c r="R17" s="353" t="str">
        <f>IFERROR(VLOOKUP(F18,Database!A:E,5,FALSE),"")</f>
        <v>Not Acidified Product</v>
      </c>
      <c r="S17" s="352" t="str">
        <f>IFERROR(VLOOKUP(F17,Database!A:G,7,FALSE),"FG not Found")</f>
        <v>Not a Designated Item</v>
      </c>
      <c r="T17" s="281" t="b">
        <f t="shared" si="0"/>
        <v>0</v>
      </c>
      <c r="U17" s="414">
        <v>5150024351</v>
      </c>
      <c r="V17" s="414"/>
      <c r="W17" s="414"/>
      <c r="X17" s="284" t="e">
        <f>IF(VLOOKUP($T17,Tags!A:AU,28)=$E17,"Tags/Reported Prod Match","Not a Match")</f>
        <v>#N/A</v>
      </c>
      <c r="Y17" s="2"/>
    </row>
    <row r="18" spans="1:25" x14ac:dyDescent="0.25">
      <c r="A18" s="282">
        <v>12.1</v>
      </c>
      <c r="B18" s="283">
        <v>43787</v>
      </c>
      <c r="C18" s="335">
        <v>0</v>
      </c>
      <c r="D18" s="335">
        <v>1135</v>
      </c>
      <c r="E18" s="267">
        <f t="shared" si="1"/>
        <v>1135</v>
      </c>
      <c r="F18" s="269">
        <v>5150004593</v>
      </c>
      <c r="G18" s="267" t="str">
        <f>IFERROR(VLOOKUP(F18,Database!A:D,2,FALSE),"FG not Found")</f>
        <v>GM 10 ML GRAPE SPREAD</v>
      </c>
      <c r="H18" s="269">
        <f>IFERROR(VLOOKUP(F18,Database!A:C,3,FALSE),"r")</f>
        <v>1143</v>
      </c>
      <c r="I18" s="269">
        <f>IFERROR(VLOOKUP(F18,Database!A:D,4,FALSE),"r")</f>
        <v>154</v>
      </c>
      <c r="J18" s="269">
        <f t="shared" si="2"/>
        <v>7.3701298701298699</v>
      </c>
      <c r="K18" s="269">
        <f t="shared" si="3"/>
        <v>26</v>
      </c>
      <c r="L18" s="269">
        <f t="shared" si="4"/>
        <v>4004</v>
      </c>
      <c r="M18" s="335">
        <f t="shared" si="5"/>
        <v>0</v>
      </c>
      <c r="N18" s="269">
        <f t="shared" si="6"/>
        <v>8</v>
      </c>
      <c r="O18" s="269">
        <f t="shared" si="7"/>
        <v>1135</v>
      </c>
      <c r="P18" s="340">
        <f t="shared" si="8"/>
        <v>9144</v>
      </c>
      <c r="Q18" s="438" t="str">
        <f>IFERROR(VLOOKUP(F18,Database!A:F,6,FALSE),"No")</f>
        <v>Not a Designated Item to Send on Maturity</v>
      </c>
      <c r="R18" s="353" t="str">
        <f>IFERROR(VLOOKUP(F19,Database!A:E,5,FALSE),"")</f>
        <v>Not Acidified Product</v>
      </c>
      <c r="S18" s="352" t="str">
        <f>IFERROR(VLOOKUP(F18,Database!A:G,7,FALSE),"FG not Found")</f>
        <v>Not a Designated Item</v>
      </c>
      <c r="T18" s="281" t="b">
        <f t="shared" si="0"/>
        <v>0</v>
      </c>
      <c r="U18" s="414">
        <v>5150024355</v>
      </c>
      <c r="V18" s="414"/>
      <c r="W18" s="414"/>
      <c r="X18" s="284" t="e">
        <f>IF(VLOOKUP($T18,Tags!A:AU,28)=$E18,"Tags/Reported Prod Match","Not a Match")</f>
        <v>#N/A</v>
      </c>
      <c r="Y18" s="2"/>
    </row>
    <row r="19" spans="1:25" x14ac:dyDescent="0.25">
      <c r="A19" s="282">
        <v>13.1</v>
      </c>
      <c r="B19" s="283">
        <v>43787</v>
      </c>
      <c r="C19" s="335">
        <v>0</v>
      </c>
      <c r="D19" s="335">
        <v>744</v>
      </c>
      <c r="E19" s="267">
        <f t="shared" si="1"/>
        <v>744</v>
      </c>
      <c r="F19" s="269">
        <v>5150004535</v>
      </c>
      <c r="G19" s="267" t="str">
        <f>IFERROR(VLOOKUP(F19,Database!A:D,2,FALSE),"FG not Found")</f>
        <v>GM 10 ML ORANGE MARM</v>
      </c>
      <c r="H19" s="269">
        <f>IFERROR(VLOOKUP(F19,Database!A:C,3,FALSE),"r")</f>
        <v>1143</v>
      </c>
      <c r="I19" s="269">
        <f>IFERROR(VLOOKUP(F19,Database!A:D,4,FALSE),"r")</f>
        <v>154</v>
      </c>
      <c r="J19" s="269">
        <f t="shared" si="2"/>
        <v>4.8311688311688314</v>
      </c>
      <c r="K19" s="269">
        <f t="shared" si="3"/>
        <v>26</v>
      </c>
      <c r="L19" s="269">
        <f t="shared" si="4"/>
        <v>4004</v>
      </c>
      <c r="M19" s="335">
        <f t="shared" si="5"/>
        <v>0</v>
      </c>
      <c r="N19" s="269">
        <f t="shared" si="6"/>
        <v>5</v>
      </c>
      <c r="O19" s="269">
        <f t="shared" si="7"/>
        <v>744</v>
      </c>
      <c r="P19" s="340">
        <f t="shared" si="8"/>
        <v>5715</v>
      </c>
      <c r="Q19" s="438" t="str">
        <f>IFERROR(VLOOKUP(F19,Database!A:F,6,FALSE),"No")</f>
        <v>Not a Designated Item to Send on Maturity</v>
      </c>
      <c r="R19" s="353" t="str">
        <f>IFERROR(VLOOKUP(F20,Database!A:E,5,FALSE),"")</f>
        <v>Not Acidified Product</v>
      </c>
      <c r="S19" s="352" t="str">
        <f>IFERROR(VLOOKUP(F19,Database!A:G,7,FALSE),"FG not Found")</f>
        <v>Not a Designated Item</v>
      </c>
      <c r="T19" s="281" t="b">
        <f t="shared" si="0"/>
        <v>0</v>
      </c>
      <c r="U19" s="414">
        <v>72803001</v>
      </c>
      <c r="V19" s="414"/>
      <c r="W19" s="414"/>
      <c r="X19" s="284" t="e">
        <f>IF(VLOOKUP($T19,Tags!A:AU,28)=$E19,"Tags/Reported Prod Match","Not a Match")</f>
        <v>#N/A</v>
      </c>
      <c r="Y19" s="2"/>
    </row>
    <row r="20" spans="1:25" x14ac:dyDescent="0.25">
      <c r="A20" s="282">
        <v>14.1</v>
      </c>
      <c r="B20" s="283">
        <v>43787</v>
      </c>
      <c r="C20" s="335">
        <v>0</v>
      </c>
      <c r="D20" s="335">
        <v>1853</v>
      </c>
      <c r="E20" s="267">
        <f t="shared" si="1"/>
        <v>1853</v>
      </c>
      <c r="F20" s="269">
        <v>5150000308</v>
      </c>
      <c r="G20" s="267" t="str">
        <f>IFERROR(VLOOKUP(F20,Database!A:D,2,FALSE),"FG not Found")</f>
        <v>SM 4 LB STRAWBERRY PRESERVES</v>
      </c>
      <c r="H20" s="269">
        <f>IFERROR(VLOOKUP(F20,Database!A:C,3,FALSE),"r")</f>
        <v>1997</v>
      </c>
      <c r="I20" s="269">
        <f>IFERROR(VLOOKUP(F20,Database!A:D,4,FALSE),"r")</f>
        <v>60</v>
      </c>
      <c r="J20" s="269">
        <f t="shared" si="2"/>
        <v>30.883333333333333</v>
      </c>
      <c r="K20" s="269">
        <f t="shared" si="3"/>
        <v>22</v>
      </c>
      <c r="L20" s="269">
        <f t="shared" si="4"/>
        <v>1320</v>
      </c>
      <c r="M20" s="335">
        <f t="shared" si="5"/>
        <v>1</v>
      </c>
      <c r="N20" s="269">
        <f t="shared" si="6"/>
        <v>9</v>
      </c>
      <c r="O20" s="269">
        <f t="shared" si="7"/>
        <v>533</v>
      </c>
      <c r="P20" s="340">
        <f t="shared" si="8"/>
        <v>17973</v>
      </c>
      <c r="Q20" s="438" t="str">
        <f>IFERROR(VLOOKUP(F20,Database!A:F,6,FALSE),"No")</f>
        <v>Not a Designated Item to Send on Maturity</v>
      </c>
      <c r="R20" s="353" t="str">
        <f>IFERROR(VLOOKUP(F21,Database!A:E,5,FALSE),"")</f>
        <v>Not Acidified Product</v>
      </c>
      <c r="S20" s="352" t="str">
        <f>IFERROR(VLOOKUP(F20,Database!A:G,7,FALSE),"FG not Found")</f>
        <v>Not a Designated Item</v>
      </c>
      <c r="T20" s="281" t="b">
        <f t="shared" si="0"/>
        <v>0</v>
      </c>
      <c r="U20" s="414">
        <v>91768001</v>
      </c>
      <c r="V20" s="414"/>
      <c r="W20" s="414"/>
      <c r="X20" s="284" t="e">
        <f>IF(VLOOKUP($T20,Tags!A:AU,28)=$E20,"Tags/Reported Prod Match","Not a Match")</f>
        <v>#N/A</v>
      </c>
      <c r="Y20" s="2"/>
    </row>
    <row r="21" spans="1:25" x14ac:dyDescent="0.25">
      <c r="A21" s="282">
        <v>15.1</v>
      </c>
      <c r="B21" s="283">
        <v>43788</v>
      </c>
      <c r="C21" s="335">
        <v>0</v>
      </c>
      <c r="D21" s="411">
        <v>4673</v>
      </c>
      <c r="E21" s="267">
        <f t="shared" si="1"/>
        <v>4673</v>
      </c>
      <c r="F21" s="269">
        <v>5150004017</v>
      </c>
      <c r="G21" s="267" t="str">
        <f>IFERROR(VLOOKUP(F21,Database!A:D,2,FALSE),"FG not Found")</f>
        <v>SM 310 ML NSA RASP</v>
      </c>
      <c r="H21" s="269">
        <f>IFERROR(VLOOKUP(F21,Database!A:C,3,FALSE),"r")</f>
        <v>1955</v>
      </c>
      <c r="I21" s="269">
        <f>IFERROR(VLOOKUP(F21,Database!A:D,4,FALSE),"r")</f>
        <v>126</v>
      </c>
      <c r="J21" s="269">
        <f t="shared" si="2"/>
        <v>37.087301587301589</v>
      </c>
      <c r="K21" s="269">
        <f t="shared" si="3"/>
        <v>22</v>
      </c>
      <c r="L21" s="269">
        <f t="shared" si="4"/>
        <v>2772</v>
      </c>
      <c r="M21" s="335">
        <f t="shared" si="5"/>
        <v>1</v>
      </c>
      <c r="N21" s="269">
        <f t="shared" si="6"/>
        <v>16</v>
      </c>
      <c r="O21" s="269">
        <f t="shared" si="7"/>
        <v>1901</v>
      </c>
      <c r="P21" s="340">
        <f t="shared" si="8"/>
        <v>31280</v>
      </c>
      <c r="Q21" s="438" t="str">
        <f>IFERROR(VLOOKUP(F21,Database!A:F,6,FALSE),"No")</f>
        <v>Not a Designated Item to Send on Maturity</v>
      </c>
      <c r="R21" s="353" t="str">
        <f>IFERROR(VLOOKUP(F22,Database!A:E,5,FALSE),"")</f>
        <v>Not Acidified Product</v>
      </c>
      <c r="S21" s="352" t="str">
        <f>IFERROR(VLOOKUP(F21,Database!A:G,7,FALSE),"FG not Found")</f>
        <v>Not a Designated Item</v>
      </c>
      <c r="T21" s="281" t="b">
        <f t="shared" si="0"/>
        <v>0</v>
      </c>
      <c r="U21" s="414">
        <v>56394</v>
      </c>
      <c r="V21" s="414"/>
      <c r="W21" s="414"/>
      <c r="X21" s="284" t="e">
        <f>IF(VLOOKUP($T21,Tags!A:AU,28)=$E21,"Tags/Reported Prod Match","Not a Match")</f>
        <v>#N/A</v>
      </c>
      <c r="Y21" s="2"/>
    </row>
    <row r="22" spans="1:25" x14ac:dyDescent="0.25">
      <c r="A22" s="282">
        <v>16.100000000000001</v>
      </c>
      <c r="B22" s="283">
        <v>43788</v>
      </c>
      <c r="C22" s="335">
        <v>0</v>
      </c>
      <c r="D22" s="346">
        <v>9</v>
      </c>
      <c r="E22" s="267">
        <f t="shared" si="1"/>
        <v>9</v>
      </c>
      <c r="F22" s="410">
        <v>5150000008</v>
      </c>
      <c r="G22" s="267" t="str">
        <f>IFERROR(VLOOKUP(F22,Database!A:D,2,FALSE),"FG not Found")</f>
        <v>SM 5 OZ PECANS IN SYRUP TPG</v>
      </c>
      <c r="H22" s="269">
        <f>IFERROR(VLOOKUP(F22,Database!A:C,3,FALSE),"r")</f>
        <v>2017.5</v>
      </c>
      <c r="I22" s="269">
        <f>IFERROR(VLOOKUP(F22,Database!A:D,4,FALSE),"r")</f>
        <v>275</v>
      </c>
      <c r="J22" s="269">
        <f t="shared" si="2"/>
        <v>3.272727272727273E-2</v>
      </c>
      <c r="K22" s="269">
        <f t="shared" si="3"/>
        <v>22</v>
      </c>
      <c r="L22" s="269">
        <f t="shared" si="4"/>
        <v>6050</v>
      </c>
      <c r="M22" s="335">
        <f t="shared" si="5"/>
        <v>0</v>
      </c>
      <c r="N22" s="269">
        <f t="shared" si="6"/>
        <v>1</v>
      </c>
      <c r="O22" s="269">
        <f t="shared" si="7"/>
        <v>9</v>
      </c>
      <c r="P22" s="340">
        <f t="shared" si="8"/>
        <v>2017.5</v>
      </c>
      <c r="Q22" s="438" t="str">
        <f>IFERROR(VLOOKUP(F22,Database!A:F,6,FALSE),"No")</f>
        <v>Not a Designated Item to Send on Maturity</v>
      </c>
      <c r="R22" s="353" t="str">
        <f>IFERROR(VLOOKUP(F23,Database!A:E,5,FALSE),"")</f>
        <v>Not Acidified Product</v>
      </c>
      <c r="S22" s="352" t="str">
        <f>IFERROR(VLOOKUP(F22,Database!A:G,7,FALSE),"FG not Found")</f>
        <v>Not a Designated Item</v>
      </c>
      <c r="T22" s="281" t="b">
        <f t="shared" si="0"/>
        <v>1</v>
      </c>
      <c r="U22" s="414">
        <v>55061</v>
      </c>
      <c r="V22" s="414"/>
      <c r="W22" s="414"/>
      <c r="X22" s="284" t="e">
        <f>IF(VLOOKUP($T22,Tags!A:AU,28)=$E22,"Tags/Reported Prod Match","Not a Match")</f>
        <v>#N/A</v>
      </c>
      <c r="Y22" s="2"/>
    </row>
    <row r="23" spans="1:25" x14ac:dyDescent="0.25">
      <c r="A23" s="282">
        <v>17.100000000000001</v>
      </c>
      <c r="B23" s="283">
        <v>43788</v>
      </c>
      <c r="C23" s="335">
        <v>0</v>
      </c>
      <c r="D23" s="335">
        <v>493</v>
      </c>
      <c r="E23" s="267">
        <f t="shared" si="1"/>
        <v>493</v>
      </c>
      <c r="F23" s="269">
        <v>5150040125</v>
      </c>
      <c r="G23" s="267" t="str">
        <f>IFERROR(VLOOKUP(F23,Database!A:D,2,FALSE),"FG not Found")</f>
        <v>SM 10 ML PURE RASP</v>
      </c>
      <c r="H23" s="269">
        <f>IFERROR(VLOOKUP(F23,Database!A:C,3,FALSE),"r")</f>
        <v>1143</v>
      </c>
      <c r="I23" s="269">
        <f>IFERROR(VLOOKUP(F23,Database!A:D,4,FALSE),"r")</f>
        <v>154</v>
      </c>
      <c r="J23" s="269">
        <f t="shared" si="2"/>
        <v>3.2012987012987013</v>
      </c>
      <c r="K23" s="269">
        <f t="shared" si="3"/>
        <v>26</v>
      </c>
      <c r="L23" s="269">
        <f t="shared" si="4"/>
        <v>4004</v>
      </c>
      <c r="M23" s="335">
        <f t="shared" si="5"/>
        <v>0</v>
      </c>
      <c r="N23" s="269">
        <f t="shared" si="6"/>
        <v>4</v>
      </c>
      <c r="O23" s="269">
        <f t="shared" si="7"/>
        <v>493</v>
      </c>
      <c r="P23" s="340">
        <f t="shared" si="8"/>
        <v>4572</v>
      </c>
      <c r="Q23" s="438" t="str">
        <f>IFERROR(VLOOKUP(F23,Database!A:F,6,FALSE),"No")</f>
        <v>Not a Designated Item to Send on Maturity</v>
      </c>
      <c r="R23" s="353" t="str">
        <f>IFERROR(VLOOKUP(F24,Database!A:E,5,FALSE),"")</f>
        <v>Not Acidified Product</v>
      </c>
      <c r="S23" s="352" t="str">
        <f>IFERROR(VLOOKUP(F23,Database!A:G,7,FALSE),"FG not Found")</f>
        <v>Not a Designated Item</v>
      </c>
      <c r="T23" s="281" t="b">
        <f t="shared" si="0"/>
        <v>0</v>
      </c>
      <c r="U23" s="414">
        <v>5150003979</v>
      </c>
      <c r="V23" s="414"/>
      <c r="W23" s="414"/>
      <c r="X23" s="284" t="e">
        <f>IF(VLOOKUP($T23,Tags!A:AU,28)=$E23,"Tags/Reported Prod Match","Not a Match")</f>
        <v>#N/A</v>
      </c>
      <c r="Y23" s="2"/>
    </row>
    <row r="24" spans="1:25" x14ac:dyDescent="0.25">
      <c r="A24" s="282">
        <v>18.100000000000001</v>
      </c>
      <c r="B24" s="283">
        <v>43788</v>
      </c>
      <c r="C24" s="335">
        <v>0</v>
      </c>
      <c r="D24" s="346">
        <v>1</v>
      </c>
      <c r="E24" s="267">
        <f t="shared" si="1"/>
        <v>1</v>
      </c>
      <c r="F24" s="410">
        <v>5150003979</v>
      </c>
      <c r="G24" s="267" t="str">
        <f>IFERROR(VLOOKUP(F24,Database!A:D,2,FALSE),"FG not Found")</f>
        <v>DK 2.75 OZ WLD MNE BLUBRY SYRP</v>
      </c>
      <c r="H24" s="269">
        <f>IFERROR(VLOOKUP(F24,Database!A:C,3,FALSE),"r")</f>
        <v>2282</v>
      </c>
      <c r="I24" s="269">
        <f>IFERROR(VLOOKUP(F24,Database!A:D,4,FALSE),"r")</f>
        <v>80</v>
      </c>
      <c r="J24" s="269">
        <f t="shared" si="2"/>
        <v>1.2500000000000001E-2</v>
      </c>
      <c r="K24" s="269">
        <f t="shared" si="3"/>
        <v>19</v>
      </c>
      <c r="L24" s="269">
        <f t="shared" si="4"/>
        <v>1520</v>
      </c>
      <c r="M24" s="335">
        <f t="shared" si="5"/>
        <v>0</v>
      </c>
      <c r="N24" s="269">
        <f t="shared" si="6"/>
        <v>1</v>
      </c>
      <c r="O24" s="269">
        <f t="shared" si="7"/>
        <v>1</v>
      </c>
      <c r="P24" s="340">
        <f t="shared" si="8"/>
        <v>2282</v>
      </c>
      <c r="Q24" s="438" t="str">
        <f>IFERROR(VLOOKUP(F24,Database!A:F,6,FALSE),"No")</f>
        <v>Not a Designated Item to Send on Maturity</v>
      </c>
      <c r="R24" s="353" t="str">
        <f>IFERROR(VLOOKUP(F25,Database!A:E,5,FALSE),"")</f>
        <v>Not Acidified Product</v>
      </c>
      <c r="S24" s="352" t="str">
        <f>IFERROR(VLOOKUP(F24,Database!A:G,7,FALSE),"FG not Found")</f>
        <v>Not a Designated Item</v>
      </c>
      <c r="T24" s="281" t="b">
        <f t="shared" si="0"/>
        <v>1</v>
      </c>
      <c r="U24" s="414">
        <v>55061</v>
      </c>
      <c r="V24" s="414"/>
      <c r="W24" s="414"/>
      <c r="X24" s="284" t="e">
        <f>IF(VLOOKUP($T24,Tags!A:AU,28)=$E24,"Tags/Reported Prod Match","Not a Match")</f>
        <v>#N/A</v>
      </c>
      <c r="Y24" s="2"/>
    </row>
    <row r="25" spans="1:25" x14ac:dyDescent="0.25">
      <c r="A25" s="282">
        <v>19.100000000000001</v>
      </c>
      <c r="B25" s="283">
        <v>43788</v>
      </c>
      <c r="C25" s="335">
        <v>0</v>
      </c>
      <c r="D25" s="335">
        <v>364</v>
      </c>
      <c r="E25" s="267">
        <f t="shared" si="1"/>
        <v>364</v>
      </c>
      <c r="F25" s="654">
        <v>5150003560</v>
      </c>
      <c r="G25" s="267" t="str">
        <f>IFERROR(VLOOKUP(F25,Database!A:D,2,FALSE),"FG not Found")</f>
        <v>DK 35 ML PURE MAPLE SYRUP</v>
      </c>
      <c r="H25" s="269">
        <f>IFERROR(VLOOKUP(F25,Database!A:C,3,FALSE),"r")</f>
        <v>2016</v>
      </c>
      <c r="I25" s="269">
        <f>IFERROR(VLOOKUP(F25,Database!A:D,4,FALSE),"r")</f>
        <v>119</v>
      </c>
      <c r="J25" s="269">
        <f t="shared" si="2"/>
        <v>3.0588235294117645</v>
      </c>
      <c r="K25" s="269">
        <f t="shared" si="3"/>
        <v>22</v>
      </c>
      <c r="L25" s="269">
        <f t="shared" si="4"/>
        <v>2618</v>
      </c>
      <c r="M25" s="335">
        <f t="shared" si="5"/>
        <v>0</v>
      </c>
      <c r="N25" s="269">
        <f t="shared" si="6"/>
        <v>4</v>
      </c>
      <c r="O25" s="269">
        <f t="shared" si="7"/>
        <v>364</v>
      </c>
      <c r="P25" s="340">
        <f t="shared" si="8"/>
        <v>8064</v>
      </c>
      <c r="Q25" s="438" t="str">
        <f>IFERROR(VLOOKUP(F25,Database!A:F,6,FALSE),"No")</f>
        <v>Not a Designated Item to Send on Maturity</v>
      </c>
      <c r="R25" s="353" t="str">
        <f>IFERROR(VLOOKUP(F26,Database!A:E,5,FALSE),"")</f>
        <v>Not Acidified Product</v>
      </c>
      <c r="S25" s="352" t="str">
        <f>IFERROR(VLOOKUP(F25,Database!A:G,7,FALSE),"FG not Found")</f>
        <v>Not a Designated Item</v>
      </c>
      <c r="T25" s="281" t="b">
        <f t="shared" si="0"/>
        <v>0</v>
      </c>
      <c r="U25" s="414">
        <v>62911002</v>
      </c>
      <c r="V25" s="414"/>
      <c r="W25" s="414"/>
      <c r="X25" s="284" t="e">
        <f>IF(VLOOKUP($T25,Tags!A:AU,28)=$E25,"Tags/Reported Prod Match","Not a Match")</f>
        <v>#N/A</v>
      </c>
      <c r="Y25" s="2"/>
    </row>
    <row r="26" spans="1:25" x14ac:dyDescent="0.25">
      <c r="A26" s="282">
        <v>20.100000000000001</v>
      </c>
      <c r="B26" s="283">
        <v>43788</v>
      </c>
      <c r="C26" s="335">
        <v>119</v>
      </c>
      <c r="D26" s="346">
        <v>1</v>
      </c>
      <c r="E26" s="267">
        <f t="shared" si="1"/>
        <v>-118</v>
      </c>
      <c r="F26" s="410">
        <v>5150003907</v>
      </c>
      <c r="G26" s="267" t="str">
        <f>IFERROR(VLOOKUP(F26,Database!A:D,2,FALSE),"FG not Found")</f>
        <v>DK 1.6 OZ MAPLE SYRUP GLASS</v>
      </c>
      <c r="H26" s="269">
        <f>IFERROR(VLOOKUP(F26,Database!A:C,3,FALSE),"r")</f>
        <v>1957.1</v>
      </c>
      <c r="I26" s="269">
        <f>IFERROR(VLOOKUP(F26,Database!A:D,4,FALSE),"r")</f>
        <v>119</v>
      </c>
      <c r="J26" s="269">
        <f t="shared" si="2"/>
        <v>8.4033613445378148E-3</v>
      </c>
      <c r="K26" s="269">
        <f t="shared" si="3"/>
        <v>22</v>
      </c>
      <c r="L26" s="269">
        <f t="shared" si="4"/>
        <v>2618</v>
      </c>
      <c r="M26" s="335">
        <f t="shared" si="5"/>
        <v>0</v>
      </c>
      <c r="N26" s="269">
        <f t="shared" si="6"/>
        <v>-1</v>
      </c>
      <c r="O26" s="269">
        <f t="shared" si="7"/>
        <v>-118</v>
      </c>
      <c r="P26" s="340">
        <f t="shared" si="8"/>
        <v>-1957.1</v>
      </c>
      <c r="Q26" s="438" t="str">
        <f>IFERROR(VLOOKUP(F26,Database!A:F,6,FALSE),"No")</f>
        <v>Not a Designated Item to Send on Maturity</v>
      </c>
      <c r="R26" s="353" t="str">
        <f>IFERROR(VLOOKUP(F27,Database!A:E,5,FALSE),"")</f>
        <v>Not Acidified Product</v>
      </c>
      <c r="S26" s="352" t="str">
        <f>IFERROR(VLOOKUP(F26,Database!A:G,7,FALSE),"FG not Found")</f>
        <v>Not a Designated Item</v>
      </c>
      <c r="T26" s="281" t="b">
        <f t="shared" si="0"/>
        <v>1</v>
      </c>
      <c r="U26" s="414">
        <v>56415</v>
      </c>
      <c r="V26" s="414"/>
      <c r="W26" s="414"/>
      <c r="X26" s="284" t="e">
        <f>IF(VLOOKUP($T26,Tags!A:AU,28)=$E26,"Tags/Reported Prod Match","Not a Match")</f>
        <v>#N/A</v>
      </c>
      <c r="Y26" s="2"/>
    </row>
    <row r="27" spans="1:25" x14ac:dyDescent="0.25">
      <c r="A27" s="282">
        <v>21.1</v>
      </c>
      <c r="B27" s="283">
        <v>43788</v>
      </c>
      <c r="C27" s="335">
        <v>0</v>
      </c>
      <c r="D27" s="335">
        <v>16</v>
      </c>
      <c r="E27" s="267">
        <f t="shared" si="1"/>
        <v>16</v>
      </c>
      <c r="F27" s="654">
        <v>100804</v>
      </c>
      <c r="G27" s="267" t="str">
        <f>IFERROR(VLOOKUP(F27,Database!A:D,2,FALSE),"FG not Found")</f>
        <v>CHOCOLATE SLURRY</v>
      </c>
      <c r="H27" s="269">
        <f>IFERROR(VLOOKUP(F27,Database!A:C,3,FALSE),"r")</f>
        <v>2781.25</v>
      </c>
      <c r="I27" s="269">
        <f>IFERROR(VLOOKUP(F27,Database!A:D,4,FALSE),"r")</f>
        <v>1</v>
      </c>
      <c r="J27" s="269">
        <f t="shared" si="2"/>
        <v>16</v>
      </c>
      <c r="K27" s="269">
        <f t="shared" si="3"/>
        <v>16</v>
      </c>
      <c r="L27" s="269">
        <f t="shared" si="4"/>
        <v>16</v>
      </c>
      <c r="M27" s="335">
        <f t="shared" si="5"/>
        <v>1</v>
      </c>
      <c r="N27" s="269">
        <f t="shared" si="6"/>
        <v>0</v>
      </c>
      <c r="O27" s="269">
        <f t="shared" si="7"/>
        <v>0</v>
      </c>
      <c r="P27" s="340">
        <f t="shared" si="8"/>
        <v>0</v>
      </c>
      <c r="Q27" s="438" t="str">
        <f>IFERROR(VLOOKUP(F27,Database!A:F,6,FALSE),"No")</f>
        <v>MICRO</v>
      </c>
      <c r="R27" s="353" t="str">
        <f>IFERROR(VLOOKUP(F28,Database!A:E,5,FALSE),"")</f>
        <v>Not Acidified Product</v>
      </c>
      <c r="S27" s="352" t="str">
        <f>IFERROR(VLOOKUP(F27,Database!A:G,7,FALSE),"FG not Found")</f>
        <v>Allergen</v>
      </c>
      <c r="T27" s="281" t="b">
        <f t="shared" si="0"/>
        <v>1</v>
      </c>
      <c r="U27" s="414">
        <v>5150024359</v>
      </c>
      <c r="V27" s="414"/>
      <c r="W27" s="414"/>
      <c r="X27" s="284" t="e">
        <f>IF(VLOOKUP($T27,Tags!A:AU,28)=$E27,"Tags/Reported Prod Match","Not a Match")</f>
        <v>#N/A</v>
      </c>
      <c r="Y27" s="2"/>
    </row>
    <row r="28" spans="1:25" x14ac:dyDescent="0.25">
      <c r="A28" s="282">
        <v>22.1</v>
      </c>
      <c r="B28" s="283">
        <v>43788</v>
      </c>
      <c r="C28" s="335">
        <v>0</v>
      </c>
      <c r="D28" s="346">
        <v>1</v>
      </c>
      <c r="E28" s="267">
        <f t="shared" si="1"/>
        <v>1</v>
      </c>
      <c r="F28" s="410">
        <v>5150010860</v>
      </c>
      <c r="G28" s="267" t="str">
        <f>IFERROR(VLOOKUP(F28,Database!A:D,2,FALSE),"FG not Found")</f>
        <v>SM 11.5 OZ SLTD CRML SMPL DLT</v>
      </c>
      <c r="H28" s="269">
        <f>IFERROR(VLOOKUP(F28,Database!A:C,3,FALSE),"r")</f>
        <v>1980.2</v>
      </c>
      <c r="I28" s="269">
        <f>IFERROR(VLOOKUP(F28,Database!A:D,4,FALSE),"r")</f>
        <v>252</v>
      </c>
      <c r="J28" s="269">
        <f t="shared" si="2"/>
        <v>3.968253968253968E-3</v>
      </c>
      <c r="K28" s="269">
        <f t="shared" si="3"/>
        <v>22</v>
      </c>
      <c r="L28" s="269">
        <f t="shared" si="4"/>
        <v>5544</v>
      </c>
      <c r="M28" s="335">
        <f t="shared" si="5"/>
        <v>0</v>
      </c>
      <c r="N28" s="269">
        <f t="shared" si="6"/>
        <v>1</v>
      </c>
      <c r="O28" s="269">
        <f t="shared" si="7"/>
        <v>1</v>
      </c>
      <c r="P28" s="340">
        <f t="shared" si="8"/>
        <v>1980.2</v>
      </c>
      <c r="Q28" s="353" t="str">
        <f>IFERROR(VLOOKUP(F28,Database!A:F,6,FALSE),"No")</f>
        <v>Not a Designated Item to Send on Maturity</v>
      </c>
      <c r="R28" s="353" t="str">
        <f>IFERROR(VLOOKUP(F29,Database!A:E,5,FALSE),"")</f>
        <v>Not Acidified Product</v>
      </c>
      <c r="S28" s="352" t="str">
        <f>IFERROR(VLOOKUP(F28,Database!A:G,7,FALSE),"FG not Found")</f>
        <v>Not a Designated Item</v>
      </c>
      <c r="T28" s="281" t="b">
        <f t="shared" si="0"/>
        <v>1</v>
      </c>
      <c r="U28" s="414">
        <v>5150024359</v>
      </c>
      <c r="V28" s="414"/>
      <c r="W28" s="414"/>
      <c r="X28" s="284" t="e">
        <f>IF(VLOOKUP($T28,Tags!A:AU,28)=$E28,"Tags/Reported Prod Match","Not a Match")</f>
        <v>#N/A</v>
      </c>
      <c r="Y28" s="2"/>
    </row>
    <row r="29" spans="1:25" x14ac:dyDescent="0.25">
      <c r="A29" s="282">
        <v>23.1</v>
      </c>
      <c r="B29" s="283">
        <v>43788</v>
      </c>
      <c r="C29" s="335">
        <v>0</v>
      </c>
      <c r="D29" s="346">
        <v>1</v>
      </c>
      <c r="E29" s="267">
        <f t="shared" si="1"/>
        <v>1</v>
      </c>
      <c r="F29" s="410">
        <v>5150003979</v>
      </c>
      <c r="G29" s="267" t="str">
        <f>IFERROR(VLOOKUP(F29,Database!A:D,2,FALSE),"FG not Found")</f>
        <v>DK 2.75 OZ WLD MNE BLUBRY SYRP</v>
      </c>
      <c r="H29" s="269">
        <f>IFERROR(VLOOKUP(F29,Database!A:C,3,FALSE),"r")</f>
        <v>2282</v>
      </c>
      <c r="I29" s="269">
        <f>IFERROR(VLOOKUP(F29,Database!A:D,4,FALSE),"r")</f>
        <v>80</v>
      </c>
      <c r="J29" s="269">
        <f t="shared" si="2"/>
        <v>1.2500000000000001E-2</v>
      </c>
      <c r="K29" s="269">
        <f t="shared" si="3"/>
        <v>19</v>
      </c>
      <c r="L29" s="269">
        <f t="shared" si="4"/>
        <v>1520</v>
      </c>
      <c r="M29" s="335">
        <f t="shared" si="5"/>
        <v>0</v>
      </c>
      <c r="N29" s="269">
        <f t="shared" si="6"/>
        <v>1</v>
      </c>
      <c r="O29" s="269">
        <f t="shared" si="7"/>
        <v>1</v>
      </c>
      <c r="P29" s="340">
        <f t="shared" si="8"/>
        <v>2282</v>
      </c>
      <c r="Q29" s="353" t="str">
        <f>IFERROR(VLOOKUP(F29,Database!A:F,6,FALSE),"No")</f>
        <v>Not a Designated Item to Send on Maturity</v>
      </c>
      <c r="R29" s="353" t="str">
        <f>IFERROR(VLOOKUP(F30,Database!A:E,5,FALSE),"")</f>
        <v>Not Acidified Product</v>
      </c>
      <c r="S29" s="352" t="str">
        <f>IFERROR(VLOOKUP(F29,Database!A:G,7,FALSE),"FG not Found")</f>
        <v>Not a Designated Item</v>
      </c>
      <c r="T29" s="281" t="b">
        <f t="shared" si="0"/>
        <v>1</v>
      </c>
      <c r="U29" s="414">
        <v>7092000772</v>
      </c>
      <c r="V29" s="414"/>
      <c r="W29" s="414"/>
      <c r="X29" s="284" t="e">
        <f>IF(VLOOKUP($T29,Tags!A:AU,28)=$E29,"Tags/Reported Prod Match","Not a Match")</f>
        <v>#N/A</v>
      </c>
      <c r="Y29" s="2"/>
    </row>
    <row r="30" spans="1:25" x14ac:dyDescent="0.25">
      <c r="A30" s="282">
        <v>24.1</v>
      </c>
      <c r="B30" s="283">
        <v>43789</v>
      </c>
      <c r="C30" s="335">
        <v>0</v>
      </c>
      <c r="D30" s="346">
        <v>1</v>
      </c>
      <c r="E30" s="267">
        <f t="shared" si="1"/>
        <v>1</v>
      </c>
      <c r="F30" s="410">
        <v>5150003907</v>
      </c>
      <c r="G30" s="267" t="str">
        <f>IFERROR(VLOOKUP(F30,Database!A:D,2,FALSE),"FG not Found")</f>
        <v>DK 1.6 OZ MAPLE SYRUP GLASS</v>
      </c>
      <c r="H30" s="269">
        <f>IFERROR(VLOOKUP(F30,Database!A:C,3,FALSE),"r")</f>
        <v>1957.1</v>
      </c>
      <c r="I30" s="269">
        <f>IFERROR(VLOOKUP(F30,Database!A:D,4,FALSE),"r")</f>
        <v>119</v>
      </c>
      <c r="J30" s="269">
        <f t="shared" si="2"/>
        <v>8.4033613445378148E-3</v>
      </c>
      <c r="K30" s="269">
        <f t="shared" si="3"/>
        <v>22</v>
      </c>
      <c r="L30" s="269">
        <f t="shared" si="4"/>
        <v>2618</v>
      </c>
      <c r="M30" s="335">
        <f t="shared" si="5"/>
        <v>0</v>
      </c>
      <c r="N30" s="269">
        <f t="shared" si="6"/>
        <v>1</v>
      </c>
      <c r="O30" s="269">
        <f t="shared" si="7"/>
        <v>1</v>
      </c>
      <c r="P30" s="340">
        <f t="shared" si="8"/>
        <v>1957.1</v>
      </c>
      <c r="Q30" s="353" t="str">
        <f>IFERROR(VLOOKUP(F30,Database!A:F,6,FALSE),"No")</f>
        <v>Not a Designated Item to Send on Maturity</v>
      </c>
      <c r="R30" s="353" t="str">
        <f>IFERROR(VLOOKUP(F31,Database!A:E,5,FALSE),"")</f>
        <v>Not Acidified Product</v>
      </c>
      <c r="S30" s="352" t="str">
        <f>IFERROR(VLOOKUP(F30,Database!A:G,7,FALSE),"FG not Found")</f>
        <v>Not a Designated Item</v>
      </c>
      <c r="T30" s="281" t="b">
        <f t="shared" si="0"/>
        <v>1</v>
      </c>
      <c r="U30" s="414">
        <v>5150000008</v>
      </c>
      <c r="V30" s="414"/>
      <c r="W30" s="414"/>
      <c r="X30" s="284" t="e">
        <f>IF(VLOOKUP($T30,Tags!A:AU,28)=$E30,"Tags/Reported Prod Match","Not a Match")</f>
        <v>#N/A</v>
      </c>
      <c r="Y30" s="2"/>
    </row>
    <row r="31" spans="1:25" s="266" customFormat="1" x14ac:dyDescent="0.25">
      <c r="A31" s="282">
        <v>25.1</v>
      </c>
      <c r="B31" s="283">
        <v>43789</v>
      </c>
      <c r="C31" s="335">
        <v>0</v>
      </c>
      <c r="D31" s="335">
        <v>1327</v>
      </c>
      <c r="E31" s="267">
        <f t="shared" si="1"/>
        <v>1327</v>
      </c>
      <c r="F31" s="654">
        <v>5150003916</v>
      </c>
      <c r="G31" s="267" t="str">
        <f>IFERROR(VLOOKUP(F31,Database!A:D,2,FALSE),"FG not Found")</f>
        <v>DK 1.4 OZ KETCHUP</v>
      </c>
      <c r="H31" s="269">
        <f>IFERROR(VLOOKUP(F31,Database!A:C,3,FALSE),"r")</f>
        <v>1850</v>
      </c>
      <c r="I31" s="269">
        <f>IFERROR(VLOOKUP(F31,Database!A:D,4,FALSE),"r")</f>
        <v>119</v>
      </c>
      <c r="J31" s="269">
        <f t="shared" si="2"/>
        <v>11.15126050420168</v>
      </c>
      <c r="K31" s="269">
        <f t="shared" si="3"/>
        <v>24</v>
      </c>
      <c r="L31" s="269">
        <f t="shared" si="4"/>
        <v>2856</v>
      </c>
      <c r="M31" s="335">
        <f t="shared" si="5"/>
        <v>0</v>
      </c>
      <c r="N31" s="269">
        <f t="shared" si="6"/>
        <v>12</v>
      </c>
      <c r="O31" s="269">
        <f t="shared" si="7"/>
        <v>1327</v>
      </c>
      <c r="P31" s="340">
        <f t="shared" si="8"/>
        <v>22200</v>
      </c>
      <c r="Q31" s="353" t="str">
        <f>IFERROR(VLOOKUP(F31,Database!A:F,6,FALSE),"No")</f>
        <v>Not a Designated Item to Send on Maturity</v>
      </c>
      <c r="R31" s="353" t="str">
        <f>IFERROR(VLOOKUP(F32,Database!A:E,5,FALSE),"")</f>
        <v>Not Acidified Product</v>
      </c>
      <c r="S31" s="352" t="str">
        <f>IFERROR(VLOOKUP(F31,Database!A:G,7,FALSE),"FG not Found")</f>
        <v>Not a Designated Item</v>
      </c>
      <c r="T31" s="281" t="b">
        <f t="shared" si="0"/>
        <v>0</v>
      </c>
      <c r="U31" s="414">
        <v>5150024312</v>
      </c>
      <c r="V31" s="414"/>
      <c r="W31" s="414"/>
      <c r="X31" s="284" t="e">
        <f>IF(VLOOKUP($T31,Tags!A:AU,28)=$E31,"Tags/Reported Prod Match","Not a Match")</f>
        <v>#N/A</v>
      </c>
      <c r="Y31" s="2"/>
    </row>
    <row r="32" spans="1:25" s="266" customFormat="1" x14ac:dyDescent="0.25">
      <c r="A32" s="282">
        <v>26.1</v>
      </c>
      <c r="B32" s="283">
        <v>43789</v>
      </c>
      <c r="C32" s="335">
        <v>329</v>
      </c>
      <c r="D32" s="335">
        <v>-20</v>
      </c>
      <c r="E32" s="267">
        <f t="shared" si="1"/>
        <v>-349</v>
      </c>
      <c r="F32" s="410">
        <v>5150003915</v>
      </c>
      <c r="G32" s="267" t="str">
        <f>IFERROR(VLOOKUP(F32,Database!A:D,2,FALSE),"FG not Found")</f>
        <v>DK 1.4 OZ MUSTARD</v>
      </c>
      <c r="H32" s="269">
        <f>IFERROR(VLOOKUP(F32,Database!A:C,3,FALSE),"r")</f>
        <v>1850</v>
      </c>
      <c r="I32" s="269">
        <f>IFERROR(VLOOKUP(F32,Database!A:D,4,FALSE),"r")</f>
        <v>119</v>
      </c>
      <c r="J32" s="269">
        <f t="shared" si="2"/>
        <v>-0.16806722689075632</v>
      </c>
      <c r="K32" s="269">
        <f t="shared" si="3"/>
        <v>24</v>
      </c>
      <c r="L32" s="269">
        <f t="shared" si="4"/>
        <v>2856</v>
      </c>
      <c r="M32" s="335">
        <f t="shared" si="5"/>
        <v>0</v>
      </c>
      <c r="N32" s="269">
        <f t="shared" si="6"/>
        <v>-3</v>
      </c>
      <c r="O32" s="269">
        <f t="shared" si="7"/>
        <v>-349</v>
      </c>
      <c r="P32" s="340">
        <f t="shared" si="8"/>
        <v>-5550</v>
      </c>
      <c r="Q32" s="353" t="str">
        <f>IFERROR(VLOOKUP(F32,Database!A:F,6,FALSE),"No")</f>
        <v>Not a Designated Item to Send on Maturity</v>
      </c>
      <c r="R32" s="353" t="str">
        <f>IFERROR(VLOOKUP(F33,Database!A:E,5,FALSE),"")</f>
        <v>Not Acidified Product</v>
      </c>
      <c r="S32" s="352" t="str">
        <f>IFERROR(VLOOKUP(F32,Database!A:G,7,FALSE),"FG not Found")</f>
        <v>Allergen</v>
      </c>
      <c r="T32" s="281" t="b">
        <f t="shared" si="0"/>
        <v>1</v>
      </c>
      <c r="U32" s="414">
        <v>56465</v>
      </c>
      <c r="V32" s="414"/>
      <c r="W32" s="414"/>
      <c r="X32" s="284" t="e">
        <f>IF(VLOOKUP($T32,Tags!A:AU,28)=$E32,"Tags/Reported Prod Match","Not a Match")</f>
        <v>#N/A</v>
      </c>
      <c r="Y32" s="2"/>
    </row>
    <row r="33" spans="1:25" s="266" customFormat="1" x14ac:dyDescent="0.25">
      <c r="A33" s="282">
        <v>27.1</v>
      </c>
      <c r="B33" s="283">
        <v>43789</v>
      </c>
      <c r="C33" s="335">
        <v>0</v>
      </c>
      <c r="D33" s="335">
        <v>6674</v>
      </c>
      <c r="E33" s="267">
        <f t="shared" si="1"/>
        <v>6674</v>
      </c>
      <c r="F33" s="654">
        <v>5150000009</v>
      </c>
      <c r="G33" s="267" t="str">
        <f>IFERROR(VLOOKUP(F33,Database!A:D,2,FALSE),"FG not Found")</f>
        <v>SM 5 OZ WALNUTS IN SYRUP TPG</v>
      </c>
      <c r="H33" s="269">
        <f>IFERROR(VLOOKUP(F33,Database!A:C,3,FALSE),"r")</f>
        <v>2017.5</v>
      </c>
      <c r="I33" s="269">
        <f>IFERROR(VLOOKUP(F33,Database!A:D,4,FALSE),"r")</f>
        <v>275</v>
      </c>
      <c r="J33" s="269">
        <f t="shared" si="2"/>
        <v>24.269090909090909</v>
      </c>
      <c r="K33" s="269">
        <f t="shared" si="3"/>
        <v>22</v>
      </c>
      <c r="L33" s="269">
        <f t="shared" si="4"/>
        <v>6050</v>
      </c>
      <c r="M33" s="335">
        <f t="shared" si="5"/>
        <v>1</v>
      </c>
      <c r="N33" s="269">
        <f t="shared" si="6"/>
        <v>3</v>
      </c>
      <c r="O33" s="269">
        <f t="shared" si="7"/>
        <v>624</v>
      </c>
      <c r="P33" s="340">
        <f t="shared" si="8"/>
        <v>6052.5</v>
      </c>
      <c r="Q33" s="353" t="str">
        <f>IFERROR(VLOOKUP(F33,Database!A:F,6,FALSE),"No")</f>
        <v>Not a Designated Item to Send on Maturity</v>
      </c>
      <c r="R33" s="353" t="str">
        <f>IFERROR(VLOOKUP(F34,Database!A:E,5,FALSE),"")</f>
        <v>Not Acidified Product</v>
      </c>
      <c r="S33" s="352" t="str">
        <f>IFERROR(VLOOKUP(F33,Database!A:G,7,FALSE),"FG not Found")</f>
        <v>Not a Designated Item</v>
      </c>
      <c r="T33" s="281" t="b">
        <f t="shared" si="0"/>
        <v>0</v>
      </c>
      <c r="U33" s="414">
        <v>5150028647</v>
      </c>
      <c r="V33" s="414"/>
      <c r="W33" s="414"/>
      <c r="X33" s="284" t="e">
        <f>IF(VLOOKUP($T33,Tags!A:AU,28)=$E33,"Tags/Reported Prod Match","Not a Match")</f>
        <v>#N/A</v>
      </c>
      <c r="Y33" s="2"/>
    </row>
    <row r="34" spans="1:25" s="266" customFormat="1" x14ac:dyDescent="0.25">
      <c r="A34" s="282">
        <v>28.1</v>
      </c>
      <c r="B34" s="283">
        <v>43789</v>
      </c>
      <c r="C34" s="335">
        <v>1838</v>
      </c>
      <c r="D34" s="335">
        <v>0</v>
      </c>
      <c r="E34" s="267">
        <f t="shared" si="1"/>
        <v>-1838</v>
      </c>
      <c r="F34" s="415">
        <v>6984804937</v>
      </c>
      <c r="G34" s="267" t="str">
        <f>IFERROR(VLOOKUP(F34,Database!A:D,2,FALSE),"FG not Found")</f>
        <v>DF 375ML BLUBRY SPRD NSA</v>
      </c>
      <c r="H34" s="269">
        <f>IFERROR(VLOOKUP(F34,Database!A:C,3,FALSE),"r")</f>
        <v>2069</v>
      </c>
      <c r="I34" s="269">
        <f>IFERROR(VLOOKUP(F34,Database!A:D,4,FALSE),"r")</f>
        <v>120</v>
      </c>
      <c r="J34" s="269">
        <f t="shared" si="2"/>
        <v>0</v>
      </c>
      <c r="K34" s="269">
        <f t="shared" si="3"/>
        <v>21</v>
      </c>
      <c r="L34" s="269">
        <f t="shared" si="4"/>
        <v>2520</v>
      </c>
      <c r="M34" s="335">
        <f t="shared" si="5"/>
        <v>0</v>
      </c>
      <c r="N34" s="269">
        <f t="shared" si="6"/>
        <v>-16</v>
      </c>
      <c r="O34" s="269">
        <f t="shared" si="7"/>
        <v>-1838</v>
      </c>
      <c r="P34" s="340">
        <f t="shared" si="8"/>
        <v>-33104</v>
      </c>
      <c r="Q34" s="353" t="str">
        <f>IFERROR(VLOOKUP(F34,Database!A:F,6,FALSE),"No")</f>
        <v>Not a Designated Item to Send on Maturity</v>
      </c>
      <c r="R34" s="353" t="str">
        <f>IFERROR(VLOOKUP(F35,Database!A:E,5,FALSE),"")</f>
        <v>Not Acidified Product</v>
      </c>
      <c r="S34" s="352" t="str">
        <f>IFERROR(VLOOKUP(F34,Database!A:G,7,FALSE),"FG not Found")</f>
        <v>Not a Designated Item</v>
      </c>
      <c r="T34" s="281" t="b">
        <f t="shared" si="0"/>
        <v>1</v>
      </c>
      <c r="U34" s="414"/>
      <c r="V34" s="414"/>
      <c r="W34" s="414"/>
      <c r="X34" s="284" t="e">
        <f>IF(VLOOKUP($T34,Tags!A:AU,28)=$E34,"Tags/Reported Prod Match","Not a Match")</f>
        <v>#N/A</v>
      </c>
      <c r="Y34" s="2"/>
    </row>
    <row r="35" spans="1:25" s="266" customFormat="1" x14ac:dyDescent="0.25">
      <c r="A35" s="282">
        <v>29.1</v>
      </c>
      <c r="B35" s="283">
        <v>43789</v>
      </c>
      <c r="C35" s="335">
        <v>0</v>
      </c>
      <c r="D35" s="335">
        <v>1528</v>
      </c>
      <c r="E35" s="267">
        <f t="shared" si="1"/>
        <v>1528</v>
      </c>
      <c r="F35" s="654">
        <v>5150002297</v>
      </c>
      <c r="G35" s="267" t="str">
        <f>IFERROR(VLOOKUP(F35,Database!A:D,2,FALSE),"FG not Found")</f>
        <v>DK 1.2 FL OZ REAL MAYONNAISE</v>
      </c>
      <c r="H35" s="269">
        <f>IFERROR(VLOOKUP(F35,Database!A:C,3,FALSE),"r")</f>
        <v>1754.8</v>
      </c>
      <c r="I35" s="269">
        <f>IFERROR(VLOOKUP(F35,Database!A:D,4,FALSE),"r")</f>
        <v>119</v>
      </c>
      <c r="J35" s="269">
        <f t="shared" si="2"/>
        <v>12.840336134453782</v>
      </c>
      <c r="K35" s="269">
        <f t="shared" si="3"/>
        <v>25</v>
      </c>
      <c r="L35" s="269">
        <f t="shared" si="4"/>
        <v>2975</v>
      </c>
      <c r="M35" s="335">
        <f t="shared" si="5"/>
        <v>0</v>
      </c>
      <c r="N35" s="269">
        <f t="shared" si="6"/>
        <v>13</v>
      </c>
      <c r="O35" s="269">
        <f t="shared" si="7"/>
        <v>1528</v>
      </c>
      <c r="P35" s="340">
        <f t="shared" si="8"/>
        <v>22812.399999999998</v>
      </c>
      <c r="Q35" s="353" t="str">
        <f>IFERROR(VLOOKUP(F35,Database!A:F,6,FALSE),"No")</f>
        <v>MICRO</v>
      </c>
      <c r="R35" s="353" t="str">
        <f>IFERROR(VLOOKUP(F36,Database!A:E,5,FALSE),"")</f>
        <v>Not Acidified Product</v>
      </c>
      <c r="S35" s="352" t="str">
        <f>IFERROR(VLOOKUP(F35,Database!A:G,7,FALSE),"FG not Found")</f>
        <v>Allergen</v>
      </c>
      <c r="T35" s="281" t="b">
        <f t="shared" si="0"/>
        <v>0</v>
      </c>
      <c r="U35" s="414">
        <v>89115001</v>
      </c>
      <c r="V35" s="414"/>
      <c r="W35" s="414"/>
      <c r="X35" s="284" t="e">
        <f>IF(VLOOKUP($T35,Tags!A:AU,28)=$E35,"Tags/Reported Prod Match","Not a Match")</f>
        <v>#N/A</v>
      </c>
      <c r="Y35" s="2"/>
    </row>
    <row r="36" spans="1:25" s="266" customFormat="1" x14ac:dyDescent="0.25">
      <c r="A36" s="282">
        <v>30.1</v>
      </c>
      <c r="B36" s="283">
        <v>43789</v>
      </c>
      <c r="C36" s="335">
        <v>0</v>
      </c>
      <c r="D36" s="335">
        <v>2579</v>
      </c>
      <c r="E36" s="267">
        <f t="shared" si="1"/>
        <v>2579</v>
      </c>
      <c r="F36" s="654">
        <v>5150000009</v>
      </c>
      <c r="G36" s="267" t="str">
        <f>IFERROR(VLOOKUP(F36,Database!A:D,2,FALSE),"FG not Found")</f>
        <v>SM 5 OZ WALNUTS IN SYRUP TPG</v>
      </c>
      <c r="H36" s="269">
        <f>IFERROR(VLOOKUP(F36,Database!A:C,3,FALSE),"r")</f>
        <v>2017.5</v>
      </c>
      <c r="I36" s="269">
        <f>IFERROR(VLOOKUP(F36,Database!A:D,4,FALSE),"r")</f>
        <v>275</v>
      </c>
      <c r="J36" s="269">
        <f t="shared" si="2"/>
        <v>9.3781818181818188</v>
      </c>
      <c r="K36" s="269">
        <f t="shared" si="3"/>
        <v>22</v>
      </c>
      <c r="L36" s="269">
        <f t="shared" si="4"/>
        <v>6050</v>
      </c>
      <c r="M36" s="335">
        <f t="shared" si="5"/>
        <v>0</v>
      </c>
      <c r="N36" s="269">
        <f t="shared" si="6"/>
        <v>10</v>
      </c>
      <c r="O36" s="269">
        <f t="shared" si="7"/>
        <v>2579</v>
      </c>
      <c r="P36" s="340">
        <f t="shared" si="8"/>
        <v>20175</v>
      </c>
      <c r="Q36" s="353" t="str">
        <f>IFERROR(VLOOKUP(F36,Database!A:F,6,FALSE),"No")</f>
        <v>Not a Designated Item to Send on Maturity</v>
      </c>
      <c r="R36" s="353" t="str">
        <f>IFERROR(VLOOKUP(F37,Database!A:E,5,FALSE),"")</f>
        <v>Not Acidified Product</v>
      </c>
      <c r="S36" s="352" t="str">
        <f>IFERROR(VLOOKUP(F36,Database!A:G,7,FALSE),"FG not Found")</f>
        <v>Not a Designated Item</v>
      </c>
      <c r="T36" s="281" t="b">
        <f t="shared" si="0"/>
        <v>0</v>
      </c>
      <c r="U36" s="414">
        <v>6984806270</v>
      </c>
      <c r="V36" s="414"/>
      <c r="W36" s="414"/>
      <c r="X36" s="284" t="e">
        <f>IF(VLOOKUP($T36,Tags!A:AU,28)=$E36,"Tags/Reported Prod Match","Not a Match")</f>
        <v>#N/A</v>
      </c>
      <c r="Y36" s="2"/>
    </row>
    <row r="37" spans="1:25" s="266" customFormat="1" x14ac:dyDescent="0.25">
      <c r="A37" s="282">
        <v>31.1</v>
      </c>
      <c r="B37" s="283">
        <v>43789</v>
      </c>
      <c r="C37" s="335">
        <v>0</v>
      </c>
      <c r="D37" s="346">
        <v>1</v>
      </c>
      <c r="E37" s="267">
        <f t="shared" si="1"/>
        <v>1</v>
      </c>
      <c r="F37" s="410">
        <v>5150010864</v>
      </c>
      <c r="G37" s="267" t="str">
        <f>IFERROR(VLOOKUP(F37,Database!A:D,2,FALSE),"FG not Found")</f>
        <v>SM 11.5 OZ HOT FUDGE SMPL DLT</v>
      </c>
      <c r="H37" s="269">
        <f>IFERROR(VLOOKUP(F37,Database!A:C,3,FALSE),"r")</f>
        <v>1980.2</v>
      </c>
      <c r="I37" s="269">
        <f>IFERROR(VLOOKUP(F37,Database!A:D,4,FALSE),"r")</f>
        <v>252</v>
      </c>
      <c r="J37" s="269">
        <f t="shared" si="2"/>
        <v>3.968253968253968E-3</v>
      </c>
      <c r="K37" s="269">
        <f t="shared" si="3"/>
        <v>22</v>
      </c>
      <c r="L37" s="269">
        <f t="shared" si="4"/>
        <v>5544</v>
      </c>
      <c r="M37" s="335">
        <f t="shared" si="5"/>
        <v>0</v>
      </c>
      <c r="N37" s="269">
        <f t="shared" si="6"/>
        <v>1</v>
      </c>
      <c r="O37" s="269">
        <f t="shared" si="7"/>
        <v>1</v>
      </c>
      <c r="P37" s="340">
        <f t="shared" si="8"/>
        <v>1980.2</v>
      </c>
      <c r="Q37" s="353" t="str">
        <f>IFERROR(VLOOKUP(F37,Database!A:F,6,FALSE),"No")</f>
        <v>Not a Designated Item to Send on Maturity</v>
      </c>
      <c r="R37" s="353" t="str">
        <f>IFERROR(VLOOKUP(F38,Database!A:E,5,FALSE),"")</f>
        <v>Not Acidified Product</v>
      </c>
      <c r="S37" s="352" t="str">
        <f>IFERROR(VLOOKUP(F37,Database!A:G,7,FALSE),"FG not Found")</f>
        <v>Not a Designated Item</v>
      </c>
      <c r="T37" s="281" t="b">
        <f t="shared" si="0"/>
        <v>0</v>
      </c>
      <c r="U37" s="414">
        <v>6984806304</v>
      </c>
      <c r="V37" s="414"/>
      <c r="W37" s="414"/>
      <c r="X37" s="284" t="e">
        <f>IF(VLOOKUP($T37,Tags!A:AU,28)=$E37,"Tags/Reported Prod Match","Not a Match")</f>
        <v>#N/A</v>
      </c>
      <c r="Y37" s="2"/>
    </row>
    <row r="38" spans="1:25" s="266" customFormat="1" x14ac:dyDescent="0.25">
      <c r="A38" s="282">
        <v>32.1</v>
      </c>
      <c r="B38" s="283">
        <v>43789</v>
      </c>
      <c r="C38" s="335">
        <v>0</v>
      </c>
      <c r="D38" s="335">
        <v>1966</v>
      </c>
      <c r="E38" s="267">
        <f t="shared" si="1"/>
        <v>1966</v>
      </c>
      <c r="F38" s="654">
        <v>5150041587</v>
      </c>
      <c r="G38" s="267" t="str">
        <f>IFERROR(VLOOKUP(F38,Database!A:D,2,FALSE),"FG not Found")</f>
        <v>SM 11.5 OZ HOT FDG TOFE SMPDLT</v>
      </c>
      <c r="H38" s="269">
        <f>IFERROR(VLOOKUP(F38,Database!A:C,3,FALSE),"r")</f>
        <v>1980.2</v>
      </c>
      <c r="I38" s="269">
        <f>IFERROR(VLOOKUP(F38,Database!A:D,4,FALSE),"r")</f>
        <v>252</v>
      </c>
      <c r="J38" s="269">
        <f t="shared" si="2"/>
        <v>7.8015873015873014</v>
      </c>
      <c r="K38" s="269">
        <f t="shared" si="3"/>
        <v>22</v>
      </c>
      <c r="L38" s="269">
        <f t="shared" si="4"/>
        <v>5544</v>
      </c>
      <c r="M38" s="335">
        <f t="shared" si="5"/>
        <v>0</v>
      </c>
      <c r="N38" s="269">
        <f t="shared" si="6"/>
        <v>8</v>
      </c>
      <c r="O38" s="269">
        <f t="shared" si="7"/>
        <v>1966</v>
      </c>
      <c r="P38" s="340">
        <f t="shared" si="8"/>
        <v>15841.6</v>
      </c>
      <c r="Q38" s="353" t="str">
        <f>IFERROR(VLOOKUP(F38,Database!A:F,6,FALSE),"No")</f>
        <v>Not a Designated Item to Send on Maturity</v>
      </c>
      <c r="R38" s="353" t="str">
        <f>IFERROR(VLOOKUP(F39,Database!A:E,5,FALSE),"")</f>
        <v>Not Acidified Product</v>
      </c>
      <c r="S38" s="352" t="str">
        <f>IFERROR(VLOOKUP(F38,Database!A:G,7,FALSE),"FG not Found")</f>
        <v>Not a Designated Item</v>
      </c>
      <c r="T38" s="281" t="b">
        <f t="shared" si="0"/>
        <v>0</v>
      </c>
      <c r="U38" s="414">
        <v>5150008214</v>
      </c>
      <c r="V38" s="414"/>
      <c r="W38" s="414"/>
      <c r="X38" s="284" t="e">
        <f>IF(VLOOKUP($T38,Tags!A:AU,28)=$E38,"Tags/Reported Prod Match","Not a Match")</f>
        <v>#N/A</v>
      </c>
      <c r="Y38" s="2"/>
    </row>
    <row r="39" spans="1:25" s="266" customFormat="1" x14ac:dyDescent="0.25">
      <c r="A39" s="282">
        <v>33.1</v>
      </c>
      <c r="B39" s="283">
        <v>43789</v>
      </c>
      <c r="C39" s="335">
        <v>0</v>
      </c>
      <c r="D39" s="335">
        <v>2264</v>
      </c>
      <c r="E39" s="267">
        <f t="shared" si="1"/>
        <v>2264</v>
      </c>
      <c r="F39" s="654">
        <v>5150010865</v>
      </c>
      <c r="G39" s="267" t="str">
        <f>IFERROR(VLOOKUP(F39,Database!A:D,2,FALSE),"FG not Found")</f>
        <v>SM 11.5 OZ DARK CHOC SMPL DLT</v>
      </c>
      <c r="H39" s="269">
        <f>IFERROR(VLOOKUP(F39,Database!A:C,3,FALSE),"r")</f>
        <v>1980.2</v>
      </c>
      <c r="I39" s="269">
        <f>IFERROR(VLOOKUP(F39,Database!A:D,4,FALSE),"r")</f>
        <v>252</v>
      </c>
      <c r="J39" s="269">
        <f t="shared" si="2"/>
        <v>8.9841269841269842</v>
      </c>
      <c r="K39" s="269">
        <f t="shared" si="3"/>
        <v>22</v>
      </c>
      <c r="L39" s="269">
        <f t="shared" si="4"/>
        <v>5544</v>
      </c>
      <c r="M39" s="335">
        <f t="shared" si="5"/>
        <v>0</v>
      </c>
      <c r="N39" s="269">
        <f t="shared" si="6"/>
        <v>9</v>
      </c>
      <c r="O39" s="269">
        <f t="shared" si="7"/>
        <v>2264</v>
      </c>
      <c r="P39" s="340">
        <f t="shared" si="8"/>
        <v>17821.8</v>
      </c>
      <c r="Q39" s="353" t="str">
        <f>IFERROR(VLOOKUP(F39,Database!A:F,6,FALSE),"No")</f>
        <v>Not a Designated Item to Send on Maturity</v>
      </c>
      <c r="R39" s="353" t="str">
        <f>IFERROR(VLOOKUP(F40,Database!A:E,5,FALSE),"")</f>
        <v>Not Acidified Product</v>
      </c>
      <c r="S39" s="352" t="str">
        <f>IFERROR(VLOOKUP(F39,Database!A:G,7,FALSE),"FG not Found")</f>
        <v>Not a Designated Item</v>
      </c>
      <c r="T39" s="281" t="b">
        <f t="shared" si="0"/>
        <v>0</v>
      </c>
      <c r="U39" s="414">
        <v>80383002</v>
      </c>
      <c r="V39" s="414"/>
      <c r="W39" s="414"/>
      <c r="X39" s="284" t="e">
        <f>IF(VLOOKUP($T39,Tags!A:AU,28)=$E39,"Tags/Reported Prod Match","Not a Match")</f>
        <v>#N/A</v>
      </c>
      <c r="Y39" s="2"/>
    </row>
    <row r="40" spans="1:25" s="266" customFormat="1" x14ac:dyDescent="0.25">
      <c r="A40" s="282">
        <v>34.1</v>
      </c>
      <c r="B40" s="283">
        <v>43789</v>
      </c>
      <c r="C40" s="335">
        <v>1</v>
      </c>
      <c r="D40" s="411">
        <v>319</v>
      </c>
      <c r="E40" s="267">
        <f t="shared" si="1"/>
        <v>318</v>
      </c>
      <c r="F40" s="654">
        <v>5150078354</v>
      </c>
      <c r="G40" s="267" t="str">
        <f>IFERROR(VLOOKUP(F40,Database!A:D,2,FALSE),"FG not Found")</f>
        <v>SM MOS 11.3 OZ STRAW MANGO</v>
      </c>
      <c r="H40" s="269">
        <f>IFERROR(VLOOKUP(F40,Database!A:C,3,FALSE),"r")</f>
        <v>2273</v>
      </c>
      <c r="I40" s="269">
        <f>IFERROR(VLOOKUP(F40,Database!A:D,4,FALSE),"r")</f>
        <v>320</v>
      </c>
      <c r="J40" s="269">
        <f t="shared" si="2"/>
        <v>0.99687499999999996</v>
      </c>
      <c r="K40" s="269">
        <f t="shared" si="3"/>
        <v>19</v>
      </c>
      <c r="L40" s="269">
        <f t="shared" si="4"/>
        <v>6080</v>
      </c>
      <c r="M40" s="335">
        <f t="shared" si="5"/>
        <v>0</v>
      </c>
      <c r="N40" s="269">
        <f t="shared" si="6"/>
        <v>1</v>
      </c>
      <c r="O40" s="269">
        <f t="shared" si="7"/>
        <v>318</v>
      </c>
      <c r="P40" s="340">
        <f t="shared" si="8"/>
        <v>2273</v>
      </c>
      <c r="Q40" s="353" t="str">
        <f>IFERROR(VLOOKUP(F40,Database!A:F,6,FALSE),"No")</f>
        <v>Not a Designated Item to Send on Maturity</v>
      </c>
      <c r="R40" s="353" t="str">
        <f>IFERROR(VLOOKUP(F41,Database!A:E,5,FALSE),"")</f>
        <v>Not Acidified Product</v>
      </c>
      <c r="S40" s="352" t="str">
        <f>IFERROR(VLOOKUP(F40,Database!A:G,7,FALSE),"FG not Found")</f>
        <v>Not a Designated Item</v>
      </c>
      <c r="T40" s="281" t="b">
        <f t="shared" si="0"/>
        <v>0</v>
      </c>
      <c r="U40" s="414">
        <v>58661</v>
      </c>
      <c r="V40" s="414"/>
      <c r="W40" s="414"/>
      <c r="X40" s="284" t="e">
        <f>IF(VLOOKUP($T40,Tags!A:AU,28)=$E40,"Tags/Reported Prod Match","Not a Match")</f>
        <v>#N/A</v>
      </c>
      <c r="Y40" s="2"/>
    </row>
    <row r="41" spans="1:25" s="266" customFormat="1" x14ac:dyDescent="0.25">
      <c r="A41" s="282">
        <v>35.1</v>
      </c>
      <c r="B41" s="283">
        <v>43789</v>
      </c>
      <c r="C41" s="335">
        <v>0</v>
      </c>
      <c r="D41" s="411">
        <v>84</v>
      </c>
      <c r="E41" s="267">
        <f t="shared" si="1"/>
        <v>84</v>
      </c>
      <c r="F41" s="654">
        <v>6984806270</v>
      </c>
      <c r="G41" s="267" t="str">
        <f>IFERROR(VLOOKUP(F41,Database!A:D,2,FALSE),"FG not Found")</f>
        <v>DF 500 ML STRAW FRT SPREAD</v>
      </c>
      <c r="H41" s="269">
        <f>IFERROR(VLOOKUP(F41,Database!A:C,3,FALSE),"r")</f>
        <v>2165</v>
      </c>
      <c r="I41" s="269">
        <f>IFERROR(VLOOKUP(F41,Database!A:D,4,FALSE),"r")</f>
        <v>84</v>
      </c>
      <c r="J41" s="269">
        <f t="shared" si="2"/>
        <v>1</v>
      </c>
      <c r="K41" s="269">
        <f t="shared" si="3"/>
        <v>20</v>
      </c>
      <c r="L41" s="269">
        <f t="shared" si="4"/>
        <v>1680</v>
      </c>
      <c r="M41" s="335">
        <f t="shared" si="5"/>
        <v>0</v>
      </c>
      <c r="N41" s="269">
        <f t="shared" si="6"/>
        <v>1</v>
      </c>
      <c r="O41" s="269">
        <f t="shared" si="7"/>
        <v>84</v>
      </c>
      <c r="P41" s="340">
        <f t="shared" si="8"/>
        <v>2165</v>
      </c>
      <c r="Q41" s="353" t="str">
        <f>IFERROR(VLOOKUP(F41,Database!A:F,6,FALSE),"No")</f>
        <v>Not a Designated Item to Send on Maturity</v>
      </c>
      <c r="R41" s="353" t="str">
        <f>IFERROR(VLOOKUP(F42,Database!A:E,5,FALSE),"")</f>
        <v>Not Acidified Product</v>
      </c>
      <c r="S41" s="352" t="str">
        <f>IFERROR(VLOOKUP(F41,Database!A:G,7,FALSE),"FG not Found")</f>
        <v>Not a Designated Item</v>
      </c>
      <c r="T41" s="281" t="b">
        <f t="shared" si="0"/>
        <v>1</v>
      </c>
      <c r="U41" s="416">
        <v>5150003915</v>
      </c>
      <c r="V41" s="416"/>
      <c r="W41" s="416"/>
      <c r="X41" s="284" t="e">
        <f>IF(VLOOKUP($T41,Tags!A:AU,28)=$E41,"Tags/Reported Prod Match","Not a Match")</f>
        <v>#N/A</v>
      </c>
      <c r="Y41" s="2"/>
    </row>
    <row r="42" spans="1:25" s="266" customFormat="1" x14ac:dyDescent="0.25">
      <c r="A42" s="282">
        <v>36.1</v>
      </c>
      <c r="B42" s="283">
        <v>43790</v>
      </c>
      <c r="C42" s="335">
        <v>0</v>
      </c>
      <c r="D42" s="335">
        <v>200</v>
      </c>
      <c r="E42" s="267">
        <f t="shared" si="1"/>
        <v>200</v>
      </c>
      <c r="F42" s="654">
        <v>5150024806</v>
      </c>
      <c r="G42" s="267" t="str">
        <f>IFERROR(VLOOKUP(F42,Database!A:D,2,FALSE),"FG not Found")</f>
        <v>C&amp;B 150 G GRAVY BROWNING</v>
      </c>
      <c r="H42" s="269">
        <f>IFERROR(VLOOKUP(F42,Database!A:C,3,FALSE),"r")</f>
        <v>2145</v>
      </c>
      <c r="I42" s="269">
        <f>IFERROR(VLOOKUP(F42,Database!A:D,4,FALSE),"r")</f>
        <v>200</v>
      </c>
      <c r="J42" s="269">
        <f t="shared" si="2"/>
        <v>1</v>
      </c>
      <c r="K42" s="269">
        <f t="shared" si="3"/>
        <v>20</v>
      </c>
      <c r="L42" s="269">
        <f t="shared" si="4"/>
        <v>4000</v>
      </c>
      <c r="M42" s="335">
        <f t="shared" si="5"/>
        <v>0</v>
      </c>
      <c r="N42" s="269">
        <f t="shared" si="6"/>
        <v>1</v>
      </c>
      <c r="O42" s="269">
        <f t="shared" si="7"/>
        <v>200</v>
      </c>
      <c r="P42" s="340">
        <f t="shared" si="8"/>
        <v>2145</v>
      </c>
      <c r="Q42" s="353" t="str">
        <f>IFERROR(VLOOKUP(F42,Database!A:F,6,FALSE),"No")</f>
        <v>Not a Designated Item to Send on Maturity</v>
      </c>
      <c r="R42" s="353" t="str">
        <f>IFERROR(VLOOKUP(F43,Database!A:E,5,FALSE),"")</f>
        <v>Not Acidified Product</v>
      </c>
      <c r="S42" s="352" t="str">
        <f>IFERROR(VLOOKUP(F42,Database!A:G,7,FALSE),"FG not Found")</f>
        <v>Allergen</v>
      </c>
      <c r="T42" s="281" t="b">
        <f t="shared" si="0"/>
        <v>0</v>
      </c>
      <c r="U42" s="416">
        <v>5150003907</v>
      </c>
      <c r="V42" s="416"/>
      <c r="W42" s="416"/>
      <c r="X42" s="284" t="e">
        <f>IF(VLOOKUP($T42,Tags!A:AU,28)=$E42,"Tags/Reported Prod Match","Not a Match")</f>
        <v>#N/A</v>
      </c>
      <c r="Y42" s="2"/>
    </row>
    <row r="43" spans="1:25" s="266" customFormat="1" x14ac:dyDescent="0.25">
      <c r="A43" s="282">
        <v>37.1</v>
      </c>
      <c r="B43" s="283">
        <v>43790</v>
      </c>
      <c r="C43" s="335">
        <v>0</v>
      </c>
      <c r="D43" s="346">
        <v>1</v>
      </c>
      <c r="E43" s="267">
        <f t="shared" si="1"/>
        <v>1</v>
      </c>
      <c r="F43" s="410">
        <v>7092000778</v>
      </c>
      <c r="G43" s="267" t="str">
        <f>IFERROR(VLOOKUP(F43,Database!A:D,2,FALSE),"FG not Found")</f>
        <v>KB 16 OZ SDLS RASPBERRY JAM</v>
      </c>
      <c r="H43" s="269">
        <f>IFERROR(VLOOKUP(F43,Database!A:C,3,FALSE),"r")</f>
        <v>2171.3000000000002</v>
      </c>
      <c r="I43" s="269">
        <f>IFERROR(VLOOKUP(F43,Database!A:D,4,FALSE),"r")</f>
        <v>119</v>
      </c>
      <c r="J43" s="269">
        <f t="shared" si="2"/>
        <v>8.4033613445378148E-3</v>
      </c>
      <c r="K43" s="269">
        <f t="shared" si="3"/>
        <v>20</v>
      </c>
      <c r="L43" s="269">
        <f t="shared" si="4"/>
        <v>2380</v>
      </c>
      <c r="M43" s="335">
        <f t="shared" si="5"/>
        <v>0</v>
      </c>
      <c r="N43" s="269">
        <f t="shared" si="6"/>
        <v>1</v>
      </c>
      <c r="O43" s="269">
        <f t="shared" si="7"/>
        <v>1</v>
      </c>
      <c r="P43" s="340">
        <f t="shared" si="8"/>
        <v>2171.3000000000002</v>
      </c>
      <c r="Q43" s="353" t="str">
        <f>IFERROR(VLOOKUP(F43,Database!A:F,6,FALSE),"No")</f>
        <v>Not a Designated Item to Send on Maturity</v>
      </c>
      <c r="R43" s="353" t="str">
        <f>IFERROR(VLOOKUP(F44,Database!A:E,5,FALSE),"")</f>
        <v>Not Acidified Product</v>
      </c>
      <c r="S43" s="352" t="str">
        <f>IFERROR(VLOOKUP(F43,Database!A:G,7,FALSE),"FG not Found")</f>
        <v>Not a Designated Item</v>
      </c>
      <c r="T43" s="281" t="b">
        <f t="shared" si="0"/>
        <v>0</v>
      </c>
      <c r="U43" s="416">
        <v>5150003562</v>
      </c>
      <c r="V43" s="416"/>
      <c r="W43" s="416"/>
      <c r="X43" s="284" t="e">
        <f>IF(VLOOKUP($T43,Tags!A:AU,28)=$E43,"Tags/Reported Prod Match","Not a Match")</f>
        <v>#N/A</v>
      </c>
      <c r="Y43" s="2"/>
    </row>
    <row r="44" spans="1:25" s="266" customFormat="1" x14ac:dyDescent="0.25">
      <c r="A44" s="282">
        <v>38.1</v>
      </c>
      <c r="B44" s="283">
        <v>43790</v>
      </c>
      <c r="C44" s="335">
        <v>0</v>
      </c>
      <c r="D44" s="335">
        <v>952</v>
      </c>
      <c r="E44" s="267">
        <f t="shared" si="1"/>
        <v>952</v>
      </c>
      <c r="F44" s="654">
        <v>7092000770</v>
      </c>
      <c r="G44" s="267" t="str">
        <f>IFERROR(VLOOKUP(F44,Database!A:D,2,FALSE),"FG not Found")</f>
        <v>KB 16 OZ SDLS BLKBRY JAM</v>
      </c>
      <c r="H44" s="269">
        <f>IFERROR(VLOOKUP(F44,Database!A:C,3,FALSE),"r")</f>
        <v>2171.3000000000002</v>
      </c>
      <c r="I44" s="269">
        <f>IFERROR(VLOOKUP(F44,Database!A:D,4,FALSE),"r")</f>
        <v>119</v>
      </c>
      <c r="J44" s="269">
        <f t="shared" si="2"/>
        <v>8</v>
      </c>
      <c r="K44" s="269">
        <f t="shared" si="3"/>
        <v>20</v>
      </c>
      <c r="L44" s="269">
        <f t="shared" si="4"/>
        <v>2380</v>
      </c>
      <c r="M44" s="335">
        <f t="shared" si="5"/>
        <v>0</v>
      </c>
      <c r="N44" s="269">
        <f t="shared" si="6"/>
        <v>8</v>
      </c>
      <c r="O44" s="269">
        <f t="shared" si="7"/>
        <v>952</v>
      </c>
      <c r="P44" s="340">
        <f t="shared" si="8"/>
        <v>17370.400000000001</v>
      </c>
      <c r="Q44" s="353" t="str">
        <f>IFERROR(VLOOKUP(F44,Database!A:F,6,FALSE),"No")</f>
        <v>Not a Designated Item to Send on Maturity</v>
      </c>
      <c r="R44" s="353" t="str">
        <f>IFERROR(VLOOKUP(F45,Database!A:E,5,FALSE),"")</f>
        <v>Not Acidified Product</v>
      </c>
      <c r="S44" s="352" t="str">
        <f>IFERROR(VLOOKUP(F44,Database!A:G,7,FALSE),"FG not Found")</f>
        <v>Not a Designated Item</v>
      </c>
      <c r="T44" s="281" t="b">
        <f t="shared" si="0"/>
        <v>0</v>
      </c>
      <c r="U44" s="416">
        <v>5150005685</v>
      </c>
      <c r="V44" s="416"/>
      <c r="W44" s="416"/>
      <c r="X44" s="284" t="e">
        <f>IF(VLOOKUP($T44,Tags!A:AU,28)=$E44,"Tags/Reported Prod Match","Not a Match")</f>
        <v>#N/A</v>
      </c>
      <c r="Y44" s="2"/>
    </row>
    <row r="45" spans="1:25" s="266" customFormat="1" x14ac:dyDescent="0.25">
      <c r="A45" s="282">
        <v>39.1</v>
      </c>
      <c r="B45" s="283">
        <f ca="1">TODAY() +2</f>
        <v>43947</v>
      </c>
      <c r="C45" s="335">
        <v>0</v>
      </c>
      <c r="D45" s="346">
        <v>1</v>
      </c>
      <c r="E45" s="267">
        <f t="shared" si="1"/>
        <v>1</v>
      </c>
      <c r="F45" s="410">
        <v>5150003979</v>
      </c>
      <c r="G45" s="267" t="str">
        <f>IFERROR(VLOOKUP(F45,Database!A:D,2,FALSE),"FG not Found")</f>
        <v>DK 2.75 OZ WLD MNE BLUBRY SYRP</v>
      </c>
      <c r="H45" s="269">
        <f>IFERROR(VLOOKUP(F45,Database!A:C,3,FALSE),"r")</f>
        <v>2282</v>
      </c>
      <c r="I45" s="269">
        <f>IFERROR(VLOOKUP(F45,Database!A:D,4,FALSE),"r")</f>
        <v>80</v>
      </c>
      <c r="J45" s="269">
        <f t="shared" si="2"/>
        <v>1.2500000000000001E-2</v>
      </c>
      <c r="K45" s="269">
        <f t="shared" si="3"/>
        <v>19</v>
      </c>
      <c r="L45" s="269">
        <f t="shared" si="4"/>
        <v>1520</v>
      </c>
      <c r="M45" s="335">
        <f t="shared" si="5"/>
        <v>0</v>
      </c>
      <c r="N45" s="269">
        <f t="shared" si="6"/>
        <v>1</v>
      </c>
      <c r="O45" s="269">
        <f t="shared" si="7"/>
        <v>1</v>
      </c>
      <c r="P45" s="340">
        <f t="shared" si="8"/>
        <v>2282</v>
      </c>
      <c r="Q45" s="353" t="str">
        <f>IFERROR(VLOOKUP(F45,Database!A:F,6,FALSE),"No")</f>
        <v>Not a Designated Item to Send on Maturity</v>
      </c>
      <c r="R45" s="353" t="str">
        <f>IFERROR(VLOOKUP(F46,Database!A:E,5,FALSE),"")</f>
        <v>Not Acidified Product</v>
      </c>
      <c r="S45" s="352" t="str">
        <f>IFERROR(VLOOKUP(F45,Database!A:G,7,FALSE),"FG not Found")</f>
        <v>Not a Designated Item</v>
      </c>
      <c r="T45" s="281" t="b">
        <f t="shared" si="0"/>
        <v>1</v>
      </c>
      <c r="U45" s="416">
        <v>5150024803</v>
      </c>
      <c r="V45" s="416"/>
      <c r="W45" s="416"/>
      <c r="X45" s="284" t="e">
        <f>IF(VLOOKUP($T45,Tags!A:AU,28)=$E45,"Tags/Reported Prod Match","Not a Match")</f>
        <v>#N/A</v>
      </c>
      <c r="Y45" s="2"/>
    </row>
    <row r="46" spans="1:25" s="266" customFormat="1" x14ac:dyDescent="0.25">
      <c r="A46" s="282">
        <v>40.1</v>
      </c>
      <c r="B46" s="283">
        <f t="shared" ref="B46:B56" ca="1" si="9">TODAY() +2</f>
        <v>43947</v>
      </c>
      <c r="C46" s="335">
        <v>1301</v>
      </c>
      <c r="D46" s="335">
        <v>1</v>
      </c>
      <c r="E46" s="267">
        <f t="shared" si="1"/>
        <v>-1300</v>
      </c>
      <c r="F46" s="654">
        <v>5150024803</v>
      </c>
      <c r="G46" s="267" t="str">
        <f>IFERROR(VLOOKUP(F46,Database!A:D,2,FALSE),"FG not Found")</f>
        <v>C&amp;B 250 ML FISH N CHIP VINEGAR</v>
      </c>
      <c r="H46" s="269">
        <f>IFERROR(VLOOKUP(F46,Database!A:C,3,FALSE),"r")</f>
        <v>2302.5</v>
      </c>
      <c r="I46" s="269">
        <f>IFERROR(VLOOKUP(F46,Database!A:D,4,FALSE),"r")</f>
        <v>125</v>
      </c>
      <c r="J46" s="269">
        <f t="shared" si="2"/>
        <v>8.0000000000000002E-3</v>
      </c>
      <c r="K46" s="269">
        <f t="shared" si="3"/>
        <v>19</v>
      </c>
      <c r="L46" s="269">
        <f t="shared" si="4"/>
        <v>2375</v>
      </c>
      <c r="M46" s="335">
        <f t="shared" si="5"/>
        <v>0</v>
      </c>
      <c r="N46" s="269">
        <f t="shared" si="6"/>
        <v>-11</v>
      </c>
      <c r="O46" s="269">
        <f t="shared" si="7"/>
        <v>-1300</v>
      </c>
      <c r="P46" s="340">
        <f t="shared" si="8"/>
        <v>-25327.5</v>
      </c>
      <c r="Q46" s="353" t="str">
        <f>IFERROR(VLOOKUP(F46,Database!A:F,6,FALSE),"No")</f>
        <v>Not a Designated Item to Send on Maturity</v>
      </c>
      <c r="R46" s="353" t="str">
        <f>IFERROR(VLOOKUP(F47,Database!A:E,5,FALSE),"")</f>
        <v>Not Acidified Product</v>
      </c>
      <c r="S46" s="352" t="str">
        <f>IFERROR(VLOOKUP(F46,Database!A:G,7,FALSE),"FG not Found")</f>
        <v>Allergen</v>
      </c>
      <c r="T46" s="281" t="b">
        <f t="shared" si="0"/>
        <v>1</v>
      </c>
      <c r="U46" s="416">
        <v>7092000728</v>
      </c>
      <c r="V46" s="416"/>
      <c r="W46" s="416"/>
      <c r="X46" s="284" t="e">
        <f>IF(VLOOKUP($T46,Tags!A:AU,28)=$E46,"Tags/Reported Prod Match","Not a Match")</f>
        <v>#N/A</v>
      </c>
      <c r="Y46" s="2"/>
    </row>
    <row r="47" spans="1:25" s="266" customFormat="1" x14ac:dyDescent="0.25">
      <c r="A47" s="282">
        <v>41.1</v>
      </c>
      <c r="B47" s="283">
        <f t="shared" ca="1" si="9"/>
        <v>43947</v>
      </c>
      <c r="C47" s="335">
        <v>2365</v>
      </c>
      <c r="D47" s="346">
        <v>2</v>
      </c>
      <c r="E47" s="267">
        <f t="shared" si="1"/>
        <v>-2363</v>
      </c>
      <c r="F47" s="410">
        <v>5150028649</v>
      </c>
      <c r="G47" s="267" t="str">
        <f>IFERROR(VLOOKUP(F47,Database!A:D,2,FALSE),"FG not Found")</f>
        <v>C&amp;B 8.45FO FSH&amp;CHPS VINGR 6-PK</v>
      </c>
      <c r="H47" s="269">
        <f>IFERROR(VLOOKUP(F47,Database!A:C,3,FALSE),"r")</f>
        <v>1490</v>
      </c>
      <c r="I47" s="269">
        <f>IFERROR(VLOOKUP(F47,Database!A:D,4,FALSE),"r")</f>
        <v>225</v>
      </c>
      <c r="J47" s="269">
        <f t="shared" si="2"/>
        <v>8.8888888888888889E-3</v>
      </c>
      <c r="K47" s="269">
        <f t="shared" si="3"/>
        <v>26</v>
      </c>
      <c r="L47" s="269">
        <f t="shared" si="4"/>
        <v>5850</v>
      </c>
      <c r="M47" s="335">
        <f t="shared" si="5"/>
        <v>0</v>
      </c>
      <c r="N47" s="269">
        <f t="shared" si="6"/>
        <v>-11</v>
      </c>
      <c r="O47" s="269">
        <f t="shared" si="7"/>
        <v>-2363</v>
      </c>
      <c r="P47" s="340">
        <f t="shared" si="8"/>
        <v>-16390</v>
      </c>
      <c r="Q47" s="353" t="str">
        <f>IFERROR(VLOOKUP(F47,Database!A:F,6,FALSE),"No")</f>
        <v>Not a Designated Item to Send on Maturity</v>
      </c>
      <c r="R47" s="353" t="str">
        <f>IFERROR(VLOOKUP(F48,Database!A:E,5,FALSE),"")</f>
        <v>Not Acidified Product</v>
      </c>
      <c r="S47" s="352" t="str">
        <f>IFERROR(VLOOKUP(F47,Database!A:G,7,FALSE),"FG not Found")</f>
        <v>Allergen</v>
      </c>
      <c r="T47" s="281" t="b">
        <f t="shared" si="0"/>
        <v>0</v>
      </c>
      <c r="U47" s="414">
        <v>6984804937</v>
      </c>
      <c r="V47" s="414"/>
      <c r="W47" s="414"/>
      <c r="X47" s="284" t="e">
        <f>IF(VLOOKUP($T47,Tags!A:AU,28)=$E47,"Tags/Reported Prod Match","Not a Match")</f>
        <v>#N/A</v>
      </c>
      <c r="Y47" s="2"/>
    </row>
    <row r="48" spans="1:25" s="266" customFormat="1" x14ac:dyDescent="0.25">
      <c r="A48" s="282">
        <v>42.1</v>
      </c>
      <c r="B48" s="283">
        <f t="shared" ca="1" si="9"/>
        <v>43947</v>
      </c>
      <c r="C48" s="335">
        <v>1314</v>
      </c>
      <c r="D48" s="335">
        <v>0</v>
      </c>
      <c r="E48" s="267">
        <f t="shared" si="1"/>
        <v>-1314</v>
      </c>
      <c r="F48" s="654">
        <v>7092000728</v>
      </c>
      <c r="G48" s="267" t="str">
        <f>IFERROR(VLOOKUP(F48,Database!A:D,2,FALSE),"FG not Found")</f>
        <v>KB 16 OZ BOYSENBERRY PRES</v>
      </c>
      <c r="H48" s="269">
        <f>IFERROR(VLOOKUP(F48,Database!A:C,3,FALSE),"r")</f>
        <v>2171.3000000000002</v>
      </c>
      <c r="I48" s="269">
        <f>IFERROR(VLOOKUP(F48,Database!A:D,4,FALSE),"r")</f>
        <v>119</v>
      </c>
      <c r="J48" s="269">
        <f t="shared" si="2"/>
        <v>0</v>
      </c>
      <c r="K48" s="269">
        <f t="shared" si="3"/>
        <v>20</v>
      </c>
      <c r="L48" s="269">
        <f t="shared" si="4"/>
        <v>2380</v>
      </c>
      <c r="M48" s="335">
        <f t="shared" si="5"/>
        <v>0</v>
      </c>
      <c r="N48" s="269">
        <f t="shared" si="6"/>
        <v>-12</v>
      </c>
      <c r="O48" s="269">
        <f t="shared" si="7"/>
        <v>-1314</v>
      </c>
      <c r="P48" s="340">
        <f t="shared" si="8"/>
        <v>-26055.600000000002</v>
      </c>
      <c r="Q48" s="353" t="str">
        <f>IFERROR(VLOOKUP(F48,Database!A:F,6,FALSE),"No")</f>
        <v>Not a Designated Item to Send on Maturity</v>
      </c>
      <c r="R48" s="353" t="str">
        <f>IFERROR(VLOOKUP(F49,Database!A:E,5,FALSE),"")</f>
        <v>Not Acidified Product</v>
      </c>
      <c r="S48" s="352" t="str">
        <f>IFERROR(VLOOKUP(F48,Database!A:G,7,FALSE),"FG not Found")</f>
        <v>Not a Designated Item</v>
      </c>
      <c r="T48" s="281" t="b">
        <f t="shared" si="0"/>
        <v>1</v>
      </c>
      <c r="U48" s="416">
        <v>5150024800</v>
      </c>
      <c r="V48" s="416"/>
      <c r="W48" s="416"/>
      <c r="X48" s="284" t="e">
        <f>IF(VLOOKUP($T48,Tags!A:AU,28)=$E48,"Tags/Reported Prod Match","Not a Match")</f>
        <v>#N/A</v>
      </c>
      <c r="Y48" s="2"/>
    </row>
    <row r="49" spans="1:25" s="266" customFormat="1" x14ac:dyDescent="0.25">
      <c r="A49" s="282">
        <v>43.1</v>
      </c>
      <c r="B49" s="283">
        <f t="shared" ca="1" si="9"/>
        <v>43947</v>
      </c>
      <c r="C49" s="335">
        <v>0</v>
      </c>
      <c r="D49" s="335">
        <v>7300</v>
      </c>
      <c r="E49" s="267">
        <f t="shared" si="1"/>
        <v>7300</v>
      </c>
      <c r="F49" s="654">
        <v>5150028650</v>
      </c>
      <c r="G49" s="267" t="str">
        <f>IFERROR(VLOOKUP(F49,Database!A:D,2,FALSE),"FG not Found")</f>
        <v>C&amp;B 5 FL OZ MINT SAUCE 6-PK</v>
      </c>
      <c r="H49" s="269">
        <f>IFERROR(VLOOKUP(F49,Database!A:C,3,FALSE),"r")</f>
        <v>1778</v>
      </c>
      <c r="I49" s="269">
        <f>IFERROR(VLOOKUP(F49,Database!A:D,4,FALSE),"r")</f>
        <v>360</v>
      </c>
      <c r="J49" s="269">
        <f t="shared" si="2"/>
        <v>20.277777777777779</v>
      </c>
      <c r="K49" s="269">
        <f t="shared" si="3"/>
        <v>25</v>
      </c>
      <c r="L49" s="269">
        <f t="shared" si="4"/>
        <v>9000</v>
      </c>
      <c r="M49" s="335">
        <f t="shared" si="5"/>
        <v>0</v>
      </c>
      <c r="N49" s="269">
        <f t="shared" si="6"/>
        <v>21</v>
      </c>
      <c r="O49" s="269">
        <f t="shared" si="7"/>
        <v>7300</v>
      </c>
      <c r="P49" s="340">
        <f t="shared" si="8"/>
        <v>37338</v>
      </c>
      <c r="Q49" s="353" t="str">
        <f>IFERROR(VLOOKUP(F49,Database!A:F,6,FALSE),"No")</f>
        <v>Not a Designated Item to Send on Maturity</v>
      </c>
      <c r="R49" s="353" t="str">
        <f>IFERROR(VLOOKUP(F50,Database!A:E,5,FALSE),"")</f>
        <v>Not Acidified Product</v>
      </c>
      <c r="S49" s="352" t="str">
        <f>IFERROR(VLOOKUP(F49,Database!A:G,7,FALSE),"FG not Found")</f>
        <v>Allergen</v>
      </c>
      <c r="T49" s="281" t="b">
        <f t="shared" si="0"/>
        <v>0</v>
      </c>
      <c r="U49" s="416">
        <v>100804</v>
      </c>
      <c r="V49" s="416"/>
      <c r="W49" s="416"/>
      <c r="X49" s="284" t="e">
        <f>IF(VLOOKUP($T49,Tags!A:AU,28)=$E49,"Tags/Reported Prod Match","Not a Match")</f>
        <v>#N/A</v>
      </c>
      <c r="Y49" s="2"/>
    </row>
    <row r="50" spans="1:25" s="266" customFormat="1" x14ac:dyDescent="0.25">
      <c r="A50" s="282">
        <v>44.1</v>
      </c>
      <c r="B50" s="283">
        <v>43794</v>
      </c>
      <c r="C50" s="335">
        <v>0</v>
      </c>
      <c r="D50" s="335">
        <v>1127</v>
      </c>
      <c r="E50" s="267">
        <f t="shared" si="1"/>
        <v>1127</v>
      </c>
      <c r="F50" s="654">
        <v>5150024808</v>
      </c>
      <c r="G50" s="267" t="str">
        <f>IFERROR(VLOOKUP(F50,Database!A:D,2,FALSE),"FG not Found")</f>
        <v>C&amp;B 148 ML MINT SAUCE-12PK</v>
      </c>
      <c r="H50" s="269">
        <f>IFERROR(VLOOKUP(F50,Database!A:C,3,FALSE),"r")</f>
        <v>1985</v>
      </c>
      <c r="I50" s="269">
        <f>IFERROR(VLOOKUP(F50,Database!A:D,4,FALSE),"r")</f>
        <v>200</v>
      </c>
      <c r="J50" s="269">
        <f t="shared" si="2"/>
        <v>5.6349999999999998</v>
      </c>
      <c r="K50" s="269">
        <f t="shared" si="3"/>
        <v>22</v>
      </c>
      <c r="L50" s="269">
        <f t="shared" si="4"/>
        <v>4400</v>
      </c>
      <c r="M50" s="335">
        <f t="shared" si="5"/>
        <v>0</v>
      </c>
      <c r="N50" s="269">
        <f t="shared" si="6"/>
        <v>6</v>
      </c>
      <c r="O50" s="269">
        <f t="shared" si="7"/>
        <v>1127</v>
      </c>
      <c r="P50" s="340">
        <f t="shared" si="8"/>
        <v>11910</v>
      </c>
      <c r="Q50" s="353" t="str">
        <f>IFERROR(VLOOKUP(F50,Database!A:F,6,FALSE),"No")</f>
        <v>Not a Designated Item to Send on Maturity</v>
      </c>
      <c r="R50" s="353" t="str">
        <f>IFERROR(VLOOKUP(F51,Database!A:E,5,FALSE),"")</f>
        <v>Not Acidified Product</v>
      </c>
      <c r="S50" s="352" t="str">
        <f>IFERROR(VLOOKUP(F50,Database!A:G,7,FALSE),"FG not Found")</f>
        <v>Allergen</v>
      </c>
      <c r="T50" s="281" t="b">
        <f t="shared" si="0"/>
        <v>0</v>
      </c>
      <c r="U50" s="416">
        <v>54136</v>
      </c>
      <c r="V50" s="416"/>
      <c r="W50" s="416"/>
      <c r="X50" s="284" t="e">
        <f>IF(VLOOKUP($T50,Tags!A:AU,28)=$E50,"Tags/Reported Prod Match","Not a Match")</f>
        <v>#N/A</v>
      </c>
      <c r="Y50" s="2"/>
    </row>
    <row r="51" spans="1:25" s="266" customFormat="1" x14ac:dyDescent="0.25">
      <c r="A51" s="282">
        <v>45.1</v>
      </c>
      <c r="B51" s="283">
        <f t="shared" ca="1" si="9"/>
        <v>43947</v>
      </c>
      <c r="C51" s="335">
        <v>0</v>
      </c>
      <c r="D51" s="335">
        <v>4559</v>
      </c>
      <c r="E51" s="267">
        <f t="shared" si="1"/>
        <v>4559</v>
      </c>
      <c r="F51" s="654">
        <v>5150078353</v>
      </c>
      <c r="G51" s="267" t="str">
        <f>IFERROR(VLOOKUP(F51,Database!A:D,2,FALSE),"FG not Found")</f>
        <v>SM MOS 11.3OZ STRAW BLKBRY</v>
      </c>
      <c r="H51" s="269">
        <f>IFERROR(VLOOKUP(F51,Database!A:C,3,FALSE),"r")</f>
        <v>2273</v>
      </c>
      <c r="I51" s="269">
        <f>IFERROR(VLOOKUP(F51,Database!A:D,4,FALSE),"r")</f>
        <v>320</v>
      </c>
      <c r="J51" s="269">
        <f t="shared" si="2"/>
        <v>14.246874999999999</v>
      </c>
      <c r="K51" s="269">
        <f t="shared" si="3"/>
        <v>19</v>
      </c>
      <c r="L51" s="269">
        <f t="shared" si="4"/>
        <v>6080</v>
      </c>
      <c r="M51" s="335">
        <f t="shared" si="5"/>
        <v>0</v>
      </c>
      <c r="N51" s="269">
        <f t="shared" si="6"/>
        <v>15</v>
      </c>
      <c r="O51" s="269">
        <f t="shared" si="7"/>
        <v>4559</v>
      </c>
      <c r="P51" s="340">
        <f t="shared" si="8"/>
        <v>34095</v>
      </c>
      <c r="Q51" s="353" t="str">
        <f>IFERROR(VLOOKUP(F51,Database!A:F,6,FALSE),"No")</f>
        <v>Not a Designated Item to Send on Maturity</v>
      </c>
      <c r="R51" s="353" t="str">
        <f>IFERROR(VLOOKUP(F52,Database!A:E,5,FALSE),"")</f>
        <v>Not Acidified Product</v>
      </c>
      <c r="S51" s="352" t="str">
        <f>IFERROR(VLOOKUP(F51,Database!A:G,7,FALSE),"FG not Found")</f>
        <v>Not a Designated Item</v>
      </c>
      <c r="T51" s="281" t="b">
        <f t="shared" si="0"/>
        <v>0</v>
      </c>
      <c r="U51" s="414">
        <v>5150005685</v>
      </c>
      <c r="V51" s="414"/>
      <c r="W51" s="414"/>
      <c r="X51" s="284" t="e">
        <f>IF(VLOOKUP($T51,Tags!A:AU,28)=$E51,"Tags/Reported Prod Match","Not a Match")</f>
        <v>#N/A</v>
      </c>
      <c r="Y51" s="2"/>
    </row>
    <row r="52" spans="1:25" s="266" customFormat="1" x14ac:dyDescent="0.25">
      <c r="A52" s="282">
        <v>46.1</v>
      </c>
      <c r="B52" s="283">
        <f t="shared" ca="1" si="9"/>
        <v>43947</v>
      </c>
      <c r="C52" s="335">
        <v>0</v>
      </c>
      <c r="D52" s="335">
        <v>2252</v>
      </c>
      <c r="E52" s="267">
        <f t="shared" si="1"/>
        <v>2252</v>
      </c>
      <c r="F52" s="654">
        <v>5150078354</v>
      </c>
      <c r="G52" s="267" t="str">
        <f>IFERROR(VLOOKUP(F52,Database!A:D,2,FALSE),"FG not Found")</f>
        <v>SM MOS 11.3 OZ STRAW MANGO</v>
      </c>
      <c r="H52" s="269">
        <f>IFERROR(VLOOKUP(F52,Database!A:C,3,FALSE),"r")</f>
        <v>2273</v>
      </c>
      <c r="I52" s="269">
        <f>IFERROR(VLOOKUP(F52,Database!A:D,4,FALSE),"r")</f>
        <v>320</v>
      </c>
      <c r="J52" s="269">
        <f t="shared" si="2"/>
        <v>7.0374999999999996</v>
      </c>
      <c r="K52" s="269">
        <f t="shared" si="3"/>
        <v>19</v>
      </c>
      <c r="L52" s="269">
        <f t="shared" si="4"/>
        <v>6080</v>
      </c>
      <c r="M52" s="335">
        <f t="shared" si="5"/>
        <v>0</v>
      </c>
      <c r="N52" s="269">
        <f t="shared" si="6"/>
        <v>8</v>
      </c>
      <c r="O52" s="269">
        <f t="shared" si="7"/>
        <v>2252</v>
      </c>
      <c r="P52" s="340">
        <f t="shared" si="8"/>
        <v>18184</v>
      </c>
      <c r="Q52" s="353" t="str">
        <f>IFERROR(VLOOKUP(F52,Database!A:F,6,FALSE),"No")</f>
        <v>Not a Designated Item to Send on Maturity</v>
      </c>
      <c r="R52" s="353" t="str">
        <f>IFERROR(VLOOKUP(F53,Database!A:E,5,FALSE),"")</f>
        <v>Not Acidified Product</v>
      </c>
      <c r="S52" s="352" t="str">
        <f>IFERROR(VLOOKUP(F52,Database!A:G,7,FALSE),"FG not Found")</f>
        <v>Not a Designated Item</v>
      </c>
      <c r="T52" s="281" t="b">
        <f t="shared" si="0"/>
        <v>0</v>
      </c>
      <c r="U52" s="414">
        <v>5150024359</v>
      </c>
      <c r="V52" s="414"/>
      <c r="W52" s="414"/>
      <c r="X52" s="284" t="e">
        <f>IF(VLOOKUP($T52,Tags!A:AU,28)=$E52,"Tags/Reported Prod Match","Not a Match")</f>
        <v>#N/A</v>
      </c>
      <c r="Y52" s="2"/>
    </row>
    <row r="53" spans="1:25" s="266" customFormat="1" x14ac:dyDescent="0.25">
      <c r="A53" s="282">
        <v>47.1</v>
      </c>
      <c r="B53" s="283">
        <v>43794</v>
      </c>
      <c r="C53" s="335">
        <v>0</v>
      </c>
      <c r="D53" s="335">
        <v>2280</v>
      </c>
      <c r="E53" s="267">
        <f t="shared" si="1"/>
        <v>2280</v>
      </c>
      <c r="F53" s="654">
        <v>5150000010</v>
      </c>
      <c r="G53" s="267" t="str">
        <f>IFERROR(VLOOKUP(F53,Database!A:D,2,FALSE),"FG not Found")</f>
        <v>SH 375ML MARM 3 FRT OR/LE/GR</v>
      </c>
      <c r="H53" s="269">
        <f>IFERROR(VLOOKUP(F53,Database!A:C,3,FALSE),"r")</f>
        <v>2333</v>
      </c>
      <c r="I53" s="269">
        <f>IFERROR(VLOOKUP(F53,Database!A:D,4,FALSE),"r")</f>
        <v>120</v>
      </c>
      <c r="J53" s="269">
        <f t="shared" si="2"/>
        <v>19</v>
      </c>
      <c r="K53" s="269">
        <f t="shared" si="3"/>
        <v>19</v>
      </c>
      <c r="L53" s="269">
        <f t="shared" si="4"/>
        <v>2280</v>
      </c>
      <c r="M53" s="335">
        <f t="shared" si="5"/>
        <v>1</v>
      </c>
      <c r="N53" s="269">
        <f t="shared" si="6"/>
        <v>0</v>
      </c>
      <c r="O53" s="269">
        <f t="shared" si="7"/>
        <v>0</v>
      </c>
      <c r="P53" s="340">
        <f t="shared" si="8"/>
        <v>0</v>
      </c>
      <c r="Q53" s="353" t="str">
        <f>IFERROR(VLOOKUP(F53,Database!A:F,6,FALSE),"No")</f>
        <v>Not a Designated Item to Send on Maturity</v>
      </c>
      <c r="R53" s="353" t="str">
        <f>IFERROR(VLOOKUP(F54,Database!A:E,5,FALSE),"")</f>
        <v>Not Acidified Product</v>
      </c>
      <c r="S53" s="352" t="str">
        <f>IFERROR(VLOOKUP(F53,Database!A:G,7,FALSE),"FG not Found")</f>
        <v>Not a Designated Item</v>
      </c>
      <c r="T53" s="281" t="b">
        <f t="shared" si="0"/>
        <v>0</v>
      </c>
      <c r="U53" s="361">
        <v>5150028705</v>
      </c>
      <c r="V53" s="414"/>
      <c r="W53" s="414"/>
      <c r="X53" s="284" t="e">
        <f>IF(VLOOKUP($T53,Tags!A:AU,28)=$E53,"Tags/Reported Prod Match","Not a Match")</f>
        <v>#N/A</v>
      </c>
      <c r="Y53" s="2"/>
    </row>
    <row r="54" spans="1:25" s="266" customFormat="1" x14ac:dyDescent="0.25">
      <c r="A54" s="282">
        <v>48.1</v>
      </c>
      <c r="B54" s="283">
        <v>43794</v>
      </c>
      <c r="C54" s="335">
        <v>0</v>
      </c>
      <c r="D54" s="335">
        <v>1507</v>
      </c>
      <c r="E54" s="267">
        <f t="shared" si="1"/>
        <v>1507</v>
      </c>
      <c r="F54" s="654">
        <v>5150003850</v>
      </c>
      <c r="G54" s="267" t="str">
        <f>IFERROR(VLOOKUP(F54,Database!A:D,2,FALSE),"FG not Found")</f>
        <v>SH 375 ML EXTRA ORNG MARM</v>
      </c>
      <c r="H54" s="269">
        <f>IFERROR(VLOOKUP(F54,Database!A:C,3,FALSE),"r")</f>
        <v>2333</v>
      </c>
      <c r="I54" s="269">
        <f>IFERROR(VLOOKUP(F54,Database!A:D,4,FALSE),"r")</f>
        <v>120</v>
      </c>
      <c r="J54" s="269">
        <f t="shared" si="2"/>
        <v>12.558333333333334</v>
      </c>
      <c r="K54" s="269">
        <f t="shared" si="3"/>
        <v>19</v>
      </c>
      <c r="L54" s="269">
        <f t="shared" si="4"/>
        <v>2280</v>
      </c>
      <c r="M54" s="335">
        <f t="shared" si="5"/>
        <v>0</v>
      </c>
      <c r="N54" s="269">
        <f t="shared" si="6"/>
        <v>13</v>
      </c>
      <c r="O54" s="269">
        <f t="shared" si="7"/>
        <v>1507</v>
      </c>
      <c r="P54" s="340">
        <f t="shared" si="8"/>
        <v>30329</v>
      </c>
      <c r="Q54" s="353" t="str">
        <f>IFERROR(VLOOKUP(F54,Database!A:F,6,FALSE),"No")</f>
        <v>Not a Designated Item to Send on Maturity</v>
      </c>
      <c r="R54" s="353" t="str">
        <f>IFERROR(VLOOKUP(F55,Database!A:E,5,FALSE),"")</f>
        <v>Not Acidified Product</v>
      </c>
      <c r="S54" s="352" t="str">
        <f>IFERROR(VLOOKUP(F54,Database!A:G,7,FALSE),"FG not Found")</f>
        <v>Not a Designated Item</v>
      </c>
      <c r="T54" s="281" t="b">
        <f t="shared" si="0"/>
        <v>0</v>
      </c>
      <c r="U54" s="361">
        <v>5150003365</v>
      </c>
      <c r="V54" s="414"/>
      <c r="W54" s="414"/>
      <c r="X54" s="284" t="e">
        <f>IF(VLOOKUP($T54,Tags!A:AU,28)=$E54,"Tags/Reported Prod Match","Not a Match")</f>
        <v>#N/A</v>
      </c>
      <c r="Y54" s="2"/>
    </row>
    <row r="55" spans="1:25" s="266" customFormat="1" x14ac:dyDescent="0.25">
      <c r="A55" s="282">
        <v>49.1</v>
      </c>
      <c r="B55" s="283">
        <f t="shared" ca="1" si="9"/>
        <v>43947</v>
      </c>
      <c r="C55" s="335">
        <v>0</v>
      </c>
      <c r="D55" s="335">
        <v>120</v>
      </c>
      <c r="E55" s="267">
        <f t="shared" si="1"/>
        <v>120</v>
      </c>
      <c r="F55" s="654">
        <v>6984804938</v>
      </c>
      <c r="G55" s="267" t="str">
        <f>IFERROR(VLOOKUP(F55,Database!A:D,2,FALSE),"FG not Found")</f>
        <v>DF 375ML ORNG SPREAD NSA</v>
      </c>
      <c r="H55" s="269">
        <f>IFERROR(VLOOKUP(F55,Database!A:C,3,FALSE),"r")</f>
        <v>2069</v>
      </c>
      <c r="I55" s="269">
        <f>IFERROR(VLOOKUP(F55,Database!A:D,4,FALSE),"r")</f>
        <v>120</v>
      </c>
      <c r="J55" s="269">
        <f t="shared" si="2"/>
        <v>1</v>
      </c>
      <c r="K55" s="269">
        <f t="shared" si="3"/>
        <v>21</v>
      </c>
      <c r="L55" s="269">
        <f t="shared" si="4"/>
        <v>2520</v>
      </c>
      <c r="M55" s="335">
        <f t="shared" si="5"/>
        <v>0</v>
      </c>
      <c r="N55" s="269">
        <f t="shared" si="6"/>
        <v>1</v>
      </c>
      <c r="O55" s="269">
        <f t="shared" si="7"/>
        <v>120</v>
      </c>
      <c r="P55" s="340">
        <f t="shared" si="8"/>
        <v>2069</v>
      </c>
      <c r="Q55" s="353" t="str">
        <f>IFERROR(VLOOKUP(F55,Database!A:F,6,FALSE),"No")</f>
        <v>Not a Designated Item to Send on Maturity</v>
      </c>
      <c r="R55" s="353" t="str">
        <f>IFERROR(VLOOKUP(F56,Database!A:E,5,FALSE),"")</f>
        <v>Not Acidified Product</v>
      </c>
      <c r="S55" s="352" t="str">
        <f>IFERROR(VLOOKUP(F55,Database!A:G,7,FALSE),"FG not Found")</f>
        <v>Not a Designated Item</v>
      </c>
      <c r="T55" s="281" t="b">
        <f t="shared" si="0"/>
        <v>0</v>
      </c>
      <c r="U55" s="361">
        <v>5150002657</v>
      </c>
      <c r="V55" s="414"/>
      <c r="W55" s="414"/>
      <c r="X55" s="284" t="e">
        <f>IF(VLOOKUP($T55,Tags!A:AU,28)=$E55,"Tags/Reported Prod Match","Not a Match")</f>
        <v>#N/A</v>
      </c>
      <c r="Y55" s="2"/>
    </row>
    <row r="56" spans="1:25" s="266" customFormat="1" x14ac:dyDescent="0.25">
      <c r="A56" s="282">
        <v>50.1</v>
      </c>
      <c r="B56" s="283">
        <f t="shared" ca="1" si="9"/>
        <v>43947</v>
      </c>
      <c r="C56" s="335">
        <v>0</v>
      </c>
      <c r="D56" s="335">
        <v>1332</v>
      </c>
      <c r="E56" s="267">
        <f t="shared" si="1"/>
        <v>1332</v>
      </c>
      <c r="F56" s="654">
        <v>6984804932</v>
      </c>
      <c r="G56" s="267" t="str">
        <f>IFERROR(VLOOKUP(F56,Database!A:D,2,FALSE),"FG not Found")</f>
        <v>DF 375ML STRAW NSA</v>
      </c>
      <c r="H56" s="269">
        <f>IFERROR(VLOOKUP(F56,Database!A:C,3,FALSE),"r")</f>
        <v>2069</v>
      </c>
      <c r="I56" s="269">
        <f>IFERROR(VLOOKUP(F56,Database!A:D,4,FALSE),"r")</f>
        <v>120</v>
      </c>
      <c r="J56" s="269">
        <f t="shared" si="2"/>
        <v>11.1</v>
      </c>
      <c r="K56" s="269">
        <f t="shared" si="3"/>
        <v>21</v>
      </c>
      <c r="L56" s="269">
        <f t="shared" si="4"/>
        <v>2520</v>
      </c>
      <c r="M56" s="335">
        <f t="shared" si="5"/>
        <v>0</v>
      </c>
      <c r="N56" s="269">
        <f t="shared" si="6"/>
        <v>12</v>
      </c>
      <c r="O56" s="269">
        <f t="shared" si="7"/>
        <v>1332</v>
      </c>
      <c r="P56" s="340">
        <f t="shared" si="8"/>
        <v>24828</v>
      </c>
      <c r="Q56" s="353" t="str">
        <f>IFERROR(VLOOKUP(F56,Database!A:F,6,FALSE),"No")</f>
        <v>Not a Designated Item to Send on Maturity</v>
      </c>
      <c r="R56" s="353" t="str">
        <f>IFERROR(VLOOKUP(F57,Database!A:E,5,FALSE),"")</f>
        <v>F</v>
      </c>
      <c r="S56" s="352" t="str">
        <f>IFERROR(VLOOKUP(F56,Database!A:G,7,FALSE),"FG not Found")</f>
        <v>Not a Designated Item</v>
      </c>
      <c r="T56" s="281" t="b">
        <f t="shared" si="0"/>
        <v>0</v>
      </c>
      <c r="U56" s="414">
        <v>5150010860</v>
      </c>
      <c r="V56" s="414"/>
      <c r="W56" s="414"/>
      <c r="X56" s="284" t="e">
        <f>IF(VLOOKUP($T56,Tags!A:AU,28)=$E56,"Tags/Reported Prod Match","Not a Match")</f>
        <v>#N/A</v>
      </c>
      <c r="Y56" s="2"/>
    </row>
    <row r="57" spans="1:25" x14ac:dyDescent="0.25">
      <c r="A57" s="282">
        <v>51.1</v>
      </c>
      <c r="B57" s="285">
        <v>43794</v>
      </c>
      <c r="C57" s="409">
        <v>308</v>
      </c>
      <c r="D57" s="347">
        <v>-331</v>
      </c>
      <c r="E57" s="267">
        <f t="shared" si="1"/>
        <v>-639</v>
      </c>
      <c r="F57" s="545">
        <v>5150024800</v>
      </c>
      <c r="G57" s="267" t="str">
        <f>IFERROR(VLOOKUP(F57,Database!A:D,2,FALSE),"FG not Found")</f>
        <v>C&amp;B 250ML PICALLILI</v>
      </c>
      <c r="H57" s="269">
        <f>IFERROR(VLOOKUP(F57,Database!A:C,3,FALSE),"r")</f>
        <v>1866.8</v>
      </c>
      <c r="I57" s="269">
        <f>IFERROR(VLOOKUP(F57,Database!A:D,4,FALSE),"r")</f>
        <v>154</v>
      </c>
      <c r="J57" s="269">
        <f t="shared" si="2"/>
        <v>-2.1493506493506493</v>
      </c>
      <c r="K57" s="269">
        <f t="shared" si="3"/>
        <v>23</v>
      </c>
      <c r="L57" s="269">
        <f t="shared" si="4"/>
        <v>3542</v>
      </c>
      <c r="M57" s="335">
        <f t="shared" si="5"/>
        <v>0</v>
      </c>
      <c r="N57" s="269">
        <f t="shared" si="6"/>
        <v>-5</v>
      </c>
      <c r="O57" s="269">
        <f t="shared" si="7"/>
        <v>-639</v>
      </c>
      <c r="P57" s="340">
        <f t="shared" si="8"/>
        <v>-9334</v>
      </c>
      <c r="Q57" s="353" t="str">
        <f>IFERROR(VLOOKUP(F57,Database!A:F,6,FALSE),"No")</f>
        <v>Not a Designated Item to Send on Maturity</v>
      </c>
      <c r="R57" s="353" t="str">
        <f>IFERROR(VLOOKUP(F58,Database!A:E,5,FALSE),"")</f>
        <v>F</v>
      </c>
      <c r="S57" s="352" t="str">
        <f>IFERROR(VLOOKUP(F57,Database!A:G,7,FALSE),"FG not Found")</f>
        <v>Allergen</v>
      </c>
      <c r="T57" s="281" t="b">
        <f t="shared" si="0"/>
        <v>1</v>
      </c>
      <c r="U57" s="414">
        <v>5150024358</v>
      </c>
      <c r="V57" s="414"/>
      <c r="W57" s="414"/>
      <c r="X57" s="284" t="e">
        <f>IF(VLOOKUP($T57,Tags!A:AU,28)=$E57,"Tags/Reported Prod Match","Not a Match")</f>
        <v>#N/A</v>
      </c>
      <c r="Y57" s="2"/>
    </row>
    <row r="58" spans="1:25" x14ac:dyDescent="0.25">
      <c r="A58" s="282">
        <f>A57+1</f>
        <v>52.1</v>
      </c>
      <c r="B58" s="285">
        <v>43794</v>
      </c>
      <c r="C58" s="347">
        <v>0</v>
      </c>
      <c r="D58" s="347">
        <v>945</v>
      </c>
      <c r="E58" s="267">
        <f t="shared" si="1"/>
        <v>945</v>
      </c>
      <c r="F58" s="430">
        <v>5150028740</v>
      </c>
      <c r="G58" s="267" t="str">
        <f>IFERROR(VLOOKUP(F58,Database!A:D,2,FALSE),"FG not Found")</f>
        <v>C&amp;B 9.34OZ CHOW CHOW PICC 6-PK</v>
      </c>
      <c r="H58" s="269">
        <f>IFERROR(VLOOKUP(F58,Database!A:C,3,FALSE),"r")</f>
        <v>1908.5</v>
      </c>
      <c r="I58" s="269">
        <f>IFERROR(VLOOKUP(F58,Database!A:D,4,FALSE),"r")</f>
        <v>315</v>
      </c>
      <c r="J58" s="269">
        <f t="shared" si="2"/>
        <v>3</v>
      </c>
      <c r="K58" s="269">
        <f t="shared" si="3"/>
        <v>23</v>
      </c>
      <c r="L58" s="269">
        <f t="shared" si="4"/>
        <v>7245</v>
      </c>
      <c r="M58" s="335">
        <f t="shared" si="5"/>
        <v>0</v>
      </c>
      <c r="N58" s="269">
        <f t="shared" si="6"/>
        <v>3</v>
      </c>
      <c r="O58" s="269">
        <f t="shared" si="7"/>
        <v>945</v>
      </c>
      <c r="P58" s="340">
        <f t="shared" si="8"/>
        <v>5725.5</v>
      </c>
      <c r="Q58" s="353" t="str">
        <f>IFERROR(VLOOKUP(F58,Database!A:F,6,FALSE),"No")</f>
        <v>Not a Designated Item to Send on Maturity</v>
      </c>
      <c r="R58" s="353" t="str">
        <f>IFERROR(VLOOKUP(F59,Database!A:E,5,FALSE),"")</f>
        <v>Not Acidified Product</v>
      </c>
      <c r="S58" s="352" t="str">
        <f>IFERROR(VLOOKUP(F58,Database!A:G,7,FALSE),"FG not Found")</f>
        <v>Allergen</v>
      </c>
      <c r="T58" s="281" t="b">
        <f t="shared" si="0"/>
        <v>0</v>
      </c>
      <c r="U58" s="414">
        <v>5150005122</v>
      </c>
      <c r="V58" s="414"/>
      <c r="W58" s="414"/>
      <c r="X58" s="284" t="e">
        <f>IF(VLOOKUP($T58,Tags!A:AU,28)=$E58,"Tags/Reported Prod Match","Not a Match")</f>
        <v>#N/A</v>
      </c>
      <c r="Y58" s="2"/>
    </row>
    <row r="59" spans="1:25" x14ac:dyDescent="0.25">
      <c r="A59" s="282">
        <f t="shared" ref="A59:A122" si="10">A58+1</f>
        <v>53.1</v>
      </c>
      <c r="B59" s="285">
        <v>43794</v>
      </c>
      <c r="C59" s="347">
        <v>0</v>
      </c>
      <c r="D59" s="347">
        <v>1127</v>
      </c>
      <c r="E59" s="267">
        <f t="shared" si="1"/>
        <v>1127</v>
      </c>
      <c r="F59" s="430">
        <v>5150024808</v>
      </c>
      <c r="G59" s="267" t="str">
        <f>IFERROR(VLOOKUP(F59,Database!A:D,2,FALSE),"FG not Found")</f>
        <v>C&amp;B 148 ML MINT SAUCE-12PK</v>
      </c>
      <c r="H59" s="269">
        <f>IFERROR(VLOOKUP(F59,Database!A:C,3,FALSE),"r")</f>
        <v>1985</v>
      </c>
      <c r="I59" s="269">
        <f>IFERROR(VLOOKUP(F59,Database!A:D,4,FALSE),"r")</f>
        <v>200</v>
      </c>
      <c r="J59" s="269">
        <f t="shared" si="2"/>
        <v>5.6349999999999998</v>
      </c>
      <c r="K59" s="269">
        <f t="shared" si="3"/>
        <v>22</v>
      </c>
      <c r="L59" s="269">
        <f t="shared" si="4"/>
        <v>4400</v>
      </c>
      <c r="M59" s="335">
        <f t="shared" si="5"/>
        <v>0</v>
      </c>
      <c r="N59" s="269">
        <f t="shared" si="6"/>
        <v>6</v>
      </c>
      <c r="O59" s="269">
        <f t="shared" si="7"/>
        <v>1127</v>
      </c>
      <c r="P59" s="340">
        <f t="shared" si="8"/>
        <v>11910</v>
      </c>
      <c r="Q59" s="353" t="str">
        <f>IFERROR(VLOOKUP(F59,Database!A:F,6,FALSE),"No")</f>
        <v>Not a Designated Item to Send on Maturity</v>
      </c>
      <c r="R59" s="353" t="str">
        <f>IFERROR(VLOOKUP(F60,Database!A:E,5,FALSE),"")</f>
        <v>Not Acidified Product</v>
      </c>
      <c r="S59" s="352" t="str">
        <f>IFERROR(VLOOKUP(F59,Database!A:G,7,FALSE),"FG not Found")</f>
        <v>Allergen</v>
      </c>
      <c r="T59" s="281" t="b">
        <f t="shared" si="0"/>
        <v>0</v>
      </c>
      <c r="U59" s="414">
        <v>6984823879</v>
      </c>
      <c r="V59" s="414"/>
      <c r="W59" s="414"/>
      <c r="X59" s="284" t="e">
        <f>IF(VLOOKUP($T59,Tags!A:AU,28)=$E59,"Tags/Reported Prod Match","Not a Match")</f>
        <v>#N/A</v>
      </c>
      <c r="Y59" s="2"/>
    </row>
    <row r="60" spans="1:25" x14ac:dyDescent="0.25">
      <c r="A60" s="282">
        <f t="shared" si="10"/>
        <v>54.1</v>
      </c>
      <c r="B60" s="285">
        <v>43794</v>
      </c>
      <c r="C60" s="347">
        <v>0</v>
      </c>
      <c r="D60" s="347">
        <v>865</v>
      </c>
      <c r="E60" s="267">
        <f t="shared" si="1"/>
        <v>865</v>
      </c>
      <c r="F60" s="430">
        <v>6984804938</v>
      </c>
      <c r="G60" s="267" t="str">
        <f>IFERROR(VLOOKUP(F60,Database!A:D,2,FALSE),"FG not Found")</f>
        <v>DF 375ML ORNG SPREAD NSA</v>
      </c>
      <c r="H60" s="269">
        <f>IFERROR(VLOOKUP(F60,Database!A:C,3,FALSE),"r")</f>
        <v>2069</v>
      </c>
      <c r="I60" s="269">
        <f>IFERROR(VLOOKUP(F60,Database!A:D,4,FALSE),"r")</f>
        <v>120</v>
      </c>
      <c r="J60" s="269">
        <f t="shared" si="2"/>
        <v>7.208333333333333</v>
      </c>
      <c r="K60" s="269">
        <f t="shared" si="3"/>
        <v>21</v>
      </c>
      <c r="L60" s="269">
        <f t="shared" si="4"/>
        <v>2520</v>
      </c>
      <c r="M60" s="335">
        <f t="shared" si="5"/>
        <v>0</v>
      </c>
      <c r="N60" s="269">
        <f t="shared" si="6"/>
        <v>8</v>
      </c>
      <c r="O60" s="269">
        <f t="shared" si="7"/>
        <v>865</v>
      </c>
      <c r="P60" s="340">
        <f t="shared" si="8"/>
        <v>16552</v>
      </c>
      <c r="Q60" s="353" t="str">
        <f>IFERROR(VLOOKUP(F60,Database!A:F,6,FALSE),"No")</f>
        <v>Not a Designated Item to Send on Maturity</v>
      </c>
      <c r="R60" s="353" t="str">
        <f>IFERROR(VLOOKUP(F61,Database!A:E,5,FALSE),"")</f>
        <v>Not Acidified Product</v>
      </c>
      <c r="S60" s="352" t="str">
        <f>IFERROR(VLOOKUP(F60,Database!A:G,7,FALSE),"FG not Found")</f>
        <v>Not a Designated Item</v>
      </c>
      <c r="T60" s="281" t="b">
        <f t="shared" si="0"/>
        <v>0</v>
      </c>
      <c r="U60" s="414"/>
      <c r="V60" s="414"/>
      <c r="W60" s="414"/>
      <c r="X60" s="284" t="e">
        <f>IF(VLOOKUP($T60,Tags!A:AU,28)=$E60,"Tags/Reported Prod Match","Not a Match")</f>
        <v>#N/A</v>
      </c>
      <c r="Y60" s="2"/>
    </row>
    <row r="61" spans="1:25" x14ac:dyDescent="0.25">
      <c r="A61" s="282">
        <f t="shared" si="10"/>
        <v>55.1</v>
      </c>
      <c r="B61" s="285">
        <v>43794</v>
      </c>
      <c r="C61" s="347">
        <v>0</v>
      </c>
      <c r="D61" s="347">
        <v>1338</v>
      </c>
      <c r="E61" s="267">
        <f t="shared" si="1"/>
        <v>1338</v>
      </c>
      <c r="F61" s="430">
        <v>6984804932</v>
      </c>
      <c r="G61" s="267" t="str">
        <f>IFERROR(VLOOKUP(F61,Database!A:D,2,FALSE),"FG not Found")</f>
        <v>DF 375ML STRAW NSA</v>
      </c>
      <c r="H61" s="269">
        <f>IFERROR(VLOOKUP(F61,Database!A:C,3,FALSE),"r")</f>
        <v>2069</v>
      </c>
      <c r="I61" s="269">
        <f>IFERROR(VLOOKUP(F61,Database!A:D,4,FALSE),"r")</f>
        <v>120</v>
      </c>
      <c r="J61" s="269">
        <f t="shared" si="2"/>
        <v>11.15</v>
      </c>
      <c r="K61" s="269">
        <f t="shared" si="3"/>
        <v>21</v>
      </c>
      <c r="L61" s="269">
        <f t="shared" si="4"/>
        <v>2520</v>
      </c>
      <c r="M61" s="335">
        <f t="shared" si="5"/>
        <v>0</v>
      </c>
      <c r="N61" s="269">
        <f t="shared" si="6"/>
        <v>12</v>
      </c>
      <c r="O61" s="269">
        <f t="shared" si="7"/>
        <v>1338</v>
      </c>
      <c r="P61" s="340">
        <f t="shared" si="8"/>
        <v>24828</v>
      </c>
      <c r="Q61" s="353" t="str">
        <f>IFERROR(VLOOKUP(F61,Database!A:F,6,FALSE),"No")</f>
        <v>Not a Designated Item to Send on Maturity</v>
      </c>
      <c r="R61" s="353" t="str">
        <f>IFERROR(VLOOKUP(F62,Database!A:E,5,FALSE),"")</f>
        <v>Not Acidified Product</v>
      </c>
      <c r="S61" s="352" t="str">
        <f>IFERROR(VLOOKUP(F61,Database!A:G,7,FALSE),"FG not Found")</f>
        <v>Not a Designated Item</v>
      </c>
      <c r="T61" s="281" t="b">
        <f t="shared" si="0"/>
        <v>0</v>
      </c>
      <c r="U61" s="414"/>
      <c r="V61" s="414"/>
      <c r="W61" s="414"/>
      <c r="X61" s="284" t="e">
        <f>IF(VLOOKUP($T61,Tags!A:AU,28)=$E61,"Tags/Reported Prod Match","Not a Match")</f>
        <v>#N/A</v>
      </c>
      <c r="Y61" s="2"/>
    </row>
    <row r="62" spans="1:25" x14ac:dyDescent="0.25">
      <c r="A62" s="282">
        <f t="shared" si="10"/>
        <v>56.1</v>
      </c>
      <c r="B62" s="285">
        <v>43794</v>
      </c>
      <c r="C62" s="347">
        <v>0</v>
      </c>
      <c r="D62" s="347">
        <v>727</v>
      </c>
      <c r="E62" s="267">
        <f t="shared" si="1"/>
        <v>727</v>
      </c>
      <c r="F62" s="430">
        <v>6984804931</v>
      </c>
      <c r="G62" s="267" t="str">
        <f>IFERROR(VLOOKUP(F62,Database!A:D,2,FALSE),"FG not Found")</f>
        <v>DF 375ML FIELDBERRY NSA SPREAD</v>
      </c>
      <c r="H62" s="269">
        <f>IFERROR(VLOOKUP(F62,Database!A:C,3,FALSE),"r")</f>
        <v>2069</v>
      </c>
      <c r="I62" s="269">
        <f>IFERROR(VLOOKUP(F62,Database!A:D,4,FALSE),"r")</f>
        <v>120</v>
      </c>
      <c r="J62" s="269">
        <f t="shared" si="2"/>
        <v>6.0583333333333336</v>
      </c>
      <c r="K62" s="269">
        <f t="shared" si="3"/>
        <v>21</v>
      </c>
      <c r="L62" s="269">
        <f t="shared" si="4"/>
        <v>2520</v>
      </c>
      <c r="M62" s="335">
        <f t="shared" si="5"/>
        <v>0</v>
      </c>
      <c r="N62" s="269">
        <f t="shared" si="6"/>
        <v>7</v>
      </c>
      <c r="O62" s="269">
        <f t="shared" si="7"/>
        <v>727</v>
      </c>
      <c r="P62" s="340">
        <f t="shared" si="8"/>
        <v>14483</v>
      </c>
      <c r="Q62" s="353" t="str">
        <f>IFERROR(VLOOKUP(F62,Database!A:F,6,FALSE),"No")</f>
        <v>Not a Designated Item to Send on Maturity</v>
      </c>
      <c r="R62" s="353" t="str">
        <f>IFERROR(VLOOKUP(F63,Database!A:E,5,FALSE),"")</f>
        <v>P</v>
      </c>
      <c r="S62" s="352" t="str">
        <f>IFERROR(VLOOKUP(F62,Database!A:G,7,FALSE),"FG not Found")</f>
        <v>Not a Designated Item</v>
      </c>
      <c r="T62" s="281" t="b">
        <f t="shared" si="0"/>
        <v>0</v>
      </c>
      <c r="U62" s="414"/>
      <c r="V62" s="414"/>
      <c r="W62" s="414"/>
      <c r="X62" s="284" t="e">
        <f>IF(VLOOKUP($T62,Tags!A:AU,28)=$E62,"Tags/Reported Prod Match","Not a Match")</f>
        <v>#N/A</v>
      </c>
      <c r="Y62" s="2"/>
    </row>
    <row r="63" spans="1:25" x14ac:dyDescent="0.25">
      <c r="A63" s="282">
        <f t="shared" si="10"/>
        <v>57.1</v>
      </c>
      <c r="B63" s="285">
        <v>43794</v>
      </c>
      <c r="C63" s="347">
        <v>0</v>
      </c>
      <c r="D63" s="347">
        <v>900</v>
      </c>
      <c r="E63" s="267">
        <f t="shared" si="1"/>
        <v>900</v>
      </c>
      <c r="F63" s="430">
        <v>5150028704</v>
      </c>
      <c r="G63" s="267" t="str">
        <f>IFERROR(VLOOKUP(F63,Database!A:D,2,FALSE),"FG not Found")</f>
        <v>C&amp;B 12 OZ SEAFOOD SCE 12 CT</v>
      </c>
      <c r="H63" s="269">
        <f>IFERROR(VLOOKUP(F63,Database!A:C,3,FALSE),"r")</f>
        <v>1890</v>
      </c>
      <c r="I63" s="269">
        <f>IFERROR(VLOOKUP(F63,Database!A:D,4,FALSE),"r")</f>
        <v>125</v>
      </c>
      <c r="J63" s="269">
        <f t="shared" si="2"/>
        <v>7.2</v>
      </c>
      <c r="K63" s="269">
        <f t="shared" si="3"/>
        <v>23</v>
      </c>
      <c r="L63" s="269">
        <f t="shared" si="4"/>
        <v>2875</v>
      </c>
      <c r="M63" s="335">
        <f t="shared" si="5"/>
        <v>0</v>
      </c>
      <c r="N63" s="269">
        <f t="shared" si="6"/>
        <v>8</v>
      </c>
      <c r="O63" s="269">
        <f t="shared" si="7"/>
        <v>900</v>
      </c>
      <c r="P63" s="340">
        <f t="shared" si="8"/>
        <v>15120</v>
      </c>
      <c r="Q63" s="353" t="str">
        <f>IFERROR(VLOOKUP(F63,Database!A:F,6,FALSE),"No")</f>
        <v>Not a Designated Item to Send on Maturity</v>
      </c>
      <c r="R63" s="353" t="str">
        <f>IFERROR(VLOOKUP(F64,Database!A:E,5,FALSE),"")</f>
        <v>P</v>
      </c>
      <c r="S63" s="352" t="str">
        <f>IFERROR(VLOOKUP(F63,Database!A:G,7,FALSE),"FG not Found")</f>
        <v>Not a Designated Item</v>
      </c>
      <c r="T63" s="281" t="b">
        <f t="shared" si="0"/>
        <v>0</v>
      </c>
      <c r="U63" s="414"/>
      <c r="V63" s="414"/>
      <c r="W63" s="414"/>
      <c r="X63" s="284" t="e">
        <f>IF(VLOOKUP($T63,Tags!A:AU,28)=$E63,"Tags/Reported Prod Match","Not a Match")</f>
        <v>#N/A</v>
      </c>
      <c r="Y63" s="2"/>
    </row>
    <row r="64" spans="1:25" x14ac:dyDescent="0.25">
      <c r="A64" s="282">
        <f t="shared" si="10"/>
        <v>58.1</v>
      </c>
      <c r="B64" s="285">
        <v>43794</v>
      </c>
      <c r="C64" s="347">
        <v>0</v>
      </c>
      <c r="D64" s="347">
        <v>4600</v>
      </c>
      <c r="E64" s="267">
        <f t="shared" si="1"/>
        <v>4600</v>
      </c>
      <c r="F64" s="430">
        <v>5150055224</v>
      </c>
      <c r="G64" s="267" t="str">
        <f>IFERROR(VLOOKUP(F64,Database!A:D,2,FALSE),"FG not Found")</f>
        <v>C&amp;B 12 OZ SEAFOOD SAUCE 6CT</v>
      </c>
      <c r="H64" s="269">
        <f>IFERROR(VLOOKUP(F64,Database!A:C,3,FALSE),"r")</f>
        <v>1510</v>
      </c>
      <c r="I64" s="269">
        <f>IFERROR(VLOOKUP(F64,Database!A:D,4,FALSE),"r")</f>
        <v>200</v>
      </c>
      <c r="J64" s="269">
        <f t="shared" si="2"/>
        <v>23</v>
      </c>
      <c r="K64" s="269">
        <f t="shared" si="3"/>
        <v>26</v>
      </c>
      <c r="L64" s="269">
        <f t="shared" si="4"/>
        <v>5200</v>
      </c>
      <c r="M64" s="335">
        <f t="shared" si="5"/>
        <v>0</v>
      </c>
      <c r="N64" s="269">
        <f t="shared" si="6"/>
        <v>23</v>
      </c>
      <c r="O64" s="269">
        <f t="shared" si="7"/>
        <v>4600</v>
      </c>
      <c r="P64" s="340">
        <f t="shared" si="8"/>
        <v>34730</v>
      </c>
      <c r="Q64" s="353" t="str">
        <f>IFERROR(VLOOKUP(F64,Database!A:F,6,FALSE),"No")</f>
        <v>Not a Designated Item to Send on Maturity</v>
      </c>
      <c r="R64" s="353" t="str">
        <f>IFERROR(VLOOKUP(F65,Database!A:E,5,FALSE),"")</f>
        <v>Q</v>
      </c>
      <c r="S64" s="352" t="str">
        <f>IFERROR(VLOOKUP(F64,Database!A:G,7,FALSE),"FG not Found")</f>
        <v>Not a Designated Item</v>
      </c>
      <c r="T64" s="281" t="b">
        <f t="shared" si="0"/>
        <v>0</v>
      </c>
      <c r="U64" s="414"/>
      <c r="V64" s="414"/>
      <c r="W64" s="414"/>
      <c r="X64" s="284" t="e">
        <f>IF(VLOOKUP($T64,Tags!A:AU,28)=$E64,"Tags/Reported Prod Match","Not a Match")</f>
        <v>#N/A</v>
      </c>
      <c r="Y64" s="2"/>
    </row>
    <row r="65" spans="1:25" x14ac:dyDescent="0.25">
      <c r="A65" s="282">
        <f t="shared" si="10"/>
        <v>59.1</v>
      </c>
      <c r="B65" s="285">
        <v>43794</v>
      </c>
      <c r="C65" s="347">
        <v>0</v>
      </c>
      <c r="D65" s="347">
        <v>282</v>
      </c>
      <c r="E65" s="267">
        <f t="shared" si="1"/>
        <v>282</v>
      </c>
      <c r="F65" s="430">
        <v>5150028705</v>
      </c>
      <c r="G65" s="267" t="str">
        <f>IFERROR(VLOOKUP(F65,Database!A:D,2,FALSE),"FG not Found")</f>
        <v>C&amp;B 12 OZ SHRIMP SCE 12 CT</v>
      </c>
      <c r="H65" s="269">
        <f>IFERROR(VLOOKUP(F65,Database!A:C,3,FALSE),"r")</f>
        <v>1890</v>
      </c>
      <c r="I65" s="269">
        <f>IFERROR(VLOOKUP(F65,Database!A:D,4,FALSE),"r")</f>
        <v>125</v>
      </c>
      <c r="J65" s="269">
        <f t="shared" si="2"/>
        <v>2.2559999999999998</v>
      </c>
      <c r="K65" s="269">
        <f t="shared" si="3"/>
        <v>23</v>
      </c>
      <c r="L65" s="269">
        <f t="shared" si="4"/>
        <v>2875</v>
      </c>
      <c r="M65" s="335">
        <f t="shared" si="5"/>
        <v>0</v>
      </c>
      <c r="N65" s="269">
        <f t="shared" si="6"/>
        <v>3</v>
      </c>
      <c r="O65" s="269">
        <f t="shared" si="7"/>
        <v>282</v>
      </c>
      <c r="P65" s="340">
        <f t="shared" si="8"/>
        <v>5670</v>
      </c>
      <c r="Q65" s="353" t="str">
        <f>IFERROR(VLOOKUP(F65,Database!A:F,6,FALSE),"No")</f>
        <v>Not a Designated Item to Send on Maturity</v>
      </c>
      <c r="R65" s="353" t="str">
        <f>IFERROR(VLOOKUP(F66,Database!A:E,5,FALSE),"")</f>
        <v>P</v>
      </c>
      <c r="S65" s="352" t="str">
        <f>IFERROR(VLOOKUP(F65,Database!A:G,7,FALSE),"FG not Found")</f>
        <v>Not a Designated Item</v>
      </c>
      <c r="T65" s="281" t="b">
        <f t="shared" si="0"/>
        <v>1</v>
      </c>
      <c r="U65" s="414"/>
      <c r="V65" s="414"/>
      <c r="W65" s="414"/>
      <c r="X65" s="284" t="e">
        <f>IF(VLOOKUP($T65,Tags!A:AU,28)=$E65,"Tags/Reported Prod Match","Not a Match")</f>
        <v>#N/A</v>
      </c>
      <c r="Y65" s="2"/>
    </row>
    <row r="66" spans="1:25" x14ac:dyDescent="0.25">
      <c r="A66" s="282">
        <f t="shared" si="10"/>
        <v>60.1</v>
      </c>
      <c r="B66" s="285">
        <v>43794</v>
      </c>
      <c r="C66" s="347">
        <v>0</v>
      </c>
      <c r="D66" s="347">
        <v>125</v>
      </c>
      <c r="E66" s="267">
        <f t="shared" si="1"/>
        <v>125</v>
      </c>
      <c r="F66" s="430">
        <v>5150035224</v>
      </c>
      <c r="G66" s="267" t="str">
        <f>IFERROR(VLOOKUP(F66,Database!A:D,2,FALSE),"FG not Found")</f>
        <v>C&amp;B 290ML SEAFD COCKTAIL SAUCE 12-PK</v>
      </c>
      <c r="H66" s="269">
        <f>IFERROR(VLOOKUP(F66,Database!A:C,3,FALSE),"r")</f>
        <v>1890</v>
      </c>
      <c r="I66" s="269">
        <f>IFERROR(VLOOKUP(F66,Database!A:D,4,FALSE),"r")</f>
        <v>125</v>
      </c>
      <c r="J66" s="269">
        <f t="shared" si="2"/>
        <v>1</v>
      </c>
      <c r="K66" s="269">
        <f t="shared" si="3"/>
        <v>23</v>
      </c>
      <c r="L66" s="269">
        <f t="shared" si="4"/>
        <v>2875</v>
      </c>
      <c r="M66" s="335">
        <f t="shared" si="5"/>
        <v>0</v>
      </c>
      <c r="N66" s="269">
        <f t="shared" si="6"/>
        <v>1</v>
      </c>
      <c r="O66" s="269">
        <f t="shared" si="7"/>
        <v>125</v>
      </c>
      <c r="P66" s="340">
        <f t="shared" si="8"/>
        <v>1890</v>
      </c>
      <c r="Q66" s="353" t="str">
        <f>IFERROR(VLOOKUP(F66,Database!A:F,6,FALSE),"No")</f>
        <v>Not a Designated Item to Send on Maturity</v>
      </c>
      <c r="R66" s="353" t="str">
        <f>IFERROR(VLOOKUP(F67,Database!A:E,5,FALSE),"")</f>
        <v>Not Acidified Product</v>
      </c>
      <c r="S66" s="352" t="str">
        <f>IFERROR(VLOOKUP(F66,Database!A:G,7,FALSE),"FG not Found")</f>
        <v>Not a Designated Item</v>
      </c>
      <c r="T66" s="281" t="b">
        <f t="shared" si="0"/>
        <v>0</v>
      </c>
      <c r="U66" s="414"/>
      <c r="V66" s="414"/>
      <c r="W66" s="414"/>
      <c r="X66" s="284" t="e">
        <f>IF(VLOOKUP($T66,Tags!A:AU,28)=$E66,"Tags/Reported Prod Match","Not a Match")</f>
        <v>#N/A</v>
      </c>
      <c r="Y66" s="2"/>
    </row>
    <row r="67" spans="1:25" x14ac:dyDescent="0.25">
      <c r="A67" s="282">
        <f t="shared" si="10"/>
        <v>61.1</v>
      </c>
      <c r="B67" s="285">
        <v>43795</v>
      </c>
      <c r="C67" s="348">
        <v>0</v>
      </c>
      <c r="D67" s="350">
        <v>2</v>
      </c>
      <c r="E67" s="267">
        <f t="shared" si="1"/>
        <v>2</v>
      </c>
      <c r="F67" s="360">
        <v>5150028649</v>
      </c>
      <c r="G67" s="267" t="str">
        <f>IFERROR(VLOOKUP(F67,Database!A:D,2,FALSE),"FG not Found")</f>
        <v>C&amp;B 8.45FO FSH&amp;CHPS VINGR 6-PK</v>
      </c>
      <c r="H67" s="269">
        <f>IFERROR(VLOOKUP(F67,Database!A:C,3,FALSE),"r")</f>
        <v>1490</v>
      </c>
      <c r="I67" s="269">
        <f>IFERROR(VLOOKUP(F67,Database!A:D,4,FALSE),"r")</f>
        <v>225</v>
      </c>
      <c r="J67" s="269">
        <f t="shared" si="2"/>
        <v>8.8888888888888889E-3</v>
      </c>
      <c r="K67" s="269">
        <f t="shared" si="3"/>
        <v>26</v>
      </c>
      <c r="L67" s="269">
        <f t="shared" si="4"/>
        <v>5850</v>
      </c>
      <c r="M67" s="335">
        <f t="shared" si="5"/>
        <v>0</v>
      </c>
      <c r="N67" s="269">
        <f t="shared" si="6"/>
        <v>1</v>
      </c>
      <c r="O67" s="269">
        <f t="shared" si="7"/>
        <v>2</v>
      </c>
      <c r="P67" s="340">
        <f t="shared" si="8"/>
        <v>1490</v>
      </c>
      <c r="Q67" s="353" t="str">
        <f>IFERROR(VLOOKUP(F67,Database!A:F,6,FALSE),"No")</f>
        <v>Not a Designated Item to Send on Maturity</v>
      </c>
      <c r="R67" s="353" t="str">
        <f>IFERROR(VLOOKUP(F68,Database!A:E,5,FALSE),"")</f>
        <v>Q</v>
      </c>
      <c r="S67" s="352" t="str">
        <f>IFERROR(VLOOKUP(F67,Database!A:G,7,FALSE),"FG not Found")</f>
        <v>Allergen</v>
      </c>
      <c r="T67" s="281" t="b">
        <f t="shared" si="0"/>
        <v>0</v>
      </c>
      <c r="U67" s="414"/>
      <c r="V67" s="414"/>
      <c r="W67" s="414"/>
      <c r="X67" s="284" t="e">
        <f>IF(VLOOKUP($T67,Tags!A:AU,28)=$E67,"Tags/Reported Prod Match","Not a Match")</f>
        <v>#N/A</v>
      </c>
      <c r="Y67" s="2"/>
    </row>
    <row r="68" spans="1:25" x14ac:dyDescent="0.25">
      <c r="A68" s="282">
        <f t="shared" si="10"/>
        <v>62.1</v>
      </c>
      <c r="B68" s="285">
        <v>43795</v>
      </c>
      <c r="C68" s="348">
        <v>0</v>
      </c>
      <c r="D68" s="348">
        <v>19475</v>
      </c>
      <c r="E68" s="267">
        <f t="shared" si="1"/>
        <v>19475</v>
      </c>
      <c r="F68" s="359">
        <v>5150055225</v>
      </c>
      <c r="G68" s="267" t="str">
        <f>IFERROR(VLOOKUP(F68,Database!A:D,2,FALSE),"FG not Found")</f>
        <v>C&amp;B 12 OZ ZESTY SHRIMP SCE 6CT</v>
      </c>
      <c r="H68" s="269">
        <f>IFERROR(VLOOKUP(F68,Database!A:C,3,FALSE),"r")</f>
        <v>1510</v>
      </c>
      <c r="I68" s="269">
        <f>IFERROR(VLOOKUP(F68,Database!A:D,4,FALSE),"r")</f>
        <v>200</v>
      </c>
      <c r="J68" s="269">
        <f t="shared" si="2"/>
        <v>97.375</v>
      </c>
      <c r="K68" s="269">
        <f t="shared" si="3"/>
        <v>26</v>
      </c>
      <c r="L68" s="269">
        <f t="shared" si="4"/>
        <v>5200</v>
      </c>
      <c r="M68" s="335">
        <f t="shared" si="5"/>
        <v>3</v>
      </c>
      <c r="N68" s="269">
        <f t="shared" si="6"/>
        <v>20</v>
      </c>
      <c r="O68" s="269">
        <f t="shared" si="7"/>
        <v>3875</v>
      </c>
      <c r="P68" s="340">
        <f t="shared" si="8"/>
        <v>30200</v>
      </c>
      <c r="Q68" s="353" t="str">
        <f>IFERROR(VLOOKUP(F68,Database!A:F,6,FALSE),"No")</f>
        <v>Not a Designated Item to Send on Maturity</v>
      </c>
      <c r="R68" s="353" t="str">
        <f>IFERROR(VLOOKUP(F69,Database!A:E,5,FALSE),"")</f>
        <v>Not Acidified Product</v>
      </c>
      <c r="S68" s="352" t="str">
        <f>IFERROR(VLOOKUP(F68,Database!A:G,7,FALSE),"FG not Found")</f>
        <v>Not a Designated Item</v>
      </c>
      <c r="T68" s="281" t="b">
        <f t="shared" si="0"/>
        <v>0</v>
      </c>
      <c r="U68" s="414"/>
      <c r="V68" s="414"/>
      <c r="W68" s="414"/>
      <c r="X68" s="284" t="e">
        <f>IF(VLOOKUP($T68,Tags!A:AU,28)=$E68,"Tags/Reported Prod Match","Not a Match")</f>
        <v>#N/A</v>
      </c>
      <c r="Y68" s="2"/>
    </row>
    <row r="69" spans="1:25" x14ac:dyDescent="0.25">
      <c r="A69" s="282">
        <f t="shared" si="10"/>
        <v>63.1</v>
      </c>
      <c r="B69" s="285">
        <v>43795</v>
      </c>
      <c r="C69" s="348">
        <v>9328</v>
      </c>
      <c r="D69" s="348">
        <v>136</v>
      </c>
      <c r="E69" s="267">
        <f t="shared" si="1"/>
        <v>-9192</v>
      </c>
      <c r="F69" s="359">
        <v>5150003562</v>
      </c>
      <c r="G69" s="267" t="str">
        <f>IFERROR(VLOOKUP(F69,Database!A:D,2,FALSE),"FG not Found")</f>
        <v>DK 20 ML PURE ORNG MARM</v>
      </c>
      <c r="H69" s="269">
        <f>IFERROR(VLOOKUP(F69,Database!A:C,3,FALSE),"r")</f>
        <v>1996.2</v>
      </c>
      <c r="I69" s="269">
        <f>IFERROR(VLOOKUP(F69,Database!A:D,4,FALSE),"r")</f>
        <v>136</v>
      </c>
      <c r="J69" s="269">
        <f t="shared" si="2"/>
        <v>1</v>
      </c>
      <c r="K69" s="269">
        <f t="shared" si="3"/>
        <v>22</v>
      </c>
      <c r="L69" s="269">
        <f t="shared" si="4"/>
        <v>2992</v>
      </c>
      <c r="M69" s="335">
        <f t="shared" si="5"/>
        <v>-3</v>
      </c>
      <c r="N69" s="269">
        <f t="shared" si="6"/>
        <v>-2</v>
      </c>
      <c r="O69" s="269">
        <f t="shared" si="7"/>
        <v>-216</v>
      </c>
      <c r="P69" s="340">
        <f t="shared" si="8"/>
        <v>-3992.4</v>
      </c>
      <c r="Q69" s="353" t="str">
        <f>IFERROR(VLOOKUP(F69,Database!A:F,6,FALSE),"No")</f>
        <v>Not a Designated Item to Send on Maturity</v>
      </c>
      <c r="R69" s="353" t="str">
        <f>IFERROR(VLOOKUP(F70,Database!A:E,5,FALSE),"")</f>
        <v>Not Acidified Product</v>
      </c>
      <c r="S69" s="352" t="str">
        <f>IFERROR(VLOOKUP(F69,Database!A:G,7,FALSE),"FG not Found")</f>
        <v>Not a Designated Item</v>
      </c>
      <c r="T69" s="281" t="b">
        <f t="shared" si="0"/>
        <v>1</v>
      </c>
      <c r="U69" s="414"/>
      <c r="V69" s="414"/>
      <c r="W69" s="414"/>
      <c r="X69" s="284" t="e">
        <f>IF(VLOOKUP($T69,Tags!A:AU,28)=$E69,"Tags/Reported Prod Match","Not a Match")</f>
        <v>#N/A</v>
      </c>
      <c r="Y69" s="2"/>
    </row>
    <row r="70" spans="1:25" x14ac:dyDescent="0.25">
      <c r="A70" s="282">
        <f t="shared" si="10"/>
        <v>64.099999999999994</v>
      </c>
      <c r="B70" s="285">
        <v>43795</v>
      </c>
      <c r="C70" s="348">
        <v>1628</v>
      </c>
      <c r="D70" s="348">
        <v>1628</v>
      </c>
      <c r="E70" s="267">
        <f t="shared" si="1"/>
        <v>0</v>
      </c>
      <c r="F70" s="359">
        <v>5150005685</v>
      </c>
      <c r="G70" s="267" t="str">
        <f>IFERROR(VLOOKUP(F70,Database!A:D,2,FALSE),"FG not Found")</f>
        <v>SM 12 FL OZ STRAWBERRY SYRUP</v>
      </c>
      <c r="H70" s="269">
        <f>IFERROR(VLOOKUP(F70,Database!A:C,3,FALSE),"r")</f>
        <v>1545</v>
      </c>
      <c r="I70" s="269">
        <f>IFERROR(VLOOKUP(F70,Database!A:D,4,FALSE),"r")</f>
        <v>148</v>
      </c>
      <c r="J70" s="269">
        <f t="shared" si="2"/>
        <v>11</v>
      </c>
      <c r="K70" s="269">
        <f t="shared" si="3"/>
        <v>26</v>
      </c>
      <c r="L70" s="269">
        <f t="shared" si="4"/>
        <v>3848</v>
      </c>
      <c r="M70" s="335">
        <f t="shared" si="5"/>
        <v>0</v>
      </c>
      <c r="N70" s="269">
        <f t="shared" si="6"/>
        <v>0</v>
      </c>
      <c r="O70" s="269">
        <f t="shared" si="7"/>
        <v>0</v>
      </c>
      <c r="P70" s="340">
        <f t="shared" si="8"/>
        <v>0</v>
      </c>
      <c r="Q70" s="353" t="str">
        <f>IFERROR(VLOOKUP(F70,Database!A:F,6,FALSE),"No")</f>
        <v>Not a Designated Item to Send on Maturity</v>
      </c>
      <c r="R70" s="353" t="str">
        <f>IFERROR(VLOOKUP(F71,Database!A:E,5,FALSE),"")</f>
        <v>Not Acidified Product</v>
      </c>
      <c r="S70" s="352" t="str">
        <f>IFERROR(VLOOKUP(F70,Database!A:G,7,FALSE),"FG not Found")</f>
        <v>Not a Designated Item</v>
      </c>
      <c r="T70" s="281" t="b">
        <f t="shared" si="0"/>
        <v>1</v>
      </c>
      <c r="U70" s="414"/>
      <c r="V70" s="414"/>
      <c r="W70" s="414"/>
      <c r="X70" s="284" t="e">
        <f>IF(VLOOKUP($T70,Tags!A:AU,28)=$E70,"Tags/Reported Prod Match","Not a Match")</f>
        <v>#N/A</v>
      </c>
      <c r="Y70" s="2"/>
    </row>
    <row r="71" spans="1:25" x14ac:dyDescent="0.25">
      <c r="A71" s="282">
        <f t="shared" si="10"/>
        <v>65.099999999999994</v>
      </c>
      <c r="B71" s="285">
        <v>43795</v>
      </c>
      <c r="C71" s="348">
        <v>0</v>
      </c>
      <c r="D71" s="348">
        <v>6120</v>
      </c>
      <c r="E71" s="267">
        <f t="shared" si="1"/>
        <v>6120</v>
      </c>
      <c r="F71" s="359">
        <v>5150028650</v>
      </c>
      <c r="G71" s="267" t="str">
        <f>IFERROR(VLOOKUP(F71,Database!A:D,2,FALSE),"FG not Found")</f>
        <v>C&amp;B 5 FL OZ MINT SAUCE 6-PK</v>
      </c>
      <c r="H71" s="269">
        <f>IFERROR(VLOOKUP(F71,Database!A:C,3,FALSE),"r")</f>
        <v>1778</v>
      </c>
      <c r="I71" s="269">
        <f>IFERROR(VLOOKUP(F71,Database!A:D,4,FALSE),"r")</f>
        <v>360</v>
      </c>
      <c r="J71" s="269">
        <f t="shared" ref="J71:J134" si="11">(D71/I71)</f>
        <v>17</v>
      </c>
      <c r="K71" s="269">
        <f t="shared" si="3"/>
        <v>25</v>
      </c>
      <c r="L71" s="269">
        <f t="shared" si="4"/>
        <v>9000</v>
      </c>
      <c r="M71" s="335">
        <f t="shared" si="5"/>
        <v>0</v>
      </c>
      <c r="N71" s="269">
        <f t="shared" si="6"/>
        <v>17</v>
      </c>
      <c r="O71" s="269">
        <f t="shared" si="7"/>
        <v>6120</v>
      </c>
      <c r="P71" s="340">
        <f t="shared" si="8"/>
        <v>30226</v>
      </c>
      <c r="Q71" s="353" t="str">
        <f>IFERROR(VLOOKUP(F71,Database!A:F,6,FALSE),"No")</f>
        <v>Not a Designated Item to Send on Maturity</v>
      </c>
      <c r="R71" s="353" t="str">
        <f>IFERROR(VLOOKUP(F72,Database!A:E,5,FALSE),"")</f>
        <v>Q</v>
      </c>
      <c r="S71" s="352" t="str">
        <f>IFERROR(VLOOKUP(F71,Database!A:G,7,FALSE),"FG not Found")</f>
        <v>Allergen</v>
      </c>
      <c r="T71" s="281" t="b">
        <f t="shared" ref="T71:T134" si="12">(ISNUMBER(MATCH(F71,$U$7:$U$532,0)))</f>
        <v>0</v>
      </c>
      <c r="U71" s="414"/>
      <c r="V71" s="414"/>
      <c r="W71" s="414"/>
      <c r="X71" s="284" t="e">
        <f>IF(VLOOKUP($T71,Tags!A:AU,28)=$E71,"Tags/Reported Prod Match","Not a Match")</f>
        <v>#N/A</v>
      </c>
      <c r="Y71" s="2"/>
    </row>
    <row r="72" spans="1:25" s="266" customFormat="1" x14ac:dyDescent="0.25">
      <c r="A72" s="282">
        <f t="shared" si="10"/>
        <v>66.099999999999994</v>
      </c>
      <c r="B72" s="285">
        <v>43795</v>
      </c>
      <c r="C72" s="348">
        <v>0</v>
      </c>
      <c r="D72" s="348">
        <v>205</v>
      </c>
      <c r="E72" s="267">
        <f t="shared" ref="E72:E135" si="13">IF(C72 &lt;&gt; 0, D72-C72,D72)</f>
        <v>205</v>
      </c>
      <c r="F72" s="359">
        <v>5150028705</v>
      </c>
      <c r="G72" s="267" t="str">
        <f>IFERROR(VLOOKUP(F72,Database!A:D,2,FALSE),"FG not Found")</f>
        <v>C&amp;B 12 OZ SHRIMP SCE 12 CT</v>
      </c>
      <c r="H72" s="269">
        <f>IFERROR(VLOOKUP(F72,Database!A:C,3,FALSE),"r")</f>
        <v>1890</v>
      </c>
      <c r="I72" s="269">
        <f>IFERROR(VLOOKUP(F72,Database!A:D,4,FALSE),"r")</f>
        <v>125</v>
      </c>
      <c r="J72" s="269">
        <f t="shared" si="11"/>
        <v>1.64</v>
      </c>
      <c r="K72" s="269">
        <f t="shared" ref="K72:K135" si="14">IF((44500/H72) &lt;= 26,ROUNDDOWN((44500/H72),0),26)</f>
        <v>23</v>
      </c>
      <c r="L72" s="269">
        <f t="shared" ref="L72:L135" si="15">((ROUNDDOWN(K72,0)*I72))</f>
        <v>2875</v>
      </c>
      <c r="M72" s="335">
        <f t="shared" ref="M72:M135" si="16">ROUNDDOWN(E72/L72,0)</f>
        <v>0</v>
      </c>
      <c r="N72" s="269">
        <f t="shared" ref="N72:N135" si="17">IF(O72 &lt;&gt; 0,ROUNDUP(O72/I72,0),0)</f>
        <v>2</v>
      </c>
      <c r="O72" s="269">
        <f t="shared" ref="O72:O135" si="18">E72-(((M72)*ROUNDDOWN(L72,0)))</f>
        <v>205</v>
      </c>
      <c r="P72" s="340">
        <f t="shared" ref="P72:P135" si="19">IF(O72=0,0,H72*N72)</f>
        <v>3780</v>
      </c>
      <c r="Q72" s="353" t="str">
        <f>IFERROR(VLOOKUP(F72,Database!A:F,6,FALSE),"No")</f>
        <v>Not a Designated Item to Send on Maturity</v>
      </c>
      <c r="R72" s="353" t="str">
        <f>IFERROR(VLOOKUP(F73,Database!A:E,5,FALSE),"")</f>
        <v>Not Acidified Product</v>
      </c>
      <c r="S72" s="352" t="str">
        <f>IFERROR(VLOOKUP(F72,Database!A:G,7,FALSE),"FG not Found")</f>
        <v>Not a Designated Item</v>
      </c>
      <c r="T72" s="281" t="b">
        <f t="shared" si="12"/>
        <v>1</v>
      </c>
      <c r="U72" s="414"/>
      <c r="V72" s="414"/>
      <c r="W72" s="414"/>
      <c r="X72" s="284" t="e">
        <f>IF(VLOOKUP($T72,Tags!A:AU,28)=$E72,"Tags/Reported Prod Match","Not a Match")</f>
        <v>#N/A</v>
      </c>
      <c r="Y72" s="2"/>
    </row>
    <row r="73" spans="1:25" s="266" customFormat="1" x14ac:dyDescent="0.25">
      <c r="A73" s="282">
        <f t="shared" si="10"/>
        <v>67.099999999999994</v>
      </c>
      <c r="B73" s="285">
        <v>43795</v>
      </c>
      <c r="C73" s="348">
        <v>0</v>
      </c>
      <c r="D73" s="348">
        <v>480</v>
      </c>
      <c r="E73" s="267">
        <f t="shared" si="13"/>
        <v>480</v>
      </c>
      <c r="F73" s="359">
        <v>5150000010</v>
      </c>
      <c r="G73" s="267" t="str">
        <f>IFERROR(VLOOKUP(F73,Database!A:D,2,FALSE),"FG not Found")</f>
        <v>SH 375ML MARM 3 FRT OR/LE/GR</v>
      </c>
      <c r="H73" s="269">
        <f>IFERROR(VLOOKUP(F73,Database!A:C,3,FALSE),"r")</f>
        <v>2333</v>
      </c>
      <c r="I73" s="269">
        <f>IFERROR(VLOOKUP(F73,Database!A:D,4,FALSE),"r")</f>
        <v>120</v>
      </c>
      <c r="J73" s="269">
        <f t="shared" si="11"/>
        <v>4</v>
      </c>
      <c r="K73" s="269">
        <f t="shared" si="14"/>
        <v>19</v>
      </c>
      <c r="L73" s="269">
        <f t="shared" si="15"/>
        <v>2280</v>
      </c>
      <c r="M73" s="335">
        <f t="shared" si="16"/>
        <v>0</v>
      </c>
      <c r="N73" s="269">
        <f t="shared" si="17"/>
        <v>4</v>
      </c>
      <c r="O73" s="269">
        <f t="shared" si="18"/>
        <v>480</v>
      </c>
      <c r="P73" s="340">
        <f t="shared" si="19"/>
        <v>9332</v>
      </c>
      <c r="Q73" s="353" t="str">
        <f>IFERROR(VLOOKUP(F73,Database!A:F,6,FALSE),"No")</f>
        <v>Not a Designated Item to Send on Maturity</v>
      </c>
      <c r="R73" s="353" t="str">
        <f>IFERROR(VLOOKUP(F74,Database!A:E,5,FALSE),"")</f>
        <v>Not Acidified Product</v>
      </c>
      <c r="S73" s="352" t="str">
        <f>IFERROR(VLOOKUP(F73,Database!A:G,7,FALSE),"FG not Found")</f>
        <v>Not a Designated Item</v>
      </c>
      <c r="T73" s="281" t="b">
        <f t="shared" si="12"/>
        <v>0</v>
      </c>
      <c r="U73" s="414"/>
      <c r="V73" s="414"/>
      <c r="W73" s="414"/>
      <c r="X73" s="284" t="e">
        <f>IF(VLOOKUP($T73,Tags!A:AU,28)=$E73,"Tags/Reported Prod Match","Not a Match")</f>
        <v>#N/A</v>
      </c>
      <c r="Y73" s="2"/>
    </row>
    <row r="74" spans="1:25" s="266" customFormat="1" x14ac:dyDescent="0.25">
      <c r="A74" s="282">
        <f t="shared" si="10"/>
        <v>68.099999999999994</v>
      </c>
      <c r="B74" s="285">
        <v>43795</v>
      </c>
      <c r="C74" s="348">
        <v>0</v>
      </c>
      <c r="D74" s="348">
        <v>4274</v>
      </c>
      <c r="E74" s="267">
        <f t="shared" si="13"/>
        <v>4274</v>
      </c>
      <c r="F74" s="359">
        <v>7092000768</v>
      </c>
      <c r="G74" s="267" t="str">
        <f>IFERROR(VLOOKUP(F74,Database!A:D,2,FALSE),"FG not Found")</f>
        <v>KB 16 OZ SDLS STWBRY JAM</v>
      </c>
      <c r="H74" s="269">
        <f>IFERROR(VLOOKUP(F74,Database!A:C,3,FALSE),"r")</f>
        <v>2171.3000000000002</v>
      </c>
      <c r="I74" s="269">
        <f>IFERROR(VLOOKUP(F74,Database!A:D,4,FALSE),"r")</f>
        <v>119</v>
      </c>
      <c r="J74" s="269">
        <f t="shared" si="11"/>
        <v>35.915966386554622</v>
      </c>
      <c r="K74" s="269">
        <f t="shared" si="14"/>
        <v>20</v>
      </c>
      <c r="L74" s="269">
        <f t="shared" si="15"/>
        <v>2380</v>
      </c>
      <c r="M74" s="335">
        <f t="shared" si="16"/>
        <v>1</v>
      </c>
      <c r="N74" s="269">
        <f t="shared" si="17"/>
        <v>16</v>
      </c>
      <c r="O74" s="269">
        <f t="shared" si="18"/>
        <v>1894</v>
      </c>
      <c r="P74" s="340">
        <f t="shared" si="19"/>
        <v>34740.800000000003</v>
      </c>
      <c r="Q74" s="353" t="str">
        <f>IFERROR(VLOOKUP(F74,Database!A:F,6,FALSE),"No")</f>
        <v>Not a Designated Item to Send on Maturity</v>
      </c>
      <c r="R74" s="353" t="str">
        <f>IFERROR(VLOOKUP(F75,Database!A:E,5,FALSE),"")</f>
        <v>Not Acidified Product</v>
      </c>
      <c r="S74" s="352" t="str">
        <f>IFERROR(VLOOKUP(F74,Database!A:G,7,FALSE),"FG not Found")</f>
        <v>Not a Designated Item</v>
      </c>
      <c r="T74" s="281" t="b">
        <f t="shared" si="12"/>
        <v>0</v>
      </c>
      <c r="U74" s="414"/>
      <c r="V74" s="414"/>
      <c r="W74" s="414"/>
      <c r="X74" s="284" t="e">
        <f>IF(VLOOKUP($T74,Tags!A:AU,28)=$E74,"Tags/Reported Prod Match","Not a Match")</f>
        <v>#N/A</v>
      </c>
      <c r="Y74" s="2"/>
    </row>
    <row r="75" spans="1:25" s="266" customFormat="1" x14ac:dyDescent="0.25">
      <c r="A75" s="282">
        <f t="shared" si="10"/>
        <v>69.099999999999994</v>
      </c>
      <c r="B75" s="285">
        <v>43795</v>
      </c>
      <c r="C75" s="348">
        <v>6173</v>
      </c>
      <c r="D75" s="348">
        <v>6173</v>
      </c>
      <c r="E75" s="267">
        <f t="shared" si="13"/>
        <v>0</v>
      </c>
      <c r="F75" s="359">
        <v>7092000772</v>
      </c>
      <c r="G75" s="267" t="str">
        <f>IFERROR(VLOOKUP(F75,Database!A:D,2,FALSE),"FG not Found")</f>
        <v>KB 16 OZ SDLS BOYSEN JAM</v>
      </c>
      <c r="H75" s="269">
        <f>IFERROR(VLOOKUP(F75,Database!A:C,3,FALSE),"r")</f>
        <v>2171.3000000000002</v>
      </c>
      <c r="I75" s="269">
        <f>IFERROR(VLOOKUP(F75,Database!A:D,4,FALSE),"r")</f>
        <v>119</v>
      </c>
      <c r="J75" s="269">
        <f t="shared" si="11"/>
        <v>51.87394957983193</v>
      </c>
      <c r="K75" s="269">
        <f t="shared" si="14"/>
        <v>20</v>
      </c>
      <c r="L75" s="269">
        <f t="shared" si="15"/>
        <v>2380</v>
      </c>
      <c r="M75" s="335">
        <f t="shared" si="16"/>
        <v>0</v>
      </c>
      <c r="N75" s="269">
        <f t="shared" si="17"/>
        <v>0</v>
      </c>
      <c r="O75" s="269">
        <f t="shared" si="18"/>
        <v>0</v>
      </c>
      <c r="P75" s="340">
        <f t="shared" si="19"/>
        <v>0</v>
      </c>
      <c r="Q75" s="353" t="str">
        <f>IFERROR(VLOOKUP(F75,Database!A:F,6,FALSE),"No")</f>
        <v>Not a Designated Item to Send on Maturity</v>
      </c>
      <c r="R75" s="353" t="str">
        <f>IFERROR(VLOOKUP(F76,Database!A:E,5,FALSE),"")</f>
        <v>Not Acidified Product</v>
      </c>
      <c r="S75" s="352" t="str">
        <f>IFERROR(VLOOKUP(F75,Database!A:G,7,FALSE),"FG not Found")</f>
        <v>Not a Designated Item</v>
      </c>
      <c r="T75" s="281" t="b">
        <f t="shared" si="12"/>
        <v>1</v>
      </c>
      <c r="U75" s="414"/>
      <c r="V75" s="414"/>
      <c r="W75" s="414"/>
      <c r="X75" s="284" t="e">
        <f>IF(VLOOKUP($T75,Tags!A:AU,28)=$E75,"Tags/Reported Prod Match","Not a Match")</f>
        <v>#N/A</v>
      </c>
      <c r="Y75" s="2"/>
    </row>
    <row r="76" spans="1:25" s="266" customFormat="1" x14ac:dyDescent="0.25">
      <c r="A76" s="282">
        <f t="shared" si="10"/>
        <v>70.099999999999994</v>
      </c>
      <c r="B76" s="285">
        <v>43795</v>
      </c>
      <c r="C76" s="348">
        <v>0</v>
      </c>
      <c r="D76" s="348">
        <v>4294</v>
      </c>
      <c r="E76" s="267">
        <f t="shared" si="13"/>
        <v>4294</v>
      </c>
      <c r="F76" s="359">
        <v>7092000770</v>
      </c>
      <c r="G76" s="267" t="str">
        <f>IFERROR(VLOOKUP(F76,Database!A:D,2,FALSE),"FG not Found")</f>
        <v>KB 16 OZ SDLS BLKBRY JAM</v>
      </c>
      <c r="H76" s="269">
        <f>IFERROR(VLOOKUP(F76,Database!A:C,3,FALSE),"r")</f>
        <v>2171.3000000000002</v>
      </c>
      <c r="I76" s="269">
        <f>IFERROR(VLOOKUP(F76,Database!A:D,4,FALSE),"r")</f>
        <v>119</v>
      </c>
      <c r="J76" s="269">
        <f t="shared" si="11"/>
        <v>36.084033613445378</v>
      </c>
      <c r="K76" s="269">
        <f t="shared" si="14"/>
        <v>20</v>
      </c>
      <c r="L76" s="269">
        <f t="shared" si="15"/>
        <v>2380</v>
      </c>
      <c r="M76" s="335">
        <f t="shared" si="16"/>
        <v>1</v>
      </c>
      <c r="N76" s="269">
        <f t="shared" si="17"/>
        <v>17</v>
      </c>
      <c r="O76" s="269">
        <f t="shared" si="18"/>
        <v>1914</v>
      </c>
      <c r="P76" s="340">
        <f t="shared" si="19"/>
        <v>36912.100000000006</v>
      </c>
      <c r="Q76" s="353" t="str">
        <f>IFERROR(VLOOKUP(F76,Database!A:F,6,FALSE),"No")</f>
        <v>Not a Designated Item to Send on Maturity</v>
      </c>
      <c r="R76" s="353" t="str">
        <f>IFERROR(VLOOKUP(F77,Database!A:E,5,FALSE),"")</f>
        <v>Not Acidified Product</v>
      </c>
      <c r="S76" s="352" t="str">
        <f>IFERROR(VLOOKUP(F76,Database!A:G,7,FALSE),"FG not Found")</f>
        <v>Not a Designated Item</v>
      </c>
      <c r="T76" s="281" t="b">
        <f t="shared" si="12"/>
        <v>0</v>
      </c>
      <c r="U76" s="414"/>
      <c r="V76" s="414"/>
      <c r="W76" s="414"/>
      <c r="X76" s="284" t="e">
        <f>IF(VLOOKUP($T76,Tags!A:AU,28)=$E76,"Tags/Reported Prod Match","Not a Match")</f>
        <v>#N/A</v>
      </c>
      <c r="Y76" s="2"/>
    </row>
    <row r="77" spans="1:25" s="266" customFormat="1" x14ac:dyDescent="0.25">
      <c r="A77" s="282">
        <f t="shared" si="10"/>
        <v>71.099999999999994</v>
      </c>
      <c r="B77" s="285">
        <v>43795</v>
      </c>
      <c r="C77" s="348">
        <v>0</v>
      </c>
      <c r="D77" s="348">
        <v>983</v>
      </c>
      <c r="E77" s="267">
        <f t="shared" si="13"/>
        <v>983</v>
      </c>
      <c r="F77" s="359">
        <v>7092000780</v>
      </c>
      <c r="G77" s="267" t="str">
        <f>IFERROR(VLOOKUP(F77,Database!A:D,2,FALSE),"FG not Found")</f>
        <v>KB 16 OZ STRAWBERRY PRES</v>
      </c>
      <c r="H77" s="269">
        <f>IFERROR(VLOOKUP(F77,Database!A:C,3,FALSE),"r")</f>
        <v>2171.3000000000002</v>
      </c>
      <c r="I77" s="269">
        <f>IFERROR(VLOOKUP(F77,Database!A:D,4,FALSE),"r")</f>
        <v>119</v>
      </c>
      <c r="J77" s="269">
        <f t="shared" si="11"/>
        <v>8.2605042016806731</v>
      </c>
      <c r="K77" s="269">
        <f t="shared" si="14"/>
        <v>20</v>
      </c>
      <c r="L77" s="269">
        <f t="shared" si="15"/>
        <v>2380</v>
      </c>
      <c r="M77" s="335">
        <f t="shared" si="16"/>
        <v>0</v>
      </c>
      <c r="N77" s="269">
        <f t="shared" si="17"/>
        <v>9</v>
      </c>
      <c r="O77" s="269">
        <f t="shared" si="18"/>
        <v>983</v>
      </c>
      <c r="P77" s="340">
        <f t="shared" si="19"/>
        <v>19541.7</v>
      </c>
      <c r="Q77" s="353" t="str">
        <f>IFERROR(VLOOKUP(F77,Database!A:F,6,FALSE),"No")</f>
        <v>Not a Designated Item to Send on Maturity</v>
      </c>
      <c r="R77" s="353" t="str">
        <f>IFERROR(VLOOKUP(F78,Database!A:E,5,FALSE),"")</f>
        <v>Not Acidified Product</v>
      </c>
      <c r="S77" s="352" t="str">
        <f>IFERROR(VLOOKUP(F77,Database!A:G,7,FALSE),"FG not Found")</f>
        <v>Not a Designated Item</v>
      </c>
      <c r="T77" s="281" t="b">
        <f t="shared" si="12"/>
        <v>0</v>
      </c>
      <c r="U77" s="414"/>
      <c r="V77" s="414"/>
      <c r="W77" s="414"/>
      <c r="X77" s="284" t="e">
        <f>IF(VLOOKUP($T77,Tags!A:AU,28)=$E77,"Tags/Reported Prod Match","Not a Match")</f>
        <v>#N/A</v>
      </c>
      <c r="Y77" s="2"/>
    </row>
    <row r="78" spans="1:25" s="266" customFormat="1" x14ac:dyDescent="0.25">
      <c r="A78" s="282">
        <f t="shared" si="10"/>
        <v>72.099999999999994</v>
      </c>
      <c r="B78" s="285">
        <v>43794</v>
      </c>
      <c r="C78" s="348">
        <v>0</v>
      </c>
      <c r="D78" s="348">
        <v>505</v>
      </c>
      <c r="E78" s="267">
        <f t="shared" si="13"/>
        <v>505</v>
      </c>
      <c r="F78" s="359">
        <v>6984804938</v>
      </c>
      <c r="G78" s="267" t="str">
        <f>IFERROR(VLOOKUP(F78,Database!A:D,2,FALSE),"FG not Found")</f>
        <v>DF 375ML ORNG SPREAD NSA</v>
      </c>
      <c r="H78" s="269">
        <f>IFERROR(VLOOKUP(F78,Database!A:C,3,FALSE),"r")</f>
        <v>2069</v>
      </c>
      <c r="I78" s="269">
        <f>IFERROR(VLOOKUP(F78,Database!A:D,4,FALSE),"r")</f>
        <v>120</v>
      </c>
      <c r="J78" s="269">
        <f t="shared" si="11"/>
        <v>4.208333333333333</v>
      </c>
      <c r="K78" s="269">
        <f t="shared" si="14"/>
        <v>21</v>
      </c>
      <c r="L78" s="269">
        <f t="shared" si="15"/>
        <v>2520</v>
      </c>
      <c r="M78" s="335">
        <f t="shared" si="16"/>
        <v>0</v>
      </c>
      <c r="N78" s="269">
        <f t="shared" si="17"/>
        <v>5</v>
      </c>
      <c r="O78" s="269">
        <f t="shared" si="18"/>
        <v>505</v>
      </c>
      <c r="P78" s="340">
        <f t="shared" si="19"/>
        <v>10345</v>
      </c>
      <c r="Q78" s="353" t="str">
        <f>IFERROR(VLOOKUP(F78,Database!A:F,6,FALSE),"No")</f>
        <v>Not a Designated Item to Send on Maturity</v>
      </c>
      <c r="R78" s="353" t="str">
        <f>IFERROR(VLOOKUP(F79,Database!A:E,5,FALSE),"")</f>
        <v>P</v>
      </c>
      <c r="S78" s="352" t="str">
        <f>IFERROR(VLOOKUP(F78,Database!A:G,7,FALSE),"FG not Found")</f>
        <v>Not a Designated Item</v>
      </c>
      <c r="T78" s="281" t="b">
        <f t="shared" si="12"/>
        <v>0</v>
      </c>
      <c r="U78" s="414"/>
      <c r="V78" s="414"/>
      <c r="W78" s="414"/>
      <c r="X78" s="284" t="e">
        <f>IF(VLOOKUP($T78,Tags!A:AU,28)=$E78,"Tags/Reported Prod Match","Not a Match")</f>
        <v>#N/A</v>
      </c>
      <c r="Y78" s="2"/>
    </row>
    <row r="79" spans="1:25" s="266" customFormat="1" x14ac:dyDescent="0.25">
      <c r="A79" s="282">
        <f t="shared" si="10"/>
        <v>73.099999999999994</v>
      </c>
      <c r="B79" s="285">
        <v>43795</v>
      </c>
      <c r="C79" s="348">
        <v>0</v>
      </c>
      <c r="D79" s="348">
        <v>5200</v>
      </c>
      <c r="E79" s="267">
        <f t="shared" si="13"/>
        <v>5200</v>
      </c>
      <c r="F79" s="359">
        <v>5150055224</v>
      </c>
      <c r="G79" s="267" t="str">
        <f>IFERROR(VLOOKUP(F79,Database!A:D,2,FALSE),"FG not Found")</f>
        <v>C&amp;B 12 OZ SEAFOOD SAUCE 6CT</v>
      </c>
      <c r="H79" s="269">
        <f>IFERROR(VLOOKUP(F79,Database!A:C,3,FALSE),"r")</f>
        <v>1510</v>
      </c>
      <c r="I79" s="269">
        <f>IFERROR(VLOOKUP(F79,Database!A:D,4,FALSE),"r")</f>
        <v>200</v>
      </c>
      <c r="J79" s="269">
        <f t="shared" si="11"/>
        <v>26</v>
      </c>
      <c r="K79" s="269">
        <f t="shared" si="14"/>
        <v>26</v>
      </c>
      <c r="L79" s="269">
        <f t="shared" si="15"/>
        <v>5200</v>
      </c>
      <c r="M79" s="335">
        <f t="shared" si="16"/>
        <v>1</v>
      </c>
      <c r="N79" s="269">
        <f t="shared" si="17"/>
        <v>0</v>
      </c>
      <c r="O79" s="269">
        <f t="shared" si="18"/>
        <v>0</v>
      </c>
      <c r="P79" s="340">
        <f t="shared" si="19"/>
        <v>0</v>
      </c>
      <c r="Q79" s="353" t="str">
        <f>IFERROR(VLOOKUP(F79,Database!A:F,6,FALSE),"No")</f>
        <v>Not a Designated Item to Send on Maturity</v>
      </c>
      <c r="R79" s="353" t="str">
        <f>IFERROR(VLOOKUP(F80,Database!A:E,5,FALSE),"")</f>
        <v>Not Acidified Product</v>
      </c>
      <c r="S79" s="352" t="str">
        <f>IFERROR(VLOOKUP(F79,Database!A:G,7,FALSE),"FG not Found")</f>
        <v>Not a Designated Item</v>
      </c>
      <c r="T79" s="281" t="b">
        <f t="shared" si="12"/>
        <v>0</v>
      </c>
      <c r="U79" s="414"/>
      <c r="V79" s="414"/>
      <c r="W79" s="414"/>
      <c r="X79" s="284" t="e">
        <f>IF(VLOOKUP($T79,Tags!A:AU,28)=$E79,"Tags/Reported Prod Match","Not a Match")</f>
        <v>#N/A</v>
      </c>
      <c r="Y79" s="2"/>
    </row>
    <row r="80" spans="1:25" x14ac:dyDescent="0.25">
      <c r="A80" s="282">
        <f t="shared" si="10"/>
        <v>74.099999999999994</v>
      </c>
      <c r="B80" s="285">
        <v>43795</v>
      </c>
      <c r="C80" s="348">
        <v>0</v>
      </c>
      <c r="D80" s="348">
        <v>37</v>
      </c>
      <c r="E80" s="267">
        <f t="shared" si="13"/>
        <v>37</v>
      </c>
      <c r="F80" s="359">
        <v>100804</v>
      </c>
      <c r="G80" s="267" t="str">
        <f>IFERROR(VLOOKUP(F80,Database!A:D,2,FALSE),"FG not Found")</f>
        <v>CHOCOLATE SLURRY</v>
      </c>
      <c r="H80" s="269">
        <f>IFERROR(VLOOKUP(F80,Database!A:C,3,FALSE),"r")</f>
        <v>2781.25</v>
      </c>
      <c r="I80" s="269">
        <f>IFERROR(VLOOKUP(F80,Database!A:D,4,FALSE),"r")</f>
        <v>1</v>
      </c>
      <c r="J80" s="269">
        <f t="shared" si="11"/>
        <v>37</v>
      </c>
      <c r="K80" s="269">
        <f t="shared" si="14"/>
        <v>16</v>
      </c>
      <c r="L80" s="269">
        <f t="shared" si="15"/>
        <v>16</v>
      </c>
      <c r="M80" s="335">
        <f t="shared" si="16"/>
        <v>2</v>
      </c>
      <c r="N80" s="269">
        <f t="shared" si="17"/>
        <v>5</v>
      </c>
      <c r="O80" s="269">
        <f t="shared" si="18"/>
        <v>5</v>
      </c>
      <c r="P80" s="340">
        <f t="shared" si="19"/>
        <v>13906.25</v>
      </c>
      <c r="Q80" s="353" t="str">
        <f>IFERROR(VLOOKUP(F80,Database!A:F,6,FALSE),"No")</f>
        <v>MICRO</v>
      </c>
      <c r="R80" s="353" t="str">
        <f>IFERROR(VLOOKUP(F81,Database!A:E,5,FALSE),"")</f>
        <v>Not Acidified Product</v>
      </c>
      <c r="S80" s="352" t="str">
        <f>IFERROR(VLOOKUP(F80,Database!A:G,7,FALSE),"FG not Found")</f>
        <v>Allergen</v>
      </c>
      <c r="T80" s="281" t="b">
        <f t="shared" si="12"/>
        <v>1</v>
      </c>
      <c r="U80" s="414"/>
      <c r="V80" s="414"/>
      <c r="W80" s="414"/>
      <c r="X80" s="284" t="e">
        <f>IF(VLOOKUP($T80,Tags!A:AU,28)=$E80,"Tags/Reported Prod Match","Not a Match")</f>
        <v>#N/A</v>
      </c>
      <c r="Y80" s="2"/>
    </row>
    <row r="81" spans="1:25" s="266" customFormat="1" x14ac:dyDescent="0.25">
      <c r="A81" s="282">
        <f t="shared" si="10"/>
        <v>75.099999999999994</v>
      </c>
      <c r="B81" s="285">
        <v>43795</v>
      </c>
      <c r="C81" s="348">
        <v>0</v>
      </c>
      <c r="D81" s="348">
        <v>1628</v>
      </c>
      <c r="E81" s="267">
        <f t="shared" si="13"/>
        <v>1628</v>
      </c>
      <c r="F81" s="359">
        <v>5150005685</v>
      </c>
      <c r="G81" s="267" t="str">
        <f>IFERROR(VLOOKUP(F81,Database!A:D,2,FALSE),"FG not Found")</f>
        <v>SM 12 FL OZ STRAWBERRY SYRUP</v>
      </c>
      <c r="H81" s="269">
        <f>IFERROR(VLOOKUP(F81,Database!A:C,3,FALSE),"r")</f>
        <v>1545</v>
      </c>
      <c r="I81" s="269">
        <f>IFERROR(VLOOKUP(F81,Database!A:D,4,FALSE),"r")</f>
        <v>148</v>
      </c>
      <c r="J81" s="269">
        <f t="shared" si="11"/>
        <v>11</v>
      </c>
      <c r="K81" s="269">
        <f t="shared" si="14"/>
        <v>26</v>
      </c>
      <c r="L81" s="269">
        <f t="shared" si="15"/>
        <v>3848</v>
      </c>
      <c r="M81" s="335">
        <f t="shared" si="16"/>
        <v>0</v>
      </c>
      <c r="N81" s="269">
        <f t="shared" si="17"/>
        <v>11</v>
      </c>
      <c r="O81" s="269">
        <f t="shared" si="18"/>
        <v>1628</v>
      </c>
      <c r="P81" s="340">
        <f t="shared" si="19"/>
        <v>16995</v>
      </c>
      <c r="Q81" s="353" t="str">
        <f>IFERROR(VLOOKUP(F81,Database!A:F,6,FALSE),"No")</f>
        <v>Not a Designated Item to Send on Maturity</v>
      </c>
      <c r="R81" s="353" t="str">
        <f>IFERROR(VLOOKUP(F82,Database!A:E,5,FALSE),"")</f>
        <v>Not Acidified Product</v>
      </c>
      <c r="S81" s="352" t="str">
        <f>IFERROR(VLOOKUP(F81,Database!A:G,7,FALSE),"FG not Found")</f>
        <v>Not a Designated Item</v>
      </c>
      <c r="T81" s="281" t="b">
        <f t="shared" si="12"/>
        <v>1</v>
      </c>
      <c r="U81" s="414"/>
      <c r="V81" s="414"/>
      <c r="W81" s="414"/>
      <c r="X81" s="284" t="e">
        <f>IF(VLOOKUP($T81,Tags!A:AU,28)=$E81,"Tags/Reported Prod Match","Not a Match")</f>
        <v>#N/A</v>
      </c>
      <c r="Y81" s="2"/>
    </row>
    <row r="82" spans="1:25" s="266" customFormat="1" x14ac:dyDescent="0.25">
      <c r="A82" s="282">
        <f t="shared" si="10"/>
        <v>76.099999999999994</v>
      </c>
      <c r="B82" s="285">
        <v>43795</v>
      </c>
      <c r="C82" s="348">
        <v>0</v>
      </c>
      <c r="D82" s="348">
        <v>6120</v>
      </c>
      <c r="E82" s="267">
        <f t="shared" si="13"/>
        <v>6120</v>
      </c>
      <c r="F82" s="359">
        <v>5150028650</v>
      </c>
      <c r="G82" s="267" t="str">
        <f>IFERROR(VLOOKUP(F82,Database!A:D,2,FALSE),"FG not Found")</f>
        <v>C&amp;B 5 FL OZ MINT SAUCE 6-PK</v>
      </c>
      <c r="H82" s="269">
        <f>IFERROR(VLOOKUP(F82,Database!A:C,3,FALSE),"r")</f>
        <v>1778</v>
      </c>
      <c r="I82" s="269">
        <f>IFERROR(VLOOKUP(F82,Database!A:D,4,FALSE),"r")</f>
        <v>360</v>
      </c>
      <c r="J82" s="269">
        <f t="shared" si="11"/>
        <v>17</v>
      </c>
      <c r="K82" s="269">
        <f t="shared" si="14"/>
        <v>25</v>
      </c>
      <c r="L82" s="269">
        <f t="shared" si="15"/>
        <v>9000</v>
      </c>
      <c r="M82" s="335">
        <f t="shared" si="16"/>
        <v>0</v>
      </c>
      <c r="N82" s="269">
        <f t="shared" si="17"/>
        <v>17</v>
      </c>
      <c r="O82" s="269">
        <f t="shared" si="18"/>
        <v>6120</v>
      </c>
      <c r="P82" s="340">
        <f t="shared" si="19"/>
        <v>30226</v>
      </c>
      <c r="Q82" s="353" t="str">
        <f>IFERROR(VLOOKUP(F82,Database!A:F,6,FALSE),"No")</f>
        <v>Not a Designated Item to Send on Maturity</v>
      </c>
      <c r="R82" s="353" t="str">
        <f>IFERROR(VLOOKUP(F83,Database!A:E,5,FALSE),"")</f>
        <v>Not Acidified Product</v>
      </c>
      <c r="S82" s="352" t="str">
        <f>IFERROR(VLOOKUP(F82,Database!A:G,7,FALSE),"FG not Found")</f>
        <v>Allergen</v>
      </c>
      <c r="T82" s="281" t="b">
        <f t="shared" si="12"/>
        <v>0</v>
      </c>
      <c r="U82" s="414"/>
      <c r="V82" s="414"/>
      <c r="W82" s="414"/>
      <c r="X82" s="284" t="e">
        <f>IF(VLOOKUP($T82,Tags!A:AU,28)=$E82,"Tags/Reported Prod Match","Not a Match")</f>
        <v>#N/A</v>
      </c>
      <c r="Y82" s="2"/>
    </row>
    <row r="83" spans="1:25" s="266" customFormat="1" x14ac:dyDescent="0.25">
      <c r="A83" s="282">
        <f t="shared" si="10"/>
        <v>77.099999999999994</v>
      </c>
      <c r="B83" s="285">
        <v>42337</v>
      </c>
      <c r="C83" s="348">
        <v>0</v>
      </c>
      <c r="D83" s="348">
        <v>926</v>
      </c>
      <c r="E83" s="267">
        <f t="shared" si="13"/>
        <v>926</v>
      </c>
      <c r="F83" s="359">
        <v>5150024803</v>
      </c>
      <c r="G83" s="267" t="str">
        <f>IFERROR(VLOOKUP(F83,Database!A:D,2,FALSE),"FG not Found")</f>
        <v>C&amp;B 250 ML FISH N CHIP VINEGAR</v>
      </c>
      <c r="H83" s="269">
        <f>IFERROR(VLOOKUP(F83,Database!A:C,3,FALSE),"r")</f>
        <v>2302.5</v>
      </c>
      <c r="I83" s="269">
        <f>IFERROR(VLOOKUP(F83,Database!A:D,4,FALSE),"r")</f>
        <v>125</v>
      </c>
      <c r="J83" s="269">
        <f t="shared" si="11"/>
        <v>7.4080000000000004</v>
      </c>
      <c r="K83" s="269">
        <f t="shared" si="14"/>
        <v>19</v>
      </c>
      <c r="L83" s="269">
        <f t="shared" si="15"/>
        <v>2375</v>
      </c>
      <c r="M83" s="335">
        <f t="shared" si="16"/>
        <v>0</v>
      </c>
      <c r="N83" s="269">
        <f t="shared" si="17"/>
        <v>8</v>
      </c>
      <c r="O83" s="269">
        <f t="shared" si="18"/>
        <v>926</v>
      </c>
      <c r="P83" s="340">
        <f t="shared" si="19"/>
        <v>18420</v>
      </c>
      <c r="Q83" s="353" t="str">
        <f>IFERROR(VLOOKUP(F83,Database!A:F,6,FALSE),"No")</f>
        <v>Not a Designated Item to Send on Maturity</v>
      </c>
      <c r="R83" s="353" t="str">
        <f>IFERROR(VLOOKUP(F84,Database!A:E,5,FALSE),"")</f>
        <v>Not Acidified Product</v>
      </c>
      <c r="S83" s="352" t="str">
        <f>IFERROR(VLOOKUP(F83,Database!A:G,7,FALSE),"FG not Found")</f>
        <v>Allergen</v>
      </c>
      <c r="T83" s="281" t="b">
        <f t="shared" si="12"/>
        <v>1</v>
      </c>
      <c r="U83" s="414"/>
      <c r="V83" s="414"/>
      <c r="W83" s="414"/>
      <c r="X83" s="284" t="e">
        <f>IF(VLOOKUP($T83,Tags!A:AU,28)=$E83,"Tags/Reported Prod Match","Not a Match")</f>
        <v>#N/A</v>
      </c>
      <c r="Y83" s="2"/>
    </row>
    <row r="84" spans="1:25" s="266" customFormat="1" x14ac:dyDescent="0.25">
      <c r="A84" s="282">
        <f t="shared" si="10"/>
        <v>78.099999999999994</v>
      </c>
      <c r="B84" s="285">
        <v>43795</v>
      </c>
      <c r="C84" s="348">
        <v>0</v>
      </c>
      <c r="D84" s="348">
        <v>136</v>
      </c>
      <c r="E84" s="267">
        <f t="shared" si="13"/>
        <v>136</v>
      </c>
      <c r="F84" s="359">
        <v>5150003888</v>
      </c>
      <c r="G84" s="267" t="str">
        <f>IFERROR(VLOOKUP(F84,Database!A:D,2,FALSE),"FG not Found")</f>
        <v>DK 1 OZ ORANGE MARMALADE</v>
      </c>
      <c r="H84" s="269">
        <f>IFERROR(VLOOKUP(F84,Database!A:C,3,FALSE),"r")</f>
        <v>1928.2</v>
      </c>
      <c r="I84" s="269">
        <f>IFERROR(VLOOKUP(F84,Database!A:D,4,FALSE),"r")</f>
        <v>136</v>
      </c>
      <c r="J84" s="269">
        <f t="shared" si="11"/>
        <v>1</v>
      </c>
      <c r="K84" s="269">
        <f t="shared" si="14"/>
        <v>23</v>
      </c>
      <c r="L84" s="269">
        <f t="shared" si="15"/>
        <v>3128</v>
      </c>
      <c r="M84" s="335">
        <f t="shared" si="16"/>
        <v>0</v>
      </c>
      <c r="N84" s="269">
        <f t="shared" si="17"/>
        <v>1</v>
      </c>
      <c r="O84" s="269">
        <f t="shared" si="18"/>
        <v>136</v>
      </c>
      <c r="P84" s="340">
        <f t="shared" si="19"/>
        <v>1928.2</v>
      </c>
      <c r="Q84" s="353" t="str">
        <f>IFERROR(VLOOKUP(F84,Database!A:F,6,FALSE),"No")</f>
        <v>Not a Designated Item to Send on Maturity</v>
      </c>
      <c r="R84" s="353" t="str">
        <f>IFERROR(VLOOKUP(F85,Database!A:E,5,FALSE),"")</f>
        <v>F</v>
      </c>
      <c r="S84" s="352" t="str">
        <f>IFERROR(VLOOKUP(F84,Database!A:G,7,FALSE),"FG not Found")</f>
        <v>Not a Designated Item</v>
      </c>
      <c r="T84" s="281" t="b">
        <f t="shared" si="12"/>
        <v>0</v>
      </c>
      <c r="U84" s="414"/>
      <c r="V84" s="414"/>
      <c r="W84" s="414"/>
      <c r="X84" s="284" t="e">
        <f>IF(VLOOKUP($T84,Tags!A:AU,28)=$E84,"Tags/Reported Prod Match","Not a Match")</f>
        <v>#N/A</v>
      </c>
      <c r="Y84" s="2"/>
    </row>
    <row r="85" spans="1:25" s="266" customFormat="1" x14ac:dyDescent="0.25">
      <c r="A85" s="282">
        <f t="shared" si="10"/>
        <v>79.099999999999994</v>
      </c>
      <c r="B85" s="285">
        <v>43795</v>
      </c>
      <c r="C85" s="348">
        <v>0</v>
      </c>
      <c r="D85" s="349">
        <v>333</v>
      </c>
      <c r="E85" s="267">
        <f t="shared" si="13"/>
        <v>333</v>
      </c>
      <c r="F85" s="655">
        <v>5150028740</v>
      </c>
      <c r="G85" s="267" t="str">
        <f>IFERROR(VLOOKUP(F85,Database!A:D,2,FALSE),"FG not Found")</f>
        <v>C&amp;B 9.34OZ CHOW CHOW PICC 6-PK</v>
      </c>
      <c r="H85" s="269">
        <f>IFERROR(VLOOKUP(F85,Database!A:C,3,FALSE),"r")</f>
        <v>1908.5</v>
      </c>
      <c r="I85" s="269">
        <f>IFERROR(VLOOKUP(F85,Database!A:D,4,FALSE),"r")</f>
        <v>315</v>
      </c>
      <c r="J85" s="269">
        <f t="shared" si="11"/>
        <v>1.0571428571428572</v>
      </c>
      <c r="K85" s="269">
        <f t="shared" si="14"/>
        <v>23</v>
      </c>
      <c r="L85" s="269">
        <f t="shared" si="15"/>
        <v>7245</v>
      </c>
      <c r="M85" s="335">
        <f t="shared" si="16"/>
        <v>0</v>
      </c>
      <c r="N85" s="269">
        <f t="shared" si="17"/>
        <v>2</v>
      </c>
      <c r="O85" s="269">
        <f t="shared" si="18"/>
        <v>333</v>
      </c>
      <c r="P85" s="340">
        <f t="shared" si="19"/>
        <v>3817</v>
      </c>
      <c r="Q85" s="353" t="str">
        <f>IFERROR(VLOOKUP(F85,Database!A:F,6,FALSE),"No")</f>
        <v>Not a Designated Item to Send on Maturity</v>
      </c>
      <c r="R85" s="353" t="str">
        <f>IFERROR(VLOOKUP(F86,Database!A:E,5,FALSE),"")</f>
        <v>F</v>
      </c>
      <c r="S85" s="352" t="str">
        <f>IFERROR(VLOOKUP(F85,Database!A:G,7,FALSE),"FG not Found")</f>
        <v>Allergen</v>
      </c>
      <c r="T85" s="281" t="b">
        <f t="shared" si="12"/>
        <v>0</v>
      </c>
      <c r="U85" s="414"/>
      <c r="V85" s="414"/>
      <c r="W85" s="414"/>
      <c r="X85" s="284" t="e">
        <f>IF(VLOOKUP($T85,Tags!A:AU,28)=$E85,"Tags/Reported Prod Match","Not a Match")</f>
        <v>#N/A</v>
      </c>
      <c r="Y85" s="2"/>
    </row>
    <row r="86" spans="1:25" s="266" customFormat="1" x14ac:dyDescent="0.25">
      <c r="A86" s="282">
        <f t="shared" si="10"/>
        <v>80.099999999999994</v>
      </c>
      <c r="B86" s="285">
        <v>43796</v>
      </c>
      <c r="C86" s="348">
        <v>0</v>
      </c>
      <c r="D86" s="348">
        <v>1059</v>
      </c>
      <c r="E86" s="267">
        <f t="shared" si="13"/>
        <v>1059</v>
      </c>
      <c r="F86" s="359">
        <v>5150028741</v>
      </c>
      <c r="G86" s="267" t="str">
        <f>IFERROR(VLOOKUP(F86,Database!A:D,2,FALSE),"FG not Found")</f>
        <v>C&amp;B 10.9OZ BRSN PCKL RLSH 6-PK</v>
      </c>
      <c r="H86" s="269">
        <f>IFERROR(VLOOKUP(F86,Database!A:C,3,FALSE),"r")</f>
        <v>2097.5</v>
      </c>
      <c r="I86" s="269">
        <f>IFERROR(VLOOKUP(F86,Database!A:D,4,FALSE),"r")</f>
        <v>315</v>
      </c>
      <c r="J86" s="269">
        <f t="shared" si="11"/>
        <v>3.361904761904762</v>
      </c>
      <c r="K86" s="269">
        <f t="shared" si="14"/>
        <v>21</v>
      </c>
      <c r="L86" s="269">
        <f t="shared" si="15"/>
        <v>6615</v>
      </c>
      <c r="M86" s="335">
        <f t="shared" si="16"/>
        <v>0</v>
      </c>
      <c r="N86" s="269">
        <f t="shared" si="17"/>
        <v>4</v>
      </c>
      <c r="O86" s="269">
        <f t="shared" si="18"/>
        <v>1059</v>
      </c>
      <c r="P86" s="340">
        <f t="shared" si="19"/>
        <v>8390</v>
      </c>
      <c r="Q86" s="353" t="str">
        <f>IFERROR(VLOOKUP(F86,Database!A:F,6,FALSE),"No")</f>
        <v>Not a Designated Item to Send on Maturity</v>
      </c>
      <c r="R86" s="353" t="str">
        <f>IFERROR(VLOOKUP(F87,Database!A:E,5,FALSE),"")</f>
        <v>Not Acidified Product</v>
      </c>
      <c r="S86" s="352" t="str">
        <f>IFERROR(VLOOKUP(F86,Database!A:G,7,FALSE),"FG not Found")</f>
        <v>Allergen</v>
      </c>
      <c r="T86" s="281" t="b">
        <f t="shared" si="12"/>
        <v>0</v>
      </c>
      <c r="U86" s="414"/>
      <c r="V86" s="414"/>
      <c r="W86" s="414"/>
      <c r="X86" s="284" t="e">
        <f>IF(VLOOKUP($T86,Tags!A:AU,28)=$E86,"Tags/Reported Prod Match","Not a Match")</f>
        <v>#N/A</v>
      </c>
      <c r="Y86" s="2"/>
    </row>
    <row r="87" spans="1:25" s="266" customFormat="1" x14ac:dyDescent="0.25">
      <c r="A87" s="282">
        <f t="shared" si="10"/>
        <v>81.099999999999994</v>
      </c>
      <c r="B87" s="285">
        <v>43796</v>
      </c>
      <c r="C87" s="348">
        <v>0</v>
      </c>
      <c r="D87" s="348">
        <v>355</v>
      </c>
      <c r="E87" s="267">
        <f t="shared" si="13"/>
        <v>355</v>
      </c>
      <c r="F87" s="359">
        <v>5150003559</v>
      </c>
      <c r="G87" s="267" t="str">
        <f>IFERROR(VLOOKUP(F87,Database!A:D,2,FALSE),"FG not Found")</f>
        <v>DK 32 G PURE HONEY</v>
      </c>
      <c r="H87" s="269">
        <f>IFERROR(VLOOKUP(F87,Database!A:C,3,FALSE),"r")</f>
        <v>2077.8000000000002</v>
      </c>
      <c r="I87" s="269">
        <f>IFERROR(VLOOKUP(F87,Database!A:D,4,FALSE),"r")</f>
        <v>136</v>
      </c>
      <c r="J87" s="269">
        <f t="shared" si="11"/>
        <v>2.6102941176470589</v>
      </c>
      <c r="K87" s="269">
        <f t="shared" si="14"/>
        <v>21</v>
      </c>
      <c r="L87" s="269">
        <f t="shared" si="15"/>
        <v>2856</v>
      </c>
      <c r="M87" s="335">
        <f t="shared" si="16"/>
        <v>0</v>
      </c>
      <c r="N87" s="269">
        <f t="shared" si="17"/>
        <v>3</v>
      </c>
      <c r="O87" s="269">
        <f t="shared" si="18"/>
        <v>355</v>
      </c>
      <c r="P87" s="340">
        <f t="shared" si="19"/>
        <v>6233.4000000000005</v>
      </c>
      <c r="Q87" s="353" t="str">
        <f>IFERROR(VLOOKUP(F87,Database!A:F,6,FALSE),"No")</f>
        <v>Not a Designated Item to Send on Maturity</v>
      </c>
      <c r="R87" s="353" t="str">
        <f>IFERROR(VLOOKUP(F88,Database!A:E,5,FALSE),"")</f>
        <v>Not Acidified Product</v>
      </c>
      <c r="S87" s="352" t="str">
        <f>IFERROR(VLOOKUP(F87,Database!A:G,7,FALSE),"FG not Found")</f>
        <v>Not a Designated Item</v>
      </c>
      <c r="T87" s="281" t="b">
        <f t="shared" si="12"/>
        <v>0</v>
      </c>
      <c r="U87" s="414"/>
      <c r="V87" s="414"/>
      <c r="W87" s="414"/>
      <c r="X87" s="284" t="e">
        <f>IF(VLOOKUP($T87,Tags!A:AU,28)=$E87,"Tags/Reported Prod Match","Not a Match")</f>
        <v>#N/A</v>
      </c>
      <c r="Y87" s="2"/>
    </row>
    <row r="88" spans="1:25" s="266" customFormat="1" x14ac:dyDescent="0.25">
      <c r="A88" s="282">
        <f t="shared" si="10"/>
        <v>82.1</v>
      </c>
      <c r="B88" s="285">
        <v>43796</v>
      </c>
      <c r="C88" s="348">
        <v>0</v>
      </c>
      <c r="D88" s="348">
        <v>3329</v>
      </c>
      <c r="E88" s="267">
        <f t="shared" si="13"/>
        <v>3329</v>
      </c>
      <c r="F88" s="359">
        <v>5150003888</v>
      </c>
      <c r="G88" s="267" t="str">
        <f>IFERROR(VLOOKUP(F88,Database!A:D,2,FALSE),"FG not Found")</f>
        <v>DK 1 OZ ORANGE MARMALADE</v>
      </c>
      <c r="H88" s="269">
        <f>IFERROR(VLOOKUP(F88,Database!A:C,3,FALSE),"r")</f>
        <v>1928.2</v>
      </c>
      <c r="I88" s="269">
        <f>IFERROR(VLOOKUP(F88,Database!A:D,4,FALSE),"r")</f>
        <v>136</v>
      </c>
      <c r="J88" s="269">
        <f t="shared" si="11"/>
        <v>24.477941176470587</v>
      </c>
      <c r="K88" s="269">
        <f t="shared" si="14"/>
        <v>23</v>
      </c>
      <c r="L88" s="269">
        <f t="shared" si="15"/>
        <v>3128</v>
      </c>
      <c r="M88" s="335">
        <f t="shared" si="16"/>
        <v>1</v>
      </c>
      <c r="N88" s="269">
        <f t="shared" si="17"/>
        <v>2</v>
      </c>
      <c r="O88" s="269">
        <f t="shared" si="18"/>
        <v>201</v>
      </c>
      <c r="P88" s="340">
        <f t="shared" si="19"/>
        <v>3856.4</v>
      </c>
      <c r="Q88" s="353" t="str">
        <f>IFERROR(VLOOKUP(F88,Database!A:F,6,FALSE),"No")</f>
        <v>Not a Designated Item to Send on Maturity</v>
      </c>
      <c r="R88" s="353" t="str">
        <f>IFERROR(VLOOKUP(F89,Database!A:E,5,FALSE),"")</f>
        <v>Not Acidified Product</v>
      </c>
      <c r="S88" s="352" t="str">
        <f>IFERROR(VLOOKUP(F88,Database!A:G,7,FALSE),"FG not Found")</f>
        <v>Not a Designated Item</v>
      </c>
      <c r="T88" s="281" t="b">
        <f t="shared" si="12"/>
        <v>0</v>
      </c>
      <c r="U88" s="414"/>
      <c r="V88" s="414"/>
      <c r="W88" s="414"/>
      <c r="X88" s="284" t="e">
        <f>IF(VLOOKUP($T88,Tags!A:AU,28)=$E88,"Tags/Reported Prod Match","Not a Match")</f>
        <v>#N/A</v>
      </c>
      <c r="Y88" s="2"/>
    </row>
    <row r="89" spans="1:25" s="266" customFormat="1" x14ac:dyDescent="0.25">
      <c r="A89" s="282">
        <f>A88+1</f>
        <v>83.1</v>
      </c>
      <c r="B89" s="285">
        <v>43796</v>
      </c>
      <c r="C89" s="348">
        <v>0</v>
      </c>
      <c r="D89" s="348">
        <v>136</v>
      </c>
      <c r="E89" s="267">
        <f t="shared" si="13"/>
        <v>136</v>
      </c>
      <c r="F89" s="359">
        <v>5150002782</v>
      </c>
      <c r="G89" s="267" t="str">
        <f>IFERROR(VLOOKUP(F89,Database!A:D,2,FALSE),"FG not Found")</f>
        <v>SM 1 OZ APRICOT PRES MEX</v>
      </c>
      <c r="H89" s="269">
        <f>IFERROR(VLOOKUP(F89,Database!A:C,3,FALSE),"r")</f>
        <v>1928</v>
      </c>
      <c r="I89" s="269">
        <f>IFERROR(VLOOKUP(F89,Database!A:D,4,FALSE),"r")</f>
        <v>136</v>
      </c>
      <c r="J89" s="269">
        <f t="shared" si="11"/>
        <v>1</v>
      </c>
      <c r="K89" s="269">
        <f t="shared" si="14"/>
        <v>23</v>
      </c>
      <c r="L89" s="269">
        <f t="shared" si="15"/>
        <v>3128</v>
      </c>
      <c r="M89" s="335">
        <f t="shared" si="16"/>
        <v>0</v>
      </c>
      <c r="N89" s="269">
        <f t="shared" si="17"/>
        <v>1</v>
      </c>
      <c r="O89" s="269">
        <f t="shared" si="18"/>
        <v>136</v>
      </c>
      <c r="P89" s="340">
        <f t="shared" si="19"/>
        <v>1928</v>
      </c>
      <c r="Q89" s="353" t="str">
        <f>IFERROR(VLOOKUP(F89,Database!A:F,6,FALSE),"No")</f>
        <v>Not a Designated Item to Send on Maturity</v>
      </c>
      <c r="R89" s="353" t="str">
        <f>IFERROR(VLOOKUP(F90,Database!A:E,5,FALSE),"")</f>
        <v>Not Acidified Product</v>
      </c>
      <c r="S89" s="352" t="str">
        <f>IFERROR(VLOOKUP(F89,Database!A:G,7,FALSE),"FG not Found")</f>
        <v>Not a Designated Item</v>
      </c>
      <c r="T89" s="281" t="b">
        <f t="shared" si="12"/>
        <v>0</v>
      </c>
      <c r="U89" s="414"/>
      <c r="V89" s="414"/>
      <c r="W89" s="414"/>
      <c r="X89" s="284" t="e">
        <f>IF(VLOOKUP($T89,Tags!A:AU,28)=$E89,"Tags/Reported Prod Match","Not a Match")</f>
        <v>#N/A</v>
      </c>
      <c r="Y89" s="2"/>
    </row>
    <row r="90" spans="1:25" s="266" customFormat="1" x14ac:dyDescent="0.25">
      <c r="A90" s="282">
        <f t="shared" si="10"/>
        <v>84.1</v>
      </c>
      <c r="B90" s="285">
        <v>43796</v>
      </c>
      <c r="C90" s="348">
        <v>0</v>
      </c>
      <c r="D90" s="348">
        <v>0</v>
      </c>
      <c r="E90" s="267">
        <f t="shared" si="13"/>
        <v>0</v>
      </c>
      <c r="F90" s="359">
        <v>5150005685</v>
      </c>
      <c r="G90" s="267" t="str">
        <f>IFERROR(VLOOKUP(F90,Database!A:D,2,FALSE),"FG not Found")</f>
        <v>SM 12 FL OZ STRAWBERRY SYRUP</v>
      </c>
      <c r="H90" s="269">
        <f>IFERROR(VLOOKUP(F90,Database!A:C,3,FALSE),"r")</f>
        <v>1545</v>
      </c>
      <c r="I90" s="269">
        <f>IFERROR(VLOOKUP(F90,Database!A:D,4,FALSE),"r")</f>
        <v>148</v>
      </c>
      <c r="J90" s="269">
        <f t="shared" si="11"/>
        <v>0</v>
      </c>
      <c r="K90" s="269">
        <f t="shared" si="14"/>
        <v>26</v>
      </c>
      <c r="L90" s="269">
        <f t="shared" si="15"/>
        <v>3848</v>
      </c>
      <c r="M90" s="335">
        <f t="shared" si="16"/>
        <v>0</v>
      </c>
      <c r="N90" s="269">
        <f t="shared" si="17"/>
        <v>0</v>
      </c>
      <c r="O90" s="269">
        <f t="shared" si="18"/>
        <v>0</v>
      </c>
      <c r="P90" s="340">
        <f t="shared" si="19"/>
        <v>0</v>
      </c>
      <c r="Q90" s="353" t="str">
        <f>IFERROR(VLOOKUP(F90,Database!A:F,6,FALSE),"No")</f>
        <v>Not a Designated Item to Send on Maturity</v>
      </c>
      <c r="R90" s="353" t="str">
        <f>IFERROR(VLOOKUP(F91,Database!A:E,5,FALSE),"")</f>
        <v>Not Acidified Product</v>
      </c>
      <c r="S90" s="352" t="str">
        <f>IFERROR(VLOOKUP(F90,Database!A:G,7,FALSE),"FG not Found")</f>
        <v>Not a Designated Item</v>
      </c>
      <c r="T90" s="281" t="b">
        <f t="shared" si="12"/>
        <v>1</v>
      </c>
      <c r="U90" s="414"/>
      <c r="V90" s="414"/>
      <c r="W90" s="414"/>
      <c r="X90" s="284" t="e">
        <f>IF(VLOOKUP($T90,Tags!A:AU,28)=$E90,"Tags/Reported Prod Match","Not a Match")</f>
        <v>#N/A</v>
      </c>
      <c r="Y90" s="2"/>
    </row>
    <row r="91" spans="1:25" s="266" customFormat="1" x14ac:dyDescent="0.25">
      <c r="A91" s="282">
        <f t="shared" si="10"/>
        <v>85.1</v>
      </c>
      <c r="B91" s="285">
        <v>43796</v>
      </c>
      <c r="C91" s="348">
        <v>0</v>
      </c>
      <c r="D91" s="350">
        <v>2</v>
      </c>
      <c r="E91" s="267">
        <f t="shared" si="13"/>
        <v>2</v>
      </c>
      <c r="F91" s="360">
        <v>5150005684</v>
      </c>
      <c r="G91" s="267" t="str">
        <f>IFERROR(VLOOKUP(F91,Database!A:D,2,FALSE),"FG not Found")</f>
        <v>SM 12 FL OZ RED RASPBERRY SYR</v>
      </c>
      <c r="H91" s="269">
        <f>IFERROR(VLOOKUP(F91,Database!A:C,3,FALSE),"r")</f>
        <v>1545</v>
      </c>
      <c r="I91" s="269">
        <f>IFERROR(VLOOKUP(F91,Database!A:D,4,FALSE),"r")</f>
        <v>148</v>
      </c>
      <c r="J91" s="269">
        <f t="shared" si="11"/>
        <v>1.3513513513513514E-2</v>
      </c>
      <c r="K91" s="269">
        <f t="shared" si="14"/>
        <v>26</v>
      </c>
      <c r="L91" s="269">
        <f t="shared" si="15"/>
        <v>3848</v>
      </c>
      <c r="M91" s="335">
        <f t="shared" si="16"/>
        <v>0</v>
      </c>
      <c r="N91" s="269">
        <f t="shared" si="17"/>
        <v>1</v>
      </c>
      <c r="O91" s="269">
        <f t="shared" si="18"/>
        <v>2</v>
      </c>
      <c r="P91" s="340">
        <f t="shared" si="19"/>
        <v>1545</v>
      </c>
      <c r="Q91" s="353" t="str">
        <f>IFERROR(VLOOKUP(F91,Database!A:F,6,FALSE),"No")</f>
        <v>Not a Designated Item to Send on Maturity</v>
      </c>
      <c r="R91" s="353" t="str">
        <f>IFERROR(VLOOKUP(F92,Database!A:E,5,FALSE),"")</f>
        <v>Not Acidified Product</v>
      </c>
      <c r="S91" s="352" t="str">
        <f>IFERROR(VLOOKUP(F91,Database!A:G,7,FALSE),"FG not Found")</f>
        <v>Not a Designated Item</v>
      </c>
      <c r="T91" s="281" t="b">
        <f t="shared" si="12"/>
        <v>0</v>
      </c>
      <c r="U91" s="414"/>
      <c r="V91" s="414"/>
      <c r="W91" s="414"/>
      <c r="X91" s="284" t="e">
        <f>IF(VLOOKUP($T91,Tags!A:AU,28)=$E91,"Tags/Reported Prod Match","Not a Match")</f>
        <v>#N/A</v>
      </c>
      <c r="Y91" s="2"/>
    </row>
    <row r="92" spans="1:25" s="266" customFormat="1" x14ac:dyDescent="0.25">
      <c r="A92" s="282">
        <f t="shared" si="10"/>
        <v>86.1</v>
      </c>
      <c r="B92" s="285">
        <v>43796</v>
      </c>
      <c r="C92" s="348">
        <v>0</v>
      </c>
      <c r="D92" s="350">
        <v>3</v>
      </c>
      <c r="E92" s="267">
        <f t="shared" si="13"/>
        <v>3</v>
      </c>
      <c r="F92" s="360">
        <v>5150005683</v>
      </c>
      <c r="G92" s="267" t="str">
        <f>IFERROR(VLOOKUP(F92,Database!A:D,2,FALSE),"FG not Found")</f>
        <v>SM 12 FL OZ BOYSENBERRY SYRUP</v>
      </c>
      <c r="H92" s="269">
        <f>IFERROR(VLOOKUP(F92,Database!A:C,3,FALSE),"r")</f>
        <v>1545</v>
      </c>
      <c r="I92" s="269">
        <f>IFERROR(VLOOKUP(F92,Database!A:D,4,FALSE),"r")</f>
        <v>148</v>
      </c>
      <c r="J92" s="269">
        <f t="shared" si="11"/>
        <v>2.0270270270270271E-2</v>
      </c>
      <c r="K92" s="269">
        <f t="shared" si="14"/>
        <v>26</v>
      </c>
      <c r="L92" s="269">
        <f t="shared" si="15"/>
        <v>3848</v>
      </c>
      <c r="M92" s="335">
        <f t="shared" si="16"/>
        <v>0</v>
      </c>
      <c r="N92" s="269">
        <f t="shared" si="17"/>
        <v>1</v>
      </c>
      <c r="O92" s="269">
        <f t="shared" si="18"/>
        <v>3</v>
      </c>
      <c r="P92" s="340">
        <f t="shared" si="19"/>
        <v>1545</v>
      </c>
      <c r="Q92" s="353" t="str">
        <f>IFERROR(VLOOKUP(F92,Database!A:F,6,FALSE),"No")</f>
        <v>Not a Designated Item to Send on Maturity</v>
      </c>
      <c r="R92" s="353" t="str">
        <f>IFERROR(VLOOKUP(F93,Database!A:E,5,FALSE),"")</f>
        <v>Not Acidified Product</v>
      </c>
      <c r="S92" s="352" t="str">
        <f>IFERROR(VLOOKUP(F92,Database!A:G,7,FALSE),"FG not Found")</f>
        <v>Not a Designated Item</v>
      </c>
      <c r="T92" s="281" t="b">
        <f t="shared" si="12"/>
        <v>0</v>
      </c>
      <c r="U92" s="414"/>
      <c r="V92" s="414"/>
      <c r="W92" s="414"/>
      <c r="X92" s="284" t="e">
        <f>IF(VLOOKUP($T92,Tags!A:AU,28)=$E92,"Tags/Reported Prod Match","Not a Match")</f>
        <v>#N/A</v>
      </c>
      <c r="Y92" s="2"/>
    </row>
    <row r="93" spans="1:25" s="266" customFormat="1" x14ac:dyDescent="0.25">
      <c r="A93" s="282">
        <f t="shared" si="10"/>
        <v>87.1</v>
      </c>
      <c r="B93" s="285">
        <v>43796</v>
      </c>
      <c r="C93" s="348">
        <v>0</v>
      </c>
      <c r="D93" s="348">
        <v>8555</v>
      </c>
      <c r="E93" s="267">
        <f t="shared" si="13"/>
        <v>8555</v>
      </c>
      <c r="F93" s="359">
        <v>5150005682</v>
      </c>
      <c r="G93" s="267" t="str">
        <f>IFERROR(VLOOKUP(F93,Database!A:D,2,FALSE),"FG not Found")</f>
        <v>SM 12 FL OZ BLUEBERRY SYRUP</v>
      </c>
      <c r="H93" s="269">
        <f>IFERROR(VLOOKUP(F93,Database!A:C,3,FALSE),"r")</f>
        <v>1545</v>
      </c>
      <c r="I93" s="269">
        <f>IFERROR(VLOOKUP(F93,Database!A:D,4,FALSE),"r")</f>
        <v>148</v>
      </c>
      <c r="J93" s="269">
        <f t="shared" si="11"/>
        <v>57.804054054054056</v>
      </c>
      <c r="K93" s="269">
        <f t="shared" si="14"/>
        <v>26</v>
      </c>
      <c r="L93" s="269">
        <f t="shared" si="15"/>
        <v>3848</v>
      </c>
      <c r="M93" s="335">
        <f t="shared" si="16"/>
        <v>2</v>
      </c>
      <c r="N93" s="269">
        <f t="shared" si="17"/>
        <v>6</v>
      </c>
      <c r="O93" s="269">
        <f t="shared" si="18"/>
        <v>859</v>
      </c>
      <c r="P93" s="340">
        <f t="shared" si="19"/>
        <v>9270</v>
      </c>
      <c r="Q93" s="353" t="str">
        <f>IFERROR(VLOOKUP(F93,Database!A:F,6,FALSE),"No")</f>
        <v>Not a Designated Item to Send on Maturity</v>
      </c>
      <c r="R93" s="353" t="str">
        <f>IFERROR(VLOOKUP(F94,Database!A:E,5,FALSE),"")</f>
        <v>Not Acidified Product</v>
      </c>
      <c r="S93" s="352" t="str">
        <f>IFERROR(VLOOKUP(F93,Database!A:G,7,FALSE),"FG not Found")</f>
        <v>Not a Designated Item</v>
      </c>
      <c r="T93" s="281" t="b">
        <f t="shared" si="12"/>
        <v>0</v>
      </c>
      <c r="U93" s="414"/>
      <c r="V93" s="414"/>
      <c r="W93" s="414"/>
      <c r="X93" s="284" t="e">
        <f>IF(VLOOKUP($T93,Tags!A:AU,28)=$E93,"Tags/Reported Prod Match","Not a Match")</f>
        <v>#N/A</v>
      </c>
      <c r="Y93" s="2"/>
    </row>
    <row r="94" spans="1:25" s="266" customFormat="1" x14ac:dyDescent="0.25">
      <c r="A94" s="282">
        <f t="shared" si="10"/>
        <v>88.1</v>
      </c>
      <c r="B94" s="285">
        <v>43796</v>
      </c>
      <c r="C94" s="348">
        <v>0</v>
      </c>
      <c r="D94" s="350">
        <v>2</v>
      </c>
      <c r="E94" s="267">
        <f t="shared" si="13"/>
        <v>2</v>
      </c>
      <c r="F94" s="360">
        <v>5150005684</v>
      </c>
      <c r="G94" s="267" t="str">
        <f>IFERROR(VLOOKUP(F94,Database!A:D,2,FALSE),"FG not Found")</f>
        <v>SM 12 FL OZ RED RASPBERRY SYR</v>
      </c>
      <c r="H94" s="269">
        <f>IFERROR(VLOOKUP(F94,Database!A:C,3,FALSE),"r")</f>
        <v>1545</v>
      </c>
      <c r="I94" s="269">
        <f>IFERROR(VLOOKUP(F94,Database!A:D,4,FALSE),"r")</f>
        <v>148</v>
      </c>
      <c r="J94" s="269">
        <f t="shared" si="11"/>
        <v>1.3513513513513514E-2</v>
      </c>
      <c r="K94" s="269">
        <f t="shared" si="14"/>
        <v>26</v>
      </c>
      <c r="L94" s="269">
        <f t="shared" si="15"/>
        <v>3848</v>
      </c>
      <c r="M94" s="335">
        <f t="shared" si="16"/>
        <v>0</v>
      </c>
      <c r="N94" s="269">
        <f t="shared" si="17"/>
        <v>1</v>
      </c>
      <c r="O94" s="269">
        <f t="shared" si="18"/>
        <v>2</v>
      </c>
      <c r="P94" s="340">
        <f t="shared" si="19"/>
        <v>1545</v>
      </c>
      <c r="Q94" s="353" t="str">
        <f>IFERROR(VLOOKUP(F94,Database!A:F,6,FALSE),"No")</f>
        <v>Not a Designated Item to Send on Maturity</v>
      </c>
      <c r="R94" s="353" t="str">
        <f>IFERROR(VLOOKUP(F95,Database!A:E,5,FALSE),"")</f>
        <v>Not Acidified Product</v>
      </c>
      <c r="S94" s="352" t="str">
        <f>IFERROR(VLOOKUP(F94,Database!A:G,7,FALSE),"FG not Found")</f>
        <v>Not a Designated Item</v>
      </c>
      <c r="T94" s="281" t="b">
        <f t="shared" si="12"/>
        <v>0</v>
      </c>
      <c r="U94" s="414"/>
      <c r="V94" s="414"/>
      <c r="W94" s="414"/>
      <c r="X94" s="284" t="e">
        <f>IF(VLOOKUP($T94,Tags!A:AU,28)=$E94,"Tags/Reported Prod Match","Not a Match")</f>
        <v>#N/A</v>
      </c>
      <c r="Y94" s="2"/>
    </row>
    <row r="95" spans="1:25" s="266" customFormat="1" x14ac:dyDescent="0.25">
      <c r="A95" s="282">
        <f t="shared" si="10"/>
        <v>89.1</v>
      </c>
      <c r="B95" s="285">
        <v>43797</v>
      </c>
      <c r="C95" s="348">
        <v>0</v>
      </c>
      <c r="D95" s="435">
        <v>84</v>
      </c>
      <c r="E95" s="267">
        <f t="shared" si="13"/>
        <v>84</v>
      </c>
      <c r="F95" s="656">
        <v>6984806270</v>
      </c>
      <c r="G95" s="267" t="str">
        <f>IFERROR(VLOOKUP(F95,Database!A:D,2,FALSE),"FG not Found")</f>
        <v>DF 500 ML STRAW FRT SPREAD</v>
      </c>
      <c r="H95" s="269">
        <f>IFERROR(VLOOKUP(F95,Database!A:C,3,FALSE),"r")</f>
        <v>2165</v>
      </c>
      <c r="I95" s="269">
        <f>IFERROR(VLOOKUP(F95,Database!A:D,4,FALSE),"r")</f>
        <v>84</v>
      </c>
      <c r="J95" s="269">
        <f t="shared" si="11"/>
        <v>1</v>
      </c>
      <c r="K95" s="269">
        <f t="shared" si="14"/>
        <v>20</v>
      </c>
      <c r="L95" s="269">
        <f t="shared" si="15"/>
        <v>1680</v>
      </c>
      <c r="M95" s="335">
        <f t="shared" si="16"/>
        <v>0</v>
      </c>
      <c r="N95" s="269">
        <f t="shared" si="17"/>
        <v>1</v>
      </c>
      <c r="O95" s="269">
        <f t="shared" si="18"/>
        <v>84</v>
      </c>
      <c r="P95" s="340">
        <f t="shared" si="19"/>
        <v>2165</v>
      </c>
      <c r="Q95" s="353" t="str">
        <f>IFERROR(VLOOKUP(F95,Database!A:F,6,FALSE),"No")</f>
        <v>Not a Designated Item to Send on Maturity</v>
      </c>
      <c r="R95" s="353" t="str">
        <f>IFERROR(VLOOKUP(F96,Database!A:E,5,FALSE),"")</f>
        <v>Not Acidified Product</v>
      </c>
      <c r="S95" s="352" t="str">
        <f>IFERROR(VLOOKUP(F95,Database!A:G,7,FALSE),"FG not Found")</f>
        <v>Not a Designated Item</v>
      </c>
      <c r="T95" s="281" t="b">
        <f t="shared" si="12"/>
        <v>1</v>
      </c>
      <c r="U95" s="414"/>
      <c r="V95" s="414"/>
      <c r="W95" s="414"/>
      <c r="X95" s="284" t="e">
        <f>IF(VLOOKUP($T95,Tags!A:AU,28)=$E95,"Tags/Reported Prod Match","Not a Match")</f>
        <v>#N/A</v>
      </c>
      <c r="Y95" s="2"/>
    </row>
    <row r="96" spans="1:25" s="266" customFormat="1" x14ac:dyDescent="0.25">
      <c r="A96" s="282">
        <f t="shared" si="10"/>
        <v>90.1</v>
      </c>
      <c r="B96" s="285">
        <v>42339</v>
      </c>
      <c r="C96" s="348">
        <v>0</v>
      </c>
      <c r="D96" s="364">
        <v>272</v>
      </c>
      <c r="E96" s="267">
        <f t="shared" si="13"/>
        <v>272</v>
      </c>
      <c r="F96" s="656">
        <v>5150002782</v>
      </c>
      <c r="G96" s="267" t="str">
        <f>IFERROR(VLOOKUP(F96,Database!A:D,2,FALSE),"FG not Found")</f>
        <v>SM 1 OZ APRICOT PRES MEX</v>
      </c>
      <c r="H96" s="269">
        <f>IFERROR(VLOOKUP(F96,Database!A:C,3,FALSE),"r")</f>
        <v>1928</v>
      </c>
      <c r="I96" s="269">
        <f>IFERROR(VLOOKUP(F96,Database!A:D,4,FALSE),"r")</f>
        <v>136</v>
      </c>
      <c r="J96" s="269">
        <f t="shared" si="11"/>
        <v>2</v>
      </c>
      <c r="K96" s="269">
        <f t="shared" si="14"/>
        <v>23</v>
      </c>
      <c r="L96" s="269">
        <f t="shared" si="15"/>
        <v>3128</v>
      </c>
      <c r="M96" s="335">
        <f t="shared" si="16"/>
        <v>0</v>
      </c>
      <c r="N96" s="269">
        <f t="shared" si="17"/>
        <v>2</v>
      </c>
      <c r="O96" s="269">
        <f t="shared" si="18"/>
        <v>272</v>
      </c>
      <c r="P96" s="340">
        <f t="shared" si="19"/>
        <v>3856</v>
      </c>
      <c r="Q96" s="353" t="str">
        <f>IFERROR(VLOOKUP(F96,Database!A:F,6,FALSE),"No")</f>
        <v>Not a Designated Item to Send on Maturity</v>
      </c>
      <c r="R96" s="353" t="str">
        <f>IFERROR(VLOOKUP(F97,Database!A:E,5,FALSE),"")</f>
        <v>Not Acidified Product</v>
      </c>
      <c r="S96" s="352" t="str">
        <f>IFERROR(VLOOKUP(F96,Database!A:G,7,FALSE),"FG not Found")</f>
        <v>Not a Designated Item</v>
      </c>
      <c r="T96" s="281" t="b">
        <f t="shared" si="12"/>
        <v>0</v>
      </c>
      <c r="U96" s="414"/>
      <c r="V96" s="414"/>
      <c r="W96" s="414"/>
      <c r="X96" s="284" t="e">
        <f>IF(VLOOKUP($T96,Tags!A:AU,28)=$E96,"Tags/Reported Prod Match","Not a Match")</f>
        <v>#N/A</v>
      </c>
      <c r="Y96" s="2"/>
    </row>
    <row r="97" spans="1:25" s="266" customFormat="1" x14ac:dyDescent="0.25">
      <c r="A97" s="282">
        <f t="shared" si="10"/>
        <v>91.1</v>
      </c>
      <c r="B97" s="285">
        <v>42339</v>
      </c>
      <c r="C97" s="348">
        <v>0</v>
      </c>
      <c r="D97" s="364">
        <v>3686</v>
      </c>
      <c r="E97" s="267">
        <f t="shared" si="13"/>
        <v>3686</v>
      </c>
      <c r="F97" s="656">
        <v>5150005682</v>
      </c>
      <c r="G97" s="267" t="str">
        <f>IFERROR(VLOOKUP(F97,Database!A:D,2,FALSE),"FG not Found")</f>
        <v>SM 12 FL OZ BLUEBERRY SYRUP</v>
      </c>
      <c r="H97" s="269">
        <f>IFERROR(VLOOKUP(F97,Database!A:C,3,FALSE),"r")</f>
        <v>1545</v>
      </c>
      <c r="I97" s="269">
        <f>IFERROR(VLOOKUP(F97,Database!A:D,4,FALSE),"r")</f>
        <v>148</v>
      </c>
      <c r="J97" s="269">
        <f t="shared" si="11"/>
        <v>24.905405405405407</v>
      </c>
      <c r="K97" s="269">
        <f t="shared" si="14"/>
        <v>26</v>
      </c>
      <c r="L97" s="269">
        <f t="shared" si="15"/>
        <v>3848</v>
      </c>
      <c r="M97" s="335">
        <f t="shared" si="16"/>
        <v>0</v>
      </c>
      <c r="N97" s="269">
        <f t="shared" si="17"/>
        <v>25</v>
      </c>
      <c r="O97" s="269">
        <f t="shared" si="18"/>
        <v>3686</v>
      </c>
      <c r="P97" s="340">
        <f t="shared" si="19"/>
        <v>38625</v>
      </c>
      <c r="Q97" s="353" t="str">
        <f>IFERROR(VLOOKUP(F97,Database!A:F,6,FALSE),"No")</f>
        <v>Not a Designated Item to Send on Maturity</v>
      </c>
      <c r="R97" s="353" t="str">
        <f>IFERROR(VLOOKUP(F98,Database!A:E,5,FALSE),"")</f>
        <v>Not Acidified Product</v>
      </c>
      <c r="S97" s="352" t="str">
        <f>IFERROR(VLOOKUP(F97,Database!A:G,7,FALSE),"FG not Found")</f>
        <v>Not a Designated Item</v>
      </c>
      <c r="T97" s="281" t="b">
        <f t="shared" si="12"/>
        <v>0</v>
      </c>
      <c r="U97" s="414"/>
      <c r="V97" s="414"/>
      <c r="W97" s="414"/>
      <c r="X97" s="284" t="e">
        <f>IF(VLOOKUP($T97,Tags!A:AU,28)=$E97,"Tags/Reported Prod Match","Not a Match")</f>
        <v>#N/A</v>
      </c>
      <c r="Y97" s="2"/>
    </row>
    <row r="98" spans="1:25" s="266" customFormat="1" x14ac:dyDescent="0.25">
      <c r="A98" s="282">
        <f t="shared" si="10"/>
        <v>92.1</v>
      </c>
      <c r="B98" s="285">
        <v>42339</v>
      </c>
      <c r="C98" s="348">
        <v>0</v>
      </c>
      <c r="D98" s="364">
        <v>2472</v>
      </c>
      <c r="E98" s="267">
        <f t="shared" si="13"/>
        <v>2472</v>
      </c>
      <c r="F98" s="657">
        <v>5150004015</v>
      </c>
      <c r="G98" s="267" t="str">
        <f>IFERROR(VLOOKUP(F98,Database!A:D,2,FALSE),"FG not Found")</f>
        <v>SM 310 ML NSA APRICOT</v>
      </c>
      <c r="H98" s="269">
        <f>IFERROR(VLOOKUP(F98,Database!A:C,3,FALSE),"r")</f>
        <v>1955</v>
      </c>
      <c r="I98" s="269">
        <f>IFERROR(VLOOKUP(F98,Database!A:D,4,FALSE),"r")</f>
        <v>126</v>
      </c>
      <c r="J98" s="269">
        <f t="shared" si="11"/>
        <v>19.61904761904762</v>
      </c>
      <c r="K98" s="269">
        <f t="shared" si="14"/>
        <v>22</v>
      </c>
      <c r="L98" s="269">
        <f t="shared" si="15"/>
        <v>2772</v>
      </c>
      <c r="M98" s="335">
        <f t="shared" si="16"/>
        <v>0</v>
      </c>
      <c r="N98" s="269">
        <f t="shared" si="17"/>
        <v>20</v>
      </c>
      <c r="O98" s="269">
        <f t="shared" si="18"/>
        <v>2472</v>
      </c>
      <c r="P98" s="340">
        <f t="shared" si="19"/>
        <v>39100</v>
      </c>
      <c r="Q98" s="353" t="str">
        <f>IFERROR(VLOOKUP(F98,Database!A:F,6,FALSE),"No")</f>
        <v>Not a Designated Item to Send on Maturity</v>
      </c>
      <c r="R98" s="353" t="str">
        <f>IFERROR(VLOOKUP(F99,Database!A:E,5,FALSE),"")</f>
        <v>Not Acidified Product</v>
      </c>
      <c r="S98" s="352" t="str">
        <f>IFERROR(VLOOKUP(F98,Database!A:G,7,FALSE),"FG not Found")</f>
        <v>Not a Designated Item</v>
      </c>
      <c r="T98" s="281" t="b">
        <f t="shared" si="12"/>
        <v>0</v>
      </c>
      <c r="U98" s="414"/>
      <c r="V98" s="414"/>
      <c r="W98" s="414"/>
      <c r="X98" s="284" t="e">
        <f>IF(VLOOKUP($T98,Tags!A:AU,28)=$E98,"Tags/Reported Prod Match","Not a Match")</f>
        <v>#N/A</v>
      </c>
      <c r="Y98" s="2"/>
    </row>
    <row r="99" spans="1:25" s="266" customFormat="1" x14ac:dyDescent="0.25">
      <c r="A99" s="282">
        <f t="shared" si="10"/>
        <v>93.1</v>
      </c>
      <c r="B99" s="285">
        <v>42339</v>
      </c>
      <c r="C99" s="348">
        <v>0</v>
      </c>
      <c r="D99" s="364">
        <v>7481</v>
      </c>
      <c r="E99" s="267">
        <f t="shared" si="13"/>
        <v>7481</v>
      </c>
      <c r="F99" s="656">
        <v>5150004016</v>
      </c>
      <c r="G99" s="267" t="str">
        <f>IFERROR(VLOOKUP(F99,Database!A:D,2,FALSE),"FG not Found")</f>
        <v>SM 310 ML NSA ORANGE</v>
      </c>
      <c r="H99" s="269">
        <f>IFERROR(VLOOKUP(F99,Database!A:C,3,FALSE),"r")</f>
        <v>1955</v>
      </c>
      <c r="I99" s="269">
        <f>IFERROR(VLOOKUP(F99,Database!A:D,4,FALSE),"r")</f>
        <v>126</v>
      </c>
      <c r="J99" s="269">
        <f t="shared" si="11"/>
        <v>59.373015873015873</v>
      </c>
      <c r="K99" s="269">
        <f t="shared" si="14"/>
        <v>22</v>
      </c>
      <c r="L99" s="269">
        <f t="shared" si="15"/>
        <v>2772</v>
      </c>
      <c r="M99" s="335">
        <f t="shared" si="16"/>
        <v>2</v>
      </c>
      <c r="N99" s="269">
        <f t="shared" si="17"/>
        <v>16</v>
      </c>
      <c r="O99" s="269">
        <f t="shared" si="18"/>
        <v>1937</v>
      </c>
      <c r="P99" s="340">
        <f t="shared" si="19"/>
        <v>31280</v>
      </c>
      <c r="Q99" s="353" t="str">
        <f>IFERROR(VLOOKUP(F99,Database!A:F,6,FALSE),"No")</f>
        <v>Not a Designated Item to Send on Maturity</v>
      </c>
      <c r="R99" s="353" t="str">
        <f>IFERROR(VLOOKUP(F100,Database!A:E,5,FALSE),"")</f>
        <v>Not Acidified Product</v>
      </c>
      <c r="S99" s="352" t="str">
        <f>IFERROR(VLOOKUP(F99,Database!A:G,7,FALSE),"FG not Found")</f>
        <v>Not a Designated Item</v>
      </c>
      <c r="T99" s="281" t="b">
        <f t="shared" si="12"/>
        <v>0</v>
      </c>
      <c r="U99" s="414"/>
      <c r="V99" s="414"/>
      <c r="W99" s="414"/>
      <c r="X99" s="284" t="e">
        <f>IF(VLOOKUP($T99,Tags!A:AU,28)=$E99,"Tags/Reported Prod Match","Not a Match")</f>
        <v>#N/A</v>
      </c>
      <c r="Y99" s="2"/>
    </row>
    <row r="100" spans="1:25" s="266" customFormat="1" x14ac:dyDescent="0.25">
      <c r="A100" s="282">
        <f t="shared" si="10"/>
        <v>94.1</v>
      </c>
      <c r="B100" s="285">
        <v>42339</v>
      </c>
      <c r="C100" s="348">
        <v>0</v>
      </c>
      <c r="D100" s="364">
        <v>2274</v>
      </c>
      <c r="E100" s="267">
        <f t="shared" si="13"/>
        <v>2274</v>
      </c>
      <c r="F100" s="656">
        <v>5150078276</v>
      </c>
      <c r="G100" s="267" t="str">
        <f>IFERROR(VLOOKUP(F100,Database!A:D,2,FALSE),"FG not Found")</f>
        <v>SM 440G ORG MAM LS SPN INTL</v>
      </c>
      <c r="H100" s="269">
        <f>IFERROR(VLOOKUP(F100,Database!A:C,3,FALSE),"r")</f>
        <v>2381.8000000000002</v>
      </c>
      <c r="I100" s="269">
        <f>IFERROR(VLOOKUP(F100,Database!A:D,4,FALSE),"r")</f>
        <v>128</v>
      </c>
      <c r="J100" s="269">
        <f t="shared" si="11"/>
        <v>17.765625</v>
      </c>
      <c r="K100" s="269">
        <f t="shared" si="14"/>
        <v>18</v>
      </c>
      <c r="L100" s="269">
        <f t="shared" si="15"/>
        <v>2304</v>
      </c>
      <c r="M100" s="335">
        <f t="shared" si="16"/>
        <v>0</v>
      </c>
      <c r="N100" s="269">
        <f t="shared" si="17"/>
        <v>18</v>
      </c>
      <c r="O100" s="269">
        <f t="shared" si="18"/>
        <v>2274</v>
      </c>
      <c r="P100" s="340">
        <f t="shared" si="19"/>
        <v>42872.4</v>
      </c>
      <c r="Q100" s="353" t="str">
        <f>IFERROR(VLOOKUP(F100,Database!A:F,6,FALSE),"No")</f>
        <v>Not a Designated Item to Send on Maturity</v>
      </c>
      <c r="R100" s="353" t="str">
        <f>IFERROR(VLOOKUP(F101,Database!A:E,5,FALSE),"")</f>
        <v>Not Acidified Product</v>
      </c>
      <c r="S100" s="352" t="str">
        <f>IFERROR(VLOOKUP(F100,Database!A:G,7,FALSE),"FG not Found")</f>
        <v>Not a Designated Item</v>
      </c>
      <c r="T100" s="281" t="b">
        <f t="shared" si="12"/>
        <v>0</v>
      </c>
      <c r="U100" s="414"/>
      <c r="V100" s="414"/>
      <c r="W100" s="414"/>
      <c r="X100" s="284" t="e">
        <f>IF(VLOOKUP($T100,Tags!A:AU,28)=$E100,"Tags/Reported Prod Match","Not a Match")</f>
        <v>#N/A</v>
      </c>
      <c r="Y100" s="2"/>
    </row>
    <row r="101" spans="1:25" s="266" customFormat="1" x14ac:dyDescent="0.25">
      <c r="A101" s="282">
        <f t="shared" si="10"/>
        <v>95.1</v>
      </c>
      <c r="B101" s="285">
        <v>42339</v>
      </c>
      <c r="C101" s="348">
        <v>0</v>
      </c>
      <c r="D101" s="658">
        <v>3</v>
      </c>
      <c r="E101" s="267">
        <f t="shared" si="13"/>
        <v>3</v>
      </c>
      <c r="F101" s="494">
        <v>5150005683</v>
      </c>
      <c r="G101" s="267" t="str">
        <f>IFERROR(VLOOKUP(F101,Database!A:D,2,FALSE),"FG not Found")</f>
        <v>SM 12 FL OZ BOYSENBERRY SYRUP</v>
      </c>
      <c r="H101" s="269">
        <f>IFERROR(VLOOKUP(F101,Database!A:C,3,FALSE),"r")</f>
        <v>1545</v>
      </c>
      <c r="I101" s="269">
        <f>IFERROR(VLOOKUP(F101,Database!A:D,4,FALSE),"r")</f>
        <v>148</v>
      </c>
      <c r="J101" s="269">
        <f t="shared" si="11"/>
        <v>2.0270270270270271E-2</v>
      </c>
      <c r="K101" s="269">
        <f t="shared" si="14"/>
        <v>26</v>
      </c>
      <c r="L101" s="269">
        <f t="shared" si="15"/>
        <v>3848</v>
      </c>
      <c r="M101" s="335">
        <f t="shared" si="16"/>
        <v>0</v>
      </c>
      <c r="N101" s="269">
        <f t="shared" si="17"/>
        <v>1</v>
      </c>
      <c r="O101" s="269">
        <f t="shared" si="18"/>
        <v>3</v>
      </c>
      <c r="P101" s="340">
        <f t="shared" si="19"/>
        <v>1545</v>
      </c>
      <c r="Q101" s="353" t="str">
        <f>IFERROR(VLOOKUP(F101,Database!A:F,6,FALSE),"No")</f>
        <v>Not a Designated Item to Send on Maturity</v>
      </c>
      <c r="R101" s="353" t="str">
        <f>IFERROR(VLOOKUP(F102,Database!A:E,5,FALSE),"")</f>
        <v>Not Acidified Product</v>
      </c>
      <c r="S101" s="352" t="str">
        <f>IFERROR(VLOOKUP(F101,Database!A:G,7,FALSE),"FG not Found")</f>
        <v>Not a Designated Item</v>
      </c>
      <c r="T101" s="281" t="b">
        <f t="shared" si="12"/>
        <v>0</v>
      </c>
      <c r="U101" s="414"/>
      <c r="V101" s="414"/>
      <c r="W101" s="414"/>
      <c r="X101" s="284" t="e">
        <f>IF(VLOOKUP($T101,Tags!A:AU,28)=$E101,"Tags/Reported Prod Match","Not a Match")</f>
        <v>#N/A</v>
      </c>
      <c r="Y101" s="2"/>
    </row>
    <row r="102" spans="1:25" x14ac:dyDescent="0.25">
      <c r="A102" s="282">
        <f t="shared" si="10"/>
        <v>96.1</v>
      </c>
      <c r="B102" s="285">
        <v>42339</v>
      </c>
      <c r="C102" s="348">
        <v>0</v>
      </c>
      <c r="D102" s="364">
        <v>4001</v>
      </c>
      <c r="E102" s="267">
        <f t="shared" si="13"/>
        <v>4001</v>
      </c>
      <c r="F102" s="656">
        <v>5150078275</v>
      </c>
      <c r="G102" s="267" t="str">
        <f>IFERROR(VLOOKUP(F102,Database!A:D,2,FALSE),"FG not Found")</f>
        <v>SM 440G APR LS SPN INTL</v>
      </c>
      <c r="H102" s="269">
        <f>IFERROR(VLOOKUP(F102,Database!A:C,3,FALSE),"r")</f>
        <v>2381.8000000000002</v>
      </c>
      <c r="I102" s="269">
        <f>IFERROR(VLOOKUP(F102,Database!A:D,4,FALSE),"r")</f>
        <v>128</v>
      </c>
      <c r="J102" s="269">
        <f t="shared" si="11"/>
        <v>31.2578125</v>
      </c>
      <c r="K102" s="269">
        <f t="shared" si="14"/>
        <v>18</v>
      </c>
      <c r="L102" s="269">
        <f t="shared" si="15"/>
        <v>2304</v>
      </c>
      <c r="M102" s="335">
        <f t="shared" si="16"/>
        <v>1</v>
      </c>
      <c r="N102" s="269">
        <f t="shared" si="17"/>
        <v>14</v>
      </c>
      <c r="O102" s="269">
        <f t="shared" si="18"/>
        <v>1697</v>
      </c>
      <c r="P102" s="340">
        <f t="shared" si="19"/>
        <v>33345.200000000004</v>
      </c>
      <c r="Q102" s="353" t="str">
        <f>IFERROR(VLOOKUP(F102,Database!A:F,6,FALSE),"No")</f>
        <v>Not a Designated Item to Send on Maturity</v>
      </c>
      <c r="R102" s="353" t="str">
        <f>IFERROR(VLOOKUP(F103,Database!A:E,5,FALSE),"")</f>
        <v>Not Acidified Product</v>
      </c>
      <c r="S102" s="352" t="str">
        <f>IFERROR(VLOOKUP(F102,Database!A:G,7,FALSE),"FG not Found")</f>
        <v>Not a Designated Item</v>
      </c>
      <c r="T102" s="281" t="b">
        <f t="shared" si="12"/>
        <v>0</v>
      </c>
      <c r="U102" s="414"/>
      <c r="V102" s="414"/>
      <c r="W102" s="414"/>
      <c r="X102" s="284" t="e">
        <f>IF(VLOOKUP($T102,Tags!A:AU,28)=$E102,"Tags/Reported Prod Match","Not a Match")</f>
        <v>#N/A</v>
      </c>
      <c r="Y102" s="2"/>
    </row>
    <row r="103" spans="1:25" x14ac:dyDescent="0.25">
      <c r="A103" s="282">
        <f t="shared" si="10"/>
        <v>97.1</v>
      </c>
      <c r="B103" s="285">
        <v>42340</v>
      </c>
      <c r="C103" s="348">
        <v>0</v>
      </c>
      <c r="D103" s="350">
        <v>1</v>
      </c>
      <c r="E103" s="267">
        <f t="shared" si="13"/>
        <v>1</v>
      </c>
      <c r="F103" s="494">
        <v>5150008215</v>
      </c>
      <c r="G103" s="267" t="str">
        <f>IFERROR(VLOOKUP(F103,Database!A:D,2,FALSE),"FG not Found")</f>
        <v>CB 1 OZ CONCORD GRAPE PC</v>
      </c>
      <c r="H103" s="269">
        <f>IFERROR(VLOOKUP(F103,Database!A:C,3,FALSE),"r")</f>
        <v>1928.2</v>
      </c>
      <c r="I103" s="269">
        <f>IFERROR(VLOOKUP(F103,Database!A:D,4,FALSE),"r")</f>
        <v>136</v>
      </c>
      <c r="J103" s="269">
        <f t="shared" si="11"/>
        <v>7.3529411764705881E-3</v>
      </c>
      <c r="K103" s="269">
        <f t="shared" si="14"/>
        <v>23</v>
      </c>
      <c r="L103" s="269">
        <f t="shared" si="15"/>
        <v>3128</v>
      </c>
      <c r="M103" s="335">
        <f t="shared" si="16"/>
        <v>0</v>
      </c>
      <c r="N103" s="269">
        <f t="shared" si="17"/>
        <v>1</v>
      </c>
      <c r="O103" s="269">
        <f t="shared" si="18"/>
        <v>1</v>
      </c>
      <c r="P103" s="340">
        <f t="shared" si="19"/>
        <v>1928.2</v>
      </c>
      <c r="Q103" s="353" t="str">
        <f>IFERROR(VLOOKUP(F103,Database!A:F,6,FALSE),"No")</f>
        <v>Not a Designated Item to Send on Maturity</v>
      </c>
      <c r="R103" s="353" t="str">
        <f>IFERROR(VLOOKUP(F104,Database!A:E,5,FALSE),"")</f>
        <v>Not Acidified Product</v>
      </c>
      <c r="S103" s="352" t="str">
        <f>IFERROR(VLOOKUP(F103,Database!A:G,7,FALSE),"FG not Found")</f>
        <v>Not a Designated Item</v>
      </c>
      <c r="T103" s="281" t="b">
        <f t="shared" si="12"/>
        <v>0</v>
      </c>
      <c r="U103" s="414"/>
      <c r="V103" s="414"/>
      <c r="W103" s="414"/>
      <c r="X103" s="284" t="e">
        <f>IF(VLOOKUP($T103,Tags!A:AU,28)=$E103,"Tags/Reported Prod Match","Not a Match")</f>
        <v>#N/A</v>
      </c>
      <c r="Y103" s="2"/>
    </row>
    <row r="104" spans="1:25" x14ac:dyDescent="0.25">
      <c r="A104" s="282">
        <f t="shared" si="10"/>
        <v>98.1</v>
      </c>
      <c r="B104" s="285">
        <v>42340</v>
      </c>
      <c r="C104" s="348">
        <v>0</v>
      </c>
      <c r="D104" s="351">
        <v>1080</v>
      </c>
      <c r="E104" s="267">
        <f t="shared" si="13"/>
        <v>1080</v>
      </c>
      <c r="F104" s="657">
        <v>5150028601</v>
      </c>
      <c r="G104" s="267" t="str">
        <f>IFERROR(VLOOKUP(F104,Database!A:D,2,FALSE),"FG not Found")</f>
        <v>C&amp;B 12 OZ ORANGE MARMALADE</v>
      </c>
      <c r="H104" s="269">
        <f>IFERROR(VLOOKUP(F104,Database!A:C,3,FALSE),"r")</f>
        <v>2048</v>
      </c>
      <c r="I104" s="269">
        <f>IFERROR(VLOOKUP(F104,Database!A:D,4,FALSE),"r")</f>
        <v>270</v>
      </c>
      <c r="J104" s="269">
        <f t="shared" si="11"/>
        <v>4</v>
      </c>
      <c r="K104" s="269">
        <f t="shared" si="14"/>
        <v>21</v>
      </c>
      <c r="L104" s="269">
        <f t="shared" si="15"/>
        <v>5670</v>
      </c>
      <c r="M104" s="335">
        <f t="shared" si="16"/>
        <v>0</v>
      </c>
      <c r="N104" s="269">
        <f t="shared" si="17"/>
        <v>4</v>
      </c>
      <c r="O104" s="269">
        <f t="shared" si="18"/>
        <v>1080</v>
      </c>
      <c r="P104" s="340">
        <f t="shared" si="19"/>
        <v>8192</v>
      </c>
      <c r="Q104" s="353" t="str">
        <f>IFERROR(VLOOKUP(F104,Database!A:F,6,FALSE),"No")</f>
        <v>Not a Designated Item to Send on Maturity</v>
      </c>
      <c r="R104" s="353" t="str">
        <f>IFERROR(VLOOKUP(F105,Database!A:E,5,FALSE),"")</f>
        <v>Not Acidified Product</v>
      </c>
      <c r="S104" s="352" t="str">
        <f>IFERROR(VLOOKUP(F104,Database!A:G,7,FALSE),"FG not Found")</f>
        <v>Not a Designated Item</v>
      </c>
      <c r="T104" s="281" t="b">
        <f t="shared" si="12"/>
        <v>0</v>
      </c>
      <c r="U104" s="414"/>
      <c r="V104" s="414"/>
      <c r="W104" s="414"/>
      <c r="X104" s="284" t="e">
        <f>IF(VLOOKUP($T104,Tags!A:AU,28)=$E104,"Tags/Reported Prod Match","Not a Match")</f>
        <v>#N/A</v>
      </c>
      <c r="Y104" s="2"/>
    </row>
    <row r="105" spans="1:25" x14ac:dyDescent="0.25">
      <c r="A105" s="282">
        <f t="shared" si="10"/>
        <v>99.1</v>
      </c>
      <c r="B105" s="285">
        <v>42340</v>
      </c>
      <c r="C105" s="348">
        <v>0</v>
      </c>
      <c r="D105" s="351">
        <v>4384</v>
      </c>
      <c r="E105" s="267">
        <f t="shared" si="13"/>
        <v>4384</v>
      </c>
      <c r="F105" s="657">
        <v>5150028602</v>
      </c>
      <c r="G105" s="267" t="str">
        <f>IFERROR(VLOOKUP(F105,Database!A:D,2,FALSE),"FG not Found")</f>
        <v>C&amp;B 12 OZ MINT APPLE JELLY</v>
      </c>
      <c r="H105" s="269">
        <f>IFERROR(VLOOKUP(F105,Database!A:C,3,FALSE),"r")</f>
        <v>2048</v>
      </c>
      <c r="I105" s="269">
        <f>IFERROR(VLOOKUP(F105,Database!A:D,4,FALSE),"r")</f>
        <v>270</v>
      </c>
      <c r="J105" s="269">
        <f t="shared" si="11"/>
        <v>16.237037037037037</v>
      </c>
      <c r="K105" s="269">
        <f t="shared" si="14"/>
        <v>21</v>
      </c>
      <c r="L105" s="269">
        <f t="shared" si="15"/>
        <v>5670</v>
      </c>
      <c r="M105" s="335">
        <f t="shared" si="16"/>
        <v>0</v>
      </c>
      <c r="N105" s="269">
        <f t="shared" si="17"/>
        <v>17</v>
      </c>
      <c r="O105" s="269">
        <f t="shared" si="18"/>
        <v>4384</v>
      </c>
      <c r="P105" s="340">
        <f t="shared" si="19"/>
        <v>34816</v>
      </c>
      <c r="Q105" s="353" t="str">
        <f>IFERROR(VLOOKUP(F105,Database!A:F,6,FALSE),"No")</f>
        <v>Not a Designated Item to Send on Maturity</v>
      </c>
      <c r="R105" s="353" t="str">
        <f>IFERROR(VLOOKUP(F106,Database!A:E,5,FALSE),"")</f>
        <v>Not Acidified Product</v>
      </c>
      <c r="S105" s="352" t="str">
        <f>IFERROR(VLOOKUP(F105,Database!A:G,7,FALSE),"FG not Found")</f>
        <v>Not a Designated Item</v>
      </c>
      <c r="T105" s="281" t="b">
        <f t="shared" si="12"/>
        <v>0</v>
      </c>
      <c r="U105" s="414"/>
      <c r="V105" s="414"/>
      <c r="W105" s="414"/>
      <c r="X105" s="284" t="e">
        <f>IF(VLOOKUP($T105,Tags!A:AU,28)=$E105,"Tags/Reported Prod Match","Not a Match")</f>
        <v>#N/A</v>
      </c>
      <c r="Y105" s="2"/>
    </row>
    <row r="106" spans="1:25" x14ac:dyDescent="0.25">
      <c r="A106" s="282">
        <f t="shared" si="10"/>
        <v>100.1</v>
      </c>
      <c r="B106" s="285">
        <v>42346</v>
      </c>
      <c r="C106" s="348">
        <v>0</v>
      </c>
      <c r="D106" s="351">
        <v>12</v>
      </c>
      <c r="E106" s="267">
        <f t="shared" si="13"/>
        <v>12</v>
      </c>
      <c r="F106" s="657">
        <v>100804</v>
      </c>
      <c r="G106" s="267" t="str">
        <f>IFERROR(VLOOKUP(F106,Database!A:D,2,FALSE),"FG not Found")</f>
        <v>CHOCOLATE SLURRY</v>
      </c>
      <c r="H106" s="269">
        <f>IFERROR(VLOOKUP(F106,Database!A:C,3,FALSE),"r")</f>
        <v>2781.25</v>
      </c>
      <c r="I106" s="269">
        <f>IFERROR(VLOOKUP(F106,Database!A:D,4,FALSE),"r")</f>
        <v>1</v>
      </c>
      <c r="J106" s="269">
        <f t="shared" si="11"/>
        <v>12</v>
      </c>
      <c r="K106" s="269">
        <f t="shared" si="14"/>
        <v>16</v>
      </c>
      <c r="L106" s="269">
        <f t="shared" si="15"/>
        <v>16</v>
      </c>
      <c r="M106" s="335">
        <f t="shared" si="16"/>
        <v>0</v>
      </c>
      <c r="N106" s="269">
        <f t="shared" si="17"/>
        <v>12</v>
      </c>
      <c r="O106" s="269">
        <f t="shared" si="18"/>
        <v>12</v>
      </c>
      <c r="P106" s="340">
        <f t="shared" si="19"/>
        <v>33375</v>
      </c>
      <c r="Q106" s="353" t="str">
        <f>IFERROR(VLOOKUP(F106,Database!A:F,6,FALSE),"No")</f>
        <v>MICRO</v>
      </c>
      <c r="R106" s="353" t="str">
        <f>IFERROR(VLOOKUP(F107,Database!A:E,5,FALSE),"")</f>
        <v>Not Acidified Product</v>
      </c>
      <c r="S106" s="352" t="str">
        <f>IFERROR(VLOOKUP(F106,Database!A:G,7,FALSE),"FG not Found")</f>
        <v>Allergen</v>
      </c>
      <c r="T106" s="281" t="b">
        <f t="shared" si="12"/>
        <v>1</v>
      </c>
      <c r="U106" s="414"/>
      <c r="V106" s="414"/>
      <c r="W106" s="414"/>
      <c r="X106" s="284" t="e">
        <f>IF(VLOOKUP($T106,Tags!A:AU,28)=$E106,"Tags/Reported Prod Match","Not a Match")</f>
        <v>#N/A</v>
      </c>
      <c r="Y106" s="2"/>
    </row>
    <row r="107" spans="1:25" x14ac:dyDescent="0.25">
      <c r="A107" s="282">
        <f t="shared" si="10"/>
        <v>101.1</v>
      </c>
      <c r="B107" s="285">
        <v>42340</v>
      </c>
      <c r="C107" s="348">
        <v>0</v>
      </c>
      <c r="D107" s="351">
        <v>3168</v>
      </c>
      <c r="E107" s="267">
        <f t="shared" si="13"/>
        <v>3168</v>
      </c>
      <c r="F107" s="657">
        <v>5150004016</v>
      </c>
      <c r="G107" s="267" t="str">
        <f>IFERROR(VLOOKUP(F107,Database!A:D,2,FALSE),"FG not Found")</f>
        <v>SM 310 ML NSA ORANGE</v>
      </c>
      <c r="H107" s="269">
        <f>IFERROR(VLOOKUP(F107,Database!A:C,3,FALSE),"r")</f>
        <v>1955</v>
      </c>
      <c r="I107" s="269">
        <f>IFERROR(VLOOKUP(F107,Database!A:D,4,FALSE),"r")</f>
        <v>126</v>
      </c>
      <c r="J107" s="269">
        <f t="shared" si="11"/>
        <v>25.142857142857142</v>
      </c>
      <c r="K107" s="269">
        <f t="shared" si="14"/>
        <v>22</v>
      </c>
      <c r="L107" s="269">
        <f t="shared" si="15"/>
        <v>2772</v>
      </c>
      <c r="M107" s="335">
        <f t="shared" si="16"/>
        <v>1</v>
      </c>
      <c r="N107" s="269">
        <f t="shared" si="17"/>
        <v>4</v>
      </c>
      <c r="O107" s="269">
        <f t="shared" si="18"/>
        <v>396</v>
      </c>
      <c r="P107" s="340">
        <f t="shared" si="19"/>
        <v>7820</v>
      </c>
      <c r="Q107" s="353" t="str">
        <f>IFERROR(VLOOKUP(F107,Database!A:F,6,FALSE),"No")</f>
        <v>Not a Designated Item to Send on Maturity</v>
      </c>
      <c r="R107" s="353" t="str">
        <f>IFERROR(VLOOKUP(F108,Database!A:E,5,FALSE),"")</f>
        <v>Not Acidified Product</v>
      </c>
      <c r="S107" s="352" t="str">
        <f>IFERROR(VLOOKUP(F107,Database!A:G,7,FALSE),"FG not Found")</f>
        <v>Not a Designated Item</v>
      </c>
      <c r="T107" s="281" t="b">
        <f t="shared" si="12"/>
        <v>0</v>
      </c>
      <c r="U107" s="414"/>
      <c r="V107" s="414"/>
      <c r="W107" s="414"/>
      <c r="X107" s="284" t="e">
        <f>IF(VLOOKUP($T107,Tags!A:AU,28)=$E107,"Tags/Reported Prod Match","Not a Match")</f>
        <v>#N/A</v>
      </c>
      <c r="Y107" s="2"/>
    </row>
    <row r="108" spans="1:25" x14ac:dyDescent="0.25">
      <c r="A108" s="282">
        <f t="shared" si="10"/>
        <v>102.1</v>
      </c>
      <c r="B108" s="285">
        <v>42340</v>
      </c>
      <c r="C108" s="350">
        <v>1152</v>
      </c>
      <c r="D108" s="495">
        <v>1152</v>
      </c>
      <c r="E108" s="267">
        <f t="shared" si="13"/>
        <v>0</v>
      </c>
      <c r="F108" s="657">
        <v>5150078275</v>
      </c>
      <c r="G108" s="267" t="str">
        <f>IFERROR(VLOOKUP(F108,Database!A:D,2,FALSE),"FG not Found")</f>
        <v>SM 440G APR LS SPN INTL</v>
      </c>
      <c r="H108" s="269">
        <f>IFERROR(VLOOKUP(F108,Database!A:C,3,FALSE),"r")</f>
        <v>2381.8000000000002</v>
      </c>
      <c r="I108" s="269">
        <f>IFERROR(VLOOKUP(F108,Database!A:D,4,FALSE),"r")</f>
        <v>128</v>
      </c>
      <c r="J108" s="269">
        <f t="shared" si="11"/>
        <v>9</v>
      </c>
      <c r="K108" s="269">
        <f t="shared" si="14"/>
        <v>18</v>
      </c>
      <c r="L108" s="269">
        <f t="shared" si="15"/>
        <v>2304</v>
      </c>
      <c r="M108" s="335">
        <f t="shared" si="16"/>
        <v>0</v>
      </c>
      <c r="N108" s="269">
        <f t="shared" si="17"/>
        <v>0</v>
      </c>
      <c r="O108" s="269">
        <f t="shared" si="18"/>
        <v>0</v>
      </c>
      <c r="P108" s="340">
        <f t="shared" si="19"/>
        <v>0</v>
      </c>
      <c r="Q108" s="353" t="str">
        <f>IFERROR(VLOOKUP(F108,Database!A:F,6,FALSE),"No")</f>
        <v>Not a Designated Item to Send on Maturity</v>
      </c>
      <c r="R108" s="353" t="str">
        <f>IFERROR(VLOOKUP(F109,Database!A:E,5,FALSE),"")</f>
        <v>Not Acidified Product</v>
      </c>
      <c r="S108" s="352" t="str">
        <f>IFERROR(VLOOKUP(F108,Database!A:G,7,FALSE),"FG not Found")</f>
        <v>Not a Designated Item</v>
      </c>
      <c r="T108" s="281" t="b">
        <f t="shared" si="12"/>
        <v>0</v>
      </c>
      <c r="U108" s="414"/>
      <c r="V108" s="414"/>
      <c r="W108" s="414"/>
      <c r="X108" s="284" t="e">
        <f>IF(VLOOKUP($T108,Tags!A:AU,28)=$E108,"Tags/Reported Prod Match","Not a Match")</f>
        <v>#N/A</v>
      </c>
      <c r="Y108" s="2"/>
    </row>
    <row r="109" spans="1:25" x14ac:dyDescent="0.25">
      <c r="A109" s="282">
        <f t="shared" si="10"/>
        <v>103.1</v>
      </c>
      <c r="B109" s="285">
        <v>42340</v>
      </c>
      <c r="C109" s="348">
        <v>0</v>
      </c>
      <c r="D109" s="495">
        <v>1</v>
      </c>
      <c r="E109" s="267">
        <f t="shared" si="13"/>
        <v>1</v>
      </c>
      <c r="F109" s="496">
        <v>5150024803</v>
      </c>
      <c r="G109" s="267" t="str">
        <f>IFERROR(VLOOKUP(F109,Database!A:D,2,FALSE),"FG not Found")</f>
        <v>C&amp;B 250 ML FISH N CHIP VINEGAR</v>
      </c>
      <c r="H109" s="269">
        <f>IFERROR(VLOOKUP(F109,Database!A:C,3,FALSE),"r")</f>
        <v>2302.5</v>
      </c>
      <c r="I109" s="269">
        <f>IFERROR(VLOOKUP(F109,Database!A:D,4,FALSE),"r")</f>
        <v>125</v>
      </c>
      <c r="J109" s="269">
        <f t="shared" si="11"/>
        <v>8.0000000000000002E-3</v>
      </c>
      <c r="K109" s="269">
        <f t="shared" si="14"/>
        <v>19</v>
      </c>
      <c r="L109" s="269">
        <f t="shared" si="15"/>
        <v>2375</v>
      </c>
      <c r="M109" s="335">
        <f t="shared" si="16"/>
        <v>0</v>
      </c>
      <c r="N109" s="269">
        <f t="shared" si="17"/>
        <v>1</v>
      </c>
      <c r="O109" s="269">
        <f t="shared" si="18"/>
        <v>1</v>
      </c>
      <c r="P109" s="340">
        <f t="shared" si="19"/>
        <v>2302.5</v>
      </c>
      <c r="Q109" s="353" t="str">
        <f>IFERROR(VLOOKUP(F109,Database!A:F,6,FALSE),"No")</f>
        <v>Not a Designated Item to Send on Maturity</v>
      </c>
      <c r="R109" s="353" t="str">
        <f>IFERROR(VLOOKUP(F110,Database!A:E,5,FALSE),"")</f>
        <v>Not Acidified Product</v>
      </c>
      <c r="S109" s="352" t="str">
        <f>IFERROR(VLOOKUP(F109,Database!A:G,7,FALSE),"FG not Found")</f>
        <v>Allergen</v>
      </c>
      <c r="T109" s="281" t="b">
        <f t="shared" si="12"/>
        <v>1</v>
      </c>
      <c r="U109" s="414"/>
      <c r="V109" s="414"/>
      <c r="W109" s="414"/>
      <c r="X109" s="284" t="e">
        <f>IF(VLOOKUP($T109,Tags!A:AU,28)=$E109,"Tags/Reported Prod Match","Not a Match")</f>
        <v>#N/A</v>
      </c>
      <c r="Y109" s="2"/>
    </row>
    <row r="110" spans="1:25" x14ac:dyDescent="0.25">
      <c r="A110" s="282">
        <f t="shared" si="10"/>
        <v>104.1</v>
      </c>
      <c r="B110" s="285">
        <v>42340</v>
      </c>
      <c r="C110" s="348">
        <v>0</v>
      </c>
      <c r="D110" s="351">
        <v>983</v>
      </c>
      <c r="E110" s="267">
        <f t="shared" si="13"/>
        <v>983</v>
      </c>
      <c r="F110" s="657">
        <v>7092000780</v>
      </c>
      <c r="G110" s="267" t="str">
        <f>IFERROR(VLOOKUP(F110,Database!A:D,2,FALSE),"FG not Found")</f>
        <v>KB 16 OZ STRAWBERRY PRES</v>
      </c>
      <c r="H110" s="269">
        <f>IFERROR(VLOOKUP(F110,Database!A:C,3,FALSE),"r")</f>
        <v>2171.3000000000002</v>
      </c>
      <c r="I110" s="269">
        <f>IFERROR(VLOOKUP(F110,Database!A:D,4,FALSE),"r")</f>
        <v>119</v>
      </c>
      <c r="J110" s="269">
        <f t="shared" si="11"/>
        <v>8.2605042016806731</v>
      </c>
      <c r="K110" s="269">
        <f t="shared" si="14"/>
        <v>20</v>
      </c>
      <c r="L110" s="269">
        <f t="shared" si="15"/>
        <v>2380</v>
      </c>
      <c r="M110" s="335">
        <f t="shared" si="16"/>
        <v>0</v>
      </c>
      <c r="N110" s="269">
        <f t="shared" si="17"/>
        <v>9</v>
      </c>
      <c r="O110" s="269">
        <f t="shared" si="18"/>
        <v>983</v>
      </c>
      <c r="P110" s="340">
        <f t="shared" si="19"/>
        <v>19541.7</v>
      </c>
      <c r="Q110" s="353" t="str">
        <f>IFERROR(VLOOKUP(F110,Database!A:F,6,FALSE),"No")</f>
        <v>Not a Designated Item to Send on Maturity</v>
      </c>
      <c r="R110" s="353" t="str">
        <f>IFERROR(VLOOKUP(F111,Database!A:E,5,FALSE),"")</f>
        <v>Not Acidified Product</v>
      </c>
      <c r="S110" s="352" t="str">
        <f>IFERROR(VLOOKUP(F110,Database!A:G,7,FALSE),"FG not Found")</f>
        <v>Not a Designated Item</v>
      </c>
      <c r="T110" s="281" t="b">
        <f t="shared" si="12"/>
        <v>0</v>
      </c>
      <c r="U110" s="414"/>
      <c r="V110" s="414"/>
      <c r="W110" s="414"/>
      <c r="X110" s="284" t="e">
        <f>IF(VLOOKUP($T110,Tags!A:AU,28)=$E110,"Tags/Reported Prod Match","Not a Match")</f>
        <v>#N/A</v>
      </c>
      <c r="Y110" s="2"/>
    </row>
    <row r="111" spans="1:25" x14ac:dyDescent="0.25">
      <c r="A111" s="282">
        <f t="shared" si="10"/>
        <v>105.1</v>
      </c>
      <c r="B111" s="285">
        <v>42340</v>
      </c>
      <c r="C111" s="348">
        <v>0</v>
      </c>
      <c r="D111" s="351">
        <v>211</v>
      </c>
      <c r="E111" s="267">
        <f t="shared" si="13"/>
        <v>211</v>
      </c>
      <c r="F111" s="659">
        <v>5150003559</v>
      </c>
      <c r="G111" s="267" t="str">
        <f>IFERROR(VLOOKUP(F111,Database!A:D,2,FALSE),"FG not Found")</f>
        <v>DK 32 G PURE HONEY</v>
      </c>
      <c r="H111" s="269">
        <f>IFERROR(VLOOKUP(F111,Database!A:C,3,FALSE),"r")</f>
        <v>2077.8000000000002</v>
      </c>
      <c r="I111" s="269">
        <f>IFERROR(VLOOKUP(F111,Database!A:D,4,FALSE),"r")</f>
        <v>136</v>
      </c>
      <c r="J111" s="269">
        <f t="shared" si="11"/>
        <v>1.5514705882352942</v>
      </c>
      <c r="K111" s="269">
        <f t="shared" si="14"/>
        <v>21</v>
      </c>
      <c r="L111" s="269">
        <f t="shared" si="15"/>
        <v>2856</v>
      </c>
      <c r="M111" s="335">
        <f t="shared" si="16"/>
        <v>0</v>
      </c>
      <c r="N111" s="269">
        <f t="shared" si="17"/>
        <v>2</v>
      </c>
      <c r="O111" s="269">
        <f t="shared" si="18"/>
        <v>211</v>
      </c>
      <c r="P111" s="340">
        <f t="shared" si="19"/>
        <v>4155.6000000000004</v>
      </c>
      <c r="Q111" s="353" t="str">
        <f>IFERROR(VLOOKUP(F111,Database!A:F,6,FALSE),"No")</f>
        <v>Not a Designated Item to Send on Maturity</v>
      </c>
      <c r="R111" s="353" t="str">
        <f>IFERROR(VLOOKUP(F112,Database!A:E,5,FALSE),"")</f>
        <v>Not Acidified Product</v>
      </c>
      <c r="S111" s="352" t="str">
        <f>IFERROR(VLOOKUP(F111,Database!A:G,7,FALSE),"FG not Found")</f>
        <v>Not a Designated Item</v>
      </c>
      <c r="T111" s="281" t="b">
        <f t="shared" si="12"/>
        <v>0</v>
      </c>
      <c r="U111" s="414"/>
      <c r="V111" s="414"/>
      <c r="W111" s="414"/>
      <c r="X111" s="284" t="e">
        <f>IF(VLOOKUP($T111,Tags!A:AU,28)=$E111,"Tags/Reported Prod Match","Not a Match")</f>
        <v>#N/A</v>
      </c>
      <c r="Y111" s="2"/>
    </row>
    <row r="112" spans="1:25" x14ac:dyDescent="0.25">
      <c r="A112" s="282">
        <f t="shared" si="10"/>
        <v>106.1</v>
      </c>
      <c r="B112" s="285">
        <v>42340</v>
      </c>
      <c r="C112" s="348">
        <v>0</v>
      </c>
      <c r="D112" s="351">
        <v>60</v>
      </c>
      <c r="E112" s="267">
        <f t="shared" si="13"/>
        <v>60</v>
      </c>
      <c r="F112" s="660">
        <v>5150003888</v>
      </c>
      <c r="G112" s="267" t="str">
        <f>IFERROR(VLOOKUP(F112,Database!A:D,2,FALSE),"FG not Found")</f>
        <v>DK 1 OZ ORANGE MARMALADE</v>
      </c>
      <c r="H112" s="269">
        <f>IFERROR(VLOOKUP(F112,Database!A:C,3,FALSE),"r")</f>
        <v>1928.2</v>
      </c>
      <c r="I112" s="269">
        <f>IFERROR(VLOOKUP(F112,Database!A:D,4,FALSE),"r")</f>
        <v>136</v>
      </c>
      <c r="J112" s="269">
        <f t="shared" si="11"/>
        <v>0.44117647058823528</v>
      </c>
      <c r="K112" s="269">
        <f t="shared" si="14"/>
        <v>23</v>
      </c>
      <c r="L112" s="269">
        <f t="shared" si="15"/>
        <v>3128</v>
      </c>
      <c r="M112" s="335">
        <f t="shared" si="16"/>
        <v>0</v>
      </c>
      <c r="N112" s="269">
        <f t="shared" si="17"/>
        <v>1</v>
      </c>
      <c r="O112" s="269">
        <f t="shared" si="18"/>
        <v>60</v>
      </c>
      <c r="P112" s="340">
        <f t="shared" si="19"/>
        <v>1928.2</v>
      </c>
      <c r="Q112" s="353" t="str">
        <f>IFERROR(VLOOKUP(F112,Database!A:F,6,FALSE),"No")</f>
        <v>Not a Designated Item to Send on Maturity</v>
      </c>
      <c r="R112" s="353" t="str">
        <f>IFERROR(VLOOKUP(F113,Database!A:E,5,FALSE),"")</f>
        <v>Not Acidified Product</v>
      </c>
      <c r="S112" s="352" t="str">
        <f>IFERROR(VLOOKUP(F112,Database!A:G,7,FALSE),"FG not Found")</f>
        <v>Not a Designated Item</v>
      </c>
      <c r="T112" s="281" t="b">
        <f t="shared" si="12"/>
        <v>0</v>
      </c>
      <c r="U112" s="414"/>
      <c r="V112" s="414"/>
      <c r="W112" s="414"/>
      <c r="X112" s="284" t="e">
        <f>IF(VLOOKUP($T112,Tags!A:AU,28)=$E112,"Tags/Reported Prod Match","Not a Match")</f>
        <v>#N/A</v>
      </c>
      <c r="Y112" s="2"/>
    </row>
    <row r="113" spans="1:25" x14ac:dyDescent="0.25">
      <c r="A113" s="282">
        <f t="shared" si="10"/>
        <v>107.1</v>
      </c>
      <c r="B113" s="285">
        <v>42340</v>
      </c>
      <c r="C113" s="348">
        <v>0</v>
      </c>
      <c r="D113" s="351">
        <v>161</v>
      </c>
      <c r="E113" s="267">
        <f t="shared" si="13"/>
        <v>161</v>
      </c>
      <c r="F113" s="359">
        <v>5150002782</v>
      </c>
      <c r="G113" s="267" t="str">
        <f>IFERROR(VLOOKUP(F113,Database!A:D,2,FALSE),"FG not Found")</f>
        <v>SM 1 OZ APRICOT PRES MEX</v>
      </c>
      <c r="H113" s="269">
        <f>IFERROR(VLOOKUP(F113,Database!A:C,3,FALSE),"r")</f>
        <v>1928</v>
      </c>
      <c r="I113" s="269">
        <f>IFERROR(VLOOKUP(F113,Database!A:D,4,FALSE),"r")</f>
        <v>136</v>
      </c>
      <c r="J113" s="269">
        <f t="shared" si="11"/>
        <v>1.1838235294117647</v>
      </c>
      <c r="K113" s="269">
        <f t="shared" si="14"/>
        <v>23</v>
      </c>
      <c r="L113" s="269">
        <f t="shared" si="15"/>
        <v>3128</v>
      </c>
      <c r="M113" s="335">
        <f t="shared" si="16"/>
        <v>0</v>
      </c>
      <c r="N113" s="269">
        <f t="shared" si="17"/>
        <v>2</v>
      </c>
      <c r="O113" s="269">
        <f t="shared" si="18"/>
        <v>161</v>
      </c>
      <c r="P113" s="340">
        <f t="shared" si="19"/>
        <v>3856</v>
      </c>
      <c r="Q113" s="353" t="str">
        <f>IFERROR(VLOOKUP(F113,Database!A:F,6,FALSE),"No")</f>
        <v>Not a Designated Item to Send on Maturity</v>
      </c>
      <c r="R113" s="353" t="str">
        <f>IFERROR(VLOOKUP(F114,Database!A:E,5,FALSE),"")</f>
        <v>Not Acidified Product</v>
      </c>
      <c r="S113" s="352" t="str">
        <f>IFERROR(VLOOKUP(F113,Database!A:G,7,FALSE),"FG not Found")</f>
        <v>Not a Designated Item</v>
      </c>
      <c r="T113" s="281" t="b">
        <f t="shared" si="12"/>
        <v>0</v>
      </c>
      <c r="U113" s="414"/>
      <c r="V113" s="414"/>
      <c r="W113" s="414"/>
      <c r="X113" s="284" t="e">
        <f>IF(VLOOKUP($T113,Tags!A:AU,28)=$E113,"Tags/Reported Prod Match","Not a Match")</f>
        <v>#N/A</v>
      </c>
      <c r="Y113" s="2"/>
    </row>
    <row r="114" spans="1:25" x14ac:dyDescent="0.25">
      <c r="A114" s="282">
        <f t="shared" si="10"/>
        <v>108.1</v>
      </c>
      <c r="B114" s="285">
        <v>42340</v>
      </c>
      <c r="C114" s="348">
        <v>0</v>
      </c>
      <c r="D114" s="351">
        <v>64</v>
      </c>
      <c r="E114" s="267">
        <f t="shared" si="13"/>
        <v>64</v>
      </c>
      <c r="F114" s="657">
        <v>5150005682</v>
      </c>
      <c r="G114" s="267" t="str">
        <f>IFERROR(VLOOKUP(F114,Database!A:D,2,FALSE),"FG not Found")</f>
        <v>SM 12 FL OZ BLUEBERRY SYRUP</v>
      </c>
      <c r="H114" s="269">
        <f>IFERROR(VLOOKUP(F114,Database!A:C,3,FALSE),"r")</f>
        <v>1545</v>
      </c>
      <c r="I114" s="269">
        <f>IFERROR(VLOOKUP(F114,Database!A:D,4,FALSE),"r")</f>
        <v>148</v>
      </c>
      <c r="J114" s="269">
        <f t="shared" si="11"/>
        <v>0.43243243243243246</v>
      </c>
      <c r="K114" s="269">
        <f t="shared" si="14"/>
        <v>26</v>
      </c>
      <c r="L114" s="269">
        <f t="shared" si="15"/>
        <v>3848</v>
      </c>
      <c r="M114" s="335">
        <f t="shared" si="16"/>
        <v>0</v>
      </c>
      <c r="N114" s="269">
        <f t="shared" si="17"/>
        <v>1</v>
      </c>
      <c r="O114" s="269">
        <f t="shared" si="18"/>
        <v>64</v>
      </c>
      <c r="P114" s="340">
        <f t="shared" si="19"/>
        <v>1545</v>
      </c>
      <c r="Q114" s="353" t="str">
        <f>IFERROR(VLOOKUP(F114,Database!A:F,6,FALSE),"No")</f>
        <v>Not a Designated Item to Send on Maturity</v>
      </c>
      <c r="R114" s="353" t="str">
        <f>IFERROR(VLOOKUP(F115,Database!A:E,5,FALSE),"")</f>
        <v>Not Acidified Product</v>
      </c>
      <c r="S114" s="352" t="str">
        <f>IFERROR(VLOOKUP(F114,Database!A:G,7,FALSE),"FG not Found")</f>
        <v>Not a Designated Item</v>
      </c>
      <c r="T114" s="281" t="b">
        <f t="shared" si="12"/>
        <v>0</v>
      </c>
      <c r="U114" s="414"/>
      <c r="V114" s="414"/>
      <c r="W114" s="414"/>
      <c r="X114" s="284" t="e">
        <f>IF(VLOOKUP($T114,Tags!A:AU,28)=$E114,"Tags/Reported Prod Match","Not a Match")</f>
        <v>#N/A</v>
      </c>
      <c r="Y114" s="2"/>
    </row>
    <row r="115" spans="1:25" x14ac:dyDescent="0.25">
      <c r="A115" s="282">
        <f t="shared" si="10"/>
        <v>109.1</v>
      </c>
      <c r="B115" s="285">
        <v>42340</v>
      </c>
      <c r="C115" s="348">
        <v>0</v>
      </c>
      <c r="D115" s="351">
        <v>136</v>
      </c>
      <c r="E115" s="267">
        <f t="shared" si="13"/>
        <v>136</v>
      </c>
      <c r="F115" s="657">
        <v>5150003562</v>
      </c>
      <c r="G115" s="267" t="str">
        <f>IFERROR(VLOOKUP(F115,Database!A:D,2,FALSE),"FG not Found")</f>
        <v>DK 20 ML PURE ORNG MARM</v>
      </c>
      <c r="H115" s="269">
        <f>IFERROR(VLOOKUP(F115,Database!A:C,3,FALSE),"r")</f>
        <v>1996.2</v>
      </c>
      <c r="I115" s="269">
        <f>IFERROR(VLOOKUP(F115,Database!A:D,4,FALSE),"r")</f>
        <v>136</v>
      </c>
      <c r="J115" s="269">
        <f t="shared" si="11"/>
        <v>1</v>
      </c>
      <c r="K115" s="269">
        <f t="shared" si="14"/>
        <v>22</v>
      </c>
      <c r="L115" s="269">
        <f t="shared" si="15"/>
        <v>2992</v>
      </c>
      <c r="M115" s="335">
        <f t="shared" si="16"/>
        <v>0</v>
      </c>
      <c r="N115" s="269">
        <f t="shared" si="17"/>
        <v>1</v>
      </c>
      <c r="O115" s="269">
        <f t="shared" si="18"/>
        <v>136</v>
      </c>
      <c r="P115" s="340">
        <f t="shared" si="19"/>
        <v>1996.2</v>
      </c>
      <c r="Q115" s="353" t="str">
        <f>IFERROR(VLOOKUP(F115,Database!A:F,6,FALSE),"No")</f>
        <v>Not a Designated Item to Send on Maturity</v>
      </c>
      <c r="R115" s="353" t="str">
        <f>IFERROR(VLOOKUP(F116,Database!A:E,5,FALSE),"")</f>
        <v>Not Acidified Product</v>
      </c>
      <c r="S115" s="352" t="str">
        <f>IFERROR(VLOOKUP(F115,Database!A:G,7,FALSE),"FG not Found")</f>
        <v>Not a Designated Item</v>
      </c>
      <c r="T115" s="281" t="b">
        <f t="shared" si="12"/>
        <v>1</v>
      </c>
      <c r="U115" s="414"/>
      <c r="V115" s="414"/>
      <c r="W115" s="414"/>
      <c r="X115" s="284" t="e">
        <f>IF(VLOOKUP($T115,Tags!A:AU,28)=$E115,"Tags/Reported Prod Match","Not a Match")</f>
        <v>#N/A</v>
      </c>
      <c r="Y115" s="2"/>
    </row>
    <row r="116" spans="1:25" x14ac:dyDescent="0.25">
      <c r="A116" s="282">
        <f t="shared" si="10"/>
        <v>110.1</v>
      </c>
      <c r="B116" s="285">
        <v>42340</v>
      </c>
      <c r="C116" s="348">
        <v>0</v>
      </c>
      <c r="D116" s="351">
        <v>61</v>
      </c>
      <c r="E116" s="267">
        <f t="shared" si="13"/>
        <v>61</v>
      </c>
      <c r="F116" s="657">
        <v>5150003850</v>
      </c>
      <c r="G116" s="267" t="str">
        <f>IFERROR(VLOOKUP(F116,Database!A:D,2,FALSE),"FG not Found")</f>
        <v>SH 375 ML EXTRA ORNG MARM</v>
      </c>
      <c r="H116" s="269">
        <f>IFERROR(VLOOKUP(F116,Database!A:C,3,FALSE),"r")</f>
        <v>2333</v>
      </c>
      <c r="I116" s="269">
        <f>IFERROR(VLOOKUP(F116,Database!A:D,4,FALSE),"r")</f>
        <v>120</v>
      </c>
      <c r="J116" s="269">
        <f t="shared" si="11"/>
        <v>0.5083333333333333</v>
      </c>
      <c r="K116" s="269">
        <f t="shared" si="14"/>
        <v>19</v>
      </c>
      <c r="L116" s="269">
        <f t="shared" si="15"/>
        <v>2280</v>
      </c>
      <c r="M116" s="335">
        <f t="shared" si="16"/>
        <v>0</v>
      </c>
      <c r="N116" s="269">
        <f t="shared" si="17"/>
        <v>1</v>
      </c>
      <c r="O116" s="269">
        <f t="shared" si="18"/>
        <v>61</v>
      </c>
      <c r="P116" s="340">
        <f t="shared" si="19"/>
        <v>2333</v>
      </c>
      <c r="Q116" s="353" t="str">
        <f>IFERROR(VLOOKUP(F116,Database!A:F,6,FALSE),"No")</f>
        <v>Not a Designated Item to Send on Maturity</v>
      </c>
      <c r="R116" s="353" t="str">
        <f>IFERROR(VLOOKUP(F117,Database!A:E,5,FALSE),"")</f>
        <v>Not Acidified Product</v>
      </c>
      <c r="S116" s="352" t="str">
        <f>IFERROR(VLOOKUP(F116,Database!A:G,7,FALSE),"FG not Found")</f>
        <v>Not a Designated Item</v>
      </c>
      <c r="T116" s="281" t="b">
        <f t="shared" si="12"/>
        <v>0</v>
      </c>
      <c r="U116" s="414"/>
      <c r="V116" s="414"/>
      <c r="W116" s="414"/>
      <c r="X116" s="284" t="e">
        <f>IF(VLOOKUP($T116,Tags!A:AU,28)=$E116,"Tags/Reported Prod Match","Not a Match")</f>
        <v>#N/A</v>
      </c>
      <c r="Y116" s="2"/>
    </row>
    <row r="117" spans="1:25" x14ac:dyDescent="0.25">
      <c r="A117" s="282">
        <f t="shared" si="10"/>
        <v>111.1</v>
      </c>
      <c r="B117" s="285">
        <v>42341</v>
      </c>
      <c r="C117" s="348">
        <v>0</v>
      </c>
      <c r="D117" s="351">
        <v>1099</v>
      </c>
      <c r="E117" s="267">
        <f t="shared" si="13"/>
        <v>1099</v>
      </c>
      <c r="F117" s="661">
        <v>5150004546</v>
      </c>
      <c r="G117" s="267" t="str">
        <f>IFERROR(VLOOKUP(F117,Database!A:D,2,FALSE),"FG not Found")</f>
        <v>GM 10 ML LT ORANGE MARM</v>
      </c>
      <c r="H117" s="269">
        <f>IFERROR(VLOOKUP(F117,Database!A:C,3,FALSE),"r")</f>
        <v>1143</v>
      </c>
      <c r="I117" s="269">
        <f>IFERROR(VLOOKUP(F117,Database!A:D,4,FALSE),"r")</f>
        <v>154</v>
      </c>
      <c r="J117" s="269">
        <f t="shared" si="11"/>
        <v>7.1363636363636367</v>
      </c>
      <c r="K117" s="269">
        <f t="shared" si="14"/>
        <v>26</v>
      </c>
      <c r="L117" s="269">
        <f t="shared" si="15"/>
        <v>4004</v>
      </c>
      <c r="M117" s="335">
        <f t="shared" si="16"/>
        <v>0</v>
      </c>
      <c r="N117" s="269">
        <f t="shared" si="17"/>
        <v>8</v>
      </c>
      <c r="O117" s="269">
        <f t="shared" si="18"/>
        <v>1099</v>
      </c>
      <c r="P117" s="340">
        <f t="shared" si="19"/>
        <v>9144</v>
      </c>
      <c r="Q117" s="353" t="str">
        <f>IFERROR(VLOOKUP(F117,Database!A:F,6,FALSE),"No")</f>
        <v>Not a Designated Item to Send on Maturity</v>
      </c>
      <c r="R117" s="353" t="str">
        <f>IFERROR(VLOOKUP(F118,Database!A:E,5,FALSE),"")</f>
        <v>Not Acidified Product</v>
      </c>
      <c r="S117" s="352" t="str">
        <f>IFERROR(VLOOKUP(F117,Database!A:G,7,FALSE),"FG not Found")</f>
        <v>Not a Designated Item</v>
      </c>
      <c r="T117" s="281" t="b">
        <f t="shared" si="12"/>
        <v>0</v>
      </c>
      <c r="U117" s="414"/>
      <c r="V117" s="414"/>
      <c r="W117" s="414"/>
      <c r="X117" s="284" t="e">
        <f>IF(VLOOKUP($T117,Tags!A:AU,28)=$E117,"Tags/Reported Prod Match","Not a Match")</f>
        <v>#N/A</v>
      </c>
      <c r="Y117" s="2"/>
    </row>
    <row r="118" spans="1:25" x14ac:dyDescent="0.25">
      <c r="A118" s="282">
        <f t="shared" si="10"/>
        <v>112.1</v>
      </c>
      <c r="B118" s="285">
        <v>42341</v>
      </c>
      <c r="C118" s="348">
        <v>0</v>
      </c>
      <c r="D118" s="351">
        <v>993</v>
      </c>
      <c r="E118" s="267">
        <f t="shared" si="13"/>
        <v>993</v>
      </c>
      <c r="F118" s="661">
        <v>5150004535</v>
      </c>
      <c r="G118" s="267" t="str">
        <f>IFERROR(VLOOKUP(F118,Database!A:D,2,FALSE),"FG not Found")</f>
        <v>GM 10 ML ORANGE MARM</v>
      </c>
      <c r="H118" s="269">
        <f>IFERROR(VLOOKUP(F118,Database!A:C,3,FALSE),"r")</f>
        <v>1143</v>
      </c>
      <c r="I118" s="269">
        <f>IFERROR(VLOOKUP(F118,Database!A:D,4,FALSE),"r")</f>
        <v>154</v>
      </c>
      <c r="J118" s="269">
        <f t="shared" si="11"/>
        <v>6.4480519480519485</v>
      </c>
      <c r="K118" s="269">
        <f t="shared" si="14"/>
        <v>26</v>
      </c>
      <c r="L118" s="269">
        <f t="shared" si="15"/>
        <v>4004</v>
      </c>
      <c r="M118" s="335">
        <f t="shared" si="16"/>
        <v>0</v>
      </c>
      <c r="N118" s="269">
        <f t="shared" si="17"/>
        <v>7</v>
      </c>
      <c r="O118" s="269">
        <f t="shared" si="18"/>
        <v>993</v>
      </c>
      <c r="P118" s="340">
        <f t="shared" si="19"/>
        <v>8001</v>
      </c>
      <c r="Q118" s="353" t="str">
        <f>IFERROR(VLOOKUP(F118,Database!A:F,6,FALSE),"No")</f>
        <v>Not a Designated Item to Send on Maturity</v>
      </c>
      <c r="R118" s="353" t="str">
        <f>IFERROR(VLOOKUP(F119,Database!A:E,5,FALSE),"")</f>
        <v>Not Acidified Product</v>
      </c>
      <c r="S118" s="352" t="str">
        <f>IFERROR(VLOOKUP(F118,Database!A:G,7,FALSE),"FG not Found")</f>
        <v>Not a Designated Item</v>
      </c>
      <c r="T118" s="281" t="b">
        <f t="shared" si="12"/>
        <v>0</v>
      </c>
      <c r="U118" s="414"/>
      <c r="V118" s="414"/>
      <c r="W118" s="414"/>
      <c r="X118" s="284" t="e">
        <f>IF(VLOOKUP($T118,Tags!A:AU,28)=$E118,"Tags/Reported Prod Match","Not a Match")</f>
        <v>#N/A</v>
      </c>
      <c r="Y118" s="2"/>
    </row>
    <row r="119" spans="1:25" x14ac:dyDescent="0.25">
      <c r="A119" s="282">
        <f t="shared" si="10"/>
        <v>113.1</v>
      </c>
      <c r="B119" s="285">
        <v>42341</v>
      </c>
      <c r="C119" s="348">
        <v>0</v>
      </c>
      <c r="D119" s="351">
        <v>1</v>
      </c>
      <c r="E119" s="267">
        <f t="shared" si="13"/>
        <v>1</v>
      </c>
      <c r="F119" s="661">
        <v>5150008215</v>
      </c>
      <c r="G119" s="267" t="str">
        <f>IFERROR(VLOOKUP(F119,Database!A:D,2,FALSE),"FG not Found")</f>
        <v>CB 1 OZ CONCORD GRAPE PC</v>
      </c>
      <c r="H119" s="269">
        <f>IFERROR(VLOOKUP(F119,Database!A:C,3,FALSE),"r")</f>
        <v>1928.2</v>
      </c>
      <c r="I119" s="269">
        <f>IFERROR(VLOOKUP(F119,Database!A:D,4,FALSE),"r")</f>
        <v>136</v>
      </c>
      <c r="J119" s="269">
        <f t="shared" si="11"/>
        <v>7.3529411764705881E-3</v>
      </c>
      <c r="K119" s="269">
        <f t="shared" si="14"/>
        <v>23</v>
      </c>
      <c r="L119" s="269">
        <f t="shared" si="15"/>
        <v>3128</v>
      </c>
      <c r="M119" s="335">
        <f t="shared" si="16"/>
        <v>0</v>
      </c>
      <c r="N119" s="269">
        <f t="shared" si="17"/>
        <v>1</v>
      </c>
      <c r="O119" s="269">
        <f t="shared" si="18"/>
        <v>1</v>
      </c>
      <c r="P119" s="340">
        <f t="shared" si="19"/>
        <v>1928.2</v>
      </c>
      <c r="Q119" s="353" t="str">
        <f>IFERROR(VLOOKUP(F119,Database!A:F,6,FALSE),"No")</f>
        <v>Not a Designated Item to Send on Maturity</v>
      </c>
      <c r="R119" s="353" t="str">
        <f>IFERROR(VLOOKUP(F120,Database!A:E,5,FALSE),"")</f>
        <v>Not Acidified Product</v>
      </c>
      <c r="S119" s="352" t="str">
        <f>IFERROR(VLOOKUP(F119,Database!A:G,7,FALSE),"FG not Found")</f>
        <v>Not a Designated Item</v>
      </c>
      <c r="T119" s="281" t="b">
        <f t="shared" si="12"/>
        <v>0</v>
      </c>
      <c r="U119" s="414"/>
      <c r="V119" s="414"/>
      <c r="W119" s="414"/>
      <c r="X119" s="284" t="e">
        <f>IF(VLOOKUP($T119,Tags!A:AU,28)=$E119,"Tags/Reported Prod Match","Not a Match")</f>
        <v>#N/A</v>
      </c>
      <c r="Y119" s="2"/>
    </row>
    <row r="120" spans="1:25" x14ac:dyDescent="0.25">
      <c r="A120" s="282">
        <f t="shared" si="10"/>
        <v>114.1</v>
      </c>
      <c r="B120" s="285">
        <v>42341</v>
      </c>
      <c r="C120" s="348">
        <v>0</v>
      </c>
      <c r="D120" s="351">
        <v>1</v>
      </c>
      <c r="E120" s="267">
        <f t="shared" si="13"/>
        <v>1</v>
      </c>
      <c r="F120" s="361">
        <v>5150008214</v>
      </c>
      <c r="G120" s="267" t="str">
        <f>IFERROR(VLOOKUP(F120,Database!A:D,2,FALSE),"FG not Found")</f>
        <v>CB 1 OZ TRIPLE BERRY PC</v>
      </c>
      <c r="H120" s="269">
        <f>IFERROR(VLOOKUP(F120,Database!A:C,3,FALSE),"r")</f>
        <v>1928.2</v>
      </c>
      <c r="I120" s="269">
        <f>IFERROR(VLOOKUP(F120,Database!A:D,4,FALSE),"r")</f>
        <v>136</v>
      </c>
      <c r="J120" s="269">
        <f t="shared" si="11"/>
        <v>7.3529411764705881E-3</v>
      </c>
      <c r="K120" s="269">
        <f t="shared" si="14"/>
        <v>23</v>
      </c>
      <c r="L120" s="269">
        <f t="shared" si="15"/>
        <v>3128</v>
      </c>
      <c r="M120" s="335">
        <f t="shared" si="16"/>
        <v>0</v>
      </c>
      <c r="N120" s="269">
        <f t="shared" si="17"/>
        <v>1</v>
      </c>
      <c r="O120" s="269">
        <f t="shared" si="18"/>
        <v>1</v>
      </c>
      <c r="P120" s="340">
        <f t="shared" si="19"/>
        <v>1928.2</v>
      </c>
      <c r="Q120" s="353" t="str">
        <f>IFERROR(VLOOKUP(F120,Database!A:F,6,FALSE),"No")</f>
        <v>Not a Designated Item to Send on Maturity</v>
      </c>
      <c r="R120" s="353" t="str">
        <f>IFERROR(VLOOKUP(F121,Database!A:E,5,FALSE),"")</f>
        <v>Not Acidified Product</v>
      </c>
      <c r="S120" s="352" t="str">
        <f>IFERROR(VLOOKUP(F120,Database!A:G,7,FALSE),"FG not Found")</f>
        <v>Not a Designated Item</v>
      </c>
      <c r="T120" s="281" t="b">
        <f t="shared" si="12"/>
        <v>1</v>
      </c>
      <c r="U120" s="414"/>
      <c r="V120" s="414"/>
      <c r="W120" s="414"/>
      <c r="X120" s="284" t="e">
        <f>IF(VLOOKUP($T120,Tags!A:AU,28)=$E120,"Tags/Reported Prod Match","Not a Match")</f>
        <v>#N/A</v>
      </c>
      <c r="Y120" s="2"/>
    </row>
    <row r="121" spans="1:25" x14ac:dyDescent="0.25">
      <c r="A121" s="282">
        <f t="shared" si="10"/>
        <v>115.1</v>
      </c>
      <c r="B121" s="285">
        <v>42341</v>
      </c>
      <c r="C121" s="348">
        <v>0</v>
      </c>
      <c r="D121" s="351">
        <v>763</v>
      </c>
      <c r="E121" s="267">
        <f t="shared" si="13"/>
        <v>763</v>
      </c>
      <c r="F121" s="361">
        <v>5150008219</v>
      </c>
      <c r="G121" s="267" t="str">
        <f>IFERROR(VLOOKUP(F121,Database!A:D,2,FALSE),"FG not Found")</f>
        <v>CB 1 OZ COASTAL STRAWBERRY PC</v>
      </c>
      <c r="H121" s="269">
        <f>IFERROR(VLOOKUP(F121,Database!A:C,3,FALSE),"r")</f>
        <v>1928.2</v>
      </c>
      <c r="I121" s="269">
        <f>IFERROR(VLOOKUP(F121,Database!A:D,4,FALSE),"r")</f>
        <v>136</v>
      </c>
      <c r="J121" s="269">
        <f t="shared" si="11"/>
        <v>5.6102941176470589</v>
      </c>
      <c r="K121" s="269">
        <f t="shared" si="14"/>
        <v>23</v>
      </c>
      <c r="L121" s="269">
        <f t="shared" si="15"/>
        <v>3128</v>
      </c>
      <c r="M121" s="335">
        <f t="shared" si="16"/>
        <v>0</v>
      </c>
      <c r="N121" s="269">
        <f t="shared" si="17"/>
        <v>6</v>
      </c>
      <c r="O121" s="269">
        <f t="shared" si="18"/>
        <v>763</v>
      </c>
      <c r="P121" s="340">
        <f t="shared" si="19"/>
        <v>11569.2</v>
      </c>
      <c r="Q121" s="353" t="str">
        <f>IFERROR(VLOOKUP(F121,Database!A:F,6,FALSE),"No")</f>
        <v>Not a Designated Item to Send on Maturity</v>
      </c>
      <c r="R121" s="353" t="str">
        <f>IFERROR(VLOOKUP(F122,Database!A:E,5,FALSE),"")</f>
        <v>Not Acidified Product</v>
      </c>
      <c r="S121" s="352" t="str">
        <f>IFERROR(VLOOKUP(F121,Database!A:G,7,FALSE),"FG not Found")</f>
        <v>Not a Designated Item</v>
      </c>
      <c r="T121" s="281" t="b">
        <f t="shared" si="12"/>
        <v>0</v>
      </c>
      <c r="U121" s="414"/>
      <c r="V121" s="414"/>
      <c r="W121" s="414"/>
      <c r="X121" s="284" t="e">
        <f>IF(VLOOKUP($T121,Tags!A:AU,28)=$E121,"Tags/Reported Prod Match","Not a Match")</f>
        <v>#N/A</v>
      </c>
      <c r="Y121" s="2"/>
    </row>
    <row r="122" spans="1:25" x14ac:dyDescent="0.25">
      <c r="A122" s="282">
        <f t="shared" si="10"/>
        <v>116.1</v>
      </c>
      <c r="B122" s="285">
        <v>42341</v>
      </c>
      <c r="C122" s="348">
        <v>0</v>
      </c>
      <c r="D122" s="351">
        <v>1</v>
      </c>
      <c r="E122" s="267">
        <f t="shared" si="13"/>
        <v>1</v>
      </c>
      <c r="F122" s="361">
        <v>5150002780</v>
      </c>
      <c r="G122" s="267" t="str">
        <f>IFERROR(VLOOKUP(F122,Database!A:D,2,FALSE),"FG not Found")</f>
        <v>SM 1OZ STRAWBERRY PRES MEX</v>
      </c>
      <c r="H122" s="269">
        <f>IFERROR(VLOOKUP(F122,Database!A:C,3,FALSE),"r")</f>
        <v>1928</v>
      </c>
      <c r="I122" s="269">
        <f>IFERROR(VLOOKUP(F122,Database!A:D,4,FALSE),"r")</f>
        <v>136</v>
      </c>
      <c r="J122" s="269">
        <f t="shared" si="11"/>
        <v>7.3529411764705881E-3</v>
      </c>
      <c r="K122" s="269">
        <f t="shared" si="14"/>
        <v>23</v>
      </c>
      <c r="L122" s="269">
        <f t="shared" si="15"/>
        <v>3128</v>
      </c>
      <c r="M122" s="335">
        <f t="shared" si="16"/>
        <v>0</v>
      </c>
      <c r="N122" s="269">
        <f t="shared" si="17"/>
        <v>1</v>
      </c>
      <c r="O122" s="269">
        <f t="shared" si="18"/>
        <v>1</v>
      </c>
      <c r="P122" s="340">
        <f t="shared" si="19"/>
        <v>1928</v>
      </c>
      <c r="Q122" s="353" t="str">
        <f>IFERROR(VLOOKUP(F122,Database!A:F,6,FALSE),"No")</f>
        <v>Not a Designated Item to Send on Maturity</v>
      </c>
      <c r="R122" s="353" t="str">
        <f>IFERROR(VLOOKUP(F123,Database!A:E,5,FALSE),"")</f>
        <v>Not Acidified Product</v>
      </c>
      <c r="S122" s="352" t="str">
        <f>IFERROR(VLOOKUP(F122,Database!A:G,7,FALSE),"FG not Found")</f>
        <v>Not a Designated Item</v>
      </c>
      <c r="T122" s="281" t="b">
        <f t="shared" si="12"/>
        <v>0</v>
      </c>
      <c r="U122" s="414"/>
      <c r="V122" s="414"/>
      <c r="W122" s="414"/>
      <c r="X122" s="284" t="e">
        <f>IF(VLOOKUP($T122,Tags!A:AU,28)=$E122,"Tags/Reported Prod Match","Not a Match")</f>
        <v>#N/A</v>
      </c>
      <c r="Y122" s="2"/>
    </row>
    <row r="123" spans="1:25" x14ac:dyDescent="0.25">
      <c r="A123" s="282">
        <f t="shared" ref="A123:A186" si="20">A122+1</f>
        <v>117.1</v>
      </c>
      <c r="B123" s="285">
        <v>42341</v>
      </c>
      <c r="C123" s="348">
        <v>0</v>
      </c>
      <c r="D123" s="351">
        <v>1995</v>
      </c>
      <c r="E123" s="267">
        <f t="shared" si="13"/>
        <v>1995</v>
      </c>
      <c r="F123" s="361">
        <v>5150028601</v>
      </c>
      <c r="G123" s="267" t="str">
        <f>IFERROR(VLOOKUP(F123,Database!A:D,2,FALSE),"FG not Found")</f>
        <v>C&amp;B 12 OZ ORANGE MARMALADE</v>
      </c>
      <c r="H123" s="269">
        <f>IFERROR(VLOOKUP(F123,Database!A:C,3,FALSE),"r")</f>
        <v>2048</v>
      </c>
      <c r="I123" s="269">
        <f>IFERROR(VLOOKUP(F123,Database!A:D,4,FALSE),"r")</f>
        <v>270</v>
      </c>
      <c r="J123" s="269">
        <f t="shared" si="11"/>
        <v>7.3888888888888893</v>
      </c>
      <c r="K123" s="269">
        <f t="shared" si="14"/>
        <v>21</v>
      </c>
      <c r="L123" s="269">
        <f t="shared" si="15"/>
        <v>5670</v>
      </c>
      <c r="M123" s="335">
        <f t="shared" si="16"/>
        <v>0</v>
      </c>
      <c r="N123" s="269">
        <f t="shared" si="17"/>
        <v>8</v>
      </c>
      <c r="O123" s="269">
        <f t="shared" si="18"/>
        <v>1995</v>
      </c>
      <c r="P123" s="340">
        <f t="shared" si="19"/>
        <v>16384</v>
      </c>
      <c r="Q123" s="353" t="str">
        <f>IFERROR(VLOOKUP(F123,Database!A:F,6,FALSE),"No")</f>
        <v>Not a Designated Item to Send on Maturity</v>
      </c>
      <c r="R123" s="353" t="str">
        <f>IFERROR(VLOOKUP(F124,Database!A:E,5,FALSE),"")</f>
        <v>Not Acidified Product</v>
      </c>
      <c r="S123" s="352" t="str">
        <f>IFERROR(VLOOKUP(F123,Database!A:G,7,FALSE),"FG not Found")</f>
        <v>Not a Designated Item</v>
      </c>
      <c r="T123" s="281" t="b">
        <f t="shared" si="12"/>
        <v>0</v>
      </c>
      <c r="U123" s="414"/>
      <c r="V123" s="414"/>
      <c r="W123" s="414"/>
      <c r="X123" s="284" t="e">
        <f>IF(VLOOKUP($T123,Tags!A:AU,28)=$E123,"Tags/Reported Prod Match","Not a Match")</f>
        <v>#N/A</v>
      </c>
      <c r="Y123" s="2"/>
    </row>
    <row r="124" spans="1:25" x14ac:dyDescent="0.25">
      <c r="A124" s="282">
        <f t="shared" si="20"/>
        <v>118.1</v>
      </c>
      <c r="B124" s="285">
        <v>42341</v>
      </c>
      <c r="C124" s="348">
        <v>0</v>
      </c>
      <c r="D124" s="351">
        <v>5998</v>
      </c>
      <c r="E124" s="267">
        <f t="shared" si="13"/>
        <v>5998</v>
      </c>
      <c r="F124" s="361">
        <v>5150028647</v>
      </c>
      <c r="G124" s="267" t="str">
        <f>IFERROR(VLOOKUP(F124,Database!A:D,2,FALSE),"FG not Found")</f>
        <v>C&amp;B 10 OZ HAM GLAZE</v>
      </c>
      <c r="H124" s="269">
        <f>IFERROR(VLOOKUP(F124,Database!A:C,3,FALSE),"r")</f>
        <v>1832</v>
      </c>
      <c r="I124" s="269">
        <f>IFERROR(VLOOKUP(F124,Database!A:D,4,FALSE),"r")</f>
        <v>270</v>
      </c>
      <c r="J124" s="269">
        <f t="shared" si="11"/>
        <v>22.214814814814815</v>
      </c>
      <c r="K124" s="269">
        <f t="shared" si="14"/>
        <v>24</v>
      </c>
      <c r="L124" s="269">
        <f t="shared" si="15"/>
        <v>6480</v>
      </c>
      <c r="M124" s="335">
        <f t="shared" si="16"/>
        <v>0</v>
      </c>
      <c r="N124" s="269">
        <f t="shared" si="17"/>
        <v>23</v>
      </c>
      <c r="O124" s="269">
        <f t="shared" si="18"/>
        <v>5998</v>
      </c>
      <c r="P124" s="340">
        <f t="shared" si="19"/>
        <v>42136</v>
      </c>
      <c r="Q124" s="353" t="str">
        <f>IFERROR(VLOOKUP(F124,Database!A:F,6,FALSE),"No")</f>
        <v>Not a Designated Item to Send on Maturity</v>
      </c>
      <c r="R124" s="353" t="str">
        <f>IFERROR(VLOOKUP(F125,Database!A:E,5,FALSE),"")</f>
        <v>Not Acidified Product</v>
      </c>
      <c r="S124" s="352" t="str">
        <f>IFERROR(VLOOKUP(F124,Database!A:G,7,FALSE),"FG not Found")</f>
        <v>Not a Designated Item</v>
      </c>
      <c r="T124" s="281" t="b">
        <f t="shared" si="12"/>
        <v>1</v>
      </c>
      <c r="U124" s="414"/>
      <c r="V124" s="414"/>
      <c r="W124" s="414"/>
      <c r="X124" s="284" t="e">
        <f>IF(VLOOKUP($T124,Tags!A:AU,28)=$E124,"Tags/Reported Prod Match","Not a Match")</f>
        <v>#N/A</v>
      </c>
      <c r="Y124" s="2"/>
    </row>
    <row r="125" spans="1:25" x14ac:dyDescent="0.25">
      <c r="A125" s="282">
        <f t="shared" si="20"/>
        <v>119.1</v>
      </c>
      <c r="B125" s="285">
        <v>42341</v>
      </c>
      <c r="C125" s="348">
        <v>0</v>
      </c>
      <c r="D125" s="351">
        <v>2026</v>
      </c>
      <c r="E125" s="267">
        <f t="shared" si="13"/>
        <v>2026</v>
      </c>
      <c r="F125" s="361">
        <v>3619210527</v>
      </c>
      <c r="G125" s="267" t="str">
        <f>IFERROR(VLOOKUP(F125,Database!A:D,2,FALSE),"FG not Found")</f>
        <v>SCO SQR 9.5OZ ORG CNCRD GRP FS 6CT</v>
      </c>
      <c r="H125" s="269">
        <f>IFERROR(VLOOKUP(F125,Database!A:C,3,FALSE),"r")</f>
        <v>2390</v>
      </c>
      <c r="I125" s="269">
        <f>IFERROR(VLOOKUP(F125,Database!A:D,4,FALSE),"r")</f>
        <v>360</v>
      </c>
      <c r="J125" s="269">
        <f t="shared" si="11"/>
        <v>5.6277777777777782</v>
      </c>
      <c r="K125" s="269">
        <f t="shared" si="14"/>
        <v>18</v>
      </c>
      <c r="L125" s="269">
        <f t="shared" si="15"/>
        <v>6480</v>
      </c>
      <c r="M125" s="335">
        <f t="shared" si="16"/>
        <v>0</v>
      </c>
      <c r="N125" s="269">
        <f t="shared" si="17"/>
        <v>6</v>
      </c>
      <c r="O125" s="269">
        <f t="shared" si="18"/>
        <v>2026</v>
      </c>
      <c r="P125" s="340">
        <f t="shared" si="19"/>
        <v>14340</v>
      </c>
      <c r="Q125" s="353" t="str">
        <f>IFERROR(VLOOKUP(F125,Database!A:F,6,FALSE),"No")</f>
        <v>Not a Designated Item to Send on Maturity</v>
      </c>
      <c r="R125" s="353" t="str">
        <f>IFERROR(VLOOKUP(F126,Database!A:E,5,FALSE),"")</f>
        <v>Not Acidified Product</v>
      </c>
      <c r="S125" s="352" t="str">
        <f>IFERROR(VLOOKUP(F125,Database!A:G,7,FALSE),"FG not Found")</f>
        <v>Not a Designated Item</v>
      </c>
      <c r="T125" s="281" t="b">
        <f t="shared" si="12"/>
        <v>0</v>
      </c>
      <c r="U125" s="414"/>
      <c r="V125" s="414"/>
      <c r="W125" s="414"/>
      <c r="X125" s="284" t="e">
        <f>IF(VLOOKUP($T125,Tags!A:AU,28)=$E125,"Tags/Reported Prod Match","Not a Match")</f>
        <v>#N/A</v>
      </c>
      <c r="Y125" s="2"/>
    </row>
    <row r="126" spans="1:25" x14ac:dyDescent="0.25">
      <c r="A126" s="282">
        <f t="shared" si="20"/>
        <v>120.1</v>
      </c>
      <c r="B126" s="285">
        <v>42341</v>
      </c>
      <c r="C126" s="348">
        <v>0</v>
      </c>
      <c r="D126" s="351">
        <v>1595</v>
      </c>
      <c r="E126" s="267">
        <f t="shared" si="13"/>
        <v>1595</v>
      </c>
      <c r="F126" s="361">
        <v>3619210526</v>
      </c>
      <c r="G126" s="267" t="str">
        <f>IFERROR(VLOOKUP(F126,Database!A:D,2,FALSE),"FG not Found")</f>
        <v>SCO SQR 9.5 OZ ORG MANGO FS 6 CT</v>
      </c>
      <c r="H126" s="269">
        <f>IFERROR(VLOOKUP(F126,Database!A:C,3,FALSE),"r")</f>
        <v>2390</v>
      </c>
      <c r="I126" s="269">
        <f>IFERROR(VLOOKUP(F126,Database!A:D,4,FALSE),"r")</f>
        <v>360</v>
      </c>
      <c r="J126" s="269">
        <f t="shared" si="11"/>
        <v>4.4305555555555554</v>
      </c>
      <c r="K126" s="269">
        <f t="shared" si="14"/>
        <v>18</v>
      </c>
      <c r="L126" s="269">
        <f t="shared" si="15"/>
        <v>6480</v>
      </c>
      <c r="M126" s="335">
        <f t="shared" si="16"/>
        <v>0</v>
      </c>
      <c r="N126" s="269">
        <f t="shared" si="17"/>
        <v>5</v>
      </c>
      <c r="O126" s="269">
        <f t="shared" si="18"/>
        <v>1595</v>
      </c>
      <c r="P126" s="340">
        <f t="shared" si="19"/>
        <v>11950</v>
      </c>
      <c r="Q126" s="353" t="str">
        <f>IFERROR(VLOOKUP(F126,Database!A:F,6,FALSE),"No")</f>
        <v>Not a Designated Item to Send on Maturity</v>
      </c>
      <c r="R126" s="353" t="str">
        <f>IFERROR(VLOOKUP(F127,Database!A:E,5,FALSE),"")</f>
        <v>Not Acidified Product</v>
      </c>
      <c r="S126" s="352" t="str">
        <f>IFERROR(VLOOKUP(F126,Database!A:G,7,FALSE),"FG not Found")</f>
        <v>Not a Designated Item</v>
      </c>
      <c r="T126" s="281" t="b">
        <f t="shared" si="12"/>
        <v>0</v>
      </c>
      <c r="U126" s="414"/>
      <c r="V126" s="414"/>
      <c r="W126" s="414"/>
      <c r="X126" s="284" t="e">
        <f>IF(VLOOKUP($T126,Tags!A:AU,28)=$E126,"Tags/Reported Prod Match","Not a Match")</f>
        <v>#N/A</v>
      </c>
      <c r="Y126" s="2"/>
    </row>
    <row r="127" spans="1:25" x14ac:dyDescent="0.25">
      <c r="A127" s="282">
        <f t="shared" si="20"/>
        <v>121.1</v>
      </c>
      <c r="B127" s="285">
        <v>42341</v>
      </c>
      <c r="C127" s="348">
        <v>0</v>
      </c>
      <c r="D127" s="351">
        <v>1988</v>
      </c>
      <c r="E127" s="267">
        <f t="shared" si="13"/>
        <v>1988</v>
      </c>
      <c r="F127" s="361">
        <v>3619210524</v>
      </c>
      <c r="G127" s="267" t="str">
        <f>IFERROR(VLOOKUP(F127,Database!A:D,2,FALSE),"FG not Found")</f>
        <v>SCO SQR 9.5 OZ ORG APRICOT FS 6 CT</v>
      </c>
      <c r="H127" s="269">
        <f>IFERROR(VLOOKUP(F127,Database!A:C,3,FALSE),"r")</f>
        <v>2390</v>
      </c>
      <c r="I127" s="269">
        <f>IFERROR(VLOOKUP(F127,Database!A:D,4,FALSE),"r")</f>
        <v>360</v>
      </c>
      <c r="J127" s="269">
        <f t="shared" si="11"/>
        <v>5.5222222222222221</v>
      </c>
      <c r="K127" s="269">
        <f t="shared" si="14"/>
        <v>18</v>
      </c>
      <c r="L127" s="269">
        <f t="shared" si="15"/>
        <v>6480</v>
      </c>
      <c r="M127" s="335">
        <f t="shared" si="16"/>
        <v>0</v>
      </c>
      <c r="N127" s="269">
        <f t="shared" si="17"/>
        <v>6</v>
      </c>
      <c r="O127" s="269">
        <f t="shared" si="18"/>
        <v>1988</v>
      </c>
      <c r="P127" s="340">
        <f t="shared" si="19"/>
        <v>14340</v>
      </c>
      <c r="Q127" s="353" t="str">
        <f>IFERROR(VLOOKUP(F127,Database!A:F,6,FALSE),"No")</f>
        <v>Not a Designated Item to Send on Maturity</v>
      </c>
      <c r="R127" s="353" t="str">
        <f>IFERROR(VLOOKUP(F128,Database!A:E,5,FALSE),"")</f>
        <v>Not Acidified Product</v>
      </c>
      <c r="S127" s="352" t="str">
        <f>IFERROR(VLOOKUP(F127,Database!A:G,7,FALSE),"FG not Found")</f>
        <v>Not a Designated Item</v>
      </c>
      <c r="T127" s="281" t="b">
        <f t="shared" si="12"/>
        <v>0</v>
      </c>
      <c r="U127" s="414"/>
      <c r="V127" s="414"/>
      <c r="W127" s="414"/>
      <c r="X127" s="284" t="e">
        <f>IF(VLOOKUP($T127,Tags!A:AU,28)=$E127,"Tags/Reported Prod Match","Not a Match")</f>
        <v>#N/A</v>
      </c>
      <c r="Y127" s="2"/>
    </row>
    <row r="128" spans="1:25" x14ac:dyDescent="0.25">
      <c r="A128" s="282">
        <f t="shared" si="20"/>
        <v>122.1</v>
      </c>
      <c r="B128" s="285">
        <v>42341</v>
      </c>
      <c r="C128" s="348">
        <v>0</v>
      </c>
      <c r="D128" s="351">
        <v>3314</v>
      </c>
      <c r="E128" s="267">
        <f t="shared" si="13"/>
        <v>3314</v>
      </c>
      <c r="F128" s="361">
        <v>3619210523</v>
      </c>
      <c r="G128" s="267" t="str">
        <f>IFERROR(VLOOKUP(F128,Database!A:D,2,FALSE),"FG not Found")</f>
        <v>SCO SQR 9.5OZ ORG SDL RASP FS 6 CT</v>
      </c>
      <c r="H128" s="269">
        <f>IFERROR(VLOOKUP(F128,Database!A:C,3,FALSE),"r")</f>
        <v>2390</v>
      </c>
      <c r="I128" s="269">
        <f>IFERROR(VLOOKUP(F128,Database!A:D,4,FALSE),"r")</f>
        <v>360</v>
      </c>
      <c r="J128" s="269">
        <f t="shared" si="11"/>
        <v>9.2055555555555557</v>
      </c>
      <c r="K128" s="269">
        <f t="shared" si="14"/>
        <v>18</v>
      </c>
      <c r="L128" s="269">
        <f t="shared" si="15"/>
        <v>6480</v>
      </c>
      <c r="M128" s="335">
        <f t="shared" si="16"/>
        <v>0</v>
      </c>
      <c r="N128" s="269">
        <f t="shared" si="17"/>
        <v>10</v>
      </c>
      <c r="O128" s="269">
        <f t="shared" si="18"/>
        <v>3314</v>
      </c>
      <c r="P128" s="340">
        <f t="shared" si="19"/>
        <v>23900</v>
      </c>
      <c r="Q128" s="353" t="str">
        <f>IFERROR(VLOOKUP(F128,Database!A:F,6,FALSE),"No")</f>
        <v>Not a Designated Item to Send on Maturity</v>
      </c>
      <c r="R128" s="353" t="str">
        <f>IFERROR(VLOOKUP(F129,Database!A:E,5,FALSE),"")</f>
        <v>Not Acidified Product</v>
      </c>
      <c r="S128" s="352" t="str">
        <f>IFERROR(VLOOKUP(F128,Database!A:G,7,FALSE),"FG not Found")</f>
        <v>Not a Designated Item</v>
      </c>
      <c r="T128" s="281" t="b">
        <f t="shared" si="12"/>
        <v>0</v>
      </c>
      <c r="U128" s="414"/>
      <c r="V128" s="414"/>
      <c r="W128" s="414"/>
      <c r="X128" s="284" t="e">
        <f>IF(VLOOKUP($T128,Tags!A:AU,28)=$E128,"Tags/Reported Prod Match","Not a Match")</f>
        <v>#N/A</v>
      </c>
      <c r="Y128" s="2"/>
    </row>
    <row r="129" spans="1:25" x14ac:dyDescent="0.25">
      <c r="A129" s="282">
        <f t="shared" si="20"/>
        <v>123.1</v>
      </c>
      <c r="B129" s="285">
        <v>42341</v>
      </c>
      <c r="C129" s="348">
        <v>0</v>
      </c>
      <c r="D129" s="351">
        <v>5315</v>
      </c>
      <c r="E129" s="267">
        <f t="shared" si="13"/>
        <v>5315</v>
      </c>
      <c r="F129" s="361">
        <v>3619210525</v>
      </c>
      <c r="G129" s="267" t="str">
        <f>IFERROR(VLOOKUP(F129,Database!A:D,2,FALSE),"FG not Found")</f>
        <v>SCO SQR 9.5 OZ ORG STRAW FS 6 CT</v>
      </c>
      <c r="H129" s="269">
        <f>IFERROR(VLOOKUP(F129,Database!A:C,3,FALSE),"r")</f>
        <v>2390</v>
      </c>
      <c r="I129" s="269">
        <f>IFERROR(VLOOKUP(F129,Database!A:D,4,FALSE),"r")</f>
        <v>360</v>
      </c>
      <c r="J129" s="269">
        <f t="shared" si="11"/>
        <v>14.763888888888889</v>
      </c>
      <c r="K129" s="269">
        <f t="shared" si="14"/>
        <v>18</v>
      </c>
      <c r="L129" s="269">
        <f t="shared" si="15"/>
        <v>6480</v>
      </c>
      <c r="M129" s="335">
        <f t="shared" si="16"/>
        <v>0</v>
      </c>
      <c r="N129" s="269">
        <f t="shared" si="17"/>
        <v>15</v>
      </c>
      <c r="O129" s="269">
        <f t="shared" si="18"/>
        <v>5315</v>
      </c>
      <c r="P129" s="340">
        <f t="shared" si="19"/>
        <v>35850</v>
      </c>
      <c r="Q129" s="353" t="str">
        <f>IFERROR(VLOOKUP(F129,Database!A:F,6,FALSE),"No")</f>
        <v>Not a Designated Item to Send on Maturity</v>
      </c>
      <c r="R129" s="353" t="str">
        <f>IFERROR(VLOOKUP(F130,Database!A:E,5,FALSE),"")</f>
        <v>Not Acidified Product</v>
      </c>
      <c r="S129" s="352" t="str">
        <f>IFERROR(VLOOKUP(F129,Database!A:G,7,FALSE),"FG not Found")</f>
        <v>Not a Designated Item</v>
      </c>
      <c r="T129" s="281" t="b">
        <f t="shared" si="12"/>
        <v>0</v>
      </c>
      <c r="U129" s="414"/>
      <c r="V129" s="414"/>
      <c r="W129" s="414"/>
      <c r="X129" s="284" t="e">
        <f>IF(VLOOKUP($T129,Tags!A:AU,28)=$E129,"Tags/Reported Prod Match","Not a Match")</f>
        <v>#N/A</v>
      </c>
      <c r="Y129" s="2"/>
    </row>
    <row r="130" spans="1:25" x14ac:dyDescent="0.25">
      <c r="A130" s="282">
        <f t="shared" si="20"/>
        <v>124.1</v>
      </c>
      <c r="B130" s="285">
        <v>42341</v>
      </c>
      <c r="C130" s="348">
        <v>0</v>
      </c>
      <c r="D130" s="351">
        <v>2440</v>
      </c>
      <c r="E130" s="267">
        <f t="shared" si="13"/>
        <v>2440</v>
      </c>
      <c r="F130" s="361">
        <v>3619210520</v>
      </c>
      <c r="G130" s="267" t="str">
        <f>IFERROR(VLOOKUP(F130,Database!A:D,2,FALSE),"FG not Found")</f>
        <v>SCO SQR 9.5OZ ORG BLKBYPMGR FS 6CT</v>
      </c>
      <c r="H130" s="269">
        <f>IFERROR(VLOOKUP(F130,Database!A:C,3,FALSE),"r")</f>
        <v>2390</v>
      </c>
      <c r="I130" s="269">
        <f>IFERROR(VLOOKUP(F130,Database!A:D,4,FALSE),"r")</f>
        <v>360</v>
      </c>
      <c r="J130" s="269">
        <f t="shared" si="11"/>
        <v>6.7777777777777777</v>
      </c>
      <c r="K130" s="269">
        <f t="shared" si="14"/>
        <v>18</v>
      </c>
      <c r="L130" s="269">
        <f t="shared" si="15"/>
        <v>6480</v>
      </c>
      <c r="M130" s="335">
        <f t="shared" si="16"/>
        <v>0</v>
      </c>
      <c r="N130" s="269">
        <f t="shared" si="17"/>
        <v>7</v>
      </c>
      <c r="O130" s="269">
        <f t="shared" si="18"/>
        <v>2440</v>
      </c>
      <c r="P130" s="340">
        <f t="shared" si="19"/>
        <v>16730</v>
      </c>
      <c r="Q130" s="353" t="str">
        <f>IFERROR(VLOOKUP(F130,Database!A:F,6,FALSE),"No")</f>
        <v>Not a Designated Item to Send on Maturity</v>
      </c>
      <c r="R130" s="353" t="str">
        <f>IFERROR(VLOOKUP(F131,Database!A:E,5,FALSE),"")</f>
        <v>Not Acidified Product</v>
      </c>
      <c r="S130" s="352" t="str">
        <f>IFERROR(VLOOKUP(F130,Database!A:G,7,FALSE),"FG not Found")</f>
        <v>Not a Designated Item</v>
      </c>
      <c r="T130" s="281" t="b">
        <f t="shared" si="12"/>
        <v>0</v>
      </c>
      <c r="U130" s="414"/>
      <c r="V130" s="414"/>
      <c r="W130" s="414"/>
      <c r="X130" s="284" t="e">
        <f>IF(VLOOKUP($T130,Tags!A:AU,28)=$E130,"Tags/Reported Prod Match","Not a Match")</f>
        <v>#N/A</v>
      </c>
      <c r="Y130" s="2"/>
    </row>
    <row r="131" spans="1:25" x14ac:dyDescent="0.25">
      <c r="A131" s="282">
        <f t="shared" si="20"/>
        <v>125.1</v>
      </c>
      <c r="B131" s="285">
        <v>42342</v>
      </c>
      <c r="C131" s="348">
        <v>0</v>
      </c>
      <c r="D131" s="351">
        <v>1921</v>
      </c>
      <c r="E131" s="267">
        <f t="shared" si="13"/>
        <v>1921</v>
      </c>
      <c r="F131" s="361">
        <v>5150004535</v>
      </c>
      <c r="G131" s="267" t="str">
        <f>IFERROR(VLOOKUP(F131,Database!A:D,2,FALSE),"FG not Found")</f>
        <v>GM 10 ML ORANGE MARM</v>
      </c>
      <c r="H131" s="269">
        <f>IFERROR(VLOOKUP(F131,Database!A:C,3,FALSE),"r")</f>
        <v>1143</v>
      </c>
      <c r="I131" s="269">
        <f>IFERROR(VLOOKUP(F131,Database!A:D,4,FALSE),"r")</f>
        <v>154</v>
      </c>
      <c r="J131" s="269">
        <f t="shared" si="11"/>
        <v>12.474025974025974</v>
      </c>
      <c r="K131" s="269">
        <f t="shared" si="14"/>
        <v>26</v>
      </c>
      <c r="L131" s="269">
        <f t="shared" si="15"/>
        <v>4004</v>
      </c>
      <c r="M131" s="335">
        <f t="shared" si="16"/>
        <v>0</v>
      </c>
      <c r="N131" s="269">
        <f t="shared" si="17"/>
        <v>13</v>
      </c>
      <c r="O131" s="269">
        <f t="shared" si="18"/>
        <v>1921</v>
      </c>
      <c r="P131" s="340">
        <f t="shared" si="19"/>
        <v>14859</v>
      </c>
      <c r="Q131" s="353" t="str">
        <f>IFERROR(VLOOKUP(F131,Database!A:F,6,FALSE),"No")</f>
        <v>Not a Designated Item to Send on Maturity</v>
      </c>
      <c r="R131" s="353" t="str">
        <f>IFERROR(VLOOKUP(F132,Database!A:E,5,FALSE),"")</f>
        <v>Not Acidified Product</v>
      </c>
      <c r="S131" s="352" t="str">
        <f>IFERROR(VLOOKUP(F131,Database!A:G,7,FALSE),"FG not Found")</f>
        <v>Not a Designated Item</v>
      </c>
      <c r="T131" s="281" t="b">
        <f t="shared" si="12"/>
        <v>0</v>
      </c>
      <c r="U131" s="414"/>
      <c r="V131" s="414"/>
      <c r="W131" s="414"/>
      <c r="X131" s="284" t="e">
        <f>IF(VLOOKUP($T131,Tags!A:AU,28)=$E131,"Tags/Reported Prod Match","Not a Match")</f>
        <v>#N/A</v>
      </c>
      <c r="Y131" s="2"/>
    </row>
    <row r="132" spans="1:25" x14ac:dyDescent="0.25">
      <c r="A132" s="282">
        <f t="shared" si="20"/>
        <v>126.1</v>
      </c>
      <c r="B132" s="285">
        <v>42342</v>
      </c>
      <c r="C132" s="348">
        <v>0</v>
      </c>
      <c r="D132" s="351">
        <v>1171</v>
      </c>
      <c r="E132" s="267">
        <f t="shared" si="13"/>
        <v>1171</v>
      </c>
      <c r="F132" s="361">
        <v>5150040127</v>
      </c>
      <c r="G132" s="267" t="str">
        <f>IFERROR(VLOOKUP(F132,Database!A:D,2,FALSE),"FG not Found")</f>
        <v>SM 10 ML PURE ORANGE MARM</v>
      </c>
      <c r="H132" s="269">
        <f>IFERROR(VLOOKUP(F132,Database!A:C,3,FALSE),"r")</f>
        <v>1143</v>
      </c>
      <c r="I132" s="269">
        <f>IFERROR(VLOOKUP(F132,Database!A:D,4,FALSE),"r")</f>
        <v>154</v>
      </c>
      <c r="J132" s="269">
        <f t="shared" si="11"/>
        <v>7.6038961038961039</v>
      </c>
      <c r="K132" s="269">
        <f t="shared" si="14"/>
        <v>26</v>
      </c>
      <c r="L132" s="269">
        <f t="shared" si="15"/>
        <v>4004</v>
      </c>
      <c r="M132" s="335">
        <f t="shared" si="16"/>
        <v>0</v>
      </c>
      <c r="N132" s="269">
        <f t="shared" si="17"/>
        <v>8</v>
      </c>
      <c r="O132" s="269">
        <f t="shared" si="18"/>
        <v>1171</v>
      </c>
      <c r="P132" s="340">
        <f t="shared" si="19"/>
        <v>9144</v>
      </c>
      <c r="Q132" s="353" t="str">
        <f>IFERROR(VLOOKUP(F132,Database!A:F,6,FALSE),"No")</f>
        <v>Not a Designated Item to Send on Maturity</v>
      </c>
      <c r="R132" s="353" t="str">
        <f>IFERROR(VLOOKUP(F133,Database!A:E,5,FALSE),"")</f>
        <v>Not Acidified Product</v>
      </c>
      <c r="S132" s="352" t="str">
        <f>IFERROR(VLOOKUP(F132,Database!A:G,7,FALSE),"FG not Found")</f>
        <v>Not a Designated Item</v>
      </c>
      <c r="T132" s="281" t="b">
        <f t="shared" si="12"/>
        <v>0</v>
      </c>
      <c r="U132" s="414"/>
      <c r="V132" s="414"/>
      <c r="W132" s="414"/>
      <c r="X132" s="284" t="e">
        <f>IF(VLOOKUP($T132,Tags!A:AU,28)=$E132,"Tags/Reported Prod Match","Not a Match")</f>
        <v>#N/A</v>
      </c>
      <c r="Y132" s="2"/>
    </row>
    <row r="133" spans="1:25" x14ac:dyDescent="0.25">
      <c r="A133" s="282">
        <f t="shared" si="20"/>
        <v>127.1</v>
      </c>
      <c r="B133" s="285">
        <v>42342</v>
      </c>
      <c r="C133" s="348">
        <v>0</v>
      </c>
      <c r="D133" s="351">
        <v>1</v>
      </c>
      <c r="E133" s="267">
        <f t="shared" si="13"/>
        <v>1</v>
      </c>
      <c r="F133" s="361">
        <v>5150002780</v>
      </c>
      <c r="G133" s="267" t="str">
        <f>IFERROR(VLOOKUP(F133,Database!A:D,2,FALSE),"FG not Found")</f>
        <v>SM 1OZ STRAWBERRY PRES MEX</v>
      </c>
      <c r="H133" s="269">
        <f>IFERROR(VLOOKUP(F133,Database!A:C,3,FALSE),"r")</f>
        <v>1928</v>
      </c>
      <c r="I133" s="269">
        <f>IFERROR(VLOOKUP(F133,Database!A:D,4,FALSE),"r")</f>
        <v>136</v>
      </c>
      <c r="J133" s="269">
        <f t="shared" si="11"/>
        <v>7.3529411764705881E-3</v>
      </c>
      <c r="K133" s="269">
        <f t="shared" si="14"/>
        <v>23</v>
      </c>
      <c r="L133" s="269">
        <f t="shared" si="15"/>
        <v>3128</v>
      </c>
      <c r="M133" s="335">
        <f t="shared" si="16"/>
        <v>0</v>
      </c>
      <c r="N133" s="269">
        <f t="shared" si="17"/>
        <v>1</v>
      </c>
      <c r="O133" s="269">
        <f t="shared" si="18"/>
        <v>1</v>
      </c>
      <c r="P133" s="340">
        <f t="shared" si="19"/>
        <v>1928</v>
      </c>
      <c r="Q133" s="353" t="str">
        <f>IFERROR(VLOOKUP(F133,Database!A:F,6,FALSE),"No")</f>
        <v>Not a Designated Item to Send on Maturity</v>
      </c>
      <c r="R133" s="353" t="str">
        <f>IFERROR(VLOOKUP(F134,Database!A:E,5,FALSE),"")</f>
        <v>Not Acidified Product</v>
      </c>
      <c r="S133" s="352" t="str">
        <f>IFERROR(VLOOKUP(F133,Database!A:G,7,FALSE),"FG not Found")</f>
        <v>Not a Designated Item</v>
      </c>
      <c r="T133" s="281" t="b">
        <f t="shared" si="12"/>
        <v>0</v>
      </c>
      <c r="U133" s="414"/>
      <c r="V133" s="414"/>
      <c r="W133" s="414"/>
      <c r="X133" s="284" t="e">
        <f>IF(VLOOKUP($T133,Tags!A:AU,28)=$E133,"Tags/Reported Prod Match","Not a Match")</f>
        <v>#N/A</v>
      </c>
      <c r="Y133" s="2"/>
    </row>
    <row r="134" spans="1:25" x14ac:dyDescent="0.25">
      <c r="A134" s="282">
        <f t="shared" si="20"/>
        <v>128.1</v>
      </c>
      <c r="B134" s="285">
        <v>42342</v>
      </c>
      <c r="C134" s="348">
        <v>0</v>
      </c>
      <c r="D134" s="351">
        <v>1</v>
      </c>
      <c r="E134" s="267">
        <f t="shared" si="13"/>
        <v>1</v>
      </c>
      <c r="F134" s="361">
        <v>5150008216</v>
      </c>
      <c r="G134" s="267" t="str">
        <f>IFERROR(VLOOKUP(F134,Database!A:D,2,FALSE),"FG not Found")</f>
        <v>CB 1.1OZ ORNG BLOSSOM HONEY PC</v>
      </c>
      <c r="H134" s="269">
        <f>IFERROR(VLOOKUP(F134,Database!A:C,3,FALSE),"r")</f>
        <v>1996.2</v>
      </c>
      <c r="I134" s="269">
        <f>IFERROR(VLOOKUP(F134,Database!A:D,4,FALSE),"r")</f>
        <v>136</v>
      </c>
      <c r="J134" s="269">
        <f t="shared" si="11"/>
        <v>7.3529411764705881E-3</v>
      </c>
      <c r="K134" s="269">
        <f t="shared" si="14"/>
        <v>22</v>
      </c>
      <c r="L134" s="269">
        <f t="shared" si="15"/>
        <v>2992</v>
      </c>
      <c r="M134" s="335">
        <f t="shared" si="16"/>
        <v>0</v>
      </c>
      <c r="N134" s="269">
        <f t="shared" si="17"/>
        <v>1</v>
      </c>
      <c r="O134" s="269">
        <f t="shared" si="18"/>
        <v>1</v>
      </c>
      <c r="P134" s="340">
        <f t="shared" si="19"/>
        <v>1996.2</v>
      </c>
      <c r="Q134" s="353" t="str">
        <f>IFERROR(VLOOKUP(F134,Database!A:F,6,FALSE),"No")</f>
        <v>Not a Designated Item to Send on Maturity</v>
      </c>
      <c r="R134" s="353" t="str">
        <f>IFERROR(VLOOKUP(F135,Database!A:E,5,FALSE),"")</f>
        <v>Not Acidified Product</v>
      </c>
      <c r="S134" s="352" t="str">
        <f>IFERROR(VLOOKUP(F134,Database!A:G,7,FALSE),"FG not Found")</f>
        <v>Not a Designated Item</v>
      </c>
      <c r="T134" s="281" t="b">
        <f t="shared" si="12"/>
        <v>0</v>
      </c>
      <c r="U134" s="414"/>
      <c r="V134" s="414"/>
      <c r="W134" s="414"/>
      <c r="X134" s="284" t="e">
        <f>IF(VLOOKUP($T134,Tags!A:AU,28)=$E134,"Tags/Reported Prod Match","Not a Match")</f>
        <v>#N/A</v>
      </c>
      <c r="Y134" s="2"/>
    </row>
    <row r="135" spans="1:25" x14ac:dyDescent="0.25">
      <c r="A135" s="282">
        <f t="shared" si="20"/>
        <v>129.1</v>
      </c>
      <c r="B135" s="285">
        <v>42342</v>
      </c>
      <c r="C135" s="348">
        <v>0</v>
      </c>
      <c r="D135" s="351">
        <v>952</v>
      </c>
      <c r="E135" s="267">
        <f t="shared" si="13"/>
        <v>952</v>
      </c>
      <c r="F135" s="361">
        <v>5150003884</v>
      </c>
      <c r="G135" s="267" t="str">
        <f>IFERROR(VLOOKUP(F135,Database!A:D,2,FALSE),"FG not Found")</f>
        <v>DK 1.1 OZ PURE HONEY</v>
      </c>
      <c r="H135" s="269">
        <f>IFERROR(VLOOKUP(F135,Database!A:C,3,FALSE),"r")</f>
        <v>1996.2</v>
      </c>
      <c r="I135" s="269">
        <f>IFERROR(VLOOKUP(F135,Database!A:D,4,FALSE),"r")</f>
        <v>136</v>
      </c>
      <c r="J135" s="269">
        <f t="shared" ref="J135:J147" si="21">(D135/I135)</f>
        <v>7</v>
      </c>
      <c r="K135" s="269">
        <f t="shared" si="14"/>
        <v>22</v>
      </c>
      <c r="L135" s="269">
        <f t="shared" si="15"/>
        <v>2992</v>
      </c>
      <c r="M135" s="335">
        <f t="shared" si="16"/>
        <v>0</v>
      </c>
      <c r="N135" s="269">
        <f t="shared" si="17"/>
        <v>7</v>
      </c>
      <c r="O135" s="269">
        <f t="shared" si="18"/>
        <v>952</v>
      </c>
      <c r="P135" s="340">
        <f t="shared" si="19"/>
        <v>13973.4</v>
      </c>
      <c r="Q135" s="353" t="str">
        <f>IFERROR(VLOOKUP(F135,Database!A:F,6,FALSE),"No")</f>
        <v>Not a Designated Item to Send on Maturity</v>
      </c>
      <c r="R135" s="353" t="str">
        <f>IFERROR(VLOOKUP(F136,Database!A:E,5,FALSE),"")</f>
        <v>A</v>
      </c>
      <c r="S135" s="352" t="str">
        <f>IFERROR(VLOOKUP(F135,Database!A:G,7,FALSE),"FG not Found")</f>
        <v>Not a Designated Item</v>
      </c>
      <c r="T135" s="281" t="b">
        <f t="shared" ref="T135:T198" si="22">(ISNUMBER(MATCH(F135,$U$7:$U$532,0)))</f>
        <v>0</v>
      </c>
      <c r="U135" s="414"/>
      <c r="V135" s="414"/>
      <c r="W135" s="414"/>
      <c r="X135" s="284" t="e">
        <f>IF(VLOOKUP($T135,Tags!A:AU,28)=$E135,"Tags/Reported Prod Match","Not a Match")</f>
        <v>#N/A</v>
      </c>
      <c r="Y135" s="2"/>
    </row>
    <row r="136" spans="1:25" x14ac:dyDescent="0.25">
      <c r="A136" s="282">
        <f t="shared" si="20"/>
        <v>130.1</v>
      </c>
      <c r="B136" s="285">
        <v>42342</v>
      </c>
      <c r="C136" s="348">
        <v>0</v>
      </c>
      <c r="D136" s="351">
        <v>1814</v>
      </c>
      <c r="E136" s="267">
        <f t="shared" ref="E136:E198" si="23">IF(C136 &lt;&gt; 0, D136-C136,D136)</f>
        <v>1814</v>
      </c>
      <c r="F136" s="361">
        <v>5150003001</v>
      </c>
      <c r="G136" s="267" t="str">
        <f>IFERROR(VLOOKUP(F136,Database!A:D,2,FALSE),"FG not Found")</f>
        <v>DK SQR 8 OZ SF SPLDA STRAW PRES-6PK</v>
      </c>
      <c r="H136" s="269">
        <f>IFERROR(VLOOKUP(F136,Database!A:C,3,FALSE),"r")</f>
        <v>2174</v>
      </c>
      <c r="I136" s="269">
        <f>IFERROR(VLOOKUP(F136,Database!A:D,4,FALSE),"r")</f>
        <v>360</v>
      </c>
      <c r="J136" s="269">
        <f t="shared" si="21"/>
        <v>5.0388888888888888</v>
      </c>
      <c r="K136" s="269">
        <f t="shared" ref="K136:K144" si="24">IF((44500/H136) &lt;= 26,ROUNDDOWN((44500/H136),0),26)</f>
        <v>20</v>
      </c>
      <c r="L136" s="269">
        <f t="shared" ref="L136:L144" si="25">((ROUNDDOWN(K136,0)*I136))</f>
        <v>7200</v>
      </c>
      <c r="M136" s="335">
        <f t="shared" ref="M136:M145" si="26">ROUNDDOWN(E136/L136,0)</f>
        <v>0</v>
      </c>
      <c r="N136" s="269">
        <f t="shared" ref="N136:N198" si="27">IF(O136 &lt;&gt; 0,ROUNDUP(O136/I136,0),0)</f>
        <v>6</v>
      </c>
      <c r="O136" s="269">
        <f t="shared" ref="O136:O187" si="28">E136-(((M136)*ROUNDDOWN(L136,0)))</f>
        <v>1814</v>
      </c>
      <c r="P136" s="340">
        <f t="shared" ref="P136:P198" si="29">IF(O136=0,0,H136*N136)</f>
        <v>13044</v>
      </c>
      <c r="Q136" s="353" t="str">
        <f>IFERROR(VLOOKUP(F136,Database!A:F,6,FALSE),"No")</f>
        <v>Not a Designated Item to Send on Maturity</v>
      </c>
      <c r="R136" s="353" t="str">
        <f>IFERROR(VLOOKUP(F137,Database!A:E,5,FALSE),"")</f>
        <v>Not Acidified Product</v>
      </c>
      <c r="S136" s="352" t="str">
        <f>IFERROR(VLOOKUP(F136,Database!A:G,7,FALSE),"FG not Found")</f>
        <v>Not a Designated Item</v>
      </c>
      <c r="T136" s="281" t="b">
        <f t="shared" si="22"/>
        <v>0</v>
      </c>
      <c r="U136" s="414"/>
      <c r="V136" s="414"/>
      <c r="W136" s="414"/>
      <c r="X136" s="284" t="e">
        <f>IF(VLOOKUP($T136,Tags!A:AU,28)=$E136,"Tags/Reported Prod Match","Not a Match")</f>
        <v>#N/A</v>
      </c>
      <c r="Y136" s="2"/>
    </row>
    <row r="137" spans="1:25" x14ac:dyDescent="0.25">
      <c r="A137" s="282">
        <f t="shared" si="20"/>
        <v>131.1</v>
      </c>
      <c r="B137" s="285">
        <v>42342</v>
      </c>
      <c r="C137" s="348">
        <v>0</v>
      </c>
      <c r="D137" s="351">
        <v>3708</v>
      </c>
      <c r="E137" s="267">
        <f t="shared" si="23"/>
        <v>3708</v>
      </c>
      <c r="F137" s="361">
        <v>5150003258</v>
      </c>
      <c r="G137" s="267" t="str">
        <f>IFERROR(VLOOKUP(F137,Database!A:D,2,FALSE),"FG not Found")</f>
        <v>DK 9 OZ COUNTRY APPLE BUTTER-6PK</v>
      </c>
      <c r="H137" s="269">
        <f>IFERROR(VLOOKUP(F137,Database!A:C,3,FALSE),"r")</f>
        <v>2318</v>
      </c>
      <c r="I137" s="269">
        <f>IFERROR(VLOOKUP(F137,Database!A:D,4,FALSE),"r")</f>
        <v>360</v>
      </c>
      <c r="J137" s="269">
        <f t="shared" si="21"/>
        <v>10.3</v>
      </c>
      <c r="K137" s="269">
        <f t="shared" si="24"/>
        <v>19</v>
      </c>
      <c r="L137" s="269">
        <f t="shared" si="25"/>
        <v>6840</v>
      </c>
      <c r="M137" s="335">
        <f t="shared" si="26"/>
        <v>0</v>
      </c>
      <c r="N137" s="269">
        <f t="shared" si="27"/>
        <v>11</v>
      </c>
      <c r="O137" s="269">
        <f t="shared" si="28"/>
        <v>3708</v>
      </c>
      <c r="P137" s="340">
        <f t="shared" si="29"/>
        <v>25498</v>
      </c>
      <c r="Q137" s="353" t="str">
        <f>IFERROR(VLOOKUP(F137,Database!A:F,6,FALSE),"No")</f>
        <v>Not a Designated Item to Send on Maturity</v>
      </c>
      <c r="R137" s="353" t="str">
        <f>IFERROR(VLOOKUP(F138,Database!A:E,5,FALSE),"")</f>
        <v>Not Acidified Product</v>
      </c>
      <c r="S137" s="352" t="str">
        <f>IFERROR(VLOOKUP(F137,Database!A:G,7,FALSE),"FG not Found")</f>
        <v>Not a Designated Item</v>
      </c>
      <c r="T137" s="281" t="b">
        <f t="shared" si="22"/>
        <v>0</v>
      </c>
      <c r="U137" s="414"/>
      <c r="V137" s="414"/>
      <c r="W137" s="414"/>
      <c r="X137" s="284" t="e">
        <f>IF(VLOOKUP($T137,Tags!A:AU,28)=$E137,"Tags/Reported Prod Match","Not a Match")</f>
        <v>#N/A</v>
      </c>
      <c r="Y137" s="2"/>
    </row>
    <row r="138" spans="1:25" x14ac:dyDescent="0.25">
      <c r="A138" s="282">
        <f t="shared" si="20"/>
        <v>132.1</v>
      </c>
      <c r="B138" s="285">
        <v>42342</v>
      </c>
      <c r="C138" s="348">
        <v>0</v>
      </c>
      <c r="D138" s="351">
        <v>1301</v>
      </c>
      <c r="E138" s="267">
        <f t="shared" si="23"/>
        <v>1301</v>
      </c>
      <c r="F138" s="361">
        <v>5150003363</v>
      </c>
      <c r="G138" s="267" t="str">
        <f>IFERROR(VLOOKUP(F138,Database!A:D,2,FALSE),"FG not Found")</f>
        <v>DK 10 OZ PEACH PRESERVES-6PK</v>
      </c>
      <c r="H138" s="269">
        <f>IFERROR(VLOOKUP(F138,Database!A:C,3,FALSE),"r")</f>
        <v>2462</v>
      </c>
      <c r="I138" s="269">
        <f>IFERROR(VLOOKUP(F138,Database!A:D,4,FALSE),"r")</f>
        <v>360</v>
      </c>
      <c r="J138" s="269">
        <f t="shared" si="21"/>
        <v>3.6138888888888889</v>
      </c>
      <c r="K138" s="269">
        <f t="shared" si="24"/>
        <v>18</v>
      </c>
      <c r="L138" s="269">
        <f t="shared" si="25"/>
        <v>6480</v>
      </c>
      <c r="M138" s="335">
        <f t="shared" si="26"/>
        <v>0</v>
      </c>
      <c r="N138" s="269">
        <f t="shared" si="27"/>
        <v>4</v>
      </c>
      <c r="O138" s="269">
        <f t="shared" si="28"/>
        <v>1301</v>
      </c>
      <c r="P138" s="340">
        <f t="shared" si="29"/>
        <v>9848</v>
      </c>
      <c r="Q138" s="353" t="str">
        <f>IFERROR(VLOOKUP(F138,Database!A:F,6,FALSE),"No")</f>
        <v>Not a Designated Item to Send on Maturity</v>
      </c>
      <c r="R138" s="353" t="str">
        <f>IFERROR(VLOOKUP(F139,Database!A:E,5,FALSE),"")</f>
        <v>Not Acidified Product</v>
      </c>
      <c r="S138" s="352" t="str">
        <f>IFERROR(VLOOKUP(F138,Database!A:G,7,FALSE),"FG not Found")</f>
        <v>Not a Designated Item</v>
      </c>
      <c r="T138" s="281" t="b">
        <f t="shared" si="22"/>
        <v>0</v>
      </c>
      <c r="U138" s="414"/>
      <c r="V138" s="414"/>
      <c r="W138" s="414"/>
      <c r="X138" s="284" t="e">
        <f>IF(VLOOKUP($T138,Tags!A:AU,28)=$E138,"Tags/Reported Prod Match","Not a Match")</f>
        <v>#N/A</v>
      </c>
      <c r="Y138" s="2"/>
    </row>
    <row r="139" spans="1:25" x14ac:dyDescent="0.25">
      <c r="A139" s="282">
        <f t="shared" si="20"/>
        <v>133.1</v>
      </c>
      <c r="B139" s="285">
        <v>42342</v>
      </c>
      <c r="C139" s="348">
        <v>0</v>
      </c>
      <c r="D139" s="351">
        <v>1764</v>
      </c>
      <c r="E139" s="267">
        <f t="shared" si="23"/>
        <v>1764</v>
      </c>
      <c r="F139" s="361">
        <v>5150002630</v>
      </c>
      <c r="G139" s="267" t="str">
        <f>IFERROR(VLOOKUP(F139,Database!A:D,2,FALSE),"FG not Found")</f>
        <v>DK SQR 10 OZ GRAPE JAM-12PK</v>
      </c>
      <c r="H139" s="269">
        <f>IFERROR(VLOOKUP(F139,Database!A:C,3,FALSE),"r")</f>
        <v>2390.8000000000002</v>
      </c>
      <c r="I139" s="269">
        <f>IFERROR(VLOOKUP(F139,Database!A:D,4,FALSE),"r")</f>
        <v>176</v>
      </c>
      <c r="J139" s="269">
        <f t="shared" si="21"/>
        <v>10.022727272727273</v>
      </c>
      <c r="K139" s="269">
        <f t="shared" si="24"/>
        <v>18</v>
      </c>
      <c r="L139" s="269">
        <f t="shared" si="25"/>
        <v>3168</v>
      </c>
      <c r="M139" s="335">
        <f t="shared" si="26"/>
        <v>0</v>
      </c>
      <c r="N139" s="269">
        <f t="shared" si="27"/>
        <v>11</v>
      </c>
      <c r="O139" s="269">
        <f t="shared" si="28"/>
        <v>1764</v>
      </c>
      <c r="P139" s="340">
        <f t="shared" si="29"/>
        <v>26298.800000000003</v>
      </c>
      <c r="Q139" s="353" t="str">
        <f>IFERROR(VLOOKUP(F139,Database!A:F,6,FALSE),"No")</f>
        <v>Not a Designated Item to Send on Maturity</v>
      </c>
      <c r="R139" s="353" t="str">
        <f>IFERROR(VLOOKUP(F140,Database!A:E,5,FALSE),"")</f>
        <v>Not Acidified Product</v>
      </c>
      <c r="S139" s="352" t="str">
        <f>IFERROR(VLOOKUP(F139,Database!A:G,7,FALSE),"FG not Found")</f>
        <v>Not a Designated Item</v>
      </c>
      <c r="T139" s="281" t="b">
        <f t="shared" si="22"/>
        <v>0</v>
      </c>
      <c r="U139" s="414"/>
      <c r="V139" s="414"/>
      <c r="W139" s="414"/>
      <c r="X139" s="284" t="e">
        <f>IF(VLOOKUP($T139,Tags!A:AU,28)=$E139,"Tags/Reported Prod Match","Not a Match")</f>
        <v>#N/A</v>
      </c>
      <c r="Y139" s="2"/>
    </row>
    <row r="140" spans="1:25" x14ac:dyDescent="0.25">
      <c r="A140" s="282">
        <f t="shared" si="20"/>
        <v>134.1</v>
      </c>
      <c r="B140" s="285">
        <v>42342</v>
      </c>
      <c r="C140" s="348">
        <v>0</v>
      </c>
      <c r="D140" s="351">
        <v>2046</v>
      </c>
      <c r="E140" s="267">
        <f t="shared" si="23"/>
        <v>2046</v>
      </c>
      <c r="F140" s="361">
        <v>5150003354</v>
      </c>
      <c r="G140" s="267" t="str">
        <f>IFERROR(VLOOKUP(F140,Database!A:D,2,FALSE),"FG not Found")</f>
        <v>DK 10 OZ SDL BOYSENBERRY PRES-6PK</v>
      </c>
      <c r="H140" s="269">
        <f>IFERROR(VLOOKUP(F140,Database!A:C,3,FALSE),"r")</f>
        <v>2462</v>
      </c>
      <c r="I140" s="269">
        <f>IFERROR(VLOOKUP(F140,Database!A:D,4,FALSE),"r")</f>
        <v>360</v>
      </c>
      <c r="J140" s="269">
        <f t="shared" si="21"/>
        <v>5.6833333333333336</v>
      </c>
      <c r="K140" s="269">
        <f t="shared" si="24"/>
        <v>18</v>
      </c>
      <c r="L140" s="269">
        <f t="shared" si="25"/>
        <v>6480</v>
      </c>
      <c r="M140" s="335">
        <f t="shared" si="26"/>
        <v>0</v>
      </c>
      <c r="N140" s="269">
        <f t="shared" si="27"/>
        <v>6</v>
      </c>
      <c r="O140" s="269">
        <f t="shared" si="28"/>
        <v>2046</v>
      </c>
      <c r="P140" s="340">
        <f t="shared" si="29"/>
        <v>14772</v>
      </c>
      <c r="Q140" s="353" t="str">
        <f>IFERROR(VLOOKUP(F140,Database!A:F,6,FALSE),"No")</f>
        <v>Not a Designated Item to Send on Maturity</v>
      </c>
      <c r="R140" s="353" t="str">
        <f>IFERROR(VLOOKUP(F141,Database!A:E,5,FALSE),"")</f>
        <v>Not Acidified Product</v>
      </c>
      <c r="S140" s="352" t="str">
        <f>IFERROR(VLOOKUP(F140,Database!A:G,7,FALSE),"FG not Found")</f>
        <v>Not a Designated Item</v>
      </c>
      <c r="T140" s="281" t="b">
        <f t="shared" si="22"/>
        <v>0</v>
      </c>
      <c r="U140" s="414"/>
      <c r="V140" s="414"/>
      <c r="W140" s="414"/>
      <c r="X140" s="284" t="e">
        <f>IF(VLOOKUP($T140,Tags!A:AU,28)=$E140,"Tags/Reported Prod Match","Not a Match")</f>
        <v>#N/A</v>
      </c>
      <c r="Y140" s="2"/>
    </row>
    <row r="141" spans="1:25" x14ac:dyDescent="0.25">
      <c r="A141" s="282">
        <f t="shared" si="20"/>
        <v>135.1</v>
      </c>
      <c r="B141" s="285">
        <v>42342</v>
      </c>
      <c r="C141" s="348">
        <v>0</v>
      </c>
      <c r="D141" s="351">
        <v>1000</v>
      </c>
      <c r="E141" s="267">
        <f t="shared" si="23"/>
        <v>1000</v>
      </c>
      <c r="F141" s="361">
        <v>5150002655</v>
      </c>
      <c r="G141" s="267" t="str">
        <f>IFERROR(VLOOKUP(F141,Database!A:D,2,FALSE),"FG not Found")</f>
        <v>DK SQR 12/10 OZ SDL RED RASP PRES</v>
      </c>
      <c r="H141" s="269">
        <f>IFERROR(VLOOKUP(F141,Database!A:C,3,FALSE),"r")</f>
        <v>2390.8000000000002</v>
      </c>
      <c r="I141" s="269">
        <f>IFERROR(VLOOKUP(F141,Database!A:D,4,FALSE),"r")</f>
        <v>176</v>
      </c>
      <c r="J141" s="269">
        <f t="shared" si="21"/>
        <v>5.6818181818181817</v>
      </c>
      <c r="K141" s="269">
        <f t="shared" si="24"/>
        <v>18</v>
      </c>
      <c r="L141" s="269">
        <f t="shared" si="25"/>
        <v>3168</v>
      </c>
      <c r="M141" s="335">
        <f t="shared" si="26"/>
        <v>0</v>
      </c>
      <c r="N141" s="269">
        <f t="shared" si="27"/>
        <v>6</v>
      </c>
      <c r="O141" s="269">
        <f t="shared" si="28"/>
        <v>1000</v>
      </c>
      <c r="P141" s="340">
        <f t="shared" si="29"/>
        <v>14344.800000000001</v>
      </c>
      <c r="Q141" s="353" t="str">
        <f>IFERROR(VLOOKUP(F141,Database!A:F,6,FALSE),"No")</f>
        <v>Not a Designated Item to Send on Maturity</v>
      </c>
      <c r="R141" s="353" t="str">
        <f>IFERROR(VLOOKUP(F142,Database!A:E,5,FALSE),"")</f>
        <v>Not Acidified Product</v>
      </c>
      <c r="S141" s="352" t="str">
        <f>IFERROR(VLOOKUP(F141,Database!A:G,7,FALSE),"FG not Found")</f>
        <v>Not a Designated Item</v>
      </c>
      <c r="T141" s="281" t="b">
        <f t="shared" si="22"/>
        <v>0</v>
      </c>
      <c r="U141" s="414"/>
      <c r="V141" s="414"/>
      <c r="W141" s="414"/>
      <c r="X141" s="284" t="e">
        <f>IF(VLOOKUP($T141,Tags!A:AU,28)=$E141,"Tags/Reported Prod Match","Not a Match")</f>
        <v>#N/A</v>
      </c>
      <c r="Y141" s="2"/>
    </row>
    <row r="142" spans="1:25" x14ac:dyDescent="0.25">
      <c r="A142" s="282">
        <f t="shared" si="20"/>
        <v>136.1</v>
      </c>
      <c r="B142" s="285">
        <v>42342</v>
      </c>
      <c r="C142" s="348">
        <v>0</v>
      </c>
      <c r="D142" s="351">
        <v>5806</v>
      </c>
      <c r="E142" s="267">
        <f t="shared" si="23"/>
        <v>5806</v>
      </c>
      <c r="F142" s="361">
        <v>5150003356</v>
      </c>
      <c r="G142" s="267" t="str">
        <f>IFERROR(VLOOKUP(F142,Database!A:D,2,FALSE),"FG not Found")</f>
        <v>DK 10 OZ SDL RED RASP PRES-6PK</v>
      </c>
      <c r="H142" s="269">
        <f>IFERROR(VLOOKUP(F142,Database!A:C,3,FALSE),"r")</f>
        <v>2462</v>
      </c>
      <c r="I142" s="269">
        <f>IFERROR(VLOOKUP(F142,Database!A:D,4,FALSE),"r")</f>
        <v>360</v>
      </c>
      <c r="J142" s="269">
        <f t="shared" si="21"/>
        <v>16.127777777777776</v>
      </c>
      <c r="K142" s="269">
        <f t="shared" si="24"/>
        <v>18</v>
      </c>
      <c r="L142" s="269">
        <f t="shared" si="25"/>
        <v>6480</v>
      </c>
      <c r="M142" s="335">
        <f t="shared" si="26"/>
        <v>0</v>
      </c>
      <c r="N142" s="269">
        <f t="shared" si="27"/>
        <v>17</v>
      </c>
      <c r="O142" s="269">
        <f t="shared" si="28"/>
        <v>5806</v>
      </c>
      <c r="P142" s="340">
        <f t="shared" si="29"/>
        <v>41854</v>
      </c>
      <c r="Q142" s="353" t="str">
        <f>IFERROR(VLOOKUP(F142,Database!A:F,6,FALSE),"No")</f>
        <v>Not a Designated Item to Send on Maturity</v>
      </c>
      <c r="R142" s="353" t="str">
        <f>IFERROR(VLOOKUP(F143,Database!A:E,5,FALSE),"")</f>
        <v>Not Acidified Product</v>
      </c>
      <c r="S142" s="352" t="str">
        <f>IFERROR(VLOOKUP(F142,Database!A:G,7,FALSE),"FG not Found")</f>
        <v>Not a Designated Item</v>
      </c>
      <c r="T142" s="281" t="b">
        <f t="shared" si="22"/>
        <v>0</v>
      </c>
      <c r="U142" s="414"/>
      <c r="V142" s="414"/>
      <c r="W142" s="414"/>
      <c r="X142" s="284" t="e">
        <f>IF(VLOOKUP($T142,Tags!A:AU,28)=$E142,"Tags/Reported Prod Match","Not a Match")</f>
        <v>#N/A</v>
      </c>
      <c r="Y142" s="2"/>
    </row>
    <row r="143" spans="1:25" x14ac:dyDescent="0.25">
      <c r="A143" s="282">
        <f t="shared" si="20"/>
        <v>137.1</v>
      </c>
      <c r="B143" s="285">
        <v>42342</v>
      </c>
      <c r="C143" s="348">
        <v>0</v>
      </c>
      <c r="D143" s="351">
        <v>138</v>
      </c>
      <c r="E143" s="267">
        <f t="shared" si="23"/>
        <v>138</v>
      </c>
      <c r="F143" s="361">
        <v>5150002656</v>
      </c>
      <c r="G143" s="267" t="str">
        <f>IFERROR(VLOOKUP(F143,Database!A:D,2,FALSE),"FG not Found")</f>
        <v>DK SQR 12/10 OZ SDL BLACKBRY PRES</v>
      </c>
      <c r="H143" s="269">
        <f>IFERROR(VLOOKUP(F143,Database!A:C,3,FALSE),"r")</f>
        <v>2390.8000000000002</v>
      </c>
      <c r="I143" s="269">
        <f>IFERROR(VLOOKUP(F143,Database!A:D,4,FALSE),"r")</f>
        <v>176</v>
      </c>
      <c r="J143" s="269">
        <f t="shared" si="21"/>
        <v>0.78409090909090906</v>
      </c>
      <c r="K143" s="269">
        <f t="shared" si="24"/>
        <v>18</v>
      </c>
      <c r="L143" s="269">
        <f t="shared" si="25"/>
        <v>3168</v>
      </c>
      <c r="M143" s="335">
        <f t="shared" si="26"/>
        <v>0</v>
      </c>
      <c r="N143" s="269">
        <f t="shared" si="27"/>
        <v>1</v>
      </c>
      <c r="O143" s="269">
        <f t="shared" si="28"/>
        <v>138</v>
      </c>
      <c r="P143" s="340">
        <f t="shared" si="29"/>
        <v>2390.8000000000002</v>
      </c>
      <c r="Q143" s="353" t="str">
        <f>IFERROR(VLOOKUP(F143,Database!A:F,6,FALSE),"No")</f>
        <v>Not a Designated Item to Send on Maturity</v>
      </c>
      <c r="R143" s="353" t="str">
        <f>IFERROR(VLOOKUP(F144,Database!A:E,5,FALSE),"")</f>
        <v>Not Acidified Product</v>
      </c>
      <c r="S143" s="352" t="str">
        <f>IFERROR(VLOOKUP(F143,Database!A:G,7,FALSE),"FG not Found")</f>
        <v>Not a Designated Item</v>
      </c>
      <c r="T143" s="281" t="b">
        <f t="shared" si="22"/>
        <v>0</v>
      </c>
      <c r="U143" s="414"/>
      <c r="V143" s="414"/>
      <c r="W143" s="414"/>
      <c r="X143" s="284" t="e">
        <f>IF(VLOOKUP($T143,Tags!A:AU,28)=$E143,"Tags/Reported Prod Match","Not a Match")</f>
        <v>#N/A</v>
      </c>
      <c r="Y143" s="2"/>
    </row>
    <row r="144" spans="1:25" x14ac:dyDescent="0.25">
      <c r="A144" s="282">
        <f t="shared" si="20"/>
        <v>138.1</v>
      </c>
      <c r="B144" s="285">
        <v>42342</v>
      </c>
      <c r="C144" s="428">
        <v>0</v>
      </c>
      <c r="D144" s="351">
        <v>1800</v>
      </c>
      <c r="E144" s="429">
        <f t="shared" si="23"/>
        <v>1800</v>
      </c>
      <c r="F144" s="361">
        <v>5150003357</v>
      </c>
      <c r="G144" s="267" t="str">
        <f>IFERROR(VLOOKUP(F144,Database!A:D,2,FALSE),"FG not Found")</f>
        <v>DK 10 OZ SDL BLACKBERRY PRES-6PK</v>
      </c>
      <c r="H144" s="269">
        <f>IFERROR(VLOOKUP(F144,Database!A:C,3,FALSE),"r")</f>
        <v>2462</v>
      </c>
      <c r="I144" s="269">
        <f>IFERROR(VLOOKUP(F144,Database!A:D,4,FALSE),"r")</f>
        <v>360</v>
      </c>
      <c r="J144" s="269">
        <f t="shared" si="21"/>
        <v>5</v>
      </c>
      <c r="K144" s="269">
        <f t="shared" si="24"/>
        <v>18</v>
      </c>
      <c r="L144" s="269">
        <f t="shared" si="25"/>
        <v>6480</v>
      </c>
      <c r="M144" s="335">
        <f t="shared" si="26"/>
        <v>0</v>
      </c>
      <c r="N144" s="269">
        <f t="shared" si="27"/>
        <v>5</v>
      </c>
      <c r="O144" s="269">
        <f t="shared" si="28"/>
        <v>1800</v>
      </c>
      <c r="P144" s="340">
        <f t="shared" si="29"/>
        <v>12310</v>
      </c>
      <c r="Q144" s="353" t="str">
        <f>IFERROR(VLOOKUP(F144,Database!A:F,6,FALSE),"No")</f>
        <v>Not a Designated Item to Send on Maturity</v>
      </c>
      <c r="R144" s="353" t="str">
        <f>IFERROR(VLOOKUP(F145,Database!A:E,5,FALSE),"")</f>
        <v>Not Acidified Product</v>
      </c>
      <c r="S144" s="352" t="str">
        <f>IFERROR(VLOOKUP(F144,Database!A:G,7,FALSE),"FG not Found")</f>
        <v>Not a Designated Item</v>
      </c>
      <c r="T144" s="281" t="b">
        <f t="shared" si="22"/>
        <v>0</v>
      </c>
      <c r="U144" s="414"/>
      <c r="V144" s="414"/>
      <c r="W144" s="414"/>
      <c r="X144" s="284" t="e">
        <f>IF(VLOOKUP($T144,Tags!A:AU,28)=$E144,"Tags/Reported Prod Match","Not a Match")</f>
        <v>#N/A</v>
      </c>
      <c r="Y144" s="2"/>
    </row>
    <row r="145" spans="1:25" x14ac:dyDescent="0.25">
      <c r="A145" s="282">
        <f t="shared" si="20"/>
        <v>139.1</v>
      </c>
      <c r="B145" s="425">
        <v>42343</v>
      </c>
      <c r="C145" s="348">
        <v>0</v>
      </c>
      <c r="D145" s="434">
        <v>1045</v>
      </c>
      <c r="E145" s="267">
        <f t="shared" si="23"/>
        <v>1045</v>
      </c>
      <c r="F145" s="434">
        <v>5150040127</v>
      </c>
      <c r="G145" s="426" t="str">
        <f>IFERROR(VLOOKUP(F145,Database!A:D,2,FALSE),"FG not Found")</f>
        <v>SM 10 ML PURE ORANGE MARM</v>
      </c>
      <c r="H145" s="269">
        <f>IFERROR(VLOOKUP(F145,Database!A:C,3,FALSE),"r")</f>
        <v>1143</v>
      </c>
      <c r="I145" s="269">
        <f>IFERROR(VLOOKUP(F145,Database!A:D,4,FALSE),"r")</f>
        <v>154</v>
      </c>
      <c r="J145" s="269">
        <f t="shared" si="21"/>
        <v>6.7857142857142856</v>
      </c>
      <c r="K145" s="269">
        <f t="shared" ref="K145:K198" si="30">IF((44500/H145) &lt;= 26,ROUNDDOWN((44500/H145),0),26)</f>
        <v>26</v>
      </c>
      <c r="L145" s="269">
        <f t="shared" ref="L145:L198" si="31">((ROUNDDOWN(K145,0)*I145))</f>
        <v>4004</v>
      </c>
      <c r="M145" s="335">
        <f t="shared" si="26"/>
        <v>0</v>
      </c>
      <c r="N145" s="269">
        <f t="shared" si="27"/>
        <v>7</v>
      </c>
      <c r="O145" s="269">
        <f t="shared" si="28"/>
        <v>1045</v>
      </c>
      <c r="P145" s="340">
        <f t="shared" si="29"/>
        <v>8001</v>
      </c>
      <c r="Q145" s="353" t="str">
        <f>IFERROR(VLOOKUP(F145,Database!A:F,6,FALSE),"No")</f>
        <v>Not a Designated Item to Send on Maturity</v>
      </c>
      <c r="R145" s="353" t="str">
        <f>IFERROR(VLOOKUP(F146,Database!A:E,5,FALSE),"")</f>
        <v>Not Acidified Product</v>
      </c>
      <c r="S145" s="352" t="str">
        <f>IFERROR(VLOOKUP(F145,Database!A:G,7,FALSE),"FG not Found")</f>
        <v>Not a Designated Item</v>
      </c>
      <c r="T145" s="281" t="b">
        <f t="shared" si="22"/>
        <v>0</v>
      </c>
      <c r="U145" s="414"/>
      <c r="V145" s="414"/>
      <c r="W145" s="414"/>
      <c r="X145" s="284" t="e">
        <f>IF(VLOOKUP($T145,Tags!A:AU,28)=$E145,"Tags/Reported Prod Match","Not a Match")</f>
        <v>#N/A</v>
      </c>
      <c r="Y145" s="2"/>
    </row>
    <row r="146" spans="1:25" x14ac:dyDescent="0.25">
      <c r="A146" s="282">
        <f t="shared" si="20"/>
        <v>140.1</v>
      </c>
      <c r="B146" s="425">
        <v>42343</v>
      </c>
      <c r="C146" s="349">
        <v>0</v>
      </c>
      <c r="D146" s="349">
        <v>449</v>
      </c>
      <c r="E146" s="497">
        <f t="shared" si="23"/>
        <v>449</v>
      </c>
      <c r="F146" s="662">
        <v>5150040149</v>
      </c>
      <c r="G146" s="426" t="str">
        <f>IFERROR(VLOOKUP(F146,Database!A:D,2,FALSE),"FG not Found")</f>
        <v>SM 10 ML NSA STRAW SPRD</v>
      </c>
      <c r="H146" s="269">
        <f>IFERROR(VLOOKUP(F146,Database!A:C,3,FALSE),"r")</f>
        <v>1004.4</v>
      </c>
      <c r="I146" s="269">
        <f>IFERROR(VLOOKUP(F146,Database!A:D,4,FALSE),"r")</f>
        <v>154</v>
      </c>
      <c r="J146" s="269">
        <f t="shared" si="21"/>
        <v>2.9155844155844157</v>
      </c>
      <c r="K146" s="269">
        <f t="shared" si="30"/>
        <v>26</v>
      </c>
      <c r="L146" s="269">
        <f t="shared" si="31"/>
        <v>4004</v>
      </c>
      <c r="M146" s="335">
        <f t="shared" ref="M146:M198" si="32">ROUNDDOWN(E146/L146,0)</f>
        <v>0</v>
      </c>
      <c r="N146" s="269">
        <f t="shared" si="27"/>
        <v>3</v>
      </c>
      <c r="O146" s="269">
        <f t="shared" si="28"/>
        <v>449</v>
      </c>
      <c r="P146" s="340">
        <f t="shared" si="29"/>
        <v>3013.2</v>
      </c>
      <c r="Q146" s="353" t="str">
        <f>IFERROR(VLOOKUP(F146,Database!A:F,6,FALSE),"No")</f>
        <v>Not a Designated Item to Send on Maturity</v>
      </c>
      <c r="R146" s="353" t="str">
        <f>IFERROR(VLOOKUP(F147,Database!A:E,5,FALSE),"")</f>
        <v>Not Acidified Product</v>
      </c>
      <c r="S146" s="352" t="str">
        <f>IFERROR(VLOOKUP(F146,Database!A:G,7,FALSE),"FG not Found")</f>
        <v>Not a Designated Item</v>
      </c>
      <c r="T146" s="281" t="b">
        <f t="shared" si="22"/>
        <v>0</v>
      </c>
      <c r="U146" s="414"/>
      <c r="V146" s="414"/>
      <c r="W146" s="414"/>
      <c r="X146" s="284" t="e">
        <f>IF(VLOOKUP($T146,Tags!A:AU,28)=$E146,"Tags/Reported Prod Match","Not a Match")</f>
        <v>#N/A</v>
      </c>
      <c r="Y146" s="2"/>
    </row>
    <row r="147" spans="1:25" x14ac:dyDescent="0.25">
      <c r="A147" s="282">
        <f t="shared" si="20"/>
        <v>141.1</v>
      </c>
      <c r="B147" s="425">
        <v>42343</v>
      </c>
      <c r="C147" s="350">
        <v>1749</v>
      </c>
      <c r="D147" s="348">
        <v>11619</v>
      </c>
      <c r="E147" s="267">
        <f t="shared" si="23"/>
        <v>9870</v>
      </c>
      <c r="F147" s="430">
        <v>5150024359</v>
      </c>
      <c r="G147" s="426" t="str">
        <f>IFERROR(VLOOKUP(F147,Database!A:D,2,FALSE),"FG not Found")</f>
        <v>SM 7.25 OZ MGSHL CRML TPG 8CT</v>
      </c>
      <c r="H147" s="269">
        <f>IFERROR(VLOOKUP(F147,Database!A:C,3,FALSE),"r")</f>
        <v>1277.5999999999999</v>
      </c>
      <c r="I147" s="269">
        <f>IFERROR(VLOOKUP(F147,Database!A:D,4,FALSE),"r")</f>
        <v>282</v>
      </c>
      <c r="J147" s="269">
        <f t="shared" si="21"/>
        <v>41.202127659574465</v>
      </c>
      <c r="K147" s="269">
        <f t="shared" si="30"/>
        <v>26</v>
      </c>
      <c r="L147" s="269">
        <f t="shared" si="31"/>
        <v>7332</v>
      </c>
      <c r="M147" s="335">
        <f t="shared" si="32"/>
        <v>1</v>
      </c>
      <c r="N147" s="269">
        <f t="shared" si="27"/>
        <v>9</v>
      </c>
      <c r="O147" s="269">
        <f t="shared" si="28"/>
        <v>2538</v>
      </c>
      <c r="P147" s="340">
        <f t="shared" si="29"/>
        <v>11498.4</v>
      </c>
      <c r="Q147" s="353" t="str">
        <f>IFERROR(VLOOKUP(F147,Database!A:F,6,FALSE),"No")</f>
        <v>MICRO</v>
      </c>
      <c r="R147" s="353" t="str">
        <f>IFERROR(VLOOKUP(F148,Database!A:E,5,FALSE),"")</f>
        <v>Not Acidified Product</v>
      </c>
      <c r="S147" s="352" t="str">
        <f>IFERROR(VLOOKUP(F147,Database!A:G,7,FALSE),"FG not Found")</f>
        <v>Not a Designated Item</v>
      </c>
      <c r="T147" s="281" t="b">
        <f t="shared" si="22"/>
        <v>1</v>
      </c>
      <c r="U147" s="414"/>
      <c r="V147" s="414"/>
      <c r="W147" s="414">
        <v>1749</v>
      </c>
      <c r="X147" s="284" t="e">
        <f>IF(VLOOKUP($T147,Tags!A:AU,28)=$E147,"Tags/Reported Prod Match","Not a Match")</f>
        <v>#N/A</v>
      </c>
      <c r="Y147" s="2"/>
    </row>
    <row r="148" spans="1:25" x14ac:dyDescent="0.25">
      <c r="A148" s="282">
        <f t="shared" si="20"/>
        <v>142.1</v>
      </c>
      <c r="B148" s="425">
        <v>42343</v>
      </c>
      <c r="C148" s="348">
        <v>0</v>
      </c>
      <c r="D148" s="348">
        <v>2042</v>
      </c>
      <c r="E148" s="267">
        <f t="shared" si="23"/>
        <v>2042</v>
      </c>
      <c r="F148" s="430">
        <v>5150003884</v>
      </c>
      <c r="G148" s="426" t="str">
        <f>IFERROR(VLOOKUP(F148,Database!A:D,2,FALSE),"FG not Found")</f>
        <v>DK 1.1 OZ PURE HONEY</v>
      </c>
      <c r="H148" s="269">
        <f>IFERROR(VLOOKUP(F148,Database!A:C,3,FALSE),"r")</f>
        <v>1996.2</v>
      </c>
      <c r="I148" s="269">
        <f>IFERROR(VLOOKUP(F148,Database!A:D,4,FALSE),"r")</f>
        <v>136</v>
      </c>
      <c r="J148" s="269">
        <f t="shared" ref="J148:J197" si="33">(D148/I148)</f>
        <v>15.014705882352942</v>
      </c>
      <c r="K148" s="269">
        <f t="shared" si="30"/>
        <v>22</v>
      </c>
      <c r="L148" s="269">
        <f t="shared" si="31"/>
        <v>2992</v>
      </c>
      <c r="M148" s="335">
        <f t="shared" si="32"/>
        <v>0</v>
      </c>
      <c r="N148" s="269">
        <f t="shared" si="27"/>
        <v>16</v>
      </c>
      <c r="O148" s="269">
        <f t="shared" si="28"/>
        <v>2042</v>
      </c>
      <c r="P148" s="340">
        <f t="shared" si="29"/>
        <v>31939.200000000001</v>
      </c>
      <c r="Q148" s="353" t="str">
        <f>IFERROR(VLOOKUP(F148,Database!A:F,6,FALSE),"No")</f>
        <v>Not a Designated Item to Send on Maturity</v>
      </c>
      <c r="R148" s="353" t="str">
        <f>IFERROR(VLOOKUP(F149,Database!A:E,5,FALSE),"")</f>
        <v>Not Acidified Product</v>
      </c>
      <c r="S148" s="352" t="str">
        <f>IFERROR(VLOOKUP(F148,Database!A:G,7,FALSE),"FG not Found")</f>
        <v>Not a Designated Item</v>
      </c>
      <c r="T148" s="281" t="b">
        <f t="shared" si="22"/>
        <v>0</v>
      </c>
      <c r="U148" s="414"/>
      <c r="V148" s="414"/>
      <c r="W148" s="414"/>
      <c r="X148" s="284" t="e">
        <f>IF(VLOOKUP($T148,Tags!A:AU,28)=$E148,"Tags/Reported Prod Match","Not a Match")</f>
        <v>#N/A</v>
      </c>
      <c r="Y148" s="2"/>
    </row>
    <row r="149" spans="1:25" x14ac:dyDescent="0.25">
      <c r="A149" s="282">
        <f t="shared" si="20"/>
        <v>143.1</v>
      </c>
      <c r="B149" s="425">
        <v>42343</v>
      </c>
      <c r="C149" s="348">
        <v>0</v>
      </c>
      <c r="D149" s="267">
        <v>6975</v>
      </c>
      <c r="E149" s="267">
        <f t="shared" si="23"/>
        <v>6975</v>
      </c>
      <c r="F149" s="430">
        <v>5150003357</v>
      </c>
      <c r="G149" s="426" t="str">
        <f>IFERROR(VLOOKUP(F149,Database!A:D,2,FALSE),"FG not Found")</f>
        <v>DK 10 OZ SDL BLACKBERRY PRES-6PK</v>
      </c>
      <c r="H149" s="269">
        <f>IFERROR(VLOOKUP(F149,Database!A:C,3,FALSE),"r")</f>
        <v>2462</v>
      </c>
      <c r="I149" s="269">
        <f>IFERROR(VLOOKUP(F149,Database!A:D,4,FALSE),"r")</f>
        <v>360</v>
      </c>
      <c r="J149" s="269">
        <f t="shared" si="33"/>
        <v>19.375</v>
      </c>
      <c r="K149" s="269">
        <f t="shared" si="30"/>
        <v>18</v>
      </c>
      <c r="L149" s="269">
        <f t="shared" si="31"/>
        <v>6480</v>
      </c>
      <c r="M149" s="335">
        <f t="shared" si="32"/>
        <v>1</v>
      </c>
      <c r="N149" s="269">
        <f t="shared" si="27"/>
        <v>2</v>
      </c>
      <c r="O149" s="269">
        <f t="shared" si="28"/>
        <v>495</v>
      </c>
      <c r="P149" s="340">
        <f t="shared" si="29"/>
        <v>4924</v>
      </c>
      <c r="Q149" s="353" t="str">
        <f>IFERROR(VLOOKUP(F149,Database!A:F,6,FALSE),"No")</f>
        <v>Not a Designated Item to Send on Maturity</v>
      </c>
      <c r="R149" s="353" t="str">
        <f>IFERROR(VLOOKUP(F150,Database!A:E,5,FALSE),"")</f>
        <v>Not Acidified Product</v>
      </c>
      <c r="S149" s="352" t="str">
        <f>IFERROR(VLOOKUP(F149,Database!A:G,7,FALSE),"FG not Found")</f>
        <v>Not a Designated Item</v>
      </c>
      <c r="T149" s="281" t="b">
        <f t="shared" si="22"/>
        <v>0</v>
      </c>
      <c r="U149" s="414"/>
      <c r="V149" s="414"/>
      <c r="W149" s="414"/>
      <c r="X149" s="284" t="e">
        <f>IF(VLOOKUP($T149,Tags!A:AU,28)=$D149,"Tags/Reported Prod Match","Not a Match")</f>
        <v>#N/A</v>
      </c>
      <c r="Y149" s="2"/>
    </row>
    <row r="150" spans="1:25" x14ac:dyDescent="0.25">
      <c r="A150" s="282">
        <f t="shared" si="20"/>
        <v>144.1</v>
      </c>
      <c r="B150" s="425">
        <v>42343</v>
      </c>
      <c r="C150" s="348">
        <v>0</v>
      </c>
      <c r="D150" s="267">
        <v>6809</v>
      </c>
      <c r="E150" s="267">
        <f t="shared" si="23"/>
        <v>6809</v>
      </c>
      <c r="F150" s="430">
        <v>5150003355</v>
      </c>
      <c r="G150" s="426" t="str">
        <f>IFERROR(VLOOKUP(F150,Database!A:D,2,FALSE),"FG not Found")</f>
        <v>DK 10 OZ SDL BLACK RASP PRES-6PK</v>
      </c>
      <c r="H150" s="269">
        <f>IFERROR(VLOOKUP(F150,Database!A:C,3,FALSE),"r")</f>
        <v>2462</v>
      </c>
      <c r="I150" s="269">
        <f>IFERROR(VLOOKUP(F150,Database!A:D,4,FALSE),"r")</f>
        <v>360</v>
      </c>
      <c r="J150" s="269">
        <f t="shared" si="33"/>
        <v>18.913888888888888</v>
      </c>
      <c r="K150" s="269">
        <f t="shared" si="30"/>
        <v>18</v>
      </c>
      <c r="L150" s="269">
        <f t="shared" si="31"/>
        <v>6480</v>
      </c>
      <c r="M150" s="335">
        <f t="shared" si="32"/>
        <v>1</v>
      </c>
      <c r="N150" s="269">
        <f t="shared" si="27"/>
        <v>1</v>
      </c>
      <c r="O150" s="269">
        <f t="shared" si="28"/>
        <v>329</v>
      </c>
      <c r="P150" s="340">
        <f t="shared" si="29"/>
        <v>2462</v>
      </c>
      <c r="Q150" s="353" t="str">
        <f>IFERROR(VLOOKUP(F150,Database!A:F,6,FALSE),"No")</f>
        <v>Not a Designated Item to Send on Maturity</v>
      </c>
      <c r="R150" s="353" t="str">
        <f>IFERROR(VLOOKUP(F151,Database!A:E,5,FALSE),"")</f>
        <v>Not Acidified Product</v>
      </c>
      <c r="S150" s="352" t="str">
        <f>IFERROR(VLOOKUP(F150,Database!A:G,7,FALSE),"FG not Found")</f>
        <v>Not a Designated Item</v>
      </c>
      <c r="T150" s="281" t="b">
        <f t="shared" si="22"/>
        <v>0</v>
      </c>
      <c r="U150" s="414"/>
      <c r="V150" s="414"/>
      <c r="W150" s="414"/>
      <c r="X150" s="284" t="e">
        <f>IF(VLOOKUP($T150,Tags!A:AU,28)=$D150,"Tags/Reported Prod Match","Not a Match")</f>
        <v>#N/A</v>
      </c>
      <c r="Y150" s="2"/>
    </row>
    <row r="151" spans="1:25" x14ac:dyDescent="0.25">
      <c r="A151" s="282">
        <f t="shared" si="20"/>
        <v>145.1</v>
      </c>
      <c r="B151" s="425">
        <v>42343</v>
      </c>
      <c r="C151" s="348">
        <v>0</v>
      </c>
      <c r="D151" s="267">
        <v>1460</v>
      </c>
      <c r="E151" s="267">
        <f t="shared" si="23"/>
        <v>1460</v>
      </c>
      <c r="F151" s="430">
        <v>5150003366</v>
      </c>
      <c r="G151" s="426" t="str">
        <f>IFERROR(VLOOKUP(F151,Database!A:D,2,FALSE),"FG not Found")</f>
        <v>DK 10 OZ BLK SWEET CHERRY PRES-6PK</v>
      </c>
      <c r="H151" s="269">
        <f>IFERROR(VLOOKUP(F151,Database!A:C,3,FALSE),"r")</f>
        <v>2462</v>
      </c>
      <c r="I151" s="269">
        <f>IFERROR(VLOOKUP(F151,Database!A:D,4,FALSE),"r")</f>
        <v>360</v>
      </c>
      <c r="J151" s="269">
        <f t="shared" si="33"/>
        <v>4.0555555555555554</v>
      </c>
      <c r="K151" s="269">
        <f t="shared" si="30"/>
        <v>18</v>
      </c>
      <c r="L151" s="269">
        <f t="shared" si="31"/>
        <v>6480</v>
      </c>
      <c r="M151" s="335">
        <f t="shared" si="32"/>
        <v>0</v>
      </c>
      <c r="N151" s="269">
        <f t="shared" si="27"/>
        <v>5</v>
      </c>
      <c r="O151" s="269">
        <f t="shared" si="28"/>
        <v>1460</v>
      </c>
      <c r="P151" s="340">
        <f t="shared" si="29"/>
        <v>12310</v>
      </c>
      <c r="Q151" s="353" t="str">
        <f>IFERROR(VLOOKUP(F151,Database!A:F,6,FALSE),"No")</f>
        <v>Not a Designated Item to Send on Maturity</v>
      </c>
      <c r="R151" s="353" t="str">
        <f>IFERROR(VLOOKUP(F152,Database!A:E,5,FALSE),"")</f>
        <v>Not Acidified Product</v>
      </c>
      <c r="S151" s="352" t="str">
        <f>IFERROR(VLOOKUP(F151,Database!A:G,7,FALSE),"FG not Found")</f>
        <v>Not a Designated Item</v>
      </c>
      <c r="T151" s="281" t="b">
        <f t="shared" si="22"/>
        <v>0</v>
      </c>
      <c r="U151" s="414"/>
      <c r="V151" s="414"/>
      <c r="W151" s="414"/>
      <c r="X151" s="284" t="e">
        <f>IF(VLOOKUP($T151,Tags!A:AU,28)=$D151,"Tags/Reported Prod Match","Not a Match")</f>
        <v>#N/A</v>
      </c>
      <c r="Y151" s="2"/>
    </row>
    <row r="152" spans="1:25" x14ac:dyDescent="0.25">
      <c r="A152" s="282">
        <f t="shared" si="20"/>
        <v>146.1</v>
      </c>
      <c r="B152" s="425">
        <v>42343</v>
      </c>
      <c r="C152" s="350">
        <v>0</v>
      </c>
      <c r="D152" s="267">
        <v>3146</v>
      </c>
      <c r="E152" s="267">
        <f t="shared" si="23"/>
        <v>3146</v>
      </c>
      <c r="F152" s="430">
        <v>5150003367</v>
      </c>
      <c r="G152" s="426" t="str">
        <f>IFERROR(VLOOKUP(F152,Database!A:D,2,FALSE),"FG not Found")</f>
        <v>DK 10 OZ STRAWBERRY PRESERVES-6PK</v>
      </c>
      <c r="H152" s="269">
        <f>IFERROR(VLOOKUP(F152,Database!A:C,3,FALSE),"r")</f>
        <v>2462</v>
      </c>
      <c r="I152" s="269">
        <f>IFERROR(VLOOKUP(F152,Database!A:D,4,FALSE),"r")</f>
        <v>360</v>
      </c>
      <c r="J152" s="269">
        <f t="shared" si="33"/>
        <v>8.7388888888888889</v>
      </c>
      <c r="K152" s="269">
        <f t="shared" si="30"/>
        <v>18</v>
      </c>
      <c r="L152" s="269">
        <f t="shared" si="31"/>
        <v>6480</v>
      </c>
      <c r="M152" s="335">
        <f t="shared" si="32"/>
        <v>0</v>
      </c>
      <c r="N152" s="269">
        <f t="shared" si="27"/>
        <v>9</v>
      </c>
      <c r="O152" s="269">
        <f t="shared" si="28"/>
        <v>3146</v>
      </c>
      <c r="P152" s="340">
        <f t="shared" si="29"/>
        <v>22158</v>
      </c>
      <c r="Q152" s="353" t="str">
        <f>IFERROR(VLOOKUP(F152,Database!A:F,6,FALSE),"No")</f>
        <v>Not a Designated Item to Send on Maturity</v>
      </c>
      <c r="R152" s="353" t="str">
        <f>IFERROR(VLOOKUP(F153,Database!A:E,5,FALSE),"")</f>
        <v>Not Acidified Product</v>
      </c>
      <c r="S152" s="352" t="str">
        <f>IFERROR(VLOOKUP(F152,Database!A:G,7,FALSE),"FG not Found")</f>
        <v>Not a Designated Item</v>
      </c>
      <c r="T152" s="281" t="b">
        <f t="shared" si="22"/>
        <v>0</v>
      </c>
      <c r="U152" s="414"/>
      <c r="V152" s="414"/>
      <c r="W152" s="414"/>
      <c r="X152" s="284" t="e">
        <f>IF(VLOOKUP($T152,Tags!A:AU,28)=$D152,"Tags/Reported Prod Match","Not a Match")</f>
        <v>#N/A</v>
      </c>
      <c r="Y152" s="2"/>
    </row>
    <row r="153" spans="1:25" x14ac:dyDescent="0.25">
      <c r="A153" s="282">
        <f t="shared" si="20"/>
        <v>147.1</v>
      </c>
      <c r="B153" s="425">
        <v>42343</v>
      </c>
      <c r="C153" s="348">
        <v>0</v>
      </c>
      <c r="D153" s="267">
        <v>1592</v>
      </c>
      <c r="E153" s="267">
        <f t="shared" si="23"/>
        <v>1592</v>
      </c>
      <c r="F153" s="430">
        <v>5150003368</v>
      </c>
      <c r="G153" s="426" t="str">
        <f>IFERROR(VLOOKUP(F153,Database!A:D,2,FALSE),"FG not Found")</f>
        <v>DK 10 OZ BLACKBERRY PRESERVES-6PK</v>
      </c>
      <c r="H153" s="269">
        <f>IFERROR(VLOOKUP(F153,Database!A:C,3,FALSE),"r")</f>
        <v>2462</v>
      </c>
      <c r="I153" s="269">
        <f>IFERROR(VLOOKUP(F153,Database!A:D,4,FALSE),"r")</f>
        <v>360</v>
      </c>
      <c r="J153" s="269">
        <f t="shared" si="33"/>
        <v>4.4222222222222225</v>
      </c>
      <c r="K153" s="269">
        <f t="shared" si="30"/>
        <v>18</v>
      </c>
      <c r="L153" s="269">
        <f t="shared" si="31"/>
        <v>6480</v>
      </c>
      <c r="M153" s="335">
        <f t="shared" si="32"/>
        <v>0</v>
      </c>
      <c r="N153" s="269">
        <f t="shared" si="27"/>
        <v>5</v>
      </c>
      <c r="O153" s="269">
        <f t="shared" si="28"/>
        <v>1592</v>
      </c>
      <c r="P153" s="340">
        <f t="shared" si="29"/>
        <v>12310</v>
      </c>
      <c r="Q153" s="353" t="str">
        <f>IFERROR(VLOOKUP(F153,Database!A:F,6,FALSE),"No")</f>
        <v>Not a Designated Item to Send on Maturity</v>
      </c>
      <c r="R153" s="353" t="str">
        <f>IFERROR(VLOOKUP(F154,Database!A:E,5,FALSE),"")</f>
        <v>L</v>
      </c>
      <c r="S153" s="352" t="str">
        <f>IFERROR(VLOOKUP(F153,Database!A:G,7,FALSE),"FG not Found")</f>
        <v>Not a Designated Item</v>
      </c>
      <c r="T153" s="281" t="b">
        <f t="shared" si="22"/>
        <v>0</v>
      </c>
      <c r="U153" s="414"/>
      <c r="V153" s="414"/>
      <c r="W153" s="414"/>
      <c r="X153" s="284" t="e">
        <f>IF(VLOOKUP($T153,Tags!A:AU,28)=$D153,"Tags/Reported Prod Match","Not a Match")</f>
        <v>#N/A</v>
      </c>
      <c r="Y153" s="2"/>
    </row>
    <row r="154" spans="1:25" x14ac:dyDescent="0.25">
      <c r="A154" s="282">
        <f t="shared" si="20"/>
        <v>148.1</v>
      </c>
      <c r="B154" s="425">
        <v>42343</v>
      </c>
      <c r="C154" s="348">
        <v>0</v>
      </c>
      <c r="D154" s="267">
        <v>5547</v>
      </c>
      <c r="E154" s="267">
        <f t="shared" si="23"/>
        <v>5547</v>
      </c>
      <c r="F154" s="430">
        <v>5150003131</v>
      </c>
      <c r="G154" s="426" t="str">
        <f>IFERROR(VLOOKUP(F154,Database!A:D,2,FALSE),"FG not Found")</f>
        <v>DK 8.75 OZ PEPPER &amp; ONION RLSH-6PK</v>
      </c>
      <c r="H154" s="269">
        <f>IFERROR(VLOOKUP(F154,Database!A:C,3,FALSE),"r")</f>
        <v>2282</v>
      </c>
      <c r="I154" s="269">
        <f>IFERROR(VLOOKUP(F154,Database!A:D,4,FALSE),"r")</f>
        <v>360</v>
      </c>
      <c r="J154" s="269">
        <f t="shared" si="33"/>
        <v>15.408333333333333</v>
      </c>
      <c r="K154" s="269">
        <f t="shared" si="30"/>
        <v>19</v>
      </c>
      <c r="L154" s="269">
        <f t="shared" si="31"/>
        <v>6840</v>
      </c>
      <c r="M154" s="335">
        <f t="shared" si="32"/>
        <v>0</v>
      </c>
      <c r="N154" s="269">
        <f t="shared" si="27"/>
        <v>16</v>
      </c>
      <c r="O154" s="269">
        <f t="shared" si="28"/>
        <v>5547</v>
      </c>
      <c r="P154" s="340">
        <f t="shared" si="29"/>
        <v>36512</v>
      </c>
      <c r="Q154" s="353" t="str">
        <f>IFERROR(VLOOKUP(F154,Database!A:F,6,FALSE),"No")</f>
        <v>Not a Designated Item to Send on Maturity</v>
      </c>
      <c r="R154" s="353" t="str">
        <f>IFERROR(VLOOKUP(F155,Database!A:E,5,FALSE),"")</f>
        <v>Not Acidified Product</v>
      </c>
      <c r="S154" s="352" t="str">
        <f>IFERROR(VLOOKUP(F154,Database!A:G,7,FALSE),"FG not Found")</f>
        <v>Not a Designated Item</v>
      </c>
      <c r="T154" s="281" t="b">
        <f t="shared" si="22"/>
        <v>0</v>
      </c>
      <c r="U154" s="414"/>
      <c r="V154" s="414"/>
      <c r="W154" s="414"/>
      <c r="X154" s="284" t="e">
        <f>IF(VLOOKUP($T154,Tags!A:AU,28)=$D154,"Tags/Reported Prod Match","Not a Match")</f>
        <v>#N/A</v>
      </c>
      <c r="Y154" s="2"/>
    </row>
    <row r="155" spans="1:25" x14ac:dyDescent="0.25">
      <c r="A155" s="282">
        <f t="shared" si="20"/>
        <v>149.1</v>
      </c>
      <c r="B155" s="433">
        <v>42343</v>
      </c>
      <c r="C155" s="431">
        <v>0</v>
      </c>
      <c r="D155" s="417">
        <v>1536</v>
      </c>
      <c r="E155" s="267">
        <f t="shared" si="23"/>
        <v>1536</v>
      </c>
      <c r="F155" s="663">
        <v>5150003084</v>
      </c>
      <c r="G155" s="427" t="str">
        <f>IFERROR(VLOOKUP(F155,Database!A:D,2,FALSE),"FG not Found")</f>
        <v>DK 10 OZ LIME CURD-6PK</v>
      </c>
      <c r="H155" s="418">
        <f>IFERROR(VLOOKUP(F155,Database!A:C,3,FALSE),"r")</f>
        <v>2462</v>
      </c>
      <c r="I155" s="418">
        <f>IFERROR(VLOOKUP(F155,Database!A:D,4,FALSE),"r")</f>
        <v>360</v>
      </c>
      <c r="J155" s="269">
        <f t="shared" si="33"/>
        <v>4.2666666666666666</v>
      </c>
      <c r="K155" s="269">
        <f t="shared" si="30"/>
        <v>18</v>
      </c>
      <c r="L155" s="269">
        <f t="shared" si="31"/>
        <v>6480</v>
      </c>
      <c r="M155" s="335">
        <f t="shared" si="32"/>
        <v>0</v>
      </c>
      <c r="N155" s="269">
        <f t="shared" si="27"/>
        <v>5</v>
      </c>
      <c r="O155" s="269">
        <f t="shared" si="28"/>
        <v>1536</v>
      </c>
      <c r="P155" s="340">
        <f t="shared" si="29"/>
        <v>12310</v>
      </c>
      <c r="Q155" s="419" t="str">
        <f>IFERROR(VLOOKUP(F155,Database!A:F,6,FALSE),"No")</f>
        <v>Not a Designated Item to Send on Maturity</v>
      </c>
      <c r="R155" s="419" t="str">
        <f>IFERROR(VLOOKUP(F156,Database!A:E,5,FALSE),"")</f>
        <v>Not Acidified Product</v>
      </c>
      <c r="S155" s="420" t="str">
        <f>IFERROR(VLOOKUP(F155,Database!A:G,7,FALSE),"FG not Found")</f>
        <v>Not a Designated Item</v>
      </c>
      <c r="T155" s="421" t="b">
        <f t="shared" si="22"/>
        <v>0</v>
      </c>
      <c r="U155" s="422"/>
      <c r="V155" s="422"/>
      <c r="W155" s="422"/>
      <c r="X155" s="423" t="e">
        <f>IF(VLOOKUP($T155,Tags!A:AU,28)=$D155,"Tags/Reported Prod Match","Not a Match")</f>
        <v>#N/A</v>
      </c>
      <c r="Y155" s="2"/>
    </row>
    <row r="156" spans="1:25" x14ac:dyDescent="0.25">
      <c r="A156" s="282">
        <f t="shared" si="20"/>
        <v>150.1</v>
      </c>
      <c r="B156" s="425">
        <v>42343</v>
      </c>
      <c r="C156" s="350">
        <v>1521</v>
      </c>
      <c r="D156" s="348">
        <v>1521</v>
      </c>
      <c r="E156" s="267">
        <v>0</v>
      </c>
      <c r="F156" s="430">
        <v>5150003365</v>
      </c>
      <c r="G156" s="426" t="str">
        <f>IFERROR(VLOOKUP(F156,Database!A:D,2,FALSE),"FG not Found")</f>
        <v>DK 10 OZ BLUEBERRY PRESERVES-6PK</v>
      </c>
      <c r="H156" s="269">
        <f>IFERROR(VLOOKUP(F156,Database!A:C,3,FALSE),"r")</f>
        <v>2462</v>
      </c>
      <c r="I156" s="269">
        <f>IFERROR(VLOOKUP(F156,Database!A:D,4,FALSE),"r")</f>
        <v>360</v>
      </c>
      <c r="J156" s="269">
        <f t="shared" si="33"/>
        <v>4.2249999999999996</v>
      </c>
      <c r="K156" s="269">
        <f t="shared" si="30"/>
        <v>18</v>
      </c>
      <c r="L156" s="269">
        <f t="shared" si="31"/>
        <v>6480</v>
      </c>
      <c r="M156" s="335">
        <f t="shared" si="32"/>
        <v>0</v>
      </c>
      <c r="N156" s="269">
        <f t="shared" si="27"/>
        <v>0</v>
      </c>
      <c r="O156" s="269">
        <f t="shared" si="28"/>
        <v>0</v>
      </c>
      <c r="P156" s="340">
        <f t="shared" si="29"/>
        <v>0</v>
      </c>
      <c r="Q156" s="353" t="str">
        <f>IFERROR(VLOOKUP(F156,Database!A:F,6,FALSE),"No")</f>
        <v>Not a Designated Item to Send on Maturity</v>
      </c>
      <c r="R156" s="353" t="str">
        <f>IFERROR(VLOOKUP(F157,Database!A:E,5,FALSE),"")</f>
        <v>Not Acidified Product</v>
      </c>
      <c r="S156" s="352" t="str">
        <f>IFERROR(VLOOKUP(F156,Database!A:G,7,FALSE),"FG not Found")</f>
        <v>Not a Designated Item</v>
      </c>
      <c r="T156" s="281" t="b">
        <f t="shared" si="22"/>
        <v>1</v>
      </c>
      <c r="U156" s="414"/>
      <c r="V156" s="414"/>
      <c r="W156" s="414"/>
      <c r="X156" s="284" t="e">
        <f>IF(VLOOKUP($T156,Tags!A:AU,28)=$E156,"Tags/Reported Prod Match","Not a Match")</f>
        <v>#N/A</v>
      </c>
      <c r="Y156" s="2"/>
    </row>
    <row r="157" spans="1:25" x14ac:dyDescent="0.25">
      <c r="A157" s="282">
        <f t="shared" si="20"/>
        <v>151.1</v>
      </c>
      <c r="B157" s="425">
        <v>42343</v>
      </c>
      <c r="C157" s="409">
        <v>500</v>
      </c>
      <c r="D157" s="347">
        <v>500</v>
      </c>
      <c r="E157" s="267">
        <v>0</v>
      </c>
      <c r="F157" s="430">
        <v>5150002657</v>
      </c>
      <c r="G157" s="426" t="str">
        <f>IFERROR(VLOOKUP(F157,Database!A:D,2,FALSE),"FG not Found")</f>
        <v>DK SQR 12/10 OZ STRAWBERRY PRES</v>
      </c>
      <c r="H157" s="269">
        <f>IFERROR(VLOOKUP(F157,Database!A:C,3,FALSE),"r")</f>
        <v>2390.8000000000002</v>
      </c>
      <c r="I157" s="269">
        <f>IFERROR(VLOOKUP(F157,Database!A:D,4,FALSE),"r")</f>
        <v>176</v>
      </c>
      <c r="J157" s="269">
        <f t="shared" si="33"/>
        <v>2.8409090909090908</v>
      </c>
      <c r="K157" s="269">
        <f t="shared" si="30"/>
        <v>18</v>
      </c>
      <c r="L157" s="269">
        <f t="shared" si="31"/>
        <v>3168</v>
      </c>
      <c r="M157" s="335">
        <f t="shared" si="32"/>
        <v>0</v>
      </c>
      <c r="N157" s="269">
        <f t="shared" si="27"/>
        <v>0</v>
      </c>
      <c r="O157" s="269">
        <f t="shared" si="28"/>
        <v>0</v>
      </c>
      <c r="P157" s="340">
        <f t="shared" si="29"/>
        <v>0</v>
      </c>
      <c r="Q157" s="353" t="str">
        <f>IFERROR(VLOOKUP(F157,Database!A:F,6,FALSE),"No")</f>
        <v>Not a Designated Item to Send on Maturity</v>
      </c>
      <c r="R157" s="353" t="str">
        <f>IFERROR(VLOOKUP(F158,Database!A:E,5,FALSE),"")</f>
        <v>L</v>
      </c>
      <c r="S157" s="352" t="str">
        <f>IFERROR(VLOOKUP(F157,Database!A:G,7,FALSE),"FG not Found")</f>
        <v>Not a Designated Item</v>
      </c>
      <c r="T157" s="281" t="b">
        <f t="shared" si="22"/>
        <v>1</v>
      </c>
      <c r="U157" s="414"/>
      <c r="V157" s="414"/>
      <c r="W157" s="414"/>
      <c r="X157" s="284" t="e">
        <f>IF(VLOOKUP($T157,Tags!A:AU,28)=$E157,"Tags/Reported Prod Match","Not a Match")</f>
        <v>#N/A</v>
      </c>
      <c r="Y157" s="2"/>
    </row>
    <row r="158" spans="1:25" x14ac:dyDescent="0.25">
      <c r="A158" s="282">
        <f t="shared" si="20"/>
        <v>152.1</v>
      </c>
      <c r="B158" s="425">
        <v>42346</v>
      </c>
      <c r="C158" s="347">
        <v>0</v>
      </c>
      <c r="D158" s="347">
        <v>1587</v>
      </c>
      <c r="E158" s="267">
        <f t="shared" si="23"/>
        <v>1587</v>
      </c>
      <c r="F158" s="430">
        <v>5150003131</v>
      </c>
      <c r="G158" s="426" t="str">
        <f>IFERROR(VLOOKUP(F158,Database!A:D,2,FALSE),"FG not Found")</f>
        <v>DK 8.75 OZ PEPPER &amp; ONION RLSH-6PK</v>
      </c>
      <c r="H158" s="269">
        <f>IFERROR(VLOOKUP(F158,Database!A:C,3,FALSE),"r")</f>
        <v>2282</v>
      </c>
      <c r="I158" s="269">
        <f>IFERROR(VLOOKUP(F158,Database!A:D,4,FALSE),"r")</f>
        <v>360</v>
      </c>
      <c r="J158" s="269">
        <f t="shared" si="33"/>
        <v>4.4083333333333332</v>
      </c>
      <c r="K158" s="269">
        <f t="shared" si="30"/>
        <v>19</v>
      </c>
      <c r="L158" s="269">
        <f t="shared" si="31"/>
        <v>6840</v>
      </c>
      <c r="M158" s="335">
        <f t="shared" si="32"/>
        <v>0</v>
      </c>
      <c r="N158" s="269">
        <f t="shared" si="27"/>
        <v>5</v>
      </c>
      <c r="O158" s="269">
        <f t="shared" si="28"/>
        <v>1587</v>
      </c>
      <c r="P158" s="340">
        <f t="shared" si="29"/>
        <v>11410</v>
      </c>
      <c r="Q158" s="353" t="str">
        <f>IFERROR(VLOOKUP(F158,Database!A:F,6,FALSE),"No")</f>
        <v>Not a Designated Item to Send on Maturity</v>
      </c>
      <c r="R158" s="353" t="str">
        <f>IFERROR(VLOOKUP(F159,Database!A:E,5,FALSE),"")</f>
        <v>Not Acidified Product</v>
      </c>
      <c r="S158" s="352" t="str">
        <f>IFERROR(VLOOKUP(F158,Database!A:G,7,FALSE),"FG not Found")</f>
        <v>Not a Designated Item</v>
      </c>
      <c r="T158" s="281" t="b">
        <f t="shared" si="22"/>
        <v>0</v>
      </c>
      <c r="U158" s="414"/>
      <c r="V158" s="414"/>
      <c r="W158" s="414"/>
      <c r="X158" s="284" t="e">
        <f>IF(VLOOKUP($T158,Tags!A:AU,28)=$E158,"Tags/Reported Prod Match","Not a Match")</f>
        <v>#N/A</v>
      </c>
      <c r="Y158" s="2"/>
    </row>
    <row r="159" spans="1:25" x14ac:dyDescent="0.25">
      <c r="A159" s="282">
        <f t="shared" si="20"/>
        <v>153.1</v>
      </c>
      <c r="B159" s="425">
        <v>42346</v>
      </c>
      <c r="C159" s="409">
        <v>3146</v>
      </c>
      <c r="D159" s="347">
        <v>3146</v>
      </c>
      <c r="E159" s="267">
        <f t="shared" si="23"/>
        <v>0</v>
      </c>
      <c r="F159" s="430">
        <v>5150003367</v>
      </c>
      <c r="G159" s="426" t="str">
        <f>IFERROR(VLOOKUP(F159,Database!A:D,2,FALSE),"FG not Found")</f>
        <v>DK 10 OZ STRAWBERRY PRESERVES-6PK</v>
      </c>
      <c r="H159" s="269">
        <f>IFERROR(VLOOKUP(F159,Database!A:C,3,FALSE),"r")</f>
        <v>2462</v>
      </c>
      <c r="I159" s="269">
        <f>IFERROR(VLOOKUP(F159,Database!A:D,4,FALSE),"r")</f>
        <v>360</v>
      </c>
      <c r="J159" s="269">
        <f t="shared" si="33"/>
        <v>8.7388888888888889</v>
      </c>
      <c r="K159" s="269">
        <f t="shared" si="30"/>
        <v>18</v>
      </c>
      <c r="L159" s="269">
        <f t="shared" si="31"/>
        <v>6480</v>
      </c>
      <c r="M159" s="335">
        <f t="shared" si="32"/>
        <v>0</v>
      </c>
      <c r="N159" s="269">
        <f t="shared" si="27"/>
        <v>0</v>
      </c>
      <c r="O159" s="269">
        <f t="shared" si="28"/>
        <v>0</v>
      </c>
      <c r="P159" s="340">
        <f t="shared" si="29"/>
        <v>0</v>
      </c>
      <c r="Q159" s="353" t="str">
        <f>IFERROR(VLOOKUP(F159,Database!A:F,6,FALSE),"No")</f>
        <v>Not a Designated Item to Send on Maturity</v>
      </c>
      <c r="R159" s="353" t="str">
        <f>IFERROR(VLOOKUP(F160,Database!A:E,5,FALSE),"")</f>
        <v>Not Acidified Product</v>
      </c>
      <c r="S159" s="352" t="str">
        <f>IFERROR(VLOOKUP(F159,Database!A:G,7,FALSE),"FG not Found")</f>
        <v>Not a Designated Item</v>
      </c>
      <c r="T159" s="281" t="b">
        <f t="shared" si="22"/>
        <v>0</v>
      </c>
      <c r="U159" s="414"/>
      <c r="V159" s="414"/>
      <c r="W159" s="414"/>
      <c r="X159" s="284" t="e">
        <f>IF(VLOOKUP($T159,Tags!A:AU,28)=$E159,"Tags/Reported Prod Match","Not a Match")</f>
        <v>#N/A</v>
      </c>
      <c r="Y159" s="2"/>
    </row>
    <row r="160" spans="1:25" x14ac:dyDescent="0.25">
      <c r="A160" s="282">
        <f t="shared" si="20"/>
        <v>154.1</v>
      </c>
      <c r="B160" s="425">
        <v>42346</v>
      </c>
      <c r="C160" s="347">
        <v>0</v>
      </c>
      <c r="D160" s="347">
        <v>449</v>
      </c>
      <c r="E160" s="267">
        <f t="shared" si="23"/>
        <v>449</v>
      </c>
      <c r="F160" s="430">
        <v>5150040149</v>
      </c>
      <c r="G160" s="426" t="str">
        <f>IFERROR(VLOOKUP(F160,Database!A:D,2,FALSE),"FG not Found")</f>
        <v>SM 10 ML NSA STRAW SPRD</v>
      </c>
      <c r="H160" s="269">
        <f>IFERROR(VLOOKUP(F160,Database!A:C,3,FALSE),"r")</f>
        <v>1004.4</v>
      </c>
      <c r="I160" s="269">
        <f>IFERROR(VLOOKUP(F160,Database!A:D,4,FALSE),"r")</f>
        <v>154</v>
      </c>
      <c r="J160" s="269">
        <f t="shared" si="33"/>
        <v>2.9155844155844157</v>
      </c>
      <c r="K160" s="269">
        <f t="shared" si="30"/>
        <v>26</v>
      </c>
      <c r="L160" s="269">
        <f t="shared" si="31"/>
        <v>4004</v>
      </c>
      <c r="M160" s="335">
        <f t="shared" si="32"/>
        <v>0</v>
      </c>
      <c r="N160" s="269">
        <f t="shared" si="27"/>
        <v>3</v>
      </c>
      <c r="O160" s="269">
        <f t="shared" si="28"/>
        <v>449</v>
      </c>
      <c r="P160" s="340">
        <f t="shared" si="29"/>
        <v>3013.2</v>
      </c>
      <c r="Q160" s="353" t="str">
        <f>IFERROR(VLOOKUP(F160,Database!A:F,6,FALSE),"No")</f>
        <v>Not a Designated Item to Send on Maturity</v>
      </c>
      <c r="R160" s="353" t="str">
        <f>IFERROR(VLOOKUP(F161,Database!A:E,5,FALSE),"")</f>
        <v>Not Acidified Product</v>
      </c>
      <c r="S160" s="352" t="str">
        <f>IFERROR(VLOOKUP(F160,Database!A:G,7,FALSE),"FG not Found")</f>
        <v>Not a Designated Item</v>
      </c>
      <c r="T160" s="281" t="b">
        <f t="shared" si="22"/>
        <v>0</v>
      </c>
      <c r="U160" s="414"/>
      <c r="V160" s="414"/>
      <c r="W160" s="414"/>
      <c r="X160" s="284" t="e">
        <f>IF(VLOOKUP($T160,Tags!A:AU,28)=$E160,"Tags/Reported Prod Match","Not a Match")</f>
        <v>#N/A</v>
      </c>
      <c r="Y160" s="2"/>
    </row>
    <row r="161" spans="1:25" x14ac:dyDescent="0.25">
      <c r="A161" s="282">
        <f t="shared" si="20"/>
        <v>155.1</v>
      </c>
      <c r="B161" s="425">
        <v>42346</v>
      </c>
      <c r="C161" s="347">
        <v>0</v>
      </c>
      <c r="D161" s="347">
        <v>1070</v>
      </c>
      <c r="E161" s="267">
        <f t="shared" si="23"/>
        <v>1070</v>
      </c>
      <c r="F161" s="430">
        <v>5150004545</v>
      </c>
      <c r="G161" s="426" t="str">
        <f>IFERROR(VLOOKUP(F161,Database!A:D,2,FALSE),"FG not Found")</f>
        <v>GM 10 ML LT RASP FR SPREAD</v>
      </c>
      <c r="H161" s="269">
        <f>IFERROR(VLOOKUP(F161,Database!A:C,3,FALSE),"r")</f>
        <v>1143</v>
      </c>
      <c r="I161" s="269">
        <f>IFERROR(VLOOKUP(F161,Database!A:D,4,FALSE),"r")</f>
        <v>154</v>
      </c>
      <c r="J161" s="269">
        <f t="shared" si="33"/>
        <v>6.9480519480519485</v>
      </c>
      <c r="K161" s="269">
        <f t="shared" si="30"/>
        <v>26</v>
      </c>
      <c r="L161" s="269">
        <f t="shared" si="31"/>
        <v>4004</v>
      </c>
      <c r="M161" s="335">
        <f t="shared" si="32"/>
        <v>0</v>
      </c>
      <c r="N161" s="269">
        <f t="shared" si="27"/>
        <v>7</v>
      </c>
      <c r="O161" s="269">
        <f t="shared" si="28"/>
        <v>1070</v>
      </c>
      <c r="P161" s="340">
        <f t="shared" si="29"/>
        <v>8001</v>
      </c>
      <c r="Q161" s="353" t="str">
        <f>IFERROR(VLOOKUP(F161,Database!A:F,6,FALSE),"No")</f>
        <v>Not a Designated Item to Send on Maturity</v>
      </c>
      <c r="R161" s="353" t="str">
        <f>IFERROR(VLOOKUP(F162,Database!A:E,5,FALSE),"")</f>
        <v>Not Acidified Product</v>
      </c>
      <c r="S161" s="352" t="str">
        <f>IFERROR(VLOOKUP(F161,Database!A:G,7,FALSE),"FG not Found")</f>
        <v>Not a Designated Item</v>
      </c>
      <c r="T161" s="281" t="b">
        <f t="shared" si="22"/>
        <v>0</v>
      </c>
      <c r="U161" s="414"/>
      <c r="V161" s="414"/>
      <c r="W161" s="414"/>
      <c r="X161" s="284" t="e">
        <f>IF(VLOOKUP($T161,Tags!A:AU,28)=$E161,"Tags/Reported Prod Match","Not a Match")</f>
        <v>#N/A</v>
      </c>
      <c r="Y161" s="2"/>
    </row>
    <row r="162" spans="1:25" x14ac:dyDescent="0.25">
      <c r="A162" s="282">
        <f t="shared" si="20"/>
        <v>156.1</v>
      </c>
      <c r="B162" s="425">
        <v>42346</v>
      </c>
      <c r="C162" s="347">
        <v>0</v>
      </c>
      <c r="D162" s="347">
        <v>1666</v>
      </c>
      <c r="E162" s="267">
        <f t="shared" si="23"/>
        <v>1666</v>
      </c>
      <c r="F162" s="430">
        <v>5150040125</v>
      </c>
      <c r="G162" s="426" t="str">
        <f>IFERROR(VLOOKUP(F162,Database!A:D,2,FALSE),"FG not Found")</f>
        <v>SM 10 ML PURE RASP</v>
      </c>
      <c r="H162" s="269">
        <f>IFERROR(VLOOKUP(F162,Database!A:C,3,FALSE),"r")</f>
        <v>1143</v>
      </c>
      <c r="I162" s="269">
        <f>IFERROR(VLOOKUP(F162,Database!A:D,4,FALSE),"r")</f>
        <v>154</v>
      </c>
      <c r="J162" s="269">
        <f t="shared" si="33"/>
        <v>10.818181818181818</v>
      </c>
      <c r="K162" s="269">
        <f t="shared" si="30"/>
        <v>26</v>
      </c>
      <c r="L162" s="269">
        <f t="shared" si="31"/>
        <v>4004</v>
      </c>
      <c r="M162" s="335">
        <f t="shared" si="32"/>
        <v>0</v>
      </c>
      <c r="N162" s="269">
        <f t="shared" si="27"/>
        <v>11</v>
      </c>
      <c r="O162" s="269">
        <f t="shared" si="28"/>
        <v>1666</v>
      </c>
      <c r="P162" s="340">
        <f t="shared" si="29"/>
        <v>12573</v>
      </c>
      <c r="Q162" s="353" t="str">
        <f>IFERROR(VLOOKUP(F162,Database!A:F,6,FALSE),"No")</f>
        <v>Not a Designated Item to Send on Maturity</v>
      </c>
      <c r="R162" s="353" t="str">
        <f>IFERROR(VLOOKUP(F163,Database!A:E,5,FALSE),"")</f>
        <v>Not Acidified Product</v>
      </c>
      <c r="S162" s="352" t="str">
        <f>IFERROR(VLOOKUP(F162,Database!A:G,7,FALSE),"FG not Found")</f>
        <v>Not a Designated Item</v>
      </c>
      <c r="T162" s="281" t="b">
        <f t="shared" si="22"/>
        <v>0</v>
      </c>
      <c r="U162" s="414"/>
      <c r="V162" s="414"/>
      <c r="W162" s="414"/>
      <c r="X162" s="284" t="e">
        <f>IF(VLOOKUP($T162,Tags!A:AU,28)=$E162,"Tags/Reported Prod Match","Not a Match")</f>
        <v>#N/A</v>
      </c>
      <c r="Y162" s="2"/>
    </row>
    <row r="163" spans="1:25" x14ac:dyDescent="0.25">
      <c r="A163" s="282">
        <f t="shared" si="20"/>
        <v>157.1</v>
      </c>
      <c r="B163" s="425">
        <v>42346</v>
      </c>
      <c r="C163" s="347">
        <v>0</v>
      </c>
      <c r="D163" s="347">
        <v>4103</v>
      </c>
      <c r="E163" s="267">
        <f t="shared" si="23"/>
        <v>4103</v>
      </c>
      <c r="F163" s="430">
        <v>5150024359</v>
      </c>
      <c r="G163" s="426" t="str">
        <f>IFERROR(VLOOKUP(F163,Database!A:D,2,FALSE),"FG not Found")</f>
        <v>SM 7.25 OZ MGSHL CRML TPG 8CT</v>
      </c>
      <c r="H163" s="269">
        <f>IFERROR(VLOOKUP(F163,Database!A:C,3,FALSE),"r")</f>
        <v>1277.5999999999999</v>
      </c>
      <c r="I163" s="269">
        <f>IFERROR(VLOOKUP(F163,Database!A:D,4,FALSE),"r")</f>
        <v>282</v>
      </c>
      <c r="J163" s="269">
        <f t="shared" si="33"/>
        <v>14.549645390070921</v>
      </c>
      <c r="K163" s="269">
        <f t="shared" si="30"/>
        <v>26</v>
      </c>
      <c r="L163" s="269">
        <f t="shared" si="31"/>
        <v>7332</v>
      </c>
      <c r="M163" s="335">
        <f t="shared" si="32"/>
        <v>0</v>
      </c>
      <c r="N163" s="269">
        <f t="shared" si="27"/>
        <v>15</v>
      </c>
      <c r="O163" s="269">
        <f t="shared" si="28"/>
        <v>4103</v>
      </c>
      <c r="P163" s="340">
        <f t="shared" si="29"/>
        <v>19164</v>
      </c>
      <c r="Q163" s="353" t="str">
        <f>IFERROR(VLOOKUP(F163,Database!A:F,6,FALSE),"No")</f>
        <v>MICRO</v>
      </c>
      <c r="R163" s="353" t="str">
        <f>IFERROR(VLOOKUP(F164,Database!A:E,5,FALSE),"")</f>
        <v>Not Acidified Product</v>
      </c>
      <c r="S163" s="352" t="str">
        <f>IFERROR(VLOOKUP(F163,Database!A:G,7,FALSE),"FG not Found")</f>
        <v>Not a Designated Item</v>
      </c>
      <c r="T163" s="281" t="b">
        <f t="shared" si="22"/>
        <v>1</v>
      </c>
      <c r="U163" s="414"/>
      <c r="V163" s="414"/>
      <c r="W163" s="414"/>
      <c r="X163" s="284" t="e">
        <f>IF(VLOOKUP($T163,Tags!A:AU,28)=$E163,"Tags/Reported Prod Match","Not a Match")</f>
        <v>#N/A</v>
      </c>
      <c r="Y163" s="2"/>
    </row>
    <row r="164" spans="1:25" x14ac:dyDescent="0.25">
      <c r="A164" s="282">
        <f t="shared" si="20"/>
        <v>158.1</v>
      </c>
      <c r="B164" s="425">
        <v>42346</v>
      </c>
      <c r="C164" s="347">
        <v>0</v>
      </c>
      <c r="D164" s="347">
        <v>21469</v>
      </c>
      <c r="E164" s="267">
        <f t="shared" si="23"/>
        <v>21469</v>
      </c>
      <c r="F164" s="430">
        <v>5150003116</v>
      </c>
      <c r="G164" s="426" t="str">
        <f>IFERROR(VLOOKUP(F164,Database!A:D,2,FALSE),"FG not Found")</f>
        <v>DK 10 OZ LEMON CURD-6PK</v>
      </c>
      <c r="H164" s="269">
        <f>IFERROR(VLOOKUP(F164,Database!A:C,3,FALSE),"r")</f>
        <v>2390</v>
      </c>
      <c r="I164" s="269">
        <f>IFERROR(VLOOKUP(F164,Database!A:D,4,FALSE),"r")</f>
        <v>360</v>
      </c>
      <c r="J164" s="269">
        <f t="shared" si="33"/>
        <v>59.636111111111113</v>
      </c>
      <c r="K164" s="269">
        <f t="shared" si="30"/>
        <v>18</v>
      </c>
      <c r="L164" s="269">
        <f t="shared" si="31"/>
        <v>6480</v>
      </c>
      <c r="M164" s="335">
        <f t="shared" si="32"/>
        <v>3</v>
      </c>
      <c r="N164" s="269">
        <f t="shared" si="27"/>
        <v>6</v>
      </c>
      <c r="O164" s="269">
        <f t="shared" si="28"/>
        <v>2029</v>
      </c>
      <c r="P164" s="340">
        <f t="shared" si="29"/>
        <v>14340</v>
      </c>
      <c r="Q164" s="353" t="str">
        <f>IFERROR(VLOOKUP(F164,Database!A:F,6,FALSE),"No")</f>
        <v>Not a Designated Item to Send on Maturity</v>
      </c>
      <c r="R164" s="353" t="str">
        <f>IFERROR(VLOOKUP(F165,Database!A:E,5,FALSE),"")</f>
        <v>Not Acidified Product</v>
      </c>
      <c r="S164" s="352" t="str">
        <f>IFERROR(VLOOKUP(F164,Database!A:G,7,FALSE),"FG not Found")</f>
        <v>Not a Designated Item</v>
      </c>
      <c r="T164" s="281" t="b">
        <f t="shared" si="22"/>
        <v>0</v>
      </c>
      <c r="U164" s="414"/>
      <c r="V164" s="414"/>
      <c r="W164" s="414"/>
      <c r="X164" s="284" t="e">
        <f>IF(VLOOKUP($T164,Tags!A:AU,28)=$E164,"Tags/Reported Prod Match","Not a Match")</f>
        <v>#N/A</v>
      </c>
      <c r="Y164" s="2"/>
    </row>
    <row r="165" spans="1:25" x14ac:dyDescent="0.25">
      <c r="A165" s="282">
        <f t="shared" si="20"/>
        <v>159.1</v>
      </c>
      <c r="B165" s="425">
        <v>42346</v>
      </c>
      <c r="C165" s="409">
        <v>691</v>
      </c>
      <c r="D165" s="409">
        <v>5</v>
      </c>
      <c r="E165" s="267">
        <f t="shared" si="23"/>
        <v>-686</v>
      </c>
      <c r="F165" s="545">
        <v>5150010860</v>
      </c>
      <c r="G165" s="426" t="str">
        <f>IFERROR(VLOOKUP(F165,Database!A:D,2,FALSE),"FG not Found")</f>
        <v>SM 11.5 OZ SLTD CRML SMPL DLT</v>
      </c>
      <c r="H165" s="269">
        <f>IFERROR(VLOOKUP(F165,Database!A:C,3,FALSE),"r")</f>
        <v>1980.2</v>
      </c>
      <c r="I165" s="269">
        <f>IFERROR(VLOOKUP(F165,Database!A:D,4,FALSE),"r")</f>
        <v>252</v>
      </c>
      <c r="J165" s="269">
        <f t="shared" si="33"/>
        <v>1.984126984126984E-2</v>
      </c>
      <c r="K165" s="269">
        <f t="shared" si="30"/>
        <v>22</v>
      </c>
      <c r="L165" s="269">
        <f t="shared" si="31"/>
        <v>5544</v>
      </c>
      <c r="M165" s="335">
        <f t="shared" si="32"/>
        <v>0</v>
      </c>
      <c r="N165" s="269">
        <f t="shared" si="27"/>
        <v>-3</v>
      </c>
      <c r="O165" s="269">
        <f t="shared" si="28"/>
        <v>-686</v>
      </c>
      <c r="P165" s="340">
        <f t="shared" si="29"/>
        <v>-5940.6</v>
      </c>
      <c r="Q165" s="353" t="str">
        <f>IFERROR(VLOOKUP(F165,Database!A:F,6,FALSE),"No")</f>
        <v>Not a Designated Item to Send on Maturity</v>
      </c>
      <c r="R165" s="353" t="str">
        <f>IFERROR(VLOOKUP(F166,Database!A:E,5,FALSE),"")</f>
        <v>Not Acidified Product</v>
      </c>
      <c r="S165" s="352" t="str">
        <f>IFERROR(VLOOKUP(F165,Database!A:G,7,FALSE),"FG not Found")</f>
        <v>Not a Designated Item</v>
      </c>
      <c r="T165" s="281" t="b">
        <f t="shared" si="22"/>
        <v>1</v>
      </c>
      <c r="U165" s="414"/>
      <c r="V165" s="414"/>
      <c r="W165" s="414"/>
      <c r="X165" s="284" t="e">
        <f>IF(VLOOKUP($T165,Tags!A:AU,28)=$E165,"Tags/Reported Prod Match","Not a Match")</f>
        <v>#N/A</v>
      </c>
      <c r="Y165" s="2"/>
    </row>
    <row r="166" spans="1:25" x14ac:dyDescent="0.25">
      <c r="A166" s="282">
        <f t="shared" si="20"/>
        <v>160.1</v>
      </c>
      <c r="B166" s="425">
        <v>42346</v>
      </c>
      <c r="C166" s="347">
        <v>0</v>
      </c>
      <c r="D166" s="347">
        <v>5160</v>
      </c>
      <c r="E166" s="267">
        <f t="shared" si="23"/>
        <v>5160</v>
      </c>
      <c r="F166" s="430">
        <v>5150005190</v>
      </c>
      <c r="G166" s="426" t="str">
        <f>IFERROR(VLOOKUP(F166,Database!A:D,2,FALSE),"FG not Found")</f>
        <v>SM 205 G MGSH CHOCOLATE</v>
      </c>
      <c r="H166" s="269">
        <f>IFERROR(VLOOKUP(F166,Database!A:C,3,FALSE),"r")</f>
        <v>1217</v>
      </c>
      <c r="I166" s="269">
        <f>IFERROR(VLOOKUP(F166,Database!A:D,4,FALSE),"r")</f>
        <v>180</v>
      </c>
      <c r="J166" s="269">
        <f t="shared" si="33"/>
        <v>28.666666666666668</v>
      </c>
      <c r="K166" s="269">
        <f t="shared" si="30"/>
        <v>26</v>
      </c>
      <c r="L166" s="269">
        <f t="shared" si="31"/>
        <v>4680</v>
      </c>
      <c r="M166" s="335">
        <f t="shared" si="32"/>
        <v>1</v>
      </c>
      <c r="N166" s="269">
        <f t="shared" si="27"/>
        <v>3</v>
      </c>
      <c r="O166" s="269">
        <f t="shared" si="28"/>
        <v>480</v>
      </c>
      <c r="P166" s="340">
        <f t="shared" si="29"/>
        <v>3651</v>
      </c>
      <c r="Q166" s="353" t="str">
        <f>IFERROR(VLOOKUP(F166,Database!A:F,6,FALSE),"No")</f>
        <v>MICRO</v>
      </c>
      <c r="R166" s="353" t="str">
        <f>IFERROR(VLOOKUP(F167,Database!A:E,5,FALSE),"")</f>
        <v>Not Acidified Product</v>
      </c>
      <c r="S166" s="352" t="str">
        <f>IFERROR(VLOOKUP(F166,Database!A:G,7,FALSE),"FG not Found")</f>
        <v>Not a Designated Item</v>
      </c>
      <c r="T166" s="281" t="b">
        <f t="shared" si="22"/>
        <v>0</v>
      </c>
      <c r="U166" s="414"/>
      <c r="V166" s="414"/>
      <c r="W166" s="414"/>
      <c r="X166" s="284" t="e">
        <f>IF(VLOOKUP($T166,Tags!A:AU,28)=$E166,"Tags/Reported Prod Match","Not a Match")</f>
        <v>#N/A</v>
      </c>
      <c r="Y166" s="2"/>
    </row>
    <row r="167" spans="1:25" x14ac:dyDescent="0.25">
      <c r="A167" s="282">
        <f t="shared" si="20"/>
        <v>161.1</v>
      </c>
      <c r="B167" s="425">
        <v>42346</v>
      </c>
      <c r="C167" s="409">
        <v>3266</v>
      </c>
      <c r="D167" s="347">
        <v>9222</v>
      </c>
      <c r="E167" s="267">
        <f t="shared" si="23"/>
        <v>5956</v>
      </c>
      <c r="F167" s="430">
        <v>5150024358</v>
      </c>
      <c r="G167" s="426" t="str">
        <f>IFERROR(VLOOKUP(F167,Database!A:D,2,FALSE),"FG not Found")</f>
        <v>SM 7.25 OZ MGSHL CHOC TPG 8 CT</v>
      </c>
      <c r="H167" s="269">
        <f>IFERROR(VLOOKUP(F167,Database!A:C,3,FALSE),"r")</f>
        <v>1277.5999999999999</v>
      </c>
      <c r="I167" s="269">
        <f>IFERROR(VLOOKUP(F167,Database!A:D,4,FALSE),"r")</f>
        <v>282</v>
      </c>
      <c r="J167" s="269">
        <f t="shared" si="33"/>
        <v>32.702127659574465</v>
      </c>
      <c r="K167" s="269">
        <f t="shared" si="30"/>
        <v>26</v>
      </c>
      <c r="L167" s="269">
        <f t="shared" si="31"/>
        <v>7332</v>
      </c>
      <c r="M167" s="335">
        <f t="shared" si="32"/>
        <v>0</v>
      </c>
      <c r="N167" s="269">
        <f t="shared" si="27"/>
        <v>22</v>
      </c>
      <c r="O167" s="269">
        <f t="shared" si="28"/>
        <v>5956</v>
      </c>
      <c r="P167" s="340">
        <f t="shared" si="29"/>
        <v>28107.199999999997</v>
      </c>
      <c r="Q167" s="353" t="str">
        <f>IFERROR(VLOOKUP(F167,Database!A:F,6,FALSE),"No")</f>
        <v>MICRO</v>
      </c>
      <c r="R167" s="353" t="str">
        <f>IFERROR(VLOOKUP(F168,Database!A:E,5,FALSE),"")</f>
        <v>Not Acidified Product</v>
      </c>
      <c r="S167" s="352" t="str">
        <f>IFERROR(VLOOKUP(F167,Database!A:G,7,FALSE),"FG not Found")</f>
        <v>Not a Designated Item</v>
      </c>
      <c r="T167" s="281" t="b">
        <f t="shared" si="22"/>
        <v>1</v>
      </c>
      <c r="U167" s="414"/>
      <c r="V167" s="414"/>
      <c r="W167" s="414"/>
      <c r="X167" s="284" t="e">
        <f>IF(VLOOKUP($T167,Tags!A:AU,28)=$E167,"Tags/Reported Prod Match","Not a Match")</f>
        <v>#N/A</v>
      </c>
      <c r="Y167" s="2"/>
    </row>
    <row r="168" spans="1:25" x14ac:dyDescent="0.25">
      <c r="A168" s="282">
        <f t="shared" si="20"/>
        <v>162.1</v>
      </c>
      <c r="B168" s="425">
        <v>42346</v>
      </c>
      <c r="C168" s="347">
        <v>0</v>
      </c>
      <c r="D168" s="347">
        <v>19271</v>
      </c>
      <c r="E168" s="267">
        <f t="shared" si="23"/>
        <v>19271</v>
      </c>
      <c r="F168" s="430">
        <v>5150010860</v>
      </c>
      <c r="G168" s="426" t="str">
        <f>IFERROR(VLOOKUP(F168,Database!A:D,2,FALSE),"FG not Found")</f>
        <v>SM 11.5 OZ SLTD CRML SMPL DLT</v>
      </c>
      <c r="H168" s="269">
        <f>IFERROR(VLOOKUP(F168,Database!A:C,3,FALSE),"r")</f>
        <v>1980.2</v>
      </c>
      <c r="I168" s="269">
        <f>IFERROR(VLOOKUP(F168,Database!A:D,4,FALSE),"r")</f>
        <v>252</v>
      </c>
      <c r="J168" s="269">
        <f t="shared" si="33"/>
        <v>76.472222222222229</v>
      </c>
      <c r="K168" s="269">
        <f t="shared" si="30"/>
        <v>22</v>
      </c>
      <c r="L168" s="269">
        <f t="shared" si="31"/>
        <v>5544</v>
      </c>
      <c r="M168" s="335">
        <f t="shared" si="32"/>
        <v>3</v>
      </c>
      <c r="N168" s="269">
        <f t="shared" si="27"/>
        <v>11</v>
      </c>
      <c r="O168" s="269">
        <f t="shared" si="28"/>
        <v>2639</v>
      </c>
      <c r="P168" s="340">
        <f t="shared" si="29"/>
        <v>21782.2</v>
      </c>
      <c r="Q168" s="353" t="str">
        <f>IFERROR(VLOOKUP(F168,Database!A:F,6,FALSE),"No")</f>
        <v>Not a Designated Item to Send on Maturity</v>
      </c>
      <c r="R168" s="353" t="str">
        <f>IFERROR(VLOOKUP(F169,Database!A:E,5,FALSE),"")</f>
        <v>Not Acidified Product</v>
      </c>
      <c r="S168" s="352" t="str">
        <f>IFERROR(VLOOKUP(F168,Database!A:G,7,FALSE),"FG not Found")</f>
        <v>Not a Designated Item</v>
      </c>
      <c r="T168" s="281" t="b">
        <f t="shared" si="22"/>
        <v>1</v>
      </c>
      <c r="U168" s="414"/>
      <c r="V168" s="414"/>
      <c r="W168" s="414"/>
      <c r="X168" s="284" t="e">
        <f>IF(VLOOKUP($T168,Tags!A:AU,28)=$E168,"Tags/Reported Prod Match","Not a Match")</f>
        <v>#N/A</v>
      </c>
      <c r="Y168" s="2"/>
    </row>
    <row r="169" spans="1:25" x14ac:dyDescent="0.25">
      <c r="A169" s="282">
        <f t="shared" si="20"/>
        <v>163.1</v>
      </c>
      <c r="B169" s="425">
        <v>42346</v>
      </c>
      <c r="C169" s="347">
        <v>0</v>
      </c>
      <c r="D169" s="347">
        <v>15535</v>
      </c>
      <c r="E169" s="267">
        <f t="shared" si="23"/>
        <v>15535</v>
      </c>
      <c r="F169" s="430">
        <v>5150010864</v>
      </c>
      <c r="G169" s="426" t="str">
        <f>IFERROR(VLOOKUP(F169,Database!A:D,2,FALSE),"FG not Found")</f>
        <v>SM 11.5 OZ HOT FUDGE SMPL DLT</v>
      </c>
      <c r="H169" s="269">
        <f>IFERROR(VLOOKUP(F169,Database!A:C,3,FALSE),"r")</f>
        <v>1980.2</v>
      </c>
      <c r="I169" s="269">
        <f>IFERROR(VLOOKUP(F169,Database!A:D,4,FALSE),"r")</f>
        <v>252</v>
      </c>
      <c r="J169" s="269">
        <f t="shared" si="33"/>
        <v>61.646825396825399</v>
      </c>
      <c r="K169" s="269">
        <f t="shared" si="30"/>
        <v>22</v>
      </c>
      <c r="L169" s="269">
        <f t="shared" si="31"/>
        <v>5544</v>
      </c>
      <c r="M169" s="335">
        <f t="shared" si="32"/>
        <v>2</v>
      </c>
      <c r="N169" s="269">
        <f t="shared" si="27"/>
        <v>18</v>
      </c>
      <c r="O169" s="269">
        <f t="shared" si="28"/>
        <v>4447</v>
      </c>
      <c r="P169" s="340">
        <f t="shared" si="29"/>
        <v>35643.599999999999</v>
      </c>
      <c r="Q169" s="353" t="str">
        <f>IFERROR(VLOOKUP(F169,Database!A:F,6,FALSE),"No")</f>
        <v>Not a Designated Item to Send on Maturity</v>
      </c>
      <c r="R169" s="353" t="str">
        <f>IFERROR(VLOOKUP(F170,Database!A:E,5,FALSE),"")</f>
        <v>Not Acidified Product</v>
      </c>
      <c r="S169" s="352" t="str">
        <f>IFERROR(VLOOKUP(F169,Database!A:G,7,FALSE),"FG not Found")</f>
        <v>Not a Designated Item</v>
      </c>
      <c r="T169" s="281" t="b">
        <f t="shared" si="22"/>
        <v>0</v>
      </c>
      <c r="U169" s="414"/>
      <c r="V169" s="414"/>
      <c r="W169" s="414"/>
      <c r="X169" s="284" t="e">
        <f>IF(VLOOKUP($T169,Tags!A:AU,28)=$E169,"Tags/Reported Prod Match","Not a Match")</f>
        <v>#N/A</v>
      </c>
      <c r="Y169" s="2"/>
    </row>
    <row r="170" spans="1:25" x14ac:dyDescent="0.25">
      <c r="A170" s="282">
        <f t="shared" si="20"/>
        <v>164.1</v>
      </c>
      <c r="B170" s="425">
        <v>42346</v>
      </c>
      <c r="C170" s="347">
        <v>0</v>
      </c>
      <c r="D170" s="409">
        <v>2</v>
      </c>
      <c r="E170" s="267">
        <f t="shared" si="23"/>
        <v>2</v>
      </c>
      <c r="F170" s="545">
        <v>5150010867</v>
      </c>
      <c r="G170" s="426" t="str">
        <f>IFERROR(VLOOKUP(F170,Database!A:D,2,FALSE),"FG not Found")</f>
        <v>SM 11.5 OZ CHOC COCNUT SMP DLT</v>
      </c>
      <c r="H170" s="269">
        <f>IFERROR(VLOOKUP(F170,Database!A:C,3,FALSE),"r")</f>
        <v>1980.2</v>
      </c>
      <c r="I170" s="269">
        <f>IFERROR(VLOOKUP(F170,Database!A:D,4,FALSE),"r")</f>
        <v>252</v>
      </c>
      <c r="J170" s="269">
        <f t="shared" si="33"/>
        <v>7.9365079365079361E-3</v>
      </c>
      <c r="K170" s="269">
        <f t="shared" si="30"/>
        <v>22</v>
      </c>
      <c r="L170" s="269">
        <f t="shared" si="31"/>
        <v>5544</v>
      </c>
      <c r="M170" s="335">
        <f t="shared" si="32"/>
        <v>0</v>
      </c>
      <c r="N170" s="269">
        <f t="shared" si="27"/>
        <v>1</v>
      </c>
      <c r="O170" s="269">
        <f t="shared" si="28"/>
        <v>2</v>
      </c>
      <c r="P170" s="340">
        <f t="shared" si="29"/>
        <v>1980.2</v>
      </c>
      <c r="Q170" s="353" t="str">
        <f>IFERROR(VLOOKUP(F170,Database!A:F,6,FALSE),"No")</f>
        <v>Not a Designated Item to Send on Maturity</v>
      </c>
      <c r="R170" s="353" t="str">
        <f>IFERROR(VLOOKUP(F171,Database!A:E,5,FALSE),"")</f>
        <v>Not Acidified Product</v>
      </c>
      <c r="S170" s="352" t="str">
        <f>IFERROR(VLOOKUP(F170,Database!A:G,7,FALSE),"FG not Found")</f>
        <v>Not a Designated Item</v>
      </c>
      <c r="T170" s="281" t="b">
        <f t="shared" si="22"/>
        <v>0</v>
      </c>
      <c r="U170" s="414"/>
      <c r="V170" s="414"/>
      <c r="W170" s="414"/>
      <c r="X170" s="284" t="e">
        <f>IF(VLOOKUP($T170,Tags!A:AU,28)=$E170,"Tags/Reported Prod Match","Not a Match")</f>
        <v>#N/A</v>
      </c>
      <c r="Y170" s="2"/>
    </row>
    <row r="171" spans="1:25" x14ac:dyDescent="0.25">
      <c r="A171" s="282">
        <f t="shared" si="20"/>
        <v>165.1</v>
      </c>
      <c r="B171" s="425">
        <v>42347</v>
      </c>
      <c r="C171" s="347">
        <v>5922</v>
      </c>
      <c r="D171" s="347">
        <v>5922</v>
      </c>
      <c r="E171" s="267">
        <f t="shared" si="23"/>
        <v>0</v>
      </c>
      <c r="F171" s="430">
        <v>5150024358</v>
      </c>
      <c r="G171" s="426" t="str">
        <f>IFERROR(VLOOKUP(F171,Database!A:D,2,FALSE),"FG not Found")</f>
        <v>SM 7.25 OZ MGSHL CHOC TPG 8 CT</v>
      </c>
      <c r="H171" s="269">
        <f>IFERROR(VLOOKUP(F171,Database!A:C,3,FALSE),"r")</f>
        <v>1277.5999999999999</v>
      </c>
      <c r="I171" s="269">
        <f>IFERROR(VLOOKUP(F171,Database!A:D,4,FALSE),"r")</f>
        <v>282</v>
      </c>
      <c r="J171" s="269">
        <f t="shared" si="33"/>
        <v>21</v>
      </c>
      <c r="K171" s="269">
        <f t="shared" si="30"/>
        <v>26</v>
      </c>
      <c r="L171" s="269">
        <f t="shared" si="31"/>
        <v>7332</v>
      </c>
      <c r="M171" s="335">
        <f t="shared" si="32"/>
        <v>0</v>
      </c>
      <c r="N171" s="269">
        <f t="shared" si="27"/>
        <v>0</v>
      </c>
      <c r="O171" s="269">
        <f t="shared" si="28"/>
        <v>0</v>
      </c>
      <c r="P171" s="340">
        <f t="shared" si="29"/>
        <v>0</v>
      </c>
      <c r="Q171" s="353" t="str">
        <f>IFERROR(VLOOKUP(F171,Database!A:F,6,FALSE),"No")</f>
        <v>MICRO</v>
      </c>
      <c r="R171" s="353" t="str">
        <f>IFERROR(VLOOKUP(F172,Database!A:E,5,FALSE),"")</f>
        <v>Not Acidified Product</v>
      </c>
      <c r="S171" s="352" t="str">
        <f>IFERROR(VLOOKUP(F171,Database!A:G,7,FALSE),"FG not Found")</f>
        <v>Not a Designated Item</v>
      </c>
      <c r="T171" s="281" t="b">
        <f t="shared" si="22"/>
        <v>1</v>
      </c>
      <c r="U171" s="414"/>
      <c r="V171" s="414"/>
      <c r="W171" s="414"/>
      <c r="X171" s="284" t="e">
        <f>IF(VLOOKUP($T171,Tags!A:AU,28)=$E171,"Tags/Reported Prod Match","Not a Match")</f>
        <v>#N/A</v>
      </c>
      <c r="Y171" s="2"/>
    </row>
    <row r="172" spans="1:25" x14ac:dyDescent="0.25">
      <c r="A172" s="282">
        <f t="shared" si="20"/>
        <v>166.1</v>
      </c>
      <c r="B172" s="425">
        <v>42347</v>
      </c>
      <c r="C172" s="347">
        <v>0</v>
      </c>
      <c r="D172" s="409">
        <v>1</v>
      </c>
      <c r="E172" s="267">
        <f t="shared" si="23"/>
        <v>1</v>
      </c>
      <c r="F172" s="545">
        <v>5150000012</v>
      </c>
      <c r="G172" s="426" t="str">
        <f>IFERROR(VLOOKUP(F172,Database!A:D,2,FALSE),"FG not Found")</f>
        <v>SH 750ML MARM 3 FRT OR/LE/GR</v>
      </c>
      <c r="H172" s="269">
        <f>IFERROR(VLOOKUP(F172,Database!A:C,3,FALSE),"r")</f>
        <v>2388.1999999999998</v>
      </c>
      <c r="I172" s="269">
        <f>IFERROR(VLOOKUP(F172,Database!A:D,4,FALSE),"r")</f>
        <v>66</v>
      </c>
      <c r="J172" s="269">
        <f t="shared" si="33"/>
        <v>1.5151515151515152E-2</v>
      </c>
      <c r="K172" s="269">
        <f t="shared" si="30"/>
        <v>18</v>
      </c>
      <c r="L172" s="269">
        <f t="shared" si="31"/>
        <v>1188</v>
      </c>
      <c r="M172" s="335">
        <f t="shared" si="32"/>
        <v>0</v>
      </c>
      <c r="N172" s="269">
        <f t="shared" si="27"/>
        <v>1</v>
      </c>
      <c r="O172" s="269">
        <f t="shared" si="28"/>
        <v>1</v>
      </c>
      <c r="P172" s="340">
        <f t="shared" si="29"/>
        <v>2388.1999999999998</v>
      </c>
      <c r="Q172" s="353" t="str">
        <f>IFERROR(VLOOKUP(F172,Database!A:F,6,FALSE),"No")</f>
        <v>Not a Designated Item to Send on Maturity</v>
      </c>
      <c r="R172" s="353" t="str">
        <f>IFERROR(VLOOKUP(F173,Database!A:E,5,FALSE),"")</f>
        <v>Not Acidified Product</v>
      </c>
      <c r="S172" s="352" t="str">
        <f>IFERROR(VLOOKUP(F172,Database!A:G,7,FALSE),"FG not Found")</f>
        <v>Not a Designated Item</v>
      </c>
      <c r="T172" s="281" t="b">
        <f t="shared" si="22"/>
        <v>0</v>
      </c>
      <c r="U172" s="414"/>
      <c r="V172" s="414"/>
      <c r="W172" s="414"/>
      <c r="X172" s="284" t="e">
        <f>IF(VLOOKUP($T172,Tags!A:AU,28)=$E172,"Tags/Reported Prod Match","Not a Match")</f>
        <v>#N/A</v>
      </c>
      <c r="Y172" s="2"/>
    </row>
    <row r="173" spans="1:25" x14ac:dyDescent="0.25">
      <c r="A173" s="282">
        <f t="shared" si="20"/>
        <v>167.1</v>
      </c>
      <c r="B173" s="425">
        <v>42347</v>
      </c>
      <c r="C173" s="347">
        <v>0</v>
      </c>
      <c r="D173" s="409">
        <v>1</v>
      </c>
      <c r="E173" s="267">
        <f t="shared" si="23"/>
        <v>1</v>
      </c>
      <c r="F173" s="545">
        <v>6984806110</v>
      </c>
      <c r="G173" s="426" t="str">
        <f>IFERROR(VLOOKUP(F173,Database!A:D,2,FALSE),"FG not Found")</f>
        <v>DF 54CS 1L LIGHT STRAWBRY DRP</v>
      </c>
      <c r="H173" s="269">
        <f>IFERROR(VLOOKUP(F173,Database!A:C,3,FALSE),"r")</f>
        <v>2295</v>
      </c>
      <c r="I173" s="269">
        <f>IFERROR(VLOOKUP(F173,Database!A:D,4,FALSE),"r")</f>
        <v>1</v>
      </c>
      <c r="J173" s="269">
        <f t="shared" si="33"/>
        <v>1</v>
      </c>
      <c r="K173" s="269">
        <f t="shared" si="30"/>
        <v>19</v>
      </c>
      <c r="L173" s="269">
        <f t="shared" si="31"/>
        <v>19</v>
      </c>
      <c r="M173" s="335">
        <f t="shared" si="32"/>
        <v>0</v>
      </c>
      <c r="N173" s="269">
        <f t="shared" si="27"/>
        <v>1</v>
      </c>
      <c r="O173" s="269">
        <f t="shared" si="28"/>
        <v>1</v>
      </c>
      <c r="P173" s="340">
        <f t="shared" si="29"/>
        <v>2295</v>
      </c>
      <c r="Q173" s="353" t="str">
        <f>IFERROR(VLOOKUP(F173,Database!A:F,6,FALSE),"No")</f>
        <v>Not a Designated Item to Send on Maturity</v>
      </c>
      <c r="R173" s="353" t="str">
        <f>IFERROR(VLOOKUP(F174,Database!A:E,5,FALSE),"")</f>
        <v>Not Acidified Product</v>
      </c>
      <c r="S173" s="352" t="str">
        <f>IFERROR(VLOOKUP(F173,Database!A:G,7,FALSE),"FG not Found")</f>
        <v>Not a Designated Item</v>
      </c>
      <c r="T173" s="281" t="b">
        <f t="shared" si="22"/>
        <v>0</v>
      </c>
      <c r="U173" s="414"/>
      <c r="V173" s="414"/>
      <c r="W173" s="414"/>
      <c r="X173" s="284" t="e">
        <f>IF(VLOOKUP($T173,Tags!A:AU,28)=$E173,"Tags/Reported Prod Match","Not a Match")</f>
        <v>#N/A</v>
      </c>
      <c r="Y173" s="2"/>
    </row>
    <row r="174" spans="1:25" x14ac:dyDescent="0.25">
      <c r="A174" s="282">
        <f t="shared" si="20"/>
        <v>168.1</v>
      </c>
      <c r="B174" s="425">
        <v>42348</v>
      </c>
      <c r="C174" s="347">
        <v>0</v>
      </c>
      <c r="D174" s="347">
        <v>986</v>
      </c>
      <c r="E174" s="267">
        <f t="shared" si="23"/>
        <v>986</v>
      </c>
      <c r="F174" s="430">
        <v>5150003367</v>
      </c>
      <c r="G174" s="426" t="str">
        <f>IFERROR(VLOOKUP(F174,Database!A:D,2,FALSE),"FG not Found")</f>
        <v>DK 10 OZ STRAWBERRY PRESERVES-6PK</v>
      </c>
      <c r="H174" s="269">
        <f>IFERROR(VLOOKUP(F174,Database!A:C,3,FALSE),"r")</f>
        <v>2462</v>
      </c>
      <c r="I174" s="269">
        <f>IFERROR(VLOOKUP(F174,Database!A:D,4,FALSE),"r")</f>
        <v>360</v>
      </c>
      <c r="J174" s="269">
        <f t="shared" si="33"/>
        <v>2.7388888888888889</v>
      </c>
      <c r="K174" s="269">
        <f t="shared" si="30"/>
        <v>18</v>
      </c>
      <c r="L174" s="269">
        <f t="shared" si="31"/>
        <v>6480</v>
      </c>
      <c r="M174" s="335">
        <f t="shared" si="32"/>
        <v>0</v>
      </c>
      <c r="N174" s="269">
        <f t="shared" si="27"/>
        <v>3</v>
      </c>
      <c r="O174" s="269">
        <f t="shared" si="28"/>
        <v>986</v>
      </c>
      <c r="P174" s="340">
        <f t="shared" si="29"/>
        <v>7386</v>
      </c>
      <c r="Q174" s="353" t="str">
        <f>IFERROR(VLOOKUP(F174,Database!A:F,6,FALSE),"No")</f>
        <v>Not a Designated Item to Send on Maturity</v>
      </c>
      <c r="R174" s="353" t="str">
        <f>IFERROR(VLOOKUP(#REF!,Database!A:E,5,FALSE),"")</f>
        <v/>
      </c>
      <c r="S174" s="352" t="str">
        <f>IFERROR(VLOOKUP(F174,Database!A:G,7,FALSE),"FG not Found")</f>
        <v>Not a Designated Item</v>
      </c>
      <c r="T174" s="281" t="b">
        <f t="shared" si="22"/>
        <v>0</v>
      </c>
      <c r="U174" s="414"/>
      <c r="V174" s="414"/>
      <c r="W174" s="414"/>
      <c r="X174" s="284" t="e">
        <f>IF(VLOOKUP($T174,Tags!A:AU,28)=$E174,"Tags/Reported Prod Match","Not a Match")</f>
        <v>#N/A</v>
      </c>
      <c r="Y174" s="2"/>
    </row>
    <row r="175" spans="1:25" x14ac:dyDescent="0.25">
      <c r="A175" s="282">
        <f>A174+1</f>
        <v>169.1</v>
      </c>
      <c r="B175" s="425">
        <v>42348</v>
      </c>
      <c r="C175" s="347">
        <v>0</v>
      </c>
      <c r="D175" s="347">
        <v>4022</v>
      </c>
      <c r="E175" s="267">
        <f t="shared" si="23"/>
        <v>4022</v>
      </c>
      <c r="F175" s="430">
        <v>5150005685</v>
      </c>
      <c r="G175" s="426" t="str">
        <f>IFERROR(VLOOKUP(F175,Database!A:D,2,FALSE),"FG not Found")</f>
        <v>SM 12 FL OZ STRAWBERRY SYRUP</v>
      </c>
      <c r="H175" s="269">
        <f>IFERROR(VLOOKUP(F175,Database!A:C,3,FALSE),"r")</f>
        <v>1545</v>
      </c>
      <c r="I175" s="269">
        <f>IFERROR(VLOOKUP(F175,Database!A:D,4,FALSE),"r")</f>
        <v>148</v>
      </c>
      <c r="J175" s="269">
        <f t="shared" si="33"/>
        <v>27.175675675675677</v>
      </c>
      <c r="K175" s="269">
        <f t="shared" si="30"/>
        <v>26</v>
      </c>
      <c r="L175" s="269">
        <f t="shared" si="31"/>
        <v>3848</v>
      </c>
      <c r="M175" s="335">
        <f t="shared" si="32"/>
        <v>1</v>
      </c>
      <c r="N175" s="269">
        <f t="shared" si="27"/>
        <v>2</v>
      </c>
      <c r="O175" s="269">
        <f t="shared" si="28"/>
        <v>174</v>
      </c>
      <c r="P175" s="340">
        <f t="shared" si="29"/>
        <v>3090</v>
      </c>
      <c r="Q175" s="353" t="str">
        <f>IFERROR(VLOOKUP(F175,Database!A:F,6,FALSE),"No")</f>
        <v>Not a Designated Item to Send on Maturity</v>
      </c>
      <c r="R175" s="353" t="str">
        <f>IFERROR(VLOOKUP(F176,Database!A:E,5,FALSE),"")</f>
        <v>Not Acidified Product</v>
      </c>
      <c r="S175" s="352" t="str">
        <f>IFERROR(VLOOKUP(F175,Database!A:G,7,FALSE),"FG not Found")</f>
        <v>Not a Designated Item</v>
      </c>
      <c r="T175" s="281" t="b">
        <f t="shared" si="22"/>
        <v>1</v>
      </c>
      <c r="U175" s="414"/>
      <c r="V175" s="414"/>
      <c r="W175" s="414"/>
      <c r="X175" s="284" t="e">
        <f>IF(VLOOKUP($T175,Tags!A:AU,28)=$E175,"Tags/Reported Prod Match","Not a Match")</f>
        <v>#N/A</v>
      </c>
      <c r="Y175" s="2"/>
    </row>
    <row r="176" spans="1:25" x14ac:dyDescent="0.25">
      <c r="A176" s="282">
        <f t="shared" si="20"/>
        <v>170.1</v>
      </c>
      <c r="B176" s="425">
        <v>42348</v>
      </c>
      <c r="C176" s="347">
        <v>0</v>
      </c>
      <c r="D176" s="347">
        <v>82</v>
      </c>
      <c r="E176" s="267">
        <f t="shared" si="23"/>
        <v>82</v>
      </c>
      <c r="F176" s="430">
        <v>6984806110</v>
      </c>
      <c r="G176" s="426" t="str">
        <f>IFERROR(VLOOKUP(F176,Database!A:D,2,FALSE),"FG not Found")</f>
        <v>DF 54CS 1L LIGHT STRAWBRY DRP</v>
      </c>
      <c r="H176" s="269">
        <f>IFERROR(VLOOKUP(F176,Database!A:C,3,FALSE),"r")</f>
        <v>2295</v>
      </c>
      <c r="I176" s="269">
        <f>IFERROR(VLOOKUP(F176,Database!A:D,4,FALSE),"r")</f>
        <v>1</v>
      </c>
      <c r="J176" s="269">
        <f t="shared" si="33"/>
        <v>82</v>
      </c>
      <c r="K176" s="269">
        <f t="shared" si="30"/>
        <v>19</v>
      </c>
      <c r="L176" s="269">
        <f t="shared" si="31"/>
        <v>19</v>
      </c>
      <c r="M176" s="335">
        <f t="shared" si="32"/>
        <v>4</v>
      </c>
      <c r="N176" s="269">
        <f t="shared" si="27"/>
        <v>6</v>
      </c>
      <c r="O176" s="269">
        <f t="shared" si="28"/>
        <v>6</v>
      </c>
      <c r="P176" s="340">
        <f t="shared" si="29"/>
        <v>13770</v>
      </c>
      <c r="Q176" s="353" t="str">
        <f>IFERROR(VLOOKUP(F176,Database!A:F,6,FALSE),"No")</f>
        <v>Not a Designated Item to Send on Maturity</v>
      </c>
      <c r="R176" s="353" t="str">
        <f>IFERROR(VLOOKUP(F177,Database!A:E,5,FALSE),"")</f>
        <v>Not Acidified Product</v>
      </c>
      <c r="S176" s="352" t="str">
        <f>IFERROR(VLOOKUP(F176,Database!A:G,7,FALSE),"FG not Found")</f>
        <v>Not a Designated Item</v>
      </c>
      <c r="T176" s="281" t="b">
        <f t="shared" si="22"/>
        <v>0</v>
      </c>
      <c r="U176" s="414"/>
      <c r="V176" s="414"/>
      <c r="W176" s="414"/>
      <c r="X176" s="284" t="e">
        <f>IF(VLOOKUP($T176,Tags!A:AU,28)=$E176,"Tags/Reported Prod Match","Not a Match")</f>
        <v>#N/A</v>
      </c>
      <c r="Y176" s="2"/>
    </row>
    <row r="177" spans="1:25" x14ac:dyDescent="0.25">
      <c r="A177" s="282">
        <f t="shared" si="20"/>
        <v>171.1</v>
      </c>
      <c r="B177" s="425">
        <v>42348</v>
      </c>
      <c r="C177" s="347">
        <v>0</v>
      </c>
      <c r="D177" s="347">
        <v>2245</v>
      </c>
      <c r="E177" s="267">
        <f t="shared" si="23"/>
        <v>2245</v>
      </c>
      <c r="F177" s="432">
        <v>5150005125</v>
      </c>
      <c r="G177" s="426" t="str">
        <f>IFERROR(VLOOKUP(F177,Database!A:D,2,FALSE),"FG not Found")</f>
        <v>SM 1L PURE STRAWBERRY JAM</v>
      </c>
      <c r="H177" s="269">
        <f>IFERROR(VLOOKUP(F177,Database!A:C,3,FALSE),"r")</f>
        <v>2565</v>
      </c>
      <c r="I177" s="269">
        <f>IFERROR(VLOOKUP(F177,Database!A:D,4,FALSE),"r")</f>
        <v>54</v>
      </c>
      <c r="J177" s="269">
        <f t="shared" si="33"/>
        <v>41.574074074074076</v>
      </c>
      <c r="K177" s="269">
        <f t="shared" si="30"/>
        <v>17</v>
      </c>
      <c r="L177" s="269">
        <f t="shared" si="31"/>
        <v>918</v>
      </c>
      <c r="M177" s="335">
        <f t="shared" si="32"/>
        <v>2</v>
      </c>
      <c r="N177" s="269">
        <f t="shared" si="27"/>
        <v>8</v>
      </c>
      <c r="O177" s="269">
        <f t="shared" si="28"/>
        <v>409</v>
      </c>
      <c r="P177" s="340">
        <f t="shared" si="29"/>
        <v>20520</v>
      </c>
      <c r="Q177" s="353" t="str">
        <f>IFERROR(VLOOKUP(F177,Database!A:F,6,FALSE),"No")</f>
        <v>Not a Designated Item to Send on Maturity</v>
      </c>
      <c r="R177" s="353" t="str">
        <f>IFERROR(VLOOKUP(F178,Database!A:E,5,FALSE),"")</f>
        <v>Not Acidified Product</v>
      </c>
      <c r="S177" s="352" t="str">
        <f>IFERROR(VLOOKUP(F177,Database!A:G,7,FALSE),"FG not Found")</f>
        <v>Not a Designated Item</v>
      </c>
      <c r="T177" s="281" t="b">
        <f t="shared" si="22"/>
        <v>0</v>
      </c>
      <c r="U177" s="414"/>
      <c r="V177" s="414"/>
      <c r="W177" s="414"/>
      <c r="X177" s="284" t="e">
        <f>IF(VLOOKUP($T177,Tags!A:AU,28)=$E177,"Tags/Reported Prod Match","Not a Match")</f>
        <v>#N/A</v>
      </c>
      <c r="Y177" s="2"/>
    </row>
    <row r="178" spans="1:25" x14ac:dyDescent="0.25">
      <c r="A178" s="282">
        <f t="shared" si="20"/>
        <v>172.1</v>
      </c>
      <c r="B178" s="425">
        <v>42348</v>
      </c>
      <c r="C178" s="347">
        <v>0</v>
      </c>
      <c r="D178" s="347">
        <v>11695</v>
      </c>
      <c r="E178" s="267">
        <f t="shared" si="23"/>
        <v>11695</v>
      </c>
      <c r="F178" s="432">
        <v>5150024358</v>
      </c>
      <c r="G178" s="426" t="str">
        <f>IFERROR(VLOOKUP(F178,Database!A:D,2,FALSE),"FG not Found")</f>
        <v>SM 7.25 OZ MGSHL CHOC TPG 8 CT</v>
      </c>
      <c r="H178" s="269">
        <f>IFERROR(VLOOKUP(F178,Database!A:C,3,FALSE),"r")</f>
        <v>1277.5999999999999</v>
      </c>
      <c r="I178" s="269">
        <f>IFERROR(VLOOKUP(F178,Database!A:D,4,FALSE),"r")</f>
        <v>282</v>
      </c>
      <c r="J178" s="269">
        <f t="shared" si="33"/>
        <v>41.471631205673759</v>
      </c>
      <c r="K178" s="269">
        <f t="shared" si="30"/>
        <v>26</v>
      </c>
      <c r="L178" s="269">
        <f t="shared" si="31"/>
        <v>7332</v>
      </c>
      <c r="M178" s="335">
        <f t="shared" si="32"/>
        <v>1</v>
      </c>
      <c r="N178" s="269">
        <f t="shared" si="27"/>
        <v>16</v>
      </c>
      <c r="O178" s="269">
        <f t="shared" si="28"/>
        <v>4363</v>
      </c>
      <c r="P178" s="340">
        <f t="shared" si="29"/>
        <v>20441.599999999999</v>
      </c>
      <c r="Q178" s="353" t="str">
        <f>IFERROR(VLOOKUP(F178,Database!A:F,6,FALSE),"No")</f>
        <v>MICRO</v>
      </c>
      <c r="R178" s="353" t="str">
        <f>IFERROR(VLOOKUP(F179,Database!A:E,5,FALSE),"")</f>
        <v>Not Acidified Product</v>
      </c>
      <c r="S178" s="352" t="str">
        <f>IFERROR(VLOOKUP(F178,Database!A:G,7,FALSE),"FG not Found")</f>
        <v>Not a Designated Item</v>
      </c>
      <c r="T178" s="281" t="b">
        <f t="shared" si="22"/>
        <v>1</v>
      </c>
      <c r="U178" s="414"/>
      <c r="V178" s="414"/>
      <c r="W178" s="414"/>
      <c r="X178" s="284" t="e">
        <f>IF(VLOOKUP($T178,Tags!A:AU,28)=$E178,"Tags/Reported Prod Match","Not a Match")</f>
        <v>#N/A</v>
      </c>
      <c r="Y178" s="2"/>
    </row>
    <row r="179" spans="1:25" x14ac:dyDescent="0.25">
      <c r="A179" s="282">
        <f t="shared" si="20"/>
        <v>173.1</v>
      </c>
      <c r="B179" s="425">
        <v>42349</v>
      </c>
      <c r="C179" s="347">
        <v>0</v>
      </c>
      <c r="D179" s="347">
        <v>3102</v>
      </c>
      <c r="E179" s="267">
        <f t="shared" si="23"/>
        <v>3102</v>
      </c>
      <c r="F179" s="432">
        <v>5150024359</v>
      </c>
      <c r="G179" s="426" t="str">
        <f>IFERROR(VLOOKUP(F179,Database!A:D,2,FALSE),"FG not Found")</f>
        <v>SM 7.25 OZ MGSHL CRML TPG 8CT</v>
      </c>
      <c r="H179" s="269">
        <f>IFERROR(VLOOKUP(F179,Database!A:C,3,FALSE),"r")</f>
        <v>1277.5999999999999</v>
      </c>
      <c r="I179" s="269">
        <f>IFERROR(VLOOKUP(F179,Database!A:D,4,FALSE),"r")</f>
        <v>282</v>
      </c>
      <c r="J179" s="269">
        <f t="shared" si="33"/>
        <v>11</v>
      </c>
      <c r="K179" s="269">
        <f t="shared" si="30"/>
        <v>26</v>
      </c>
      <c r="L179" s="269">
        <f t="shared" si="31"/>
        <v>7332</v>
      </c>
      <c r="M179" s="335">
        <f t="shared" si="32"/>
        <v>0</v>
      </c>
      <c r="N179" s="269">
        <f t="shared" si="27"/>
        <v>11</v>
      </c>
      <c r="O179" s="269">
        <f t="shared" si="28"/>
        <v>3102</v>
      </c>
      <c r="P179" s="340">
        <f t="shared" si="29"/>
        <v>14053.599999999999</v>
      </c>
      <c r="Q179" s="353" t="str">
        <f>IFERROR(VLOOKUP(F179,Database!A:F,6,FALSE),"No")</f>
        <v>MICRO</v>
      </c>
      <c r="R179" s="353" t="str">
        <f>IFERROR(VLOOKUP(F180,Database!A:E,5,FALSE),"")</f>
        <v>Not Acidified Product</v>
      </c>
      <c r="S179" s="352" t="str">
        <f>IFERROR(VLOOKUP(F179,Database!A:G,7,FALSE),"FG not Found")</f>
        <v>Not a Designated Item</v>
      </c>
      <c r="T179" s="281" t="b">
        <f t="shared" si="22"/>
        <v>1</v>
      </c>
      <c r="U179" s="414"/>
      <c r="V179" s="414"/>
      <c r="W179" s="414"/>
      <c r="X179" s="284" t="e">
        <f>IF(VLOOKUP($T179,Tags!A:AU,28)=$E179,"Tags/Reported Prod Match","Not a Match")</f>
        <v>#N/A</v>
      </c>
      <c r="Y179" s="2"/>
    </row>
    <row r="180" spans="1:25" x14ac:dyDescent="0.25">
      <c r="A180" s="282">
        <f t="shared" si="20"/>
        <v>174.1</v>
      </c>
      <c r="B180" s="425">
        <v>42349</v>
      </c>
      <c r="C180" s="347">
        <v>0</v>
      </c>
      <c r="D180" s="347">
        <v>329</v>
      </c>
      <c r="E180" s="267">
        <f t="shared" si="23"/>
        <v>329</v>
      </c>
      <c r="F180" s="432">
        <v>5150003355</v>
      </c>
      <c r="G180" s="426" t="str">
        <f>IFERROR(VLOOKUP(F180,Database!A:D,2,FALSE),"FG not Found")</f>
        <v>DK 10 OZ SDL BLACK RASP PRES-6PK</v>
      </c>
      <c r="H180" s="269">
        <f>IFERROR(VLOOKUP(F180,Database!A:C,3,FALSE),"r")</f>
        <v>2462</v>
      </c>
      <c r="I180" s="269">
        <f>IFERROR(VLOOKUP(F180,Database!A:D,4,FALSE),"r")</f>
        <v>360</v>
      </c>
      <c r="J180" s="269">
        <f t="shared" si="33"/>
        <v>0.91388888888888886</v>
      </c>
      <c r="K180" s="269">
        <f t="shared" si="30"/>
        <v>18</v>
      </c>
      <c r="L180" s="269">
        <f t="shared" si="31"/>
        <v>6480</v>
      </c>
      <c r="M180" s="335">
        <f t="shared" si="32"/>
        <v>0</v>
      </c>
      <c r="N180" s="269">
        <f t="shared" si="27"/>
        <v>1</v>
      </c>
      <c r="O180" s="269">
        <f t="shared" si="28"/>
        <v>329</v>
      </c>
      <c r="P180" s="340">
        <f t="shared" si="29"/>
        <v>2462</v>
      </c>
      <c r="Q180" s="353" t="str">
        <f>IFERROR(VLOOKUP(F180,Database!A:F,6,FALSE),"No")</f>
        <v>Not a Designated Item to Send on Maturity</v>
      </c>
      <c r="R180" s="353" t="str">
        <f>IFERROR(VLOOKUP(F181,Database!A:E,5,FALSE),"")</f>
        <v>Not Acidified Product</v>
      </c>
      <c r="S180" s="352" t="str">
        <f>IFERROR(VLOOKUP(F180,Database!A:G,7,FALSE),"FG not Found")</f>
        <v>Not a Designated Item</v>
      </c>
      <c r="T180" s="281" t="b">
        <f t="shared" si="22"/>
        <v>0</v>
      </c>
      <c r="U180" s="414"/>
      <c r="V180" s="414"/>
      <c r="W180" s="414"/>
      <c r="X180" s="284" t="e">
        <f>IF(VLOOKUP($T180,Tags!A:AU,28)=$E180,"Tags/Reported Prod Match","Not a Match")</f>
        <v>#N/A</v>
      </c>
      <c r="Y180" s="2"/>
    </row>
    <row r="181" spans="1:25" x14ac:dyDescent="0.25">
      <c r="A181" s="282">
        <f t="shared" si="20"/>
        <v>175.1</v>
      </c>
      <c r="B181" s="425">
        <v>42349</v>
      </c>
      <c r="C181" s="347">
        <v>0</v>
      </c>
      <c r="D181" s="347">
        <v>481</v>
      </c>
      <c r="E181" s="267">
        <f t="shared" si="23"/>
        <v>481</v>
      </c>
      <c r="F181" s="432">
        <v>5150005125</v>
      </c>
      <c r="G181" s="426" t="str">
        <f>IFERROR(VLOOKUP(F181,Database!A:D,2,FALSE),"FG not Found")</f>
        <v>SM 1L PURE STRAWBERRY JAM</v>
      </c>
      <c r="H181" s="269">
        <f>IFERROR(VLOOKUP(F181,Database!A:C,3,FALSE),"r")</f>
        <v>2565</v>
      </c>
      <c r="I181" s="269">
        <f>IFERROR(VLOOKUP(F181,Database!A:D,4,FALSE),"r")</f>
        <v>54</v>
      </c>
      <c r="J181" s="269">
        <f t="shared" si="33"/>
        <v>8.9074074074074066</v>
      </c>
      <c r="K181" s="269">
        <f t="shared" si="30"/>
        <v>17</v>
      </c>
      <c r="L181" s="269">
        <f t="shared" si="31"/>
        <v>918</v>
      </c>
      <c r="M181" s="335">
        <f t="shared" si="32"/>
        <v>0</v>
      </c>
      <c r="N181" s="269">
        <f t="shared" si="27"/>
        <v>9</v>
      </c>
      <c r="O181" s="269">
        <f t="shared" si="28"/>
        <v>481</v>
      </c>
      <c r="P181" s="340">
        <f t="shared" si="29"/>
        <v>23085</v>
      </c>
      <c r="Q181" s="353" t="str">
        <f>IFERROR(VLOOKUP(F181,Database!A:F,6,FALSE),"No")</f>
        <v>Not a Designated Item to Send on Maturity</v>
      </c>
      <c r="R181" s="353" t="str">
        <f>IFERROR(VLOOKUP(F182,Database!A:E,5,FALSE),"")</f>
        <v>Not Acidified Product</v>
      </c>
      <c r="S181" s="352" t="str">
        <f>IFERROR(VLOOKUP(F181,Database!A:G,7,FALSE),"FG not Found")</f>
        <v>Not a Designated Item</v>
      </c>
      <c r="T181" s="281" t="b">
        <f t="shared" si="22"/>
        <v>0</v>
      </c>
      <c r="U181" s="414"/>
      <c r="V181" s="414"/>
      <c r="W181" s="414"/>
      <c r="X181" s="284" t="e">
        <f>IF(VLOOKUP($T181,Tags!A:AU,28)=$E181,"Tags/Reported Prod Match","Not a Match")</f>
        <v>#N/A</v>
      </c>
      <c r="Y181" s="2"/>
    </row>
    <row r="182" spans="1:25" x14ac:dyDescent="0.25">
      <c r="A182" s="282">
        <f t="shared" si="20"/>
        <v>176.1</v>
      </c>
      <c r="B182" s="425">
        <v>42349</v>
      </c>
      <c r="C182" s="347">
        <v>0</v>
      </c>
      <c r="D182" s="347">
        <v>2047</v>
      </c>
      <c r="E182" s="267">
        <f t="shared" si="23"/>
        <v>2047</v>
      </c>
      <c r="F182" s="432">
        <v>5150005122</v>
      </c>
      <c r="G182" s="426" t="str">
        <f>IFERROR(VLOOKUP(F182,Database!A:D,2,FALSE),"FG not Found")</f>
        <v>SM 1L PURE RASPBERRY JAM</v>
      </c>
      <c r="H182" s="269">
        <f>IFERROR(VLOOKUP(F182,Database!A:C,3,FALSE),"r")</f>
        <v>2565.1999999999998</v>
      </c>
      <c r="I182" s="269">
        <f>IFERROR(VLOOKUP(F182,Database!A:D,4,FALSE),"r")</f>
        <v>54</v>
      </c>
      <c r="J182" s="269">
        <f t="shared" si="33"/>
        <v>37.907407407407405</v>
      </c>
      <c r="K182" s="269">
        <f t="shared" si="30"/>
        <v>17</v>
      </c>
      <c r="L182" s="269">
        <f t="shared" si="31"/>
        <v>918</v>
      </c>
      <c r="M182" s="335">
        <f t="shared" si="32"/>
        <v>2</v>
      </c>
      <c r="N182" s="269">
        <f t="shared" si="27"/>
        <v>4</v>
      </c>
      <c r="O182" s="269">
        <f t="shared" si="28"/>
        <v>211</v>
      </c>
      <c r="P182" s="340">
        <f t="shared" si="29"/>
        <v>10260.799999999999</v>
      </c>
      <c r="Q182" s="353" t="str">
        <f>IFERROR(VLOOKUP(F182,Database!A:F,6,FALSE),"No")</f>
        <v>Not a Designated Item to Send on Maturity</v>
      </c>
      <c r="R182" s="353" t="str">
        <f>IFERROR(VLOOKUP(F183,Database!A:E,5,FALSE),"")</f>
        <v>Not Acidified Product</v>
      </c>
      <c r="S182" s="352" t="str">
        <f>IFERROR(VLOOKUP(F182,Database!A:G,7,FALSE),"FG not Found")</f>
        <v>Not a Designated Item</v>
      </c>
      <c r="T182" s="281" t="b">
        <f t="shared" si="22"/>
        <v>1</v>
      </c>
      <c r="U182" s="414"/>
      <c r="V182" s="414"/>
      <c r="W182" s="414"/>
      <c r="X182" s="284" t="e">
        <f>IF(VLOOKUP($T182,Tags!A:AU,28)=$E182,"Tags/Reported Prod Match","Not a Match")</f>
        <v>#N/A</v>
      </c>
      <c r="Y182" s="2"/>
    </row>
    <row r="183" spans="1:25" x14ac:dyDescent="0.25">
      <c r="A183" s="282">
        <f t="shared" si="20"/>
        <v>177.1</v>
      </c>
      <c r="B183" s="425">
        <v>42349</v>
      </c>
      <c r="C183" s="347">
        <v>0</v>
      </c>
      <c r="D183" s="347">
        <v>2645</v>
      </c>
      <c r="E183" s="267">
        <f t="shared" si="23"/>
        <v>2645</v>
      </c>
      <c r="F183" s="432">
        <v>6984806361</v>
      </c>
      <c r="G183" s="426" t="str">
        <f>IFERROR(VLOOKUP(F183,Database!A:D,2,FALSE),"FG not Found")</f>
        <v>DF 500ML LT RASP FRT SPREAD</v>
      </c>
      <c r="H183" s="269">
        <f>IFERROR(VLOOKUP(F183,Database!A:C,3,FALSE),"r")</f>
        <v>2022.2</v>
      </c>
      <c r="I183" s="269">
        <f>IFERROR(VLOOKUP(F183,Database!A:D,4,FALSE),"r")</f>
        <v>84</v>
      </c>
      <c r="J183" s="269">
        <f t="shared" si="33"/>
        <v>31.488095238095237</v>
      </c>
      <c r="K183" s="269">
        <f t="shared" si="30"/>
        <v>22</v>
      </c>
      <c r="L183" s="269">
        <f t="shared" si="31"/>
        <v>1848</v>
      </c>
      <c r="M183" s="335">
        <f t="shared" si="32"/>
        <v>1</v>
      </c>
      <c r="N183" s="269">
        <f t="shared" si="27"/>
        <v>10</v>
      </c>
      <c r="O183" s="269">
        <f t="shared" si="28"/>
        <v>797</v>
      </c>
      <c r="P183" s="340">
        <f t="shared" si="29"/>
        <v>20222</v>
      </c>
      <c r="Q183" s="353" t="str">
        <f>IFERROR(VLOOKUP(F183,Database!A:F,6,FALSE),"No")</f>
        <v>Not a Designated Item to Send on Maturity</v>
      </c>
      <c r="R183" s="353" t="str">
        <f>IFERROR(VLOOKUP(F184,Database!A:E,5,FALSE),"")</f>
        <v>Not Acidified Product</v>
      </c>
      <c r="S183" s="352" t="str">
        <f>IFERROR(VLOOKUP(F183,Database!A:G,7,FALSE),"FG not Found")</f>
        <v>Not a Designated Item</v>
      </c>
      <c r="T183" s="281" t="b">
        <f t="shared" si="22"/>
        <v>0</v>
      </c>
      <c r="U183" s="414"/>
      <c r="V183" s="414"/>
      <c r="W183" s="414"/>
      <c r="X183" s="284" t="e">
        <f>IF(VLOOKUP($T183,Tags!A:AU,28)=$E183,"Tags/Reported Prod Match","Not a Match")</f>
        <v>#N/A</v>
      </c>
      <c r="Y183" s="2"/>
    </row>
    <row r="184" spans="1:25" x14ac:dyDescent="0.25">
      <c r="A184" s="282">
        <f t="shared" si="20"/>
        <v>178.1</v>
      </c>
      <c r="B184" s="425">
        <v>42349</v>
      </c>
      <c r="C184" s="347">
        <v>0</v>
      </c>
      <c r="D184" s="347">
        <v>1688</v>
      </c>
      <c r="E184" s="267">
        <f t="shared" si="23"/>
        <v>1688</v>
      </c>
      <c r="F184" s="432">
        <v>6984806288</v>
      </c>
      <c r="G184" s="426" t="str">
        <f>IFERROR(VLOOKUP(F184,Database!A:D,2,FALSE),"FG not Found")</f>
        <v>DF 500 ML RASP FRT SPREAD</v>
      </c>
      <c r="H184" s="269">
        <f>IFERROR(VLOOKUP(F184,Database!A:C,3,FALSE),"r")</f>
        <v>2165</v>
      </c>
      <c r="I184" s="269">
        <f>IFERROR(VLOOKUP(F184,Database!A:D,4,FALSE),"r")</f>
        <v>84</v>
      </c>
      <c r="J184" s="269">
        <f t="shared" si="33"/>
        <v>20.095238095238095</v>
      </c>
      <c r="K184" s="269">
        <f t="shared" si="30"/>
        <v>20</v>
      </c>
      <c r="L184" s="269">
        <f t="shared" si="31"/>
        <v>1680</v>
      </c>
      <c r="M184" s="335">
        <f t="shared" si="32"/>
        <v>1</v>
      </c>
      <c r="N184" s="269">
        <f t="shared" si="27"/>
        <v>1</v>
      </c>
      <c r="O184" s="269">
        <f t="shared" si="28"/>
        <v>8</v>
      </c>
      <c r="P184" s="340">
        <f t="shared" si="29"/>
        <v>2165</v>
      </c>
      <c r="Q184" s="353" t="str">
        <f>IFERROR(VLOOKUP(F184,Database!A:F,6,FALSE),"No")</f>
        <v>Not a Designated Item to Send on Maturity</v>
      </c>
      <c r="R184" s="353" t="str">
        <f>IFERROR(VLOOKUP(F185,Database!A:E,5,FALSE),"")</f>
        <v>Not Acidified Product</v>
      </c>
      <c r="S184" s="352" t="str">
        <f>IFERROR(VLOOKUP(F184,Database!A:G,7,FALSE),"FG not Found")</f>
        <v>Not a Designated Item</v>
      </c>
      <c r="T184" s="281" t="b">
        <f t="shared" si="22"/>
        <v>0</v>
      </c>
      <c r="U184" s="414"/>
      <c r="V184" s="414"/>
      <c r="W184" s="414"/>
      <c r="X184" s="284" t="e">
        <f>IF(VLOOKUP($T184,Tags!A:AU,28)=$E184,"Tags/Reported Prod Match","Not a Match")</f>
        <v>#N/A</v>
      </c>
      <c r="Y184" s="2"/>
    </row>
    <row r="185" spans="1:25" x14ac:dyDescent="0.25">
      <c r="A185" s="282">
        <f t="shared" si="20"/>
        <v>179.1</v>
      </c>
      <c r="B185" s="425">
        <v>42349</v>
      </c>
      <c r="C185" s="347">
        <v>0</v>
      </c>
      <c r="D185" s="347">
        <v>1584</v>
      </c>
      <c r="E185" s="267">
        <f t="shared" si="23"/>
        <v>1584</v>
      </c>
      <c r="F185" s="432">
        <v>6984805853</v>
      </c>
      <c r="G185" s="426" t="str">
        <f>IFERROR(VLOOKUP(F185,Database!A:D,2,FALSE),"FG not Found")</f>
        <v>DF 500 ML FIELDBERRY FRT SPRD</v>
      </c>
      <c r="H185" s="269">
        <f>IFERROR(VLOOKUP(F185,Database!A:C,3,FALSE),"r")</f>
        <v>2165</v>
      </c>
      <c r="I185" s="269">
        <f>IFERROR(VLOOKUP(F185,Database!A:D,4,FALSE),"r")</f>
        <v>84</v>
      </c>
      <c r="J185" s="269">
        <f t="shared" si="33"/>
        <v>18.857142857142858</v>
      </c>
      <c r="K185" s="269">
        <f t="shared" si="30"/>
        <v>20</v>
      </c>
      <c r="L185" s="269">
        <f t="shared" si="31"/>
        <v>1680</v>
      </c>
      <c r="M185" s="335">
        <f t="shared" si="32"/>
        <v>0</v>
      </c>
      <c r="N185" s="269">
        <f t="shared" si="27"/>
        <v>19</v>
      </c>
      <c r="O185" s="269">
        <f t="shared" si="28"/>
        <v>1584</v>
      </c>
      <c r="P185" s="340">
        <f t="shared" si="29"/>
        <v>41135</v>
      </c>
      <c r="Q185" s="353" t="str">
        <f>IFERROR(VLOOKUP(F185,Database!A:F,6,FALSE),"No")</f>
        <v>Not a Designated Item to Send on Maturity</v>
      </c>
      <c r="R185" s="353" t="str">
        <f>IFERROR(VLOOKUP(F186,Database!A:E,5,FALSE),"")</f>
        <v>Not Acidified Product</v>
      </c>
      <c r="S185" s="352" t="str">
        <f>IFERROR(VLOOKUP(F185,Database!A:G,7,FALSE),"FG not Found")</f>
        <v>Not a Designated Item</v>
      </c>
      <c r="T185" s="281" t="b">
        <f t="shared" si="22"/>
        <v>0</v>
      </c>
      <c r="U185" s="414"/>
      <c r="V185" s="414"/>
      <c r="W185" s="414"/>
      <c r="X185" s="284" t="e">
        <f>IF(VLOOKUP($T185,Tags!A:AU,28)=$E185,"Tags/Reported Prod Match","Not a Match")</f>
        <v>#N/A</v>
      </c>
      <c r="Y185" s="2"/>
    </row>
    <row r="186" spans="1:25" x14ac:dyDescent="0.25">
      <c r="A186" s="282">
        <f t="shared" si="20"/>
        <v>180.1</v>
      </c>
      <c r="B186" s="425">
        <v>42350</v>
      </c>
      <c r="C186" s="347">
        <v>0</v>
      </c>
      <c r="D186" s="409">
        <v>1</v>
      </c>
      <c r="E186" s="267">
        <f t="shared" si="23"/>
        <v>1</v>
      </c>
      <c r="F186" s="546">
        <v>5150003562</v>
      </c>
      <c r="G186" s="426" t="str">
        <f>IFERROR(VLOOKUP(F186,Database!A:D,2,FALSE),"FG not Found")</f>
        <v>DK 20 ML PURE ORNG MARM</v>
      </c>
      <c r="H186" s="269">
        <f>IFERROR(VLOOKUP(F186,Database!A:C,3,FALSE),"r")</f>
        <v>1996.2</v>
      </c>
      <c r="I186" s="269">
        <f>IFERROR(VLOOKUP(F186,Database!A:D,4,FALSE),"r")</f>
        <v>136</v>
      </c>
      <c r="J186" s="269">
        <f t="shared" si="33"/>
        <v>7.3529411764705881E-3</v>
      </c>
      <c r="K186" s="269">
        <f t="shared" si="30"/>
        <v>22</v>
      </c>
      <c r="L186" s="269">
        <f t="shared" si="31"/>
        <v>2992</v>
      </c>
      <c r="M186" s="335">
        <f t="shared" si="32"/>
        <v>0</v>
      </c>
      <c r="N186" s="269">
        <f t="shared" si="27"/>
        <v>1</v>
      </c>
      <c r="O186" s="269">
        <f t="shared" si="28"/>
        <v>1</v>
      </c>
      <c r="P186" s="340">
        <f t="shared" si="29"/>
        <v>1996.2</v>
      </c>
      <c r="Q186" s="353" t="str">
        <f>IFERROR(VLOOKUP(F186,Database!A:F,6,FALSE),"No")</f>
        <v>Not a Designated Item to Send on Maturity</v>
      </c>
      <c r="R186" s="353" t="str">
        <f>IFERROR(VLOOKUP(F187,Database!A:E,5,FALSE),"")</f>
        <v>Not Acidified Product</v>
      </c>
      <c r="S186" s="352" t="str">
        <f>IFERROR(VLOOKUP(F186,Database!A:G,7,FALSE),"FG not Found")</f>
        <v>Not a Designated Item</v>
      </c>
      <c r="T186" s="281" t="b">
        <f t="shared" si="22"/>
        <v>1</v>
      </c>
      <c r="U186" s="414"/>
      <c r="V186" s="414"/>
      <c r="W186" s="414"/>
      <c r="X186" s="284" t="e">
        <f>IF(VLOOKUP($T186,Tags!A:AU,28)=$E186,"Tags/Reported Prod Match","Not a Match")</f>
        <v>#N/A</v>
      </c>
      <c r="Y186" s="2"/>
    </row>
    <row r="187" spans="1:25" x14ac:dyDescent="0.25">
      <c r="A187" s="282">
        <f t="shared" ref="A187:A250" si="34">A186+1</f>
        <v>181.1</v>
      </c>
      <c r="B187" s="425">
        <v>42350</v>
      </c>
      <c r="C187" s="347">
        <v>0</v>
      </c>
      <c r="D187" s="347">
        <v>60</v>
      </c>
      <c r="E187" s="267">
        <f t="shared" si="23"/>
        <v>60</v>
      </c>
      <c r="F187" s="432">
        <v>5150003888</v>
      </c>
      <c r="G187" s="426" t="str">
        <f>IFERROR(VLOOKUP(F187,Database!A:D,2,FALSE),"FG not Found")</f>
        <v>DK 1 OZ ORANGE MARMALADE</v>
      </c>
      <c r="H187" s="269">
        <f>IFERROR(VLOOKUP(F187,Database!A:C,3,FALSE),"r")</f>
        <v>1928.2</v>
      </c>
      <c r="I187" s="269">
        <f>IFERROR(VLOOKUP(F187,Database!A:D,4,FALSE),"r")</f>
        <v>136</v>
      </c>
      <c r="J187" s="269">
        <f t="shared" si="33"/>
        <v>0.44117647058823528</v>
      </c>
      <c r="K187" s="269">
        <f t="shared" si="30"/>
        <v>23</v>
      </c>
      <c r="L187" s="269">
        <f t="shared" si="31"/>
        <v>3128</v>
      </c>
      <c r="M187" s="335">
        <f t="shared" si="32"/>
        <v>0</v>
      </c>
      <c r="N187" s="269">
        <f t="shared" si="27"/>
        <v>1</v>
      </c>
      <c r="O187" s="269">
        <f t="shared" si="28"/>
        <v>60</v>
      </c>
      <c r="P187" s="340">
        <f t="shared" si="29"/>
        <v>1928.2</v>
      </c>
      <c r="Q187" s="353" t="str">
        <f>IFERROR(VLOOKUP(F187,Database!A:F,6,FALSE),"No")</f>
        <v>Not a Designated Item to Send on Maturity</v>
      </c>
      <c r="R187" s="353" t="str">
        <f>IFERROR(VLOOKUP(F188,Database!A:E,5,FALSE),"")</f>
        <v>Not Acidified Product</v>
      </c>
      <c r="S187" s="352" t="str">
        <f>IFERROR(VLOOKUP(F187,Database!A:G,7,FALSE),"FG not Found")</f>
        <v>Not a Designated Item</v>
      </c>
      <c r="T187" s="281" t="b">
        <f t="shared" si="22"/>
        <v>0</v>
      </c>
      <c r="U187" s="414"/>
      <c r="V187" s="414"/>
      <c r="W187" s="414"/>
      <c r="X187" s="284" t="e">
        <f>IF(VLOOKUP($T187,Tags!A:AU,28)=$E187,"Tags/Reported Prod Match","Not a Match")</f>
        <v>#N/A</v>
      </c>
      <c r="Y187" s="2"/>
    </row>
    <row r="188" spans="1:25" x14ac:dyDescent="0.25">
      <c r="A188" s="282">
        <f t="shared" si="34"/>
        <v>182.1</v>
      </c>
      <c r="B188" s="425">
        <v>42350</v>
      </c>
      <c r="C188" s="347">
        <v>0</v>
      </c>
      <c r="D188" s="347">
        <v>3160</v>
      </c>
      <c r="E188" s="267">
        <f t="shared" si="23"/>
        <v>3160</v>
      </c>
      <c r="F188" s="432">
        <v>5150024359</v>
      </c>
      <c r="G188" s="426" t="str">
        <f>IFERROR(VLOOKUP(F188,Database!A:D,2,FALSE),"FG not Found")</f>
        <v>SM 7.25 OZ MGSHL CRML TPG 8CT</v>
      </c>
      <c r="H188" s="269">
        <f>IFERROR(VLOOKUP(F188,Database!A:C,3,FALSE),"r")</f>
        <v>1277.5999999999999</v>
      </c>
      <c r="I188" s="269">
        <f>IFERROR(VLOOKUP(F188,Database!A:D,4,FALSE),"r")</f>
        <v>282</v>
      </c>
      <c r="J188" s="269">
        <f t="shared" si="33"/>
        <v>11.205673758865249</v>
      </c>
      <c r="K188" s="269">
        <f t="shared" si="30"/>
        <v>26</v>
      </c>
      <c r="L188" s="269">
        <f t="shared" si="31"/>
        <v>7332</v>
      </c>
      <c r="M188" s="335">
        <f t="shared" si="32"/>
        <v>0</v>
      </c>
      <c r="N188" s="269">
        <f t="shared" si="27"/>
        <v>12</v>
      </c>
      <c r="O188" s="269">
        <f t="shared" ref="O188:O198" si="35">E188-(((M188)*ROUNDDOWN(L188,0)))</f>
        <v>3160</v>
      </c>
      <c r="P188" s="340">
        <f t="shared" si="29"/>
        <v>15331.199999999999</v>
      </c>
      <c r="Q188" s="353" t="str">
        <f>IFERROR(VLOOKUP(F188,Database!A:F,6,FALSE),"No")</f>
        <v>MICRO</v>
      </c>
      <c r="R188" s="353" t="str">
        <f>IFERROR(VLOOKUP(F189,Database!A:E,5,FALSE),"")</f>
        <v>Not Acidified Product</v>
      </c>
      <c r="S188" s="352" t="str">
        <f>IFERROR(VLOOKUP(F188,Database!A:G,7,FALSE),"FG not Found")</f>
        <v>Not a Designated Item</v>
      </c>
      <c r="T188" s="281" t="b">
        <f t="shared" si="22"/>
        <v>1</v>
      </c>
      <c r="U188" s="414"/>
      <c r="V188" s="414"/>
      <c r="W188" s="414"/>
      <c r="X188" s="284" t="e">
        <f>IF(VLOOKUP($T188,Tags!A:AU,28)=$E188,"Tags/Reported Prod Match","Not a Match")</f>
        <v>#N/A</v>
      </c>
      <c r="Y188" s="2"/>
    </row>
    <row r="189" spans="1:25" x14ac:dyDescent="0.25">
      <c r="A189" s="282">
        <f t="shared" si="34"/>
        <v>183.1</v>
      </c>
      <c r="B189" s="425">
        <v>42350</v>
      </c>
      <c r="C189" s="347">
        <v>0</v>
      </c>
      <c r="D189" s="347">
        <v>136</v>
      </c>
      <c r="E189" s="267">
        <f t="shared" si="23"/>
        <v>136</v>
      </c>
      <c r="F189" s="432">
        <v>5150003884</v>
      </c>
      <c r="G189" s="426" t="str">
        <f>IFERROR(VLOOKUP(F189,Database!A:D,2,FALSE),"FG not Found")</f>
        <v>DK 1.1 OZ PURE HONEY</v>
      </c>
      <c r="H189" s="269">
        <f>IFERROR(VLOOKUP(F189,Database!A:C,3,FALSE),"r")</f>
        <v>1996.2</v>
      </c>
      <c r="I189" s="269">
        <f>IFERROR(VLOOKUP(F189,Database!A:D,4,FALSE),"r")</f>
        <v>136</v>
      </c>
      <c r="J189" s="269">
        <f t="shared" si="33"/>
        <v>1</v>
      </c>
      <c r="K189" s="269">
        <f t="shared" si="30"/>
        <v>22</v>
      </c>
      <c r="L189" s="269">
        <f t="shared" si="31"/>
        <v>2992</v>
      </c>
      <c r="M189" s="335">
        <f t="shared" si="32"/>
        <v>0</v>
      </c>
      <c r="N189" s="269">
        <f t="shared" si="27"/>
        <v>1</v>
      </c>
      <c r="O189" s="269">
        <f t="shared" si="35"/>
        <v>136</v>
      </c>
      <c r="P189" s="340">
        <f t="shared" si="29"/>
        <v>1996.2</v>
      </c>
      <c r="Q189" s="353" t="str">
        <f>IFERROR(VLOOKUP(F189,Database!A:F,6,FALSE),"No")</f>
        <v>Not a Designated Item to Send on Maturity</v>
      </c>
      <c r="R189" s="353" t="str">
        <f>IFERROR(VLOOKUP(F190,Database!A:E,5,FALSE),"")</f>
        <v>E</v>
      </c>
      <c r="S189" s="352" t="str">
        <f>IFERROR(VLOOKUP(F189,Database!A:G,7,FALSE),"FG not Found")</f>
        <v>Not a Designated Item</v>
      </c>
      <c r="T189" s="281" t="b">
        <f t="shared" si="22"/>
        <v>0</v>
      </c>
      <c r="U189" s="414"/>
      <c r="V189" s="414"/>
      <c r="W189" s="414"/>
      <c r="X189" s="284" t="e">
        <f>IF(VLOOKUP($T189,Tags!A:AU,28)=$E189,"Tags/Reported Prod Match","Not a Match")</f>
        <v>#N/A</v>
      </c>
      <c r="Y189" s="2"/>
    </row>
    <row r="190" spans="1:25" x14ac:dyDescent="0.25">
      <c r="A190" s="282">
        <f t="shared" si="34"/>
        <v>184.1</v>
      </c>
      <c r="B190" s="425">
        <v>42350</v>
      </c>
      <c r="C190" s="347">
        <v>0</v>
      </c>
      <c r="D190" s="347">
        <v>1933</v>
      </c>
      <c r="E190" s="267">
        <f t="shared" si="23"/>
        <v>1933</v>
      </c>
      <c r="F190" s="432">
        <v>6984806478</v>
      </c>
      <c r="G190" s="426" t="str">
        <f>IFERROR(VLOOKUP(F190,Database!A:D,2,FALSE),"FG not Found")</f>
        <v>DF 500 ML MARMALADE LIGHT</v>
      </c>
      <c r="H190" s="269">
        <f>IFERROR(VLOOKUP(F190,Database!A:C,3,FALSE),"r")</f>
        <v>2039</v>
      </c>
      <c r="I190" s="269">
        <f>IFERROR(VLOOKUP(F190,Database!A:D,4,FALSE),"r")</f>
        <v>84</v>
      </c>
      <c r="J190" s="269">
        <f t="shared" si="33"/>
        <v>23.011904761904763</v>
      </c>
      <c r="K190" s="269">
        <f t="shared" si="30"/>
        <v>21</v>
      </c>
      <c r="L190" s="269">
        <f t="shared" si="31"/>
        <v>1764</v>
      </c>
      <c r="M190" s="335">
        <f t="shared" si="32"/>
        <v>1</v>
      </c>
      <c r="N190" s="269">
        <f t="shared" si="27"/>
        <v>3</v>
      </c>
      <c r="O190" s="269">
        <f t="shared" si="35"/>
        <v>169</v>
      </c>
      <c r="P190" s="340">
        <f t="shared" si="29"/>
        <v>6117</v>
      </c>
      <c r="Q190" s="353" t="str">
        <f>IFERROR(VLOOKUP(F190,Database!A:F,6,FALSE),"No")</f>
        <v>Not a Designated Item to Send on Maturity</v>
      </c>
      <c r="R190" s="353" t="str">
        <f>IFERROR(VLOOKUP(F191,Database!A:E,5,FALSE),"")</f>
        <v>Not Acidified Product</v>
      </c>
      <c r="S190" s="352" t="str">
        <f>IFERROR(VLOOKUP(F190,Database!A:G,7,FALSE),"FG not Found")</f>
        <v>Not a Designated Item</v>
      </c>
      <c r="T190" s="281" t="b">
        <f t="shared" si="22"/>
        <v>0</v>
      </c>
      <c r="U190" s="414"/>
      <c r="V190" s="414"/>
      <c r="W190" s="414"/>
      <c r="X190" s="284" t="e">
        <f>IF(VLOOKUP($T190,Tags!A:AU,28)=$E190,"Tags/Reported Prod Match","Not a Match")</f>
        <v>#N/A</v>
      </c>
      <c r="Y190" s="2"/>
    </row>
    <row r="191" spans="1:25" x14ac:dyDescent="0.25">
      <c r="A191" s="282">
        <f t="shared" si="34"/>
        <v>185.1</v>
      </c>
      <c r="B191" s="425">
        <v>42350</v>
      </c>
      <c r="C191" s="347">
        <v>0</v>
      </c>
      <c r="D191" s="347">
        <v>4078</v>
      </c>
      <c r="E191" s="267">
        <f t="shared" si="23"/>
        <v>4078</v>
      </c>
      <c r="F191" s="432">
        <v>6984806304</v>
      </c>
      <c r="G191" s="426" t="str">
        <f>IFERROR(VLOOKUP(F191,Database!A:D,2,FALSE),"FG not Found")</f>
        <v>DF 500ML LT STRAW FRT SPREAD</v>
      </c>
      <c r="H191" s="269">
        <f>IFERROR(VLOOKUP(F191,Database!A:C,3,FALSE),"r")</f>
        <v>2089.4</v>
      </c>
      <c r="I191" s="269">
        <f>IFERROR(VLOOKUP(F191,Database!A:D,4,FALSE),"r")</f>
        <v>84</v>
      </c>
      <c r="J191" s="269">
        <f t="shared" si="33"/>
        <v>48.547619047619051</v>
      </c>
      <c r="K191" s="269">
        <f t="shared" si="30"/>
        <v>21</v>
      </c>
      <c r="L191" s="269">
        <f t="shared" si="31"/>
        <v>1764</v>
      </c>
      <c r="M191" s="335">
        <f t="shared" si="32"/>
        <v>2</v>
      </c>
      <c r="N191" s="269">
        <f t="shared" si="27"/>
        <v>7</v>
      </c>
      <c r="O191" s="269">
        <f t="shared" si="35"/>
        <v>550</v>
      </c>
      <c r="P191" s="340">
        <f t="shared" si="29"/>
        <v>14625.800000000001</v>
      </c>
      <c r="Q191" s="353" t="str">
        <f>IFERROR(VLOOKUP(F191,Database!A:F,6,FALSE),"No")</f>
        <v>Not a Designated Item to Send on Maturity</v>
      </c>
      <c r="R191" s="353" t="str">
        <f>IFERROR(VLOOKUP(F192,Database!A:E,5,FALSE),"")</f>
        <v>Not Acidified Product</v>
      </c>
      <c r="S191" s="352" t="str">
        <f>IFERROR(VLOOKUP(F191,Database!A:G,7,FALSE),"FG not Found")</f>
        <v>Not a Designated Item</v>
      </c>
      <c r="T191" s="281" t="b">
        <f t="shared" si="22"/>
        <v>1</v>
      </c>
      <c r="U191" s="414"/>
      <c r="V191" s="414"/>
      <c r="W191" s="414"/>
      <c r="X191" s="284" t="e">
        <f>IF(VLOOKUP($T191,Tags!A:AU,28)=$E191,"Tags/Reported Prod Match","Not a Match")</f>
        <v>#N/A</v>
      </c>
      <c r="Y191" s="2"/>
    </row>
    <row r="192" spans="1:25" x14ac:dyDescent="0.25">
      <c r="A192" s="282">
        <f t="shared" si="34"/>
        <v>186.1</v>
      </c>
      <c r="B192" s="425">
        <v>42350</v>
      </c>
      <c r="C192" s="347">
        <v>0</v>
      </c>
      <c r="D192" s="409">
        <v>2</v>
      </c>
      <c r="E192" s="267">
        <f t="shared" si="23"/>
        <v>2</v>
      </c>
      <c r="F192" s="546">
        <v>6984806270</v>
      </c>
      <c r="G192" s="426" t="str">
        <f>IFERROR(VLOOKUP(F192,Database!A:D,2,FALSE),"FG not Found")</f>
        <v>DF 500 ML STRAW FRT SPREAD</v>
      </c>
      <c r="H192" s="269">
        <f>IFERROR(VLOOKUP(F192,Database!A:C,3,FALSE),"r")</f>
        <v>2165</v>
      </c>
      <c r="I192" s="269">
        <f>IFERROR(VLOOKUP(F192,Database!A:D,4,FALSE),"r")</f>
        <v>84</v>
      </c>
      <c r="J192" s="269">
        <f t="shared" si="33"/>
        <v>2.3809523809523808E-2</v>
      </c>
      <c r="K192" s="269">
        <f t="shared" si="30"/>
        <v>20</v>
      </c>
      <c r="L192" s="269">
        <f t="shared" si="31"/>
        <v>1680</v>
      </c>
      <c r="M192" s="335">
        <f t="shared" si="32"/>
        <v>0</v>
      </c>
      <c r="N192" s="269">
        <f t="shared" si="27"/>
        <v>1</v>
      </c>
      <c r="O192" s="269">
        <f t="shared" si="35"/>
        <v>2</v>
      </c>
      <c r="P192" s="340">
        <f t="shared" si="29"/>
        <v>2165</v>
      </c>
      <c r="Q192" s="353" t="str">
        <f>IFERROR(VLOOKUP(F192,Database!A:F,6,FALSE),"No")</f>
        <v>Not a Designated Item to Send on Maturity</v>
      </c>
      <c r="R192" s="353" t="str">
        <f>IFERROR(VLOOKUP(F193,Database!A:E,5,FALSE),"")</f>
        <v>Not Acidified Product</v>
      </c>
      <c r="S192" s="352" t="str">
        <f>IFERROR(VLOOKUP(F192,Database!A:G,7,FALSE),"FG not Found")</f>
        <v>Not a Designated Item</v>
      </c>
      <c r="T192" s="281" t="b">
        <f t="shared" si="22"/>
        <v>1</v>
      </c>
      <c r="U192" s="414"/>
      <c r="V192" s="414"/>
      <c r="W192" s="414"/>
      <c r="X192" s="284" t="e">
        <f>IF(VLOOKUP($T192,Tags!A:AU,28)=$E192,"Tags/Reported Prod Match","Not a Match")</f>
        <v>#N/A</v>
      </c>
      <c r="Y192" s="2"/>
    </row>
    <row r="193" spans="1:25" x14ac:dyDescent="0.25">
      <c r="A193" s="282">
        <f t="shared" si="34"/>
        <v>187.1</v>
      </c>
      <c r="B193" s="425">
        <v>42350</v>
      </c>
      <c r="C193" s="347">
        <v>0</v>
      </c>
      <c r="D193" s="347">
        <v>804</v>
      </c>
      <c r="E193" s="267">
        <f t="shared" si="23"/>
        <v>804</v>
      </c>
      <c r="F193" s="432">
        <v>6984823879</v>
      </c>
      <c r="G193" s="426" t="str">
        <f>IFERROR(VLOOKUP(F193,Database!A:D,2,FALSE),"FG not Found")</f>
        <v>OKA 500 ML APPLE JELLY</v>
      </c>
      <c r="H193" s="269">
        <f>IFERROR(VLOOKUP(F193,Database!A:C,3,FALSE),"r")</f>
        <v>2224</v>
      </c>
      <c r="I193" s="269">
        <f>IFERROR(VLOOKUP(F193,Database!A:D,4,FALSE),"r")</f>
        <v>84</v>
      </c>
      <c r="J193" s="269">
        <f t="shared" si="33"/>
        <v>9.5714285714285712</v>
      </c>
      <c r="K193" s="269">
        <f t="shared" si="30"/>
        <v>20</v>
      </c>
      <c r="L193" s="269">
        <f t="shared" si="31"/>
        <v>1680</v>
      </c>
      <c r="M193" s="335">
        <f t="shared" si="32"/>
        <v>0</v>
      </c>
      <c r="N193" s="269">
        <f t="shared" si="27"/>
        <v>10</v>
      </c>
      <c r="O193" s="269">
        <f t="shared" si="35"/>
        <v>804</v>
      </c>
      <c r="P193" s="340">
        <f t="shared" si="29"/>
        <v>22240</v>
      </c>
      <c r="Q193" s="353" t="str">
        <f>IFERROR(VLOOKUP(F193,Database!A:F,6,FALSE),"No")</f>
        <v>Not a Designated Item to Send on Maturity</v>
      </c>
      <c r="R193" s="353" t="str">
        <f>IFERROR(VLOOKUP(F194,Database!A:E,5,FALSE),"")</f>
        <v>Q</v>
      </c>
      <c r="S193" s="352" t="str">
        <f>IFERROR(VLOOKUP(F193,Database!A:G,7,FALSE),"FG not Found")</f>
        <v>Not a Designated Item</v>
      </c>
      <c r="T193" s="281" t="b">
        <f t="shared" si="22"/>
        <v>1</v>
      </c>
      <c r="U193" s="414"/>
      <c r="V193" s="414"/>
      <c r="W193" s="414"/>
      <c r="X193" s="284" t="e">
        <f>IF(VLOOKUP($T193,Tags!A:AU,28)=$E193,"Tags/Reported Prod Match","Not a Match")</f>
        <v>#N/A</v>
      </c>
      <c r="Y193" s="2"/>
    </row>
    <row r="194" spans="1:25" x14ac:dyDescent="0.25">
      <c r="A194" s="282">
        <f t="shared" si="34"/>
        <v>188.1</v>
      </c>
      <c r="B194" s="425">
        <v>42350</v>
      </c>
      <c r="C194" s="347">
        <v>0</v>
      </c>
      <c r="D194" s="347">
        <v>22879</v>
      </c>
      <c r="E194" s="267">
        <f t="shared" si="23"/>
        <v>22879</v>
      </c>
      <c r="F194" s="432">
        <v>5150055225</v>
      </c>
      <c r="G194" s="426" t="str">
        <f>IFERROR(VLOOKUP(F194,Database!A:D,2,FALSE),"FG not Found")</f>
        <v>C&amp;B 12 OZ ZESTY SHRIMP SCE 6CT</v>
      </c>
      <c r="H194" s="269">
        <f>IFERROR(VLOOKUP(F194,Database!A:C,3,FALSE),"r")</f>
        <v>1510</v>
      </c>
      <c r="I194" s="269">
        <f>IFERROR(VLOOKUP(F194,Database!A:D,4,FALSE),"r")</f>
        <v>200</v>
      </c>
      <c r="J194" s="269">
        <f t="shared" si="33"/>
        <v>114.395</v>
      </c>
      <c r="K194" s="269">
        <f t="shared" si="30"/>
        <v>26</v>
      </c>
      <c r="L194" s="269">
        <f t="shared" si="31"/>
        <v>5200</v>
      </c>
      <c r="M194" s="335">
        <f t="shared" si="32"/>
        <v>4</v>
      </c>
      <c r="N194" s="269">
        <f t="shared" si="27"/>
        <v>11</v>
      </c>
      <c r="O194" s="269">
        <f t="shared" si="35"/>
        <v>2079</v>
      </c>
      <c r="P194" s="340">
        <f t="shared" si="29"/>
        <v>16610</v>
      </c>
      <c r="Q194" s="353" t="str">
        <f>IFERROR(VLOOKUP(F194,Database!A:F,6,FALSE),"No")</f>
        <v>Not a Designated Item to Send on Maturity</v>
      </c>
      <c r="R194" s="353" t="str">
        <f>IFERROR(VLOOKUP(F195,Database!A:E,5,FALSE),"")</f>
        <v>P</v>
      </c>
      <c r="S194" s="352" t="str">
        <f>IFERROR(VLOOKUP(F194,Database!A:G,7,FALSE),"FG not Found")</f>
        <v>Not a Designated Item</v>
      </c>
      <c r="T194" s="281" t="b">
        <f t="shared" si="22"/>
        <v>0</v>
      </c>
      <c r="U194" s="414"/>
      <c r="V194" s="414"/>
      <c r="W194" s="414"/>
      <c r="X194" s="284" t="e">
        <f>IF(VLOOKUP($T194,Tags!A:AU,28)=$E194,"Tags/Reported Prod Match","Not a Match")</f>
        <v>#N/A</v>
      </c>
      <c r="Y194" s="2"/>
    </row>
    <row r="195" spans="1:25" x14ac:dyDescent="0.25">
      <c r="A195" s="282">
        <f t="shared" si="34"/>
        <v>189.1</v>
      </c>
      <c r="B195" s="425">
        <v>42350</v>
      </c>
      <c r="C195" s="347">
        <v>0</v>
      </c>
      <c r="D195" s="409">
        <v>181</v>
      </c>
      <c r="E195" s="267">
        <f t="shared" si="23"/>
        <v>181</v>
      </c>
      <c r="F195" s="546">
        <v>5150028704</v>
      </c>
      <c r="G195" s="426" t="str">
        <f>IFERROR(VLOOKUP(F195,Database!A:D,2,FALSE),"FG not Found")</f>
        <v>C&amp;B 12 OZ SEAFOOD SCE 12 CT</v>
      </c>
      <c r="H195" s="269">
        <f>IFERROR(VLOOKUP(F195,Database!A:C,3,FALSE),"r")</f>
        <v>1890</v>
      </c>
      <c r="I195" s="269">
        <f>IFERROR(VLOOKUP(F195,Database!A:D,4,FALSE),"r")</f>
        <v>125</v>
      </c>
      <c r="J195" s="269">
        <f t="shared" si="33"/>
        <v>1.448</v>
      </c>
      <c r="K195" s="269">
        <f t="shared" si="30"/>
        <v>23</v>
      </c>
      <c r="L195" s="269">
        <f t="shared" si="31"/>
        <v>2875</v>
      </c>
      <c r="M195" s="335">
        <f t="shared" si="32"/>
        <v>0</v>
      </c>
      <c r="N195" s="269">
        <f t="shared" si="27"/>
        <v>2</v>
      </c>
      <c r="O195" s="269">
        <f t="shared" si="35"/>
        <v>181</v>
      </c>
      <c r="P195" s="340">
        <f t="shared" si="29"/>
        <v>3780</v>
      </c>
      <c r="Q195" s="353" t="str">
        <f>IFERROR(VLOOKUP(F195,Database!A:F,6,FALSE),"No")</f>
        <v>Not a Designated Item to Send on Maturity</v>
      </c>
      <c r="R195" s="353" t="str">
        <f>IFERROR(VLOOKUP(F196,Database!A:E,5,FALSE),"")</f>
        <v>Q</v>
      </c>
      <c r="S195" s="352" t="str">
        <f>IFERROR(VLOOKUP(F195,Database!A:G,7,FALSE),"FG not Found")</f>
        <v>Not a Designated Item</v>
      </c>
      <c r="T195" s="281" t="b">
        <f t="shared" si="22"/>
        <v>0</v>
      </c>
      <c r="U195" s="414"/>
      <c r="V195" s="414"/>
      <c r="W195" s="414"/>
      <c r="X195" s="284" t="e">
        <f>IF(VLOOKUP($T195,Tags!A:AU,28)=$E195,"Tags/Reported Prod Match","Not a Match")</f>
        <v>#N/A</v>
      </c>
      <c r="Y195" s="2"/>
    </row>
    <row r="196" spans="1:25" x14ac:dyDescent="0.25">
      <c r="A196" s="282">
        <f t="shared" si="34"/>
        <v>190.1</v>
      </c>
      <c r="B196" s="425">
        <v>42350</v>
      </c>
      <c r="C196" s="347">
        <v>1284</v>
      </c>
      <c r="D196" s="347">
        <v>2766</v>
      </c>
      <c r="E196" s="267">
        <f t="shared" si="23"/>
        <v>1482</v>
      </c>
      <c r="F196" s="432">
        <v>5150028705</v>
      </c>
      <c r="G196" s="426" t="str">
        <f>IFERROR(VLOOKUP(F196,Database!A:D,2,FALSE),"FG not Found")</f>
        <v>C&amp;B 12 OZ SHRIMP SCE 12 CT</v>
      </c>
      <c r="H196" s="269">
        <f>IFERROR(VLOOKUP(F196,Database!A:C,3,FALSE),"r")</f>
        <v>1890</v>
      </c>
      <c r="I196" s="269">
        <f>IFERROR(VLOOKUP(F196,Database!A:D,4,FALSE),"r")</f>
        <v>125</v>
      </c>
      <c r="J196" s="269">
        <f t="shared" si="33"/>
        <v>22.128</v>
      </c>
      <c r="K196" s="269">
        <f t="shared" si="30"/>
        <v>23</v>
      </c>
      <c r="L196" s="269">
        <f t="shared" si="31"/>
        <v>2875</v>
      </c>
      <c r="M196" s="335">
        <f t="shared" si="32"/>
        <v>0</v>
      </c>
      <c r="N196" s="269">
        <f t="shared" si="27"/>
        <v>12</v>
      </c>
      <c r="O196" s="269">
        <f t="shared" si="35"/>
        <v>1482</v>
      </c>
      <c r="P196" s="340">
        <f t="shared" si="29"/>
        <v>22680</v>
      </c>
      <c r="Q196" s="353" t="str">
        <f>IFERROR(VLOOKUP(F196,Database!A:F,6,FALSE),"No")</f>
        <v>Not a Designated Item to Send on Maturity</v>
      </c>
      <c r="R196" s="353" t="str">
        <f>IFERROR(VLOOKUP(F197,Database!A:E,5,FALSE),"")</f>
        <v>Not Acidified Product</v>
      </c>
      <c r="S196" s="352" t="str">
        <f>IFERROR(VLOOKUP(F196,Database!A:G,7,FALSE),"FG not Found")</f>
        <v>Not a Designated Item</v>
      </c>
      <c r="T196" s="281" t="b">
        <f t="shared" si="22"/>
        <v>1</v>
      </c>
      <c r="U196" s="414"/>
      <c r="V196" s="414"/>
      <c r="W196" s="414"/>
      <c r="X196" s="284" t="e">
        <f>IF(VLOOKUP($T196,Tags!A:AU,28)=$E196,"Tags/Reported Prod Match","Not a Match")</f>
        <v>#N/A</v>
      </c>
      <c r="Y196" s="2"/>
    </row>
    <row r="197" spans="1:25" x14ac:dyDescent="0.25">
      <c r="A197" s="282">
        <f t="shared" si="34"/>
        <v>191.1</v>
      </c>
      <c r="B197" s="425">
        <v>42353</v>
      </c>
      <c r="C197" s="347">
        <v>0</v>
      </c>
      <c r="D197" s="347">
        <v>10073</v>
      </c>
      <c r="E197" s="267">
        <f t="shared" si="23"/>
        <v>10073</v>
      </c>
      <c r="F197" s="432">
        <v>5150003884</v>
      </c>
      <c r="G197" s="426" t="str">
        <f>IFERROR(VLOOKUP(F197,Database!A:D,2,FALSE),"FG not Found")</f>
        <v>DK 1.1 OZ PURE HONEY</v>
      </c>
      <c r="H197" s="269">
        <f>IFERROR(VLOOKUP(F197,Database!A:C,3,FALSE),"r")</f>
        <v>1996.2</v>
      </c>
      <c r="I197" s="269">
        <f>IFERROR(VLOOKUP(F197,Database!A:D,4,FALSE),"r")</f>
        <v>136</v>
      </c>
      <c r="J197" s="269">
        <f t="shared" si="33"/>
        <v>74.066176470588232</v>
      </c>
      <c r="K197" s="269">
        <f t="shared" si="30"/>
        <v>22</v>
      </c>
      <c r="L197" s="269">
        <f t="shared" si="31"/>
        <v>2992</v>
      </c>
      <c r="M197" s="335">
        <f t="shared" si="32"/>
        <v>3</v>
      </c>
      <c r="N197" s="269">
        <f t="shared" si="27"/>
        <v>9</v>
      </c>
      <c r="O197" s="269">
        <f t="shared" si="35"/>
        <v>1097</v>
      </c>
      <c r="P197" s="340">
        <f t="shared" si="29"/>
        <v>17965.8</v>
      </c>
      <c r="Q197" s="353" t="str">
        <f>IFERROR(VLOOKUP(F197,Database!A:F,6,FALSE),"No")</f>
        <v>Not a Designated Item to Send on Maturity</v>
      </c>
      <c r="R197" s="353" t="str">
        <f>IFERROR(VLOOKUP(F198,Database!A:E,5,FALSE),"")</f>
        <v>P</v>
      </c>
      <c r="S197" s="352" t="str">
        <f>IFERROR(VLOOKUP(F197,Database!A:G,7,FALSE),"FG not Found")</f>
        <v>Not a Designated Item</v>
      </c>
      <c r="T197" s="281" t="b">
        <f t="shared" si="22"/>
        <v>0</v>
      </c>
      <c r="U197" s="414"/>
      <c r="V197" s="414"/>
      <c r="W197" s="414"/>
      <c r="X197" s="284" t="e">
        <f>IF(VLOOKUP($T197,Tags!A:AU,28)=$E197,"Tags/Reported Prod Match","Not a Match")</f>
        <v>#N/A</v>
      </c>
      <c r="Y197" s="2"/>
    </row>
    <row r="198" spans="1:25" x14ac:dyDescent="0.25">
      <c r="A198" s="282">
        <f t="shared" si="34"/>
        <v>192.1</v>
      </c>
      <c r="B198" s="425">
        <v>42353</v>
      </c>
      <c r="C198" s="347">
        <v>64</v>
      </c>
      <c r="D198" s="347">
        <v>34523</v>
      </c>
      <c r="E198" s="267">
        <f t="shared" si="23"/>
        <v>34459</v>
      </c>
      <c r="F198" s="432">
        <v>5150055224</v>
      </c>
      <c r="G198" s="426" t="str">
        <f>IFERROR(VLOOKUP(F198,Database!A:D,2,FALSE),"FG not Found")</f>
        <v>C&amp;B 12 OZ SEAFOOD SAUCE 6CT</v>
      </c>
      <c r="H198" s="269">
        <f>IFERROR(VLOOKUP(F198,Database!A:C,3,FALSE),"r")</f>
        <v>1510</v>
      </c>
      <c r="I198" s="269">
        <f>IFERROR(VLOOKUP(F198,Database!A:D,4,FALSE),"r")</f>
        <v>200</v>
      </c>
      <c r="J198" s="269">
        <f t="shared" ref="J198:J261" si="36">(D198/I198)</f>
        <v>172.61500000000001</v>
      </c>
      <c r="K198" s="269">
        <f t="shared" si="30"/>
        <v>26</v>
      </c>
      <c r="L198" s="269">
        <f t="shared" si="31"/>
        <v>5200</v>
      </c>
      <c r="M198" s="335">
        <f t="shared" si="32"/>
        <v>6</v>
      </c>
      <c r="N198" s="269">
        <f t="shared" si="27"/>
        <v>17</v>
      </c>
      <c r="O198" s="269">
        <f t="shared" si="35"/>
        <v>3259</v>
      </c>
      <c r="P198" s="340">
        <f t="shared" si="29"/>
        <v>25670</v>
      </c>
      <c r="Q198" s="353" t="str">
        <f>IFERROR(VLOOKUP(F198,Database!A:F,6,FALSE),"No")</f>
        <v>Not a Designated Item to Send on Maturity</v>
      </c>
      <c r="R198" s="353" t="str">
        <f>IFERROR(VLOOKUP(F199,Database!A:E,5,FALSE),"")</f>
        <v>Not Acidified Product</v>
      </c>
      <c r="S198" s="352" t="str">
        <f>IFERROR(VLOOKUP(F198,Database!A:G,7,FALSE),"FG not Found")</f>
        <v>Not a Designated Item</v>
      </c>
      <c r="T198" s="281" t="b">
        <f t="shared" si="22"/>
        <v>0</v>
      </c>
      <c r="U198" s="414"/>
      <c r="V198" s="414"/>
      <c r="W198" s="414"/>
      <c r="X198" s="284" t="e">
        <f>IF(VLOOKUP($T198,Tags!A:AU,28)=$E198,"Tags/Reported Prod Match","Not a Match")</f>
        <v>#N/A</v>
      </c>
      <c r="Y198" s="2"/>
    </row>
    <row r="199" spans="1:25" x14ac:dyDescent="0.25">
      <c r="A199" s="282">
        <f t="shared" si="34"/>
        <v>193.1</v>
      </c>
      <c r="B199" s="425">
        <v>42354</v>
      </c>
      <c r="C199" s="347">
        <v>0</v>
      </c>
      <c r="D199" s="347">
        <v>3671</v>
      </c>
      <c r="E199" s="267">
        <f t="shared" ref="E199:E262" si="37">IF(C199 &lt;&gt; 0, D199-C199,D199)</f>
        <v>3671</v>
      </c>
      <c r="F199" s="432">
        <v>5150024359</v>
      </c>
      <c r="G199" s="426" t="str">
        <f>IFERROR(VLOOKUP(F199,Database!A:D,2,FALSE),"FG not Found")</f>
        <v>SM 7.25 OZ MGSHL CRML TPG 8CT</v>
      </c>
      <c r="H199" s="269">
        <f>IFERROR(VLOOKUP(F199,Database!A:C,3,FALSE),"r")</f>
        <v>1277.5999999999999</v>
      </c>
      <c r="I199" s="269">
        <f>IFERROR(VLOOKUP(F199,Database!A:D,4,FALSE),"r")</f>
        <v>282</v>
      </c>
      <c r="J199" s="269">
        <f t="shared" si="36"/>
        <v>13.0177304964539</v>
      </c>
      <c r="K199" s="269">
        <f t="shared" ref="K199:K262" si="38">IF((44500/H199) &lt;= 26,ROUNDDOWN((44500/H199),0),26)</f>
        <v>26</v>
      </c>
      <c r="L199" s="269">
        <f t="shared" ref="L199:L262" si="39">((ROUNDDOWN(K199,0)*I199))</f>
        <v>7332</v>
      </c>
      <c r="M199" s="335">
        <f t="shared" ref="M199:M262" si="40">ROUNDDOWN(E199/L199,0)</f>
        <v>0</v>
      </c>
      <c r="N199" s="269">
        <f t="shared" ref="N199:N262" si="41">IF(O199 &lt;&gt; 0,ROUNDUP(O199/I199,0),0)</f>
        <v>14</v>
      </c>
      <c r="O199" s="269">
        <f t="shared" ref="O199:O262" si="42">E199-(((M199)*ROUNDDOWN(L199,0)))</f>
        <v>3671</v>
      </c>
      <c r="P199" s="340">
        <f t="shared" ref="P199:P229" si="43">IF(O199=0,0,H199*N199)</f>
        <v>17886.399999999998</v>
      </c>
      <c r="Q199" s="353" t="str">
        <f>IFERROR(VLOOKUP(F199,Database!A:F,6,FALSE),"No")</f>
        <v>MICRO</v>
      </c>
      <c r="R199" s="353" t="str">
        <f>IFERROR(VLOOKUP(F200,Database!A:E,5,FALSE),"")</f>
        <v>Not Acidified Product</v>
      </c>
      <c r="S199" s="352" t="str">
        <f>IFERROR(VLOOKUP(F199,Database!A:G,7,FALSE),"FG not Found")</f>
        <v>Not a Designated Item</v>
      </c>
      <c r="T199" s="281" t="b">
        <f t="shared" ref="T199:T262" si="44">(ISNUMBER(MATCH(F199,$U$7:$U$532,0)))</f>
        <v>1</v>
      </c>
      <c r="U199" s="414"/>
      <c r="V199" s="414"/>
      <c r="W199" s="414"/>
      <c r="X199" s="284" t="e">
        <f>IF(VLOOKUP($T199,Tags!A:AU,28)=$E199,"Tags/Reported Prod Match","Not a Match")</f>
        <v>#N/A</v>
      </c>
      <c r="Y199" s="2"/>
    </row>
    <row r="200" spans="1:25" x14ac:dyDescent="0.25">
      <c r="A200" s="282">
        <f t="shared" si="34"/>
        <v>194.1</v>
      </c>
      <c r="B200" s="425">
        <v>42354</v>
      </c>
      <c r="C200" s="347">
        <v>0</v>
      </c>
      <c r="D200" s="347">
        <v>1496</v>
      </c>
      <c r="E200" s="267">
        <f t="shared" si="37"/>
        <v>1496</v>
      </c>
      <c r="F200" s="432">
        <v>5150003884</v>
      </c>
      <c r="G200" s="426" t="str">
        <f>IFERROR(VLOOKUP(F200,Database!A:D,2,FALSE),"FG not Found")</f>
        <v>DK 1.1 OZ PURE HONEY</v>
      </c>
      <c r="H200" s="269">
        <f>IFERROR(VLOOKUP(F200,Database!A:C,3,FALSE),"r")</f>
        <v>1996.2</v>
      </c>
      <c r="I200" s="269">
        <f>IFERROR(VLOOKUP(F200,Database!A:D,4,FALSE),"r")</f>
        <v>136</v>
      </c>
      <c r="J200" s="269">
        <f t="shared" si="36"/>
        <v>11</v>
      </c>
      <c r="K200" s="269">
        <f t="shared" si="38"/>
        <v>22</v>
      </c>
      <c r="L200" s="269">
        <f t="shared" si="39"/>
        <v>2992</v>
      </c>
      <c r="M200" s="335">
        <f t="shared" si="40"/>
        <v>0</v>
      </c>
      <c r="N200" s="269">
        <f t="shared" si="41"/>
        <v>11</v>
      </c>
      <c r="O200" s="269">
        <f t="shared" si="42"/>
        <v>1496</v>
      </c>
      <c r="P200" s="340">
        <f t="shared" si="43"/>
        <v>21958.2</v>
      </c>
      <c r="Q200" s="353" t="str">
        <f>IFERROR(VLOOKUP(F200,Database!A:F,6,FALSE),"No")</f>
        <v>Not a Designated Item to Send on Maturity</v>
      </c>
      <c r="R200" s="353" t="str">
        <f>IFERROR(VLOOKUP(F201,Database!A:E,5,FALSE),"")</f>
        <v>Not Acidified Product</v>
      </c>
      <c r="S200" s="352" t="str">
        <f>IFERROR(VLOOKUP(F200,Database!A:G,7,FALSE),"FG not Found")</f>
        <v>Not a Designated Item</v>
      </c>
      <c r="T200" s="281" t="b">
        <f t="shared" si="44"/>
        <v>0</v>
      </c>
      <c r="U200" s="414"/>
      <c r="V200" s="414"/>
      <c r="W200" s="414"/>
      <c r="X200" s="284" t="e">
        <f>IF(VLOOKUP($T200,Tags!A:AU,28)=$E200,"Tags/Reported Prod Match","Not a Match")</f>
        <v>#N/A</v>
      </c>
    </row>
    <row r="201" spans="1:25" x14ac:dyDescent="0.25">
      <c r="A201" s="282">
        <f t="shared" si="34"/>
        <v>195.1</v>
      </c>
      <c r="B201" s="425">
        <v>42354</v>
      </c>
      <c r="C201" s="347">
        <v>0</v>
      </c>
      <c r="D201" s="347">
        <v>329</v>
      </c>
      <c r="E201" s="267">
        <f t="shared" si="37"/>
        <v>329</v>
      </c>
      <c r="F201" s="432">
        <v>5150003355</v>
      </c>
      <c r="G201" s="426" t="str">
        <f>IFERROR(VLOOKUP(F201,Database!A:D,2,FALSE),"FG not Found")</f>
        <v>DK 10 OZ SDL BLACK RASP PRES-6PK</v>
      </c>
      <c r="H201" s="269">
        <f>IFERROR(VLOOKUP(F201,Database!A:C,3,FALSE),"r")</f>
        <v>2462</v>
      </c>
      <c r="I201" s="269">
        <f>IFERROR(VLOOKUP(F201,Database!A:D,4,FALSE),"r")</f>
        <v>360</v>
      </c>
      <c r="J201" s="269">
        <f t="shared" si="36"/>
        <v>0.91388888888888886</v>
      </c>
      <c r="K201" s="269">
        <f t="shared" si="38"/>
        <v>18</v>
      </c>
      <c r="L201" s="269">
        <f t="shared" si="39"/>
        <v>6480</v>
      </c>
      <c r="M201" s="335">
        <f t="shared" si="40"/>
        <v>0</v>
      </c>
      <c r="N201" s="269">
        <f t="shared" si="41"/>
        <v>1</v>
      </c>
      <c r="O201" s="269">
        <f t="shared" si="42"/>
        <v>329</v>
      </c>
      <c r="P201" s="340">
        <f t="shared" si="43"/>
        <v>2462</v>
      </c>
      <c r="Q201" s="353" t="str">
        <f>IFERROR(VLOOKUP(F201,Database!A:F,6,FALSE),"No")</f>
        <v>Not a Designated Item to Send on Maturity</v>
      </c>
      <c r="R201" s="353" t="str">
        <f>IFERROR(VLOOKUP(F202,Database!A:E,5,FALSE),"")</f>
        <v>Not Acidified Product</v>
      </c>
      <c r="S201" s="352" t="str">
        <f>IFERROR(VLOOKUP(F201,Database!A:G,7,FALSE),"FG not Found")</f>
        <v>Not a Designated Item</v>
      </c>
      <c r="T201" s="281" t="b">
        <f t="shared" si="44"/>
        <v>0</v>
      </c>
      <c r="U201" s="414"/>
      <c r="V201" s="414"/>
      <c r="W201" s="414"/>
      <c r="X201" s="284" t="e">
        <f>IF(VLOOKUP($T201,Tags!A:AU,28)=$E201,"Tags/Reported Prod Match","Not a Match")</f>
        <v>#N/A</v>
      </c>
    </row>
    <row r="202" spans="1:25" x14ac:dyDescent="0.25">
      <c r="A202" s="282">
        <f t="shared" si="34"/>
        <v>196.1</v>
      </c>
      <c r="B202" s="425">
        <v>42354</v>
      </c>
      <c r="C202" s="347">
        <v>0</v>
      </c>
      <c r="D202" s="347">
        <v>506</v>
      </c>
      <c r="E202" s="267">
        <f t="shared" si="37"/>
        <v>506</v>
      </c>
      <c r="F202" s="432">
        <v>5150010864</v>
      </c>
      <c r="G202" s="426" t="str">
        <f>IFERROR(VLOOKUP(F202,Database!A:D,2,FALSE),"FG not Found")</f>
        <v>SM 11.5 OZ HOT FUDGE SMPL DLT</v>
      </c>
      <c r="H202" s="269">
        <f>IFERROR(VLOOKUP(F202,Database!A:C,3,FALSE),"r")</f>
        <v>1980.2</v>
      </c>
      <c r="I202" s="269">
        <f>IFERROR(VLOOKUP(F202,Database!A:D,4,FALSE),"r")</f>
        <v>252</v>
      </c>
      <c r="J202" s="269">
        <f t="shared" si="36"/>
        <v>2.0079365079365079</v>
      </c>
      <c r="K202" s="269">
        <f t="shared" si="38"/>
        <v>22</v>
      </c>
      <c r="L202" s="269">
        <f t="shared" si="39"/>
        <v>5544</v>
      </c>
      <c r="M202" s="335">
        <f t="shared" si="40"/>
        <v>0</v>
      </c>
      <c r="N202" s="269">
        <f t="shared" si="41"/>
        <v>3</v>
      </c>
      <c r="O202" s="269">
        <f t="shared" si="42"/>
        <v>506</v>
      </c>
      <c r="P202" s="340">
        <f t="shared" si="43"/>
        <v>5940.6</v>
      </c>
      <c r="Q202" s="353" t="str">
        <f>IFERROR(VLOOKUP(F202,Database!A:F,6,FALSE),"No")</f>
        <v>Not a Designated Item to Send on Maturity</v>
      </c>
      <c r="R202" s="353" t="str">
        <f>IFERROR(VLOOKUP(F203,Database!A:E,5,FALSE),"")</f>
        <v>Not Acidified Product</v>
      </c>
      <c r="S202" s="352" t="str">
        <f>IFERROR(VLOOKUP(F202,Database!A:G,7,FALSE),"FG not Found")</f>
        <v>Not a Designated Item</v>
      </c>
      <c r="T202" s="281" t="b">
        <f t="shared" si="44"/>
        <v>0</v>
      </c>
      <c r="U202" s="414"/>
      <c r="V202" s="414"/>
      <c r="W202" s="414"/>
      <c r="X202" s="284" t="e">
        <f>IF(VLOOKUP($T202,Tags!A:AU,28)=$E202,"Tags/Reported Prod Match","Not a Match")</f>
        <v>#N/A</v>
      </c>
    </row>
    <row r="203" spans="1:25" x14ac:dyDescent="0.25">
      <c r="A203" s="282">
        <f t="shared" si="34"/>
        <v>197.1</v>
      </c>
      <c r="B203" s="425">
        <v>42354</v>
      </c>
      <c r="C203" s="347">
        <v>0</v>
      </c>
      <c r="D203" s="347">
        <v>329</v>
      </c>
      <c r="E203" s="267">
        <f t="shared" si="37"/>
        <v>329</v>
      </c>
      <c r="F203" s="432">
        <v>5150003355</v>
      </c>
      <c r="G203" s="426" t="str">
        <f>IFERROR(VLOOKUP(F203,Database!A:D,2,FALSE),"FG not Found")</f>
        <v>DK 10 OZ SDL BLACK RASP PRES-6PK</v>
      </c>
      <c r="H203" s="269">
        <f>IFERROR(VLOOKUP(F203,Database!A:C,3,FALSE),"r")</f>
        <v>2462</v>
      </c>
      <c r="I203" s="269">
        <f>IFERROR(VLOOKUP(F203,Database!A:D,4,FALSE),"r")</f>
        <v>360</v>
      </c>
      <c r="J203" s="269">
        <f t="shared" si="36"/>
        <v>0.91388888888888886</v>
      </c>
      <c r="K203" s="269">
        <f t="shared" si="38"/>
        <v>18</v>
      </c>
      <c r="L203" s="269">
        <f t="shared" si="39"/>
        <v>6480</v>
      </c>
      <c r="M203" s="335">
        <f t="shared" si="40"/>
        <v>0</v>
      </c>
      <c r="N203" s="269">
        <f t="shared" si="41"/>
        <v>1</v>
      </c>
      <c r="O203" s="269">
        <f t="shared" si="42"/>
        <v>329</v>
      </c>
      <c r="P203" s="340">
        <f t="shared" si="43"/>
        <v>2462</v>
      </c>
      <c r="Q203" s="353" t="str">
        <f>IFERROR(VLOOKUP(F203,Database!A:F,6,FALSE),"No")</f>
        <v>Not a Designated Item to Send on Maturity</v>
      </c>
      <c r="R203" s="353" t="str">
        <f>IFERROR(VLOOKUP(F204,Database!A:E,5,FALSE),"")</f>
        <v>Not Acidified Product</v>
      </c>
      <c r="S203" s="352" t="str">
        <f>IFERROR(VLOOKUP(F203,Database!A:G,7,FALSE),"FG not Found")</f>
        <v>Not a Designated Item</v>
      </c>
      <c r="T203" s="281" t="b">
        <f t="shared" si="44"/>
        <v>0</v>
      </c>
      <c r="U203" s="414"/>
      <c r="V203" s="414"/>
      <c r="W203" s="414"/>
      <c r="X203" s="284" t="e">
        <f>IF(VLOOKUP($T203,Tags!A:AU,28)=$E203,"Tags/Reported Prod Match","Not a Match")</f>
        <v>#N/A</v>
      </c>
    </row>
    <row r="204" spans="1:25" x14ac:dyDescent="0.25">
      <c r="A204" s="282">
        <f t="shared" si="34"/>
        <v>198.1</v>
      </c>
      <c r="B204" s="425">
        <v>42354</v>
      </c>
      <c r="C204" s="347">
        <v>0</v>
      </c>
      <c r="D204" s="347">
        <v>155</v>
      </c>
      <c r="E204" s="267">
        <f t="shared" si="37"/>
        <v>155</v>
      </c>
      <c r="F204" s="432">
        <v>5150005122</v>
      </c>
      <c r="G204" s="426" t="str">
        <f>IFERROR(VLOOKUP(F204,Database!A:D,2,FALSE),"FG not Found")</f>
        <v>SM 1L PURE RASPBERRY JAM</v>
      </c>
      <c r="H204" s="269">
        <f>IFERROR(VLOOKUP(F204,Database!A:C,3,FALSE),"r")</f>
        <v>2565.1999999999998</v>
      </c>
      <c r="I204" s="269">
        <f>IFERROR(VLOOKUP(F204,Database!A:D,4,FALSE),"r")</f>
        <v>54</v>
      </c>
      <c r="J204" s="269">
        <f t="shared" si="36"/>
        <v>2.8703703703703702</v>
      </c>
      <c r="K204" s="269">
        <f t="shared" si="38"/>
        <v>17</v>
      </c>
      <c r="L204" s="269">
        <f t="shared" si="39"/>
        <v>918</v>
      </c>
      <c r="M204" s="335">
        <f t="shared" si="40"/>
        <v>0</v>
      </c>
      <c r="N204" s="269">
        <f t="shared" si="41"/>
        <v>3</v>
      </c>
      <c r="O204" s="269">
        <f t="shared" si="42"/>
        <v>155</v>
      </c>
      <c r="P204" s="340">
        <f t="shared" si="43"/>
        <v>7695.5999999999995</v>
      </c>
      <c r="Q204" s="353" t="str">
        <f>IFERROR(VLOOKUP(F204,Database!A:F,6,FALSE),"No")</f>
        <v>Not a Designated Item to Send on Maturity</v>
      </c>
      <c r="R204" s="353" t="str">
        <f>IFERROR(VLOOKUP(F205,Database!A:E,5,FALSE),"")</f>
        <v>Not Acidified Product</v>
      </c>
      <c r="S204" s="352" t="str">
        <f>IFERROR(VLOOKUP(F204,Database!A:G,7,FALSE),"FG not Found")</f>
        <v>Not a Designated Item</v>
      </c>
      <c r="T204" s="281" t="b">
        <f t="shared" si="44"/>
        <v>1</v>
      </c>
      <c r="U204" s="414"/>
      <c r="V204" s="414"/>
      <c r="W204" s="414"/>
      <c r="X204" s="284" t="e">
        <f>IF(VLOOKUP($T204,Tags!A:AU,28)=$E204,"Tags/Reported Prod Match","Not a Match")</f>
        <v>#N/A</v>
      </c>
    </row>
    <row r="205" spans="1:25" x14ac:dyDescent="0.25">
      <c r="A205" s="282">
        <f t="shared" si="34"/>
        <v>199.1</v>
      </c>
      <c r="B205" s="425">
        <v>42354</v>
      </c>
      <c r="C205" s="347">
        <v>0</v>
      </c>
      <c r="D205" s="347">
        <v>51</v>
      </c>
      <c r="E205" s="267">
        <f t="shared" si="37"/>
        <v>51</v>
      </c>
      <c r="F205" s="432">
        <v>6984806288</v>
      </c>
      <c r="G205" s="426" t="str">
        <f>IFERROR(VLOOKUP(F205,Database!A:D,2,FALSE),"FG not Found")</f>
        <v>DF 500 ML RASP FRT SPREAD</v>
      </c>
      <c r="H205" s="269">
        <f>IFERROR(VLOOKUP(F205,Database!A:C,3,FALSE),"r")</f>
        <v>2165</v>
      </c>
      <c r="I205" s="269">
        <f>IFERROR(VLOOKUP(F205,Database!A:D,4,FALSE),"r")</f>
        <v>84</v>
      </c>
      <c r="J205" s="269">
        <f t="shared" si="36"/>
        <v>0.6071428571428571</v>
      </c>
      <c r="K205" s="269">
        <f t="shared" si="38"/>
        <v>20</v>
      </c>
      <c r="L205" s="269">
        <f t="shared" si="39"/>
        <v>1680</v>
      </c>
      <c r="M205" s="335">
        <f t="shared" si="40"/>
        <v>0</v>
      </c>
      <c r="N205" s="269">
        <f t="shared" si="41"/>
        <v>1</v>
      </c>
      <c r="O205" s="269">
        <f t="shared" si="42"/>
        <v>51</v>
      </c>
      <c r="P205" s="340">
        <f t="shared" si="43"/>
        <v>2165</v>
      </c>
      <c r="Q205" s="353" t="str">
        <f>IFERROR(VLOOKUP(F205,Database!A:F,6,FALSE),"No")</f>
        <v>Not a Designated Item to Send on Maturity</v>
      </c>
      <c r="R205" s="353" t="str">
        <f>IFERROR(VLOOKUP(F206,Database!A:E,5,FALSE),"")</f>
        <v>E</v>
      </c>
      <c r="S205" s="352" t="str">
        <f>IFERROR(VLOOKUP(F205,Database!A:G,7,FALSE),"FG not Found")</f>
        <v>Not a Designated Item</v>
      </c>
      <c r="T205" s="281" t="b">
        <f t="shared" si="44"/>
        <v>0</v>
      </c>
      <c r="U205" s="414"/>
      <c r="V205" s="414"/>
      <c r="W205" s="414"/>
      <c r="X205" s="284" t="e">
        <f>IF(VLOOKUP($T205,Tags!A:AU,28)=$E205,"Tags/Reported Prod Match","Not a Match")</f>
        <v>#N/A</v>
      </c>
    </row>
    <row r="206" spans="1:25" x14ac:dyDescent="0.25">
      <c r="A206" s="282">
        <f t="shared" si="34"/>
        <v>200.1</v>
      </c>
      <c r="B206" s="425">
        <v>42354</v>
      </c>
      <c r="C206" s="347">
        <v>0</v>
      </c>
      <c r="D206" s="347">
        <v>169</v>
      </c>
      <c r="E206" s="267">
        <f t="shared" si="37"/>
        <v>169</v>
      </c>
      <c r="F206" s="432">
        <v>6984806478</v>
      </c>
      <c r="G206" s="426" t="str">
        <f>IFERROR(VLOOKUP(F206,Database!A:D,2,FALSE),"FG not Found")</f>
        <v>DF 500 ML MARMALADE LIGHT</v>
      </c>
      <c r="H206" s="269">
        <f>IFERROR(VLOOKUP(F206,Database!A:C,3,FALSE),"r")</f>
        <v>2039</v>
      </c>
      <c r="I206" s="269">
        <f>IFERROR(VLOOKUP(F206,Database!A:D,4,FALSE),"r")</f>
        <v>84</v>
      </c>
      <c r="J206" s="269">
        <f t="shared" si="36"/>
        <v>2.0119047619047619</v>
      </c>
      <c r="K206" s="269">
        <f t="shared" si="38"/>
        <v>21</v>
      </c>
      <c r="L206" s="269">
        <f t="shared" si="39"/>
        <v>1764</v>
      </c>
      <c r="M206" s="335">
        <f t="shared" si="40"/>
        <v>0</v>
      </c>
      <c r="N206" s="269">
        <f t="shared" si="41"/>
        <v>3</v>
      </c>
      <c r="O206" s="269">
        <f t="shared" si="42"/>
        <v>169</v>
      </c>
      <c r="P206" s="340">
        <f t="shared" si="43"/>
        <v>6117</v>
      </c>
      <c r="Q206" s="353" t="str">
        <f>IFERROR(VLOOKUP(F206,Database!A:F,6,FALSE),"No")</f>
        <v>Not a Designated Item to Send on Maturity</v>
      </c>
      <c r="R206" s="353" t="str">
        <f>IFERROR(VLOOKUP(F207,Database!A:E,5,FALSE),"")</f>
        <v>P</v>
      </c>
      <c r="S206" s="352" t="str">
        <f>IFERROR(VLOOKUP(F206,Database!A:G,7,FALSE),"FG not Found")</f>
        <v>Not a Designated Item</v>
      </c>
      <c r="T206" s="281" t="b">
        <f t="shared" si="44"/>
        <v>0</v>
      </c>
      <c r="U206" s="414"/>
      <c r="V206" s="414"/>
      <c r="W206" s="414"/>
      <c r="X206" s="284" t="e">
        <f>IF(VLOOKUP($T206,Tags!A:AU,28)=$E206,"Tags/Reported Prod Match","Not a Match")</f>
        <v>#N/A</v>
      </c>
    </row>
    <row r="207" spans="1:25" x14ac:dyDescent="0.25">
      <c r="A207" s="282">
        <f t="shared" si="34"/>
        <v>201.1</v>
      </c>
      <c r="B207" s="425">
        <v>42354</v>
      </c>
      <c r="C207" s="347">
        <v>0</v>
      </c>
      <c r="D207" s="347">
        <v>181</v>
      </c>
      <c r="E207" s="267">
        <f t="shared" si="37"/>
        <v>181</v>
      </c>
      <c r="F207" s="432">
        <v>5150028704</v>
      </c>
      <c r="G207" s="426" t="str">
        <f>IFERROR(VLOOKUP(F207,Database!A:D,2,FALSE),"FG not Found")</f>
        <v>C&amp;B 12 OZ SEAFOOD SCE 12 CT</v>
      </c>
      <c r="H207" s="269">
        <f>IFERROR(VLOOKUP(F207,Database!A:C,3,FALSE),"r")</f>
        <v>1890</v>
      </c>
      <c r="I207" s="269">
        <f>IFERROR(VLOOKUP(F207,Database!A:D,4,FALSE),"r")</f>
        <v>125</v>
      </c>
      <c r="J207" s="269">
        <f t="shared" si="36"/>
        <v>1.448</v>
      </c>
      <c r="K207" s="269">
        <f t="shared" si="38"/>
        <v>23</v>
      </c>
      <c r="L207" s="269">
        <f t="shared" si="39"/>
        <v>2875</v>
      </c>
      <c r="M207" s="335">
        <f t="shared" si="40"/>
        <v>0</v>
      </c>
      <c r="N207" s="269">
        <f t="shared" si="41"/>
        <v>2</v>
      </c>
      <c r="O207" s="269">
        <f t="shared" si="42"/>
        <v>181</v>
      </c>
      <c r="P207" s="340">
        <f t="shared" si="43"/>
        <v>3780</v>
      </c>
      <c r="Q207" s="353" t="str">
        <f>IFERROR(VLOOKUP(F207,Database!A:F,6,FALSE),"No")</f>
        <v>Not a Designated Item to Send on Maturity</v>
      </c>
      <c r="R207" s="353" t="str">
        <f>IFERROR(VLOOKUP(F208,Database!A:E,5,FALSE),"")</f>
        <v>Q</v>
      </c>
      <c r="S207" s="352" t="str">
        <f>IFERROR(VLOOKUP(F207,Database!A:G,7,FALSE),"FG not Found")</f>
        <v>Not a Designated Item</v>
      </c>
      <c r="T207" s="281" t="b">
        <f t="shared" si="44"/>
        <v>0</v>
      </c>
      <c r="U207" s="414"/>
      <c r="V207" s="414"/>
      <c r="W207" s="414"/>
      <c r="X207" s="284" t="e">
        <f>IF(VLOOKUP($T207,Tags!A:AU,28)=$E207,"Tags/Reported Prod Match","Not a Match")</f>
        <v>#N/A</v>
      </c>
    </row>
    <row r="208" spans="1:25" x14ac:dyDescent="0.25">
      <c r="A208" s="282">
        <f t="shared" si="34"/>
        <v>202.1</v>
      </c>
      <c r="B208" s="425">
        <v>42354</v>
      </c>
      <c r="C208" s="347">
        <v>0</v>
      </c>
      <c r="D208" s="347">
        <v>1482</v>
      </c>
      <c r="E208" s="267">
        <f t="shared" si="37"/>
        <v>1482</v>
      </c>
      <c r="F208" s="432">
        <v>5150028705</v>
      </c>
      <c r="G208" s="426" t="str">
        <f>IFERROR(VLOOKUP(F208,Database!A:D,2,FALSE),"FG not Found")</f>
        <v>C&amp;B 12 OZ SHRIMP SCE 12 CT</v>
      </c>
      <c r="H208" s="269">
        <f>IFERROR(VLOOKUP(F208,Database!A:C,3,FALSE),"r")</f>
        <v>1890</v>
      </c>
      <c r="I208" s="269">
        <f>IFERROR(VLOOKUP(F208,Database!A:D,4,FALSE),"r")</f>
        <v>125</v>
      </c>
      <c r="J208" s="269">
        <f t="shared" si="36"/>
        <v>11.856</v>
      </c>
      <c r="K208" s="269">
        <f t="shared" si="38"/>
        <v>23</v>
      </c>
      <c r="L208" s="269">
        <f t="shared" si="39"/>
        <v>2875</v>
      </c>
      <c r="M208" s="335">
        <f t="shared" si="40"/>
        <v>0</v>
      </c>
      <c r="N208" s="269">
        <f t="shared" si="41"/>
        <v>12</v>
      </c>
      <c r="O208" s="269">
        <f t="shared" si="42"/>
        <v>1482</v>
      </c>
      <c r="P208" s="340">
        <f t="shared" si="43"/>
        <v>22680</v>
      </c>
      <c r="Q208" s="353" t="str">
        <f>IFERROR(VLOOKUP(F208,Database!A:F,6,FALSE),"No")</f>
        <v>Not a Designated Item to Send on Maturity</v>
      </c>
      <c r="R208" s="353" t="str">
        <f>IFERROR(VLOOKUP(F209,Database!A:E,5,FALSE),"")</f>
        <v>P</v>
      </c>
      <c r="S208" s="352" t="str">
        <f>IFERROR(VLOOKUP(F208,Database!A:G,7,FALSE),"FG not Found")</f>
        <v>Not a Designated Item</v>
      </c>
      <c r="T208" s="281" t="b">
        <f t="shared" si="44"/>
        <v>1</v>
      </c>
      <c r="U208" s="414"/>
      <c r="V208" s="414"/>
      <c r="W208" s="414"/>
      <c r="X208" s="284" t="e">
        <f>IF(VLOOKUP($T208,Tags!A:AU,28)=$E208,"Tags/Reported Prod Match","Not a Match")</f>
        <v>#N/A</v>
      </c>
    </row>
    <row r="209" spans="1:24" x14ac:dyDescent="0.25">
      <c r="A209" s="282">
        <f t="shared" si="34"/>
        <v>203.1</v>
      </c>
      <c r="B209" s="425">
        <v>42354</v>
      </c>
      <c r="C209" s="347">
        <v>0</v>
      </c>
      <c r="D209" s="347">
        <v>23040</v>
      </c>
      <c r="E209" s="267">
        <f t="shared" si="37"/>
        <v>23040</v>
      </c>
      <c r="F209" s="432">
        <v>5150055224</v>
      </c>
      <c r="G209" s="426" t="str">
        <f>IFERROR(VLOOKUP(F209,Database!A:D,2,FALSE),"FG not Found")</f>
        <v>C&amp;B 12 OZ SEAFOOD SAUCE 6CT</v>
      </c>
      <c r="H209" s="269">
        <f>IFERROR(VLOOKUP(F209,Database!A:C,3,FALSE),"r")</f>
        <v>1510</v>
      </c>
      <c r="I209" s="269">
        <f>IFERROR(VLOOKUP(F209,Database!A:D,4,FALSE),"r")</f>
        <v>200</v>
      </c>
      <c r="J209" s="269">
        <f t="shared" si="36"/>
        <v>115.2</v>
      </c>
      <c r="K209" s="269">
        <f t="shared" si="38"/>
        <v>26</v>
      </c>
      <c r="L209" s="269">
        <f t="shared" si="39"/>
        <v>5200</v>
      </c>
      <c r="M209" s="335">
        <f t="shared" si="40"/>
        <v>4</v>
      </c>
      <c r="N209" s="269">
        <f t="shared" si="41"/>
        <v>12</v>
      </c>
      <c r="O209" s="269">
        <f t="shared" si="42"/>
        <v>2240</v>
      </c>
      <c r="P209" s="340">
        <f t="shared" si="43"/>
        <v>18120</v>
      </c>
      <c r="Q209" s="353" t="str">
        <f>IFERROR(VLOOKUP(F209,Database!A:F,6,FALSE),"No")</f>
        <v>Not a Designated Item to Send on Maturity</v>
      </c>
      <c r="R209" s="353" t="str">
        <f>IFERROR(VLOOKUP(F210,Database!A:E,5,FALSE),"")</f>
        <v>Not Acidified Product</v>
      </c>
      <c r="S209" s="352" t="str">
        <f>IFERROR(VLOOKUP(F209,Database!A:G,7,FALSE),"FG not Found")</f>
        <v>Not a Designated Item</v>
      </c>
      <c r="T209" s="281" t="b">
        <f t="shared" si="44"/>
        <v>0</v>
      </c>
      <c r="U209" s="414"/>
      <c r="V209" s="414"/>
      <c r="W209" s="414"/>
      <c r="X209" s="284" t="e">
        <f>IF(VLOOKUP($T209,Tags!A:AU,28)=$E209,"Tags/Reported Prod Match","Not a Match")</f>
        <v>#N/A</v>
      </c>
    </row>
    <row r="210" spans="1:24" x14ac:dyDescent="0.25">
      <c r="A210" s="282">
        <f t="shared" si="34"/>
        <v>204.1</v>
      </c>
      <c r="B210" s="425">
        <v>42354</v>
      </c>
      <c r="C210" s="347">
        <v>0</v>
      </c>
      <c r="D210" s="347">
        <v>1879</v>
      </c>
      <c r="E210" s="267">
        <f t="shared" si="37"/>
        <v>1879</v>
      </c>
      <c r="F210" s="432">
        <v>5150005190</v>
      </c>
      <c r="G210" s="426" t="str">
        <f>IFERROR(VLOOKUP(F210,Database!A:D,2,FALSE),"FG not Found")</f>
        <v>SM 205 G MGSH CHOCOLATE</v>
      </c>
      <c r="H210" s="269">
        <f>IFERROR(VLOOKUP(F210,Database!A:C,3,FALSE),"r")</f>
        <v>1217</v>
      </c>
      <c r="I210" s="269">
        <f>IFERROR(VLOOKUP(F210,Database!A:D,4,FALSE),"r")</f>
        <v>180</v>
      </c>
      <c r="J210" s="269">
        <f t="shared" si="36"/>
        <v>10.438888888888888</v>
      </c>
      <c r="K210" s="269">
        <f t="shared" si="38"/>
        <v>26</v>
      </c>
      <c r="L210" s="269">
        <f t="shared" si="39"/>
        <v>4680</v>
      </c>
      <c r="M210" s="335">
        <f t="shared" si="40"/>
        <v>0</v>
      </c>
      <c r="N210" s="269">
        <f t="shared" si="41"/>
        <v>11</v>
      </c>
      <c r="O210" s="269">
        <f t="shared" si="42"/>
        <v>1879</v>
      </c>
      <c r="P210" s="340">
        <f t="shared" si="43"/>
        <v>13387</v>
      </c>
      <c r="Q210" s="353" t="str">
        <f>IFERROR(VLOOKUP(F210,Database!A:F,6,FALSE),"No")</f>
        <v>MICRO</v>
      </c>
      <c r="R210" s="353" t="str">
        <f>IFERROR(VLOOKUP(F211,Database!A:E,5,FALSE),"")</f>
        <v>Not Acidified Product</v>
      </c>
      <c r="S210" s="352" t="str">
        <f>IFERROR(VLOOKUP(F210,Database!A:G,7,FALSE),"FG not Found")</f>
        <v>Not a Designated Item</v>
      </c>
      <c r="T210" s="281" t="b">
        <f t="shared" si="44"/>
        <v>0</v>
      </c>
      <c r="U210" s="414"/>
      <c r="V210" s="414"/>
      <c r="W210" s="414"/>
      <c r="X210" s="284" t="e">
        <f>IF(VLOOKUP($T210,Tags!A:AU,28)=$E210,"Tags/Reported Prod Match","Not a Match")</f>
        <v>#N/A</v>
      </c>
    </row>
    <row r="211" spans="1:24" x14ac:dyDescent="0.25">
      <c r="A211" s="282">
        <f t="shared" si="34"/>
        <v>205.1</v>
      </c>
      <c r="B211" s="425">
        <v>42354</v>
      </c>
      <c r="C211" s="347">
        <v>0</v>
      </c>
      <c r="D211" s="347">
        <v>0</v>
      </c>
      <c r="E211" s="267">
        <f t="shared" si="37"/>
        <v>0</v>
      </c>
      <c r="F211" s="432">
        <v>5150024358</v>
      </c>
      <c r="G211" s="426" t="str">
        <f>IFERROR(VLOOKUP(F211,Database!A:D,2,FALSE),"FG not Found")</f>
        <v>SM 7.25 OZ MGSHL CHOC TPG 8 CT</v>
      </c>
      <c r="H211" s="269">
        <f>IFERROR(VLOOKUP(F211,Database!A:C,3,FALSE),"r")</f>
        <v>1277.5999999999999</v>
      </c>
      <c r="I211" s="269">
        <f>IFERROR(VLOOKUP(F211,Database!A:D,4,FALSE),"r")</f>
        <v>282</v>
      </c>
      <c r="J211" s="269">
        <f t="shared" si="36"/>
        <v>0</v>
      </c>
      <c r="K211" s="269">
        <f t="shared" si="38"/>
        <v>26</v>
      </c>
      <c r="L211" s="269">
        <f t="shared" si="39"/>
        <v>7332</v>
      </c>
      <c r="M211" s="335">
        <f t="shared" si="40"/>
        <v>0</v>
      </c>
      <c r="N211" s="269">
        <f t="shared" si="41"/>
        <v>0</v>
      </c>
      <c r="O211" s="269">
        <f t="shared" si="42"/>
        <v>0</v>
      </c>
      <c r="P211" s="340">
        <f t="shared" si="43"/>
        <v>0</v>
      </c>
      <c r="Q211" s="353" t="str">
        <f>IFERROR(VLOOKUP(F211,Database!A:F,6,FALSE),"No")</f>
        <v>MICRO</v>
      </c>
      <c r="R211" s="353" t="str">
        <f>IFERROR(VLOOKUP(F212,Database!A:E,5,FALSE),"")</f>
        <v>Not Acidified Product</v>
      </c>
      <c r="S211" s="352" t="str">
        <f>IFERROR(VLOOKUP(F211,Database!A:G,7,FALSE),"FG not Found")</f>
        <v>Not a Designated Item</v>
      </c>
      <c r="T211" s="281" t="b">
        <f t="shared" si="44"/>
        <v>1</v>
      </c>
      <c r="U211" s="414"/>
      <c r="V211" s="414"/>
      <c r="W211" s="414"/>
      <c r="X211" s="284" t="e">
        <f>IF(VLOOKUP($T211,Tags!A:AU,28)=$E211,"Tags/Reported Prod Match","Not a Match")</f>
        <v>#N/A</v>
      </c>
    </row>
    <row r="212" spans="1:24" x14ac:dyDescent="0.25">
      <c r="A212" s="282">
        <f t="shared" si="34"/>
        <v>206.1</v>
      </c>
      <c r="B212" s="425">
        <v>42355</v>
      </c>
      <c r="C212" s="347">
        <v>0</v>
      </c>
      <c r="D212" s="347">
        <v>14087</v>
      </c>
      <c r="E212" s="267">
        <f t="shared" si="37"/>
        <v>14087</v>
      </c>
      <c r="F212" s="432">
        <v>5150024358</v>
      </c>
      <c r="G212" s="426" t="str">
        <f>IFERROR(VLOOKUP(F212,Database!A:D,2,FALSE),"FG not Found")</f>
        <v>SM 7.25 OZ MGSHL CHOC TPG 8 CT</v>
      </c>
      <c r="H212" s="269">
        <f>IFERROR(VLOOKUP(F212,Database!A:C,3,FALSE),"r")</f>
        <v>1277.5999999999999</v>
      </c>
      <c r="I212" s="269">
        <f>IFERROR(VLOOKUP(F212,Database!A:D,4,FALSE),"r")</f>
        <v>282</v>
      </c>
      <c r="J212" s="269">
        <f t="shared" si="36"/>
        <v>49.953900709219859</v>
      </c>
      <c r="K212" s="269">
        <f t="shared" si="38"/>
        <v>26</v>
      </c>
      <c r="L212" s="269">
        <f t="shared" si="39"/>
        <v>7332</v>
      </c>
      <c r="M212" s="335">
        <f t="shared" si="40"/>
        <v>1</v>
      </c>
      <c r="N212" s="269">
        <f t="shared" si="41"/>
        <v>24</v>
      </c>
      <c r="O212" s="269">
        <f t="shared" si="42"/>
        <v>6755</v>
      </c>
      <c r="P212" s="340">
        <f t="shared" si="43"/>
        <v>30662.399999999998</v>
      </c>
      <c r="Q212" s="353" t="str">
        <f>IFERROR(VLOOKUP(F212,Database!A:F,6,FALSE),"No")</f>
        <v>MICRO</v>
      </c>
      <c r="R212" s="353" t="str">
        <f>IFERROR(VLOOKUP(F213,Database!A:E,5,FALSE),"")</f>
        <v>Not Acidified Product</v>
      </c>
      <c r="S212" s="352" t="str">
        <f>IFERROR(VLOOKUP(F212,Database!A:G,7,FALSE),"FG not Found")</f>
        <v>Not a Designated Item</v>
      </c>
      <c r="T212" s="281" t="b">
        <f t="shared" si="44"/>
        <v>1</v>
      </c>
      <c r="U212" s="414"/>
      <c r="V212" s="414"/>
      <c r="W212" s="414"/>
      <c r="X212" s="284" t="e">
        <f>IF(VLOOKUP($T212,Tags!A:AU,28)=$E212,"Tags/Reported Prod Match","Not a Match")</f>
        <v>#N/A</v>
      </c>
    </row>
    <row r="213" spans="1:24" x14ac:dyDescent="0.25">
      <c r="A213" s="282">
        <f t="shared" si="34"/>
        <v>207.1</v>
      </c>
      <c r="B213" s="425">
        <v>42355</v>
      </c>
      <c r="C213" s="347">
        <v>0</v>
      </c>
      <c r="D213" s="347">
        <v>4794</v>
      </c>
      <c r="E213" s="267">
        <f t="shared" si="37"/>
        <v>4794</v>
      </c>
      <c r="F213" s="432">
        <v>5150024357</v>
      </c>
      <c r="G213" s="426" t="str">
        <f>IFERROR(VLOOKUP(F213,Database!A:D,2,FALSE),"FG not Found")</f>
        <v>SM 7.25OZ MGSHL CHCFDG TPG 8CT</v>
      </c>
      <c r="H213" s="269">
        <f>IFERROR(VLOOKUP(F213,Database!A:C,3,FALSE),"r")</f>
        <v>1277.5999999999999</v>
      </c>
      <c r="I213" s="269">
        <f>IFERROR(VLOOKUP(F213,Database!A:D,4,FALSE),"r")</f>
        <v>282</v>
      </c>
      <c r="J213" s="269">
        <f t="shared" si="36"/>
        <v>17</v>
      </c>
      <c r="K213" s="269">
        <f t="shared" si="38"/>
        <v>26</v>
      </c>
      <c r="L213" s="269">
        <f t="shared" si="39"/>
        <v>7332</v>
      </c>
      <c r="M213" s="335">
        <f t="shared" si="40"/>
        <v>0</v>
      </c>
      <c r="N213" s="269">
        <f t="shared" si="41"/>
        <v>17</v>
      </c>
      <c r="O213" s="269">
        <f t="shared" si="42"/>
        <v>4794</v>
      </c>
      <c r="P213" s="340">
        <f t="shared" si="43"/>
        <v>21719.199999999997</v>
      </c>
      <c r="Q213" s="353" t="str">
        <f>IFERROR(VLOOKUP(F213,Database!A:F,6,FALSE),"No")</f>
        <v>MICRO</v>
      </c>
      <c r="R213" s="353" t="str">
        <f>IFERROR(VLOOKUP(F214,Database!A:E,5,FALSE),"")</f>
        <v>Not Acidified Product</v>
      </c>
      <c r="S213" s="352" t="str">
        <f>IFERROR(VLOOKUP(F213,Database!A:G,7,FALSE),"FG not Found")</f>
        <v>Not a Designated Item</v>
      </c>
      <c r="T213" s="281" t="b">
        <f t="shared" si="44"/>
        <v>0</v>
      </c>
      <c r="U213" s="414"/>
      <c r="V213" s="414"/>
      <c r="W213" s="414"/>
      <c r="X213" s="284" t="e">
        <f>IF(VLOOKUP($T213,Tags!A:AU,28)=$E213,"Tags/Reported Prod Match","Not a Match")</f>
        <v>#N/A</v>
      </c>
    </row>
    <row r="214" spans="1:24" x14ac:dyDescent="0.25">
      <c r="A214" s="282">
        <f t="shared" si="34"/>
        <v>208.1</v>
      </c>
      <c r="B214" s="425">
        <v>42355</v>
      </c>
      <c r="C214" s="347">
        <v>0</v>
      </c>
      <c r="D214" s="347">
        <v>2233</v>
      </c>
      <c r="E214" s="267">
        <f t="shared" si="37"/>
        <v>2233</v>
      </c>
      <c r="F214" s="432">
        <v>5150005684</v>
      </c>
      <c r="G214" s="426" t="str">
        <f>IFERROR(VLOOKUP(F214,Database!A:D,2,FALSE),"FG not Found")</f>
        <v>SM 12 FL OZ RED RASPBERRY SYR</v>
      </c>
      <c r="H214" s="269">
        <f>IFERROR(VLOOKUP(F214,Database!A:C,3,FALSE),"r")</f>
        <v>1545</v>
      </c>
      <c r="I214" s="269">
        <f>IFERROR(VLOOKUP(F214,Database!A:D,4,FALSE),"r")</f>
        <v>148</v>
      </c>
      <c r="J214" s="269">
        <f t="shared" si="36"/>
        <v>15.087837837837839</v>
      </c>
      <c r="K214" s="269">
        <f t="shared" si="38"/>
        <v>26</v>
      </c>
      <c r="L214" s="269">
        <f t="shared" si="39"/>
        <v>3848</v>
      </c>
      <c r="M214" s="335">
        <f t="shared" si="40"/>
        <v>0</v>
      </c>
      <c r="N214" s="269">
        <f t="shared" si="41"/>
        <v>16</v>
      </c>
      <c r="O214" s="269">
        <f t="shared" si="42"/>
        <v>2233</v>
      </c>
      <c r="P214" s="340">
        <f t="shared" si="43"/>
        <v>24720</v>
      </c>
      <c r="Q214" s="353" t="str">
        <f>IFERROR(VLOOKUP(F214,Database!A:F,6,FALSE),"No")</f>
        <v>Not a Designated Item to Send on Maturity</v>
      </c>
      <c r="R214" s="353" t="str">
        <f>IFERROR(VLOOKUP(F215,Database!A:E,5,FALSE),"")</f>
        <v>Not Acidified Product</v>
      </c>
      <c r="S214" s="352" t="str">
        <f>IFERROR(VLOOKUP(F214,Database!A:G,7,FALSE),"FG not Found")</f>
        <v>Not a Designated Item</v>
      </c>
      <c r="T214" s="281" t="b">
        <f t="shared" si="44"/>
        <v>0</v>
      </c>
      <c r="U214" s="414"/>
      <c r="V214" s="414"/>
      <c r="W214" s="414"/>
      <c r="X214" s="284" t="e">
        <f>IF(VLOOKUP($T214,Tags!A:AU,28)=$E214,"Tags/Reported Prod Match","Not a Match")</f>
        <v>#N/A</v>
      </c>
    </row>
    <row r="215" spans="1:24" x14ac:dyDescent="0.25">
      <c r="A215" s="282">
        <f t="shared" si="34"/>
        <v>209.1</v>
      </c>
      <c r="B215" s="425">
        <v>42355</v>
      </c>
      <c r="C215" s="347">
        <v>0</v>
      </c>
      <c r="D215" s="347">
        <v>4834</v>
      </c>
      <c r="E215" s="267">
        <f t="shared" si="37"/>
        <v>4834</v>
      </c>
      <c r="F215" s="432">
        <v>5150005683</v>
      </c>
      <c r="G215" s="426" t="str">
        <f>IFERROR(VLOOKUP(F215,Database!A:D,2,FALSE),"FG not Found")</f>
        <v>SM 12 FL OZ BOYSENBERRY SYRUP</v>
      </c>
      <c r="H215" s="269">
        <f>IFERROR(VLOOKUP(F215,Database!A:C,3,FALSE),"r")</f>
        <v>1545</v>
      </c>
      <c r="I215" s="269">
        <f>IFERROR(VLOOKUP(F215,Database!A:D,4,FALSE),"r")</f>
        <v>148</v>
      </c>
      <c r="J215" s="269">
        <f t="shared" si="36"/>
        <v>32.662162162162161</v>
      </c>
      <c r="K215" s="269">
        <f t="shared" si="38"/>
        <v>26</v>
      </c>
      <c r="L215" s="269">
        <f t="shared" si="39"/>
        <v>3848</v>
      </c>
      <c r="M215" s="335">
        <f t="shared" si="40"/>
        <v>1</v>
      </c>
      <c r="N215" s="269">
        <f t="shared" si="41"/>
        <v>7</v>
      </c>
      <c r="O215" s="269">
        <f t="shared" si="42"/>
        <v>986</v>
      </c>
      <c r="P215" s="340">
        <f t="shared" si="43"/>
        <v>10815</v>
      </c>
      <c r="Q215" s="353" t="str">
        <f>IFERROR(VLOOKUP(F215,Database!A:F,6,FALSE),"No")</f>
        <v>Not a Designated Item to Send on Maturity</v>
      </c>
      <c r="R215" s="353" t="str">
        <f>IFERROR(VLOOKUP(F216,Database!A:E,5,FALSE),"")</f>
        <v>Not Acidified Product</v>
      </c>
      <c r="S215" s="352" t="str">
        <f>IFERROR(VLOOKUP(F215,Database!A:G,7,FALSE),"FG not Found")</f>
        <v>Not a Designated Item</v>
      </c>
      <c r="T215" s="281" t="b">
        <f t="shared" si="44"/>
        <v>0</v>
      </c>
      <c r="U215" s="414"/>
      <c r="V215" s="414"/>
      <c r="W215" s="414"/>
      <c r="X215" s="284" t="e">
        <f>IF(VLOOKUP($T215,Tags!A:AU,28)=$E215,"Tags/Reported Prod Match","Not a Match")</f>
        <v>#N/A</v>
      </c>
    </row>
    <row r="216" spans="1:24" x14ac:dyDescent="0.25">
      <c r="A216" s="282">
        <f t="shared" si="34"/>
        <v>210.1</v>
      </c>
      <c r="B216" s="425">
        <v>42355</v>
      </c>
      <c r="C216" s="347">
        <v>0</v>
      </c>
      <c r="D216" s="347">
        <v>1267</v>
      </c>
      <c r="E216" s="267">
        <f t="shared" si="37"/>
        <v>1267</v>
      </c>
      <c r="F216" s="432">
        <v>5150005179</v>
      </c>
      <c r="G216" s="426" t="str">
        <f>IFERROR(VLOOKUP(F216,Database!A:D,2,FALSE),"FG not Found")</f>
        <v>SM 390 ML DF APRICOT SPR, 12 PK</v>
      </c>
      <c r="H216" s="269">
        <f>IFERROR(VLOOKUP(F216,Database!A:C,3,FALSE),"r")</f>
        <v>2249</v>
      </c>
      <c r="I216" s="269">
        <f>IFERROR(VLOOKUP(F216,Database!A:D,4,FALSE),"r")</f>
        <v>120</v>
      </c>
      <c r="J216" s="269">
        <f t="shared" si="36"/>
        <v>10.558333333333334</v>
      </c>
      <c r="K216" s="269">
        <f t="shared" si="38"/>
        <v>19</v>
      </c>
      <c r="L216" s="269">
        <f t="shared" si="39"/>
        <v>2280</v>
      </c>
      <c r="M216" s="335">
        <f t="shared" si="40"/>
        <v>0</v>
      </c>
      <c r="N216" s="269">
        <f t="shared" si="41"/>
        <v>11</v>
      </c>
      <c r="O216" s="269">
        <f t="shared" si="42"/>
        <v>1267</v>
      </c>
      <c r="P216" s="340">
        <f t="shared" si="43"/>
        <v>24739</v>
      </c>
      <c r="Q216" s="353" t="str">
        <f>IFERROR(VLOOKUP(F216,Database!A:F,6,FALSE),"No")</f>
        <v>Not a Designated Item to Send on Maturity</v>
      </c>
      <c r="R216" s="353" t="str">
        <f>IFERROR(VLOOKUP(F217,Database!A:E,5,FALSE),"")</f>
        <v>Not Acidified Product</v>
      </c>
      <c r="S216" s="352" t="str">
        <f>IFERROR(VLOOKUP(F216,Database!A:G,7,FALSE),"FG not Found")</f>
        <v>Not a Designated Item</v>
      </c>
      <c r="T216" s="281" t="b">
        <f t="shared" si="44"/>
        <v>0</v>
      </c>
      <c r="U216" s="414"/>
      <c r="V216" s="414"/>
      <c r="W216" s="414"/>
      <c r="X216" s="284" t="e">
        <f>IF(VLOOKUP($T216,Tags!A:AU,28)=$E216,"Tags/Reported Prod Match","Not a Match")</f>
        <v>#N/A</v>
      </c>
    </row>
    <row r="217" spans="1:24" x14ac:dyDescent="0.25">
      <c r="A217" s="282">
        <f t="shared" si="34"/>
        <v>211.1</v>
      </c>
      <c r="B217" s="425">
        <v>42355</v>
      </c>
      <c r="C217" s="347">
        <v>0</v>
      </c>
      <c r="D217" s="347">
        <v>918</v>
      </c>
      <c r="E217" s="267">
        <f t="shared" si="37"/>
        <v>918</v>
      </c>
      <c r="F217" s="432">
        <v>5150005180</v>
      </c>
      <c r="G217" s="426" t="str">
        <f>IFERROR(VLOOKUP(F217,Database!A:D,2,FALSE),"FG not Found")</f>
        <v>SM 390 ML DF BLUEBERRY SPRD, 12 PK</v>
      </c>
      <c r="H217" s="269">
        <f>IFERROR(VLOOKUP(F217,Database!A:C,3,FALSE),"r")</f>
        <v>2249</v>
      </c>
      <c r="I217" s="269">
        <f>IFERROR(VLOOKUP(F217,Database!A:D,4,FALSE),"r")</f>
        <v>120</v>
      </c>
      <c r="J217" s="269">
        <f t="shared" si="36"/>
        <v>7.65</v>
      </c>
      <c r="K217" s="269">
        <f t="shared" si="38"/>
        <v>19</v>
      </c>
      <c r="L217" s="269">
        <f t="shared" si="39"/>
        <v>2280</v>
      </c>
      <c r="M217" s="335">
        <f t="shared" si="40"/>
        <v>0</v>
      </c>
      <c r="N217" s="269">
        <f t="shared" si="41"/>
        <v>8</v>
      </c>
      <c r="O217" s="269">
        <f t="shared" si="42"/>
        <v>918</v>
      </c>
      <c r="P217" s="340">
        <f t="shared" si="43"/>
        <v>17992</v>
      </c>
      <c r="Q217" s="353" t="str">
        <f>IFERROR(VLOOKUP(F217,Database!A:F,6,FALSE),"No")</f>
        <v>Not a Designated Item to Send on Maturity</v>
      </c>
      <c r="R217" s="353" t="str">
        <f>IFERROR(VLOOKUP(F218,Database!A:E,5,FALSE),"")</f>
        <v>Not Acidified Product</v>
      </c>
      <c r="S217" s="352" t="str">
        <f>IFERROR(VLOOKUP(F217,Database!A:G,7,FALSE),"FG not Found")</f>
        <v>Not a Designated Item</v>
      </c>
      <c r="T217" s="281" t="b">
        <f t="shared" si="44"/>
        <v>0</v>
      </c>
      <c r="U217" s="414"/>
      <c r="V217" s="414"/>
      <c r="W217" s="414"/>
      <c r="X217" s="284" t="e">
        <f>IF(VLOOKUP($T217,Tags!A:AU,28)=$E217,"Tags/Reported Prod Match","Not a Match")</f>
        <v>#N/A</v>
      </c>
    </row>
    <row r="218" spans="1:24" x14ac:dyDescent="0.25">
      <c r="A218" s="282">
        <f t="shared" si="34"/>
        <v>212.1</v>
      </c>
      <c r="B218" s="425">
        <v>42355</v>
      </c>
      <c r="C218" s="347">
        <v>0</v>
      </c>
      <c r="D218" s="347">
        <v>3720</v>
      </c>
      <c r="E218" s="267">
        <f t="shared" si="37"/>
        <v>3720</v>
      </c>
      <c r="F218" s="432">
        <v>5150005175</v>
      </c>
      <c r="G218" s="426" t="str">
        <f>IFERROR(VLOOKUP(F218,Database!A:D,2,FALSE),"FG not Found")</f>
        <v>SM 390 ML DF STRAWBERRY SPRD, 12PK</v>
      </c>
      <c r="H218" s="269">
        <f>IFERROR(VLOOKUP(F218,Database!A:C,3,FALSE),"r")</f>
        <v>2249</v>
      </c>
      <c r="I218" s="269">
        <f>IFERROR(VLOOKUP(F218,Database!A:D,4,FALSE),"r")</f>
        <v>120</v>
      </c>
      <c r="J218" s="269">
        <f t="shared" si="36"/>
        <v>31</v>
      </c>
      <c r="K218" s="269">
        <f t="shared" si="38"/>
        <v>19</v>
      </c>
      <c r="L218" s="269">
        <f t="shared" si="39"/>
        <v>2280</v>
      </c>
      <c r="M218" s="335">
        <f t="shared" si="40"/>
        <v>1</v>
      </c>
      <c r="N218" s="269">
        <f t="shared" si="41"/>
        <v>12</v>
      </c>
      <c r="O218" s="269">
        <f t="shared" si="42"/>
        <v>1440</v>
      </c>
      <c r="P218" s="340">
        <f t="shared" si="43"/>
        <v>26988</v>
      </c>
      <c r="Q218" s="353" t="str">
        <f>IFERROR(VLOOKUP(F218,Database!A:F,6,FALSE),"No")</f>
        <v>Not a Designated Item to Send on Maturity</v>
      </c>
      <c r="R218" s="353" t="str">
        <f>IFERROR(VLOOKUP(F219,Database!A:E,5,FALSE),"")</f>
        <v>Not Acidified Product</v>
      </c>
      <c r="S218" s="352" t="str">
        <f>IFERROR(VLOOKUP(F218,Database!A:G,7,FALSE),"FG not Found")</f>
        <v>Not a Designated Item</v>
      </c>
      <c r="T218" s="281" t="b">
        <f t="shared" si="44"/>
        <v>0</v>
      </c>
      <c r="U218" s="414"/>
      <c r="V218" s="414"/>
      <c r="W218" s="414"/>
      <c r="X218" s="284" t="e">
        <f>IF(VLOOKUP($T218,Tags!A:AU,28)=$E218,"Tags/Reported Prod Match","Not a Match")</f>
        <v>#N/A</v>
      </c>
    </row>
    <row r="219" spans="1:24" x14ac:dyDescent="0.25">
      <c r="A219" s="282">
        <f t="shared" si="34"/>
        <v>213.1</v>
      </c>
      <c r="B219" s="425">
        <v>42355</v>
      </c>
      <c r="C219" s="347">
        <v>0</v>
      </c>
      <c r="D219" s="347">
        <v>1474</v>
      </c>
      <c r="E219" s="267">
        <f t="shared" si="37"/>
        <v>1474</v>
      </c>
      <c r="F219" s="432">
        <v>5150003365</v>
      </c>
      <c r="G219" s="426" t="str">
        <f>IFERROR(VLOOKUP(F219,Database!A:D,2,FALSE),"FG not Found")</f>
        <v>DK 10 OZ BLUEBERRY PRESERVES-6PK</v>
      </c>
      <c r="H219" s="269">
        <f>IFERROR(VLOOKUP(F219,Database!A:C,3,FALSE),"r")</f>
        <v>2462</v>
      </c>
      <c r="I219" s="269">
        <f>IFERROR(VLOOKUP(F219,Database!A:D,4,FALSE),"r")</f>
        <v>360</v>
      </c>
      <c r="J219" s="269">
        <f t="shared" si="36"/>
        <v>4.0944444444444441</v>
      </c>
      <c r="K219" s="269">
        <f t="shared" si="38"/>
        <v>18</v>
      </c>
      <c r="L219" s="269">
        <f t="shared" si="39"/>
        <v>6480</v>
      </c>
      <c r="M219" s="335">
        <f t="shared" si="40"/>
        <v>0</v>
      </c>
      <c r="N219" s="269">
        <f t="shared" si="41"/>
        <v>5</v>
      </c>
      <c r="O219" s="269">
        <f t="shared" si="42"/>
        <v>1474</v>
      </c>
      <c r="P219" s="340">
        <f t="shared" si="43"/>
        <v>12310</v>
      </c>
      <c r="Q219" s="353" t="str">
        <f>IFERROR(VLOOKUP(F219,Database!A:F,6,FALSE),"No")</f>
        <v>Not a Designated Item to Send on Maturity</v>
      </c>
      <c r="R219" s="353" t="str">
        <f>IFERROR(VLOOKUP(F220,Database!A:E,5,FALSE),"")</f>
        <v>Not Acidified Product</v>
      </c>
      <c r="S219" s="352" t="str">
        <f>IFERROR(VLOOKUP(F219,Database!A:G,7,FALSE),"FG not Found")</f>
        <v>Not a Designated Item</v>
      </c>
      <c r="T219" s="281" t="b">
        <f t="shared" si="44"/>
        <v>1</v>
      </c>
      <c r="U219" s="414"/>
      <c r="V219" s="414"/>
      <c r="W219" s="414"/>
      <c r="X219" s="284" t="e">
        <f>IF(VLOOKUP($T219,Tags!A:AU,28)=$E219,"Tags/Reported Prod Match","Not a Match")</f>
        <v>#N/A</v>
      </c>
    </row>
    <row r="220" spans="1:24" x14ac:dyDescent="0.25">
      <c r="A220" s="282">
        <f t="shared" si="34"/>
        <v>214.1</v>
      </c>
      <c r="B220" s="425">
        <v>42355</v>
      </c>
      <c r="C220" s="347">
        <v>0</v>
      </c>
      <c r="D220" s="347">
        <v>455</v>
      </c>
      <c r="E220" s="267">
        <f t="shared" si="37"/>
        <v>455</v>
      </c>
      <c r="F220" s="432">
        <v>5150002657</v>
      </c>
      <c r="G220" s="426" t="str">
        <f>IFERROR(VLOOKUP(F220,Database!A:D,2,FALSE),"FG not Found")</f>
        <v>DK SQR 12/10 OZ STRAWBERRY PRES</v>
      </c>
      <c r="H220" s="269">
        <f>IFERROR(VLOOKUP(F220,Database!A:C,3,FALSE),"r")</f>
        <v>2390.8000000000002</v>
      </c>
      <c r="I220" s="269">
        <f>IFERROR(VLOOKUP(F220,Database!A:D,4,FALSE),"r")</f>
        <v>176</v>
      </c>
      <c r="J220" s="269">
        <f t="shared" si="36"/>
        <v>2.5852272727272729</v>
      </c>
      <c r="K220" s="269">
        <f t="shared" si="38"/>
        <v>18</v>
      </c>
      <c r="L220" s="269">
        <f t="shared" si="39"/>
        <v>3168</v>
      </c>
      <c r="M220" s="335">
        <f t="shared" si="40"/>
        <v>0</v>
      </c>
      <c r="N220" s="269">
        <f t="shared" si="41"/>
        <v>3</v>
      </c>
      <c r="O220" s="269">
        <f t="shared" si="42"/>
        <v>455</v>
      </c>
      <c r="P220" s="340">
        <f t="shared" si="43"/>
        <v>7172.4000000000005</v>
      </c>
      <c r="Q220" s="353" t="str">
        <f>IFERROR(VLOOKUP(F220,Database!A:F,6,FALSE),"No")</f>
        <v>Not a Designated Item to Send on Maturity</v>
      </c>
      <c r="R220" s="353" t="str">
        <f>IFERROR(VLOOKUP(F221,Database!A:E,5,FALSE),"")</f>
        <v>Not Acidified Product</v>
      </c>
      <c r="S220" s="352" t="str">
        <f>IFERROR(VLOOKUP(F220,Database!A:G,7,FALSE),"FG not Found")</f>
        <v>Not a Designated Item</v>
      </c>
      <c r="T220" s="281" t="b">
        <f t="shared" si="44"/>
        <v>1</v>
      </c>
      <c r="U220" s="414"/>
      <c r="V220" s="414"/>
      <c r="W220" s="414"/>
      <c r="X220" s="284" t="e">
        <f>IF(VLOOKUP($T220,Tags!A:AU,28)=$E220,"Tags/Reported Prod Match","Not a Match")</f>
        <v>#N/A</v>
      </c>
    </row>
    <row r="221" spans="1:24" x14ac:dyDescent="0.25">
      <c r="A221" s="282">
        <f t="shared" si="34"/>
        <v>215.1</v>
      </c>
      <c r="B221" s="425">
        <v>42355</v>
      </c>
      <c r="C221" s="347">
        <v>0</v>
      </c>
      <c r="D221" s="347">
        <v>1000</v>
      </c>
      <c r="E221" s="267">
        <f t="shared" si="37"/>
        <v>1000</v>
      </c>
      <c r="F221" s="432">
        <v>5150004016</v>
      </c>
      <c r="G221" s="426" t="str">
        <f>IFERROR(VLOOKUP(F221,Database!A:D,2,FALSE),"FG not Found")</f>
        <v>SM 310 ML NSA ORANGE</v>
      </c>
      <c r="H221" s="269">
        <f>IFERROR(VLOOKUP(F221,Database!A:C,3,FALSE),"r")</f>
        <v>1955</v>
      </c>
      <c r="I221" s="269">
        <f>IFERROR(VLOOKUP(F221,Database!A:D,4,FALSE),"r")</f>
        <v>126</v>
      </c>
      <c r="J221" s="269">
        <f t="shared" si="36"/>
        <v>7.9365079365079367</v>
      </c>
      <c r="K221" s="269">
        <f t="shared" si="38"/>
        <v>22</v>
      </c>
      <c r="L221" s="269">
        <f t="shared" si="39"/>
        <v>2772</v>
      </c>
      <c r="M221" s="335">
        <f t="shared" si="40"/>
        <v>0</v>
      </c>
      <c r="N221" s="269">
        <f t="shared" si="41"/>
        <v>8</v>
      </c>
      <c r="O221" s="269">
        <f t="shared" si="42"/>
        <v>1000</v>
      </c>
      <c r="P221" s="340">
        <f t="shared" si="43"/>
        <v>15640</v>
      </c>
      <c r="Q221" s="353" t="str">
        <f>IFERROR(VLOOKUP(F221,Database!A:F,6,FALSE),"No")</f>
        <v>Not a Designated Item to Send on Maturity</v>
      </c>
      <c r="R221" s="353" t="str">
        <f>IFERROR(VLOOKUP(F222,Database!A:E,5,FALSE),"")</f>
        <v>Not Acidified Product</v>
      </c>
      <c r="S221" s="352" t="str">
        <f>IFERROR(VLOOKUP(F221,Database!A:G,7,FALSE),"FG not Found")</f>
        <v>Not a Designated Item</v>
      </c>
      <c r="T221" s="281" t="b">
        <f t="shared" si="44"/>
        <v>0</v>
      </c>
      <c r="U221" s="414"/>
      <c r="V221" s="414"/>
      <c r="W221" s="414"/>
      <c r="X221" s="284" t="e">
        <f>IF(VLOOKUP($T221,Tags!A:AU,28)=$E221,"Tags/Reported Prod Match","Not a Match")</f>
        <v>#N/A</v>
      </c>
    </row>
    <row r="222" spans="1:24" x14ac:dyDescent="0.25">
      <c r="A222" s="282">
        <f t="shared" si="34"/>
        <v>216.1</v>
      </c>
      <c r="B222" s="425">
        <v>42356</v>
      </c>
      <c r="C222" s="347">
        <v>0</v>
      </c>
      <c r="D222" s="347">
        <v>639</v>
      </c>
      <c r="E222" s="267">
        <f t="shared" si="37"/>
        <v>639</v>
      </c>
      <c r="F222" s="432">
        <v>5150005175</v>
      </c>
      <c r="G222" s="426" t="str">
        <f>IFERROR(VLOOKUP(F222,Database!A:D,2,FALSE),"FG not Found")</f>
        <v>SM 390 ML DF STRAWBERRY SPRD, 12PK</v>
      </c>
      <c r="H222" s="269">
        <f>IFERROR(VLOOKUP(F222,Database!A:C,3,FALSE),"r")</f>
        <v>2249</v>
      </c>
      <c r="I222" s="269">
        <f>IFERROR(VLOOKUP(F222,Database!A:D,4,FALSE),"r")</f>
        <v>120</v>
      </c>
      <c r="J222" s="269">
        <f t="shared" si="36"/>
        <v>5.3250000000000002</v>
      </c>
      <c r="K222" s="269">
        <f t="shared" si="38"/>
        <v>19</v>
      </c>
      <c r="L222" s="269">
        <f t="shared" si="39"/>
        <v>2280</v>
      </c>
      <c r="M222" s="335">
        <f t="shared" si="40"/>
        <v>0</v>
      </c>
      <c r="N222" s="269">
        <f t="shared" si="41"/>
        <v>6</v>
      </c>
      <c r="O222" s="269">
        <f t="shared" si="42"/>
        <v>639</v>
      </c>
      <c r="P222" s="340">
        <f t="shared" si="43"/>
        <v>13494</v>
      </c>
      <c r="Q222" s="353" t="str">
        <f>IFERROR(VLOOKUP(F222,Database!A:F,6,FALSE),"No")</f>
        <v>Not a Designated Item to Send on Maturity</v>
      </c>
      <c r="R222" s="353" t="str">
        <f>IFERROR(VLOOKUP(F223,Database!A:E,5,FALSE),"")</f>
        <v>Not Acidified Product</v>
      </c>
      <c r="S222" s="352" t="str">
        <f>IFERROR(VLOOKUP(F222,Database!A:G,7,FALSE),"FG not Found")</f>
        <v>Not a Designated Item</v>
      </c>
      <c r="T222" s="281" t="b">
        <f t="shared" si="44"/>
        <v>0</v>
      </c>
      <c r="U222" s="414"/>
      <c r="V222" s="414"/>
      <c r="W222" s="414"/>
      <c r="X222" s="284" t="e">
        <f>IF(VLOOKUP($T222,Tags!A:AU,28)=$E222,"Tags/Reported Prod Match","Not a Match")</f>
        <v>#N/A</v>
      </c>
    </row>
    <row r="223" spans="1:24" x14ac:dyDescent="0.25">
      <c r="A223" s="282">
        <f t="shared" si="34"/>
        <v>217.1</v>
      </c>
      <c r="B223" s="425">
        <v>42356</v>
      </c>
      <c r="C223" s="347">
        <v>0</v>
      </c>
      <c r="D223" s="347">
        <v>2587</v>
      </c>
      <c r="E223" s="267">
        <f t="shared" si="37"/>
        <v>2587</v>
      </c>
      <c r="F223" s="432">
        <v>5150005177</v>
      </c>
      <c r="G223" s="426" t="str">
        <f>IFERROR(VLOOKUP(F223,Database!A:D,2,FALSE),"FG not Found")</f>
        <v>SM 390 ML DF RASPBERRY SPRD, 12 PK</v>
      </c>
      <c r="H223" s="269">
        <f>IFERROR(VLOOKUP(F223,Database!A:C,3,FALSE),"r")</f>
        <v>2249</v>
      </c>
      <c r="I223" s="269">
        <f>IFERROR(VLOOKUP(F223,Database!A:D,4,FALSE),"r")</f>
        <v>120</v>
      </c>
      <c r="J223" s="269">
        <f t="shared" si="36"/>
        <v>21.558333333333334</v>
      </c>
      <c r="K223" s="269">
        <f t="shared" si="38"/>
        <v>19</v>
      </c>
      <c r="L223" s="269">
        <f t="shared" si="39"/>
        <v>2280</v>
      </c>
      <c r="M223" s="335">
        <f t="shared" si="40"/>
        <v>1</v>
      </c>
      <c r="N223" s="269">
        <f t="shared" si="41"/>
        <v>3</v>
      </c>
      <c r="O223" s="269">
        <f t="shared" si="42"/>
        <v>307</v>
      </c>
      <c r="P223" s="340">
        <f t="shared" si="43"/>
        <v>6747</v>
      </c>
      <c r="Q223" s="353" t="str">
        <f>IFERROR(VLOOKUP(F223,Database!A:F,6,FALSE),"No")</f>
        <v>Not a Designated Item to Send on Maturity</v>
      </c>
      <c r="R223" s="353" t="str">
        <f>IFERROR(VLOOKUP(F224,Database!A:E,5,FALSE),"")</f>
        <v>Not Acidified Product</v>
      </c>
      <c r="S223" s="352" t="str">
        <f>IFERROR(VLOOKUP(F223,Database!A:G,7,FALSE),"FG not Found")</f>
        <v>Not a Designated Item</v>
      </c>
      <c r="T223" s="281" t="b">
        <f t="shared" si="44"/>
        <v>0</v>
      </c>
      <c r="U223" s="414"/>
      <c r="V223" s="414"/>
      <c r="W223" s="414"/>
      <c r="X223" s="284" t="e">
        <f>IF(VLOOKUP($T223,Tags!A:AU,28)=$E223,"Tags/Reported Prod Match","Not a Match")</f>
        <v>#N/A</v>
      </c>
    </row>
    <row r="224" spans="1:24" x14ac:dyDescent="0.25">
      <c r="A224" s="282">
        <f t="shared" si="34"/>
        <v>218.1</v>
      </c>
      <c r="B224" s="425">
        <v>42356</v>
      </c>
      <c r="C224" s="347">
        <v>0</v>
      </c>
      <c r="D224" s="347">
        <v>4566</v>
      </c>
      <c r="E224" s="267">
        <f t="shared" si="37"/>
        <v>4566</v>
      </c>
      <c r="F224" s="432">
        <v>5150004017</v>
      </c>
      <c r="G224" s="426" t="str">
        <f>IFERROR(VLOOKUP(F224,Database!A:D,2,FALSE),"FG not Found")</f>
        <v>SM 310 ML NSA RASP</v>
      </c>
      <c r="H224" s="269">
        <f>IFERROR(VLOOKUP(F224,Database!A:C,3,FALSE),"r")</f>
        <v>1955</v>
      </c>
      <c r="I224" s="269">
        <f>IFERROR(VLOOKUP(F224,Database!A:D,4,FALSE),"r")</f>
        <v>126</v>
      </c>
      <c r="J224" s="269">
        <f t="shared" si="36"/>
        <v>36.238095238095241</v>
      </c>
      <c r="K224" s="269">
        <f t="shared" si="38"/>
        <v>22</v>
      </c>
      <c r="L224" s="269">
        <f t="shared" si="39"/>
        <v>2772</v>
      </c>
      <c r="M224" s="335">
        <f t="shared" si="40"/>
        <v>1</v>
      </c>
      <c r="N224" s="269">
        <f t="shared" si="41"/>
        <v>15</v>
      </c>
      <c r="O224" s="269">
        <f t="shared" si="42"/>
        <v>1794</v>
      </c>
      <c r="P224" s="340">
        <f t="shared" si="43"/>
        <v>29325</v>
      </c>
      <c r="Q224" s="353" t="str">
        <f>IFERROR(VLOOKUP(F224,Database!A:F,6,FALSE),"No")</f>
        <v>Not a Designated Item to Send on Maturity</v>
      </c>
      <c r="R224" s="353" t="str">
        <f>IFERROR(VLOOKUP(F225,Database!A:E,5,FALSE),"")</f>
        <v>Not Acidified Product</v>
      </c>
      <c r="S224" s="352" t="str">
        <f>IFERROR(VLOOKUP(F224,Database!A:G,7,FALSE),"FG not Found")</f>
        <v>Not a Designated Item</v>
      </c>
      <c r="T224" s="281" t="b">
        <f t="shared" si="44"/>
        <v>0</v>
      </c>
      <c r="U224" s="414"/>
      <c r="V224" s="414"/>
      <c r="W224" s="414"/>
      <c r="X224" s="284" t="e">
        <f>IF(VLOOKUP($T224,Tags!A:AU,28)=$E224,"Tags/Reported Prod Match","Not a Match")</f>
        <v>#N/A</v>
      </c>
    </row>
    <row r="225" spans="1:24" x14ac:dyDescent="0.25">
      <c r="A225" s="282">
        <f t="shared" si="34"/>
        <v>219.1</v>
      </c>
      <c r="B225" s="425">
        <v>42356</v>
      </c>
      <c r="C225" s="347">
        <v>0</v>
      </c>
      <c r="D225" s="347">
        <v>1236</v>
      </c>
      <c r="E225" s="267">
        <f t="shared" si="37"/>
        <v>1236</v>
      </c>
      <c r="F225" s="432">
        <v>5150024312</v>
      </c>
      <c r="G225" s="426" t="str">
        <f>IFERROR(VLOOKUP(F225,Database!A:D,2,FALSE),"FG not Found")</f>
        <v>SM 310 ML NSA ORCHARD BERRY</v>
      </c>
      <c r="H225" s="269">
        <f>IFERROR(VLOOKUP(F225,Database!A:C,3,FALSE),"r")</f>
        <v>1929.8</v>
      </c>
      <c r="I225" s="269">
        <f>IFERROR(VLOOKUP(F225,Database!A:D,4,FALSE),"r")</f>
        <v>126</v>
      </c>
      <c r="J225" s="269">
        <f t="shared" si="36"/>
        <v>9.8095238095238102</v>
      </c>
      <c r="K225" s="269">
        <f t="shared" si="38"/>
        <v>23</v>
      </c>
      <c r="L225" s="269">
        <f t="shared" si="39"/>
        <v>2898</v>
      </c>
      <c r="M225" s="335">
        <f t="shared" si="40"/>
        <v>0</v>
      </c>
      <c r="N225" s="269">
        <f t="shared" si="41"/>
        <v>10</v>
      </c>
      <c r="O225" s="269">
        <f t="shared" si="42"/>
        <v>1236</v>
      </c>
      <c r="P225" s="340">
        <f t="shared" si="43"/>
        <v>19298</v>
      </c>
      <c r="Q225" s="353" t="str">
        <f>IFERROR(VLOOKUP(F225,Database!A:F,6,FALSE),"No")</f>
        <v>Not a Designated Item to Send on Maturity</v>
      </c>
      <c r="R225" s="353" t="str">
        <f>IFERROR(VLOOKUP(F226,Database!A:E,5,FALSE),"")</f>
        <v>Not Acidified Product</v>
      </c>
      <c r="S225" s="352" t="str">
        <f>IFERROR(VLOOKUP(F225,Database!A:G,7,FALSE),"FG not Found")</f>
        <v>Not a Designated Item</v>
      </c>
      <c r="T225" s="281" t="b">
        <f t="shared" si="44"/>
        <v>1</v>
      </c>
      <c r="U225" s="414"/>
      <c r="V225" s="414"/>
      <c r="W225" s="414"/>
      <c r="X225" s="284" t="e">
        <f>IF(VLOOKUP($T225,Tags!A:AU,28)=$E225,"Tags/Reported Prod Match","Not a Match")</f>
        <v>#N/A</v>
      </c>
    </row>
    <row r="226" spans="1:24" x14ac:dyDescent="0.25">
      <c r="A226" s="282">
        <f t="shared" si="34"/>
        <v>220.1</v>
      </c>
      <c r="B226" s="425">
        <v>42356</v>
      </c>
      <c r="C226" s="347">
        <v>0</v>
      </c>
      <c r="D226" s="347">
        <v>5119</v>
      </c>
      <c r="E226" s="267">
        <f t="shared" si="37"/>
        <v>5119</v>
      </c>
      <c r="F226" s="432">
        <v>5150004014</v>
      </c>
      <c r="G226" s="426" t="str">
        <f>IFERROR(VLOOKUP(F226,Database!A:D,2,FALSE),"FG not Found")</f>
        <v>SM 310 ML NSA BLUEBERRY</v>
      </c>
      <c r="H226" s="269">
        <f>IFERROR(VLOOKUP(F226,Database!A:C,3,FALSE),"r")</f>
        <v>1955</v>
      </c>
      <c r="I226" s="269">
        <f>IFERROR(VLOOKUP(F226,Database!A:D,4,FALSE),"r")</f>
        <v>126</v>
      </c>
      <c r="J226" s="269">
        <f t="shared" si="36"/>
        <v>40.626984126984127</v>
      </c>
      <c r="K226" s="269">
        <f t="shared" si="38"/>
        <v>22</v>
      </c>
      <c r="L226" s="269">
        <f t="shared" si="39"/>
        <v>2772</v>
      </c>
      <c r="M226" s="335">
        <f t="shared" si="40"/>
        <v>1</v>
      </c>
      <c r="N226" s="269">
        <f t="shared" si="41"/>
        <v>19</v>
      </c>
      <c r="O226" s="269">
        <f t="shared" si="42"/>
        <v>2347</v>
      </c>
      <c r="P226" s="340">
        <f t="shared" si="43"/>
        <v>37145</v>
      </c>
      <c r="Q226" s="353" t="str">
        <f>IFERROR(VLOOKUP(F226,Database!A:F,6,FALSE),"No")</f>
        <v>Not a Designated Item to Send on Maturity</v>
      </c>
      <c r="R226" s="353" t="str">
        <f>IFERROR(VLOOKUP(F227,Database!A:E,5,FALSE),"")</f>
        <v>Not Acidified Product</v>
      </c>
      <c r="S226" s="352" t="str">
        <f>IFERROR(VLOOKUP(F226,Database!A:G,7,FALSE),"FG not Found")</f>
        <v>Not a Designated Item</v>
      </c>
      <c r="T226" s="281" t="b">
        <f t="shared" si="44"/>
        <v>0</v>
      </c>
      <c r="U226" s="414"/>
      <c r="V226" s="414"/>
      <c r="W226" s="414"/>
      <c r="X226" s="284" t="e">
        <f>IF(VLOOKUP($T226,Tags!A:AU,28)=$E226,"Tags/Reported Prod Match","Not a Match")</f>
        <v>#N/A</v>
      </c>
    </row>
    <row r="227" spans="1:24" x14ac:dyDescent="0.25">
      <c r="A227" s="282">
        <f t="shared" si="34"/>
        <v>221.1</v>
      </c>
      <c r="B227" s="425">
        <v>42356</v>
      </c>
      <c r="C227" s="347">
        <v>0</v>
      </c>
      <c r="D227" s="347">
        <v>756</v>
      </c>
      <c r="E227" s="267">
        <f t="shared" si="37"/>
        <v>756</v>
      </c>
      <c r="F227" s="432">
        <v>5150004018</v>
      </c>
      <c r="G227" s="426" t="str">
        <f>IFERROR(VLOOKUP(F227,Database!A:D,2,FALSE),"FG not Found")</f>
        <v>SM 310 ML NSA STRAW</v>
      </c>
      <c r="H227" s="269">
        <f>IFERROR(VLOOKUP(F227,Database!A:C,3,FALSE),"r")</f>
        <v>1929.8</v>
      </c>
      <c r="I227" s="269">
        <f>IFERROR(VLOOKUP(F227,Database!A:D,4,FALSE),"r")</f>
        <v>126</v>
      </c>
      <c r="J227" s="269">
        <f t="shared" si="36"/>
        <v>6</v>
      </c>
      <c r="K227" s="269">
        <f t="shared" si="38"/>
        <v>23</v>
      </c>
      <c r="L227" s="269">
        <f t="shared" si="39"/>
        <v>2898</v>
      </c>
      <c r="M227" s="335">
        <f t="shared" si="40"/>
        <v>0</v>
      </c>
      <c r="N227" s="269">
        <f t="shared" si="41"/>
        <v>6</v>
      </c>
      <c r="O227" s="269">
        <f t="shared" si="42"/>
        <v>756</v>
      </c>
      <c r="P227" s="340">
        <f t="shared" si="43"/>
        <v>11578.8</v>
      </c>
      <c r="Q227" s="353" t="str">
        <f>IFERROR(VLOOKUP(F227,Database!A:F,6,FALSE),"No")</f>
        <v>Not a Designated Item to Send on Maturity</v>
      </c>
      <c r="R227" s="353" t="str">
        <f>IFERROR(VLOOKUP(F228,Database!A:E,5,FALSE),"")</f>
        <v>Not Acidified Product</v>
      </c>
      <c r="S227" s="352" t="str">
        <f>IFERROR(VLOOKUP(F227,Database!A:G,7,FALSE),"FG not Found")</f>
        <v>Not a Designated Item</v>
      </c>
      <c r="T227" s="281" t="b">
        <f t="shared" si="44"/>
        <v>0</v>
      </c>
      <c r="U227" s="414"/>
      <c r="V227" s="414"/>
      <c r="W227" s="414"/>
      <c r="X227" s="284" t="e">
        <f>IF(VLOOKUP($T227,Tags!A:AU,28)=$E227,"Tags/Reported Prod Match","Not a Match")</f>
        <v>#N/A</v>
      </c>
    </row>
    <row r="228" spans="1:24" x14ac:dyDescent="0.25">
      <c r="A228" s="282">
        <f t="shared" si="34"/>
        <v>222.1</v>
      </c>
      <c r="B228" s="425">
        <v>42356</v>
      </c>
      <c r="C228" s="347">
        <v>0</v>
      </c>
      <c r="D228" s="347">
        <v>6700</v>
      </c>
      <c r="E228" s="267">
        <f t="shared" si="37"/>
        <v>6700</v>
      </c>
      <c r="F228" s="432">
        <v>5150024357</v>
      </c>
      <c r="G228" s="426" t="str">
        <f>IFERROR(VLOOKUP(F228,Database!A:D,2,FALSE),"FG not Found")</f>
        <v>SM 7.25OZ MGSHL CHCFDG TPG 8CT</v>
      </c>
      <c r="H228" s="269">
        <f>IFERROR(VLOOKUP(F228,Database!A:C,3,FALSE),"r")</f>
        <v>1277.5999999999999</v>
      </c>
      <c r="I228" s="269">
        <f>IFERROR(VLOOKUP(F228,Database!A:D,4,FALSE),"r")</f>
        <v>282</v>
      </c>
      <c r="J228" s="269">
        <f t="shared" si="36"/>
        <v>23.75886524822695</v>
      </c>
      <c r="K228" s="269">
        <f t="shared" si="38"/>
        <v>26</v>
      </c>
      <c r="L228" s="269">
        <f t="shared" si="39"/>
        <v>7332</v>
      </c>
      <c r="M228" s="335">
        <f t="shared" si="40"/>
        <v>0</v>
      </c>
      <c r="N228" s="269">
        <f t="shared" si="41"/>
        <v>24</v>
      </c>
      <c r="O228" s="269">
        <f t="shared" si="42"/>
        <v>6700</v>
      </c>
      <c r="P228" s="340">
        <f t="shared" si="43"/>
        <v>30662.399999999998</v>
      </c>
      <c r="Q228" s="353" t="str">
        <f>IFERROR(VLOOKUP(F228,Database!A:F,6,FALSE),"No")</f>
        <v>MICRO</v>
      </c>
      <c r="R228" s="353" t="str">
        <f>IFERROR(VLOOKUP(F229,Database!A:E,5,FALSE),"")</f>
        <v>Not Acidified Product</v>
      </c>
      <c r="S228" s="352" t="str">
        <f>IFERROR(VLOOKUP(F228,Database!A:G,7,FALSE),"FG not Found")</f>
        <v>Not a Designated Item</v>
      </c>
      <c r="T228" s="281" t="b">
        <f t="shared" si="44"/>
        <v>0</v>
      </c>
      <c r="U228" s="414"/>
      <c r="V228" s="414"/>
      <c r="W228" s="414"/>
      <c r="X228" s="284" t="e">
        <f>IF(VLOOKUP($T228,Tags!A:AU,28)=$E228,"Tags/Reported Prod Match","Not a Match")</f>
        <v>#N/A</v>
      </c>
    </row>
    <row r="229" spans="1:24" x14ac:dyDescent="0.25">
      <c r="A229" s="282">
        <f t="shared" si="34"/>
        <v>223.1</v>
      </c>
      <c r="B229" s="425">
        <v>42356</v>
      </c>
      <c r="C229" s="347">
        <v>0</v>
      </c>
      <c r="D229" s="347">
        <v>9804</v>
      </c>
      <c r="E229" s="267">
        <f t="shared" si="37"/>
        <v>9804</v>
      </c>
      <c r="F229" s="432">
        <v>5150024358</v>
      </c>
      <c r="G229" s="426" t="str">
        <f>IFERROR(VLOOKUP(F229,Database!A:D,2,FALSE),"FG not Found")</f>
        <v>SM 7.25 OZ MGSHL CHOC TPG 8 CT</v>
      </c>
      <c r="H229" s="269">
        <f>IFERROR(VLOOKUP(F229,Database!A:C,3,FALSE),"r")</f>
        <v>1277.5999999999999</v>
      </c>
      <c r="I229" s="269">
        <f>IFERROR(VLOOKUP(F229,Database!A:D,4,FALSE),"r")</f>
        <v>282</v>
      </c>
      <c r="J229" s="269">
        <f t="shared" si="36"/>
        <v>34.765957446808514</v>
      </c>
      <c r="K229" s="269">
        <f t="shared" si="38"/>
        <v>26</v>
      </c>
      <c r="L229" s="269">
        <f t="shared" si="39"/>
        <v>7332</v>
      </c>
      <c r="M229" s="335">
        <f t="shared" si="40"/>
        <v>1</v>
      </c>
      <c r="N229" s="269">
        <f t="shared" si="41"/>
        <v>9</v>
      </c>
      <c r="O229" s="269">
        <f t="shared" si="42"/>
        <v>2472</v>
      </c>
      <c r="P229" s="340">
        <f t="shared" si="43"/>
        <v>11498.4</v>
      </c>
      <c r="Q229" s="353" t="str">
        <f>IFERROR(VLOOKUP(F229,Database!A:F,6,FALSE),"No")</f>
        <v>MICRO</v>
      </c>
      <c r="R229" s="353" t="str">
        <f>IFERROR(VLOOKUP(F230,Database!A:E,5,FALSE),"")</f>
        <v>Not Acidified Product</v>
      </c>
      <c r="S229" s="352" t="str">
        <f>IFERROR(VLOOKUP(F229,Database!A:G,7,FALSE),"FG not Found")</f>
        <v>Not a Designated Item</v>
      </c>
      <c r="T229" s="281" t="b">
        <f t="shared" si="44"/>
        <v>1</v>
      </c>
      <c r="U229" s="414"/>
      <c r="V229" s="414"/>
      <c r="W229" s="414"/>
      <c r="X229" s="284" t="e">
        <f>IF(VLOOKUP($T229,Tags!A:AU,28)=$E229,"Tags/Reported Prod Match","Not a Match")</f>
        <v>#N/A</v>
      </c>
    </row>
    <row r="230" spans="1:24" x14ac:dyDescent="0.25">
      <c r="A230" s="282">
        <f t="shared" si="34"/>
        <v>224.1</v>
      </c>
      <c r="B230" s="425">
        <v>42356</v>
      </c>
      <c r="C230" s="347">
        <v>0</v>
      </c>
      <c r="D230" s="347">
        <v>2075</v>
      </c>
      <c r="E230" s="267">
        <f t="shared" si="37"/>
        <v>2075</v>
      </c>
      <c r="F230" s="432">
        <v>3619212006</v>
      </c>
      <c r="G230" s="426" t="str">
        <f>IFERROR(VLOOKUP(F230,Database!A:D,2,FALSE),"FG not Found")</f>
        <v>SCO 15.5 OZ ORG CHOC SYRUP 6CT</v>
      </c>
      <c r="H230" s="269">
        <f>IFERROR(VLOOKUP(F230,Database!A:C,3,FALSE),"r")</f>
        <v>1677.8</v>
      </c>
      <c r="I230" s="269">
        <f>IFERROR(VLOOKUP(F230,Database!A:D,4,FALSE),"r")</f>
        <v>252</v>
      </c>
      <c r="J230" s="269">
        <f t="shared" si="36"/>
        <v>8.2341269841269842</v>
      </c>
      <c r="K230" s="269">
        <f t="shared" si="38"/>
        <v>26</v>
      </c>
      <c r="L230" s="269">
        <f t="shared" si="39"/>
        <v>6552</v>
      </c>
      <c r="M230" s="335">
        <f t="shared" si="40"/>
        <v>0</v>
      </c>
      <c r="N230" s="269">
        <f t="shared" si="41"/>
        <v>9</v>
      </c>
      <c r="O230" s="269">
        <f t="shared" si="42"/>
        <v>2075</v>
      </c>
      <c r="P230" s="340">
        <f t="shared" ref="P230:P262" si="45">IF(O230=0,0,H230*N230)</f>
        <v>15100.199999999999</v>
      </c>
      <c r="Q230" s="353" t="str">
        <f>IFERROR(VLOOKUP(F230,Database!A:F,6,FALSE),"No")</f>
        <v>MICRO</v>
      </c>
      <c r="R230" s="353" t="str">
        <f>IFERROR(VLOOKUP(F231,Database!A:E,5,FALSE),"")</f>
        <v>Not Acidified Product</v>
      </c>
      <c r="S230" s="352" t="str">
        <f>IFERROR(VLOOKUP(F230,Database!A:G,7,FALSE),"FG not Found")</f>
        <v>Not a Designated Item</v>
      </c>
      <c r="T230" s="281" t="b">
        <f t="shared" si="44"/>
        <v>0</v>
      </c>
      <c r="U230" s="414"/>
      <c r="V230" s="414"/>
      <c r="W230" s="414"/>
      <c r="X230" s="284" t="e">
        <f>IF(VLOOKUP($T230,Tags!A:AU,28)=$E230,"Tags/Reported Prod Match","Not a Match")</f>
        <v>#N/A</v>
      </c>
    </row>
    <row r="231" spans="1:24" x14ac:dyDescent="0.25">
      <c r="A231" s="282">
        <f t="shared" si="34"/>
        <v>225.1</v>
      </c>
      <c r="B231" s="425">
        <v>42356</v>
      </c>
      <c r="C231" s="347">
        <v>0</v>
      </c>
      <c r="D231" s="347">
        <v>698</v>
      </c>
      <c r="E231" s="267">
        <f t="shared" si="37"/>
        <v>698</v>
      </c>
      <c r="F231" s="432">
        <v>5150024355</v>
      </c>
      <c r="G231" s="426" t="str">
        <f>IFERROR(VLOOKUP(F231,Database!A:D,2,FALSE),"FG not Found")</f>
        <v>SM 15.5OZ HOT CRML MCR SQZ 6CT</v>
      </c>
      <c r="H231" s="269">
        <f>IFERROR(VLOOKUP(F231,Database!A:C,3,FALSE),"r")</f>
        <v>1703</v>
      </c>
      <c r="I231" s="269">
        <f>IFERROR(VLOOKUP(F231,Database!A:D,4,FALSE),"r")</f>
        <v>252</v>
      </c>
      <c r="J231" s="269">
        <f t="shared" si="36"/>
        <v>2.7698412698412698</v>
      </c>
      <c r="K231" s="269">
        <f t="shared" si="38"/>
        <v>26</v>
      </c>
      <c r="L231" s="269">
        <f t="shared" si="39"/>
        <v>6552</v>
      </c>
      <c r="M231" s="335">
        <f t="shared" si="40"/>
        <v>0</v>
      </c>
      <c r="N231" s="269">
        <f t="shared" si="41"/>
        <v>3</v>
      </c>
      <c r="O231" s="269">
        <f t="shared" si="42"/>
        <v>698</v>
      </c>
      <c r="P231" s="340">
        <f t="shared" si="45"/>
        <v>5109</v>
      </c>
      <c r="Q231" s="353" t="str">
        <f>IFERROR(VLOOKUP(F231,Database!A:F,6,FALSE),"No")</f>
        <v>MICRO</v>
      </c>
      <c r="R231" s="353" t="str">
        <f>IFERROR(VLOOKUP(F232,Database!A:E,5,FALSE),"")</f>
        <v>Not Acidified Product</v>
      </c>
      <c r="S231" s="352" t="str">
        <f>IFERROR(VLOOKUP(F231,Database!A:G,7,FALSE),"FG not Found")</f>
        <v>Not a Designated Item</v>
      </c>
      <c r="T231" s="281" t="b">
        <f t="shared" si="44"/>
        <v>1</v>
      </c>
      <c r="U231" s="414"/>
      <c r="V231" s="414"/>
      <c r="W231" s="414"/>
      <c r="X231" s="284" t="e">
        <f>IF(VLOOKUP($T231,Tags!A:AU,28)=$E231,"Tags/Reported Prod Match","Not a Match")</f>
        <v>#N/A</v>
      </c>
    </row>
    <row r="232" spans="1:24" x14ac:dyDescent="0.25">
      <c r="A232" s="282">
        <f t="shared" si="34"/>
        <v>226.1</v>
      </c>
      <c r="B232" s="425">
        <v>42357</v>
      </c>
      <c r="C232" s="347">
        <v>0</v>
      </c>
      <c r="D232" s="347">
        <v>6544</v>
      </c>
      <c r="E232" s="267">
        <f t="shared" si="37"/>
        <v>6544</v>
      </c>
      <c r="F232" s="432">
        <v>5150024355</v>
      </c>
      <c r="G232" s="426" t="str">
        <f>IFERROR(VLOOKUP(F232,Database!A:D,2,FALSE),"FG not Found")</f>
        <v>SM 15.5OZ HOT CRML MCR SQZ 6CT</v>
      </c>
      <c r="H232" s="269">
        <f>IFERROR(VLOOKUP(F232,Database!A:C,3,FALSE),"r")</f>
        <v>1703</v>
      </c>
      <c r="I232" s="269">
        <f>IFERROR(VLOOKUP(F232,Database!A:D,4,FALSE),"r")</f>
        <v>252</v>
      </c>
      <c r="J232" s="269">
        <f t="shared" si="36"/>
        <v>25.968253968253968</v>
      </c>
      <c r="K232" s="269">
        <f t="shared" si="38"/>
        <v>26</v>
      </c>
      <c r="L232" s="269">
        <f t="shared" si="39"/>
        <v>6552</v>
      </c>
      <c r="M232" s="335">
        <f t="shared" si="40"/>
        <v>0</v>
      </c>
      <c r="N232" s="269">
        <f t="shared" si="41"/>
        <v>26</v>
      </c>
      <c r="O232" s="269">
        <f t="shared" si="42"/>
        <v>6544</v>
      </c>
      <c r="P232" s="340">
        <f t="shared" si="45"/>
        <v>44278</v>
      </c>
      <c r="Q232" s="353" t="str">
        <f>IFERROR(VLOOKUP(F232,Database!A:F,6,FALSE),"No")</f>
        <v>MICRO</v>
      </c>
      <c r="R232" s="353" t="str">
        <f>IFERROR(VLOOKUP(F233,Database!A:E,5,FALSE),"")</f>
        <v>Not Acidified Product</v>
      </c>
      <c r="S232" s="352" t="str">
        <f>IFERROR(VLOOKUP(F232,Database!A:G,7,FALSE),"FG not Found")</f>
        <v>Not a Designated Item</v>
      </c>
      <c r="T232" s="281" t="b">
        <f t="shared" si="44"/>
        <v>1</v>
      </c>
      <c r="U232" s="414"/>
      <c r="V232" s="414"/>
      <c r="W232" s="414"/>
      <c r="X232" s="284" t="e">
        <f>IF(VLOOKUP($T232,Tags!A:AU,28)=$E232,"Tags/Reported Prod Match","Not a Match")</f>
        <v>#N/A</v>
      </c>
    </row>
    <row r="233" spans="1:24" x14ac:dyDescent="0.25">
      <c r="A233" s="282">
        <f t="shared" si="34"/>
        <v>227.1</v>
      </c>
      <c r="B233" s="425">
        <v>42357</v>
      </c>
      <c r="C233" s="347">
        <v>0</v>
      </c>
      <c r="D233" s="347">
        <v>396</v>
      </c>
      <c r="E233" s="267">
        <f t="shared" si="37"/>
        <v>396</v>
      </c>
      <c r="F233" s="432">
        <v>5150002574</v>
      </c>
      <c r="G233" s="426" t="str">
        <f>IFERROR(VLOOKUP(F233,Database!A:D,2,FALSE),"FG not Found")</f>
        <v>SM 334 ML HTFDG MICRO SQZ</v>
      </c>
      <c r="H233" s="269">
        <f>IFERROR(VLOOKUP(F233,Database!A:C,3,FALSE),"r")</f>
        <v>1847</v>
      </c>
      <c r="I233" s="269">
        <f>IFERROR(VLOOKUP(F233,Database!A:D,4,FALSE),"r")</f>
        <v>132</v>
      </c>
      <c r="J233" s="269">
        <f t="shared" si="36"/>
        <v>3</v>
      </c>
      <c r="K233" s="269">
        <f t="shared" si="38"/>
        <v>24</v>
      </c>
      <c r="L233" s="269">
        <f t="shared" si="39"/>
        <v>3168</v>
      </c>
      <c r="M233" s="335">
        <f t="shared" si="40"/>
        <v>0</v>
      </c>
      <c r="N233" s="269">
        <f t="shared" si="41"/>
        <v>3</v>
      </c>
      <c r="O233" s="269">
        <f t="shared" si="42"/>
        <v>396</v>
      </c>
      <c r="P233" s="340">
        <f t="shared" si="45"/>
        <v>5541</v>
      </c>
      <c r="Q233" s="353" t="str">
        <f>IFERROR(VLOOKUP(F233,Database!A:F,6,FALSE),"No")</f>
        <v>MICRO</v>
      </c>
      <c r="R233" s="353" t="str">
        <f>IFERROR(VLOOKUP(F234,Database!A:E,5,FALSE),"")</f>
        <v>Not Acidified Product</v>
      </c>
      <c r="S233" s="352" t="str">
        <f>IFERROR(VLOOKUP(F233,Database!A:G,7,FALSE),"FG not Found")</f>
        <v>Not a Designated Item</v>
      </c>
      <c r="T233" s="281" t="b">
        <f t="shared" si="44"/>
        <v>1</v>
      </c>
      <c r="U233" s="414"/>
      <c r="V233" s="414"/>
      <c r="W233" s="414"/>
      <c r="X233" s="284" t="e">
        <f>IF(VLOOKUP($T233,Tags!A:AU,28)=$E233,"Tags/Reported Prod Match","Not a Match")</f>
        <v>#N/A</v>
      </c>
    </row>
    <row r="234" spans="1:24" x14ac:dyDescent="0.25">
      <c r="A234" s="282">
        <f t="shared" si="34"/>
        <v>228.1</v>
      </c>
      <c r="B234" s="425">
        <v>42357</v>
      </c>
      <c r="C234" s="347">
        <v>0</v>
      </c>
      <c r="D234" s="347">
        <v>5380</v>
      </c>
      <c r="E234" s="267">
        <f t="shared" si="37"/>
        <v>5380</v>
      </c>
      <c r="F234" s="432">
        <v>5150024351</v>
      </c>
      <c r="G234" s="426" t="str">
        <f>IFERROR(VLOOKUP(F234,Database!A:D,2,FALSE),"FG not Found")</f>
        <v>SM 15.5 OZ HTFDG MCR SQZ 6 CT</v>
      </c>
      <c r="H234" s="269">
        <f>IFERROR(VLOOKUP(F234,Database!A:C,3,FALSE),"r")</f>
        <v>1703</v>
      </c>
      <c r="I234" s="269">
        <f>IFERROR(VLOOKUP(F234,Database!A:D,4,FALSE),"r")</f>
        <v>252</v>
      </c>
      <c r="J234" s="269">
        <f t="shared" si="36"/>
        <v>21.349206349206348</v>
      </c>
      <c r="K234" s="269">
        <f t="shared" si="38"/>
        <v>26</v>
      </c>
      <c r="L234" s="269">
        <f t="shared" si="39"/>
        <v>6552</v>
      </c>
      <c r="M234" s="335">
        <f t="shared" si="40"/>
        <v>0</v>
      </c>
      <c r="N234" s="269">
        <f t="shared" si="41"/>
        <v>22</v>
      </c>
      <c r="O234" s="269">
        <f t="shared" si="42"/>
        <v>5380</v>
      </c>
      <c r="P234" s="340">
        <f t="shared" si="45"/>
        <v>37466</v>
      </c>
      <c r="Q234" s="353" t="str">
        <f>IFERROR(VLOOKUP(F234,Database!A:F,6,FALSE),"No")</f>
        <v>MICRO</v>
      </c>
      <c r="R234" s="353" t="str">
        <f>IFERROR(VLOOKUP(F235,Database!A:E,5,FALSE),"")</f>
        <v>Not Acidified Product</v>
      </c>
      <c r="S234" s="352" t="str">
        <f>IFERROR(VLOOKUP(F234,Database!A:G,7,FALSE),"FG not Found")</f>
        <v>Not a Designated Item</v>
      </c>
      <c r="T234" s="281" t="b">
        <f t="shared" si="44"/>
        <v>1</v>
      </c>
      <c r="U234" s="414"/>
      <c r="V234" s="414"/>
      <c r="W234" s="414"/>
      <c r="X234" s="284" t="e">
        <f>IF(VLOOKUP($T234,Tags!A:AU,28)=$E234,"Tags/Reported Prod Match","Not a Match")</f>
        <v>#N/A</v>
      </c>
    </row>
    <row r="235" spans="1:24" x14ac:dyDescent="0.25">
      <c r="A235" s="282">
        <f t="shared" si="34"/>
        <v>229.1</v>
      </c>
      <c r="B235" s="425">
        <v>42357</v>
      </c>
      <c r="C235" s="347">
        <v>0</v>
      </c>
      <c r="D235" s="347">
        <v>7741</v>
      </c>
      <c r="E235" s="267">
        <f t="shared" si="37"/>
        <v>7741</v>
      </c>
      <c r="F235" s="432">
        <v>5150004018</v>
      </c>
      <c r="G235" s="426" t="str">
        <f>IFERROR(VLOOKUP(F235,Database!A:D,2,FALSE),"FG not Found")</f>
        <v>SM 310 ML NSA STRAW</v>
      </c>
      <c r="H235" s="269">
        <f>IFERROR(VLOOKUP(F235,Database!A:C,3,FALSE),"r")</f>
        <v>1929.8</v>
      </c>
      <c r="I235" s="269">
        <f>IFERROR(VLOOKUP(F235,Database!A:D,4,FALSE),"r")</f>
        <v>126</v>
      </c>
      <c r="J235" s="269">
        <f t="shared" si="36"/>
        <v>61.436507936507937</v>
      </c>
      <c r="K235" s="269">
        <f t="shared" si="38"/>
        <v>23</v>
      </c>
      <c r="L235" s="269">
        <f t="shared" si="39"/>
        <v>2898</v>
      </c>
      <c r="M235" s="335">
        <f t="shared" si="40"/>
        <v>2</v>
      </c>
      <c r="N235" s="269">
        <f t="shared" si="41"/>
        <v>16</v>
      </c>
      <c r="O235" s="269">
        <f t="shared" si="42"/>
        <v>1945</v>
      </c>
      <c r="P235" s="340">
        <f t="shared" si="45"/>
        <v>30876.799999999999</v>
      </c>
      <c r="Q235" s="353" t="str">
        <f>IFERROR(VLOOKUP(F235,Database!A:F,6,FALSE),"No")</f>
        <v>Not a Designated Item to Send on Maturity</v>
      </c>
      <c r="R235" s="353" t="str">
        <f>IFERROR(VLOOKUP(F236,Database!A:E,5,FALSE),"")</f>
        <v>Not Acidified Product</v>
      </c>
      <c r="S235" s="352" t="str">
        <f>IFERROR(VLOOKUP(F235,Database!A:G,7,FALSE),"FG not Found")</f>
        <v>Not a Designated Item</v>
      </c>
      <c r="T235" s="281" t="b">
        <f t="shared" si="44"/>
        <v>0</v>
      </c>
      <c r="U235" s="414"/>
      <c r="V235" s="414"/>
      <c r="W235" s="414"/>
      <c r="X235" s="284" t="e">
        <f>IF(VLOOKUP($T235,Tags!A:AU,28)=$E235,"Tags/Reported Prod Match","Not a Match")</f>
        <v>#N/A</v>
      </c>
    </row>
    <row r="236" spans="1:24" x14ac:dyDescent="0.25">
      <c r="A236" s="282">
        <f t="shared" si="34"/>
        <v>230.1</v>
      </c>
      <c r="B236" s="425">
        <v>42357</v>
      </c>
      <c r="C236" s="347">
        <v>0</v>
      </c>
      <c r="D236" s="347">
        <v>866</v>
      </c>
      <c r="E236" s="267">
        <f t="shared" si="37"/>
        <v>866</v>
      </c>
      <c r="F236" s="432">
        <v>5150000329</v>
      </c>
      <c r="G236" s="426" t="str">
        <f>IFERROR(VLOOKUP(F236,Database!A:D,2,FALSE),"FG not Found")</f>
        <v>SM 4 LB MINT APPLE JELLY</v>
      </c>
      <c r="H236" s="269">
        <f>IFERROR(VLOOKUP(F236,Database!A:C,3,FALSE),"r")</f>
        <v>1997</v>
      </c>
      <c r="I236" s="269">
        <f>IFERROR(VLOOKUP(F236,Database!A:D,4,FALSE),"r")</f>
        <v>60</v>
      </c>
      <c r="J236" s="269">
        <f t="shared" si="36"/>
        <v>14.433333333333334</v>
      </c>
      <c r="K236" s="269">
        <f t="shared" si="38"/>
        <v>22</v>
      </c>
      <c r="L236" s="269">
        <f t="shared" si="39"/>
        <v>1320</v>
      </c>
      <c r="M236" s="335">
        <f t="shared" si="40"/>
        <v>0</v>
      </c>
      <c r="N236" s="269">
        <f t="shared" si="41"/>
        <v>15</v>
      </c>
      <c r="O236" s="269">
        <f t="shared" si="42"/>
        <v>866</v>
      </c>
      <c r="P236" s="340">
        <f t="shared" si="45"/>
        <v>29955</v>
      </c>
      <c r="Q236" s="353" t="str">
        <f>IFERROR(VLOOKUP(F236,Database!A:F,6,FALSE),"No")</f>
        <v>Not a Designated Item to Send on Maturity</v>
      </c>
      <c r="R236" s="353" t="str">
        <f>IFERROR(VLOOKUP(F237,Database!A:E,5,FALSE),"")</f>
        <v>Not Acidified Product</v>
      </c>
      <c r="S236" s="352" t="str">
        <f>IFERROR(VLOOKUP(F236,Database!A:G,7,FALSE),"FG not Found")</f>
        <v>Not a Designated Item</v>
      </c>
      <c r="T236" s="281" t="b">
        <f t="shared" si="44"/>
        <v>0</v>
      </c>
      <c r="U236" s="414"/>
      <c r="V236" s="414"/>
      <c r="W236" s="414"/>
      <c r="X236" s="284" t="e">
        <f>IF(VLOOKUP($T236,Tags!A:AU,28)=$E236,"Tags/Reported Prod Match","Not a Match")</f>
        <v>#N/A</v>
      </c>
    </row>
    <row r="237" spans="1:24" x14ac:dyDescent="0.25">
      <c r="A237" s="282">
        <f t="shared" si="34"/>
        <v>231.1</v>
      </c>
      <c r="B237" s="425">
        <v>42357</v>
      </c>
      <c r="C237" s="347">
        <v>0</v>
      </c>
      <c r="D237" s="347">
        <v>2824</v>
      </c>
      <c r="E237" s="267">
        <f t="shared" si="37"/>
        <v>2824</v>
      </c>
      <c r="F237" s="432">
        <v>5150000328</v>
      </c>
      <c r="G237" s="426" t="str">
        <f>IFERROR(VLOOKUP(F237,Database!A:D,2,FALSE),"FG not Found")</f>
        <v>SM 4 LB GRAPE JELLY</v>
      </c>
      <c r="H237" s="269">
        <f>IFERROR(VLOOKUP(F237,Database!A:C,3,FALSE),"r")</f>
        <v>1997</v>
      </c>
      <c r="I237" s="269">
        <f>IFERROR(VLOOKUP(F237,Database!A:D,4,FALSE),"r")</f>
        <v>60</v>
      </c>
      <c r="J237" s="269">
        <f t="shared" si="36"/>
        <v>47.06666666666667</v>
      </c>
      <c r="K237" s="269">
        <f t="shared" si="38"/>
        <v>22</v>
      </c>
      <c r="L237" s="269">
        <f t="shared" si="39"/>
        <v>1320</v>
      </c>
      <c r="M237" s="335">
        <f t="shared" si="40"/>
        <v>2</v>
      </c>
      <c r="N237" s="269">
        <f t="shared" si="41"/>
        <v>4</v>
      </c>
      <c r="O237" s="269">
        <f t="shared" si="42"/>
        <v>184</v>
      </c>
      <c r="P237" s="340">
        <f t="shared" si="45"/>
        <v>7988</v>
      </c>
      <c r="Q237" s="353" t="str">
        <f>IFERROR(VLOOKUP(F237,Database!A:F,6,FALSE),"No")</f>
        <v>Not a Designated Item to Send on Maturity</v>
      </c>
      <c r="R237" s="353" t="str">
        <f>IFERROR(VLOOKUP(F238,Database!A:E,5,FALSE),"")</f>
        <v>Not Acidified Product</v>
      </c>
      <c r="S237" s="352" t="str">
        <f>IFERROR(VLOOKUP(F237,Database!A:G,7,FALSE),"FG not Found")</f>
        <v>Not a Designated Item</v>
      </c>
      <c r="T237" s="281" t="b">
        <f t="shared" si="44"/>
        <v>0</v>
      </c>
      <c r="U237" s="414"/>
      <c r="V237" s="414"/>
      <c r="W237" s="414"/>
      <c r="X237" s="284" t="e">
        <f>IF(VLOOKUP($T237,Tags!A:AU,28)=$E237,"Tags/Reported Prod Match","Not a Match")</f>
        <v>#N/A</v>
      </c>
    </row>
    <row r="238" spans="1:24" x14ac:dyDescent="0.25">
      <c r="A238" s="282">
        <f t="shared" si="34"/>
        <v>232.1</v>
      </c>
      <c r="B238" s="425">
        <v>42363</v>
      </c>
      <c r="C238" s="347">
        <v>0</v>
      </c>
      <c r="D238" s="347">
        <v>16290</v>
      </c>
      <c r="E238" s="267">
        <f t="shared" si="37"/>
        <v>16290</v>
      </c>
      <c r="F238" s="432">
        <v>5150024351</v>
      </c>
      <c r="G238" s="426" t="str">
        <f>IFERROR(VLOOKUP(F238,Database!A:D,2,FALSE),"FG not Found")</f>
        <v>SM 15.5 OZ HTFDG MCR SQZ 6 CT</v>
      </c>
      <c r="H238" s="269">
        <f>IFERROR(VLOOKUP(F238,Database!A:C,3,FALSE),"r")</f>
        <v>1703</v>
      </c>
      <c r="I238" s="269">
        <f>IFERROR(VLOOKUP(F238,Database!A:D,4,FALSE),"r")</f>
        <v>252</v>
      </c>
      <c r="J238" s="269">
        <f t="shared" si="36"/>
        <v>64.642857142857139</v>
      </c>
      <c r="K238" s="269">
        <f t="shared" si="38"/>
        <v>26</v>
      </c>
      <c r="L238" s="269">
        <f t="shared" si="39"/>
        <v>6552</v>
      </c>
      <c r="M238" s="335">
        <f t="shared" si="40"/>
        <v>2</v>
      </c>
      <c r="N238" s="269">
        <f t="shared" si="41"/>
        <v>13</v>
      </c>
      <c r="O238" s="269">
        <f t="shared" si="42"/>
        <v>3186</v>
      </c>
      <c r="P238" s="340">
        <f t="shared" si="45"/>
        <v>22139</v>
      </c>
      <c r="Q238" s="353" t="str">
        <f>IFERROR(VLOOKUP(F238,Database!A:F,6,FALSE),"No")</f>
        <v>MICRO</v>
      </c>
      <c r="R238" s="353" t="str">
        <f>IFERROR(VLOOKUP(F239,Database!A:E,5,FALSE),"")</f>
        <v>Not Acidified Product</v>
      </c>
      <c r="S238" s="352" t="str">
        <f>IFERROR(VLOOKUP(F238,Database!A:G,7,FALSE),"FG not Found")</f>
        <v>Not a Designated Item</v>
      </c>
      <c r="T238" s="281" t="b">
        <f t="shared" si="44"/>
        <v>1</v>
      </c>
      <c r="U238" s="414"/>
      <c r="V238" s="414"/>
      <c r="W238" s="414"/>
      <c r="X238" s="284" t="e">
        <f>IF(VLOOKUP($T238,Tags!A:AU,28)=$E238,"Tags/Reported Prod Match","Not a Match")</f>
        <v>#N/A</v>
      </c>
    </row>
    <row r="239" spans="1:24" x14ac:dyDescent="0.25">
      <c r="A239" s="282">
        <f t="shared" si="34"/>
        <v>233.1</v>
      </c>
      <c r="B239" s="425">
        <v>42363</v>
      </c>
      <c r="C239" s="347">
        <v>0</v>
      </c>
      <c r="D239" s="347">
        <v>2399</v>
      </c>
      <c r="E239" s="267">
        <f t="shared" si="37"/>
        <v>2399</v>
      </c>
      <c r="F239" s="432">
        <v>5150000328</v>
      </c>
      <c r="G239" s="426" t="str">
        <f>IFERROR(VLOOKUP(F239,Database!A:D,2,FALSE),"FG not Found")</f>
        <v>SM 4 LB GRAPE JELLY</v>
      </c>
      <c r="H239" s="269">
        <f>IFERROR(VLOOKUP(F239,Database!A:C,3,FALSE),"r")</f>
        <v>1997</v>
      </c>
      <c r="I239" s="269">
        <f>IFERROR(VLOOKUP(F239,Database!A:D,4,FALSE),"r")</f>
        <v>60</v>
      </c>
      <c r="J239" s="269">
        <f t="shared" si="36"/>
        <v>39.983333333333334</v>
      </c>
      <c r="K239" s="269">
        <f t="shared" si="38"/>
        <v>22</v>
      </c>
      <c r="L239" s="269">
        <f t="shared" si="39"/>
        <v>1320</v>
      </c>
      <c r="M239" s="335">
        <f t="shared" si="40"/>
        <v>1</v>
      </c>
      <c r="N239" s="269">
        <f t="shared" si="41"/>
        <v>18</v>
      </c>
      <c r="O239" s="269">
        <f t="shared" si="42"/>
        <v>1079</v>
      </c>
      <c r="P239" s="340">
        <f t="shared" si="45"/>
        <v>35946</v>
      </c>
      <c r="Q239" s="353" t="str">
        <f>IFERROR(VLOOKUP(F239,Database!A:F,6,FALSE),"No")</f>
        <v>Not a Designated Item to Send on Maturity</v>
      </c>
      <c r="R239" s="353" t="str">
        <f>IFERROR(VLOOKUP(F240,Database!A:E,5,FALSE),"")</f>
        <v>Not Acidified Product</v>
      </c>
      <c r="S239" s="352" t="str">
        <f>IFERROR(VLOOKUP(F239,Database!A:G,7,FALSE),"FG not Found")</f>
        <v>Not a Designated Item</v>
      </c>
      <c r="T239" s="281" t="b">
        <f t="shared" si="44"/>
        <v>0</v>
      </c>
      <c r="U239" s="414"/>
      <c r="V239" s="414"/>
      <c r="W239" s="414"/>
      <c r="X239" s="284" t="e">
        <f>IF(VLOOKUP($T239,Tags!A:AU,28)=$E239,"Tags/Reported Prod Match","Not a Match")</f>
        <v>#N/A</v>
      </c>
    </row>
    <row r="240" spans="1:24" x14ac:dyDescent="0.25">
      <c r="A240" s="282">
        <f t="shared" si="34"/>
        <v>234.1</v>
      </c>
      <c r="B240" s="425">
        <v>42363</v>
      </c>
      <c r="C240" s="347">
        <v>0</v>
      </c>
      <c r="D240" s="347">
        <v>2796</v>
      </c>
      <c r="E240" s="267">
        <f t="shared" si="37"/>
        <v>2796</v>
      </c>
      <c r="F240" s="432">
        <v>5150000308</v>
      </c>
      <c r="G240" s="426" t="str">
        <f>IFERROR(VLOOKUP(F240,Database!A:D,2,FALSE),"FG not Found")</f>
        <v>SM 4 LB STRAWBERRY PRESERVES</v>
      </c>
      <c r="H240" s="269">
        <f>IFERROR(VLOOKUP(F240,Database!A:C,3,FALSE),"r")</f>
        <v>1997</v>
      </c>
      <c r="I240" s="269">
        <f>IFERROR(VLOOKUP(F240,Database!A:D,4,FALSE),"r")</f>
        <v>60</v>
      </c>
      <c r="J240" s="269">
        <f t="shared" si="36"/>
        <v>46.6</v>
      </c>
      <c r="K240" s="269">
        <f t="shared" si="38"/>
        <v>22</v>
      </c>
      <c r="L240" s="269">
        <f t="shared" si="39"/>
        <v>1320</v>
      </c>
      <c r="M240" s="335">
        <f t="shared" si="40"/>
        <v>2</v>
      </c>
      <c r="N240" s="269">
        <f t="shared" si="41"/>
        <v>3</v>
      </c>
      <c r="O240" s="269">
        <f t="shared" si="42"/>
        <v>156</v>
      </c>
      <c r="P240" s="340">
        <f t="shared" si="45"/>
        <v>5991</v>
      </c>
      <c r="Q240" s="353" t="str">
        <f>IFERROR(VLOOKUP(F240,Database!A:F,6,FALSE),"No")</f>
        <v>Not a Designated Item to Send on Maturity</v>
      </c>
      <c r="R240" s="353" t="str">
        <f>IFERROR(VLOOKUP(F241,Database!A:E,5,FALSE),"")</f>
        <v>Not Acidified Product</v>
      </c>
      <c r="S240" s="352" t="str">
        <f>IFERROR(VLOOKUP(F240,Database!A:G,7,FALSE),"FG not Found")</f>
        <v>Not a Designated Item</v>
      </c>
      <c r="T240" s="281" t="b">
        <f t="shared" si="44"/>
        <v>0</v>
      </c>
      <c r="U240" s="414"/>
      <c r="V240" s="414"/>
      <c r="W240" s="414"/>
      <c r="X240" s="284" t="e">
        <f>IF(VLOOKUP($T240,Tags!A:AU,28)=$E240,"Tags/Reported Prod Match","Not a Match")</f>
        <v>#N/A</v>
      </c>
    </row>
    <row r="241" spans="1:24" x14ac:dyDescent="0.25">
      <c r="A241" s="282">
        <f t="shared" si="34"/>
        <v>235.1</v>
      </c>
      <c r="B241" s="425">
        <v>42363</v>
      </c>
      <c r="C241" s="347">
        <v>0</v>
      </c>
      <c r="D241" s="347">
        <v>1009</v>
      </c>
      <c r="E241" s="267">
        <f t="shared" si="37"/>
        <v>1009</v>
      </c>
      <c r="F241" s="432">
        <v>5150000298</v>
      </c>
      <c r="G241" s="426" t="str">
        <f>IFERROR(VLOOKUP(F241,Database!A:D,2,FALSE),"FG not Found")</f>
        <v>SM 4 LB APRICOT PRESERVES</v>
      </c>
      <c r="H241" s="269">
        <f>IFERROR(VLOOKUP(F241,Database!A:C,3,FALSE),"r")</f>
        <v>1997</v>
      </c>
      <c r="I241" s="269">
        <f>IFERROR(VLOOKUP(F241,Database!A:D,4,FALSE),"r")</f>
        <v>60</v>
      </c>
      <c r="J241" s="269">
        <f t="shared" si="36"/>
        <v>16.816666666666666</v>
      </c>
      <c r="K241" s="269">
        <f t="shared" si="38"/>
        <v>22</v>
      </c>
      <c r="L241" s="269">
        <f t="shared" si="39"/>
        <v>1320</v>
      </c>
      <c r="M241" s="335">
        <f t="shared" si="40"/>
        <v>0</v>
      </c>
      <c r="N241" s="269">
        <f t="shared" si="41"/>
        <v>17</v>
      </c>
      <c r="O241" s="269">
        <f t="shared" si="42"/>
        <v>1009</v>
      </c>
      <c r="P241" s="340">
        <f t="shared" si="45"/>
        <v>33949</v>
      </c>
      <c r="Q241" s="353" t="str">
        <f>IFERROR(VLOOKUP(F241,Database!A:F,6,FALSE),"No")</f>
        <v>Not a Designated Item to Send on Maturity</v>
      </c>
      <c r="R241" s="353" t="str">
        <f>IFERROR(VLOOKUP(F242,Database!A:E,5,FALSE),"")</f>
        <v>Not Acidified Product</v>
      </c>
      <c r="S241" s="352" t="str">
        <f>IFERROR(VLOOKUP(F241,Database!A:G,7,FALSE),"FG not Found")</f>
        <v>Not a Designated Item</v>
      </c>
      <c r="T241" s="281" t="b">
        <f t="shared" si="44"/>
        <v>0</v>
      </c>
      <c r="U241" s="414"/>
      <c r="V241" s="414"/>
      <c r="W241" s="414"/>
      <c r="X241" s="284" t="e">
        <f>IF(VLOOKUP($T241,Tags!A:AU,28)=$E241,"Tags/Reported Prod Match","Not a Match")</f>
        <v>#N/A</v>
      </c>
    </row>
    <row r="242" spans="1:24" x14ac:dyDescent="0.25">
      <c r="A242" s="282">
        <f t="shared" si="34"/>
        <v>236.1</v>
      </c>
      <c r="B242" s="425">
        <v>42363</v>
      </c>
      <c r="C242" s="347">
        <v>0</v>
      </c>
      <c r="D242" s="347">
        <v>2445</v>
      </c>
      <c r="E242" s="267">
        <f t="shared" si="37"/>
        <v>2445</v>
      </c>
      <c r="F242" s="432">
        <v>5150000302</v>
      </c>
      <c r="G242" s="426" t="str">
        <f>IFERROR(VLOOKUP(F242,Database!A:D,2,FALSE),"FG not Found")</f>
        <v>SM 4 LB SWT ORANGE MARMALADE</v>
      </c>
      <c r="H242" s="269">
        <f>IFERROR(VLOOKUP(F242,Database!A:C,3,FALSE),"r")</f>
        <v>1997</v>
      </c>
      <c r="I242" s="269">
        <f>IFERROR(VLOOKUP(F242,Database!A:D,4,FALSE),"r")</f>
        <v>60</v>
      </c>
      <c r="J242" s="269">
        <f t="shared" si="36"/>
        <v>40.75</v>
      </c>
      <c r="K242" s="269">
        <f t="shared" si="38"/>
        <v>22</v>
      </c>
      <c r="L242" s="269">
        <f t="shared" si="39"/>
        <v>1320</v>
      </c>
      <c r="M242" s="335">
        <f t="shared" si="40"/>
        <v>1</v>
      </c>
      <c r="N242" s="269">
        <f t="shared" si="41"/>
        <v>19</v>
      </c>
      <c r="O242" s="269">
        <f t="shared" si="42"/>
        <v>1125</v>
      </c>
      <c r="P242" s="340">
        <f t="shared" si="45"/>
        <v>37943</v>
      </c>
      <c r="Q242" s="353" t="str">
        <f>IFERROR(VLOOKUP(F242,Database!A:F,6,FALSE),"No")</f>
        <v>Not a Designated Item to Send on Maturity</v>
      </c>
      <c r="R242" s="353" t="str">
        <f>IFERROR(VLOOKUP(F243,Database!A:E,5,FALSE),"")</f>
        <v>Not Acidified Product</v>
      </c>
      <c r="S242" s="352" t="str">
        <f>IFERROR(VLOOKUP(F242,Database!A:G,7,FALSE),"FG not Found")</f>
        <v>Not a Designated Item</v>
      </c>
      <c r="T242" s="281" t="b">
        <f t="shared" si="44"/>
        <v>0</v>
      </c>
      <c r="U242" s="414"/>
      <c r="V242" s="414"/>
      <c r="W242" s="414"/>
      <c r="X242" s="284" t="e">
        <f>IF(VLOOKUP($T242,Tags!A:AU,28)=$E242,"Tags/Reported Prod Match","Not a Match")</f>
        <v>#N/A</v>
      </c>
    </row>
    <row r="243" spans="1:24" x14ac:dyDescent="0.25">
      <c r="A243" s="282">
        <f t="shared" si="34"/>
        <v>237.1</v>
      </c>
      <c r="B243" s="425">
        <v>42363</v>
      </c>
      <c r="C243" s="347">
        <v>0</v>
      </c>
      <c r="D243" s="347">
        <v>788</v>
      </c>
      <c r="E243" s="267">
        <f t="shared" si="37"/>
        <v>788</v>
      </c>
      <c r="F243" s="432">
        <v>5150000315</v>
      </c>
      <c r="G243" s="426" t="str">
        <f>IFERROR(VLOOKUP(F243,Database!A:D,2,FALSE),"FG not Found")</f>
        <v>SM 10 TN SWT ORANGE MARMALADE</v>
      </c>
      <c r="H243" s="269">
        <f>IFERROR(VLOOKUP(F243,Database!A:C,3,FALSE),"r")</f>
        <v>2320.4</v>
      </c>
      <c r="I243" s="269">
        <f>IFERROR(VLOOKUP(F243,Database!A:D,4,FALSE),"r")</f>
        <v>42</v>
      </c>
      <c r="J243" s="269">
        <f t="shared" si="36"/>
        <v>18.761904761904763</v>
      </c>
      <c r="K243" s="269">
        <f t="shared" si="38"/>
        <v>19</v>
      </c>
      <c r="L243" s="269">
        <f t="shared" si="39"/>
        <v>798</v>
      </c>
      <c r="M243" s="335">
        <f t="shared" si="40"/>
        <v>0</v>
      </c>
      <c r="N243" s="269">
        <f t="shared" si="41"/>
        <v>19</v>
      </c>
      <c r="O243" s="269">
        <f t="shared" si="42"/>
        <v>788</v>
      </c>
      <c r="P243" s="340">
        <f t="shared" si="45"/>
        <v>44087.6</v>
      </c>
      <c r="Q243" s="353" t="str">
        <f>IFERROR(VLOOKUP(F243,Database!A:F,6,FALSE),"No")</f>
        <v>Not a Designated Item to Send on Maturity</v>
      </c>
      <c r="R243" s="353" t="str">
        <f>IFERROR(VLOOKUP(F244,Database!A:E,5,FALSE),"")</f>
        <v>Not Acidified Product</v>
      </c>
      <c r="S243" s="352" t="str">
        <f>IFERROR(VLOOKUP(F243,Database!A:G,7,FALSE),"FG not Found")</f>
        <v>Not a Designated Item</v>
      </c>
      <c r="T243" s="281" t="b">
        <f t="shared" si="44"/>
        <v>0</v>
      </c>
      <c r="U243" s="414"/>
      <c r="V243" s="414"/>
      <c r="W243" s="414"/>
      <c r="X243" s="284" t="e">
        <f>IF(VLOOKUP($T243,Tags!A:AU,28)=$E243,"Tags/Reported Prod Match","Not a Match")</f>
        <v>#N/A</v>
      </c>
    </row>
    <row r="244" spans="1:24" x14ac:dyDescent="0.25">
      <c r="A244" s="282">
        <f t="shared" si="34"/>
        <v>238.1</v>
      </c>
      <c r="B244" s="425">
        <v>42370</v>
      </c>
      <c r="C244" s="347">
        <v>0</v>
      </c>
      <c r="D244" s="347">
        <v>6718</v>
      </c>
      <c r="E244" s="267">
        <f t="shared" si="37"/>
        <v>6718</v>
      </c>
      <c r="F244" s="432">
        <v>5150024351</v>
      </c>
      <c r="G244" s="426" t="str">
        <f>IFERROR(VLOOKUP(F244,Database!A:D,2,FALSE),"FG not Found")</f>
        <v>SM 15.5 OZ HTFDG MCR SQZ 6 CT</v>
      </c>
      <c r="H244" s="269">
        <f>IFERROR(VLOOKUP(F244,Database!A:C,3,FALSE),"r")</f>
        <v>1703</v>
      </c>
      <c r="I244" s="269">
        <f>IFERROR(VLOOKUP(F244,Database!A:D,4,FALSE),"r")</f>
        <v>252</v>
      </c>
      <c r="J244" s="269">
        <f t="shared" si="36"/>
        <v>26.658730158730158</v>
      </c>
      <c r="K244" s="269">
        <f t="shared" si="38"/>
        <v>26</v>
      </c>
      <c r="L244" s="269">
        <f t="shared" si="39"/>
        <v>6552</v>
      </c>
      <c r="M244" s="335">
        <f t="shared" si="40"/>
        <v>1</v>
      </c>
      <c r="N244" s="269">
        <f t="shared" si="41"/>
        <v>1</v>
      </c>
      <c r="O244" s="269">
        <f t="shared" si="42"/>
        <v>166</v>
      </c>
      <c r="P244" s="340">
        <f t="shared" si="45"/>
        <v>1703</v>
      </c>
      <c r="Q244" s="353" t="str">
        <f>IFERROR(VLOOKUP(F244,Database!A:F,6,FALSE),"No")</f>
        <v>MICRO</v>
      </c>
      <c r="R244" s="353" t="str">
        <f>IFERROR(VLOOKUP(F245,Database!A:E,5,FALSE),"")</f>
        <v>P</v>
      </c>
      <c r="S244" s="352" t="str">
        <f>IFERROR(VLOOKUP(F244,Database!A:G,7,FALSE),"FG not Found")</f>
        <v>Not a Designated Item</v>
      </c>
      <c r="T244" s="281" t="b">
        <f t="shared" si="44"/>
        <v>1</v>
      </c>
      <c r="U244" s="414"/>
      <c r="V244" s="414"/>
      <c r="W244" s="414"/>
      <c r="X244" s="284" t="e">
        <f>IF(VLOOKUP($T244,Tags!A:AU,28)=$E244,"Tags/Reported Prod Match","Not a Match")</f>
        <v>#N/A</v>
      </c>
    </row>
    <row r="245" spans="1:24" x14ac:dyDescent="0.25">
      <c r="A245" s="282">
        <f t="shared" si="34"/>
        <v>239.1</v>
      </c>
      <c r="B245" s="425">
        <v>42370</v>
      </c>
      <c r="C245" s="347">
        <v>0</v>
      </c>
      <c r="D245" s="347">
        <v>801</v>
      </c>
      <c r="E245" s="267">
        <f t="shared" si="37"/>
        <v>801</v>
      </c>
      <c r="F245" s="432">
        <v>5150055224</v>
      </c>
      <c r="G245" s="426" t="str">
        <f>IFERROR(VLOOKUP(F245,Database!A:D,2,FALSE),"FG not Found")</f>
        <v>C&amp;B 12 OZ SEAFOOD SAUCE 6CT</v>
      </c>
      <c r="H245" s="269">
        <f>IFERROR(VLOOKUP(F245,Database!A:C,3,FALSE),"r")</f>
        <v>1510</v>
      </c>
      <c r="I245" s="269">
        <f>IFERROR(VLOOKUP(F245,Database!A:D,4,FALSE),"r")</f>
        <v>200</v>
      </c>
      <c r="J245" s="269">
        <f t="shared" si="36"/>
        <v>4.0049999999999999</v>
      </c>
      <c r="K245" s="269">
        <f t="shared" si="38"/>
        <v>26</v>
      </c>
      <c r="L245" s="269">
        <f t="shared" si="39"/>
        <v>5200</v>
      </c>
      <c r="M245" s="335">
        <f t="shared" si="40"/>
        <v>0</v>
      </c>
      <c r="N245" s="269">
        <f t="shared" si="41"/>
        <v>5</v>
      </c>
      <c r="O245" s="269">
        <f t="shared" si="42"/>
        <v>801</v>
      </c>
      <c r="P245" s="340">
        <f t="shared" si="45"/>
        <v>7550</v>
      </c>
      <c r="Q245" s="353" t="str">
        <f>IFERROR(VLOOKUP(F245,Database!A:F,6,FALSE),"No")</f>
        <v>Not a Designated Item to Send on Maturity</v>
      </c>
      <c r="R245" s="353" t="str">
        <f>IFERROR(VLOOKUP(F246,Database!A:E,5,FALSE),"")</f>
        <v>Not Acidified Product</v>
      </c>
      <c r="S245" s="352" t="str">
        <f>IFERROR(VLOOKUP(F245,Database!A:G,7,FALSE),"FG not Found")</f>
        <v>Not a Designated Item</v>
      </c>
      <c r="T245" s="281" t="b">
        <f t="shared" si="44"/>
        <v>0</v>
      </c>
      <c r="U245" s="414"/>
      <c r="V245" s="414"/>
      <c r="W245" s="414"/>
      <c r="X245" s="284" t="e">
        <f>IF(VLOOKUP($T245,Tags!A:AU,28)=$E245,"Tags/Reported Prod Match","Not a Match")</f>
        <v>#N/A</v>
      </c>
    </row>
    <row r="246" spans="1:24" x14ac:dyDescent="0.25">
      <c r="A246" s="282">
        <f t="shared" si="34"/>
        <v>240.1</v>
      </c>
      <c r="B246" s="425">
        <v>42370</v>
      </c>
      <c r="C246" s="347">
        <v>0</v>
      </c>
      <c r="D246" s="347">
        <v>3926</v>
      </c>
      <c r="E246" s="267">
        <f t="shared" si="37"/>
        <v>3926</v>
      </c>
      <c r="F246" s="432">
        <v>5150005685</v>
      </c>
      <c r="G246" s="426" t="str">
        <f>IFERROR(VLOOKUP(F246,Database!A:D,2,FALSE),"FG not Found")</f>
        <v>SM 12 FL OZ STRAWBERRY SYRUP</v>
      </c>
      <c r="H246" s="269">
        <f>IFERROR(VLOOKUP(F246,Database!A:C,3,FALSE),"r")</f>
        <v>1545</v>
      </c>
      <c r="I246" s="269">
        <f>IFERROR(VLOOKUP(F246,Database!A:D,4,FALSE),"r")</f>
        <v>148</v>
      </c>
      <c r="J246" s="269">
        <f t="shared" si="36"/>
        <v>26.527027027027028</v>
      </c>
      <c r="K246" s="269">
        <f t="shared" si="38"/>
        <v>26</v>
      </c>
      <c r="L246" s="269">
        <f t="shared" si="39"/>
        <v>3848</v>
      </c>
      <c r="M246" s="335">
        <f t="shared" si="40"/>
        <v>1</v>
      </c>
      <c r="N246" s="269">
        <f t="shared" si="41"/>
        <v>1</v>
      </c>
      <c r="O246" s="269">
        <f t="shared" si="42"/>
        <v>78</v>
      </c>
      <c r="P246" s="340">
        <f t="shared" si="45"/>
        <v>1545</v>
      </c>
      <c r="Q246" s="353" t="str">
        <f>IFERROR(VLOOKUP(F246,Database!A:F,6,FALSE),"No")</f>
        <v>Not a Designated Item to Send on Maturity</v>
      </c>
      <c r="R246" s="353" t="str">
        <f>IFERROR(VLOOKUP(F247,Database!A:E,5,FALSE),"")</f>
        <v>P</v>
      </c>
      <c r="S246" s="352" t="str">
        <f>IFERROR(VLOOKUP(F246,Database!A:G,7,FALSE),"FG not Found")</f>
        <v>Not a Designated Item</v>
      </c>
      <c r="T246" s="281" t="b">
        <f t="shared" si="44"/>
        <v>1</v>
      </c>
      <c r="U246" s="414"/>
      <c r="V246" s="414"/>
      <c r="W246" s="414"/>
      <c r="X246" s="284" t="e">
        <f>IF(VLOOKUP($T246,Tags!A:AU,28)=$E246,"Tags/Reported Prod Match","Not a Match")</f>
        <v>#N/A</v>
      </c>
    </row>
    <row r="247" spans="1:24" x14ac:dyDescent="0.25">
      <c r="A247" s="282">
        <f t="shared" si="34"/>
        <v>241.1</v>
      </c>
      <c r="B247" s="425">
        <v>42374</v>
      </c>
      <c r="C247" s="347">
        <v>0</v>
      </c>
      <c r="D247" s="347">
        <v>801</v>
      </c>
      <c r="E247" s="267">
        <f t="shared" si="37"/>
        <v>801</v>
      </c>
      <c r="F247" s="432">
        <v>5150055224</v>
      </c>
      <c r="G247" s="426" t="str">
        <f>IFERROR(VLOOKUP(F247,Database!A:D,2,FALSE),"FG not Found")</f>
        <v>C&amp;B 12 OZ SEAFOOD SAUCE 6CT</v>
      </c>
      <c r="H247" s="269">
        <f>IFERROR(VLOOKUP(F247,Database!A:C,3,FALSE),"r")</f>
        <v>1510</v>
      </c>
      <c r="I247" s="269">
        <f>IFERROR(VLOOKUP(F247,Database!A:D,4,FALSE),"r")</f>
        <v>200</v>
      </c>
      <c r="J247" s="269">
        <f t="shared" si="36"/>
        <v>4.0049999999999999</v>
      </c>
      <c r="K247" s="269">
        <f t="shared" si="38"/>
        <v>26</v>
      </c>
      <c r="L247" s="269">
        <f t="shared" si="39"/>
        <v>5200</v>
      </c>
      <c r="M247" s="335">
        <f t="shared" si="40"/>
        <v>0</v>
      </c>
      <c r="N247" s="269">
        <f t="shared" si="41"/>
        <v>5</v>
      </c>
      <c r="O247" s="269">
        <f t="shared" si="42"/>
        <v>801</v>
      </c>
      <c r="P247" s="340">
        <f t="shared" si="45"/>
        <v>7550</v>
      </c>
      <c r="Q247" s="353" t="str">
        <f>IFERROR(VLOOKUP(F247,Database!A:F,6,FALSE),"No")</f>
        <v>Not a Designated Item to Send on Maturity</v>
      </c>
      <c r="R247" s="353" t="str">
        <f>IFERROR(VLOOKUP(F248,Database!A:E,5,FALSE),"")</f>
        <v>Not Acidified Product</v>
      </c>
      <c r="S247" s="352" t="str">
        <f>IFERROR(VLOOKUP(F247,Database!A:G,7,FALSE),"FG not Found")</f>
        <v>Not a Designated Item</v>
      </c>
      <c r="T247" s="281" t="b">
        <f t="shared" si="44"/>
        <v>0</v>
      </c>
      <c r="U247" s="414"/>
      <c r="V247" s="414"/>
      <c r="W247" s="414"/>
      <c r="X247" s="284" t="e">
        <f>IF(VLOOKUP($T247,Tags!A:AU,28)=$E247,"Tags/Reported Prod Match","Not a Match")</f>
        <v>#N/A</v>
      </c>
    </row>
    <row r="248" spans="1:24" x14ac:dyDescent="0.25">
      <c r="A248" s="282">
        <f t="shared" si="34"/>
        <v>242.1</v>
      </c>
      <c r="B248" s="425">
        <v>42374</v>
      </c>
      <c r="C248" s="347">
        <v>0</v>
      </c>
      <c r="D248" s="347">
        <v>166</v>
      </c>
      <c r="E248" s="267">
        <f t="shared" si="37"/>
        <v>166</v>
      </c>
      <c r="F248" s="432">
        <v>5150024351</v>
      </c>
      <c r="G248" s="426" t="str">
        <f>IFERROR(VLOOKUP(F248,Database!A:D,2,FALSE),"FG not Found")</f>
        <v>SM 15.5 OZ HTFDG MCR SQZ 6 CT</v>
      </c>
      <c r="H248" s="269">
        <f>IFERROR(VLOOKUP(F248,Database!A:C,3,FALSE),"r")</f>
        <v>1703</v>
      </c>
      <c r="I248" s="269">
        <f>IFERROR(VLOOKUP(F248,Database!A:D,4,FALSE),"r")</f>
        <v>252</v>
      </c>
      <c r="J248" s="269">
        <f t="shared" si="36"/>
        <v>0.65873015873015872</v>
      </c>
      <c r="K248" s="269">
        <f t="shared" si="38"/>
        <v>26</v>
      </c>
      <c r="L248" s="269">
        <f t="shared" si="39"/>
        <v>6552</v>
      </c>
      <c r="M248" s="335">
        <f t="shared" si="40"/>
        <v>0</v>
      </c>
      <c r="N248" s="269">
        <f t="shared" si="41"/>
        <v>1</v>
      </c>
      <c r="O248" s="269">
        <f t="shared" si="42"/>
        <v>166</v>
      </c>
      <c r="P248" s="340">
        <f t="shared" si="45"/>
        <v>1703</v>
      </c>
      <c r="Q248" s="353" t="str">
        <f>IFERROR(VLOOKUP(F248,Database!A:F,6,FALSE),"No")</f>
        <v>MICRO</v>
      </c>
      <c r="R248" s="353" t="str">
        <f>IFERROR(VLOOKUP(F249,Database!A:E,5,FALSE),"")</f>
        <v>Not Acidified Product</v>
      </c>
      <c r="S248" s="352" t="str">
        <f>IFERROR(VLOOKUP(F248,Database!A:G,7,FALSE),"FG not Found")</f>
        <v>Not a Designated Item</v>
      </c>
      <c r="T248" s="281" t="b">
        <f t="shared" si="44"/>
        <v>1</v>
      </c>
      <c r="U248" s="414"/>
      <c r="V248" s="414"/>
      <c r="W248" s="414"/>
      <c r="X248" s="284" t="e">
        <f>IF(VLOOKUP($T248,Tags!A:AU,28)=$E248,"Tags/Reported Prod Match","Not a Match")</f>
        <v>#N/A</v>
      </c>
    </row>
    <row r="249" spans="1:24" x14ac:dyDescent="0.25">
      <c r="A249" s="282">
        <f t="shared" si="34"/>
        <v>243.1</v>
      </c>
      <c r="B249" s="425">
        <v>42374</v>
      </c>
      <c r="C249" s="347">
        <v>0</v>
      </c>
      <c r="D249" s="347">
        <v>3266</v>
      </c>
      <c r="E249" s="267">
        <f t="shared" si="37"/>
        <v>3266</v>
      </c>
      <c r="F249" s="432">
        <v>5150003889</v>
      </c>
      <c r="G249" s="426" t="str">
        <f>IFERROR(VLOOKUP(F249,Database!A:D,2,FALSE),"FG not Found")</f>
        <v>DK 1 OZ STRAWBERRY PRESERVES</v>
      </c>
      <c r="H249" s="269">
        <f>IFERROR(VLOOKUP(F249,Database!A:C,3,FALSE),"r")</f>
        <v>1928</v>
      </c>
      <c r="I249" s="269">
        <f>IFERROR(VLOOKUP(F249,Database!A:D,4,FALSE),"r")</f>
        <v>136</v>
      </c>
      <c r="J249" s="269">
        <f t="shared" si="36"/>
        <v>24.014705882352942</v>
      </c>
      <c r="K249" s="269">
        <f t="shared" si="38"/>
        <v>23</v>
      </c>
      <c r="L249" s="269">
        <f t="shared" si="39"/>
        <v>3128</v>
      </c>
      <c r="M249" s="335">
        <f t="shared" si="40"/>
        <v>1</v>
      </c>
      <c r="N249" s="269">
        <f t="shared" si="41"/>
        <v>2</v>
      </c>
      <c r="O249" s="269">
        <f t="shared" si="42"/>
        <v>138</v>
      </c>
      <c r="P249" s="340">
        <f t="shared" si="45"/>
        <v>3856</v>
      </c>
      <c r="Q249" s="353" t="str">
        <f>IFERROR(VLOOKUP(F249,Database!A:F,6,FALSE),"No")</f>
        <v>Not a Designated Item to Send on Maturity</v>
      </c>
      <c r="R249" s="353" t="str">
        <f>IFERROR(VLOOKUP(F250,Database!A:E,5,FALSE),"")</f>
        <v>Not Acidified Product</v>
      </c>
      <c r="S249" s="352" t="str">
        <f>IFERROR(VLOOKUP(F249,Database!A:G,7,FALSE),"FG not Found")</f>
        <v>Not a Designated Item</v>
      </c>
      <c r="T249" s="281" t="b">
        <f t="shared" si="44"/>
        <v>0</v>
      </c>
      <c r="U249" s="414"/>
      <c r="V249" s="414"/>
      <c r="W249" s="414"/>
      <c r="X249" s="284" t="e">
        <f>IF(VLOOKUP($T249,Tags!A:AU,28)=$E249,"Tags/Reported Prod Match","Not a Match")</f>
        <v>#N/A</v>
      </c>
    </row>
    <row r="250" spans="1:24" x14ac:dyDescent="0.25">
      <c r="A250" s="282">
        <f t="shared" si="34"/>
        <v>244.1</v>
      </c>
      <c r="B250" s="425">
        <v>42374</v>
      </c>
      <c r="C250" s="347">
        <v>0</v>
      </c>
      <c r="D250" s="347">
        <v>1022</v>
      </c>
      <c r="E250" s="267">
        <f t="shared" si="37"/>
        <v>1022</v>
      </c>
      <c r="F250" s="432">
        <v>5150003877</v>
      </c>
      <c r="G250" s="426" t="str">
        <f>IFERROR(VLOOKUP(F250,Database!A:D,2,FALSE),"FG not Found")</f>
        <v>DK 1 OZ BRKFST SYRP GLASS</v>
      </c>
      <c r="H250" s="269">
        <f>IFERROR(VLOOKUP(F250,Database!A:C,3,FALSE),"r")</f>
        <v>1928.2</v>
      </c>
      <c r="I250" s="269">
        <f>IFERROR(VLOOKUP(F250,Database!A:D,4,FALSE),"r")</f>
        <v>136</v>
      </c>
      <c r="J250" s="269">
        <f t="shared" si="36"/>
        <v>7.5147058823529411</v>
      </c>
      <c r="K250" s="269">
        <f t="shared" si="38"/>
        <v>23</v>
      </c>
      <c r="L250" s="269">
        <f t="shared" si="39"/>
        <v>3128</v>
      </c>
      <c r="M250" s="335">
        <f t="shared" si="40"/>
        <v>0</v>
      </c>
      <c r="N250" s="269">
        <f t="shared" si="41"/>
        <v>8</v>
      </c>
      <c r="O250" s="269">
        <f t="shared" si="42"/>
        <v>1022</v>
      </c>
      <c r="P250" s="340">
        <f t="shared" si="45"/>
        <v>15425.6</v>
      </c>
      <c r="Q250" s="353" t="str">
        <f>IFERROR(VLOOKUP(F250,Database!A:F,6,FALSE),"No")</f>
        <v>Not a Designated Item to Send on Maturity</v>
      </c>
      <c r="R250" s="353" t="str">
        <f>IFERROR(VLOOKUP(F251,Database!A:E,5,FALSE),"")</f>
        <v>Not Acidified Product</v>
      </c>
      <c r="S250" s="352" t="str">
        <f>IFERROR(VLOOKUP(F250,Database!A:G,7,FALSE),"FG not Found")</f>
        <v>Not a Designated Item</v>
      </c>
      <c r="T250" s="281" t="b">
        <f t="shared" si="44"/>
        <v>0</v>
      </c>
      <c r="U250" s="414"/>
      <c r="V250" s="414"/>
      <c r="W250" s="414"/>
      <c r="X250" s="284" t="e">
        <f>IF(VLOOKUP($T250,Tags!A:AU,28)=$E250,"Tags/Reported Prod Match","Not a Match")</f>
        <v>#N/A</v>
      </c>
    </row>
    <row r="251" spans="1:24" x14ac:dyDescent="0.25">
      <c r="A251" s="282">
        <f t="shared" ref="A251:A314" si="46">A250+1</f>
        <v>245.1</v>
      </c>
      <c r="B251" s="425">
        <v>42374</v>
      </c>
      <c r="C251" s="347">
        <v>0</v>
      </c>
      <c r="D251" s="347">
        <v>0</v>
      </c>
      <c r="E251" s="267">
        <f t="shared" si="37"/>
        <v>0</v>
      </c>
      <c r="F251" s="432">
        <v>5150003889</v>
      </c>
      <c r="G251" s="426" t="str">
        <f>IFERROR(VLOOKUP(F251,Database!A:D,2,FALSE),"FG not Found")</f>
        <v>DK 1 OZ STRAWBERRY PRESERVES</v>
      </c>
      <c r="H251" s="269">
        <f>IFERROR(VLOOKUP(F251,Database!A:C,3,FALSE),"r")</f>
        <v>1928</v>
      </c>
      <c r="I251" s="269">
        <f>IFERROR(VLOOKUP(F251,Database!A:D,4,FALSE),"r")</f>
        <v>136</v>
      </c>
      <c r="J251" s="269">
        <f t="shared" si="36"/>
        <v>0</v>
      </c>
      <c r="K251" s="269">
        <f t="shared" si="38"/>
        <v>23</v>
      </c>
      <c r="L251" s="269">
        <f t="shared" si="39"/>
        <v>3128</v>
      </c>
      <c r="M251" s="335">
        <f t="shared" si="40"/>
        <v>0</v>
      </c>
      <c r="N251" s="269">
        <f t="shared" si="41"/>
        <v>0</v>
      </c>
      <c r="O251" s="269">
        <f t="shared" si="42"/>
        <v>0</v>
      </c>
      <c r="P251" s="340">
        <f t="shared" si="45"/>
        <v>0</v>
      </c>
      <c r="Q251" s="353" t="str">
        <f>IFERROR(VLOOKUP(F251,Database!A:F,6,FALSE),"No")</f>
        <v>Not a Designated Item to Send on Maturity</v>
      </c>
      <c r="R251" s="353" t="str">
        <f>IFERROR(VLOOKUP(F252,Database!A:E,5,FALSE),"")</f>
        <v>Not Acidified Product</v>
      </c>
      <c r="S251" s="352" t="str">
        <f>IFERROR(VLOOKUP(F251,Database!A:G,7,FALSE),"FG not Found")</f>
        <v>Not a Designated Item</v>
      </c>
      <c r="T251" s="281" t="b">
        <f t="shared" si="44"/>
        <v>0</v>
      </c>
      <c r="U251" s="414"/>
      <c r="V251" s="414"/>
      <c r="W251" s="414"/>
      <c r="X251" s="284" t="e">
        <f>IF(VLOOKUP($T251,Tags!A:AU,28)=$E251,"Tags/Reported Prod Match","Not a Match")</f>
        <v>#N/A</v>
      </c>
    </row>
    <row r="252" spans="1:24" x14ac:dyDescent="0.25">
      <c r="A252" s="282">
        <f t="shared" si="46"/>
        <v>246.1</v>
      </c>
      <c r="B252" s="425">
        <v>42374</v>
      </c>
      <c r="C252" s="347">
        <v>0</v>
      </c>
      <c r="D252" s="347">
        <v>137</v>
      </c>
      <c r="E252" s="267">
        <f t="shared" si="37"/>
        <v>137</v>
      </c>
      <c r="F252" s="432">
        <v>5150002780</v>
      </c>
      <c r="G252" s="426" t="str">
        <f>IFERROR(VLOOKUP(F252,Database!A:D,2,FALSE),"FG not Found")</f>
        <v>SM 1OZ STRAWBERRY PRES MEX</v>
      </c>
      <c r="H252" s="269">
        <f>IFERROR(VLOOKUP(F252,Database!A:C,3,FALSE),"r")</f>
        <v>1928</v>
      </c>
      <c r="I252" s="269">
        <f>IFERROR(VLOOKUP(F252,Database!A:D,4,FALSE),"r")</f>
        <v>136</v>
      </c>
      <c r="J252" s="269">
        <f t="shared" si="36"/>
        <v>1.0073529411764706</v>
      </c>
      <c r="K252" s="269">
        <f t="shared" si="38"/>
        <v>23</v>
      </c>
      <c r="L252" s="269">
        <f t="shared" si="39"/>
        <v>3128</v>
      </c>
      <c r="M252" s="335">
        <f t="shared" si="40"/>
        <v>0</v>
      </c>
      <c r="N252" s="269">
        <f t="shared" si="41"/>
        <v>2</v>
      </c>
      <c r="O252" s="269">
        <f t="shared" si="42"/>
        <v>137</v>
      </c>
      <c r="P252" s="340">
        <f t="shared" si="45"/>
        <v>3856</v>
      </c>
      <c r="Q252" s="353" t="str">
        <f>IFERROR(VLOOKUP(F252,Database!A:F,6,FALSE),"No")</f>
        <v>Not a Designated Item to Send on Maturity</v>
      </c>
      <c r="R252" s="353" t="str">
        <f>IFERROR(VLOOKUP(F253,Database!A:E,5,FALSE),"")</f>
        <v>Not Acidified Product</v>
      </c>
      <c r="S252" s="352" t="str">
        <f>IFERROR(VLOOKUP(F252,Database!A:G,7,FALSE),"FG not Found")</f>
        <v>Not a Designated Item</v>
      </c>
      <c r="T252" s="281" t="b">
        <f t="shared" si="44"/>
        <v>0</v>
      </c>
      <c r="U252" s="414"/>
      <c r="V252" s="414"/>
      <c r="W252" s="414"/>
      <c r="X252" s="284" t="e">
        <f>IF(VLOOKUP($T252,Tags!A:AU,28)=$E252,"Tags/Reported Prod Match","Not a Match")</f>
        <v>#N/A</v>
      </c>
    </row>
    <row r="253" spans="1:24" x14ac:dyDescent="0.25">
      <c r="A253" s="282">
        <f t="shared" si="46"/>
        <v>247.1</v>
      </c>
      <c r="B253" s="425">
        <v>42374</v>
      </c>
      <c r="C253" s="347">
        <v>0</v>
      </c>
      <c r="D253" s="347">
        <v>1001</v>
      </c>
      <c r="E253" s="267">
        <f t="shared" si="37"/>
        <v>1001</v>
      </c>
      <c r="F253" s="432">
        <v>5150000315</v>
      </c>
      <c r="G253" s="426" t="str">
        <f>IFERROR(VLOOKUP(F253,Database!A:D,2,FALSE),"FG not Found")</f>
        <v>SM 10 TN SWT ORANGE MARMALADE</v>
      </c>
      <c r="H253" s="269">
        <f>IFERROR(VLOOKUP(F253,Database!A:C,3,FALSE),"r")</f>
        <v>2320.4</v>
      </c>
      <c r="I253" s="269">
        <f>IFERROR(VLOOKUP(F253,Database!A:D,4,FALSE),"r")</f>
        <v>42</v>
      </c>
      <c r="J253" s="269">
        <f t="shared" si="36"/>
        <v>23.833333333333332</v>
      </c>
      <c r="K253" s="269">
        <f t="shared" si="38"/>
        <v>19</v>
      </c>
      <c r="L253" s="269">
        <f t="shared" si="39"/>
        <v>798</v>
      </c>
      <c r="M253" s="335">
        <f t="shared" si="40"/>
        <v>1</v>
      </c>
      <c r="N253" s="269">
        <f t="shared" si="41"/>
        <v>5</v>
      </c>
      <c r="O253" s="269">
        <f t="shared" si="42"/>
        <v>203</v>
      </c>
      <c r="P253" s="340">
        <f t="shared" si="45"/>
        <v>11602</v>
      </c>
      <c r="Q253" s="353" t="str">
        <f>IFERROR(VLOOKUP(F253,Database!A:F,6,FALSE),"No")</f>
        <v>Not a Designated Item to Send on Maturity</v>
      </c>
      <c r="R253" s="353" t="str">
        <f>IFERROR(VLOOKUP(F254,Database!A:E,5,FALSE),"")</f>
        <v>Not Acidified Product</v>
      </c>
      <c r="S253" s="352" t="str">
        <f>IFERROR(VLOOKUP(F253,Database!A:G,7,FALSE),"FG not Found")</f>
        <v>Not a Designated Item</v>
      </c>
      <c r="T253" s="281" t="b">
        <f t="shared" si="44"/>
        <v>0</v>
      </c>
      <c r="U253" s="414"/>
      <c r="V253" s="414"/>
      <c r="W253" s="414"/>
      <c r="X253" s="284" t="e">
        <f>IF(VLOOKUP($T253,Tags!A:AU,28)=$E253,"Tags/Reported Prod Match","Not a Match")</f>
        <v>#N/A</v>
      </c>
    </row>
    <row r="254" spans="1:24" x14ac:dyDescent="0.25">
      <c r="A254" s="282">
        <f t="shared" si="46"/>
        <v>248.1</v>
      </c>
      <c r="B254" s="425">
        <v>42374</v>
      </c>
      <c r="C254" s="347">
        <v>0</v>
      </c>
      <c r="D254" s="347">
        <v>475</v>
      </c>
      <c r="E254" s="267">
        <f t="shared" si="37"/>
        <v>475</v>
      </c>
      <c r="F254" s="432">
        <v>5150003505</v>
      </c>
      <c r="G254" s="426" t="str">
        <f>IFERROR(VLOOKUP(F254,Database!A:D,2,FALSE),"FG not Found")</f>
        <v>DK 10 TN ORANGE MARMALADE</v>
      </c>
      <c r="H254" s="269">
        <f>IFERROR(VLOOKUP(F254,Database!A:C,3,FALSE),"r")</f>
        <v>2347</v>
      </c>
      <c r="I254" s="269">
        <f>IFERROR(VLOOKUP(F254,Database!A:D,4,FALSE),"r")</f>
        <v>42</v>
      </c>
      <c r="J254" s="269">
        <f t="shared" si="36"/>
        <v>11.30952380952381</v>
      </c>
      <c r="K254" s="269">
        <f t="shared" si="38"/>
        <v>18</v>
      </c>
      <c r="L254" s="269">
        <f t="shared" si="39"/>
        <v>756</v>
      </c>
      <c r="M254" s="335">
        <f t="shared" si="40"/>
        <v>0</v>
      </c>
      <c r="N254" s="269">
        <f t="shared" si="41"/>
        <v>12</v>
      </c>
      <c r="O254" s="269">
        <f t="shared" si="42"/>
        <v>475</v>
      </c>
      <c r="P254" s="340">
        <f t="shared" si="45"/>
        <v>28164</v>
      </c>
      <c r="Q254" s="353" t="str">
        <f>IFERROR(VLOOKUP(F254,Database!A:F,6,FALSE),"No")</f>
        <v>Not a Designated Item to Send on Maturity</v>
      </c>
      <c r="R254" s="353" t="str">
        <f>IFERROR(VLOOKUP(F255,Database!A:E,5,FALSE),"")</f>
        <v>Not Acidified Product</v>
      </c>
      <c r="S254" s="352" t="str">
        <f>IFERROR(VLOOKUP(F254,Database!A:G,7,FALSE),"FG not Found")</f>
        <v>Not a Designated Item</v>
      </c>
      <c r="T254" s="281" t="b">
        <f t="shared" si="44"/>
        <v>0</v>
      </c>
      <c r="U254" s="414"/>
      <c r="V254" s="414"/>
      <c r="W254" s="414"/>
      <c r="X254" s="284" t="e">
        <f>IF(VLOOKUP($T254,Tags!A:AU,28)=$E254,"Tags/Reported Prod Match","Not a Match")</f>
        <v>#N/A</v>
      </c>
    </row>
    <row r="255" spans="1:24" x14ac:dyDescent="0.25">
      <c r="A255" s="282">
        <f t="shared" si="46"/>
        <v>249.1</v>
      </c>
      <c r="B255" s="425">
        <v>42374</v>
      </c>
      <c r="C255" s="347">
        <v>0</v>
      </c>
      <c r="D255" s="347">
        <v>270</v>
      </c>
      <c r="E255" s="267">
        <f t="shared" si="37"/>
        <v>270</v>
      </c>
      <c r="F255" s="432">
        <v>5150003502</v>
      </c>
      <c r="G255" s="426" t="str">
        <f>IFERROR(VLOOKUP(F255,Database!A:D,2,FALSE),"FG not Found")</f>
        <v>DK 10 TN FANCY STRAWBERRY PRES</v>
      </c>
      <c r="H255" s="269">
        <f>IFERROR(VLOOKUP(F255,Database!A:C,3,FALSE),"r")</f>
        <v>2347</v>
      </c>
      <c r="I255" s="269">
        <f>IFERROR(VLOOKUP(F255,Database!A:D,4,FALSE),"r")</f>
        <v>42</v>
      </c>
      <c r="J255" s="269">
        <f t="shared" si="36"/>
        <v>6.4285714285714288</v>
      </c>
      <c r="K255" s="269">
        <f t="shared" si="38"/>
        <v>18</v>
      </c>
      <c r="L255" s="269">
        <f t="shared" si="39"/>
        <v>756</v>
      </c>
      <c r="M255" s="335">
        <f t="shared" si="40"/>
        <v>0</v>
      </c>
      <c r="N255" s="269">
        <f t="shared" si="41"/>
        <v>7</v>
      </c>
      <c r="O255" s="269">
        <f t="shared" si="42"/>
        <v>270</v>
      </c>
      <c r="P255" s="340">
        <f t="shared" si="45"/>
        <v>16429</v>
      </c>
      <c r="Q255" s="353" t="str">
        <f>IFERROR(VLOOKUP(F255,Database!A:F,6,FALSE),"No")</f>
        <v>Not a Designated Item to Send on Maturity</v>
      </c>
      <c r="R255" s="353" t="str">
        <f>IFERROR(VLOOKUP(F256,Database!A:E,5,FALSE),"")</f>
        <v>Not Acidified Product</v>
      </c>
      <c r="S255" s="352" t="str">
        <f>IFERROR(VLOOKUP(F255,Database!A:G,7,FALSE),"FG not Found")</f>
        <v>Not a Designated Item</v>
      </c>
      <c r="T255" s="281" t="b">
        <f t="shared" si="44"/>
        <v>0</v>
      </c>
      <c r="U255" s="414"/>
      <c r="V255" s="414"/>
      <c r="W255" s="414"/>
      <c r="X255" s="284" t="e">
        <f>IF(VLOOKUP($T255,Tags!A:AU,28)=$E255,"Tags/Reported Prod Match","Not a Match")</f>
        <v>#N/A</v>
      </c>
    </row>
    <row r="256" spans="1:24" x14ac:dyDescent="0.25">
      <c r="A256" s="282">
        <f t="shared" si="46"/>
        <v>250.1</v>
      </c>
      <c r="B256" s="425">
        <v>42374</v>
      </c>
      <c r="C256" s="347">
        <v>0</v>
      </c>
      <c r="D256" s="347">
        <v>719</v>
      </c>
      <c r="E256" s="267">
        <f t="shared" si="37"/>
        <v>719</v>
      </c>
      <c r="F256" s="432">
        <v>5150001180</v>
      </c>
      <c r="G256" s="426" t="str">
        <f>IFERROR(VLOOKUP(F256,Database!A:D,2,FALSE),"FG not Found")</f>
        <v>SM 10 TIN STRAWBERRY JAM</v>
      </c>
      <c r="H256" s="269">
        <f>IFERROR(VLOOKUP(F256,Database!A:C,3,FALSE),"r")</f>
        <v>2320.4</v>
      </c>
      <c r="I256" s="269">
        <f>IFERROR(VLOOKUP(F256,Database!A:D,4,FALSE),"r")</f>
        <v>42</v>
      </c>
      <c r="J256" s="269">
        <f t="shared" si="36"/>
        <v>17.11904761904762</v>
      </c>
      <c r="K256" s="269">
        <f t="shared" si="38"/>
        <v>19</v>
      </c>
      <c r="L256" s="269">
        <f t="shared" si="39"/>
        <v>798</v>
      </c>
      <c r="M256" s="335">
        <f t="shared" si="40"/>
        <v>0</v>
      </c>
      <c r="N256" s="269">
        <f t="shared" si="41"/>
        <v>18</v>
      </c>
      <c r="O256" s="269">
        <f t="shared" si="42"/>
        <v>719</v>
      </c>
      <c r="P256" s="340">
        <f t="shared" si="45"/>
        <v>41767.200000000004</v>
      </c>
      <c r="Q256" s="353" t="str">
        <f>IFERROR(VLOOKUP(F256,Database!A:F,6,FALSE),"No")</f>
        <v>Not a Designated Item to Send on Maturity</v>
      </c>
      <c r="R256" s="353" t="str">
        <f>IFERROR(VLOOKUP(F257,Database!A:E,5,FALSE),"")</f>
        <v>Not Acidified Product</v>
      </c>
      <c r="S256" s="352" t="str">
        <f>IFERROR(VLOOKUP(F256,Database!A:G,7,FALSE),"FG not Found")</f>
        <v>Not a Designated Item</v>
      </c>
      <c r="T256" s="281" t="b">
        <f t="shared" si="44"/>
        <v>0</v>
      </c>
      <c r="U256" s="414"/>
      <c r="V256" s="414"/>
      <c r="W256" s="414"/>
      <c r="X256" s="284" t="e">
        <f>IF(VLOOKUP($T256,Tags!A:AU,28)=$E256,"Tags/Reported Prod Match","Not a Match")</f>
        <v>#N/A</v>
      </c>
    </row>
    <row r="257" spans="1:24" x14ac:dyDescent="0.25">
      <c r="A257" s="282">
        <f t="shared" si="46"/>
        <v>251.1</v>
      </c>
      <c r="B257" s="425">
        <v>42374</v>
      </c>
      <c r="C257" s="347">
        <v>0</v>
      </c>
      <c r="D257" s="347">
        <v>205</v>
      </c>
      <c r="E257" s="267">
        <f t="shared" si="37"/>
        <v>205</v>
      </c>
      <c r="F257" s="432">
        <v>5150000319</v>
      </c>
      <c r="G257" s="426" t="str">
        <f>IFERROR(VLOOKUP(F257,Database!A:D,2,FALSE),"FG not Found")</f>
        <v>SM 10 TN RED RASPBERRY PRES</v>
      </c>
      <c r="H257" s="269">
        <f>IFERROR(VLOOKUP(F257,Database!A:C,3,FALSE),"r")</f>
        <v>2320.4</v>
      </c>
      <c r="I257" s="269">
        <f>IFERROR(VLOOKUP(F257,Database!A:D,4,FALSE),"r")</f>
        <v>42</v>
      </c>
      <c r="J257" s="269">
        <f t="shared" si="36"/>
        <v>4.8809523809523814</v>
      </c>
      <c r="K257" s="269">
        <f t="shared" si="38"/>
        <v>19</v>
      </c>
      <c r="L257" s="269">
        <f t="shared" si="39"/>
        <v>798</v>
      </c>
      <c r="M257" s="335">
        <f t="shared" si="40"/>
        <v>0</v>
      </c>
      <c r="N257" s="269">
        <f t="shared" si="41"/>
        <v>5</v>
      </c>
      <c r="O257" s="269">
        <f t="shared" si="42"/>
        <v>205</v>
      </c>
      <c r="P257" s="340">
        <f t="shared" si="45"/>
        <v>11602</v>
      </c>
      <c r="Q257" s="353" t="str">
        <f>IFERROR(VLOOKUP(F257,Database!A:F,6,FALSE),"No")</f>
        <v>Not a Designated Item to Send on Maturity</v>
      </c>
      <c r="R257" s="353" t="str">
        <f>IFERROR(VLOOKUP(F258,Database!A:E,5,FALSE),"")</f>
        <v>Not Acidified Product</v>
      </c>
      <c r="S257" s="352" t="str">
        <f>IFERROR(VLOOKUP(F257,Database!A:G,7,FALSE),"FG not Found")</f>
        <v>Not a Designated Item</v>
      </c>
      <c r="T257" s="281" t="b">
        <f t="shared" si="44"/>
        <v>0</v>
      </c>
      <c r="U257" s="414"/>
      <c r="V257" s="414"/>
      <c r="W257" s="414"/>
      <c r="X257" s="284" t="e">
        <f>IF(VLOOKUP($T257,Tags!A:AU,28)=$E257,"Tags/Reported Prod Match","Not a Match")</f>
        <v>#N/A</v>
      </c>
    </row>
    <row r="258" spans="1:24" x14ac:dyDescent="0.25">
      <c r="A258" s="282">
        <f t="shared" si="46"/>
        <v>252.1</v>
      </c>
      <c r="B258" s="425">
        <v>42374</v>
      </c>
      <c r="C258" s="347">
        <v>0</v>
      </c>
      <c r="D258" s="347">
        <v>614</v>
      </c>
      <c r="E258" s="267">
        <f t="shared" si="37"/>
        <v>614</v>
      </c>
      <c r="F258" s="432">
        <v>5150003503</v>
      </c>
      <c r="G258" s="426" t="str">
        <f>IFERROR(VLOOKUP(F258,Database!A:D,2,FALSE),"FG not Found")</f>
        <v>DK 10 TN RED RASPBERRY PRES</v>
      </c>
      <c r="H258" s="269">
        <f>IFERROR(VLOOKUP(F258,Database!A:C,3,FALSE),"r")</f>
        <v>2347</v>
      </c>
      <c r="I258" s="269">
        <f>IFERROR(VLOOKUP(F258,Database!A:D,4,FALSE),"r")</f>
        <v>42</v>
      </c>
      <c r="J258" s="269">
        <f t="shared" si="36"/>
        <v>14.619047619047619</v>
      </c>
      <c r="K258" s="269">
        <f t="shared" si="38"/>
        <v>18</v>
      </c>
      <c r="L258" s="269">
        <f t="shared" si="39"/>
        <v>756</v>
      </c>
      <c r="M258" s="335">
        <f t="shared" si="40"/>
        <v>0</v>
      </c>
      <c r="N258" s="269">
        <f t="shared" si="41"/>
        <v>15</v>
      </c>
      <c r="O258" s="269">
        <f t="shared" si="42"/>
        <v>614</v>
      </c>
      <c r="P258" s="340">
        <f t="shared" si="45"/>
        <v>35205</v>
      </c>
      <c r="Q258" s="353" t="str">
        <f>IFERROR(VLOOKUP(F258,Database!A:F,6,FALSE),"No")</f>
        <v>Not a Designated Item to Send on Maturity</v>
      </c>
      <c r="R258" s="353" t="str">
        <f>IFERROR(VLOOKUP(F259,Database!A:E,5,FALSE),"")</f>
        <v>Not Acidified Product</v>
      </c>
      <c r="S258" s="352" t="str">
        <f>IFERROR(VLOOKUP(F258,Database!A:G,7,FALSE),"FG not Found")</f>
        <v>Not a Designated Item</v>
      </c>
      <c r="T258" s="281" t="b">
        <f t="shared" si="44"/>
        <v>0</v>
      </c>
      <c r="U258" s="414"/>
      <c r="V258" s="414"/>
      <c r="W258" s="414"/>
      <c r="X258" s="284" t="e">
        <f>IF(VLOOKUP($T258,Tags!A:AU,28)=$E258,"Tags/Reported Prod Match","Not a Match")</f>
        <v>#N/A</v>
      </c>
    </row>
    <row r="259" spans="1:24" x14ac:dyDescent="0.25">
      <c r="A259" s="282">
        <f t="shared" si="46"/>
        <v>253.1</v>
      </c>
      <c r="B259" s="425">
        <v>42374</v>
      </c>
      <c r="C259" s="347">
        <v>0</v>
      </c>
      <c r="D259" s="347">
        <v>504</v>
      </c>
      <c r="E259" s="267">
        <f t="shared" si="37"/>
        <v>504</v>
      </c>
      <c r="F259" s="432">
        <v>5150003501</v>
      </c>
      <c r="G259" s="426" t="str">
        <f>IFERROR(VLOOKUP(F259,Database!A:D,2,FALSE),"FG not Found")</f>
        <v>DK 10 TN BLACKBERRY PRESERVES</v>
      </c>
      <c r="H259" s="269">
        <f>IFERROR(VLOOKUP(F259,Database!A:C,3,FALSE),"r")</f>
        <v>2347</v>
      </c>
      <c r="I259" s="269">
        <f>IFERROR(VLOOKUP(F259,Database!A:D,4,FALSE),"r")</f>
        <v>42</v>
      </c>
      <c r="J259" s="269">
        <f t="shared" si="36"/>
        <v>12</v>
      </c>
      <c r="K259" s="269">
        <f t="shared" si="38"/>
        <v>18</v>
      </c>
      <c r="L259" s="269">
        <f t="shared" si="39"/>
        <v>756</v>
      </c>
      <c r="M259" s="335">
        <f t="shared" si="40"/>
        <v>0</v>
      </c>
      <c r="N259" s="269">
        <f t="shared" si="41"/>
        <v>12</v>
      </c>
      <c r="O259" s="269">
        <f t="shared" si="42"/>
        <v>504</v>
      </c>
      <c r="P259" s="340">
        <f t="shared" si="45"/>
        <v>28164</v>
      </c>
      <c r="Q259" s="353" t="str">
        <f>IFERROR(VLOOKUP(F259,Database!A:F,6,FALSE),"No")</f>
        <v>Not a Designated Item to Send on Maturity</v>
      </c>
      <c r="R259" s="353" t="str">
        <f>IFERROR(VLOOKUP(F260,Database!A:E,5,FALSE),"")</f>
        <v>Not Acidified Product</v>
      </c>
      <c r="S259" s="352" t="str">
        <f>IFERROR(VLOOKUP(F259,Database!A:G,7,FALSE),"FG not Found")</f>
        <v>Not a Designated Item</v>
      </c>
      <c r="T259" s="281" t="b">
        <f t="shared" si="44"/>
        <v>0</v>
      </c>
      <c r="U259" s="414"/>
      <c r="V259" s="414"/>
      <c r="W259" s="414"/>
      <c r="X259" s="284" t="e">
        <f>IF(VLOOKUP($T259,Tags!A:AU,28)=$E259,"Tags/Reported Prod Match","Not a Match")</f>
        <v>#N/A</v>
      </c>
    </row>
    <row r="260" spans="1:24" x14ac:dyDescent="0.25">
      <c r="A260" s="282">
        <f t="shared" si="46"/>
        <v>254.1</v>
      </c>
      <c r="B260" s="425">
        <v>42374</v>
      </c>
      <c r="C260" s="347">
        <v>0</v>
      </c>
      <c r="D260" s="347">
        <v>78</v>
      </c>
      <c r="E260" s="267">
        <f t="shared" si="37"/>
        <v>78</v>
      </c>
      <c r="F260" s="432">
        <v>5150005685</v>
      </c>
      <c r="G260" s="426" t="str">
        <f>IFERROR(VLOOKUP(F260,Database!A:D,2,FALSE),"FG not Found")</f>
        <v>SM 12 FL OZ STRAWBERRY SYRUP</v>
      </c>
      <c r="H260" s="269">
        <f>IFERROR(VLOOKUP(F260,Database!A:C,3,FALSE),"r")</f>
        <v>1545</v>
      </c>
      <c r="I260" s="269">
        <f>IFERROR(VLOOKUP(F260,Database!A:D,4,FALSE),"r")</f>
        <v>148</v>
      </c>
      <c r="J260" s="269">
        <f t="shared" si="36"/>
        <v>0.52702702702702697</v>
      </c>
      <c r="K260" s="269">
        <f t="shared" si="38"/>
        <v>26</v>
      </c>
      <c r="L260" s="269">
        <f t="shared" si="39"/>
        <v>3848</v>
      </c>
      <c r="M260" s="335">
        <f t="shared" si="40"/>
        <v>0</v>
      </c>
      <c r="N260" s="269">
        <f t="shared" si="41"/>
        <v>1</v>
      </c>
      <c r="O260" s="269">
        <f t="shared" si="42"/>
        <v>78</v>
      </c>
      <c r="P260" s="340">
        <f t="shared" si="45"/>
        <v>1545</v>
      </c>
      <c r="Q260" s="353" t="str">
        <f>IFERROR(VLOOKUP(F260,Database!A:F,6,FALSE),"No")</f>
        <v>Not a Designated Item to Send on Maturity</v>
      </c>
      <c r="R260" s="353" t="str">
        <f>IFERROR(VLOOKUP(F261,Database!A:E,5,FALSE),"")</f>
        <v>Not Acidified Product</v>
      </c>
      <c r="S260" s="352" t="str">
        <f>IFERROR(VLOOKUP(F260,Database!A:G,7,FALSE),"FG not Found")</f>
        <v>Not a Designated Item</v>
      </c>
      <c r="T260" s="281" t="b">
        <f t="shared" si="44"/>
        <v>1</v>
      </c>
      <c r="U260" s="414"/>
      <c r="V260" s="414"/>
      <c r="W260" s="414"/>
      <c r="X260" s="284" t="e">
        <f>IF(VLOOKUP($T260,Tags!A:AU,28)=$E260,"Tags/Reported Prod Match","Not a Match")</f>
        <v>#N/A</v>
      </c>
    </row>
    <row r="261" spans="1:24" x14ac:dyDescent="0.25">
      <c r="A261" s="282">
        <f t="shared" si="46"/>
        <v>255.1</v>
      </c>
      <c r="B261" s="425">
        <v>42375</v>
      </c>
      <c r="C261" s="347">
        <v>0</v>
      </c>
      <c r="D261" s="347">
        <v>35</v>
      </c>
      <c r="E261" s="267">
        <f t="shared" si="37"/>
        <v>35</v>
      </c>
      <c r="F261" s="432">
        <v>100804</v>
      </c>
      <c r="G261" s="426" t="str">
        <f>IFERROR(VLOOKUP(F261,Database!A:D,2,FALSE),"FG not Found")</f>
        <v>CHOCOLATE SLURRY</v>
      </c>
      <c r="H261" s="269">
        <f>IFERROR(VLOOKUP(F261,Database!A:C,3,FALSE),"r")</f>
        <v>2781.25</v>
      </c>
      <c r="I261" s="269">
        <f>IFERROR(VLOOKUP(F261,Database!A:D,4,FALSE),"r")</f>
        <v>1</v>
      </c>
      <c r="J261" s="269">
        <f t="shared" si="36"/>
        <v>35</v>
      </c>
      <c r="K261" s="269">
        <f t="shared" si="38"/>
        <v>16</v>
      </c>
      <c r="L261" s="269">
        <f t="shared" si="39"/>
        <v>16</v>
      </c>
      <c r="M261" s="335">
        <f t="shared" si="40"/>
        <v>2</v>
      </c>
      <c r="N261" s="269">
        <f t="shared" si="41"/>
        <v>3</v>
      </c>
      <c r="O261" s="269">
        <f t="shared" si="42"/>
        <v>3</v>
      </c>
      <c r="P261" s="340">
        <f t="shared" si="45"/>
        <v>8343.75</v>
      </c>
      <c r="Q261" s="353" t="str">
        <f>IFERROR(VLOOKUP(F261,Database!A:F,6,FALSE),"No")</f>
        <v>MICRO</v>
      </c>
      <c r="R261" s="353" t="str">
        <f>IFERROR(VLOOKUP(F262,Database!A:E,5,FALSE),"")</f>
        <v>Not Acidified Product</v>
      </c>
      <c r="S261" s="352" t="str">
        <f>IFERROR(VLOOKUP(F261,Database!A:G,7,FALSE),"FG not Found")</f>
        <v>Allergen</v>
      </c>
      <c r="T261" s="281" t="b">
        <f t="shared" si="44"/>
        <v>1</v>
      </c>
      <c r="U261" s="414"/>
      <c r="V261" s="414"/>
      <c r="W261" s="414"/>
      <c r="X261" s="284" t="e">
        <f>IF(VLOOKUP($T261,Tags!A:AU,28)=$E261,"Tags/Reported Prod Match","Not a Match")</f>
        <v>#N/A</v>
      </c>
    </row>
    <row r="262" spans="1:24" x14ac:dyDescent="0.25">
      <c r="A262" s="282">
        <f t="shared" si="46"/>
        <v>256.10000000000002</v>
      </c>
      <c r="B262" s="425">
        <v>42375</v>
      </c>
      <c r="C262" s="347">
        <v>0</v>
      </c>
      <c r="D262" s="347">
        <v>2030</v>
      </c>
      <c r="E262" s="267">
        <f t="shared" si="37"/>
        <v>2030</v>
      </c>
      <c r="F262" s="432">
        <v>5150003884</v>
      </c>
      <c r="G262" s="426" t="str">
        <f>IFERROR(VLOOKUP(F262,Database!A:D,2,FALSE),"FG not Found")</f>
        <v>DK 1.1 OZ PURE HONEY</v>
      </c>
      <c r="H262" s="269">
        <f>IFERROR(VLOOKUP(F262,Database!A:C,3,FALSE),"r")</f>
        <v>1996.2</v>
      </c>
      <c r="I262" s="269">
        <f>IFERROR(VLOOKUP(F262,Database!A:D,4,FALSE),"r")</f>
        <v>136</v>
      </c>
      <c r="J262" s="269">
        <f t="shared" ref="J262:J325" si="47">(D262/I262)</f>
        <v>14.926470588235293</v>
      </c>
      <c r="K262" s="269">
        <f t="shared" si="38"/>
        <v>22</v>
      </c>
      <c r="L262" s="269">
        <f t="shared" si="39"/>
        <v>2992</v>
      </c>
      <c r="M262" s="335">
        <f t="shared" si="40"/>
        <v>0</v>
      </c>
      <c r="N262" s="269">
        <f t="shared" si="41"/>
        <v>15</v>
      </c>
      <c r="O262" s="269">
        <f t="shared" si="42"/>
        <v>2030</v>
      </c>
      <c r="P262" s="340">
        <f t="shared" si="45"/>
        <v>29943</v>
      </c>
      <c r="Q262" s="353" t="str">
        <f>IFERROR(VLOOKUP(F262,Database!A:F,6,FALSE),"No")</f>
        <v>Not a Designated Item to Send on Maturity</v>
      </c>
      <c r="R262" s="353" t="str">
        <f>IFERROR(VLOOKUP(F263,Database!A:E,5,FALSE),"")</f>
        <v>Not Acidified Product</v>
      </c>
      <c r="S262" s="352" t="str">
        <f>IFERROR(VLOOKUP(F262,Database!A:G,7,FALSE),"FG not Found")</f>
        <v>Not a Designated Item</v>
      </c>
      <c r="T262" s="281" t="b">
        <f t="shared" si="44"/>
        <v>0</v>
      </c>
      <c r="U262" s="414"/>
      <c r="V262" s="414"/>
      <c r="W262" s="414"/>
      <c r="X262" s="284" t="e">
        <f>IF(VLOOKUP($T262,Tags!A:AU,28)=$E262,"Tags/Reported Prod Match","Not a Match")</f>
        <v>#N/A</v>
      </c>
    </row>
    <row r="263" spans="1:24" x14ac:dyDescent="0.25">
      <c r="A263" s="282">
        <f t="shared" si="46"/>
        <v>257.10000000000002</v>
      </c>
      <c r="B263" s="425">
        <v>42375</v>
      </c>
      <c r="C263" s="347">
        <v>0</v>
      </c>
      <c r="D263" s="347">
        <v>2546</v>
      </c>
      <c r="E263" s="267">
        <f t="shared" ref="E263:E326" si="48">IF(C263 &lt;&gt; 0, D263-C263,D263)</f>
        <v>2546</v>
      </c>
      <c r="F263" s="553">
        <v>5150003888</v>
      </c>
      <c r="G263" s="426" t="str">
        <f>IFERROR(VLOOKUP(F263,Database!A:D,2,FALSE),"FG not Found")</f>
        <v>DK 1 OZ ORANGE MARMALADE</v>
      </c>
      <c r="H263" s="269">
        <f>IFERROR(VLOOKUP(F263,Database!A:C,3,FALSE),"r")</f>
        <v>1928.2</v>
      </c>
      <c r="I263" s="269">
        <f>IFERROR(VLOOKUP(F263,Database!A:D,4,FALSE),"r")</f>
        <v>136</v>
      </c>
      <c r="J263" s="269">
        <f t="shared" si="47"/>
        <v>18.720588235294116</v>
      </c>
      <c r="K263" s="269">
        <f t="shared" ref="K263:K326" si="49">IF((44500/H263) &lt;= 26,ROUNDDOWN((44500/H263),0),26)</f>
        <v>23</v>
      </c>
      <c r="L263" s="269">
        <f t="shared" ref="L263:L326" si="50">((ROUNDDOWN(K263,0)*I263))</f>
        <v>3128</v>
      </c>
      <c r="M263" s="335">
        <f t="shared" ref="M263:M326" si="51">ROUNDDOWN(E263/L263,0)</f>
        <v>0</v>
      </c>
      <c r="N263" s="269">
        <f t="shared" ref="N263:N326" si="52">IF(O263 &lt;&gt; 0,ROUNDUP(O263/I263,0),0)</f>
        <v>19</v>
      </c>
      <c r="O263" s="269">
        <f t="shared" ref="O263:O326" si="53">E263-(((M263)*ROUNDDOWN(L263,0)))</f>
        <v>2546</v>
      </c>
      <c r="P263" s="340">
        <f t="shared" ref="P263:P326" si="54">IF(O263=0,0,H263*N263)</f>
        <v>36635.800000000003</v>
      </c>
      <c r="Q263" s="353" t="str">
        <f>IFERROR(VLOOKUP(F263,Database!A:F,6,FALSE),"No")</f>
        <v>Not a Designated Item to Send on Maturity</v>
      </c>
      <c r="R263" s="353" t="str">
        <f>IFERROR(VLOOKUP(F264,Database!A:E,5,FALSE),"")</f>
        <v>Not Acidified Product</v>
      </c>
      <c r="S263" s="352" t="str">
        <f>IFERROR(VLOOKUP(F263,Database!A:G,7,FALSE),"FG not Found")</f>
        <v>Not a Designated Item</v>
      </c>
      <c r="T263" s="281" t="b">
        <f t="shared" ref="T263:T326" si="55">(ISNUMBER(MATCH(F263,$U$7:$U$532,0)))</f>
        <v>0</v>
      </c>
      <c r="U263" s="414"/>
      <c r="V263" s="414"/>
      <c r="W263" s="414"/>
      <c r="X263" s="284" t="e">
        <f>IF(VLOOKUP($T263,Tags!A:AU,28)=$E263,"Tags/Reported Prod Match","Not a Match")</f>
        <v>#N/A</v>
      </c>
    </row>
    <row r="264" spans="1:24" x14ac:dyDescent="0.25">
      <c r="A264" s="282">
        <f t="shared" si="46"/>
        <v>258.10000000000002</v>
      </c>
      <c r="B264" s="425">
        <v>42375</v>
      </c>
      <c r="C264" s="347">
        <v>0</v>
      </c>
      <c r="D264" s="347">
        <v>272</v>
      </c>
      <c r="E264" s="267">
        <f t="shared" si="48"/>
        <v>272</v>
      </c>
      <c r="F264" s="553">
        <v>5150003892</v>
      </c>
      <c r="G264" s="426" t="str">
        <f>IFERROR(VLOOKUP(F264,Database!A:D,2,FALSE),"FG not Found")</f>
        <v>DK 1 OZ SDLS BLACKBERRY PRES</v>
      </c>
      <c r="H264" s="269">
        <f>IFERROR(VLOOKUP(F264,Database!A:C,3,FALSE),"r")</f>
        <v>1928.2</v>
      </c>
      <c r="I264" s="269">
        <f>IFERROR(VLOOKUP(F264,Database!A:D,4,FALSE),"r")</f>
        <v>136</v>
      </c>
      <c r="J264" s="269">
        <f t="shared" si="47"/>
        <v>2</v>
      </c>
      <c r="K264" s="269">
        <f t="shared" si="49"/>
        <v>23</v>
      </c>
      <c r="L264" s="269">
        <f t="shared" si="50"/>
        <v>3128</v>
      </c>
      <c r="M264" s="335">
        <f t="shared" si="51"/>
        <v>0</v>
      </c>
      <c r="N264" s="269">
        <f t="shared" si="52"/>
        <v>2</v>
      </c>
      <c r="O264" s="269">
        <f t="shared" si="53"/>
        <v>272</v>
      </c>
      <c r="P264" s="340">
        <f t="shared" si="54"/>
        <v>3856.4</v>
      </c>
      <c r="Q264" s="353" t="str">
        <f>IFERROR(VLOOKUP(F264,Database!A:F,6,FALSE),"No")</f>
        <v>Not a Designated Item to Send on Maturity</v>
      </c>
      <c r="R264" s="353" t="str">
        <f>IFERROR(VLOOKUP(F265,Database!A:E,5,FALSE),"")</f>
        <v>Not Acidified Product</v>
      </c>
      <c r="S264" s="352" t="str">
        <f>IFERROR(VLOOKUP(F264,Database!A:G,7,FALSE),"FG not Found")</f>
        <v>Not a Designated Item</v>
      </c>
      <c r="T264" s="281" t="b">
        <f t="shared" si="55"/>
        <v>0</v>
      </c>
      <c r="U264" s="414"/>
      <c r="V264" s="414"/>
      <c r="W264" s="414"/>
      <c r="X264" s="284" t="e">
        <f>IF(VLOOKUP($T264,Tags!A:AU,28)=$E264,"Tags/Reported Prod Match","Not a Match")</f>
        <v>#N/A</v>
      </c>
    </row>
    <row r="265" spans="1:24" x14ac:dyDescent="0.25">
      <c r="A265" s="282">
        <f t="shared" si="46"/>
        <v>259.10000000000002</v>
      </c>
      <c r="B265" s="425">
        <v>42375</v>
      </c>
      <c r="C265" s="347">
        <v>0</v>
      </c>
      <c r="D265" s="347">
        <v>5731</v>
      </c>
      <c r="E265" s="267">
        <f t="shared" si="48"/>
        <v>5731</v>
      </c>
      <c r="F265" s="553">
        <v>5150078356</v>
      </c>
      <c r="G265" s="426" t="str">
        <f>IFERROR(VLOOKUP(F265,Database!A:D,2,FALSE),"FG not Found")</f>
        <v xml:space="preserve">SM MOS 11.3OZ PCH/RASP FS </v>
      </c>
      <c r="H265" s="269">
        <f>IFERROR(VLOOKUP(F265,Database!A:C,3,FALSE),"r")</f>
        <v>2273</v>
      </c>
      <c r="I265" s="269">
        <f>IFERROR(VLOOKUP(F265,Database!A:D,4,FALSE),"r")</f>
        <v>320</v>
      </c>
      <c r="J265" s="269">
        <f t="shared" si="47"/>
        <v>17.909375000000001</v>
      </c>
      <c r="K265" s="269">
        <f t="shared" si="49"/>
        <v>19</v>
      </c>
      <c r="L265" s="269">
        <f t="shared" si="50"/>
        <v>6080</v>
      </c>
      <c r="M265" s="335">
        <f t="shared" si="51"/>
        <v>0</v>
      </c>
      <c r="N265" s="269">
        <f t="shared" si="52"/>
        <v>18</v>
      </c>
      <c r="O265" s="269">
        <f t="shared" si="53"/>
        <v>5731</v>
      </c>
      <c r="P265" s="340">
        <f t="shared" si="54"/>
        <v>40914</v>
      </c>
      <c r="Q265" s="353" t="str">
        <f>IFERROR(VLOOKUP(F265,Database!A:F,6,FALSE),"No")</f>
        <v>Not a Designated Item to Send on Maturity</v>
      </c>
      <c r="R265" s="353" t="str">
        <f>IFERROR(VLOOKUP(F266,Database!A:E,5,FALSE),"")</f>
        <v>Not Acidified Product</v>
      </c>
      <c r="S265" s="352" t="str">
        <f>IFERROR(VLOOKUP(F265,Database!A:G,7,FALSE),"FG not Found")</f>
        <v>Not a Designated Item</v>
      </c>
      <c r="T265" s="281" t="b">
        <f t="shared" si="55"/>
        <v>0</v>
      </c>
      <c r="U265" s="414"/>
      <c r="V265" s="414"/>
      <c r="W265" s="414"/>
      <c r="X265" s="284" t="e">
        <f>IF(VLOOKUP($T265,Tags!A:AU,28)=$E265,"Tags/Reported Prod Match","Not a Match")</f>
        <v>#N/A</v>
      </c>
    </row>
    <row r="266" spans="1:24" x14ac:dyDescent="0.25">
      <c r="A266" s="282">
        <f t="shared" si="46"/>
        <v>260.10000000000002</v>
      </c>
      <c r="B266" s="425">
        <v>42375</v>
      </c>
      <c r="C266" s="347">
        <v>0</v>
      </c>
      <c r="D266" s="347">
        <v>9780</v>
      </c>
      <c r="E266" s="267">
        <f t="shared" si="48"/>
        <v>9780</v>
      </c>
      <c r="F266" s="553">
        <v>5150078353</v>
      </c>
      <c r="G266" s="426" t="str">
        <f>IFERROR(VLOOKUP(F266,Database!A:D,2,FALSE),"FG not Found")</f>
        <v>SM MOS 11.3OZ STRAW BLKBRY</v>
      </c>
      <c r="H266" s="269">
        <f>IFERROR(VLOOKUP(F266,Database!A:C,3,FALSE),"r")</f>
        <v>2273</v>
      </c>
      <c r="I266" s="269">
        <f>IFERROR(VLOOKUP(F266,Database!A:D,4,FALSE),"r")</f>
        <v>320</v>
      </c>
      <c r="J266" s="269">
        <f t="shared" si="47"/>
        <v>30.5625</v>
      </c>
      <c r="K266" s="269">
        <f t="shared" si="49"/>
        <v>19</v>
      </c>
      <c r="L266" s="269">
        <f t="shared" si="50"/>
        <v>6080</v>
      </c>
      <c r="M266" s="335">
        <f t="shared" si="51"/>
        <v>1</v>
      </c>
      <c r="N266" s="269">
        <f t="shared" si="52"/>
        <v>12</v>
      </c>
      <c r="O266" s="269">
        <f t="shared" si="53"/>
        <v>3700</v>
      </c>
      <c r="P266" s="340">
        <f t="shared" si="54"/>
        <v>27276</v>
      </c>
      <c r="Q266" s="353" t="str">
        <f>IFERROR(VLOOKUP(F266,Database!A:F,6,FALSE),"No")</f>
        <v>Not a Designated Item to Send on Maturity</v>
      </c>
      <c r="R266" s="353" t="str">
        <f>IFERROR(VLOOKUP(F267,Database!A:E,5,FALSE),"")</f>
        <v>Not Acidified Product</v>
      </c>
      <c r="S266" s="352" t="str">
        <f>IFERROR(VLOOKUP(F266,Database!A:G,7,FALSE),"FG not Found")</f>
        <v>Not a Designated Item</v>
      </c>
      <c r="T266" s="281" t="b">
        <f t="shared" si="55"/>
        <v>0</v>
      </c>
      <c r="U266" s="414"/>
      <c r="V266" s="414"/>
      <c r="W266" s="414"/>
      <c r="X266" s="284" t="e">
        <f>IF(VLOOKUP($T266,Tags!A:AU,28)=$E266,"Tags/Reported Prod Match","Not a Match")</f>
        <v>#N/A</v>
      </c>
    </row>
    <row r="267" spans="1:24" x14ac:dyDescent="0.25">
      <c r="A267" s="282">
        <f t="shared" si="46"/>
        <v>261.10000000000002</v>
      </c>
      <c r="B267" s="425">
        <v>42375</v>
      </c>
      <c r="C267" s="347">
        <v>0</v>
      </c>
      <c r="D267" s="347">
        <v>2212</v>
      </c>
      <c r="E267" s="267">
        <f t="shared" si="48"/>
        <v>2212</v>
      </c>
      <c r="F267" s="553">
        <v>6984806957</v>
      </c>
      <c r="G267" s="426" t="str">
        <f>IFERROR(VLOOKUP(F267,Database!A:D,2,FALSE),"FG not Found")</f>
        <v>DF 500ML LT APRICOT FRT SPREAD</v>
      </c>
      <c r="H267" s="269">
        <f>IFERROR(VLOOKUP(F267,Database!A:C,3,FALSE),"r")</f>
        <v>2039</v>
      </c>
      <c r="I267" s="269">
        <f>IFERROR(VLOOKUP(F267,Database!A:D,4,FALSE),"r")</f>
        <v>84</v>
      </c>
      <c r="J267" s="269">
        <f t="shared" si="47"/>
        <v>26.333333333333332</v>
      </c>
      <c r="K267" s="269">
        <f t="shared" si="49"/>
        <v>21</v>
      </c>
      <c r="L267" s="269">
        <f t="shared" si="50"/>
        <v>1764</v>
      </c>
      <c r="M267" s="335">
        <f t="shared" si="51"/>
        <v>1</v>
      </c>
      <c r="N267" s="269">
        <f t="shared" si="52"/>
        <v>6</v>
      </c>
      <c r="O267" s="269">
        <f t="shared" si="53"/>
        <v>448</v>
      </c>
      <c r="P267" s="340">
        <f t="shared" si="54"/>
        <v>12234</v>
      </c>
      <c r="Q267" s="353" t="str">
        <f>IFERROR(VLOOKUP(F267,Database!A:F,6,FALSE),"No")</f>
        <v>Not a Designated Item to Send on Maturity</v>
      </c>
      <c r="R267" s="353" t="str">
        <f>IFERROR(VLOOKUP(F268,Database!A:E,5,FALSE),"")</f>
        <v>Not Acidified Product</v>
      </c>
      <c r="S267" s="352" t="str">
        <f>IFERROR(VLOOKUP(F267,Database!A:G,7,FALSE),"FG not Found")</f>
        <v>Not a Designated Item</v>
      </c>
      <c r="T267" s="281" t="b">
        <f t="shared" si="55"/>
        <v>0</v>
      </c>
      <c r="U267" s="414"/>
      <c r="V267" s="414"/>
      <c r="W267" s="414"/>
      <c r="X267" s="284" t="e">
        <f>IF(VLOOKUP($T267,Tags!A:AU,28)=$E267,"Tags/Reported Prod Match","Not a Match")</f>
        <v>#N/A</v>
      </c>
    </row>
    <row r="268" spans="1:24" x14ac:dyDescent="0.25">
      <c r="A268" s="282">
        <f t="shared" si="46"/>
        <v>262.10000000000002</v>
      </c>
      <c r="B268" s="425">
        <v>42375</v>
      </c>
      <c r="C268" s="347">
        <v>0</v>
      </c>
      <c r="D268" s="347">
        <v>336</v>
      </c>
      <c r="E268" s="267">
        <f t="shared" si="48"/>
        <v>336</v>
      </c>
      <c r="F268" s="553">
        <v>6984805852</v>
      </c>
      <c r="G268" s="426" t="str">
        <f>IFERROR(VLOOKUP(F268,Database!A:D,2,FALSE),"FG not Found")</f>
        <v>DF 500 ML CHERRY FRT SPREAD</v>
      </c>
      <c r="H268" s="269">
        <f>IFERROR(VLOOKUP(F268,Database!A:C,3,FALSE),"r")</f>
        <v>2165</v>
      </c>
      <c r="I268" s="269">
        <f>IFERROR(VLOOKUP(F268,Database!A:D,4,FALSE),"r")</f>
        <v>84</v>
      </c>
      <c r="J268" s="269">
        <f t="shared" si="47"/>
        <v>4</v>
      </c>
      <c r="K268" s="269">
        <f t="shared" si="49"/>
        <v>20</v>
      </c>
      <c r="L268" s="269">
        <f t="shared" si="50"/>
        <v>1680</v>
      </c>
      <c r="M268" s="335">
        <f t="shared" si="51"/>
        <v>0</v>
      </c>
      <c r="N268" s="269">
        <f t="shared" si="52"/>
        <v>4</v>
      </c>
      <c r="O268" s="269">
        <f t="shared" si="53"/>
        <v>336</v>
      </c>
      <c r="P268" s="340">
        <f t="shared" si="54"/>
        <v>8660</v>
      </c>
      <c r="Q268" s="353" t="str">
        <f>IFERROR(VLOOKUP(F268,Database!A:F,6,FALSE),"No")</f>
        <v>Not a Designated Item to Send on Maturity</v>
      </c>
      <c r="R268" s="353" t="str">
        <f>IFERROR(VLOOKUP(F269,Database!A:E,5,FALSE),"")</f>
        <v>Not Acidified Product</v>
      </c>
      <c r="S268" s="352" t="str">
        <f>IFERROR(VLOOKUP(F268,Database!A:G,7,FALSE),"FG not Found")</f>
        <v>Not a Designated Item</v>
      </c>
      <c r="T268" s="281" t="b">
        <f t="shared" si="55"/>
        <v>0</v>
      </c>
      <c r="U268" s="414"/>
      <c r="V268" s="414"/>
      <c r="W268" s="414"/>
      <c r="X268" s="284" t="e">
        <f>IF(VLOOKUP($T268,Tags!A:AU,28)=$E268,"Tags/Reported Prod Match","Not a Match")</f>
        <v>#N/A</v>
      </c>
    </row>
    <row r="269" spans="1:24" x14ac:dyDescent="0.25">
      <c r="A269" s="282">
        <f t="shared" si="46"/>
        <v>263.10000000000002</v>
      </c>
      <c r="B269" s="425">
        <v>42375</v>
      </c>
      <c r="C269" s="347">
        <v>0</v>
      </c>
      <c r="D269" s="347">
        <v>1070</v>
      </c>
      <c r="E269" s="267">
        <f t="shared" si="48"/>
        <v>1070</v>
      </c>
      <c r="F269" s="553">
        <v>5150003559</v>
      </c>
      <c r="G269" s="426" t="str">
        <f>IFERROR(VLOOKUP(F269,Database!A:D,2,FALSE),"FG not Found")</f>
        <v>DK 32 G PURE HONEY</v>
      </c>
      <c r="H269" s="269">
        <f>IFERROR(VLOOKUP(F269,Database!A:C,3,FALSE),"r")</f>
        <v>2077.8000000000002</v>
      </c>
      <c r="I269" s="269">
        <f>IFERROR(VLOOKUP(F269,Database!A:D,4,FALSE),"r")</f>
        <v>136</v>
      </c>
      <c r="J269" s="269">
        <f t="shared" si="47"/>
        <v>7.867647058823529</v>
      </c>
      <c r="K269" s="269">
        <f t="shared" si="49"/>
        <v>21</v>
      </c>
      <c r="L269" s="269">
        <f t="shared" si="50"/>
        <v>2856</v>
      </c>
      <c r="M269" s="335">
        <f t="shared" si="51"/>
        <v>0</v>
      </c>
      <c r="N269" s="269">
        <f t="shared" si="52"/>
        <v>8</v>
      </c>
      <c r="O269" s="269">
        <f t="shared" si="53"/>
        <v>1070</v>
      </c>
      <c r="P269" s="340">
        <f t="shared" si="54"/>
        <v>16622.400000000001</v>
      </c>
      <c r="Q269" s="353" t="str">
        <f>IFERROR(VLOOKUP(F269,Database!A:F,6,FALSE),"No")</f>
        <v>Not a Designated Item to Send on Maturity</v>
      </c>
      <c r="R269" s="353" t="str">
        <f>IFERROR(VLOOKUP(F270,Database!A:E,5,FALSE),"")</f>
        <v>Not Acidified Product</v>
      </c>
      <c r="S269" s="352" t="str">
        <f>IFERROR(VLOOKUP(F269,Database!A:G,7,FALSE),"FG not Found")</f>
        <v>Not a Designated Item</v>
      </c>
      <c r="T269" s="281" t="b">
        <f t="shared" si="55"/>
        <v>0</v>
      </c>
      <c r="U269" s="414"/>
      <c r="V269" s="414"/>
      <c r="W269" s="414"/>
      <c r="X269" s="284" t="e">
        <f>IF(VLOOKUP($T269,Tags!A:AU,28)=$E269,"Tags/Reported Prod Match","Not a Match")</f>
        <v>#N/A</v>
      </c>
    </row>
    <row r="270" spans="1:24" x14ac:dyDescent="0.25">
      <c r="A270" s="282">
        <f t="shared" si="46"/>
        <v>264.10000000000002</v>
      </c>
      <c r="B270" s="425">
        <v>42375</v>
      </c>
      <c r="C270" s="347">
        <v>0</v>
      </c>
      <c r="D270" s="347">
        <v>455</v>
      </c>
      <c r="E270" s="267">
        <f t="shared" si="48"/>
        <v>455</v>
      </c>
      <c r="F270" s="553">
        <v>5150003884</v>
      </c>
      <c r="G270" s="426" t="str">
        <f>IFERROR(VLOOKUP(F270,Database!A:D,2,FALSE),"FG not Found")</f>
        <v>DK 1.1 OZ PURE HONEY</v>
      </c>
      <c r="H270" s="269">
        <f>IFERROR(VLOOKUP(F270,Database!A:C,3,FALSE),"r")</f>
        <v>1996.2</v>
      </c>
      <c r="I270" s="269">
        <f>IFERROR(VLOOKUP(F270,Database!A:D,4,FALSE),"r")</f>
        <v>136</v>
      </c>
      <c r="J270" s="269">
        <f t="shared" si="47"/>
        <v>3.3455882352941178</v>
      </c>
      <c r="K270" s="269">
        <f t="shared" si="49"/>
        <v>22</v>
      </c>
      <c r="L270" s="269">
        <f t="shared" si="50"/>
        <v>2992</v>
      </c>
      <c r="M270" s="335">
        <f t="shared" si="51"/>
        <v>0</v>
      </c>
      <c r="N270" s="269">
        <f t="shared" si="52"/>
        <v>4</v>
      </c>
      <c r="O270" s="269">
        <f t="shared" si="53"/>
        <v>455</v>
      </c>
      <c r="P270" s="340">
        <f t="shared" si="54"/>
        <v>7984.8</v>
      </c>
      <c r="Q270" s="353" t="str">
        <f>IFERROR(VLOOKUP(F270,Database!A:F,6,FALSE),"No")</f>
        <v>Not a Designated Item to Send on Maturity</v>
      </c>
      <c r="R270" s="353" t="str">
        <f>IFERROR(VLOOKUP(F271,Database!A:E,5,FALSE),"")</f>
        <v>Not Acidified Product</v>
      </c>
      <c r="S270" s="352" t="str">
        <f>IFERROR(VLOOKUP(F270,Database!A:G,7,FALSE),"FG not Found")</f>
        <v>Not a Designated Item</v>
      </c>
      <c r="T270" s="281" t="b">
        <f t="shared" si="55"/>
        <v>0</v>
      </c>
      <c r="U270" s="414"/>
      <c r="V270" s="414"/>
      <c r="W270" s="414"/>
      <c r="X270" s="284" t="e">
        <f>IF(VLOOKUP($T270,Tags!A:AU,28)=$E270,"Tags/Reported Prod Match","Not a Match")</f>
        <v>#N/A</v>
      </c>
    </row>
    <row r="271" spans="1:24" x14ac:dyDescent="0.25">
      <c r="A271" s="282">
        <f t="shared" si="46"/>
        <v>265.10000000000002</v>
      </c>
      <c r="B271" s="425">
        <v>42375</v>
      </c>
      <c r="C271" s="347">
        <v>0</v>
      </c>
      <c r="D271" s="347">
        <v>3290</v>
      </c>
      <c r="E271" s="267">
        <f t="shared" si="48"/>
        <v>3290</v>
      </c>
      <c r="F271" s="553">
        <v>5150078354</v>
      </c>
      <c r="G271" s="426" t="str">
        <f>IFERROR(VLOOKUP(F271,Database!A:D,2,FALSE),"FG not Found")</f>
        <v>SM MOS 11.3 OZ STRAW MANGO</v>
      </c>
      <c r="H271" s="269">
        <f>IFERROR(VLOOKUP(F271,Database!A:C,3,FALSE),"r")</f>
        <v>2273</v>
      </c>
      <c r="I271" s="269">
        <f>IFERROR(VLOOKUP(F271,Database!A:D,4,FALSE),"r")</f>
        <v>320</v>
      </c>
      <c r="J271" s="269">
        <f t="shared" si="47"/>
        <v>10.28125</v>
      </c>
      <c r="K271" s="269">
        <f t="shared" si="49"/>
        <v>19</v>
      </c>
      <c r="L271" s="269">
        <f t="shared" si="50"/>
        <v>6080</v>
      </c>
      <c r="M271" s="335">
        <f t="shared" si="51"/>
        <v>0</v>
      </c>
      <c r="N271" s="269">
        <f t="shared" si="52"/>
        <v>11</v>
      </c>
      <c r="O271" s="269">
        <f t="shared" si="53"/>
        <v>3290</v>
      </c>
      <c r="P271" s="340">
        <f t="shared" si="54"/>
        <v>25003</v>
      </c>
      <c r="Q271" s="353" t="str">
        <f>IFERROR(VLOOKUP(F271,Database!A:F,6,FALSE),"No")</f>
        <v>Not a Designated Item to Send on Maturity</v>
      </c>
      <c r="R271" s="353" t="str">
        <f>IFERROR(VLOOKUP(F272,Database!A:E,5,FALSE),"")</f>
        <v>Not Acidified Product</v>
      </c>
      <c r="S271" s="352" t="str">
        <f>IFERROR(VLOOKUP(F271,Database!A:G,7,FALSE),"FG not Found")</f>
        <v>Not a Designated Item</v>
      </c>
      <c r="T271" s="281" t="b">
        <f t="shared" si="55"/>
        <v>0</v>
      </c>
      <c r="U271" s="414"/>
      <c r="V271" s="414"/>
      <c r="W271" s="414"/>
      <c r="X271" s="284" t="e">
        <f>IF(VLOOKUP($T271,Tags!A:AU,28)=$E271,"Tags/Reported Prod Match","Not a Match")</f>
        <v>#N/A</v>
      </c>
    </row>
    <row r="272" spans="1:24" x14ac:dyDescent="0.25">
      <c r="A272" s="282">
        <f t="shared" si="46"/>
        <v>266.10000000000002</v>
      </c>
      <c r="B272" s="425">
        <v>42375</v>
      </c>
      <c r="C272" s="347">
        <v>0</v>
      </c>
      <c r="D272" s="347">
        <v>3239</v>
      </c>
      <c r="E272" s="267">
        <f t="shared" si="48"/>
        <v>3239</v>
      </c>
      <c r="F272" s="553">
        <v>5150078357</v>
      </c>
      <c r="G272" s="426" t="str">
        <f>IFERROR(VLOOKUP(F272,Database!A:D,2,FALSE),"FG not Found")</f>
        <v xml:space="preserve">SM MOS 11.3OZ CHRY/BLUBRY FS </v>
      </c>
      <c r="H272" s="269">
        <f>IFERROR(VLOOKUP(F272,Database!A:C,3,FALSE),"r")</f>
        <v>2273</v>
      </c>
      <c r="I272" s="269">
        <f>IFERROR(VLOOKUP(F272,Database!A:D,4,FALSE),"r")</f>
        <v>320</v>
      </c>
      <c r="J272" s="269">
        <f t="shared" si="47"/>
        <v>10.121874999999999</v>
      </c>
      <c r="K272" s="269">
        <f t="shared" si="49"/>
        <v>19</v>
      </c>
      <c r="L272" s="269">
        <f t="shared" si="50"/>
        <v>6080</v>
      </c>
      <c r="M272" s="335">
        <f t="shared" si="51"/>
        <v>0</v>
      </c>
      <c r="N272" s="269">
        <f t="shared" si="52"/>
        <v>11</v>
      </c>
      <c r="O272" s="269">
        <f t="shared" si="53"/>
        <v>3239</v>
      </c>
      <c r="P272" s="340">
        <f t="shared" si="54"/>
        <v>25003</v>
      </c>
      <c r="Q272" s="353" t="str">
        <f>IFERROR(VLOOKUP(F272,Database!A:F,6,FALSE),"No")</f>
        <v>Not a Designated Item to Send on Maturity</v>
      </c>
      <c r="R272" s="353" t="str">
        <f>IFERROR(VLOOKUP(F273,Database!A:E,5,FALSE),"")</f>
        <v>Not Acidified Product</v>
      </c>
      <c r="S272" s="352" t="str">
        <f>IFERROR(VLOOKUP(F272,Database!A:G,7,FALSE),"FG not Found")</f>
        <v>Not a Designated Item</v>
      </c>
      <c r="T272" s="281" t="b">
        <f t="shared" si="55"/>
        <v>0</v>
      </c>
      <c r="U272" s="414"/>
      <c r="V272" s="414"/>
      <c r="W272" s="414"/>
      <c r="X272" s="284" t="e">
        <f>IF(VLOOKUP($T272,Tags!A:AU,28)=$E272,"Tags/Reported Prod Match","Not a Match")</f>
        <v>#N/A</v>
      </c>
    </row>
    <row r="273" spans="1:24" x14ac:dyDescent="0.25">
      <c r="A273" s="282">
        <f t="shared" si="46"/>
        <v>267.10000000000002</v>
      </c>
      <c r="B273" s="425">
        <v>42377</v>
      </c>
      <c r="C273" s="347">
        <v>0</v>
      </c>
      <c r="D273" s="347">
        <v>70</v>
      </c>
      <c r="E273" s="267">
        <f t="shared" si="48"/>
        <v>70</v>
      </c>
      <c r="F273" s="553">
        <v>5150024312</v>
      </c>
      <c r="G273" s="426" t="str">
        <f>IFERROR(VLOOKUP(F273,Database!A:D,2,FALSE),"FG not Found")</f>
        <v>SM 310 ML NSA ORCHARD BERRY</v>
      </c>
      <c r="H273" s="269">
        <f>IFERROR(VLOOKUP(F273,Database!A:C,3,FALSE),"r")</f>
        <v>1929.8</v>
      </c>
      <c r="I273" s="269">
        <f>IFERROR(VLOOKUP(F273,Database!A:D,4,FALSE),"r")</f>
        <v>126</v>
      </c>
      <c r="J273" s="269">
        <f t="shared" si="47"/>
        <v>0.55555555555555558</v>
      </c>
      <c r="K273" s="269">
        <f t="shared" si="49"/>
        <v>23</v>
      </c>
      <c r="L273" s="269">
        <f t="shared" si="50"/>
        <v>2898</v>
      </c>
      <c r="M273" s="335">
        <f t="shared" si="51"/>
        <v>0</v>
      </c>
      <c r="N273" s="269">
        <f t="shared" si="52"/>
        <v>1</v>
      </c>
      <c r="O273" s="269">
        <f t="shared" si="53"/>
        <v>70</v>
      </c>
      <c r="P273" s="340">
        <f t="shared" si="54"/>
        <v>1929.8</v>
      </c>
      <c r="Q273" s="353" t="str">
        <f>IFERROR(VLOOKUP(F273,Database!A:F,6,FALSE),"No")</f>
        <v>Not a Designated Item to Send on Maturity</v>
      </c>
      <c r="R273" s="353" t="str">
        <f>IFERROR(VLOOKUP(F274,Database!A:E,5,FALSE),"")</f>
        <v>Not Acidified Product</v>
      </c>
      <c r="S273" s="352" t="str">
        <f>IFERROR(VLOOKUP(F273,Database!A:G,7,FALSE),"FG not Found")</f>
        <v>Not a Designated Item</v>
      </c>
      <c r="T273" s="281" t="b">
        <f t="shared" si="55"/>
        <v>1</v>
      </c>
      <c r="U273" s="414"/>
      <c r="V273" s="414"/>
      <c r="W273" s="414"/>
      <c r="X273" s="284" t="e">
        <f>IF(VLOOKUP($T273,Tags!A:AU,28)=$E273,"Tags/Reported Prod Match","Not a Match")</f>
        <v>#N/A</v>
      </c>
    </row>
    <row r="274" spans="1:24" x14ac:dyDescent="0.25">
      <c r="A274" s="282">
        <f t="shared" si="46"/>
        <v>268.10000000000002</v>
      </c>
      <c r="B274" s="425">
        <v>42377</v>
      </c>
      <c r="C274" s="347">
        <v>0</v>
      </c>
      <c r="D274" s="347">
        <v>35</v>
      </c>
      <c r="E274" s="267">
        <f t="shared" si="48"/>
        <v>35</v>
      </c>
      <c r="F274" s="553">
        <v>5150003892</v>
      </c>
      <c r="G274" s="426" t="str">
        <f>IFERROR(VLOOKUP(F274,Database!A:D,2,FALSE),"FG not Found")</f>
        <v>DK 1 OZ SDLS BLACKBERRY PRES</v>
      </c>
      <c r="H274" s="269">
        <f>IFERROR(VLOOKUP(F274,Database!A:C,3,FALSE),"r")</f>
        <v>1928.2</v>
      </c>
      <c r="I274" s="269">
        <f>IFERROR(VLOOKUP(F274,Database!A:D,4,FALSE),"r")</f>
        <v>136</v>
      </c>
      <c r="J274" s="269">
        <f t="shared" si="47"/>
        <v>0.25735294117647056</v>
      </c>
      <c r="K274" s="269">
        <f t="shared" si="49"/>
        <v>23</v>
      </c>
      <c r="L274" s="269">
        <f t="shared" si="50"/>
        <v>3128</v>
      </c>
      <c r="M274" s="335">
        <f t="shared" si="51"/>
        <v>0</v>
      </c>
      <c r="N274" s="269">
        <f t="shared" si="52"/>
        <v>1</v>
      </c>
      <c r="O274" s="269">
        <f t="shared" si="53"/>
        <v>35</v>
      </c>
      <c r="P274" s="340">
        <f t="shared" si="54"/>
        <v>1928.2</v>
      </c>
      <c r="Q274" s="353" t="str">
        <f>IFERROR(VLOOKUP(F274,Database!A:F,6,FALSE),"No")</f>
        <v>Not a Designated Item to Send on Maturity</v>
      </c>
      <c r="R274" s="353" t="str">
        <f>IFERROR(VLOOKUP(F275,Database!A:E,5,FALSE),"")</f>
        <v>Not Acidified Product</v>
      </c>
      <c r="S274" s="352" t="str">
        <f>IFERROR(VLOOKUP(F274,Database!A:G,7,FALSE),"FG not Found")</f>
        <v>Not a Designated Item</v>
      </c>
      <c r="T274" s="281" t="b">
        <f t="shared" si="55"/>
        <v>0</v>
      </c>
      <c r="U274" s="414"/>
      <c r="V274" s="414"/>
      <c r="W274" s="414"/>
      <c r="X274" s="284" t="e">
        <f>IF(VLOOKUP($T274,Tags!A:AU,28)=$E274,"Tags/Reported Prod Match","Not a Match")</f>
        <v>#N/A</v>
      </c>
    </row>
    <row r="275" spans="1:24" x14ac:dyDescent="0.25">
      <c r="A275" s="282">
        <f t="shared" si="46"/>
        <v>269.10000000000002</v>
      </c>
      <c r="B275" s="425">
        <v>42377</v>
      </c>
      <c r="C275" s="347">
        <v>0</v>
      </c>
      <c r="D275" s="347">
        <v>744</v>
      </c>
      <c r="E275" s="267">
        <f t="shared" si="48"/>
        <v>744</v>
      </c>
      <c r="F275" s="553">
        <v>5150002780</v>
      </c>
      <c r="G275" s="426" t="str">
        <f>IFERROR(VLOOKUP(F275,Database!A:D,2,FALSE),"FG not Found")</f>
        <v>SM 1OZ STRAWBERRY PRES MEX</v>
      </c>
      <c r="H275" s="269">
        <f>IFERROR(VLOOKUP(F275,Database!A:C,3,FALSE),"r")</f>
        <v>1928</v>
      </c>
      <c r="I275" s="269">
        <f>IFERROR(VLOOKUP(F275,Database!A:D,4,FALSE),"r")</f>
        <v>136</v>
      </c>
      <c r="J275" s="269">
        <f t="shared" si="47"/>
        <v>5.4705882352941178</v>
      </c>
      <c r="K275" s="269">
        <f t="shared" si="49"/>
        <v>23</v>
      </c>
      <c r="L275" s="269">
        <f t="shared" si="50"/>
        <v>3128</v>
      </c>
      <c r="M275" s="335">
        <f t="shared" si="51"/>
        <v>0</v>
      </c>
      <c r="N275" s="269">
        <f t="shared" si="52"/>
        <v>6</v>
      </c>
      <c r="O275" s="269">
        <f t="shared" si="53"/>
        <v>744</v>
      </c>
      <c r="P275" s="340">
        <f t="shared" si="54"/>
        <v>11568</v>
      </c>
      <c r="Q275" s="353" t="str">
        <f>IFERROR(VLOOKUP(F275,Database!A:F,6,FALSE),"No")</f>
        <v>Not a Designated Item to Send on Maturity</v>
      </c>
      <c r="R275" s="353" t="str">
        <f>IFERROR(VLOOKUP(F276,Database!A:E,5,FALSE),"")</f>
        <v>Not Acidified Product</v>
      </c>
      <c r="S275" s="352" t="str">
        <f>IFERROR(VLOOKUP(F275,Database!A:G,7,FALSE),"FG not Found")</f>
        <v>Not a Designated Item</v>
      </c>
      <c r="T275" s="281" t="b">
        <f t="shared" si="55"/>
        <v>0</v>
      </c>
      <c r="U275" s="414"/>
      <c r="V275" s="414"/>
      <c r="W275" s="414"/>
      <c r="X275" s="284" t="e">
        <f>IF(VLOOKUP($T275,Tags!A:AU,28)=$E275,"Tags/Reported Prod Match","Not a Match")</f>
        <v>#N/A</v>
      </c>
    </row>
    <row r="276" spans="1:24" x14ac:dyDescent="0.25">
      <c r="A276" s="282">
        <f t="shared" si="46"/>
        <v>270.10000000000002</v>
      </c>
      <c r="B276" s="425">
        <v>42377</v>
      </c>
      <c r="C276" s="347">
        <v>0</v>
      </c>
      <c r="D276" s="347">
        <v>317</v>
      </c>
      <c r="E276" s="267">
        <f t="shared" si="48"/>
        <v>317</v>
      </c>
      <c r="F276" s="553">
        <v>5150003915</v>
      </c>
      <c r="G276" s="426" t="str">
        <f>IFERROR(VLOOKUP(F276,Database!A:D,2,FALSE),"FG not Found")</f>
        <v>DK 1.4 OZ MUSTARD</v>
      </c>
      <c r="H276" s="269">
        <f>IFERROR(VLOOKUP(F276,Database!A:C,3,FALSE),"r")</f>
        <v>1850</v>
      </c>
      <c r="I276" s="269">
        <f>IFERROR(VLOOKUP(F276,Database!A:D,4,FALSE),"r")</f>
        <v>119</v>
      </c>
      <c r="J276" s="269">
        <f t="shared" si="47"/>
        <v>2.6638655462184873</v>
      </c>
      <c r="K276" s="269">
        <f t="shared" si="49"/>
        <v>24</v>
      </c>
      <c r="L276" s="269">
        <f t="shared" si="50"/>
        <v>2856</v>
      </c>
      <c r="M276" s="335">
        <f t="shared" si="51"/>
        <v>0</v>
      </c>
      <c r="N276" s="269">
        <f t="shared" si="52"/>
        <v>3</v>
      </c>
      <c r="O276" s="269">
        <f t="shared" si="53"/>
        <v>317</v>
      </c>
      <c r="P276" s="340">
        <f t="shared" si="54"/>
        <v>5550</v>
      </c>
      <c r="Q276" s="353" t="str">
        <f>IFERROR(VLOOKUP(F276,Database!A:F,6,FALSE),"No")</f>
        <v>Not a Designated Item to Send on Maturity</v>
      </c>
      <c r="R276" s="353" t="str">
        <f>IFERROR(VLOOKUP(F277,Database!A:E,5,FALSE),"")</f>
        <v>Not Acidified Product</v>
      </c>
      <c r="S276" s="352" t="str">
        <f>IFERROR(VLOOKUP(F276,Database!A:G,7,FALSE),"FG not Found")</f>
        <v>Allergen</v>
      </c>
      <c r="T276" s="281" t="b">
        <f t="shared" si="55"/>
        <v>1</v>
      </c>
      <c r="U276" s="414"/>
      <c r="V276" s="414"/>
      <c r="W276" s="414"/>
      <c r="X276" s="284" t="e">
        <f>IF(VLOOKUP($T276,Tags!A:AU,28)=$E276,"Tags/Reported Prod Match","Not a Match")</f>
        <v>#N/A</v>
      </c>
    </row>
    <row r="277" spans="1:24" x14ac:dyDescent="0.25">
      <c r="A277" s="282">
        <f t="shared" si="46"/>
        <v>271.10000000000002</v>
      </c>
      <c r="B277" s="425">
        <v>42377</v>
      </c>
      <c r="C277" s="347">
        <v>0</v>
      </c>
      <c r="D277" s="347">
        <v>826</v>
      </c>
      <c r="E277" s="267">
        <f t="shared" si="48"/>
        <v>826</v>
      </c>
      <c r="F277" s="553">
        <v>5150003892</v>
      </c>
      <c r="G277" s="426" t="str">
        <f>IFERROR(VLOOKUP(F277,Database!A:D,2,FALSE),"FG not Found")</f>
        <v>DK 1 OZ SDLS BLACKBERRY PRES</v>
      </c>
      <c r="H277" s="269">
        <f>IFERROR(VLOOKUP(F277,Database!A:C,3,FALSE),"r")</f>
        <v>1928.2</v>
      </c>
      <c r="I277" s="269">
        <f>IFERROR(VLOOKUP(F277,Database!A:D,4,FALSE),"r")</f>
        <v>136</v>
      </c>
      <c r="J277" s="269">
        <f t="shared" si="47"/>
        <v>6.0735294117647056</v>
      </c>
      <c r="K277" s="269">
        <f t="shared" si="49"/>
        <v>23</v>
      </c>
      <c r="L277" s="269">
        <f t="shared" si="50"/>
        <v>3128</v>
      </c>
      <c r="M277" s="335">
        <f t="shared" si="51"/>
        <v>0</v>
      </c>
      <c r="N277" s="269">
        <f t="shared" si="52"/>
        <v>7</v>
      </c>
      <c r="O277" s="269">
        <f t="shared" si="53"/>
        <v>826</v>
      </c>
      <c r="P277" s="340">
        <f t="shared" si="54"/>
        <v>13497.4</v>
      </c>
      <c r="Q277" s="353" t="str">
        <f>IFERROR(VLOOKUP(F277,Database!A:F,6,FALSE),"No")</f>
        <v>Not a Designated Item to Send on Maturity</v>
      </c>
      <c r="R277" s="353" t="str">
        <f>IFERROR(VLOOKUP(F278,Database!A:E,5,FALSE),"")</f>
        <v>Not Acidified Product</v>
      </c>
      <c r="S277" s="352" t="str">
        <f>IFERROR(VLOOKUP(F277,Database!A:G,7,FALSE),"FG not Found")</f>
        <v>Not a Designated Item</v>
      </c>
      <c r="T277" s="281" t="b">
        <f t="shared" si="55"/>
        <v>0</v>
      </c>
      <c r="U277" s="414"/>
      <c r="V277" s="414"/>
      <c r="W277" s="414"/>
      <c r="X277" s="284" t="e">
        <f>IF(VLOOKUP($T277,Tags!A:AU,28)=$E277,"Tags/Reported Prod Match","Not a Match")</f>
        <v>#N/A</v>
      </c>
    </row>
    <row r="278" spans="1:24" x14ac:dyDescent="0.25">
      <c r="A278" s="282">
        <f t="shared" si="46"/>
        <v>272.10000000000002</v>
      </c>
      <c r="B278" s="425">
        <v>42377</v>
      </c>
      <c r="C278" s="347">
        <v>0</v>
      </c>
      <c r="D278" s="718">
        <v>1984</v>
      </c>
      <c r="E278" s="719">
        <f t="shared" si="48"/>
        <v>1984</v>
      </c>
      <c r="F278" s="720">
        <v>5150003883</v>
      </c>
      <c r="G278" s="721" t="str">
        <f>IFERROR(VLOOKUP(F278,Database!A:D,2,FALSE),"FG not Found")</f>
        <v>DK 1 OZ GRAPE JAM</v>
      </c>
      <c r="H278" s="722">
        <f>IFERROR(VLOOKUP(F278,Database!A:C,3,FALSE),"r")</f>
        <v>1928.2</v>
      </c>
      <c r="I278" s="722">
        <f>IFERROR(VLOOKUP(F278,Database!A:D,4,FALSE),"r")</f>
        <v>136</v>
      </c>
      <c r="J278" s="722">
        <f t="shared" si="47"/>
        <v>14.588235294117647</v>
      </c>
      <c r="K278" s="722">
        <f t="shared" si="49"/>
        <v>23</v>
      </c>
      <c r="L278" s="722">
        <f t="shared" si="50"/>
        <v>3128</v>
      </c>
      <c r="M278" s="723">
        <f t="shared" si="51"/>
        <v>0</v>
      </c>
      <c r="N278" s="722">
        <f t="shared" si="52"/>
        <v>15</v>
      </c>
      <c r="O278" s="722">
        <f t="shared" si="53"/>
        <v>1984</v>
      </c>
      <c r="P278" s="724">
        <f t="shared" si="54"/>
        <v>28923</v>
      </c>
      <c r="Q278" s="725" t="str">
        <f>IFERROR(VLOOKUP(F278,Database!A:F,6,FALSE),"No")</f>
        <v>Not a Designated Item to Send on Maturity</v>
      </c>
      <c r="R278" s="725" t="str">
        <f>IFERROR(VLOOKUP(F279,Database!A:E,5,FALSE),"")</f>
        <v>Not Acidified Product</v>
      </c>
      <c r="S278" s="726" t="str">
        <f>IFERROR(VLOOKUP(F278,Database!A:G,7,FALSE),"FG not Found")</f>
        <v>Not a Designated Item</v>
      </c>
      <c r="T278" s="727" t="b">
        <f t="shared" si="55"/>
        <v>0</v>
      </c>
      <c r="U278" s="728"/>
      <c r="V278" s="728"/>
      <c r="W278" s="728"/>
      <c r="X278" s="729" t="e">
        <f>IF(VLOOKUP($T278,Tags!A:AU,28)=$E278,"Tags/Reported Prod Match","Not a Match")</f>
        <v>#N/A</v>
      </c>
    </row>
    <row r="279" spans="1:24" x14ac:dyDescent="0.25">
      <c r="A279" s="282">
        <f t="shared" si="46"/>
        <v>273.10000000000002</v>
      </c>
      <c r="B279" s="425">
        <v>42377</v>
      </c>
      <c r="C279" s="347">
        <v>0</v>
      </c>
      <c r="D279" s="347">
        <v>2312</v>
      </c>
      <c r="E279" s="267">
        <f t="shared" si="48"/>
        <v>2312</v>
      </c>
      <c r="F279" s="553">
        <v>5150003889</v>
      </c>
      <c r="G279" s="426" t="str">
        <f>IFERROR(VLOOKUP(F279,Database!A:D,2,FALSE),"FG not Found")</f>
        <v>DK 1 OZ STRAWBERRY PRESERVES</v>
      </c>
      <c r="H279" s="269">
        <f>IFERROR(VLOOKUP(F279,Database!A:C,3,FALSE),"r")</f>
        <v>1928</v>
      </c>
      <c r="I279" s="269">
        <f>IFERROR(VLOOKUP(F279,Database!A:D,4,FALSE),"r")</f>
        <v>136</v>
      </c>
      <c r="J279" s="269">
        <f t="shared" si="47"/>
        <v>17</v>
      </c>
      <c r="K279" s="269">
        <f t="shared" si="49"/>
        <v>23</v>
      </c>
      <c r="L279" s="269">
        <f t="shared" si="50"/>
        <v>3128</v>
      </c>
      <c r="M279" s="335">
        <f t="shared" si="51"/>
        <v>0</v>
      </c>
      <c r="N279" s="269">
        <f t="shared" si="52"/>
        <v>17</v>
      </c>
      <c r="O279" s="269">
        <f t="shared" si="53"/>
        <v>2312</v>
      </c>
      <c r="P279" s="340">
        <f t="shared" si="54"/>
        <v>32776</v>
      </c>
      <c r="Q279" s="353" t="str">
        <f>IFERROR(VLOOKUP(F279,Database!A:F,6,FALSE),"No")</f>
        <v>Not a Designated Item to Send on Maturity</v>
      </c>
      <c r="R279" s="353" t="str">
        <f>IFERROR(VLOOKUP(F280,Database!A:E,5,FALSE),"")</f>
        <v>Not Acidified Product</v>
      </c>
      <c r="S279" s="352" t="str">
        <f>IFERROR(VLOOKUP(F279,Database!A:G,7,FALSE),"FG not Found")</f>
        <v>Not a Designated Item</v>
      </c>
      <c r="T279" s="281" t="b">
        <f t="shared" si="55"/>
        <v>0</v>
      </c>
      <c r="U279" s="414"/>
      <c r="V279" s="414"/>
      <c r="W279" s="414"/>
      <c r="X279" s="284" t="e">
        <f>IF(VLOOKUP($T279,Tags!A:AU,28)=$E279,"Tags/Reported Prod Match","Not a Match")</f>
        <v>#N/A</v>
      </c>
    </row>
    <row r="280" spans="1:24" x14ac:dyDescent="0.25">
      <c r="A280" s="282">
        <f t="shared" si="46"/>
        <v>274.10000000000002</v>
      </c>
      <c r="B280" s="425">
        <v>42377</v>
      </c>
      <c r="C280" s="347">
        <v>0</v>
      </c>
      <c r="D280" s="347">
        <v>696</v>
      </c>
      <c r="E280" s="267">
        <f t="shared" si="48"/>
        <v>696</v>
      </c>
      <c r="F280" s="553">
        <v>6984806783</v>
      </c>
      <c r="G280" s="426" t="str">
        <f>IFERROR(VLOOKUP(F280,Database!A:D,2,FALSE),"FG not Found")</f>
        <v>DF 500 ML LIGHT BLUE FRT SPRD</v>
      </c>
      <c r="H280" s="269">
        <f>IFERROR(VLOOKUP(F280,Database!A:C,3,FALSE),"r")</f>
        <v>2039</v>
      </c>
      <c r="I280" s="269">
        <f>IFERROR(VLOOKUP(F280,Database!A:D,4,FALSE),"r")</f>
        <v>84</v>
      </c>
      <c r="J280" s="269">
        <f t="shared" si="47"/>
        <v>8.2857142857142865</v>
      </c>
      <c r="K280" s="269">
        <f t="shared" si="49"/>
        <v>21</v>
      </c>
      <c r="L280" s="269">
        <f t="shared" si="50"/>
        <v>1764</v>
      </c>
      <c r="M280" s="335">
        <f t="shared" si="51"/>
        <v>0</v>
      </c>
      <c r="N280" s="269">
        <f t="shared" si="52"/>
        <v>9</v>
      </c>
      <c r="O280" s="269">
        <f t="shared" si="53"/>
        <v>696</v>
      </c>
      <c r="P280" s="340">
        <f t="shared" si="54"/>
        <v>18351</v>
      </c>
      <c r="Q280" s="353" t="str">
        <f>IFERROR(VLOOKUP(F280,Database!A:F,6,FALSE),"No")</f>
        <v>Not a Designated Item to Send on Maturity</v>
      </c>
      <c r="R280" s="353" t="str">
        <f>IFERROR(VLOOKUP(F281,Database!A:E,5,FALSE),"")</f>
        <v>Not Acidified Product</v>
      </c>
      <c r="S280" s="352" t="str">
        <f>IFERROR(VLOOKUP(F280,Database!A:G,7,FALSE),"FG not Found")</f>
        <v>Not a Designated Item</v>
      </c>
      <c r="T280" s="281" t="b">
        <f t="shared" si="55"/>
        <v>0</v>
      </c>
      <c r="U280" s="414"/>
      <c r="V280" s="414"/>
      <c r="W280" s="414"/>
      <c r="X280" s="284" t="e">
        <f>IF(VLOOKUP($T280,Tags!A:AU,28)=$E280,"Tags/Reported Prod Match","Not a Match")</f>
        <v>#N/A</v>
      </c>
    </row>
    <row r="281" spans="1:24" x14ac:dyDescent="0.25">
      <c r="A281" s="282">
        <f t="shared" si="46"/>
        <v>275.10000000000002</v>
      </c>
      <c r="B281" s="425">
        <v>42377</v>
      </c>
      <c r="C281" s="347">
        <v>0</v>
      </c>
      <c r="D281" s="347">
        <v>942</v>
      </c>
      <c r="E281" s="267">
        <f t="shared" si="48"/>
        <v>942</v>
      </c>
      <c r="F281" s="553">
        <v>6984805852</v>
      </c>
      <c r="G281" s="426" t="str">
        <f>IFERROR(VLOOKUP(F281,Database!A:D,2,FALSE),"FG not Found")</f>
        <v>DF 500 ML CHERRY FRT SPREAD</v>
      </c>
      <c r="H281" s="269">
        <f>IFERROR(VLOOKUP(F281,Database!A:C,3,FALSE),"r")</f>
        <v>2165</v>
      </c>
      <c r="I281" s="269">
        <f>IFERROR(VLOOKUP(F281,Database!A:D,4,FALSE),"r")</f>
        <v>84</v>
      </c>
      <c r="J281" s="269">
        <f t="shared" si="47"/>
        <v>11.214285714285714</v>
      </c>
      <c r="K281" s="269">
        <f t="shared" si="49"/>
        <v>20</v>
      </c>
      <c r="L281" s="269">
        <f t="shared" si="50"/>
        <v>1680</v>
      </c>
      <c r="M281" s="335">
        <f t="shared" si="51"/>
        <v>0</v>
      </c>
      <c r="N281" s="269">
        <f t="shared" si="52"/>
        <v>12</v>
      </c>
      <c r="O281" s="269">
        <f t="shared" si="53"/>
        <v>942</v>
      </c>
      <c r="P281" s="340">
        <f t="shared" si="54"/>
        <v>25980</v>
      </c>
      <c r="Q281" s="353" t="str">
        <f>IFERROR(VLOOKUP(F281,Database!A:F,6,FALSE),"No")</f>
        <v>Not a Designated Item to Send on Maturity</v>
      </c>
      <c r="R281" s="353" t="str">
        <f>IFERROR(VLOOKUP(F282,Database!A:E,5,FALSE),"")</f>
        <v>Not Acidified Product</v>
      </c>
      <c r="S281" s="352" t="str">
        <f>IFERROR(VLOOKUP(F281,Database!A:G,7,FALSE),"FG not Found")</f>
        <v>Not a Designated Item</v>
      </c>
      <c r="T281" s="281" t="b">
        <f t="shared" si="55"/>
        <v>0</v>
      </c>
      <c r="U281" s="414"/>
      <c r="V281" s="414"/>
      <c r="W281" s="414"/>
      <c r="X281" s="284" t="e">
        <f>IF(VLOOKUP($T281,Tags!A:AU,28)=$E281,"Tags/Reported Prod Match","Not a Match")</f>
        <v>#N/A</v>
      </c>
    </row>
    <row r="282" spans="1:24" x14ac:dyDescent="0.25">
      <c r="A282" s="282">
        <f t="shared" si="46"/>
        <v>276.10000000000002</v>
      </c>
      <c r="B282" s="425">
        <v>42377</v>
      </c>
      <c r="C282" s="347">
        <v>0</v>
      </c>
      <c r="D282" s="347">
        <v>3852</v>
      </c>
      <c r="E282" s="267">
        <f t="shared" si="48"/>
        <v>3852</v>
      </c>
      <c r="F282" s="553">
        <v>6984806304</v>
      </c>
      <c r="G282" s="426" t="str">
        <f>IFERROR(VLOOKUP(F282,Database!A:D,2,FALSE),"FG not Found")</f>
        <v>DF 500ML LT STRAW FRT SPREAD</v>
      </c>
      <c r="H282" s="269">
        <f>IFERROR(VLOOKUP(F282,Database!A:C,3,FALSE),"r")</f>
        <v>2089.4</v>
      </c>
      <c r="I282" s="269">
        <f>IFERROR(VLOOKUP(F282,Database!A:D,4,FALSE),"r")</f>
        <v>84</v>
      </c>
      <c r="J282" s="269">
        <f t="shared" si="47"/>
        <v>45.857142857142854</v>
      </c>
      <c r="K282" s="269">
        <f t="shared" si="49"/>
        <v>21</v>
      </c>
      <c r="L282" s="269">
        <f t="shared" si="50"/>
        <v>1764</v>
      </c>
      <c r="M282" s="335">
        <f t="shared" si="51"/>
        <v>2</v>
      </c>
      <c r="N282" s="269">
        <f t="shared" si="52"/>
        <v>4</v>
      </c>
      <c r="O282" s="269">
        <f t="shared" si="53"/>
        <v>324</v>
      </c>
      <c r="P282" s="340">
        <f t="shared" si="54"/>
        <v>8357.6</v>
      </c>
      <c r="Q282" s="353" t="str">
        <f>IFERROR(VLOOKUP(F282,Database!A:F,6,FALSE),"No")</f>
        <v>Not a Designated Item to Send on Maturity</v>
      </c>
      <c r="R282" s="353" t="str">
        <f>IFERROR(VLOOKUP(F283,Database!A:E,5,FALSE),"")</f>
        <v>Not Acidified Product</v>
      </c>
      <c r="S282" s="352" t="str">
        <f>IFERROR(VLOOKUP(F282,Database!A:G,7,FALSE),"FG not Found")</f>
        <v>Not a Designated Item</v>
      </c>
      <c r="T282" s="281" t="b">
        <f t="shared" si="55"/>
        <v>1</v>
      </c>
      <c r="U282" s="414"/>
      <c r="V282" s="414"/>
      <c r="W282" s="414"/>
      <c r="X282" s="284" t="e">
        <f>IF(VLOOKUP($T282,Tags!A:AU,28)=$E282,"Tags/Reported Prod Match","Not a Match")</f>
        <v>#N/A</v>
      </c>
    </row>
    <row r="283" spans="1:24" x14ac:dyDescent="0.25">
      <c r="A283" s="282">
        <f t="shared" si="46"/>
        <v>277.10000000000002</v>
      </c>
      <c r="B283" s="425">
        <v>42377</v>
      </c>
      <c r="C283" s="347">
        <v>0</v>
      </c>
      <c r="D283" s="347">
        <v>2002</v>
      </c>
      <c r="E283" s="267">
        <f t="shared" si="48"/>
        <v>2002</v>
      </c>
      <c r="F283" s="553">
        <v>6984806270</v>
      </c>
      <c r="G283" s="426" t="str">
        <f>IFERROR(VLOOKUP(F283,Database!A:D,2,FALSE),"FG not Found")</f>
        <v>DF 500 ML STRAW FRT SPREAD</v>
      </c>
      <c r="H283" s="269">
        <f>IFERROR(VLOOKUP(F283,Database!A:C,3,FALSE),"r")</f>
        <v>2165</v>
      </c>
      <c r="I283" s="269">
        <f>IFERROR(VLOOKUP(F283,Database!A:D,4,FALSE),"r")</f>
        <v>84</v>
      </c>
      <c r="J283" s="269">
        <f t="shared" si="47"/>
        <v>23.833333333333332</v>
      </c>
      <c r="K283" s="269">
        <f t="shared" si="49"/>
        <v>20</v>
      </c>
      <c r="L283" s="269">
        <f t="shared" si="50"/>
        <v>1680</v>
      </c>
      <c r="M283" s="335">
        <f t="shared" si="51"/>
        <v>1</v>
      </c>
      <c r="N283" s="269">
        <f t="shared" si="52"/>
        <v>4</v>
      </c>
      <c r="O283" s="269">
        <f t="shared" si="53"/>
        <v>322</v>
      </c>
      <c r="P283" s="340">
        <f t="shared" si="54"/>
        <v>8660</v>
      </c>
      <c r="Q283" s="353" t="str">
        <f>IFERROR(VLOOKUP(F283,Database!A:F,6,FALSE),"No")</f>
        <v>Not a Designated Item to Send on Maturity</v>
      </c>
      <c r="R283" s="353" t="str">
        <f>IFERROR(VLOOKUP(F284,Database!A:E,5,FALSE),"")</f>
        <v>Not Acidified Product</v>
      </c>
      <c r="S283" s="352" t="str">
        <f>IFERROR(VLOOKUP(F283,Database!A:G,7,FALSE),"FG not Found")</f>
        <v>Not a Designated Item</v>
      </c>
      <c r="T283" s="281" t="b">
        <f t="shared" si="55"/>
        <v>1</v>
      </c>
      <c r="U283" s="414"/>
      <c r="V283" s="414"/>
      <c r="W283" s="414"/>
      <c r="X283" s="284" t="e">
        <f>IF(VLOOKUP($T283,Tags!A:AU,28)=$E283,"Tags/Reported Prod Match","Not a Match")</f>
        <v>#N/A</v>
      </c>
    </row>
    <row r="284" spans="1:24" x14ac:dyDescent="0.25">
      <c r="A284" s="282">
        <f t="shared" si="46"/>
        <v>278.10000000000002</v>
      </c>
      <c r="B284" s="425">
        <v>42377</v>
      </c>
      <c r="C284" s="347">
        <v>0</v>
      </c>
      <c r="D284" s="347">
        <v>2144</v>
      </c>
      <c r="E284" s="267">
        <f t="shared" si="48"/>
        <v>2144</v>
      </c>
      <c r="F284" s="553">
        <v>6984806668</v>
      </c>
      <c r="G284" s="426" t="str">
        <f>IFERROR(VLOOKUP(F284,Database!A:D,2,FALSE),"FG not Found")</f>
        <v>DF 500 ML LT GARDEN FRTSPRD</v>
      </c>
      <c r="H284" s="269">
        <f>IFERROR(VLOOKUP(F284,Database!A:C,3,FALSE),"r")</f>
        <v>2039</v>
      </c>
      <c r="I284" s="269">
        <f>IFERROR(VLOOKUP(F284,Database!A:D,4,FALSE),"r")</f>
        <v>84</v>
      </c>
      <c r="J284" s="269">
        <f t="shared" si="47"/>
        <v>25.523809523809526</v>
      </c>
      <c r="K284" s="269">
        <f t="shared" si="49"/>
        <v>21</v>
      </c>
      <c r="L284" s="269">
        <f t="shared" si="50"/>
        <v>1764</v>
      </c>
      <c r="M284" s="335">
        <f t="shared" si="51"/>
        <v>1</v>
      </c>
      <c r="N284" s="269">
        <f t="shared" si="52"/>
        <v>5</v>
      </c>
      <c r="O284" s="269">
        <f t="shared" si="53"/>
        <v>380</v>
      </c>
      <c r="P284" s="340">
        <f t="shared" si="54"/>
        <v>10195</v>
      </c>
      <c r="Q284" s="353" t="str">
        <f>IFERROR(VLOOKUP(F284,Database!A:F,6,FALSE),"No")</f>
        <v>Not a Designated Item to Send on Maturity</v>
      </c>
      <c r="R284" s="353" t="str">
        <f>IFERROR(VLOOKUP(F285,Database!A:E,5,FALSE),"")</f>
        <v>Not Acidified Product</v>
      </c>
      <c r="S284" s="352" t="str">
        <f>IFERROR(VLOOKUP(F284,Database!A:G,7,FALSE),"FG not Found")</f>
        <v>Not a Designated Item</v>
      </c>
      <c r="T284" s="281" t="b">
        <f t="shared" si="55"/>
        <v>0</v>
      </c>
      <c r="U284" s="414"/>
      <c r="V284" s="414"/>
      <c r="W284" s="414"/>
      <c r="X284" s="284" t="e">
        <f>IF(VLOOKUP($T284,Tags!A:AU,28)=$E284,"Tags/Reported Prod Match","Not a Match")</f>
        <v>#N/A</v>
      </c>
    </row>
    <row r="285" spans="1:24" x14ac:dyDescent="0.25">
      <c r="A285" s="282">
        <f t="shared" si="46"/>
        <v>279.10000000000002</v>
      </c>
      <c r="B285" s="425">
        <v>42377</v>
      </c>
      <c r="C285" s="347">
        <v>0</v>
      </c>
      <c r="D285" s="347">
        <v>2382</v>
      </c>
      <c r="E285" s="267">
        <f t="shared" si="48"/>
        <v>2382</v>
      </c>
      <c r="F285" s="553">
        <v>6984806361</v>
      </c>
      <c r="G285" s="426" t="str">
        <f>IFERROR(VLOOKUP(F285,Database!A:D,2,FALSE),"FG not Found")</f>
        <v>DF 500ML LT RASP FRT SPREAD</v>
      </c>
      <c r="H285" s="269">
        <f>IFERROR(VLOOKUP(F285,Database!A:C,3,FALSE),"r")</f>
        <v>2022.2</v>
      </c>
      <c r="I285" s="269">
        <f>IFERROR(VLOOKUP(F285,Database!A:D,4,FALSE),"r")</f>
        <v>84</v>
      </c>
      <c r="J285" s="269">
        <f t="shared" si="47"/>
        <v>28.357142857142858</v>
      </c>
      <c r="K285" s="269">
        <f t="shared" si="49"/>
        <v>22</v>
      </c>
      <c r="L285" s="269">
        <f t="shared" si="50"/>
        <v>1848</v>
      </c>
      <c r="M285" s="335">
        <f t="shared" si="51"/>
        <v>1</v>
      </c>
      <c r="N285" s="269">
        <f t="shared" si="52"/>
        <v>7</v>
      </c>
      <c r="O285" s="269">
        <f t="shared" si="53"/>
        <v>534</v>
      </c>
      <c r="P285" s="340">
        <f t="shared" si="54"/>
        <v>14155.4</v>
      </c>
      <c r="Q285" s="353" t="str">
        <f>IFERROR(VLOOKUP(F285,Database!A:F,6,FALSE),"No")</f>
        <v>Not a Designated Item to Send on Maturity</v>
      </c>
      <c r="R285" s="353" t="str">
        <f>IFERROR(VLOOKUP(F286,Database!A:E,5,FALSE),"")</f>
        <v>Not Acidified Product</v>
      </c>
      <c r="S285" s="352" t="str">
        <f>IFERROR(VLOOKUP(F285,Database!A:G,7,FALSE),"FG not Found")</f>
        <v>Not a Designated Item</v>
      </c>
      <c r="T285" s="281" t="b">
        <f t="shared" si="55"/>
        <v>0</v>
      </c>
      <c r="U285" s="414"/>
      <c r="V285" s="414"/>
      <c r="W285" s="414"/>
      <c r="X285" s="284" t="e">
        <f>IF(VLOOKUP($T285,Tags!A:AU,28)=$E285,"Tags/Reported Prod Match","Not a Match")</f>
        <v>#N/A</v>
      </c>
    </row>
    <row r="286" spans="1:24" x14ac:dyDescent="0.25">
      <c r="A286" s="282">
        <f t="shared" si="46"/>
        <v>280.10000000000002</v>
      </c>
      <c r="B286" s="425">
        <v>42378</v>
      </c>
      <c r="C286" s="347">
        <v>0</v>
      </c>
      <c r="D286" s="347">
        <v>5219</v>
      </c>
      <c r="E286" s="267">
        <f t="shared" si="48"/>
        <v>5219</v>
      </c>
      <c r="F286" s="553">
        <v>5150003889</v>
      </c>
      <c r="G286" s="426" t="str">
        <f>IFERROR(VLOOKUP(F286,Database!A:D,2,FALSE),"FG not Found")</f>
        <v>DK 1 OZ STRAWBERRY PRESERVES</v>
      </c>
      <c r="H286" s="269">
        <f>IFERROR(VLOOKUP(F286,Database!A:C,3,FALSE),"r")</f>
        <v>1928</v>
      </c>
      <c r="I286" s="269">
        <f>IFERROR(VLOOKUP(F286,Database!A:D,4,FALSE),"r")</f>
        <v>136</v>
      </c>
      <c r="J286" s="269">
        <f t="shared" si="47"/>
        <v>38.375</v>
      </c>
      <c r="K286" s="269">
        <f t="shared" si="49"/>
        <v>23</v>
      </c>
      <c r="L286" s="269">
        <f t="shared" si="50"/>
        <v>3128</v>
      </c>
      <c r="M286" s="335">
        <f t="shared" si="51"/>
        <v>1</v>
      </c>
      <c r="N286" s="269">
        <f t="shared" si="52"/>
        <v>16</v>
      </c>
      <c r="O286" s="269">
        <f t="shared" si="53"/>
        <v>2091</v>
      </c>
      <c r="P286" s="340">
        <f t="shared" si="54"/>
        <v>30848</v>
      </c>
      <c r="Q286" s="353" t="str">
        <f>IFERROR(VLOOKUP(F286,Database!A:F,6,FALSE),"No")</f>
        <v>Not a Designated Item to Send on Maturity</v>
      </c>
      <c r="R286" s="353" t="str">
        <f>IFERROR(VLOOKUP(F287,Database!A:E,5,FALSE),"")</f>
        <v>Not Acidified Product</v>
      </c>
      <c r="S286" s="352" t="str">
        <f>IFERROR(VLOOKUP(F286,Database!A:G,7,FALSE),"FG not Found")</f>
        <v>Not a Designated Item</v>
      </c>
      <c r="T286" s="281" t="b">
        <f t="shared" si="55"/>
        <v>0</v>
      </c>
      <c r="U286" s="414"/>
      <c r="V286" s="414"/>
      <c r="W286" s="414"/>
      <c r="X286" s="284" t="e">
        <f>IF(VLOOKUP($T286,Tags!A:AU,28)=$E286,"Tags/Reported Prod Match","Not a Match")</f>
        <v>#N/A</v>
      </c>
    </row>
    <row r="287" spans="1:24" x14ac:dyDescent="0.25">
      <c r="A287" s="282">
        <f t="shared" si="46"/>
        <v>281.10000000000002</v>
      </c>
      <c r="B287" s="425">
        <v>42378</v>
      </c>
      <c r="C287" s="347">
        <v>0</v>
      </c>
      <c r="D287" s="347">
        <v>1875</v>
      </c>
      <c r="E287" s="267">
        <f t="shared" si="48"/>
        <v>1875</v>
      </c>
      <c r="F287" s="553">
        <v>6984806288</v>
      </c>
      <c r="G287" s="426" t="str">
        <f>IFERROR(VLOOKUP(F287,Database!A:D,2,FALSE),"FG not Found")</f>
        <v>DF 500 ML RASP FRT SPREAD</v>
      </c>
      <c r="H287" s="269">
        <f>IFERROR(VLOOKUP(F287,Database!A:C,3,FALSE),"r")</f>
        <v>2165</v>
      </c>
      <c r="I287" s="269">
        <f>IFERROR(VLOOKUP(F287,Database!A:D,4,FALSE),"r")</f>
        <v>84</v>
      </c>
      <c r="J287" s="269">
        <f t="shared" si="47"/>
        <v>22.321428571428573</v>
      </c>
      <c r="K287" s="269">
        <f t="shared" si="49"/>
        <v>20</v>
      </c>
      <c r="L287" s="269">
        <f t="shared" si="50"/>
        <v>1680</v>
      </c>
      <c r="M287" s="335">
        <f t="shared" si="51"/>
        <v>1</v>
      </c>
      <c r="N287" s="269">
        <f t="shared" si="52"/>
        <v>3</v>
      </c>
      <c r="O287" s="269">
        <f t="shared" si="53"/>
        <v>195</v>
      </c>
      <c r="P287" s="340">
        <f t="shared" si="54"/>
        <v>6495</v>
      </c>
      <c r="Q287" s="353" t="str">
        <f>IFERROR(VLOOKUP(F287,Database!A:F,6,FALSE),"No")</f>
        <v>Not a Designated Item to Send on Maturity</v>
      </c>
      <c r="R287" s="353" t="str">
        <f>IFERROR(VLOOKUP(F288,Database!A:E,5,FALSE),"")</f>
        <v>Not Acidified Product</v>
      </c>
      <c r="S287" s="352" t="str">
        <f>IFERROR(VLOOKUP(F287,Database!A:G,7,FALSE),"FG not Found")</f>
        <v>Not a Designated Item</v>
      </c>
      <c r="T287" s="281" t="b">
        <f t="shared" si="55"/>
        <v>0</v>
      </c>
      <c r="U287" s="414"/>
      <c r="V287" s="414"/>
      <c r="W287" s="414"/>
      <c r="X287" s="284" t="e">
        <f>IF(VLOOKUP($T287,Tags!A:AU,28)=$E287,"Tags/Reported Prod Match","Not a Match")</f>
        <v>#N/A</v>
      </c>
    </row>
    <row r="288" spans="1:24" x14ac:dyDescent="0.25">
      <c r="A288" s="282">
        <f t="shared" si="46"/>
        <v>282.10000000000002</v>
      </c>
      <c r="B288" s="425">
        <v>42378</v>
      </c>
      <c r="C288" s="347">
        <v>0</v>
      </c>
      <c r="D288" s="347">
        <v>1221</v>
      </c>
      <c r="E288" s="267">
        <f t="shared" si="48"/>
        <v>1221</v>
      </c>
      <c r="F288" s="553">
        <v>5150003850</v>
      </c>
      <c r="G288" s="426" t="str">
        <f>IFERROR(VLOOKUP(F288,Database!A:D,2,FALSE),"FG not Found")</f>
        <v>SH 375 ML EXTRA ORNG MARM</v>
      </c>
      <c r="H288" s="269">
        <f>IFERROR(VLOOKUP(F288,Database!A:C,3,FALSE),"r")</f>
        <v>2333</v>
      </c>
      <c r="I288" s="269">
        <f>IFERROR(VLOOKUP(F288,Database!A:D,4,FALSE),"r")</f>
        <v>120</v>
      </c>
      <c r="J288" s="269">
        <f t="shared" si="47"/>
        <v>10.175000000000001</v>
      </c>
      <c r="K288" s="269">
        <f t="shared" si="49"/>
        <v>19</v>
      </c>
      <c r="L288" s="269">
        <f t="shared" si="50"/>
        <v>2280</v>
      </c>
      <c r="M288" s="335">
        <f t="shared" si="51"/>
        <v>0</v>
      </c>
      <c r="N288" s="269">
        <f t="shared" si="52"/>
        <v>11</v>
      </c>
      <c r="O288" s="269">
        <f t="shared" si="53"/>
        <v>1221</v>
      </c>
      <c r="P288" s="340">
        <f t="shared" si="54"/>
        <v>25663</v>
      </c>
      <c r="Q288" s="353" t="str">
        <f>IFERROR(VLOOKUP(F288,Database!A:F,6,FALSE),"No")</f>
        <v>Not a Designated Item to Send on Maturity</v>
      </c>
      <c r="R288" s="353" t="str">
        <f>IFERROR(VLOOKUP(F289,Database!A:E,5,FALSE),"")</f>
        <v>Not Acidified Product</v>
      </c>
      <c r="S288" s="352" t="str">
        <f>IFERROR(VLOOKUP(F288,Database!A:G,7,FALSE),"FG not Found")</f>
        <v>Not a Designated Item</v>
      </c>
      <c r="T288" s="281" t="b">
        <f t="shared" si="55"/>
        <v>0</v>
      </c>
      <c r="U288" s="414"/>
      <c r="V288" s="414"/>
      <c r="W288" s="414"/>
      <c r="X288" s="284" t="e">
        <f>IF(VLOOKUP($T288,Tags!A:AU,28)=$E288,"Tags/Reported Prod Match","Not a Match")</f>
        <v>#N/A</v>
      </c>
    </row>
    <row r="289" spans="1:24" x14ac:dyDescent="0.25">
      <c r="A289" s="282">
        <f t="shared" si="46"/>
        <v>283.10000000000002</v>
      </c>
      <c r="B289" s="425">
        <v>42378</v>
      </c>
      <c r="C289" s="347">
        <v>0</v>
      </c>
      <c r="D289" s="347">
        <v>2481</v>
      </c>
      <c r="E289" s="267">
        <f t="shared" si="48"/>
        <v>2481</v>
      </c>
      <c r="F289" s="553">
        <v>5150000010</v>
      </c>
      <c r="G289" s="426" t="str">
        <f>IFERROR(VLOOKUP(F289,Database!A:D,2,FALSE),"FG not Found")</f>
        <v>SH 375ML MARM 3 FRT OR/LE/GR</v>
      </c>
      <c r="H289" s="269">
        <f>IFERROR(VLOOKUP(F289,Database!A:C,3,FALSE),"r")</f>
        <v>2333</v>
      </c>
      <c r="I289" s="269">
        <f>IFERROR(VLOOKUP(F289,Database!A:D,4,FALSE),"r")</f>
        <v>120</v>
      </c>
      <c r="J289" s="269">
        <f t="shared" si="47"/>
        <v>20.675000000000001</v>
      </c>
      <c r="K289" s="269">
        <f t="shared" si="49"/>
        <v>19</v>
      </c>
      <c r="L289" s="269">
        <f t="shared" si="50"/>
        <v>2280</v>
      </c>
      <c r="M289" s="335">
        <f t="shared" si="51"/>
        <v>1</v>
      </c>
      <c r="N289" s="269">
        <f t="shared" si="52"/>
        <v>2</v>
      </c>
      <c r="O289" s="269">
        <f t="shared" si="53"/>
        <v>201</v>
      </c>
      <c r="P289" s="340">
        <f t="shared" si="54"/>
        <v>4666</v>
      </c>
      <c r="Q289" s="353" t="str">
        <f>IFERROR(VLOOKUP(F289,Database!A:F,6,FALSE),"No")</f>
        <v>Not a Designated Item to Send on Maturity</v>
      </c>
      <c r="R289" s="353" t="str">
        <f>IFERROR(VLOOKUP(F290,Database!A:E,5,FALSE),"")</f>
        <v>Not Acidified Product</v>
      </c>
      <c r="S289" s="352" t="str">
        <f>IFERROR(VLOOKUP(F289,Database!A:G,7,FALSE),"FG not Found")</f>
        <v>Not a Designated Item</v>
      </c>
      <c r="T289" s="281" t="b">
        <f t="shared" si="55"/>
        <v>0</v>
      </c>
      <c r="U289" s="414"/>
      <c r="V289" s="414"/>
      <c r="W289" s="414"/>
      <c r="X289" s="284" t="e">
        <f>IF(VLOOKUP($T289,Tags!A:AU,28)=$E289,"Tags/Reported Prod Match","Not a Match")</f>
        <v>#N/A</v>
      </c>
    </row>
    <row r="290" spans="1:24" x14ac:dyDescent="0.25">
      <c r="A290" s="282">
        <f t="shared" si="46"/>
        <v>284.10000000000002</v>
      </c>
      <c r="B290" s="425">
        <v>42378</v>
      </c>
      <c r="C290" s="347">
        <v>0</v>
      </c>
      <c r="D290" s="347">
        <v>1333</v>
      </c>
      <c r="E290" s="267">
        <f t="shared" si="48"/>
        <v>1333</v>
      </c>
      <c r="F290" s="553">
        <v>6984804938</v>
      </c>
      <c r="G290" s="426" t="str">
        <f>IFERROR(VLOOKUP(F290,Database!A:D,2,FALSE),"FG not Found")</f>
        <v>DF 375ML ORNG SPREAD NSA</v>
      </c>
      <c r="H290" s="269">
        <f>IFERROR(VLOOKUP(F290,Database!A:C,3,FALSE),"r")</f>
        <v>2069</v>
      </c>
      <c r="I290" s="269">
        <f>IFERROR(VLOOKUP(F290,Database!A:D,4,FALSE),"r")</f>
        <v>120</v>
      </c>
      <c r="J290" s="269">
        <f t="shared" si="47"/>
        <v>11.108333333333333</v>
      </c>
      <c r="K290" s="269">
        <f t="shared" si="49"/>
        <v>21</v>
      </c>
      <c r="L290" s="269">
        <f t="shared" si="50"/>
        <v>2520</v>
      </c>
      <c r="M290" s="335">
        <f t="shared" si="51"/>
        <v>0</v>
      </c>
      <c r="N290" s="269">
        <f t="shared" si="52"/>
        <v>12</v>
      </c>
      <c r="O290" s="269">
        <f t="shared" si="53"/>
        <v>1333</v>
      </c>
      <c r="P290" s="340">
        <f t="shared" si="54"/>
        <v>24828</v>
      </c>
      <c r="Q290" s="353" t="str">
        <f>IFERROR(VLOOKUP(F290,Database!A:F,6,FALSE),"No")</f>
        <v>Not a Designated Item to Send on Maturity</v>
      </c>
      <c r="R290" s="353" t="str">
        <f>IFERROR(VLOOKUP(F291,Database!A:E,5,FALSE),"")</f>
        <v>Not Acidified Product</v>
      </c>
      <c r="S290" s="352" t="str">
        <f>IFERROR(VLOOKUP(F290,Database!A:G,7,FALSE),"FG not Found")</f>
        <v>Not a Designated Item</v>
      </c>
      <c r="T290" s="281" t="b">
        <f t="shared" si="55"/>
        <v>0</v>
      </c>
      <c r="U290" s="414"/>
      <c r="V290" s="414"/>
      <c r="W290" s="414"/>
      <c r="X290" s="284" t="e">
        <f>IF(VLOOKUP($T290,Tags!A:AU,28)=$E290,"Tags/Reported Prod Match","Not a Match")</f>
        <v>#N/A</v>
      </c>
    </row>
    <row r="291" spans="1:24" x14ac:dyDescent="0.25">
      <c r="A291" s="282">
        <f t="shared" si="46"/>
        <v>285.10000000000002</v>
      </c>
      <c r="B291" s="425">
        <v>42378</v>
      </c>
      <c r="C291" s="347">
        <v>0</v>
      </c>
      <c r="D291" s="347">
        <v>1226</v>
      </c>
      <c r="E291" s="267">
        <f t="shared" si="48"/>
        <v>1226</v>
      </c>
      <c r="F291" s="553">
        <v>6984804937</v>
      </c>
      <c r="G291" s="426" t="str">
        <f>IFERROR(VLOOKUP(F291,Database!A:D,2,FALSE),"FG not Found")</f>
        <v>DF 375ML BLUBRY SPRD NSA</v>
      </c>
      <c r="H291" s="269">
        <f>IFERROR(VLOOKUP(F291,Database!A:C,3,FALSE),"r")</f>
        <v>2069</v>
      </c>
      <c r="I291" s="269">
        <f>IFERROR(VLOOKUP(F291,Database!A:D,4,FALSE),"r")</f>
        <v>120</v>
      </c>
      <c r="J291" s="269">
        <f t="shared" si="47"/>
        <v>10.216666666666667</v>
      </c>
      <c r="K291" s="269">
        <f t="shared" si="49"/>
        <v>21</v>
      </c>
      <c r="L291" s="269">
        <f t="shared" si="50"/>
        <v>2520</v>
      </c>
      <c r="M291" s="335">
        <f t="shared" si="51"/>
        <v>0</v>
      </c>
      <c r="N291" s="269">
        <f t="shared" si="52"/>
        <v>11</v>
      </c>
      <c r="O291" s="269">
        <f t="shared" si="53"/>
        <v>1226</v>
      </c>
      <c r="P291" s="340">
        <f t="shared" si="54"/>
        <v>22759</v>
      </c>
      <c r="Q291" s="353" t="str">
        <f>IFERROR(VLOOKUP(F291,Database!A:F,6,FALSE),"No")</f>
        <v>Not a Designated Item to Send on Maturity</v>
      </c>
      <c r="R291" s="353" t="str">
        <f>IFERROR(VLOOKUP(F292,Database!A:E,5,FALSE),"")</f>
        <v>Not Acidified Product</v>
      </c>
      <c r="S291" s="352" t="str">
        <f>IFERROR(VLOOKUP(F291,Database!A:G,7,FALSE),"FG not Found")</f>
        <v>Not a Designated Item</v>
      </c>
      <c r="T291" s="281" t="b">
        <f t="shared" si="55"/>
        <v>1</v>
      </c>
      <c r="U291" s="414"/>
      <c r="V291" s="414"/>
      <c r="W291" s="414"/>
      <c r="X291" s="284" t="e">
        <f>IF(VLOOKUP($T291,Tags!A:AU,28)=$E291,"Tags/Reported Prod Match","Not a Match")</f>
        <v>#N/A</v>
      </c>
    </row>
    <row r="292" spans="1:24" x14ac:dyDescent="0.25">
      <c r="A292" s="282">
        <f t="shared" si="46"/>
        <v>286.10000000000002</v>
      </c>
      <c r="B292" s="425">
        <v>42378</v>
      </c>
      <c r="C292" s="347">
        <v>0</v>
      </c>
      <c r="D292" s="347">
        <v>1730</v>
      </c>
      <c r="E292" s="267">
        <f t="shared" si="48"/>
        <v>1730</v>
      </c>
      <c r="F292" s="553">
        <v>5150000273</v>
      </c>
      <c r="G292" s="426" t="str">
        <f>IFERROR(VLOOKUP(F292,Database!A:D,2,FALSE),"FG not Found")</f>
        <v>SM 10 OZ SUG FREE STRAW TPG</v>
      </c>
      <c r="H292" s="269">
        <f>IFERROR(VLOOKUP(F292,Database!A:C,3,FALSE),"r")</f>
        <v>2247.4</v>
      </c>
      <c r="I292" s="269">
        <f>IFERROR(VLOOKUP(F292,Database!A:D,4,FALSE),"r")</f>
        <v>176</v>
      </c>
      <c r="J292" s="269">
        <f t="shared" si="47"/>
        <v>9.829545454545455</v>
      </c>
      <c r="K292" s="269">
        <f t="shared" si="49"/>
        <v>19</v>
      </c>
      <c r="L292" s="269">
        <f t="shared" si="50"/>
        <v>3344</v>
      </c>
      <c r="M292" s="335">
        <f t="shared" si="51"/>
        <v>0</v>
      </c>
      <c r="N292" s="269">
        <f t="shared" si="52"/>
        <v>10</v>
      </c>
      <c r="O292" s="269">
        <f t="shared" si="53"/>
        <v>1730</v>
      </c>
      <c r="P292" s="340">
        <f t="shared" si="54"/>
        <v>22474</v>
      </c>
      <c r="Q292" s="353" t="str">
        <f>IFERROR(VLOOKUP(F292,Database!A:F,6,FALSE),"No")</f>
        <v>Not a Designated Item to Send on Maturity</v>
      </c>
      <c r="R292" s="353" t="str">
        <f>IFERROR(VLOOKUP(F293,Database!A:E,5,FALSE),"")</f>
        <v>Not Acidified Product</v>
      </c>
      <c r="S292" s="352" t="str">
        <f>IFERROR(VLOOKUP(F292,Database!A:G,7,FALSE),"FG not Found")</f>
        <v>Not a Designated Item</v>
      </c>
      <c r="T292" s="281" t="b">
        <f t="shared" si="55"/>
        <v>0</v>
      </c>
      <c r="U292" s="414"/>
      <c r="V292" s="414"/>
      <c r="W292" s="414"/>
      <c r="X292" s="284" t="e">
        <f>IF(VLOOKUP($T292,Tags!A:AU,28)=$E292,"Tags/Reported Prod Match","Not a Match")</f>
        <v>#N/A</v>
      </c>
    </row>
    <row r="293" spans="1:24" x14ac:dyDescent="0.25">
      <c r="A293" s="282">
        <f t="shared" si="46"/>
        <v>287.10000000000002</v>
      </c>
      <c r="B293" s="425">
        <v>42380</v>
      </c>
      <c r="C293" s="347">
        <v>0</v>
      </c>
      <c r="D293" s="347">
        <v>272</v>
      </c>
      <c r="E293" s="267">
        <f t="shared" si="48"/>
        <v>272</v>
      </c>
      <c r="F293" s="553">
        <v>5150003884</v>
      </c>
      <c r="G293" s="426" t="str">
        <f>IFERROR(VLOOKUP(F293,Database!A:D,2,FALSE),"FG not Found")</f>
        <v>DK 1.1 OZ PURE HONEY</v>
      </c>
      <c r="H293" s="269">
        <f>IFERROR(VLOOKUP(F293,Database!A:C,3,FALSE),"r")</f>
        <v>1996.2</v>
      </c>
      <c r="I293" s="269">
        <f>IFERROR(VLOOKUP(F293,Database!A:D,4,FALSE),"r")</f>
        <v>136</v>
      </c>
      <c r="J293" s="269">
        <f t="shared" si="47"/>
        <v>2</v>
      </c>
      <c r="K293" s="269">
        <f t="shared" si="49"/>
        <v>22</v>
      </c>
      <c r="L293" s="269">
        <f t="shared" si="50"/>
        <v>2992</v>
      </c>
      <c r="M293" s="335">
        <f t="shared" si="51"/>
        <v>0</v>
      </c>
      <c r="N293" s="269">
        <f t="shared" si="52"/>
        <v>2</v>
      </c>
      <c r="O293" s="269">
        <f t="shared" si="53"/>
        <v>272</v>
      </c>
      <c r="P293" s="340">
        <f t="shared" si="54"/>
        <v>3992.4</v>
      </c>
      <c r="Q293" s="353" t="str">
        <f>IFERROR(VLOOKUP(F293,Database!A:F,6,FALSE),"No")</f>
        <v>Not a Designated Item to Send on Maturity</v>
      </c>
      <c r="R293" s="353" t="str">
        <f>IFERROR(VLOOKUP(F294,Database!A:E,5,FALSE),"")</f>
        <v>Not Acidified Product</v>
      </c>
      <c r="S293" s="352" t="str">
        <f>IFERROR(VLOOKUP(F293,Database!A:G,7,FALSE),"FG not Found")</f>
        <v>Not a Designated Item</v>
      </c>
      <c r="T293" s="281" t="b">
        <f t="shared" si="55"/>
        <v>0</v>
      </c>
      <c r="U293" s="414"/>
      <c r="V293" s="414"/>
      <c r="W293" s="414"/>
      <c r="X293" s="284" t="e">
        <f>IF(VLOOKUP($T293,Tags!A:AU,28)=$E293,"Tags/Reported Prod Match","Not a Match")</f>
        <v>#N/A</v>
      </c>
    </row>
    <row r="294" spans="1:24" x14ac:dyDescent="0.25">
      <c r="A294" s="282">
        <f t="shared" si="46"/>
        <v>288.10000000000002</v>
      </c>
      <c r="B294" s="425">
        <v>42380</v>
      </c>
      <c r="C294" s="347">
        <v>0</v>
      </c>
      <c r="D294" s="347">
        <v>710</v>
      </c>
      <c r="E294" s="267">
        <f t="shared" si="48"/>
        <v>710</v>
      </c>
      <c r="F294" s="553">
        <v>5150078354</v>
      </c>
      <c r="G294" s="426" t="str">
        <f>IFERROR(VLOOKUP(F294,Database!A:D,2,FALSE),"FG not Found")</f>
        <v>SM MOS 11.3 OZ STRAW MANGO</v>
      </c>
      <c r="H294" s="269">
        <f>IFERROR(VLOOKUP(F294,Database!A:C,3,FALSE),"r")</f>
        <v>2273</v>
      </c>
      <c r="I294" s="269">
        <f>IFERROR(VLOOKUP(F294,Database!A:D,4,FALSE),"r")</f>
        <v>320</v>
      </c>
      <c r="J294" s="269">
        <f t="shared" si="47"/>
        <v>2.21875</v>
      </c>
      <c r="K294" s="269">
        <f t="shared" si="49"/>
        <v>19</v>
      </c>
      <c r="L294" s="269">
        <f t="shared" si="50"/>
        <v>6080</v>
      </c>
      <c r="M294" s="335">
        <f t="shared" si="51"/>
        <v>0</v>
      </c>
      <c r="N294" s="269">
        <f t="shared" si="52"/>
        <v>3</v>
      </c>
      <c r="O294" s="269">
        <f t="shared" si="53"/>
        <v>710</v>
      </c>
      <c r="P294" s="340">
        <f t="shared" si="54"/>
        <v>6819</v>
      </c>
      <c r="Q294" s="353" t="str">
        <f>IFERROR(VLOOKUP(F294,Database!A:F,6,FALSE),"No")</f>
        <v>Not a Designated Item to Send on Maturity</v>
      </c>
      <c r="R294" s="353" t="str">
        <f>IFERROR(VLOOKUP(F295,Database!A:E,5,FALSE),"")</f>
        <v>Not Acidified Product</v>
      </c>
      <c r="S294" s="352" t="str">
        <f>IFERROR(VLOOKUP(F294,Database!A:G,7,FALSE),"FG not Found")</f>
        <v>Not a Designated Item</v>
      </c>
      <c r="T294" s="281" t="b">
        <f t="shared" si="55"/>
        <v>0</v>
      </c>
      <c r="U294" s="414"/>
      <c r="V294" s="414"/>
      <c r="W294" s="414"/>
      <c r="X294" s="284" t="e">
        <f>IF(VLOOKUP($T294,Tags!A:AU,28)=$E294,"Tags/Reported Prod Match","Not a Match")</f>
        <v>#N/A</v>
      </c>
    </row>
    <row r="295" spans="1:24" x14ac:dyDescent="0.25">
      <c r="A295" s="282">
        <f t="shared" si="46"/>
        <v>289.10000000000002</v>
      </c>
      <c r="B295" s="425">
        <v>42380</v>
      </c>
      <c r="C295" s="347">
        <v>0</v>
      </c>
      <c r="D295" s="347">
        <v>1283</v>
      </c>
      <c r="E295" s="267">
        <f t="shared" si="48"/>
        <v>1283</v>
      </c>
      <c r="F295" s="553">
        <v>5150078356</v>
      </c>
      <c r="G295" s="426" t="str">
        <f>IFERROR(VLOOKUP(F295,Database!A:D,2,FALSE),"FG not Found")</f>
        <v xml:space="preserve">SM MOS 11.3OZ PCH/RASP FS </v>
      </c>
      <c r="H295" s="269">
        <f>IFERROR(VLOOKUP(F295,Database!A:C,3,FALSE),"r")</f>
        <v>2273</v>
      </c>
      <c r="I295" s="269">
        <f>IFERROR(VLOOKUP(F295,Database!A:D,4,FALSE),"r")</f>
        <v>320</v>
      </c>
      <c r="J295" s="269">
        <f t="shared" si="47"/>
        <v>4.0093750000000004</v>
      </c>
      <c r="K295" s="269">
        <f t="shared" si="49"/>
        <v>19</v>
      </c>
      <c r="L295" s="269">
        <f t="shared" si="50"/>
        <v>6080</v>
      </c>
      <c r="M295" s="335">
        <f t="shared" si="51"/>
        <v>0</v>
      </c>
      <c r="N295" s="269">
        <f t="shared" si="52"/>
        <v>5</v>
      </c>
      <c r="O295" s="269">
        <f t="shared" si="53"/>
        <v>1283</v>
      </c>
      <c r="P295" s="340">
        <f t="shared" si="54"/>
        <v>11365</v>
      </c>
      <c r="Q295" s="353" t="str">
        <f>IFERROR(VLOOKUP(F295,Database!A:F,6,FALSE),"No")</f>
        <v>Not a Designated Item to Send on Maturity</v>
      </c>
      <c r="R295" s="353" t="str">
        <f>IFERROR(VLOOKUP(F296,Database!A:E,5,FALSE),"")</f>
        <v>Not Acidified Product</v>
      </c>
      <c r="S295" s="352" t="str">
        <f>IFERROR(VLOOKUP(F295,Database!A:G,7,FALSE),"FG not Found")</f>
        <v>Not a Designated Item</v>
      </c>
      <c r="T295" s="281" t="b">
        <f t="shared" si="55"/>
        <v>0</v>
      </c>
      <c r="U295" s="414"/>
      <c r="V295" s="414"/>
      <c r="W295" s="414"/>
      <c r="X295" s="284" t="e">
        <f>IF(VLOOKUP($T295,Tags!A:AU,28)=$E295,"Tags/Reported Prod Match","Not a Match")</f>
        <v>#N/A</v>
      </c>
    </row>
    <row r="296" spans="1:24" x14ac:dyDescent="0.25">
      <c r="A296" s="282">
        <f t="shared" si="46"/>
        <v>290.10000000000002</v>
      </c>
      <c r="B296" s="425">
        <v>42380</v>
      </c>
      <c r="C296" s="347">
        <v>0</v>
      </c>
      <c r="D296" s="347">
        <v>336</v>
      </c>
      <c r="E296" s="267">
        <f t="shared" si="48"/>
        <v>336</v>
      </c>
      <c r="F296" s="553">
        <v>6984806783</v>
      </c>
      <c r="G296" s="426" t="str">
        <f>IFERROR(VLOOKUP(F296,Database!A:D,2,FALSE),"FG not Found")</f>
        <v>DF 500 ML LIGHT BLUE FRT SPRD</v>
      </c>
      <c r="H296" s="269">
        <f>IFERROR(VLOOKUP(F296,Database!A:C,3,FALSE),"r")</f>
        <v>2039</v>
      </c>
      <c r="I296" s="269">
        <f>IFERROR(VLOOKUP(F296,Database!A:D,4,FALSE),"r")</f>
        <v>84</v>
      </c>
      <c r="J296" s="269">
        <f t="shared" si="47"/>
        <v>4</v>
      </c>
      <c r="K296" s="269">
        <f t="shared" si="49"/>
        <v>21</v>
      </c>
      <c r="L296" s="269">
        <f t="shared" si="50"/>
        <v>1764</v>
      </c>
      <c r="M296" s="335">
        <f t="shared" si="51"/>
        <v>0</v>
      </c>
      <c r="N296" s="269">
        <f t="shared" si="52"/>
        <v>4</v>
      </c>
      <c r="O296" s="269">
        <f t="shared" si="53"/>
        <v>336</v>
      </c>
      <c r="P296" s="340">
        <f t="shared" si="54"/>
        <v>8156</v>
      </c>
      <c r="Q296" s="353" t="str">
        <f>IFERROR(VLOOKUP(F296,Database!A:F,6,FALSE),"No")</f>
        <v>Not a Designated Item to Send on Maturity</v>
      </c>
      <c r="R296" s="353" t="str">
        <f>IFERROR(VLOOKUP(F297,Database!A:E,5,FALSE),"")</f>
        <v>Not Acidified Product</v>
      </c>
      <c r="S296" s="352" t="str">
        <f>IFERROR(VLOOKUP(F296,Database!A:G,7,FALSE),"FG not Found")</f>
        <v>Not a Designated Item</v>
      </c>
      <c r="T296" s="281" t="b">
        <f t="shared" si="55"/>
        <v>0</v>
      </c>
      <c r="U296" s="414"/>
      <c r="V296" s="414"/>
      <c r="W296" s="414"/>
      <c r="X296" s="284" t="e">
        <f>IF(VLOOKUP($T296,Tags!A:AU,28)=$E296,"Tags/Reported Prod Match","Not a Match")</f>
        <v>#N/A</v>
      </c>
    </row>
    <row r="297" spans="1:24" x14ac:dyDescent="0.25">
      <c r="A297" s="282">
        <f t="shared" si="46"/>
        <v>291.10000000000002</v>
      </c>
      <c r="B297" s="425">
        <v>42381</v>
      </c>
      <c r="C297" s="347">
        <v>0</v>
      </c>
      <c r="D297" s="347">
        <v>1362</v>
      </c>
      <c r="E297" s="267">
        <f t="shared" si="48"/>
        <v>1362</v>
      </c>
      <c r="F297" s="553">
        <v>5150005684</v>
      </c>
      <c r="G297" s="426" t="str">
        <f>IFERROR(VLOOKUP(F297,Database!A:D,2,FALSE),"FG not Found")</f>
        <v>SM 12 FL OZ RED RASPBERRY SYR</v>
      </c>
      <c r="H297" s="269">
        <f>IFERROR(VLOOKUP(F297,Database!A:C,3,FALSE),"r")</f>
        <v>1545</v>
      </c>
      <c r="I297" s="269">
        <f>IFERROR(VLOOKUP(F297,Database!A:D,4,FALSE),"r")</f>
        <v>148</v>
      </c>
      <c r="J297" s="269">
        <f t="shared" si="47"/>
        <v>9.2027027027027035</v>
      </c>
      <c r="K297" s="269">
        <f t="shared" si="49"/>
        <v>26</v>
      </c>
      <c r="L297" s="269">
        <f t="shared" si="50"/>
        <v>3848</v>
      </c>
      <c r="M297" s="335">
        <f t="shared" si="51"/>
        <v>0</v>
      </c>
      <c r="N297" s="269">
        <f t="shared" si="52"/>
        <v>10</v>
      </c>
      <c r="O297" s="269">
        <f t="shared" si="53"/>
        <v>1362</v>
      </c>
      <c r="P297" s="340">
        <f t="shared" si="54"/>
        <v>15450</v>
      </c>
      <c r="Q297" s="353" t="str">
        <f>IFERROR(VLOOKUP(F297,Database!A:F,6,FALSE),"No")</f>
        <v>Not a Designated Item to Send on Maturity</v>
      </c>
      <c r="R297" s="353" t="str">
        <f>IFERROR(VLOOKUP(F298,Database!A:E,5,FALSE),"")</f>
        <v>Not Acidified Product</v>
      </c>
      <c r="S297" s="352" t="str">
        <f>IFERROR(VLOOKUP(F297,Database!A:G,7,FALSE),"FG not Found")</f>
        <v>Not a Designated Item</v>
      </c>
      <c r="T297" s="281" t="b">
        <f t="shared" si="55"/>
        <v>0</v>
      </c>
      <c r="U297" s="414"/>
      <c r="V297" s="414"/>
      <c r="W297" s="414"/>
      <c r="X297" s="284" t="e">
        <f>IF(VLOOKUP($T297,Tags!A:AU,28)=$E297,"Tags/Reported Prod Match","Not a Match")</f>
        <v>#N/A</v>
      </c>
    </row>
    <row r="298" spans="1:24" x14ac:dyDescent="0.25">
      <c r="A298" s="282">
        <f t="shared" si="46"/>
        <v>292.10000000000002</v>
      </c>
      <c r="B298" s="425">
        <v>42381</v>
      </c>
      <c r="C298" s="347">
        <v>0</v>
      </c>
      <c r="D298" s="347">
        <v>3848</v>
      </c>
      <c r="E298" s="267">
        <f t="shared" si="48"/>
        <v>3848</v>
      </c>
      <c r="F298" s="553">
        <v>5150005682</v>
      </c>
      <c r="G298" s="426" t="str">
        <f>IFERROR(VLOOKUP(F298,Database!A:D,2,FALSE),"FG not Found")</f>
        <v>SM 12 FL OZ BLUEBERRY SYRUP</v>
      </c>
      <c r="H298" s="269">
        <f>IFERROR(VLOOKUP(F298,Database!A:C,3,FALSE),"r")</f>
        <v>1545</v>
      </c>
      <c r="I298" s="269">
        <f>IFERROR(VLOOKUP(F298,Database!A:D,4,FALSE),"r")</f>
        <v>148</v>
      </c>
      <c r="J298" s="269">
        <f t="shared" si="47"/>
        <v>26</v>
      </c>
      <c r="K298" s="269">
        <f t="shared" si="49"/>
        <v>26</v>
      </c>
      <c r="L298" s="269">
        <f t="shared" si="50"/>
        <v>3848</v>
      </c>
      <c r="M298" s="335">
        <f t="shared" si="51"/>
        <v>1</v>
      </c>
      <c r="N298" s="269">
        <f t="shared" si="52"/>
        <v>0</v>
      </c>
      <c r="O298" s="269">
        <f t="shared" si="53"/>
        <v>0</v>
      </c>
      <c r="P298" s="340">
        <f t="shared" si="54"/>
        <v>0</v>
      </c>
      <c r="Q298" s="353" t="str">
        <f>IFERROR(VLOOKUP(F298,Database!A:F,6,FALSE),"No")</f>
        <v>Not a Designated Item to Send on Maturity</v>
      </c>
      <c r="R298" s="353" t="str">
        <f>IFERROR(VLOOKUP(F299,Database!A:E,5,FALSE),"")</f>
        <v>Not Acidified Product</v>
      </c>
      <c r="S298" s="352" t="str">
        <f>IFERROR(VLOOKUP(F298,Database!A:G,7,FALSE),"FG not Found")</f>
        <v>Not a Designated Item</v>
      </c>
      <c r="T298" s="281" t="b">
        <f t="shared" si="55"/>
        <v>0</v>
      </c>
      <c r="U298" s="414"/>
      <c r="V298" s="414"/>
      <c r="W298" s="414"/>
      <c r="X298" s="284" t="e">
        <f>IF(VLOOKUP($T298,Tags!A:AU,28)=$E298,"Tags/Reported Prod Match","Not a Match")</f>
        <v>#N/A</v>
      </c>
    </row>
    <row r="299" spans="1:24" x14ac:dyDescent="0.25">
      <c r="A299" s="282">
        <f t="shared" si="46"/>
        <v>293.10000000000002</v>
      </c>
      <c r="B299" s="425">
        <v>42381</v>
      </c>
      <c r="C299" s="347">
        <v>0</v>
      </c>
      <c r="D299" s="347">
        <v>7696</v>
      </c>
      <c r="E299" s="267">
        <f t="shared" si="48"/>
        <v>7696</v>
      </c>
      <c r="F299" s="553">
        <v>5150005683</v>
      </c>
      <c r="G299" s="426" t="str">
        <f>IFERROR(VLOOKUP(F299,Database!A:D,2,FALSE),"FG not Found")</f>
        <v>SM 12 FL OZ BOYSENBERRY SYRUP</v>
      </c>
      <c r="H299" s="269">
        <f>IFERROR(VLOOKUP(F299,Database!A:C,3,FALSE),"r")</f>
        <v>1545</v>
      </c>
      <c r="I299" s="269">
        <f>IFERROR(VLOOKUP(F299,Database!A:D,4,FALSE),"r")</f>
        <v>148</v>
      </c>
      <c r="J299" s="269">
        <f t="shared" si="47"/>
        <v>52</v>
      </c>
      <c r="K299" s="269">
        <f t="shared" si="49"/>
        <v>26</v>
      </c>
      <c r="L299" s="269">
        <f t="shared" si="50"/>
        <v>3848</v>
      </c>
      <c r="M299" s="335">
        <f t="shared" si="51"/>
        <v>2</v>
      </c>
      <c r="N299" s="269">
        <f t="shared" si="52"/>
        <v>0</v>
      </c>
      <c r="O299" s="269">
        <f t="shared" si="53"/>
        <v>0</v>
      </c>
      <c r="P299" s="340">
        <f t="shared" si="54"/>
        <v>0</v>
      </c>
      <c r="Q299" s="353" t="str">
        <f>IFERROR(VLOOKUP(F299,Database!A:F,6,FALSE),"No")</f>
        <v>Not a Designated Item to Send on Maturity</v>
      </c>
      <c r="R299" s="353" t="str">
        <f>IFERROR(VLOOKUP(F300,Database!A:E,5,FALSE),"")</f>
        <v>Not Acidified Product</v>
      </c>
      <c r="S299" s="352" t="str">
        <f>IFERROR(VLOOKUP(F299,Database!A:G,7,FALSE),"FG not Found")</f>
        <v>Not a Designated Item</v>
      </c>
      <c r="T299" s="281" t="b">
        <f t="shared" si="55"/>
        <v>0</v>
      </c>
      <c r="U299" s="414"/>
      <c r="V299" s="414"/>
      <c r="W299" s="414"/>
      <c r="X299" s="284" t="e">
        <f>IF(VLOOKUP($T299,Tags!A:AU,28)=$E299,"Tags/Reported Prod Match","Not a Match")</f>
        <v>#N/A</v>
      </c>
    </row>
    <row r="300" spans="1:24" x14ac:dyDescent="0.25">
      <c r="A300" s="282">
        <f t="shared" si="46"/>
        <v>294.10000000000002</v>
      </c>
      <c r="B300" s="425">
        <v>42381</v>
      </c>
      <c r="C300" s="347">
        <v>0</v>
      </c>
      <c r="D300" s="347">
        <v>3529</v>
      </c>
      <c r="E300" s="267">
        <f t="shared" si="48"/>
        <v>3529</v>
      </c>
      <c r="F300" s="553">
        <v>5150005685</v>
      </c>
      <c r="G300" s="426" t="str">
        <f>IFERROR(VLOOKUP(F300,Database!A:D,2,FALSE),"FG not Found")</f>
        <v>SM 12 FL OZ STRAWBERRY SYRUP</v>
      </c>
      <c r="H300" s="269">
        <f>IFERROR(VLOOKUP(F300,Database!A:C,3,FALSE),"r")</f>
        <v>1545</v>
      </c>
      <c r="I300" s="269">
        <f>IFERROR(VLOOKUP(F300,Database!A:D,4,FALSE),"r")</f>
        <v>148</v>
      </c>
      <c r="J300" s="269">
        <f t="shared" si="47"/>
        <v>23.844594594594593</v>
      </c>
      <c r="K300" s="269">
        <f t="shared" si="49"/>
        <v>26</v>
      </c>
      <c r="L300" s="269">
        <f t="shared" si="50"/>
        <v>3848</v>
      </c>
      <c r="M300" s="335">
        <f t="shared" si="51"/>
        <v>0</v>
      </c>
      <c r="N300" s="269">
        <f t="shared" si="52"/>
        <v>24</v>
      </c>
      <c r="O300" s="269">
        <f t="shared" si="53"/>
        <v>3529</v>
      </c>
      <c r="P300" s="340">
        <f t="shared" si="54"/>
        <v>37080</v>
      </c>
      <c r="Q300" s="353" t="str">
        <f>IFERROR(VLOOKUP(F300,Database!A:F,6,FALSE),"No")</f>
        <v>Not a Designated Item to Send on Maturity</v>
      </c>
      <c r="R300" s="353" t="str">
        <f>IFERROR(VLOOKUP(F301,Database!A:E,5,FALSE),"")</f>
        <v>Not Acidified Product</v>
      </c>
      <c r="S300" s="352" t="str">
        <f>IFERROR(VLOOKUP(F300,Database!A:G,7,FALSE),"FG not Found")</f>
        <v>Not a Designated Item</v>
      </c>
      <c r="T300" s="281" t="b">
        <f t="shared" si="55"/>
        <v>1</v>
      </c>
      <c r="U300" s="414"/>
      <c r="V300" s="414"/>
      <c r="W300" s="414"/>
      <c r="X300" s="284" t="e">
        <f>IF(VLOOKUP($T300,Tags!A:AU,28)=$E300,"Tags/Reported Prod Match","Not a Match")</f>
        <v>#N/A</v>
      </c>
    </row>
    <row r="301" spans="1:24" x14ac:dyDescent="0.25">
      <c r="A301" s="282">
        <f t="shared" si="46"/>
        <v>295.10000000000002</v>
      </c>
      <c r="B301" s="425">
        <v>42381</v>
      </c>
      <c r="C301" s="347">
        <v>0</v>
      </c>
      <c r="D301" s="347">
        <v>1383</v>
      </c>
      <c r="E301" s="267">
        <f t="shared" si="48"/>
        <v>1383</v>
      </c>
      <c r="F301" s="553">
        <v>5150003889</v>
      </c>
      <c r="G301" s="426" t="str">
        <f>IFERROR(VLOOKUP(F301,Database!A:D,2,FALSE),"FG not Found")</f>
        <v>DK 1 OZ STRAWBERRY PRESERVES</v>
      </c>
      <c r="H301" s="269">
        <f>IFERROR(VLOOKUP(F301,Database!A:C,3,FALSE),"r")</f>
        <v>1928</v>
      </c>
      <c r="I301" s="269">
        <f>IFERROR(VLOOKUP(F301,Database!A:D,4,FALSE),"r")</f>
        <v>136</v>
      </c>
      <c r="J301" s="269">
        <f t="shared" si="47"/>
        <v>10.169117647058824</v>
      </c>
      <c r="K301" s="269">
        <f t="shared" si="49"/>
        <v>23</v>
      </c>
      <c r="L301" s="269">
        <f t="shared" si="50"/>
        <v>3128</v>
      </c>
      <c r="M301" s="335">
        <f t="shared" si="51"/>
        <v>0</v>
      </c>
      <c r="N301" s="269">
        <f t="shared" si="52"/>
        <v>11</v>
      </c>
      <c r="O301" s="269">
        <f t="shared" si="53"/>
        <v>1383</v>
      </c>
      <c r="P301" s="340">
        <f t="shared" si="54"/>
        <v>21208</v>
      </c>
      <c r="Q301" s="353" t="str">
        <f>IFERROR(VLOOKUP(F301,Database!A:F,6,FALSE),"No")</f>
        <v>Not a Designated Item to Send on Maturity</v>
      </c>
      <c r="R301" s="353" t="str">
        <f>IFERROR(VLOOKUP(F302,Database!A:E,5,FALSE),"")</f>
        <v>Not Acidified Product</v>
      </c>
      <c r="S301" s="352" t="str">
        <f>IFERROR(VLOOKUP(F301,Database!A:G,7,FALSE),"FG not Found")</f>
        <v>Not a Designated Item</v>
      </c>
      <c r="T301" s="281" t="b">
        <f t="shared" si="55"/>
        <v>0</v>
      </c>
      <c r="U301" s="414"/>
      <c r="V301" s="414"/>
      <c r="W301" s="414"/>
      <c r="X301" s="284" t="e">
        <f>IF(VLOOKUP($T301,Tags!A:AU,28)=$E301,"Tags/Reported Prod Match","Not a Match")</f>
        <v>#N/A</v>
      </c>
    </row>
    <row r="302" spans="1:24" x14ac:dyDescent="0.25">
      <c r="A302" s="282">
        <f t="shared" si="46"/>
        <v>296.10000000000002</v>
      </c>
      <c r="B302" s="425">
        <v>42381</v>
      </c>
      <c r="C302" s="347">
        <v>0</v>
      </c>
      <c r="D302" s="347">
        <v>51</v>
      </c>
      <c r="E302" s="267">
        <f t="shared" si="48"/>
        <v>51</v>
      </c>
      <c r="F302" s="553">
        <v>6984806288</v>
      </c>
      <c r="G302" s="426" t="str">
        <f>IFERROR(VLOOKUP(F302,Database!A:D,2,FALSE),"FG not Found")</f>
        <v>DF 500 ML RASP FRT SPREAD</v>
      </c>
      <c r="H302" s="269">
        <f>IFERROR(VLOOKUP(F302,Database!A:C,3,FALSE),"r")</f>
        <v>2165</v>
      </c>
      <c r="I302" s="269">
        <f>IFERROR(VLOOKUP(F302,Database!A:D,4,FALSE),"r")</f>
        <v>84</v>
      </c>
      <c r="J302" s="269">
        <f t="shared" si="47"/>
        <v>0.6071428571428571</v>
      </c>
      <c r="K302" s="269">
        <f t="shared" si="49"/>
        <v>20</v>
      </c>
      <c r="L302" s="269">
        <f t="shared" si="50"/>
        <v>1680</v>
      </c>
      <c r="M302" s="335">
        <f t="shared" si="51"/>
        <v>0</v>
      </c>
      <c r="N302" s="269">
        <f t="shared" si="52"/>
        <v>1</v>
      </c>
      <c r="O302" s="269">
        <f t="shared" si="53"/>
        <v>51</v>
      </c>
      <c r="P302" s="340">
        <f t="shared" si="54"/>
        <v>2165</v>
      </c>
      <c r="Q302" s="353" t="str">
        <f>IFERROR(VLOOKUP(F302,Database!A:F,6,FALSE),"No")</f>
        <v>Not a Designated Item to Send on Maturity</v>
      </c>
      <c r="R302" s="353" t="str">
        <f>IFERROR(VLOOKUP(F303,Database!A:E,5,FALSE),"")</f>
        <v>Not Acidified Product</v>
      </c>
      <c r="S302" s="352" t="str">
        <f>IFERROR(VLOOKUP(F302,Database!A:G,7,FALSE),"FG not Found")</f>
        <v>Not a Designated Item</v>
      </c>
      <c r="T302" s="281" t="b">
        <f t="shared" si="55"/>
        <v>0</v>
      </c>
      <c r="U302" s="414"/>
      <c r="V302" s="414"/>
      <c r="W302" s="414"/>
      <c r="X302" s="284" t="e">
        <f>IF(VLOOKUP($T302,Tags!A:AU,28)=$E302,"Tags/Reported Prod Match","Not a Match")</f>
        <v>#N/A</v>
      </c>
    </row>
    <row r="303" spans="1:24" x14ac:dyDescent="0.25">
      <c r="A303" s="282">
        <f t="shared" si="46"/>
        <v>297.10000000000002</v>
      </c>
      <c r="B303" s="425">
        <v>42381</v>
      </c>
      <c r="C303" s="347">
        <v>0</v>
      </c>
      <c r="D303" s="347">
        <v>61</v>
      </c>
      <c r="E303" s="267">
        <f t="shared" si="48"/>
        <v>61</v>
      </c>
      <c r="F303" s="553">
        <v>5150003850</v>
      </c>
      <c r="G303" s="426" t="str">
        <f>IFERROR(VLOOKUP(F303,Database!A:D,2,FALSE),"FG not Found")</f>
        <v>SH 375 ML EXTRA ORNG MARM</v>
      </c>
      <c r="H303" s="269">
        <f>IFERROR(VLOOKUP(F303,Database!A:C,3,FALSE),"r")</f>
        <v>2333</v>
      </c>
      <c r="I303" s="269">
        <f>IFERROR(VLOOKUP(F303,Database!A:D,4,FALSE),"r")</f>
        <v>120</v>
      </c>
      <c r="J303" s="269">
        <f t="shared" si="47"/>
        <v>0.5083333333333333</v>
      </c>
      <c r="K303" s="269">
        <f t="shared" si="49"/>
        <v>19</v>
      </c>
      <c r="L303" s="269">
        <f t="shared" si="50"/>
        <v>2280</v>
      </c>
      <c r="M303" s="335">
        <f t="shared" si="51"/>
        <v>0</v>
      </c>
      <c r="N303" s="269">
        <f t="shared" si="52"/>
        <v>1</v>
      </c>
      <c r="O303" s="269">
        <f t="shared" si="53"/>
        <v>61</v>
      </c>
      <c r="P303" s="340">
        <f t="shared" si="54"/>
        <v>2333</v>
      </c>
      <c r="Q303" s="353" t="str">
        <f>IFERROR(VLOOKUP(F303,Database!A:F,6,FALSE),"No")</f>
        <v>Not a Designated Item to Send on Maturity</v>
      </c>
      <c r="R303" s="353" t="str">
        <f>IFERROR(VLOOKUP(F304,Database!A:E,5,FALSE),"")</f>
        <v>Not Acidified Product</v>
      </c>
      <c r="S303" s="352" t="str">
        <f>IFERROR(VLOOKUP(F303,Database!A:G,7,FALSE),"FG not Found")</f>
        <v>Not a Designated Item</v>
      </c>
      <c r="T303" s="281" t="b">
        <f t="shared" si="55"/>
        <v>0</v>
      </c>
      <c r="U303" s="414"/>
      <c r="V303" s="414"/>
      <c r="W303" s="414"/>
      <c r="X303" s="284" t="e">
        <f>IF(VLOOKUP($T303,Tags!A:AU,28)=$E303,"Tags/Reported Prod Match","Not a Match")</f>
        <v>#N/A</v>
      </c>
    </row>
    <row r="304" spans="1:24" x14ac:dyDescent="0.25">
      <c r="A304" s="282">
        <f t="shared" si="46"/>
        <v>298.10000000000002</v>
      </c>
      <c r="B304" s="425">
        <v>42381</v>
      </c>
      <c r="C304" s="347">
        <v>0</v>
      </c>
      <c r="D304" s="347">
        <v>1333</v>
      </c>
      <c r="E304" s="267">
        <f t="shared" si="48"/>
        <v>1333</v>
      </c>
      <c r="F304" s="553">
        <v>6984804938</v>
      </c>
      <c r="G304" s="426" t="str">
        <f>IFERROR(VLOOKUP(F304,Database!A:D,2,FALSE),"FG not Found")</f>
        <v>DF 375ML ORNG SPREAD NSA</v>
      </c>
      <c r="H304" s="269">
        <f>IFERROR(VLOOKUP(F304,Database!A:C,3,FALSE),"r")</f>
        <v>2069</v>
      </c>
      <c r="I304" s="269">
        <f>IFERROR(VLOOKUP(F304,Database!A:D,4,FALSE),"r")</f>
        <v>120</v>
      </c>
      <c r="J304" s="269">
        <f t="shared" si="47"/>
        <v>11.108333333333333</v>
      </c>
      <c r="K304" s="269">
        <f t="shared" si="49"/>
        <v>21</v>
      </c>
      <c r="L304" s="269">
        <f t="shared" si="50"/>
        <v>2520</v>
      </c>
      <c r="M304" s="335">
        <f t="shared" si="51"/>
        <v>0</v>
      </c>
      <c r="N304" s="269">
        <f t="shared" si="52"/>
        <v>12</v>
      </c>
      <c r="O304" s="269">
        <f t="shared" si="53"/>
        <v>1333</v>
      </c>
      <c r="P304" s="340">
        <f t="shared" si="54"/>
        <v>24828</v>
      </c>
      <c r="Q304" s="353" t="str">
        <f>IFERROR(VLOOKUP(F304,Database!A:F,6,FALSE),"No")</f>
        <v>Not a Designated Item to Send on Maturity</v>
      </c>
      <c r="R304" s="353" t="str">
        <f>IFERROR(VLOOKUP(F305,Database!A:E,5,FALSE),"")</f>
        <v>Not Acidified Product</v>
      </c>
      <c r="S304" s="352" t="str">
        <f>IFERROR(VLOOKUP(F304,Database!A:G,7,FALSE),"FG not Found")</f>
        <v>Not a Designated Item</v>
      </c>
      <c r="T304" s="281" t="b">
        <f t="shared" si="55"/>
        <v>0</v>
      </c>
      <c r="U304" s="414"/>
      <c r="V304" s="414"/>
      <c r="W304" s="414"/>
      <c r="X304" s="284" t="e">
        <f>IF(VLOOKUP($T304,Tags!A:AU,28)=$E304,"Tags/Reported Prod Match","Not a Match")</f>
        <v>#N/A</v>
      </c>
    </row>
    <row r="305" spans="1:24" x14ac:dyDescent="0.25">
      <c r="A305" s="282">
        <f t="shared" si="46"/>
        <v>299.10000000000002</v>
      </c>
      <c r="B305" s="425">
        <v>42381</v>
      </c>
      <c r="C305" s="347">
        <v>0</v>
      </c>
      <c r="D305" s="347">
        <v>1226</v>
      </c>
      <c r="E305" s="267">
        <f t="shared" si="48"/>
        <v>1226</v>
      </c>
      <c r="F305" s="553">
        <v>6984804937</v>
      </c>
      <c r="G305" s="426" t="str">
        <f>IFERROR(VLOOKUP(F305,Database!A:D,2,FALSE),"FG not Found")</f>
        <v>DF 375ML BLUBRY SPRD NSA</v>
      </c>
      <c r="H305" s="269">
        <f>IFERROR(VLOOKUP(F305,Database!A:C,3,FALSE),"r")</f>
        <v>2069</v>
      </c>
      <c r="I305" s="269">
        <f>IFERROR(VLOOKUP(F305,Database!A:D,4,FALSE),"r")</f>
        <v>120</v>
      </c>
      <c r="J305" s="269">
        <f t="shared" si="47"/>
        <v>10.216666666666667</v>
      </c>
      <c r="K305" s="269">
        <f t="shared" si="49"/>
        <v>21</v>
      </c>
      <c r="L305" s="269">
        <f t="shared" si="50"/>
        <v>2520</v>
      </c>
      <c r="M305" s="335">
        <f t="shared" si="51"/>
        <v>0</v>
      </c>
      <c r="N305" s="269">
        <f t="shared" si="52"/>
        <v>11</v>
      </c>
      <c r="O305" s="269">
        <f t="shared" si="53"/>
        <v>1226</v>
      </c>
      <c r="P305" s="340">
        <f t="shared" si="54"/>
        <v>22759</v>
      </c>
      <c r="Q305" s="353" t="str">
        <f>IFERROR(VLOOKUP(F305,Database!A:F,6,FALSE),"No")</f>
        <v>Not a Designated Item to Send on Maturity</v>
      </c>
      <c r="R305" s="353" t="str">
        <f>IFERROR(VLOOKUP(F306,Database!A:E,5,FALSE),"")</f>
        <v>Not Acidified Product</v>
      </c>
      <c r="S305" s="352" t="str">
        <f>IFERROR(VLOOKUP(F305,Database!A:G,7,FALSE),"FG not Found")</f>
        <v>Not a Designated Item</v>
      </c>
      <c r="T305" s="281" t="b">
        <f t="shared" si="55"/>
        <v>1</v>
      </c>
      <c r="U305" s="414"/>
      <c r="V305" s="414"/>
      <c r="W305" s="414"/>
      <c r="X305" s="284" t="e">
        <f>IF(VLOOKUP($T305,Tags!A:AU,28)=$E305,"Tags/Reported Prod Match","Not a Match")</f>
        <v>#N/A</v>
      </c>
    </row>
    <row r="306" spans="1:24" x14ac:dyDescent="0.25">
      <c r="A306" s="282">
        <f t="shared" si="46"/>
        <v>300.10000000000002</v>
      </c>
      <c r="B306" s="425">
        <v>42381</v>
      </c>
      <c r="C306" s="347">
        <v>0</v>
      </c>
      <c r="D306" s="347">
        <v>1730</v>
      </c>
      <c r="E306" s="267">
        <f t="shared" si="48"/>
        <v>1730</v>
      </c>
      <c r="F306" s="553">
        <v>5150000273</v>
      </c>
      <c r="G306" s="426" t="str">
        <f>IFERROR(VLOOKUP(F306,Database!A:D,2,FALSE),"FG not Found")</f>
        <v>SM 10 OZ SUG FREE STRAW TPG</v>
      </c>
      <c r="H306" s="269">
        <f>IFERROR(VLOOKUP(F306,Database!A:C,3,FALSE),"r")</f>
        <v>2247.4</v>
      </c>
      <c r="I306" s="269">
        <f>IFERROR(VLOOKUP(F306,Database!A:D,4,FALSE),"r")</f>
        <v>176</v>
      </c>
      <c r="J306" s="269">
        <f t="shared" si="47"/>
        <v>9.829545454545455</v>
      </c>
      <c r="K306" s="269">
        <f t="shared" si="49"/>
        <v>19</v>
      </c>
      <c r="L306" s="269">
        <f t="shared" si="50"/>
        <v>3344</v>
      </c>
      <c r="M306" s="335">
        <f t="shared" si="51"/>
        <v>0</v>
      </c>
      <c r="N306" s="269">
        <f t="shared" si="52"/>
        <v>10</v>
      </c>
      <c r="O306" s="269">
        <f t="shared" si="53"/>
        <v>1730</v>
      </c>
      <c r="P306" s="340">
        <f t="shared" si="54"/>
        <v>22474</v>
      </c>
      <c r="Q306" s="353" t="str">
        <f>IFERROR(VLOOKUP(F306,Database!A:F,6,FALSE),"No")</f>
        <v>Not a Designated Item to Send on Maturity</v>
      </c>
      <c r="R306" s="353" t="str">
        <f>IFERROR(VLOOKUP(F307,Database!A:E,5,FALSE),"")</f>
        <v>Not Acidified Product</v>
      </c>
      <c r="S306" s="352" t="str">
        <f>IFERROR(VLOOKUP(F306,Database!A:G,7,FALSE),"FG not Found")</f>
        <v>Not a Designated Item</v>
      </c>
      <c r="T306" s="281" t="b">
        <f t="shared" si="55"/>
        <v>0</v>
      </c>
      <c r="U306" s="414"/>
      <c r="V306" s="414"/>
      <c r="W306" s="414"/>
      <c r="X306" s="284" t="e">
        <f>IF(VLOOKUP($T306,Tags!A:AU,28)=$E306,"Tags/Reported Prod Match","Not a Match")</f>
        <v>#N/A</v>
      </c>
    </row>
    <row r="307" spans="1:24" x14ac:dyDescent="0.25">
      <c r="A307" s="282">
        <f t="shared" si="46"/>
        <v>301.10000000000002</v>
      </c>
      <c r="B307" s="425">
        <v>42381</v>
      </c>
      <c r="C307" s="347">
        <v>0</v>
      </c>
      <c r="D307" s="347">
        <v>289</v>
      </c>
      <c r="E307" s="267">
        <f t="shared" si="48"/>
        <v>289</v>
      </c>
      <c r="F307" s="553">
        <v>5150008211</v>
      </c>
      <c r="G307" s="426" t="str">
        <f>IFERROR(VLOOKUP(F307,Database!A:D,2,FALSE),"FG not Found")</f>
        <v>CB 1 OZ STRAWBERRY BALSAMIC PC</v>
      </c>
      <c r="H307" s="269">
        <f>IFERROR(VLOOKUP(F307,Database!A:C,3,FALSE),"r")</f>
        <v>1928.2</v>
      </c>
      <c r="I307" s="269">
        <f>IFERROR(VLOOKUP(F307,Database!A:D,4,FALSE),"r")</f>
        <v>136</v>
      </c>
      <c r="J307" s="269">
        <f t="shared" si="47"/>
        <v>2.125</v>
      </c>
      <c r="K307" s="269">
        <f t="shared" si="49"/>
        <v>23</v>
      </c>
      <c r="L307" s="269">
        <f t="shared" si="50"/>
        <v>3128</v>
      </c>
      <c r="M307" s="335">
        <f t="shared" si="51"/>
        <v>0</v>
      </c>
      <c r="N307" s="269">
        <f t="shared" si="52"/>
        <v>3</v>
      </c>
      <c r="O307" s="269">
        <f t="shared" si="53"/>
        <v>289</v>
      </c>
      <c r="P307" s="340">
        <f t="shared" si="54"/>
        <v>5784.6</v>
      </c>
      <c r="Q307" s="353" t="str">
        <f>IFERROR(VLOOKUP(F307,Database!A:F,6,FALSE),"No")</f>
        <v>Not a Designated Item to Send on Maturity</v>
      </c>
      <c r="R307" s="353" t="str">
        <f>IFERROR(VLOOKUP(F308,Database!A:E,5,FALSE),"")</f>
        <v>Not Acidified Product</v>
      </c>
      <c r="S307" s="352" t="str">
        <f>IFERROR(VLOOKUP(F307,Database!A:G,7,FALSE),"FG not Found")</f>
        <v>Not a Designated Item</v>
      </c>
      <c r="T307" s="281" t="b">
        <f t="shared" si="55"/>
        <v>0</v>
      </c>
      <c r="U307" s="414"/>
      <c r="V307" s="414"/>
      <c r="W307" s="414"/>
      <c r="X307" s="284" t="e">
        <f>IF(VLOOKUP($T307,Tags!A:AU,28)=$E307,"Tags/Reported Prod Match","Not a Match")</f>
        <v>#N/A</v>
      </c>
    </row>
    <row r="308" spans="1:24" x14ac:dyDescent="0.25">
      <c r="A308" s="282">
        <f t="shared" si="46"/>
        <v>302.10000000000002</v>
      </c>
      <c r="B308" s="425">
        <v>42381</v>
      </c>
      <c r="C308" s="347">
        <v>0</v>
      </c>
      <c r="D308" s="347">
        <v>3745</v>
      </c>
      <c r="E308" s="267">
        <f t="shared" si="48"/>
        <v>3745</v>
      </c>
      <c r="F308" s="553">
        <v>5150003887</v>
      </c>
      <c r="G308" s="426" t="str">
        <f>IFERROR(VLOOKUP(F308,Database!A:D,2,FALSE),"FG not Found")</f>
        <v>DK 1 OZ RED RASPBERRY PRES</v>
      </c>
      <c r="H308" s="269">
        <f>IFERROR(VLOOKUP(F308,Database!A:C,3,FALSE),"r")</f>
        <v>1996.2</v>
      </c>
      <c r="I308" s="269">
        <f>IFERROR(VLOOKUP(F308,Database!A:D,4,FALSE),"r")</f>
        <v>136</v>
      </c>
      <c r="J308" s="269">
        <f t="shared" si="47"/>
        <v>27.536764705882351</v>
      </c>
      <c r="K308" s="269">
        <f t="shared" si="49"/>
        <v>22</v>
      </c>
      <c r="L308" s="269">
        <f t="shared" si="50"/>
        <v>2992</v>
      </c>
      <c r="M308" s="335">
        <f t="shared" si="51"/>
        <v>1</v>
      </c>
      <c r="N308" s="269">
        <f t="shared" si="52"/>
        <v>6</v>
      </c>
      <c r="O308" s="269">
        <f t="shared" si="53"/>
        <v>753</v>
      </c>
      <c r="P308" s="340">
        <f t="shared" si="54"/>
        <v>11977.2</v>
      </c>
      <c r="Q308" s="353" t="str">
        <f>IFERROR(VLOOKUP(F308,Database!A:F,6,FALSE),"No")</f>
        <v>Not a Designated Item to Send on Maturity</v>
      </c>
      <c r="R308" s="353" t="str">
        <f>IFERROR(VLOOKUP(F309,Database!A:E,5,FALSE),"")</f>
        <v>Not Acidified Product</v>
      </c>
      <c r="S308" s="352" t="str">
        <f>IFERROR(VLOOKUP(F308,Database!A:G,7,FALSE),"FG not Found")</f>
        <v>Not a Designated Item</v>
      </c>
      <c r="T308" s="281" t="b">
        <f t="shared" si="55"/>
        <v>0</v>
      </c>
      <c r="U308" s="414"/>
      <c r="V308" s="414"/>
      <c r="W308" s="414"/>
      <c r="X308" s="284" t="e">
        <f>IF(VLOOKUP($T308,Tags!A:AU,28)=$E308,"Tags/Reported Prod Match","Not a Match")</f>
        <v>#N/A</v>
      </c>
    </row>
    <row r="309" spans="1:24" x14ac:dyDescent="0.25">
      <c r="A309" s="282">
        <f t="shared" si="46"/>
        <v>303.10000000000002</v>
      </c>
      <c r="B309" s="425">
        <v>42381</v>
      </c>
      <c r="C309" s="347">
        <v>0</v>
      </c>
      <c r="D309" s="347">
        <v>1826</v>
      </c>
      <c r="E309" s="267">
        <f t="shared" si="48"/>
        <v>1826</v>
      </c>
      <c r="F309" s="553">
        <v>5150003884</v>
      </c>
      <c r="G309" s="426" t="str">
        <f>IFERROR(VLOOKUP(F309,Database!A:D,2,FALSE),"FG not Found")</f>
        <v>DK 1.1 OZ PURE HONEY</v>
      </c>
      <c r="H309" s="269">
        <f>IFERROR(VLOOKUP(F309,Database!A:C,3,FALSE),"r")</f>
        <v>1996.2</v>
      </c>
      <c r="I309" s="269">
        <f>IFERROR(VLOOKUP(F309,Database!A:D,4,FALSE),"r")</f>
        <v>136</v>
      </c>
      <c r="J309" s="269">
        <f t="shared" si="47"/>
        <v>13.426470588235293</v>
      </c>
      <c r="K309" s="269">
        <f t="shared" si="49"/>
        <v>22</v>
      </c>
      <c r="L309" s="269">
        <f t="shared" si="50"/>
        <v>2992</v>
      </c>
      <c r="M309" s="335">
        <f t="shared" si="51"/>
        <v>0</v>
      </c>
      <c r="N309" s="269">
        <f t="shared" si="52"/>
        <v>14</v>
      </c>
      <c r="O309" s="269">
        <f t="shared" si="53"/>
        <v>1826</v>
      </c>
      <c r="P309" s="340">
        <f t="shared" si="54"/>
        <v>27946.799999999999</v>
      </c>
      <c r="Q309" s="353" t="str">
        <f>IFERROR(VLOOKUP(F309,Database!A:F,6,FALSE),"No")</f>
        <v>Not a Designated Item to Send on Maturity</v>
      </c>
      <c r="R309" s="353" t="str">
        <f>IFERROR(VLOOKUP(F310,Database!A:E,5,FALSE),"")</f>
        <v>Not Acidified Product</v>
      </c>
      <c r="S309" s="352" t="str">
        <f>IFERROR(VLOOKUP(F309,Database!A:G,7,FALSE),"FG not Found")</f>
        <v>Not a Designated Item</v>
      </c>
      <c r="T309" s="281" t="b">
        <f t="shared" si="55"/>
        <v>0</v>
      </c>
      <c r="U309" s="414"/>
      <c r="V309" s="414"/>
      <c r="W309" s="414"/>
      <c r="X309" s="284" t="e">
        <f>IF(VLOOKUP($T309,Tags!A:AU,28)=$E309,"Tags/Reported Prod Match","Not a Match")</f>
        <v>#N/A</v>
      </c>
    </row>
    <row r="310" spans="1:24" x14ac:dyDescent="0.25">
      <c r="A310" s="282">
        <f t="shared" si="46"/>
        <v>304.10000000000002</v>
      </c>
      <c r="B310" s="425">
        <v>42381</v>
      </c>
      <c r="C310" s="347">
        <v>0</v>
      </c>
      <c r="D310" s="347">
        <v>820</v>
      </c>
      <c r="E310" s="267">
        <f t="shared" si="48"/>
        <v>820</v>
      </c>
      <c r="F310" s="553">
        <v>5150004802</v>
      </c>
      <c r="G310" s="426" t="str">
        <f>IFERROR(VLOOKUP(F310,Database!A:D,2,FALSE),"FG not Found")</f>
        <v>5 OZ GRAPE JELLY INTL</v>
      </c>
      <c r="H310" s="269">
        <f>IFERROR(VLOOKUP(F310,Database!A:C,3,FALSE),"r")</f>
        <v>2285</v>
      </c>
      <c r="I310" s="269">
        <f>IFERROR(VLOOKUP(F310,Database!A:D,4,FALSE),"r")</f>
        <v>341</v>
      </c>
      <c r="J310" s="269">
        <f t="shared" si="47"/>
        <v>2.404692082111437</v>
      </c>
      <c r="K310" s="269">
        <f t="shared" si="49"/>
        <v>19</v>
      </c>
      <c r="L310" s="269">
        <f t="shared" si="50"/>
        <v>6479</v>
      </c>
      <c r="M310" s="335">
        <f t="shared" si="51"/>
        <v>0</v>
      </c>
      <c r="N310" s="269">
        <f t="shared" si="52"/>
        <v>3</v>
      </c>
      <c r="O310" s="269">
        <f t="shared" si="53"/>
        <v>820</v>
      </c>
      <c r="P310" s="340">
        <f t="shared" si="54"/>
        <v>6855</v>
      </c>
      <c r="Q310" s="353" t="str">
        <f>IFERROR(VLOOKUP(F310,Database!A:F,6,FALSE),"No")</f>
        <v>Not a Designated Item to Send on Maturity</v>
      </c>
      <c r="R310" s="353" t="str">
        <f>IFERROR(VLOOKUP(F311,Database!A:E,5,FALSE),"")</f>
        <v>Not Acidified Product</v>
      </c>
      <c r="S310" s="352" t="str">
        <f>IFERROR(VLOOKUP(F310,Database!A:G,7,FALSE),"FG not Found")</f>
        <v>Not a Designated Item</v>
      </c>
      <c r="T310" s="281" t="b">
        <f t="shared" si="55"/>
        <v>0</v>
      </c>
      <c r="U310" s="414"/>
      <c r="V310" s="414"/>
      <c r="W310" s="414"/>
      <c r="X310" s="284" t="e">
        <f>IF(VLOOKUP($T310,Tags!A:AU,28)=$E310,"Tags/Reported Prod Match","Not a Match")</f>
        <v>#N/A</v>
      </c>
    </row>
    <row r="311" spans="1:24" x14ac:dyDescent="0.25">
      <c r="A311" s="282">
        <f t="shared" si="46"/>
        <v>305.10000000000002</v>
      </c>
      <c r="B311" s="425">
        <v>42381</v>
      </c>
      <c r="C311" s="347">
        <v>0</v>
      </c>
      <c r="D311" s="347">
        <v>1669</v>
      </c>
      <c r="E311" s="267">
        <f t="shared" si="48"/>
        <v>1669</v>
      </c>
      <c r="F311" s="553">
        <v>5150004804</v>
      </c>
      <c r="G311" s="426" t="str">
        <f>IFERROR(VLOOKUP(F311,Database!A:D,2,FALSE),"FG not Found")</f>
        <v>SM 5 OZ ORANGE MARM INTL</v>
      </c>
      <c r="H311" s="269">
        <f>IFERROR(VLOOKUP(F311,Database!A:C,3,FALSE),"r")</f>
        <v>2285</v>
      </c>
      <c r="I311" s="269">
        <f>IFERROR(VLOOKUP(F311,Database!A:D,4,FALSE),"r")</f>
        <v>341</v>
      </c>
      <c r="J311" s="269">
        <f t="shared" si="47"/>
        <v>4.8944281524926687</v>
      </c>
      <c r="K311" s="269">
        <f t="shared" si="49"/>
        <v>19</v>
      </c>
      <c r="L311" s="269">
        <f t="shared" si="50"/>
        <v>6479</v>
      </c>
      <c r="M311" s="335">
        <f t="shared" si="51"/>
        <v>0</v>
      </c>
      <c r="N311" s="269">
        <f t="shared" si="52"/>
        <v>5</v>
      </c>
      <c r="O311" s="269">
        <f t="shared" si="53"/>
        <v>1669</v>
      </c>
      <c r="P311" s="340">
        <f t="shared" si="54"/>
        <v>11425</v>
      </c>
      <c r="Q311" s="353" t="str">
        <f>IFERROR(VLOOKUP(F311,Database!A:F,6,FALSE),"No")</f>
        <v>Not a Designated Item to Send on Maturity</v>
      </c>
      <c r="R311" s="353" t="str">
        <f>IFERROR(VLOOKUP(F312,Database!A:E,5,FALSE),"")</f>
        <v>Not Acidified Product</v>
      </c>
      <c r="S311" s="352" t="str">
        <f>IFERROR(VLOOKUP(F311,Database!A:G,7,FALSE),"FG not Found")</f>
        <v>Not a Designated Item</v>
      </c>
      <c r="T311" s="281" t="b">
        <f t="shared" si="55"/>
        <v>0</v>
      </c>
      <c r="U311" s="414"/>
      <c r="V311" s="414"/>
      <c r="W311" s="414"/>
      <c r="X311" s="284" t="e">
        <f>IF(VLOOKUP($T311,Tags!A:AU,28)=$E311,"Tags/Reported Prod Match","Not a Match")</f>
        <v>#N/A</v>
      </c>
    </row>
    <row r="312" spans="1:24" x14ac:dyDescent="0.25">
      <c r="A312" s="282">
        <f t="shared" si="46"/>
        <v>306.10000000000002</v>
      </c>
      <c r="B312" s="425">
        <v>42381</v>
      </c>
      <c r="C312" s="347">
        <v>0</v>
      </c>
      <c r="D312" s="347">
        <v>2544</v>
      </c>
      <c r="E312" s="267">
        <f t="shared" si="48"/>
        <v>2544</v>
      </c>
      <c r="F312" s="553">
        <v>5150004809</v>
      </c>
      <c r="G312" s="426" t="str">
        <f>IFERROR(VLOOKUP(F312,Database!A:D,2,FALSE),"FG not Found")</f>
        <v>5 OZ STRAW PRES INTL</v>
      </c>
      <c r="H312" s="269">
        <f>IFERROR(VLOOKUP(F312,Database!A:C,3,FALSE),"r")</f>
        <v>2285</v>
      </c>
      <c r="I312" s="269">
        <f>IFERROR(VLOOKUP(F312,Database!A:D,4,FALSE),"r")</f>
        <v>341</v>
      </c>
      <c r="J312" s="269">
        <f t="shared" si="47"/>
        <v>7.4604105571847503</v>
      </c>
      <c r="K312" s="269">
        <f t="shared" si="49"/>
        <v>19</v>
      </c>
      <c r="L312" s="269">
        <f t="shared" si="50"/>
        <v>6479</v>
      </c>
      <c r="M312" s="335">
        <f t="shared" si="51"/>
        <v>0</v>
      </c>
      <c r="N312" s="269">
        <f t="shared" si="52"/>
        <v>8</v>
      </c>
      <c r="O312" s="269">
        <f t="shared" si="53"/>
        <v>2544</v>
      </c>
      <c r="P312" s="340">
        <f t="shared" si="54"/>
        <v>18280</v>
      </c>
      <c r="Q312" s="353" t="str">
        <f>IFERROR(VLOOKUP(F312,Database!A:F,6,FALSE),"No")</f>
        <v>Not a Designated Item to Send on Maturity</v>
      </c>
      <c r="R312" s="353" t="str">
        <f>IFERROR(VLOOKUP(F313,Database!A:E,5,FALSE),"")</f>
        <v>Not Acidified Product</v>
      </c>
      <c r="S312" s="352" t="str">
        <f>IFERROR(VLOOKUP(F312,Database!A:G,7,FALSE),"FG not Found")</f>
        <v>Not a Designated Item</v>
      </c>
      <c r="T312" s="281" t="b">
        <f t="shared" si="55"/>
        <v>0</v>
      </c>
      <c r="U312" s="414"/>
      <c r="V312" s="414"/>
      <c r="W312" s="414"/>
      <c r="X312" s="284" t="e">
        <f>IF(VLOOKUP($T312,Tags!A:AU,28)=$E312,"Tags/Reported Prod Match","Not a Match")</f>
        <v>#N/A</v>
      </c>
    </row>
    <row r="313" spans="1:24" x14ac:dyDescent="0.25">
      <c r="A313" s="282">
        <f t="shared" si="46"/>
        <v>307.10000000000002</v>
      </c>
      <c r="B313" s="425">
        <v>42381</v>
      </c>
      <c r="C313" s="347">
        <v>0</v>
      </c>
      <c r="D313" s="347">
        <v>71</v>
      </c>
      <c r="E313" s="267">
        <f t="shared" si="48"/>
        <v>71</v>
      </c>
      <c r="F313" s="553">
        <v>5150004809</v>
      </c>
      <c r="G313" s="426" t="str">
        <f>IFERROR(VLOOKUP(F313,Database!A:D,2,FALSE),"FG not Found")</f>
        <v>5 OZ STRAW PRES INTL</v>
      </c>
      <c r="H313" s="269">
        <f>IFERROR(VLOOKUP(F313,Database!A:C,3,FALSE),"r")</f>
        <v>2285</v>
      </c>
      <c r="I313" s="269">
        <f>IFERROR(VLOOKUP(F313,Database!A:D,4,FALSE),"r")</f>
        <v>341</v>
      </c>
      <c r="J313" s="269">
        <f t="shared" si="47"/>
        <v>0.20821114369501467</v>
      </c>
      <c r="K313" s="269">
        <f t="shared" si="49"/>
        <v>19</v>
      </c>
      <c r="L313" s="269">
        <f t="shared" si="50"/>
        <v>6479</v>
      </c>
      <c r="M313" s="335">
        <f t="shared" si="51"/>
        <v>0</v>
      </c>
      <c r="N313" s="269">
        <f t="shared" si="52"/>
        <v>1</v>
      </c>
      <c r="O313" s="269">
        <f t="shared" si="53"/>
        <v>71</v>
      </c>
      <c r="P313" s="340">
        <f t="shared" si="54"/>
        <v>2285</v>
      </c>
      <c r="Q313" s="353" t="str">
        <f>IFERROR(VLOOKUP(F313,Database!A:F,6,FALSE),"No")</f>
        <v>Not a Designated Item to Send on Maturity</v>
      </c>
      <c r="R313" s="353" t="str">
        <f>IFERROR(VLOOKUP(F314,Database!A:E,5,FALSE),"")</f>
        <v>N</v>
      </c>
      <c r="S313" s="352" t="str">
        <f>IFERROR(VLOOKUP(F313,Database!A:G,7,FALSE),"FG not Found")</f>
        <v>Not a Designated Item</v>
      </c>
      <c r="T313" s="281" t="b">
        <f t="shared" si="55"/>
        <v>0</v>
      </c>
      <c r="U313" s="414"/>
      <c r="V313" s="414"/>
      <c r="W313" s="414"/>
      <c r="X313" s="284" t="e">
        <f>IF(VLOOKUP($T313,Tags!A:AU,28)=$E313,"Tags/Reported Prod Match","Not a Match")</f>
        <v>#N/A</v>
      </c>
    </row>
    <row r="314" spans="1:24" x14ac:dyDescent="0.25">
      <c r="A314" s="282">
        <f t="shared" si="46"/>
        <v>308.10000000000002</v>
      </c>
      <c r="B314" s="425">
        <v>42381</v>
      </c>
      <c r="C314" s="347">
        <v>0</v>
      </c>
      <c r="D314" s="347">
        <v>3228</v>
      </c>
      <c r="E314" s="267">
        <f t="shared" si="48"/>
        <v>3228</v>
      </c>
      <c r="F314" s="553">
        <v>5150028620</v>
      </c>
      <c r="G314" s="426" t="str">
        <f>IFERROR(VLOOKUP(F314,Database!A:D,2,FALSE),"FG not Found")</f>
        <v>C&amp;B 9 OZ MAJOR GREY CHUTNEY</v>
      </c>
      <c r="H314" s="269">
        <f>IFERROR(VLOOKUP(F314,Database!A:C,3,FALSE),"r")</f>
        <v>1646</v>
      </c>
      <c r="I314" s="269">
        <f>IFERROR(VLOOKUP(F314,Database!A:D,4,FALSE),"r")</f>
        <v>280</v>
      </c>
      <c r="J314" s="269">
        <f t="shared" si="47"/>
        <v>11.528571428571428</v>
      </c>
      <c r="K314" s="269">
        <f t="shared" si="49"/>
        <v>26</v>
      </c>
      <c r="L314" s="269">
        <f t="shared" si="50"/>
        <v>7280</v>
      </c>
      <c r="M314" s="335">
        <f t="shared" si="51"/>
        <v>0</v>
      </c>
      <c r="N314" s="269">
        <f t="shared" si="52"/>
        <v>12</v>
      </c>
      <c r="O314" s="269">
        <f t="shared" si="53"/>
        <v>3228</v>
      </c>
      <c r="P314" s="340">
        <f t="shared" si="54"/>
        <v>19752</v>
      </c>
      <c r="Q314" s="353" t="str">
        <f>IFERROR(VLOOKUP(F314,Database!A:F,6,FALSE),"No")</f>
        <v>Not a Designated Item to Send on Maturity</v>
      </c>
      <c r="R314" s="353" t="str">
        <f>IFERROR(VLOOKUP(F315,Database!A:E,5,FALSE),"")</f>
        <v>Not Acidified Product</v>
      </c>
      <c r="S314" s="352" t="str">
        <f>IFERROR(VLOOKUP(F314,Database!A:G,7,FALSE),"FG not Found")</f>
        <v>Not a Designated Item</v>
      </c>
      <c r="T314" s="281" t="b">
        <f t="shared" si="55"/>
        <v>0</v>
      </c>
      <c r="U314" s="414"/>
      <c r="V314" s="414"/>
      <c r="W314" s="414"/>
      <c r="X314" s="284" t="e">
        <f>IF(VLOOKUP($T314,Tags!A:AU,28)=$E314,"Tags/Reported Prod Match","Not a Match")</f>
        <v>#N/A</v>
      </c>
    </row>
    <row r="315" spans="1:24" x14ac:dyDescent="0.25">
      <c r="A315" s="282">
        <f t="shared" ref="A315:A378" si="56">A314+1</f>
        <v>309.10000000000002</v>
      </c>
      <c r="B315" s="425">
        <v>42382</v>
      </c>
      <c r="C315" s="347">
        <v>0</v>
      </c>
      <c r="D315" s="347">
        <v>794</v>
      </c>
      <c r="E315" s="267">
        <f t="shared" si="48"/>
        <v>794</v>
      </c>
      <c r="F315" s="553">
        <v>5150040132</v>
      </c>
      <c r="G315" s="426" t="str">
        <f>IFERROR(VLOOKUP(F315,Database!A:D,2,FALSE),"FG not Found")</f>
        <v>SM 10 ML GRAPE JELLY</v>
      </c>
      <c r="H315" s="269">
        <f>IFERROR(VLOOKUP(F315,Database!A:C,3,FALSE),"r")</f>
        <v>1143</v>
      </c>
      <c r="I315" s="269">
        <f>IFERROR(VLOOKUP(F315,Database!A:D,4,FALSE),"r")</f>
        <v>154</v>
      </c>
      <c r="J315" s="269">
        <f t="shared" si="47"/>
        <v>5.1558441558441555</v>
      </c>
      <c r="K315" s="269">
        <f t="shared" si="49"/>
        <v>26</v>
      </c>
      <c r="L315" s="269">
        <f t="shared" si="50"/>
        <v>4004</v>
      </c>
      <c r="M315" s="335">
        <f t="shared" si="51"/>
        <v>0</v>
      </c>
      <c r="N315" s="269">
        <f t="shared" si="52"/>
        <v>6</v>
      </c>
      <c r="O315" s="269">
        <f t="shared" si="53"/>
        <v>794</v>
      </c>
      <c r="P315" s="340">
        <f t="shared" si="54"/>
        <v>6858</v>
      </c>
      <c r="Q315" s="353" t="str">
        <f>IFERROR(VLOOKUP(F315,Database!A:F,6,FALSE),"No")</f>
        <v>Not a Designated Item to Send on Maturity</v>
      </c>
      <c r="R315" s="353" t="str">
        <f>IFERROR(VLOOKUP(F316,Database!A:E,5,FALSE),"")</f>
        <v>Not Acidified Product</v>
      </c>
      <c r="S315" s="352" t="str">
        <f>IFERROR(VLOOKUP(F315,Database!A:G,7,FALSE),"FG not Found")</f>
        <v>Not a Designated Item</v>
      </c>
      <c r="T315" s="281" t="b">
        <f t="shared" si="55"/>
        <v>0</v>
      </c>
      <c r="U315" s="414"/>
      <c r="V315" s="414"/>
      <c r="W315" s="414"/>
      <c r="X315" s="284" t="e">
        <f>IF(VLOOKUP($T315,Tags!A:AU,28)=$E315,"Tags/Reported Prod Match","Not a Match")</f>
        <v>#N/A</v>
      </c>
    </row>
    <row r="316" spans="1:24" x14ac:dyDescent="0.25">
      <c r="A316" s="282">
        <f t="shared" si="56"/>
        <v>310.10000000000002</v>
      </c>
      <c r="B316" s="425">
        <v>42382</v>
      </c>
      <c r="C316" s="347">
        <v>0</v>
      </c>
      <c r="D316" s="347">
        <v>480</v>
      </c>
      <c r="E316" s="267">
        <f t="shared" si="48"/>
        <v>480</v>
      </c>
      <c r="F316" s="553">
        <v>5150003979</v>
      </c>
      <c r="G316" s="426" t="str">
        <f>IFERROR(VLOOKUP(F316,Database!A:D,2,FALSE),"FG not Found")</f>
        <v>DK 2.75 OZ WLD MNE BLUBRY SYRP</v>
      </c>
      <c r="H316" s="269">
        <f>IFERROR(VLOOKUP(F316,Database!A:C,3,FALSE),"r")</f>
        <v>2282</v>
      </c>
      <c r="I316" s="269">
        <f>IFERROR(VLOOKUP(F316,Database!A:D,4,FALSE),"r")</f>
        <v>80</v>
      </c>
      <c r="J316" s="269">
        <f t="shared" si="47"/>
        <v>6</v>
      </c>
      <c r="K316" s="269">
        <f t="shared" si="49"/>
        <v>19</v>
      </c>
      <c r="L316" s="269">
        <f t="shared" si="50"/>
        <v>1520</v>
      </c>
      <c r="M316" s="335">
        <f t="shared" si="51"/>
        <v>0</v>
      </c>
      <c r="N316" s="269">
        <f t="shared" si="52"/>
        <v>6</v>
      </c>
      <c r="O316" s="269">
        <f t="shared" si="53"/>
        <v>480</v>
      </c>
      <c r="P316" s="340">
        <f t="shared" si="54"/>
        <v>13692</v>
      </c>
      <c r="Q316" s="353" t="str">
        <f>IFERROR(VLOOKUP(F316,Database!A:F,6,FALSE),"No")</f>
        <v>Not a Designated Item to Send on Maturity</v>
      </c>
      <c r="R316" s="353" t="str">
        <f>IFERROR(VLOOKUP(F317,Database!A:E,5,FALSE),"")</f>
        <v>C</v>
      </c>
      <c r="S316" s="352" t="str">
        <f>IFERROR(VLOOKUP(F316,Database!A:G,7,FALSE),"FG not Found")</f>
        <v>Not a Designated Item</v>
      </c>
      <c r="T316" s="281" t="b">
        <f t="shared" si="55"/>
        <v>1</v>
      </c>
      <c r="U316" s="414"/>
      <c r="V316" s="414"/>
      <c r="W316" s="414"/>
      <c r="X316" s="284" t="e">
        <f>IF(VLOOKUP($T316,Tags!A:AU,28)=$E316,"Tags/Reported Prod Match","Not a Match")</f>
        <v>#N/A</v>
      </c>
    </row>
    <row r="317" spans="1:24" x14ac:dyDescent="0.25">
      <c r="A317" s="282">
        <f t="shared" si="56"/>
        <v>311.10000000000002</v>
      </c>
      <c r="B317" s="425">
        <v>42382</v>
      </c>
      <c r="C317" s="347">
        <v>0</v>
      </c>
      <c r="D317" s="347">
        <v>1098</v>
      </c>
      <c r="E317" s="267">
        <f t="shared" si="48"/>
        <v>1098</v>
      </c>
      <c r="F317" s="553">
        <v>5150003003</v>
      </c>
      <c r="G317" s="426" t="str">
        <f>IFERROR(VLOOKUP(F317,Database!A:D,2,FALSE),"FG not Found")</f>
        <v>DK SQR 8OZ SPLDA SDL BLKBY PRES-6PK</v>
      </c>
      <c r="H317" s="269">
        <f>IFERROR(VLOOKUP(F317,Database!A:C,3,FALSE),"r")</f>
        <v>2174</v>
      </c>
      <c r="I317" s="269">
        <f>IFERROR(VLOOKUP(F317,Database!A:D,4,FALSE),"r")</f>
        <v>360</v>
      </c>
      <c r="J317" s="269">
        <f t="shared" si="47"/>
        <v>3.05</v>
      </c>
      <c r="K317" s="269">
        <f t="shared" si="49"/>
        <v>20</v>
      </c>
      <c r="L317" s="269">
        <f t="shared" si="50"/>
        <v>7200</v>
      </c>
      <c r="M317" s="335">
        <f t="shared" si="51"/>
        <v>0</v>
      </c>
      <c r="N317" s="269">
        <f t="shared" si="52"/>
        <v>4</v>
      </c>
      <c r="O317" s="269">
        <f t="shared" si="53"/>
        <v>1098</v>
      </c>
      <c r="P317" s="340">
        <f t="shared" si="54"/>
        <v>8696</v>
      </c>
      <c r="Q317" s="353" t="str">
        <f>IFERROR(VLOOKUP(F317,Database!A:F,6,FALSE),"No")</f>
        <v>Not a Designated Item to Send on Maturity</v>
      </c>
      <c r="R317" s="353" t="str">
        <f>IFERROR(VLOOKUP(F318,Database!A:E,5,FALSE),"")</f>
        <v>Not Acidified Product</v>
      </c>
      <c r="S317" s="352" t="str">
        <f>IFERROR(VLOOKUP(F317,Database!A:G,7,FALSE),"FG not Found")</f>
        <v>Not a Designated Item</v>
      </c>
      <c r="T317" s="281" t="b">
        <f t="shared" si="55"/>
        <v>0</v>
      </c>
      <c r="U317" s="414"/>
      <c r="V317" s="414"/>
      <c r="W317" s="414"/>
      <c r="X317" s="284" t="e">
        <f>IF(VLOOKUP($T317,Tags!A:AU,28)=$E317,"Tags/Reported Prod Match","Not a Match")</f>
        <v>#N/A</v>
      </c>
    </row>
    <row r="318" spans="1:24" x14ac:dyDescent="0.25">
      <c r="A318" s="282">
        <f t="shared" si="56"/>
        <v>312.10000000000002</v>
      </c>
      <c r="B318" s="425">
        <v>42382</v>
      </c>
      <c r="C318" s="347">
        <v>0</v>
      </c>
      <c r="D318" s="347">
        <v>2525</v>
      </c>
      <c r="E318" s="267">
        <f t="shared" si="48"/>
        <v>2525</v>
      </c>
      <c r="F318" s="553">
        <v>5150003356</v>
      </c>
      <c r="G318" s="426" t="str">
        <f>IFERROR(VLOOKUP(F318,Database!A:D,2,FALSE),"FG not Found")</f>
        <v>DK 10 OZ SDL RED RASP PRES-6PK</v>
      </c>
      <c r="H318" s="269">
        <f>IFERROR(VLOOKUP(F318,Database!A:C,3,FALSE),"r")</f>
        <v>2462</v>
      </c>
      <c r="I318" s="269">
        <f>IFERROR(VLOOKUP(F318,Database!A:D,4,FALSE),"r")</f>
        <v>360</v>
      </c>
      <c r="J318" s="269">
        <f t="shared" si="47"/>
        <v>7.0138888888888893</v>
      </c>
      <c r="K318" s="269">
        <f t="shared" si="49"/>
        <v>18</v>
      </c>
      <c r="L318" s="269">
        <f t="shared" si="50"/>
        <v>6480</v>
      </c>
      <c r="M318" s="335">
        <f t="shared" si="51"/>
        <v>0</v>
      </c>
      <c r="N318" s="269">
        <f t="shared" si="52"/>
        <v>8</v>
      </c>
      <c r="O318" s="269">
        <f t="shared" si="53"/>
        <v>2525</v>
      </c>
      <c r="P318" s="340">
        <f t="shared" si="54"/>
        <v>19696</v>
      </c>
      <c r="Q318" s="353" t="str">
        <f>IFERROR(VLOOKUP(F318,Database!A:F,6,FALSE),"No")</f>
        <v>Not a Designated Item to Send on Maturity</v>
      </c>
      <c r="R318" s="353" t="str">
        <f>IFERROR(VLOOKUP(F319,Database!A:E,5,FALSE),"")</f>
        <v>Not Acidified Product</v>
      </c>
      <c r="S318" s="352" t="str">
        <f>IFERROR(VLOOKUP(F318,Database!A:G,7,FALSE),"FG not Found")</f>
        <v>Not a Designated Item</v>
      </c>
      <c r="T318" s="281" t="b">
        <f t="shared" si="55"/>
        <v>0</v>
      </c>
      <c r="U318" s="414"/>
      <c r="V318" s="414"/>
      <c r="W318" s="414"/>
      <c r="X318" s="284" t="e">
        <f>IF(VLOOKUP($T318,Tags!A:AU,28)=$E318,"Tags/Reported Prod Match","Not a Match")</f>
        <v>#N/A</v>
      </c>
    </row>
    <row r="319" spans="1:24" x14ac:dyDescent="0.25">
      <c r="A319" s="282">
        <f t="shared" si="56"/>
        <v>313.10000000000002</v>
      </c>
      <c r="B319" s="425">
        <v>42382</v>
      </c>
      <c r="C319" s="347">
        <v>0</v>
      </c>
      <c r="D319" s="347">
        <v>1454</v>
      </c>
      <c r="E319" s="267">
        <f t="shared" si="48"/>
        <v>1454</v>
      </c>
      <c r="F319" s="553">
        <v>5150003353</v>
      </c>
      <c r="G319" s="426" t="str">
        <f>IFERROR(VLOOKUP(F319,Database!A:D,2,FALSE),"FG not Found")</f>
        <v>DK 10 OZ SDL STRAWBERRY PRES-6PK</v>
      </c>
      <c r="H319" s="269">
        <f>IFERROR(VLOOKUP(F319,Database!A:C,3,FALSE),"r")</f>
        <v>2462</v>
      </c>
      <c r="I319" s="269">
        <f>IFERROR(VLOOKUP(F319,Database!A:D,4,FALSE),"r")</f>
        <v>360</v>
      </c>
      <c r="J319" s="269">
        <f t="shared" si="47"/>
        <v>4.0388888888888888</v>
      </c>
      <c r="K319" s="269">
        <f t="shared" si="49"/>
        <v>18</v>
      </c>
      <c r="L319" s="269">
        <f t="shared" si="50"/>
        <v>6480</v>
      </c>
      <c r="M319" s="335">
        <f t="shared" si="51"/>
        <v>0</v>
      </c>
      <c r="N319" s="269">
        <f t="shared" si="52"/>
        <v>5</v>
      </c>
      <c r="O319" s="269">
        <f t="shared" si="53"/>
        <v>1454</v>
      </c>
      <c r="P319" s="340">
        <f t="shared" si="54"/>
        <v>12310</v>
      </c>
      <c r="Q319" s="353" t="str">
        <f>IFERROR(VLOOKUP(F319,Database!A:F,6,FALSE),"No")</f>
        <v>Not a Designated Item to Send on Maturity</v>
      </c>
      <c r="R319" s="353" t="str">
        <f>IFERROR(VLOOKUP(F320,Database!A:E,5,FALSE),"")</f>
        <v>Not Acidified Product</v>
      </c>
      <c r="S319" s="352" t="str">
        <f>IFERROR(VLOOKUP(F319,Database!A:G,7,FALSE),"FG not Found")</f>
        <v>Not a Designated Item</v>
      </c>
      <c r="T319" s="281" t="b">
        <f t="shared" si="55"/>
        <v>0</v>
      </c>
      <c r="U319" s="414"/>
      <c r="V319" s="414"/>
      <c r="W319" s="414"/>
      <c r="X319" s="284" t="e">
        <f>IF(VLOOKUP($T319,Tags!A:AU,28)=$E319,"Tags/Reported Prod Match","Not a Match")</f>
        <v>#N/A</v>
      </c>
    </row>
    <row r="320" spans="1:24" x14ac:dyDescent="0.25">
      <c r="A320" s="282">
        <f t="shared" si="56"/>
        <v>314.10000000000002</v>
      </c>
      <c r="B320" s="425">
        <v>42382</v>
      </c>
      <c r="C320" s="347">
        <v>0</v>
      </c>
      <c r="D320" s="347">
        <v>360</v>
      </c>
      <c r="E320" s="267">
        <f t="shared" si="48"/>
        <v>360</v>
      </c>
      <c r="F320" s="553">
        <v>5150003074</v>
      </c>
      <c r="G320" s="426" t="str">
        <f>IFERROR(VLOOKUP(F320,Database!A:D,2,FALSE),"FG not Found")</f>
        <v>DK 9.5 OZ PURELY FT STRAWBERRY-6PK</v>
      </c>
      <c r="H320" s="269">
        <f>IFERROR(VLOOKUP(F320,Database!A:C,3,FALSE),"r")</f>
        <v>2390</v>
      </c>
      <c r="I320" s="269">
        <f>IFERROR(VLOOKUP(F320,Database!A:D,4,FALSE),"r")</f>
        <v>360</v>
      </c>
      <c r="J320" s="269">
        <f t="shared" si="47"/>
        <v>1</v>
      </c>
      <c r="K320" s="269">
        <f t="shared" si="49"/>
        <v>18</v>
      </c>
      <c r="L320" s="269">
        <f t="shared" si="50"/>
        <v>6480</v>
      </c>
      <c r="M320" s="335">
        <f t="shared" si="51"/>
        <v>0</v>
      </c>
      <c r="N320" s="269">
        <f t="shared" si="52"/>
        <v>1</v>
      </c>
      <c r="O320" s="269">
        <f t="shared" si="53"/>
        <v>360</v>
      </c>
      <c r="P320" s="340">
        <f t="shared" si="54"/>
        <v>2390</v>
      </c>
      <c r="Q320" s="353" t="str">
        <f>IFERROR(VLOOKUP(F320,Database!A:F,6,FALSE),"No")</f>
        <v>Not a Designated Item to Send on Maturity</v>
      </c>
      <c r="R320" s="353" t="str">
        <f>IFERROR(VLOOKUP(F321,Database!A:E,5,FALSE),"")</f>
        <v>Not Acidified Product</v>
      </c>
      <c r="S320" s="352" t="str">
        <f>IFERROR(VLOOKUP(F320,Database!A:G,7,FALSE),"FG not Found")</f>
        <v>Not a Designated Item</v>
      </c>
      <c r="T320" s="281" t="b">
        <f t="shared" si="55"/>
        <v>0</v>
      </c>
      <c r="U320" s="414"/>
      <c r="V320" s="414"/>
      <c r="W320" s="414"/>
      <c r="X320" s="284" t="e">
        <f>IF(VLOOKUP($T320,Tags!A:AU,28)=$E320,"Tags/Reported Prod Match","Not a Match")</f>
        <v>#N/A</v>
      </c>
    </row>
    <row r="321" spans="1:24" x14ac:dyDescent="0.25">
      <c r="A321" s="282">
        <f t="shared" si="56"/>
        <v>315.10000000000002</v>
      </c>
      <c r="B321" s="425">
        <v>42381</v>
      </c>
      <c r="C321" s="347">
        <v>0</v>
      </c>
      <c r="D321" s="347">
        <v>672</v>
      </c>
      <c r="E321" s="267">
        <f t="shared" si="48"/>
        <v>672</v>
      </c>
      <c r="F321" s="553">
        <v>5150010860</v>
      </c>
      <c r="G321" s="426" t="str">
        <f>IFERROR(VLOOKUP(F321,Database!A:D,2,FALSE),"FG not Found")</f>
        <v>SM 11.5 OZ SLTD CRML SMPL DLT</v>
      </c>
      <c r="H321" s="269">
        <f>IFERROR(VLOOKUP(F321,Database!A:C,3,FALSE),"r")</f>
        <v>1980.2</v>
      </c>
      <c r="I321" s="269">
        <f>IFERROR(VLOOKUP(F321,Database!A:D,4,FALSE),"r")</f>
        <v>252</v>
      </c>
      <c r="J321" s="269">
        <f t="shared" si="47"/>
        <v>2.6666666666666665</v>
      </c>
      <c r="K321" s="269">
        <f t="shared" si="49"/>
        <v>22</v>
      </c>
      <c r="L321" s="269">
        <f t="shared" si="50"/>
        <v>5544</v>
      </c>
      <c r="M321" s="335">
        <f t="shared" si="51"/>
        <v>0</v>
      </c>
      <c r="N321" s="269">
        <f t="shared" si="52"/>
        <v>3</v>
      </c>
      <c r="O321" s="269">
        <f t="shared" si="53"/>
        <v>672</v>
      </c>
      <c r="P321" s="340">
        <f t="shared" si="54"/>
        <v>5940.6</v>
      </c>
      <c r="Q321" s="353" t="str">
        <f>IFERROR(VLOOKUP(F321,Database!A:F,6,FALSE),"No")</f>
        <v>Not a Designated Item to Send on Maturity</v>
      </c>
      <c r="R321" s="353" t="str">
        <f>IFERROR(VLOOKUP(F322,Database!A:E,5,FALSE),"")</f>
        <v>Not Acidified Product</v>
      </c>
      <c r="S321" s="352" t="str">
        <f>IFERROR(VLOOKUP(F321,Database!A:G,7,FALSE),"FG not Found")</f>
        <v>Not a Designated Item</v>
      </c>
      <c r="T321" s="281" t="b">
        <f t="shared" si="55"/>
        <v>1</v>
      </c>
      <c r="U321" s="414"/>
      <c r="V321" s="414"/>
      <c r="W321" s="414"/>
      <c r="X321" s="284" t="e">
        <f>IF(VLOOKUP($T321,Tags!A:AU,28)=$E321,"Tags/Reported Prod Match","Not a Match")</f>
        <v>#N/A</v>
      </c>
    </row>
    <row r="322" spans="1:24" x14ac:dyDescent="0.25">
      <c r="A322" s="282">
        <f t="shared" si="56"/>
        <v>316.10000000000002</v>
      </c>
      <c r="B322" s="425">
        <v>42381</v>
      </c>
      <c r="C322" s="347">
        <v>0</v>
      </c>
      <c r="D322" s="347">
        <v>1224</v>
      </c>
      <c r="E322" s="267">
        <f t="shared" si="48"/>
        <v>1224</v>
      </c>
      <c r="F322" s="553">
        <v>5150002780</v>
      </c>
      <c r="G322" s="426" t="str">
        <f>IFERROR(VLOOKUP(F322,Database!A:D,2,FALSE),"FG not Found")</f>
        <v>SM 1OZ STRAWBERRY PRES MEX</v>
      </c>
      <c r="H322" s="269">
        <f>IFERROR(VLOOKUP(F322,Database!A:C,3,FALSE),"r")</f>
        <v>1928</v>
      </c>
      <c r="I322" s="269">
        <f>IFERROR(VLOOKUP(F322,Database!A:D,4,FALSE),"r")</f>
        <v>136</v>
      </c>
      <c r="J322" s="269">
        <f t="shared" si="47"/>
        <v>9</v>
      </c>
      <c r="K322" s="269">
        <f t="shared" si="49"/>
        <v>23</v>
      </c>
      <c r="L322" s="269">
        <f t="shared" si="50"/>
        <v>3128</v>
      </c>
      <c r="M322" s="335">
        <f t="shared" si="51"/>
        <v>0</v>
      </c>
      <c r="N322" s="269">
        <f t="shared" si="52"/>
        <v>9</v>
      </c>
      <c r="O322" s="269">
        <f t="shared" si="53"/>
        <v>1224</v>
      </c>
      <c r="P322" s="340">
        <f t="shared" si="54"/>
        <v>17352</v>
      </c>
      <c r="Q322" s="353" t="str">
        <f>IFERROR(VLOOKUP(F322,Database!A:F,6,FALSE),"No")</f>
        <v>Not a Designated Item to Send on Maturity</v>
      </c>
      <c r="R322" s="353" t="str">
        <f>IFERROR(VLOOKUP(F323,Database!A:E,5,FALSE),"")</f>
        <v>Q</v>
      </c>
      <c r="S322" s="352" t="str">
        <f>IFERROR(VLOOKUP(F322,Database!A:G,7,FALSE),"FG not Found")</f>
        <v>Not a Designated Item</v>
      </c>
      <c r="T322" s="281" t="b">
        <f t="shared" si="55"/>
        <v>0</v>
      </c>
      <c r="U322" s="414"/>
      <c r="V322" s="414"/>
      <c r="W322" s="414"/>
      <c r="X322" s="284" t="e">
        <f>IF(VLOOKUP($T322,Tags!A:AU,28)=$E322,"Tags/Reported Prod Match","Not a Match")</f>
        <v>#N/A</v>
      </c>
    </row>
    <row r="323" spans="1:24" x14ac:dyDescent="0.25">
      <c r="A323" s="282">
        <f t="shared" si="56"/>
        <v>317.10000000000002</v>
      </c>
      <c r="B323" s="425">
        <v>42382</v>
      </c>
      <c r="C323" s="347">
        <v>0</v>
      </c>
      <c r="D323" s="347">
        <v>284</v>
      </c>
      <c r="E323" s="267">
        <f t="shared" si="48"/>
        <v>284</v>
      </c>
      <c r="F323" s="553">
        <v>5150028705</v>
      </c>
      <c r="G323" s="426" t="str">
        <f>IFERROR(VLOOKUP(F323,Database!A:D,2,FALSE),"FG not Found")</f>
        <v>C&amp;B 12 OZ SHRIMP SCE 12 CT</v>
      </c>
      <c r="H323" s="269">
        <f>IFERROR(VLOOKUP(F323,Database!A:C,3,FALSE),"r")</f>
        <v>1890</v>
      </c>
      <c r="I323" s="269">
        <f>IFERROR(VLOOKUP(F323,Database!A:D,4,FALSE),"r")</f>
        <v>125</v>
      </c>
      <c r="J323" s="269">
        <f t="shared" si="47"/>
        <v>2.2719999999999998</v>
      </c>
      <c r="K323" s="269">
        <f t="shared" si="49"/>
        <v>23</v>
      </c>
      <c r="L323" s="269">
        <f t="shared" si="50"/>
        <v>2875</v>
      </c>
      <c r="M323" s="335">
        <f t="shared" si="51"/>
        <v>0</v>
      </c>
      <c r="N323" s="269">
        <f t="shared" si="52"/>
        <v>3</v>
      </c>
      <c r="O323" s="269">
        <f t="shared" si="53"/>
        <v>284</v>
      </c>
      <c r="P323" s="340">
        <f t="shared" si="54"/>
        <v>5670</v>
      </c>
      <c r="Q323" s="353" t="str">
        <f>IFERROR(VLOOKUP(F323,Database!A:F,6,FALSE),"No")</f>
        <v>Not a Designated Item to Send on Maturity</v>
      </c>
      <c r="R323" s="353" t="str">
        <f>IFERROR(VLOOKUP(F324,Database!A:E,5,FALSE),"")</f>
        <v>Not Acidified Product</v>
      </c>
      <c r="S323" s="352" t="str">
        <f>IFERROR(VLOOKUP(F323,Database!A:G,7,FALSE),"FG not Found")</f>
        <v>Not a Designated Item</v>
      </c>
      <c r="T323" s="281" t="b">
        <f t="shared" si="55"/>
        <v>1</v>
      </c>
      <c r="U323" s="414"/>
      <c r="V323" s="414"/>
      <c r="W323" s="414"/>
      <c r="X323" s="284" t="e">
        <f>IF(VLOOKUP($T323,Tags!A:AU,28)=$E323,"Tags/Reported Prod Match","Not a Match")</f>
        <v>#N/A</v>
      </c>
    </row>
    <row r="324" spans="1:24" x14ac:dyDescent="0.25">
      <c r="A324" s="282">
        <f t="shared" si="56"/>
        <v>318.10000000000002</v>
      </c>
      <c r="B324" s="425">
        <v>42382</v>
      </c>
      <c r="C324" s="347">
        <v>0</v>
      </c>
      <c r="D324" s="347">
        <v>1798</v>
      </c>
      <c r="E324" s="267">
        <f t="shared" si="48"/>
        <v>1798</v>
      </c>
      <c r="F324" s="553">
        <v>5150024359</v>
      </c>
      <c r="G324" s="426" t="str">
        <f>IFERROR(VLOOKUP(F324,Database!A:D,2,FALSE),"FG not Found")</f>
        <v>SM 7.25 OZ MGSHL CRML TPG 8CT</v>
      </c>
      <c r="H324" s="269">
        <f>IFERROR(VLOOKUP(F324,Database!A:C,3,FALSE),"r")</f>
        <v>1277.5999999999999</v>
      </c>
      <c r="I324" s="269">
        <f>IFERROR(VLOOKUP(F324,Database!A:D,4,FALSE),"r")</f>
        <v>282</v>
      </c>
      <c r="J324" s="269">
        <f t="shared" si="47"/>
        <v>6.375886524822695</v>
      </c>
      <c r="K324" s="269">
        <f t="shared" si="49"/>
        <v>26</v>
      </c>
      <c r="L324" s="269">
        <f t="shared" si="50"/>
        <v>7332</v>
      </c>
      <c r="M324" s="335">
        <f t="shared" si="51"/>
        <v>0</v>
      </c>
      <c r="N324" s="269">
        <f t="shared" si="52"/>
        <v>7</v>
      </c>
      <c r="O324" s="269">
        <f t="shared" si="53"/>
        <v>1798</v>
      </c>
      <c r="P324" s="340">
        <f t="shared" si="54"/>
        <v>8943.1999999999989</v>
      </c>
      <c r="Q324" s="353" t="str">
        <f>IFERROR(VLOOKUP(F324,Database!A:F,6,FALSE),"No")</f>
        <v>MICRO</v>
      </c>
      <c r="R324" s="353" t="str">
        <f>IFERROR(VLOOKUP(F325,Database!A:E,5,FALSE),"")</f>
        <v>Not Acidified Product</v>
      </c>
      <c r="S324" s="352" t="str">
        <f>IFERROR(VLOOKUP(F324,Database!A:G,7,FALSE),"FG not Found")</f>
        <v>Not a Designated Item</v>
      </c>
      <c r="T324" s="281" t="b">
        <f t="shared" si="55"/>
        <v>1</v>
      </c>
      <c r="U324" s="414"/>
      <c r="V324" s="414"/>
      <c r="W324" s="414"/>
      <c r="X324" s="284" t="e">
        <f>IF(VLOOKUP($T324,Tags!A:AU,28)=$E324,"Tags/Reported Prod Match","Not a Match")</f>
        <v>#N/A</v>
      </c>
    </row>
    <row r="325" spans="1:24" x14ac:dyDescent="0.25">
      <c r="A325" s="282">
        <f t="shared" si="56"/>
        <v>319.10000000000002</v>
      </c>
      <c r="B325" s="425">
        <v>42382</v>
      </c>
      <c r="C325" s="347">
        <v>0</v>
      </c>
      <c r="D325" s="347">
        <v>351</v>
      </c>
      <c r="E325" s="267">
        <f t="shared" si="48"/>
        <v>351</v>
      </c>
      <c r="F325" s="553">
        <v>5150024357</v>
      </c>
      <c r="G325" s="426" t="str">
        <f>IFERROR(VLOOKUP(F325,Database!A:D,2,FALSE),"FG not Found")</f>
        <v>SM 7.25OZ MGSHL CHCFDG TPG 8CT</v>
      </c>
      <c r="H325" s="269">
        <f>IFERROR(VLOOKUP(F325,Database!A:C,3,FALSE),"r")</f>
        <v>1277.5999999999999</v>
      </c>
      <c r="I325" s="269">
        <f>IFERROR(VLOOKUP(F325,Database!A:D,4,FALSE),"r")</f>
        <v>282</v>
      </c>
      <c r="J325" s="269">
        <f t="shared" si="47"/>
        <v>1.2446808510638299</v>
      </c>
      <c r="K325" s="269">
        <f t="shared" si="49"/>
        <v>26</v>
      </c>
      <c r="L325" s="269">
        <f t="shared" si="50"/>
        <v>7332</v>
      </c>
      <c r="M325" s="335">
        <f t="shared" si="51"/>
        <v>0</v>
      </c>
      <c r="N325" s="269">
        <f t="shared" si="52"/>
        <v>2</v>
      </c>
      <c r="O325" s="269">
        <f t="shared" si="53"/>
        <v>351</v>
      </c>
      <c r="P325" s="340">
        <f t="shared" si="54"/>
        <v>2555.1999999999998</v>
      </c>
      <c r="Q325" s="353" t="str">
        <f>IFERROR(VLOOKUP(F325,Database!A:F,6,FALSE),"No")</f>
        <v>MICRO</v>
      </c>
      <c r="R325" s="353" t="str">
        <f>IFERROR(VLOOKUP(F326,Database!A:E,5,FALSE),"")</f>
        <v>Not Acidified Product</v>
      </c>
      <c r="S325" s="352" t="str">
        <f>IFERROR(VLOOKUP(F325,Database!A:G,7,FALSE),"FG not Found")</f>
        <v>Not a Designated Item</v>
      </c>
      <c r="T325" s="281" t="b">
        <f t="shared" si="55"/>
        <v>0</v>
      </c>
      <c r="U325" s="414"/>
      <c r="V325" s="414"/>
      <c r="W325" s="414"/>
      <c r="X325" s="284" t="e">
        <f>IF(VLOOKUP($T325,Tags!A:AU,28)=$E325,"Tags/Reported Prod Match","Not a Match")</f>
        <v>#N/A</v>
      </c>
    </row>
    <row r="326" spans="1:24" x14ac:dyDescent="0.25">
      <c r="A326" s="282">
        <f t="shared" si="56"/>
        <v>320.10000000000002</v>
      </c>
      <c r="B326" s="425">
        <v>42383</v>
      </c>
      <c r="C326" s="347">
        <v>0</v>
      </c>
      <c r="D326" s="347">
        <v>191</v>
      </c>
      <c r="E326" s="267">
        <f t="shared" si="48"/>
        <v>191</v>
      </c>
      <c r="F326" s="553">
        <v>5150040132</v>
      </c>
      <c r="G326" s="426" t="str">
        <f>IFERROR(VLOOKUP(F326,Database!A:D,2,FALSE),"FG not Found")</f>
        <v>SM 10 ML GRAPE JELLY</v>
      </c>
      <c r="H326" s="269">
        <f>IFERROR(VLOOKUP(F326,Database!A:C,3,FALSE),"r")</f>
        <v>1143</v>
      </c>
      <c r="I326" s="269">
        <f>IFERROR(VLOOKUP(F326,Database!A:D,4,FALSE),"r")</f>
        <v>154</v>
      </c>
      <c r="J326" s="269">
        <f t="shared" ref="J326:J389" si="57">(D326/I326)</f>
        <v>1.2402597402597402</v>
      </c>
      <c r="K326" s="269">
        <f t="shared" si="49"/>
        <v>26</v>
      </c>
      <c r="L326" s="269">
        <f t="shared" si="50"/>
        <v>4004</v>
      </c>
      <c r="M326" s="335">
        <f t="shared" si="51"/>
        <v>0</v>
      </c>
      <c r="N326" s="269">
        <f t="shared" si="52"/>
        <v>2</v>
      </c>
      <c r="O326" s="269">
        <f t="shared" si="53"/>
        <v>191</v>
      </c>
      <c r="P326" s="340">
        <f t="shared" si="54"/>
        <v>2286</v>
      </c>
      <c r="Q326" s="353" t="str">
        <f>IFERROR(VLOOKUP(F326,Database!A:F,6,FALSE),"No")</f>
        <v>Not a Designated Item to Send on Maturity</v>
      </c>
      <c r="R326" s="353" t="str">
        <f>IFERROR(VLOOKUP(F327,Database!A:E,5,FALSE),"")</f>
        <v>Not Acidified Product</v>
      </c>
      <c r="S326" s="352" t="str">
        <f>IFERROR(VLOOKUP(F326,Database!A:G,7,FALSE),"FG not Found")</f>
        <v>Not a Designated Item</v>
      </c>
      <c r="T326" s="281" t="b">
        <f t="shared" si="55"/>
        <v>0</v>
      </c>
      <c r="U326" s="414"/>
      <c r="V326" s="414"/>
      <c r="W326" s="414"/>
      <c r="X326" s="284" t="e">
        <f>IF(VLOOKUP($T326,Tags!A:AU,28)=$E326,"Tags/Reported Prod Match","Not a Match")</f>
        <v>#N/A</v>
      </c>
    </row>
    <row r="327" spans="1:24" x14ac:dyDescent="0.25">
      <c r="A327" s="282">
        <f t="shared" si="56"/>
        <v>321.10000000000002</v>
      </c>
      <c r="B327" s="425">
        <v>42383</v>
      </c>
      <c r="C327" s="347">
        <v>0</v>
      </c>
      <c r="D327" s="347">
        <v>2512</v>
      </c>
      <c r="E327" s="267">
        <f t="shared" ref="E327:E390" si="58">IF(C327 &lt;&gt; 0, D327-C327,D327)</f>
        <v>2512</v>
      </c>
      <c r="F327" s="553">
        <v>5150004535</v>
      </c>
      <c r="G327" s="426" t="str">
        <f>IFERROR(VLOOKUP(F327,Database!A:D,2,FALSE),"FG not Found")</f>
        <v>GM 10 ML ORANGE MARM</v>
      </c>
      <c r="H327" s="269">
        <f>IFERROR(VLOOKUP(F327,Database!A:C,3,FALSE),"r")</f>
        <v>1143</v>
      </c>
      <c r="I327" s="269">
        <f>IFERROR(VLOOKUP(F327,Database!A:D,4,FALSE),"r")</f>
        <v>154</v>
      </c>
      <c r="J327" s="269">
        <f t="shared" si="57"/>
        <v>16.311688311688311</v>
      </c>
      <c r="K327" s="269">
        <f t="shared" ref="K327:K390" si="59">IF((44500/H327) &lt;= 26,ROUNDDOWN((44500/H327),0),26)</f>
        <v>26</v>
      </c>
      <c r="L327" s="269">
        <f t="shared" ref="L327:L390" si="60">((ROUNDDOWN(K327,0)*I327))</f>
        <v>4004</v>
      </c>
      <c r="M327" s="335">
        <f t="shared" ref="M327:M390" si="61">ROUNDDOWN(E327/L327,0)</f>
        <v>0</v>
      </c>
      <c r="N327" s="269">
        <f t="shared" ref="N327:N390" si="62">IF(O327 &lt;&gt; 0,ROUNDUP(O327/I327,0),0)</f>
        <v>17</v>
      </c>
      <c r="O327" s="269">
        <f t="shared" ref="O327:O390" si="63">E327-(((M327)*ROUNDDOWN(L327,0)))</f>
        <v>2512</v>
      </c>
      <c r="P327" s="340">
        <f t="shared" ref="P327:P390" si="64">IF(O327=0,0,H327*N327)</f>
        <v>19431</v>
      </c>
      <c r="Q327" s="353" t="str">
        <f>IFERROR(VLOOKUP(F327,Database!A:F,6,FALSE),"No")</f>
        <v>Not a Designated Item to Send on Maturity</v>
      </c>
      <c r="R327" s="353" t="str">
        <f>IFERROR(VLOOKUP(F328,Database!A:E,5,FALSE),"")</f>
        <v>Not Acidified Product</v>
      </c>
      <c r="S327" s="352" t="str">
        <f>IFERROR(VLOOKUP(F327,Database!A:G,7,FALSE),"FG not Found")</f>
        <v>Not a Designated Item</v>
      </c>
      <c r="T327" s="281" t="b">
        <f t="shared" ref="T327:T390" si="65">(ISNUMBER(MATCH(F327,$U$7:$U$532,0)))</f>
        <v>0</v>
      </c>
      <c r="U327" s="414"/>
      <c r="V327" s="414"/>
      <c r="W327" s="414"/>
      <c r="X327" s="284" t="e">
        <f>IF(VLOOKUP($T327,Tags!A:AU,28)=$E327,"Tags/Reported Prod Match","Not a Match")</f>
        <v>#N/A</v>
      </c>
    </row>
    <row r="328" spans="1:24" x14ac:dyDescent="0.25">
      <c r="A328" s="282">
        <f t="shared" si="56"/>
        <v>322.10000000000002</v>
      </c>
      <c r="B328" s="425">
        <v>42383</v>
      </c>
      <c r="C328" s="347">
        <v>0</v>
      </c>
      <c r="D328" s="347">
        <v>3520</v>
      </c>
      <c r="E328" s="267">
        <f t="shared" si="58"/>
        <v>3520</v>
      </c>
      <c r="F328" s="553">
        <v>5150003979</v>
      </c>
      <c r="G328" s="426" t="str">
        <f>IFERROR(VLOOKUP(F328,Database!A:D,2,FALSE),"FG not Found")</f>
        <v>DK 2.75 OZ WLD MNE BLUBRY SYRP</v>
      </c>
      <c r="H328" s="269">
        <f>IFERROR(VLOOKUP(F328,Database!A:C,3,FALSE),"r")</f>
        <v>2282</v>
      </c>
      <c r="I328" s="269">
        <f>IFERROR(VLOOKUP(F328,Database!A:D,4,FALSE),"r")</f>
        <v>80</v>
      </c>
      <c r="J328" s="269">
        <f t="shared" si="57"/>
        <v>44</v>
      </c>
      <c r="K328" s="269">
        <f t="shared" si="59"/>
        <v>19</v>
      </c>
      <c r="L328" s="269">
        <f t="shared" si="60"/>
        <v>1520</v>
      </c>
      <c r="M328" s="335">
        <f t="shared" si="61"/>
        <v>2</v>
      </c>
      <c r="N328" s="269">
        <f t="shared" si="62"/>
        <v>6</v>
      </c>
      <c r="O328" s="269">
        <f t="shared" si="63"/>
        <v>480</v>
      </c>
      <c r="P328" s="340">
        <f t="shared" si="64"/>
        <v>13692</v>
      </c>
      <c r="Q328" s="353" t="str">
        <f>IFERROR(VLOOKUP(F328,Database!A:F,6,FALSE),"No")</f>
        <v>Not a Designated Item to Send on Maturity</v>
      </c>
      <c r="R328" s="353" t="str">
        <f>IFERROR(VLOOKUP(F329,Database!A:E,5,FALSE),"")</f>
        <v>Not Acidified Product</v>
      </c>
      <c r="S328" s="352" t="str">
        <f>IFERROR(VLOOKUP(F328,Database!A:G,7,FALSE),"FG not Found")</f>
        <v>Not a Designated Item</v>
      </c>
      <c r="T328" s="281" t="b">
        <f t="shared" si="65"/>
        <v>1</v>
      </c>
      <c r="U328" s="414"/>
      <c r="V328" s="414"/>
      <c r="W328" s="414"/>
      <c r="X328" s="284" t="e">
        <f>IF(VLOOKUP($T328,Tags!A:AU,28)=$E328,"Tags/Reported Prod Match","Not a Match")</f>
        <v>#N/A</v>
      </c>
    </row>
    <row r="329" spans="1:24" x14ac:dyDescent="0.25">
      <c r="A329" s="282">
        <f t="shared" si="56"/>
        <v>323.10000000000002</v>
      </c>
      <c r="B329" s="425">
        <v>42383</v>
      </c>
      <c r="C329" s="347">
        <v>0</v>
      </c>
      <c r="D329" s="347">
        <v>483</v>
      </c>
      <c r="E329" s="267">
        <f t="shared" si="58"/>
        <v>483</v>
      </c>
      <c r="F329" s="553">
        <v>5150002657</v>
      </c>
      <c r="G329" s="426" t="str">
        <f>IFERROR(VLOOKUP(F329,Database!A:D,2,FALSE),"FG not Found")</f>
        <v>DK SQR 12/10 OZ STRAWBERRY PRES</v>
      </c>
      <c r="H329" s="269">
        <f>IFERROR(VLOOKUP(F329,Database!A:C,3,FALSE),"r")</f>
        <v>2390.8000000000002</v>
      </c>
      <c r="I329" s="269">
        <f>IFERROR(VLOOKUP(F329,Database!A:D,4,FALSE),"r")</f>
        <v>176</v>
      </c>
      <c r="J329" s="269">
        <f t="shared" si="57"/>
        <v>2.7443181818181817</v>
      </c>
      <c r="K329" s="269">
        <f t="shared" si="59"/>
        <v>18</v>
      </c>
      <c r="L329" s="269">
        <f t="shared" si="60"/>
        <v>3168</v>
      </c>
      <c r="M329" s="335">
        <f t="shared" si="61"/>
        <v>0</v>
      </c>
      <c r="N329" s="269">
        <f t="shared" si="62"/>
        <v>3</v>
      </c>
      <c r="O329" s="269">
        <f t="shared" si="63"/>
        <v>483</v>
      </c>
      <c r="P329" s="340">
        <f t="shared" si="64"/>
        <v>7172.4000000000005</v>
      </c>
      <c r="Q329" s="353" t="str">
        <f>IFERROR(VLOOKUP(F329,Database!A:F,6,FALSE),"No")</f>
        <v>Not a Designated Item to Send on Maturity</v>
      </c>
      <c r="R329" s="353" t="str">
        <f>IFERROR(VLOOKUP(F330,Database!A:E,5,FALSE),"")</f>
        <v>Not Acidified Product</v>
      </c>
      <c r="S329" s="352" t="str">
        <f>IFERROR(VLOOKUP(F329,Database!A:G,7,FALSE),"FG not Found")</f>
        <v>Not a Designated Item</v>
      </c>
      <c r="T329" s="281" t="b">
        <f t="shared" si="65"/>
        <v>1</v>
      </c>
      <c r="U329" s="414"/>
      <c r="V329" s="414"/>
      <c r="W329" s="414"/>
      <c r="X329" s="284" t="e">
        <f>IF(VLOOKUP($T329,Tags!A:AU,28)=$E329,"Tags/Reported Prod Match","Not a Match")</f>
        <v>#N/A</v>
      </c>
    </row>
    <row r="330" spans="1:24" x14ac:dyDescent="0.25">
      <c r="A330" s="282">
        <f t="shared" si="56"/>
        <v>324.10000000000002</v>
      </c>
      <c r="B330" s="425">
        <v>42383</v>
      </c>
      <c r="C330" s="347">
        <v>0</v>
      </c>
      <c r="D330" s="347">
        <v>1830</v>
      </c>
      <c r="E330" s="267">
        <f t="shared" si="58"/>
        <v>1830</v>
      </c>
      <c r="F330" s="553">
        <v>5150003367</v>
      </c>
      <c r="G330" s="426" t="str">
        <f>IFERROR(VLOOKUP(F330,Database!A:D,2,FALSE),"FG not Found")</f>
        <v>DK 10 OZ STRAWBERRY PRESERVES-6PK</v>
      </c>
      <c r="H330" s="269">
        <f>IFERROR(VLOOKUP(F330,Database!A:C,3,FALSE),"r")</f>
        <v>2462</v>
      </c>
      <c r="I330" s="269">
        <f>IFERROR(VLOOKUP(F330,Database!A:D,4,FALSE),"r")</f>
        <v>360</v>
      </c>
      <c r="J330" s="269">
        <f t="shared" si="57"/>
        <v>5.083333333333333</v>
      </c>
      <c r="K330" s="269">
        <f t="shared" si="59"/>
        <v>18</v>
      </c>
      <c r="L330" s="269">
        <f t="shared" si="60"/>
        <v>6480</v>
      </c>
      <c r="M330" s="335">
        <f t="shared" si="61"/>
        <v>0</v>
      </c>
      <c r="N330" s="269">
        <f t="shared" si="62"/>
        <v>6</v>
      </c>
      <c r="O330" s="269">
        <f t="shared" si="63"/>
        <v>1830</v>
      </c>
      <c r="P330" s="340">
        <f t="shared" si="64"/>
        <v>14772</v>
      </c>
      <c r="Q330" s="353" t="str">
        <f>IFERROR(VLOOKUP(F330,Database!A:F,6,FALSE),"No")</f>
        <v>Not a Designated Item to Send on Maturity</v>
      </c>
      <c r="R330" s="353" t="str">
        <f>IFERROR(VLOOKUP(F331,Database!A:E,5,FALSE),"")</f>
        <v>Not Acidified Product</v>
      </c>
      <c r="S330" s="352" t="str">
        <f>IFERROR(VLOOKUP(F330,Database!A:G,7,FALSE),"FG not Found")</f>
        <v>Not a Designated Item</v>
      </c>
      <c r="T330" s="281" t="b">
        <f t="shared" si="65"/>
        <v>0</v>
      </c>
      <c r="U330" s="414"/>
      <c r="V330" s="414"/>
      <c r="W330" s="414"/>
      <c r="X330" s="284" t="e">
        <f>IF(VLOOKUP($T330,Tags!A:AU,28)=$E330,"Tags/Reported Prod Match","Not a Match")</f>
        <v>#N/A</v>
      </c>
    </row>
    <row r="331" spans="1:24" x14ac:dyDescent="0.25">
      <c r="A331" s="282">
        <f t="shared" si="56"/>
        <v>325.10000000000002</v>
      </c>
      <c r="B331" s="425">
        <v>42383</v>
      </c>
      <c r="C331" s="347">
        <v>0</v>
      </c>
      <c r="D331" s="347">
        <v>1342</v>
      </c>
      <c r="E331" s="267">
        <f t="shared" si="58"/>
        <v>1342</v>
      </c>
      <c r="F331" s="553">
        <v>5150003068</v>
      </c>
      <c r="G331" s="426" t="str">
        <f>IFERROR(VLOOKUP(F331,Database!A:D,2,FALSE),"FG not Found")</f>
        <v>DK 9.5 OZ PURELY FT APRICOT</v>
      </c>
      <c r="H331" s="269">
        <f>IFERROR(VLOOKUP(F331,Database!A:C,3,FALSE),"r")</f>
        <v>2390</v>
      </c>
      <c r="I331" s="269">
        <f>IFERROR(VLOOKUP(F331,Database!A:D,4,FALSE),"r")</f>
        <v>360</v>
      </c>
      <c r="J331" s="269">
        <f t="shared" si="57"/>
        <v>3.7277777777777779</v>
      </c>
      <c r="K331" s="269">
        <f t="shared" si="59"/>
        <v>18</v>
      </c>
      <c r="L331" s="269">
        <f t="shared" si="60"/>
        <v>6480</v>
      </c>
      <c r="M331" s="335">
        <f t="shared" si="61"/>
        <v>0</v>
      </c>
      <c r="N331" s="269">
        <f t="shared" si="62"/>
        <v>4</v>
      </c>
      <c r="O331" s="269">
        <f t="shared" si="63"/>
        <v>1342</v>
      </c>
      <c r="P331" s="340">
        <f t="shared" si="64"/>
        <v>9560</v>
      </c>
      <c r="Q331" s="353" t="str">
        <f>IFERROR(VLOOKUP(F331,Database!A:F,6,FALSE),"No")</f>
        <v>Not a Designated Item to Send on Maturity</v>
      </c>
      <c r="R331" s="353" t="str">
        <f>IFERROR(VLOOKUP(F332,Database!A:E,5,FALSE),"")</f>
        <v>L</v>
      </c>
      <c r="S331" s="352" t="str">
        <f>IFERROR(VLOOKUP(F331,Database!A:G,7,FALSE),"FG not Found")</f>
        <v>Not a Designated Item</v>
      </c>
      <c r="T331" s="281" t="b">
        <f t="shared" si="65"/>
        <v>0</v>
      </c>
      <c r="U331" s="414"/>
      <c r="V331" s="414"/>
      <c r="W331" s="414"/>
      <c r="X331" s="284" t="e">
        <f>IF(VLOOKUP($T331,Tags!A:AU,28)=$E331,"Tags/Reported Prod Match","Not a Match")</f>
        <v>#N/A</v>
      </c>
    </row>
    <row r="332" spans="1:24" x14ac:dyDescent="0.25">
      <c r="A332" s="282">
        <f t="shared" si="56"/>
        <v>326.10000000000002</v>
      </c>
      <c r="B332" s="425">
        <v>42383</v>
      </c>
      <c r="C332" s="347">
        <v>0</v>
      </c>
      <c r="D332" s="347">
        <v>1851</v>
      </c>
      <c r="E332" s="267">
        <f t="shared" si="58"/>
        <v>1851</v>
      </c>
      <c r="F332" s="553">
        <v>5150003259</v>
      </c>
      <c r="G332" s="426" t="str">
        <f>IFERROR(VLOOKUP(F332,Database!A:D,2,FALSE),"FG not Found")</f>
        <v>DK 9 OZ COUNTRY PUMPKIN BUTTER-6PK</v>
      </c>
      <c r="H332" s="269">
        <f>IFERROR(VLOOKUP(F332,Database!A:C,3,FALSE),"r")</f>
        <v>2318</v>
      </c>
      <c r="I332" s="269">
        <f>IFERROR(VLOOKUP(F332,Database!A:D,4,FALSE),"r")</f>
        <v>360</v>
      </c>
      <c r="J332" s="269">
        <f t="shared" si="57"/>
        <v>5.1416666666666666</v>
      </c>
      <c r="K332" s="269">
        <f t="shared" si="59"/>
        <v>19</v>
      </c>
      <c r="L332" s="269">
        <f t="shared" si="60"/>
        <v>6840</v>
      </c>
      <c r="M332" s="335">
        <f t="shared" si="61"/>
        <v>0</v>
      </c>
      <c r="N332" s="269">
        <f t="shared" si="62"/>
        <v>6</v>
      </c>
      <c r="O332" s="269">
        <f t="shared" si="63"/>
        <v>1851</v>
      </c>
      <c r="P332" s="340">
        <f t="shared" si="64"/>
        <v>13908</v>
      </c>
      <c r="Q332" s="353" t="str">
        <f>IFERROR(VLOOKUP(F332,Database!A:F,6,FALSE),"No")</f>
        <v>Not a Designated Item to Send on Maturity</v>
      </c>
      <c r="R332" s="353" t="str">
        <f>IFERROR(VLOOKUP(F333,Database!A:E,5,FALSE),"")</f>
        <v>Not Acidified Product</v>
      </c>
      <c r="S332" s="352" t="str">
        <f>IFERROR(VLOOKUP(F332,Database!A:G,7,FALSE),"FG not Found")</f>
        <v>Not a Designated Item</v>
      </c>
      <c r="T332" s="281" t="b">
        <f t="shared" si="65"/>
        <v>0</v>
      </c>
      <c r="U332" s="414"/>
      <c r="V332" s="414"/>
      <c r="W332" s="414"/>
      <c r="X332" s="284" t="e">
        <f>IF(VLOOKUP($T332,Tags!A:AU,28)=$E332,"Tags/Reported Prod Match","Not a Match")</f>
        <v>#N/A</v>
      </c>
    </row>
    <row r="333" spans="1:24" x14ac:dyDescent="0.25">
      <c r="A333" s="282">
        <f t="shared" si="56"/>
        <v>327.10000000000002</v>
      </c>
      <c r="B333" s="425">
        <v>42383</v>
      </c>
      <c r="C333" s="347">
        <v>0</v>
      </c>
      <c r="D333" s="347">
        <v>10377</v>
      </c>
      <c r="E333" s="267">
        <f t="shared" si="58"/>
        <v>10377</v>
      </c>
      <c r="F333" s="553">
        <v>5150028602</v>
      </c>
      <c r="G333" s="426" t="str">
        <f>IFERROR(VLOOKUP(F333,Database!A:D,2,FALSE),"FG not Found")</f>
        <v>C&amp;B 12 OZ MINT APPLE JELLY</v>
      </c>
      <c r="H333" s="269">
        <f>IFERROR(VLOOKUP(F333,Database!A:C,3,FALSE),"r")</f>
        <v>2048</v>
      </c>
      <c r="I333" s="269">
        <f>IFERROR(VLOOKUP(F333,Database!A:D,4,FALSE),"r")</f>
        <v>270</v>
      </c>
      <c r="J333" s="269">
        <f t="shared" si="57"/>
        <v>38.43333333333333</v>
      </c>
      <c r="K333" s="269">
        <f t="shared" si="59"/>
        <v>21</v>
      </c>
      <c r="L333" s="269">
        <f t="shared" si="60"/>
        <v>5670</v>
      </c>
      <c r="M333" s="335">
        <f t="shared" si="61"/>
        <v>1</v>
      </c>
      <c r="N333" s="269">
        <f t="shared" si="62"/>
        <v>18</v>
      </c>
      <c r="O333" s="269">
        <f t="shared" si="63"/>
        <v>4707</v>
      </c>
      <c r="P333" s="340">
        <f t="shared" si="64"/>
        <v>36864</v>
      </c>
      <c r="Q333" s="353" t="str">
        <f>IFERROR(VLOOKUP(F333,Database!A:F,6,FALSE),"No")</f>
        <v>Not a Designated Item to Send on Maturity</v>
      </c>
      <c r="R333" s="353" t="str">
        <f>IFERROR(VLOOKUP(F334,Database!A:E,5,FALSE),"")</f>
        <v>Not Acidified Product</v>
      </c>
      <c r="S333" s="352" t="str">
        <f>IFERROR(VLOOKUP(F333,Database!A:G,7,FALSE),"FG not Found")</f>
        <v>Not a Designated Item</v>
      </c>
      <c r="T333" s="281" t="b">
        <f t="shared" si="65"/>
        <v>0</v>
      </c>
      <c r="U333" s="414"/>
      <c r="V333" s="414"/>
      <c r="W333" s="414"/>
      <c r="X333" s="284" t="e">
        <f>IF(VLOOKUP($T333,Tags!A:AU,28)=$E333,"Tags/Reported Prod Match","Not a Match")</f>
        <v>#N/A</v>
      </c>
    </row>
    <row r="334" spans="1:24" x14ac:dyDescent="0.25">
      <c r="A334" s="282">
        <f t="shared" si="56"/>
        <v>328.1</v>
      </c>
      <c r="B334" s="425">
        <v>42383</v>
      </c>
      <c r="C334" s="347">
        <v>0</v>
      </c>
      <c r="D334" s="347">
        <v>4320</v>
      </c>
      <c r="E334" s="267">
        <f t="shared" si="58"/>
        <v>4320</v>
      </c>
      <c r="F334" s="553">
        <v>5150028601</v>
      </c>
      <c r="G334" s="426" t="str">
        <f>IFERROR(VLOOKUP(F334,Database!A:D,2,FALSE),"FG not Found")</f>
        <v>C&amp;B 12 OZ ORANGE MARMALADE</v>
      </c>
      <c r="H334" s="269">
        <f>IFERROR(VLOOKUP(F334,Database!A:C,3,FALSE),"r")</f>
        <v>2048</v>
      </c>
      <c r="I334" s="269">
        <f>IFERROR(VLOOKUP(F334,Database!A:D,4,FALSE),"r")</f>
        <v>270</v>
      </c>
      <c r="J334" s="269">
        <f t="shared" si="57"/>
        <v>16</v>
      </c>
      <c r="K334" s="269">
        <f t="shared" si="59"/>
        <v>21</v>
      </c>
      <c r="L334" s="269">
        <f t="shared" si="60"/>
        <v>5670</v>
      </c>
      <c r="M334" s="335">
        <f t="shared" si="61"/>
        <v>0</v>
      </c>
      <c r="N334" s="269">
        <f t="shared" si="62"/>
        <v>16</v>
      </c>
      <c r="O334" s="269">
        <f t="shared" si="63"/>
        <v>4320</v>
      </c>
      <c r="P334" s="340">
        <f t="shared" si="64"/>
        <v>32768</v>
      </c>
      <c r="Q334" s="353" t="str">
        <f>IFERROR(VLOOKUP(F334,Database!A:F,6,FALSE),"No")</f>
        <v>Not a Designated Item to Send on Maturity</v>
      </c>
      <c r="R334" s="353" t="str">
        <f>IFERROR(VLOOKUP(F335,Database!A:E,5,FALSE),"")</f>
        <v>Not Acidified Product</v>
      </c>
      <c r="S334" s="352" t="str">
        <f>IFERROR(VLOOKUP(F334,Database!A:G,7,FALSE),"FG not Found")</f>
        <v>Not a Designated Item</v>
      </c>
      <c r="T334" s="281" t="b">
        <f t="shared" si="65"/>
        <v>0</v>
      </c>
      <c r="U334" s="414"/>
      <c r="V334" s="414"/>
      <c r="W334" s="414"/>
      <c r="X334" s="284" t="e">
        <f>IF(VLOOKUP($T334,Tags!A:AU,28)=$E334,"Tags/Reported Prod Match","Not a Match")</f>
        <v>#N/A</v>
      </c>
    </row>
    <row r="335" spans="1:24" x14ac:dyDescent="0.25">
      <c r="A335" s="282">
        <f t="shared" si="56"/>
        <v>329.1</v>
      </c>
      <c r="B335" s="425">
        <v>42383</v>
      </c>
      <c r="C335" s="347">
        <v>0</v>
      </c>
      <c r="D335" s="347">
        <v>2035</v>
      </c>
      <c r="E335" s="267">
        <f t="shared" si="58"/>
        <v>2035</v>
      </c>
      <c r="F335" s="553">
        <v>5150003362</v>
      </c>
      <c r="G335" s="426" t="str">
        <f>IFERROR(VLOOKUP(F335,Database!A:D,2,FALSE),"FG not Found")</f>
        <v>DK 10 OZ APRICOT PRESERVES-6PK</v>
      </c>
      <c r="H335" s="269">
        <f>IFERROR(VLOOKUP(F335,Database!A:C,3,FALSE),"r")</f>
        <v>2462</v>
      </c>
      <c r="I335" s="269">
        <f>IFERROR(VLOOKUP(F335,Database!A:D,4,FALSE),"r")</f>
        <v>360</v>
      </c>
      <c r="J335" s="269">
        <f t="shared" si="57"/>
        <v>5.6527777777777777</v>
      </c>
      <c r="K335" s="269">
        <f t="shared" si="59"/>
        <v>18</v>
      </c>
      <c r="L335" s="269">
        <f t="shared" si="60"/>
        <v>6480</v>
      </c>
      <c r="M335" s="335">
        <f t="shared" si="61"/>
        <v>0</v>
      </c>
      <c r="N335" s="269">
        <f t="shared" si="62"/>
        <v>6</v>
      </c>
      <c r="O335" s="269">
        <f t="shared" si="63"/>
        <v>2035</v>
      </c>
      <c r="P335" s="340">
        <f t="shared" si="64"/>
        <v>14772</v>
      </c>
      <c r="Q335" s="353" t="str">
        <f>IFERROR(VLOOKUP(F335,Database!A:F,6,FALSE),"No")</f>
        <v>Not a Designated Item to Send on Maturity</v>
      </c>
      <c r="R335" s="353" t="str">
        <f>IFERROR(VLOOKUP(F336,Database!A:E,5,FALSE),"")</f>
        <v>Not Acidified Product</v>
      </c>
      <c r="S335" s="352" t="str">
        <f>IFERROR(VLOOKUP(F335,Database!A:G,7,FALSE),"FG not Found")</f>
        <v>Not a Designated Item</v>
      </c>
      <c r="T335" s="281" t="b">
        <f t="shared" si="65"/>
        <v>0</v>
      </c>
      <c r="U335" s="414"/>
      <c r="V335" s="414"/>
      <c r="W335" s="414"/>
      <c r="X335" s="284" t="e">
        <f>IF(VLOOKUP($T335,Tags!A:AU,28)=$E335,"Tags/Reported Prod Match","Not a Match")</f>
        <v>#N/A</v>
      </c>
    </row>
    <row r="336" spans="1:24" x14ac:dyDescent="0.25">
      <c r="A336" s="282">
        <f t="shared" si="56"/>
        <v>330.1</v>
      </c>
      <c r="B336" s="425">
        <v>42384</v>
      </c>
      <c r="C336" s="347">
        <v>0</v>
      </c>
      <c r="D336" s="347">
        <v>1131</v>
      </c>
      <c r="E336" s="267">
        <f t="shared" si="58"/>
        <v>1131</v>
      </c>
      <c r="F336" s="553">
        <v>5150004535</v>
      </c>
      <c r="G336" s="426" t="str">
        <f>IFERROR(VLOOKUP(F336,Database!A:D,2,FALSE),"FG not Found")</f>
        <v>GM 10 ML ORANGE MARM</v>
      </c>
      <c r="H336" s="269">
        <f>IFERROR(VLOOKUP(F336,Database!A:C,3,FALSE),"r")</f>
        <v>1143</v>
      </c>
      <c r="I336" s="269">
        <f>IFERROR(VLOOKUP(F336,Database!A:D,4,FALSE),"r")</f>
        <v>154</v>
      </c>
      <c r="J336" s="269">
        <f t="shared" si="57"/>
        <v>7.3441558441558445</v>
      </c>
      <c r="K336" s="269">
        <f t="shared" si="59"/>
        <v>26</v>
      </c>
      <c r="L336" s="269">
        <f t="shared" si="60"/>
        <v>4004</v>
      </c>
      <c r="M336" s="335">
        <f t="shared" si="61"/>
        <v>0</v>
      </c>
      <c r="N336" s="269">
        <f t="shared" si="62"/>
        <v>8</v>
      </c>
      <c r="O336" s="269">
        <f t="shared" si="63"/>
        <v>1131</v>
      </c>
      <c r="P336" s="340">
        <f t="shared" si="64"/>
        <v>9144</v>
      </c>
      <c r="Q336" s="353" t="str">
        <f>IFERROR(VLOOKUP(F336,Database!A:F,6,FALSE),"No")</f>
        <v>Not a Designated Item to Send on Maturity</v>
      </c>
      <c r="R336" s="353" t="str">
        <f>IFERROR(VLOOKUP(F337,Database!A:E,5,FALSE),"")</f>
        <v>Not Acidified Product</v>
      </c>
      <c r="S336" s="352" t="str">
        <f>IFERROR(VLOOKUP(F336,Database!A:G,7,FALSE),"FG not Found")</f>
        <v>Not a Designated Item</v>
      </c>
      <c r="T336" s="281" t="b">
        <f t="shared" si="65"/>
        <v>0</v>
      </c>
      <c r="U336" s="414"/>
      <c r="V336" s="414"/>
      <c r="W336" s="414"/>
      <c r="X336" s="284" t="e">
        <f>IF(VLOOKUP($T336,Tags!A:AU,28)=$E336,"Tags/Reported Prod Match","Not a Match")</f>
        <v>#N/A</v>
      </c>
    </row>
    <row r="337" spans="1:24" x14ac:dyDescent="0.25">
      <c r="A337" s="282">
        <f t="shared" si="56"/>
        <v>331.1</v>
      </c>
      <c r="B337" s="425">
        <v>42384</v>
      </c>
      <c r="C337" s="347">
        <v>0</v>
      </c>
      <c r="D337" s="347">
        <v>1553</v>
      </c>
      <c r="E337" s="267">
        <f t="shared" si="58"/>
        <v>1553</v>
      </c>
      <c r="F337" s="553">
        <v>5150040127</v>
      </c>
      <c r="G337" s="426" t="str">
        <f>IFERROR(VLOOKUP(F337,Database!A:D,2,FALSE),"FG not Found")</f>
        <v>SM 10 ML PURE ORANGE MARM</v>
      </c>
      <c r="H337" s="269">
        <f>IFERROR(VLOOKUP(F337,Database!A:C,3,FALSE),"r")</f>
        <v>1143</v>
      </c>
      <c r="I337" s="269">
        <f>IFERROR(VLOOKUP(F337,Database!A:D,4,FALSE),"r")</f>
        <v>154</v>
      </c>
      <c r="J337" s="269">
        <f t="shared" si="57"/>
        <v>10.084415584415584</v>
      </c>
      <c r="K337" s="269">
        <f t="shared" si="59"/>
        <v>26</v>
      </c>
      <c r="L337" s="269">
        <f t="shared" si="60"/>
        <v>4004</v>
      </c>
      <c r="M337" s="335">
        <f t="shared" si="61"/>
        <v>0</v>
      </c>
      <c r="N337" s="269">
        <f t="shared" si="62"/>
        <v>11</v>
      </c>
      <c r="O337" s="269">
        <f t="shared" si="63"/>
        <v>1553</v>
      </c>
      <c r="P337" s="340">
        <f t="shared" si="64"/>
        <v>12573</v>
      </c>
      <c r="Q337" s="353" t="str">
        <f>IFERROR(VLOOKUP(F337,Database!A:F,6,FALSE),"No")</f>
        <v>Not a Designated Item to Send on Maturity</v>
      </c>
      <c r="R337" s="353" t="str">
        <f>IFERROR(VLOOKUP(F338,Database!A:E,5,FALSE),"")</f>
        <v>Not Acidified Product</v>
      </c>
      <c r="S337" s="352" t="str">
        <f>IFERROR(VLOOKUP(F337,Database!A:G,7,FALSE),"FG not Found")</f>
        <v>Not a Designated Item</v>
      </c>
      <c r="T337" s="281" t="b">
        <f t="shared" si="65"/>
        <v>0</v>
      </c>
      <c r="U337" s="414"/>
      <c r="V337" s="414"/>
      <c r="W337" s="414"/>
      <c r="X337" s="284" t="e">
        <f>IF(VLOOKUP($T337,Tags!A:AU,28)=$E337,"Tags/Reported Prod Match","Not a Match")</f>
        <v>#N/A</v>
      </c>
    </row>
    <row r="338" spans="1:24" x14ac:dyDescent="0.25">
      <c r="A338" s="282">
        <f t="shared" si="56"/>
        <v>332.1</v>
      </c>
      <c r="B338" s="425">
        <v>42384</v>
      </c>
      <c r="C338" s="347">
        <v>0</v>
      </c>
      <c r="D338" s="347">
        <v>154</v>
      </c>
      <c r="E338" s="267">
        <f t="shared" si="58"/>
        <v>154</v>
      </c>
      <c r="F338" s="553">
        <v>5150004546</v>
      </c>
      <c r="G338" s="426" t="str">
        <f>IFERROR(VLOOKUP(F338,Database!A:D,2,FALSE),"FG not Found")</f>
        <v>GM 10 ML LT ORANGE MARM</v>
      </c>
      <c r="H338" s="269">
        <f>IFERROR(VLOOKUP(F338,Database!A:C,3,FALSE),"r")</f>
        <v>1143</v>
      </c>
      <c r="I338" s="269">
        <f>IFERROR(VLOOKUP(F338,Database!A:D,4,FALSE),"r")</f>
        <v>154</v>
      </c>
      <c r="J338" s="269">
        <f t="shared" si="57"/>
        <v>1</v>
      </c>
      <c r="K338" s="269">
        <f t="shared" si="59"/>
        <v>26</v>
      </c>
      <c r="L338" s="269">
        <f t="shared" si="60"/>
        <v>4004</v>
      </c>
      <c r="M338" s="335">
        <f t="shared" si="61"/>
        <v>0</v>
      </c>
      <c r="N338" s="269">
        <f t="shared" si="62"/>
        <v>1</v>
      </c>
      <c r="O338" s="269">
        <f t="shared" si="63"/>
        <v>154</v>
      </c>
      <c r="P338" s="340">
        <f t="shared" si="64"/>
        <v>1143</v>
      </c>
      <c r="Q338" s="353" t="str">
        <f>IFERROR(VLOOKUP(F338,Database!A:F,6,FALSE),"No")</f>
        <v>Not a Designated Item to Send on Maturity</v>
      </c>
      <c r="R338" s="353" t="str">
        <f>IFERROR(VLOOKUP(F339,Database!A:E,5,FALSE),"")</f>
        <v>Not Acidified Product</v>
      </c>
      <c r="S338" s="352" t="str">
        <f>IFERROR(VLOOKUP(F338,Database!A:G,7,FALSE),"FG not Found")</f>
        <v>Not a Designated Item</v>
      </c>
      <c r="T338" s="281" t="b">
        <f t="shared" si="65"/>
        <v>0</v>
      </c>
      <c r="U338" s="414"/>
      <c r="V338" s="414"/>
      <c r="W338" s="414"/>
      <c r="X338" s="284" t="e">
        <f>IF(VLOOKUP($T338,Tags!A:AU,28)=$E338,"Tags/Reported Prod Match","Not a Match")</f>
        <v>#N/A</v>
      </c>
    </row>
    <row r="339" spans="1:24" x14ac:dyDescent="0.25">
      <c r="A339" s="282">
        <f t="shared" si="56"/>
        <v>333.1</v>
      </c>
      <c r="B339" s="425">
        <v>42384</v>
      </c>
      <c r="C339" s="347">
        <v>0</v>
      </c>
      <c r="D339" s="347">
        <v>424</v>
      </c>
      <c r="E339" s="267">
        <f t="shared" si="58"/>
        <v>424</v>
      </c>
      <c r="F339" s="553">
        <v>5150003979</v>
      </c>
      <c r="G339" s="426" t="str">
        <f>IFERROR(VLOOKUP(F339,Database!A:D,2,FALSE),"FG not Found")</f>
        <v>DK 2.75 OZ WLD MNE BLUBRY SYRP</v>
      </c>
      <c r="H339" s="269">
        <f>IFERROR(VLOOKUP(F339,Database!A:C,3,FALSE),"r")</f>
        <v>2282</v>
      </c>
      <c r="I339" s="269">
        <f>IFERROR(VLOOKUP(F339,Database!A:D,4,FALSE),"r")</f>
        <v>80</v>
      </c>
      <c r="J339" s="269">
        <f t="shared" si="57"/>
        <v>5.3</v>
      </c>
      <c r="K339" s="269">
        <f t="shared" si="59"/>
        <v>19</v>
      </c>
      <c r="L339" s="269">
        <f t="shared" si="60"/>
        <v>1520</v>
      </c>
      <c r="M339" s="335">
        <f t="shared" si="61"/>
        <v>0</v>
      </c>
      <c r="N339" s="269">
        <f t="shared" si="62"/>
        <v>6</v>
      </c>
      <c r="O339" s="269">
        <f t="shared" si="63"/>
        <v>424</v>
      </c>
      <c r="P339" s="340">
        <f t="shared" si="64"/>
        <v>13692</v>
      </c>
      <c r="Q339" s="353" t="str">
        <f>IFERROR(VLOOKUP(F339,Database!A:F,6,FALSE),"No")</f>
        <v>Not a Designated Item to Send on Maturity</v>
      </c>
      <c r="R339" s="353" t="str">
        <f>IFERROR(VLOOKUP(F340,Database!A:E,5,FALSE),"")</f>
        <v>Not Acidified Product</v>
      </c>
      <c r="S339" s="352" t="str">
        <f>IFERROR(VLOOKUP(F339,Database!A:G,7,FALSE),"FG not Found")</f>
        <v>Not a Designated Item</v>
      </c>
      <c r="T339" s="281" t="b">
        <f t="shared" si="65"/>
        <v>1</v>
      </c>
      <c r="U339" s="414"/>
      <c r="V339" s="414"/>
      <c r="W339" s="414"/>
      <c r="X339" s="284" t="e">
        <f>IF(VLOOKUP($T339,Tags!A:AU,28)=$E339,"Tags/Reported Prod Match","Not a Match")</f>
        <v>#N/A</v>
      </c>
    </row>
    <row r="340" spans="1:24" x14ac:dyDescent="0.25">
      <c r="A340" s="282">
        <f t="shared" si="56"/>
        <v>334.1</v>
      </c>
      <c r="B340" s="425">
        <v>42384</v>
      </c>
      <c r="C340" s="347">
        <v>0</v>
      </c>
      <c r="D340" s="347">
        <v>239</v>
      </c>
      <c r="E340" s="267">
        <f t="shared" si="58"/>
        <v>239</v>
      </c>
      <c r="F340" s="553">
        <v>5150003560</v>
      </c>
      <c r="G340" s="426" t="str">
        <f>IFERROR(VLOOKUP(F340,Database!A:D,2,FALSE),"FG not Found")</f>
        <v>DK 35 ML PURE MAPLE SYRUP</v>
      </c>
      <c r="H340" s="269">
        <f>IFERROR(VLOOKUP(F340,Database!A:C,3,FALSE),"r")</f>
        <v>2016</v>
      </c>
      <c r="I340" s="269">
        <f>IFERROR(VLOOKUP(F340,Database!A:D,4,FALSE),"r")</f>
        <v>119</v>
      </c>
      <c r="J340" s="269">
        <f t="shared" si="57"/>
        <v>2.0084033613445378</v>
      </c>
      <c r="K340" s="269">
        <f t="shared" si="59"/>
        <v>22</v>
      </c>
      <c r="L340" s="269">
        <f t="shared" si="60"/>
        <v>2618</v>
      </c>
      <c r="M340" s="335">
        <f t="shared" si="61"/>
        <v>0</v>
      </c>
      <c r="N340" s="269">
        <f t="shared" si="62"/>
        <v>3</v>
      </c>
      <c r="O340" s="269">
        <f t="shared" si="63"/>
        <v>239</v>
      </c>
      <c r="P340" s="340">
        <f t="shared" si="64"/>
        <v>6048</v>
      </c>
      <c r="Q340" s="353" t="str">
        <f>IFERROR(VLOOKUP(F340,Database!A:F,6,FALSE),"No")</f>
        <v>Not a Designated Item to Send on Maturity</v>
      </c>
      <c r="R340" s="353" t="str">
        <f>IFERROR(VLOOKUP(F341,Database!A:E,5,FALSE),"")</f>
        <v>Not Acidified Product</v>
      </c>
      <c r="S340" s="352" t="str">
        <f>IFERROR(VLOOKUP(F340,Database!A:G,7,FALSE),"FG not Found")</f>
        <v>Not a Designated Item</v>
      </c>
      <c r="T340" s="281" t="b">
        <f t="shared" si="65"/>
        <v>0</v>
      </c>
      <c r="U340" s="414"/>
      <c r="V340" s="414"/>
      <c r="W340" s="414"/>
      <c r="X340" s="284" t="e">
        <f>IF(VLOOKUP($T340,Tags!A:AU,28)=$E340,"Tags/Reported Prod Match","Not a Match")</f>
        <v>#N/A</v>
      </c>
    </row>
    <row r="341" spans="1:24" x14ac:dyDescent="0.25">
      <c r="A341" s="282">
        <f t="shared" si="56"/>
        <v>335.1</v>
      </c>
      <c r="B341" s="425">
        <v>42384</v>
      </c>
      <c r="C341" s="347">
        <v>0</v>
      </c>
      <c r="D341" s="347">
        <v>2216</v>
      </c>
      <c r="E341" s="267">
        <f t="shared" si="58"/>
        <v>2216</v>
      </c>
      <c r="F341" s="553">
        <v>5150003907</v>
      </c>
      <c r="G341" s="426" t="str">
        <f>IFERROR(VLOOKUP(F341,Database!A:D,2,FALSE),"FG not Found")</f>
        <v>DK 1.6 OZ MAPLE SYRUP GLASS</v>
      </c>
      <c r="H341" s="269">
        <f>IFERROR(VLOOKUP(F341,Database!A:C,3,FALSE),"r")</f>
        <v>1957.1</v>
      </c>
      <c r="I341" s="269">
        <f>IFERROR(VLOOKUP(F341,Database!A:D,4,FALSE),"r")</f>
        <v>119</v>
      </c>
      <c r="J341" s="269">
        <f t="shared" si="57"/>
        <v>18.6218487394958</v>
      </c>
      <c r="K341" s="269">
        <f t="shared" si="59"/>
        <v>22</v>
      </c>
      <c r="L341" s="269">
        <f t="shared" si="60"/>
        <v>2618</v>
      </c>
      <c r="M341" s="335">
        <f t="shared" si="61"/>
        <v>0</v>
      </c>
      <c r="N341" s="269">
        <f t="shared" si="62"/>
        <v>19</v>
      </c>
      <c r="O341" s="269">
        <f t="shared" si="63"/>
        <v>2216</v>
      </c>
      <c r="P341" s="340">
        <f t="shared" si="64"/>
        <v>37184.9</v>
      </c>
      <c r="Q341" s="353" t="str">
        <f>IFERROR(VLOOKUP(F341,Database!A:F,6,FALSE),"No")</f>
        <v>Not a Designated Item to Send on Maturity</v>
      </c>
      <c r="R341" s="353" t="str">
        <f>IFERROR(VLOOKUP(F342,Database!A:E,5,FALSE),"")</f>
        <v>Not Acidified Product</v>
      </c>
      <c r="S341" s="352" t="str">
        <f>IFERROR(VLOOKUP(F341,Database!A:G,7,FALSE),"FG not Found")</f>
        <v>Not a Designated Item</v>
      </c>
      <c r="T341" s="281" t="b">
        <f t="shared" si="65"/>
        <v>1</v>
      </c>
      <c r="U341" s="414"/>
      <c r="V341" s="414"/>
      <c r="W341" s="414"/>
      <c r="X341" s="284" t="e">
        <f>IF(VLOOKUP($T341,Tags!A:AU,28)=$E341,"Tags/Reported Prod Match","Not a Match")</f>
        <v>#N/A</v>
      </c>
    </row>
    <row r="342" spans="1:24" x14ac:dyDescent="0.25">
      <c r="A342" s="282">
        <f t="shared" si="56"/>
        <v>336.1</v>
      </c>
      <c r="B342" s="425">
        <v>42384</v>
      </c>
      <c r="C342" s="347">
        <v>0</v>
      </c>
      <c r="D342" s="347">
        <v>1811</v>
      </c>
      <c r="E342" s="267">
        <f t="shared" si="58"/>
        <v>1811</v>
      </c>
      <c r="F342" s="553">
        <v>5150028601</v>
      </c>
      <c r="G342" s="426" t="str">
        <f>IFERROR(VLOOKUP(F342,Database!A:D,2,FALSE),"FG not Found")</f>
        <v>C&amp;B 12 OZ ORANGE MARMALADE</v>
      </c>
      <c r="H342" s="269">
        <f>IFERROR(VLOOKUP(F342,Database!A:C,3,FALSE),"r")</f>
        <v>2048</v>
      </c>
      <c r="I342" s="269">
        <f>IFERROR(VLOOKUP(F342,Database!A:D,4,FALSE),"r")</f>
        <v>270</v>
      </c>
      <c r="J342" s="269">
        <f t="shared" si="57"/>
        <v>6.7074074074074073</v>
      </c>
      <c r="K342" s="269">
        <f t="shared" si="59"/>
        <v>21</v>
      </c>
      <c r="L342" s="269">
        <f t="shared" si="60"/>
        <v>5670</v>
      </c>
      <c r="M342" s="335">
        <f t="shared" si="61"/>
        <v>0</v>
      </c>
      <c r="N342" s="269">
        <f t="shared" si="62"/>
        <v>7</v>
      </c>
      <c r="O342" s="269">
        <f t="shared" si="63"/>
        <v>1811</v>
      </c>
      <c r="P342" s="340">
        <f t="shared" si="64"/>
        <v>14336</v>
      </c>
      <c r="Q342" s="353" t="str">
        <f>IFERROR(VLOOKUP(F342,Database!A:F,6,FALSE),"No")</f>
        <v>Not a Designated Item to Send on Maturity</v>
      </c>
      <c r="R342" s="353" t="str">
        <f>IFERROR(VLOOKUP(F343,Database!A:E,5,FALSE),"")</f>
        <v>Not Acidified Product</v>
      </c>
      <c r="S342" s="352" t="str">
        <f>IFERROR(VLOOKUP(F342,Database!A:G,7,FALSE),"FG not Found")</f>
        <v>Not a Designated Item</v>
      </c>
      <c r="T342" s="281" t="b">
        <f t="shared" si="65"/>
        <v>0</v>
      </c>
      <c r="U342" s="414"/>
      <c r="V342" s="414"/>
      <c r="W342" s="414"/>
      <c r="X342" s="284" t="e">
        <f>IF(VLOOKUP($T342,Tags!A:AU,28)=$E342,"Tags/Reported Prod Match","Not a Match")</f>
        <v>#N/A</v>
      </c>
    </row>
    <row r="343" spans="1:24" x14ac:dyDescent="0.25">
      <c r="A343" s="282">
        <f t="shared" si="56"/>
        <v>337.1</v>
      </c>
      <c r="B343" s="425">
        <v>42384</v>
      </c>
      <c r="C343" s="347">
        <v>0</v>
      </c>
      <c r="D343" s="347">
        <v>4208</v>
      </c>
      <c r="E343" s="267">
        <f t="shared" si="58"/>
        <v>4208</v>
      </c>
      <c r="F343" s="553">
        <v>5150005682</v>
      </c>
      <c r="G343" s="426" t="str">
        <f>IFERROR(VLOOKUP(F343,Database!A:D,2,FALSE),"FG not Found")</f>
        <v>SM 12 FL OZ BLUEBERRY SYRUP</v>
      </c>
      <c r="H343" s="269">
        <f>IFERROR(VLOOKUP(F343,Database!A:C,3,FALSE),"r")</f>
        <v>1545</v>
      </c>
      <c r="I343" s="269">
        <f>IFERROR(VLOOKUP(F343,Database!A:D,4,FALSE),"r")</f>
        <v>148</v>
      </c>
      <c r="J343" s="269">
        <f t="shared" si="57"/>
        <v>28.432432432432432</v>
      </c>
      <c r="K343" s="269">
        <f t="shared" si="59"/>
        <v>26</v>
      </c>
      <c r="L343" s="269">
        <f t="shared" si="60"/>
        <v>3848</v>
      </c>
      <c r="M343" s="335">
        <f t="shared" si="61"/>
        <v>1</v>
      </c>
      <c r="N343" s="269">
        <f t="shared" si="62"/>
        <v>3</v>
      </c>
      <c r="O343" s="269">
        <f t="shared" si="63"/>
        <v>360</v>
      </c>
      <c r="P343" s="340">
        <f t="shared" si="64"/>
        <v>4635</v>
      </c>
      <c r="Q343" s="353" t="str">
        <f>IFERROR(VLOOKUP(F343,Database!A:F,6,FALSE),"No")</f>
        <v>Not a Designated Item to Send on Maturity</v>
      </c>
      <c r="R343" s="353" t="str">
        <f>IFERROR(VLOOKUP(F344,Database!A:E,5,FALSE),"")</f>
        <v>Not Acidified Product</v>
      </c>
      <c r="S343" s="352" t="str">
        <f>IFERROR(VLOOKUP(F343,Database!A:G,7,FALSE),"FG not Found")</f>
        <v>Not a Designated Item</v>
      </c>
      <c r="T343" s="281" t="b">
        <f t="shared" si="65"/>
        <v>0</v>
      </c>
      <c r="U343" s="414"/>
      <c r="V343" s="414"/>
      <c r="W343" s="414"/>
      <c r="X343" s="284" t="e">
        <f>IF(VLOOKUP($T343,Tags!A:AU,28)=$E343,"Tags/Reported Prod Match","Not a Match")</f>
        <v>#N/A</v>
      </c>
    </row>
    <row r="344" spans="1:24" x14ac:dyDescent="0.25">
      <c r="A344" s="282">
        <f t="shared" si="56"/>
        <v>338.1</v>
      </c>
      <c r="B344" s="425">
        <v>42384</v>
      </c>
      <c r="C344" s="347">
        <v>0</v>
      </c>
      <c r="D344" s="347">
        <v>1779</v>
      </c>
      <c r="E344" s="267">
        <f t="shared" si="58"/>
        <v>1779</v>
      </c>
      <c r="F344" s="553">
        <v>7092000770</v>
      </c>
      <c r="G344" s="426" t="str">
        <f>IFERROR(VLOOKUP(F344,Database!A:D,2,FALSE),"FG not Found")</f>
        <v>KB 16 OZ SDLS BLKBRY JAM</v>
      </c>
      <c r="H344" s="269">
        <f>IFERROR(VLOOKUP(F344,Database!A:C,3,FALSE),"r")</f>
        <v>2171.3000000000002</v>
      </c>
      <c r="I344" s="269">
        <f>IFERROR(VLOOKUP(F344,Database!A:D,4,FALSE),"r")</f>
        <v>119</v>
      </c>
      <c r="J344" s="269">
        <f t="shared" si="57"/>
        <v>14.949579831932773</v>
      </c>
      <c r="K344" s="269">
        <f t="shared" si="59"/>
        <v>20</v>
      </c>
      <c r="L344" s="269">
        <f t="shared" si="60"/>
        <v>2380</v>
      </c>
      <c r="M344" s="335">
        <f t="shared" si="61"/>
        <v>0</v>
      </c>
      <c r="N344" s="269">
        <f t="shared" si="62"/>
        <v>15</v>
      </c>
      <c r="O344" s="269">
        <f t="shared" si="63"/>
        <v>1779</v>
      </c>
      <c r="P344" s="340">
        <f t="shared" si="64"/>
        <v>32569.500000000004</v>
      </c>
      <c r="Q344" s="353" t="str">
        <f>IFERROR(VLOOKUP(F344,Database!A:F,6,FALSE),"No")</f>
        <v>Not a Designated Item to Send on Maturity</v>
      </c>
      <c r="R344" s="353" t="str">
        <f>IFERROR(VLOOKUP(F345,Database!A:E,5,FALSE),"")</f>
        <v>Not Acidified Product</v>
      </c>
      <c r="S344" s="352" t="str">
        <f>IFERROR(VLOOKUP(F344,Database!A:G,7,FALSE),"FG not Found")</f>
        <v>Not a Designated Item</v>
      </c>
      <c r="T344" s="281" t="b">
        <f t="shared" si="65"/>
        <v>0</v>
      </c>
      <c r="U344" s="414"/>
      <c r="V344" s="414"/>
      <c r="W344" s="414"/>
      <c r="X344" s="284" t="e">
        <f>IF(VLOOKUP($T344,Tags!A:AU,28)=$E344,"Tags/Reported Prod Match","Not a Match")</f>
        <v>#N/A</v>
      </c>
    </row>
    <row r="345" spans="1:24" x14ac:dyDescent="0.25">
      <c r="A345" s="282">
        <f t="shared" si="56"/>
        <v>339.1</v>
      </c>
      <c r="B345" s="425">
        <v>42384</v>
      </c>
      <c r="C345" s="347">
        <v>0</v>
      </c>
      <c r="D345" s="347">
        <v>2680</v>
      </c>
      <c r="E345" s="267">
        <f t="shared" si="58"/>
        <v>2680</v>
      </c>
      <c r="F345" s="553">
        <v>7092000772</v>
      </c>
      <c r="G345" s="426" t="str">
        <f>IFERROR(VLOOKUP(F345,Database!A:D,2,FALSE),"FG not Found")</f>
        <v>KB 16 OZ SDLS BOYSEN JAM</v>
      </c>
      <c r="H345" s="269">
        <f>IFERROR(VLOOKUP(F345,Database!A:C,3,FALSE),"r")</f>
        <v>2171.3000000000002</v>
      </c>
      <c r="I345" s="269">
        <f>IFERROR(VLOOKUP(F345,Database!A:D,4,FALSE),"r")</f>
        <v>119</v>
      </c>
      <c r="J345" s="269">
        <f t="shared" si="57"/>
        <v>22.521008403361346</v>
      </c>
      <c r="K345" s="269">
        <f t="shared" si="59"/>
        <v>20</v>
      </c>
      <c r="L345" s="269">
        <f t="shared" si="60"/>
        <v>2380</v>
      </c>
      <c r="M345" s="335">
        <f t="shared" si="61"/>
        <v>1</v>
      </c>
      <c r="N345" s="269">
        <f t="shared" si="62"/>
        <v>3</v>
      </c>
      <c r="O345" s="269">
        <f t="shared" si="63"/>
        <v>300</v>
      </c>
      <c r="P345" s="340">
        <f t="shared" si="64"/>
        <v>6513.9000000000005</v>
      </c>
      <c r="Q345" s="353" t="str">
        <f>IFERROR(VLOOKUP(F345,Database!A:F,6,FALSE),"No")</f>
        <v>Not a Designated Item to Send on Maturity</v>
      </c>
      <c r="R345" s="353" t="str">
        <f>IFERROR(VLOOKUP(F346,Database!A:E,5,FALSE),"")</f>
        <v>Not Acidified Product</v>
      </c>
      <c r="S345" s="352" t="str">
        <f>IFERROR(VLOOKUP(F345,Database!A:G,7,FALSE),"FG not Found")</f>
        <v>Not a Designated Item</v>
      </c>
      <c r="T345" s="281" t="b">
        <f t="shared" si="65"/>
        <v>1</v>
      </c>
      <c r="U345" s="414"/>
      <c r="V345" s="414"/>
      <c r="W345" s="414"/>
      <c r="X345" s="284" t="e">
        <f>IF(VLOOKUP($T345,Tags!A:AU,28)=$E345,"Tags/Reported Prod Match","Not a Match")</f>
        <v>#N/A</v>
      </c>
    </row>
    <row r="346" spans="1:24" x14ac:dyDescent="0.25">
      <c r="A346" s="282">
        <f t="shared" si="56"/>
        <v>340.1</v>
      </c>
      <c r="B346" s="425">
        <v>42384</v>
      </c>
      <c r="C346" s="347">
        <v>0</v>
      </c>
      <c r="D346" s="347">
        <v>102</v>
      </c>
      <c r="E346" s="267">
        <f t="shared" si="58"/>
        <v>102</v>
      </c>
      <c r="F346" s="553">
        <v>5150003501</v>
      </c>
      <c r="G346" s="426" t="str">
        <f>IFERROR(VLOOKUP(F346,Database!A:D,2,FALSE),"FG not Found")</f>
        <v>DK 10 TN BLACKBERRY PRESERVES</v>
      </c>
      <c r="H346" s="269">
        <f>IFERROR(VLOOKUP(F346,Database!A:C,3,FALSE),"r")</f>
        <v>2347</v>
      </c>
      <c r="I346" s="269">
        <f>IFERROR(VLOOKUP(F346,Database!A:D,4,FALSE),"r")</f>
        <v>42</v>
      </c>
      <c r="J346" s="269">
        <f t="shared" si="57"/>
        <v>2.4285714285714284</v>
      </c>
      <c r="K346" s="269">
        <f t="shared" si="59"/>
        <v>18</v>
      </c>
      <c r="L346" s="269">
        <f t="shared" si="60"/>
        <v>756</v>
      </c>
      <c r="M346" s="335">
        <f t="shared" si="61"/>
        <v>0</v>
      </c>
      <c r="N346" s="269">
        <f t="shared" si="62"/>
        <v>3</v>
      </c>
      <c r="O346" s="269">
        <f t="shared" si="63"/>
        <v>102</v>
      </c>
      <c r="P346" s="340">
        <f t="shared" si="64"/>
        <v>7041</v>
      </c>
      <c r="Q346" s="353" t="str">
        <f>IFERROR(VLOOKUP(F346,Database!A:F,6,FALSE),"No")</f>
        <v>Not a Designated Item to Send on Maturity</v>
      </c>
      <c r="R346" s="353" t="str">
        <f>IFERROR(VLOOKUP(F347,Database!A:E,5,FALSE),"")</f>
        <v>Not Acidified Product</v>
      </c>
      <c r="S346" s="352" t="str">
        <f>IFERROR(VLOOKUP(F346,Database!A:G,7,FALSE),"FG not Found")</f>
        <v>Not a Designated Item</v>
      </c>
      <c r="T346" s="281" t="b">
        <f t="shared" si="65"/>
        <v>0</v>
      </c>
      <c r="U346" s="414"/>
      <c r="V346" s="414"/>
      <c r="W346" s="414"/>
      <c r="X346" s="284" t="e">
        <f>IF(VLOOKUP($T346,Tags!A:AU,28)=$E346,"Tags/Reported Prod Match","Not a Match")</f>
        <v>#N/A</v>
      </c>
    </row>
    <row r="347" spans="1:24" x14ac:dyDescent="0.25">
      <c r="A347" s="282">
        <f t="shared" si="56"/>
        <v>341.1</v>
      </c>
      <c r="B347" s="425">
        <v>42385</v>
      </c>
      <c r="C347" s="347">
        <v>0</v>
      </c>
      <c r="D347" s="347">
        <v>1764</v>
      </c>
      <c r="E347" s="267">
        <f t="shared" si="58"/>
        <v>1764</v>
      </c>
      <c r="F347" s="553">
        <v>5150040149</v>
      </c>
      <c r="G347" s="426" t="str">
        <f>IFERROR(VLOOKUP(F347,Database!A:D,2,FALSE),"FG not Found")</f>
        <v>SM 10 ML NSA STRAW SPRD</v>
      </c>
      <c r="H347" s="269">
        <f>IFERROR(VLOOKUP(F347,Database!A:C,3,FALSE),"r")</f>
        <v>1004.4</v>
      </c>
      <c r="I347" s="269">
        <f>IFERROR(VLOOKUP(F347,Database!A:D,4,FALSE),"r")</f>
        <v>154</v>
      </c>
      <c r="J347" s="269">
        <f t="shared" si="57"/>
        <v>11.454545454545455</v>
      </c>
      <c r="K347" s="269">
        <f t="shared" si="59"/>
        <v>26</v>
      </c>
      <c r="L347" s="269">
        <f t="shared" si="60"/>
        <v>4004</v>
      </c>
      <c r="M347" s="335">
        <f t="shared" si="61"/>
        <v>0</v>
      </c>
      <c r="N347" s="269">
        <f t="shared" si="62"/>
        <v>12</v>
      </c>
      <c r="O347" s="269">
        <f t="shared" si="63"/>
        <v>1764</v>
      </c>
      <c r="P347" s="340">
        <f t="shared" si="64"/>
        <v>12052.8</v>
      </c>
      <c r="Q347" s="353" t="str">
        <f>IFERROR(VLOOKUP(F347,Database!A:F,6,FALSE),"No")</f>
        <v>Not a Designated Item to Send on Maturity</v>
      </c>
      <c r="R347" s="353" t="str">
        <f>IFERROR(VLOOKUP(F348,Database!A:E,5,FALSE),"")</f>
        <v>Not Acidified Product</v>
      </c>
      <c r="S347" s="352" t="str">
        <f>IFERROR(VLOOKUP(F347,Database!A:G,7,FALSE),"FG not Found")</f>
        <v>Not a Designated Item</v>
      </c>
      <c r="T347" s="281" t="b">
        <f t="shared" si="65"/>
        <v>0</v>
      </c>
      <c r="U347" s="414"/>
      <c r="V347" s="414"/>
      <c r="W347" s="414"/>
      <c r="X347" s="284" t="e">
        <f>IF(VLOOKUP($T347,Tags!A:AU,28)=$E347,"Tags/Reported Prod Match","Not a Match")</f>
        <v>#N/A</v>
      </c>
    </row>
    <row r="348" spans="1:24" x14ac:dyDescent="0.25">
      <c r="A348" s="282">
        <f t="shared" si="56"/>
        <v>342.1</v>
      </c>
      <c r="B348" s="425">
        <v>42385</v>
      </c>
      <c r="C348" s="347">
        <v>0</v>
      </c>
      <c r="D348" s="347">
        <v>1060</v>
      </c>
      <c r="E348" s="267">
        <f t="shared" si="58"/>
        <v>1060</v>
      </c>
      <c r="F348" s="553">
        <v>5150004545</v>
      </c>
      <c r="G348" s="426" t="str">
        <f>IFERROR(VLOOKUP(F348,Database!A:D,2,FALSE),"FG not Found")</f>
        <v>GM 10 ML LT RASP FR SPREAD</v>
      </c>
      <c r="H348" s="269">
        <f>IFERROR(VLOOKUP(F348,Database!A:C,3,FALSE),"r")</f>
        <v>1143</v>
      </c>
      <c r="I348" s="269">
        <f>IFERROR(VLOOKUP(F348,Database!A:D,4,FALSE),"r")</f>
        <v>154</v>
      </c>
      <c r="J348" s="269">
        <f t="shared" si="57"/>
        <v>6.883116883116883</v>
      </c>
      <c r="K348" s="269">
        <f t="shared" si="59"/>
        <v>26</v>
      </c>
      <c r="L348" s="269">
        <f t="shared" si="60"/>
        <v>4004</v>
      </c>
      <c r="M348" s="335">
        <f t="shared" si="61"/>
        <v>0</v>
      </c>
      <c r="N348" s="269">
        <f t="shared" si="62"/>
        <v>7</v>
      </c>
      <c r="O348" s="269">
        <f t="shared" si="63"/>
        <v>1060</v>
      </c>
      <c r="P348" s="340">
        <f t="shared" si="64"/>
        <v>8001</v>
      </c>
      <c r="Q348" s="353" t="str">
        <f>IFERROR(VLOOKUP(F348,Database!A:F,6,FALSE),"No")</f>
        <v>Not a Designated Item to Send on Maturity</v>
      </c>
      <c r="R348" s="353" t="str">
        <f>IFERROR(VLOOKUP(F349,Database!A:E,5,FALSE),"")</f>
        <v>Not Acidified Product</v>
      </c>
      <c r="S348" s="352" t="str">
        <f>IFERROR(VLOOKUP(F348,Database!A:G,7,FALSE),"FG not Found")</f>
        <v>Not a Designated Item</v>
      </c>
      <c r="T348" s="281" t="b">
        <f t="shared" si="65"/>
        <v>0</v>
      </c>
      <c r="U348" s="414"/>
      <c r="V348" s="414"/>
      <c r="W348" s="414"/>
      <c r="X348" s="284" t="e">
        <f>IF(VLOOKUP($T348,Tags!A:AU,28)=$E348,"Tags/Reported Prod Match","Not a Match")</f>
        <v>#N/A</v>
      </c>
    </row>
    <row r="349" spans="1:24" x14ac:dyDescent="0.25">
      <c r="A349" s="282">
        <f t="shared" si="56"/>
        <v>343.1</v>
      </c>
      <c r="B349" s="425">
        <v>42385</v>
      </c>
      <c r="C349" s="347">
        <v>0</v>
      </c>
      <c r="D349" s="347">
        <v>508</v>
      </c>
      <c r="E349" s="267">
        <f t="shared" si="58"/>
        <v>508</v>
      </c>
      <c r="F349" s="553">
        <v>5150003916</v>
      </c>
      <c r="G349" s="426" t="str">
        <f>IFERROR(VLOOKUP(F349,Database!A:D,2,FALSE),"FG not Found")</f>
        <v>DK 1.4 OZ KETCHUP</v>
      </c>
      <c r="H349" s="269">
        <f>IFERROR(VLOOKUP(F349,Database!A:C,3,FALSE),"r")</f>
        <v>1850</v>
      </c>
      <c r="I349" s="269">
        <f>IFERROR(VLOOKUP(F349,Database!A:D,4,FALSE),"r")</f>
        <v>119</v>
      </c>
      <c r="J349" s="269">
        <f t="shared" si="57"/>
        <v>4.26890756302521</v>
      </c>
      <c r="K349" s="269">
        <f t="shared" si="59"/>
        <v>24</v>
      </c>
      <c r="L349" s="269">
        <f t="shared" si="60"/>
        <v>2856</v>
      </c>
      <c r="M349" s="335">
        <f t="shared" si="61"/>
        <v>0</v>
      </c>
      <c r="N349" s="269">
        <f t="shared" si="62"/>
        <v>5</v>
      </c>
      <c r="O349" s="269">
        <f t="shared" si="63"/>
        <v>508</v>
      </c>
      <c r="P349" s="340">
        <f t="shared" si="64"/>
        <v>9250</v>
      </c>
      <c r="Q349" s="353" t="str">
        <f>IFERROR(VLOOKUP(F349,Database!A:F,6,FALSE),"No")</f>
        <v>Not a Designated Item to Send on Maturity</v>
      </c>
      <c r="R349" s="353" t="str">
        <f>IFERROR(VLOOKUP(F350,Database!A:E,5,FALSE),"")</f>
        <v>Not Acidified Product</v>
      </c>
      <c r="S349" s="352" t="str">
        <f>IFERROR(VLOOKUP(F349,Database!A:G,7,FALSE),"FG not Found")</f>
        <v>Not a Designated Item</v>
      </c>
      <c r="T349" s="281" t="b">
        <f t="shared" si="65"/>
        <v>0</v>
      </c>
      <c r="U349" s="414"/>
      <c r="V349" s="414"/>
      <c r="W349" s="414"/>
      <c r="X349" s="284" t="e">
        <f>IF(VLOOKUP($T349,Tags!A:AU,28)=$E349,"Tags/Reported Prod Match","Not a Match")</f>
        <v>#N/A</v>
      </c>
    </row>
    <row r="350" spans="1:24" x14ac:dyDescent="0.25">
      <c r="A350" s="282">
        <f t="shared" si="56"/>
        <v>344.1</v>
      </c>
      <c r="B350" s="425">
        <v>42385</v>
      </c>
      <c r="C350" s="347">
        <v>0</v>
      </c>
      <c r="D350" s="347">
        <v>1320</v>
      </c>
      <c r="E350" s="267">
        <f t="shared" si="58"/>
        <v>1320</v>
      </c>
      <c r="F350" s="553">
        <v>5150003922</v>
      </c>
      <c r="G350" s="426" t="str">
        <f>IFERROR(VLOOKUP(F350,Database!A:D,2,FALSE),"FG not Found")</f>
        <v>DK 40G MUSTARD SPN INTL</v>
      </c>
      <c r="H350" s="269">
        <f>IFERROR(VLOOKUP(F350,Database!A:C,3,FALSE),"r")</f>
        <v>119</v>
      </c>
      <c r="I350" s="269">
        <f>IFERROR(VLOOKUP(F350,Database!A:D,4,FALSE),"r")</f>
        <v>1850</v>
      </c>
      <c r="J350" s="269">
        <f t="shared" si="57"/>
        <v>0.71351351351351355</v>
      </c>
      <c r="K350" s="269">
        <f t="shared" si="59"/>
        <v>26</v>
      </c>
      <c r="L350" s="269">
        <f t="shared" si="60"/>
        <v>48100</v>
      </c>
      <c r="M350" s="335">
        <f t="shared" si="61"/>
        <v>0</v>
      </c>
      <c r="N350" s="269">
        <f t="shared" si="62"/>
        <v>1</v>
      </c>
      <c r="O350" s="269">
        <f t="shared" si="63"/>
        <v>1320</v>
      </c>
      <c r="P350" s="340">
        <f t="shared" si="64"/>
        <v>119</v>
      </c>
      <c r="Q350" s="353" t="str">
        <f>IFERROR(VLOOKUP(F350,Database!A:F,6,FALSE),"No")</f>
        <v>Not a Designated Item to Send on Maturity</v>
      </c>
      <c r="R350" s="353" t="str">
        <f>IFERROR(VLOOKUP(F351,Database!A:E,5,FALSE),"")</f>
        <v>Not Acidified Product</v>
      </c>
      <c r="S350" s="352" t="str">
        <f>IFERROR(VLOOKUP(F350,Database!A:G,7,FALSE),"FG not Found")</f>
        <v>Not a Designated Item</v>
      </c>
      <c r="T350" s="281" t="b">
        <f t="shared" si="65"/>
        <v>0</v>
      </c>
      <c r="U350" s="414"/>
      <c r="V350" s="414"/>
      <c r="W350" s="414"/>
      <c r="X350" s="284" t="e">
        <f>IF(VLOOKUP($T350,Tags!A:AU,28)=$E350,"Tags/Reported Prod Match","Not a Match")</f>
        <v>#N/A</v>
      </c>
    </row>
    <row r="351" spans="1:24" x14ac:dyDescent="0.25">
      <c r="A351" s="282">
        <f t="shared" si="56"/>
        <v>345.1</v>
      </c>
      <c r="B351" s="425">
        <v>42385</v>
      </c>
      <c r="C351" s="347">
        <v>0</v>
      </c>
      <c r="D351" s="347">
        <v>540</v>
      </c>
      <c r="E351" s="267">
        <f t="shared" si="58"/>
        <v>540</v>
      </c>
      <c r="F351" s="553">
        <v>5150003915</v>
      </c>
      <c r="G351" s="426" t="str">
        <f>IFERROR(VLOOKUP(F351,Database!A:D,2,FALSE),"FG not Found")</f>
        <v>DK 1.4 OZ MUSTARD</v>
      </c>
      <c r="H351" s="269">
        <f>IFERROR(VLOOKUP(F351,Database!A:C,3,FALSE),"r")</f>
        <v>1850</v>
      </c>
      <c r="I351" s="269">
        <f>IFERROR(VLOOKUP(F351,Database!A:D,4,FALSE),"r")</f>
        <v>119</v>
      </c>
      <c r="J351" s="269">
        <f t="shared" si="57"/>
        <v>4.53781512605042</v>
      </c>
      <c r="K351" s="269">
        <f t="shared" si="59"/>
        <v>24</v>
      </c>
      <c r="L351" s="269">
        <f t="shared" si="60"/>
        <v>2856</v>
      </c>
      <c r="M351" s="335">
        <f t="shared" si="61"/>
        <v>0</v>
      </c>
      <c r="N351" s="269">
        <f t="shared" si="62"/>
        <v>5</v>
      </c>
      <c r="O351" s="269">
        <f t="shared" si="63"/>
        <v>540</v>
      </c>
      <c r="P351" s="340">
        <f t="shared" si="64"/>
        <v>9250</v>
      </c>
      <c r="Q351" s="353" t="str">
        <f>IFERROR(VLOOKUP(F351,Database!A:F,6,FALSE),"No")</f>
        <v>Not a Designated Item to Send on Maturity</v>
      </c>
      <c r="R351" s="353" t="str">
        <f>IFERROR(VLOOKUP(F352,Database!A:E,5,FALSE),"")</f>
        <v>Not Acidified Product</v>
      </c>
      <c r="S351" s="352" t="str">
        <f>IFERROR(VLOOKUP(F351,Database!A:G,7,FALSE),"FG not Found")</f>
        <v>Allergen</v>
      </c>
      <c r="T351" s="281" t="b">
        <f t="shared" si="65"/>
        <v>1</v>
      </c>
      <c r="U351" s="414"/>
      <c r="V351" s="414"/>
      <c r="W351" s="414"/>
      <c r="X351" s="284" t="e">
        <f>IF(VLOOKUP($T351,Tags!A:AU,28)=$E351,"Tags/Reported Prod Match","Not a Match")</f>
        <v>#N/A</v>
      </c>
    </row>
    <row r="352" spans="1:24" x14ac:dyDescent="0.25">
      <c r="A352" s="282">
        <f t="shared" si="56"/>
        <v>346.1</v>
      </c>
      <c r="B352" s="425">
        <v>42385</v>
      </c>
      <c r="C352" s="347">
        <v>0</v>
      </c>
      <c r="D352" s="347">
        <v>640</v>
      </c>
      <c r="E352" s="267">
        <f t="shared" si="58"/>
        <v>640</v>
      </c>
      <c r="F352" s="553">
        <v>5150002297</v>
      </c>
      <c r="G352" s="426" t="str">
        <f>IFERROR(VLOOKUP(F352,Database!A:D,2,FALSE),"FG not Found")</f>
        <v>DK 1.2 FL OZ REAL MAYONNAISE</v>
      </c>
      <c r="H352" s="269">
        <f>IFERROR(VLOOKUP(F352,Database!A:C,3,FALSE),"r")</f>
        <v>1754.8</v>
      </c>
      <c r="I352" s="269">
        <f>IFERROR(VLOOKUP(F352,Database!A:D,4,FALSE),"r")</f>
        <v>119</v>
      </c>
      <c r="J352" s="269">
        <f t="shared" si="57"/>
        <v>5.3781512605042021</v>
      </c>
      <c r="K352" s="269">
        <f t="shared" si="59"/>
        <v>25</v>
      </c>
      <c r="L352" s="269">
        <f t="shared" si="60"/>
        <v>2975</v>
      </c>
      <c r="M352" s="335">
        <f t="shared" si="61"/>
        <v>0</v>
      </c>
      <c r="N352" s="269">
        <f t="shared" si="62"/>
        <v>6</v>
      </c>
      <c r="O352" s="269">
        <f t="shared" si="63"/>
        <v>640</v>
      </c>
      <c r="P352" s="340">
        <f t="shared" si="64"/>
        <v>10528.8</v>
      </c>
      <c r="Q352" s="353" t="str">
        <f>IFERROR(VLOOKUP(F352,Database!A:F,6,FALSE),"No")</f>
        <v>MICRO</v>
      </c>
      <c r="R352" s="353" t="str">
        <f>IFERROR(VLOOKUP(F353,Database!A:E,5,FALSE),"")</f>
        <v>Not Acidified Product</v>
      </c>
      <c r="S352" s="352" t="str">
        <f>IFERROR(VLOOKUP(F352,Database!A:G,7,FALSE),"FG not Found")</f>
        <v>Allergen</v>
      </c>
      <c r="T352" s="281" t="b">
        <f t="shared" si="65"/>
        <v>0</v>
      </c>
      <c r="U352" s="414"/>
      <c r="V352" s="414"/>
      <c r="W352" s="414"/>
      <c r="X352" s="284" t="e">
        <f>IF(VLOOKUP($T352,Tags!A:AU,28)=$E352,"Tags/Reported Prod Match","Not a Match")</f>
        <v>#N/A</v>
      </c>
    </row>
    <row r="353" spans="1:24" x14ac:dyDescent="0.25">
      <c r="A353" s="282">
        <f t="shared" si="56"/>
        <v>347.1</v>
      </c>
      <c r="B353" s="425">
        <v>42385</v>
      </c>
      <c r="C353" s="347">
        <v>0</v>
      </c>
      <c r="D353" s="347">
        <v>5932</v>
      </c>
      <c r="E353" s="267">
        <f t="shared" si="58"/>
        <v>5932</v>
      </c>
      <c r="F353" s="553">
        <v>5150000328</v>
      </c>
      <c r="G353" s="426" t="str">
        <f>IFERROR(VLOOKUP(F353,Database!A:D,2,FALSE),"FG not Found")</f>
        <v>SM 4 LB GRAPE JELLY</v>
      </c>
      <c r="H353" s="269">
        <f>IFERROR(VLOOKUP(F353,Database!A:C,3,FALSE),"r")</f>
        <v>1997</v>
      </c>
      <c r="I353" s="269">
        <f>IFERROR(VLOOKUP(F353,Database!A:D,4,FALSE),"r")</f>
        <v>60</v>
      </c>
      <c r="J353" s="269">
        <f t="shared" si="57"/>
        <v>98.86666666666666</v>
      </c>
      <c r="K353" s="269">
        <f t="shared" si="59"/>
        <v>22</v>
      </c>
      <c r="L353" s="269">
        <f t="shared" si="60"/>
        <v>1320</v>
      </c>
      <c r="M353" s="335">
        <f t="shared" si="61"/>
        <v>4</v>
      </c>
      <c r="N353" s="269">
        <f t="shared" si="62"/>
        <v>11</v>
      </c>
      <c r="O353" s="269">
        <f t="shared" si="63"/>
        <v>652</v>
      </c>
      <c r="P353" s="340">
        <f t="shared" si="64"/>
        <v>21967</v>
      </c>
      <c r="Q353" s="353" t="str">
        <f>IFERROR(VLOOKUP(F353,Database!A:F,6,FALSE),"No")</f>
        <v>Not a Designated Item to Send on Maturity</v>
      </c>
      <c r="R353" s="353" t="str">
        <f>IFERROR(VLOOKUP(F354,Database!A:E,5,FALSE),"")</f>
        <v>Not Acidified Product</v>
      </c>
      <c r="S353" s="352" t="str">
        <f>IFERROR(VLOOKUP(F353,Database!A:G,7,FALSE),"FG not Found")</f>
        <v>Not a Designated Item</v>
      </c>
      <c r="T353" s="281" t="b">
        <f t="shared" si="65"/>
        <v>0</v>
      </c>
      <c r="U353" s="414"/>
      <c r="V353" s="414"/>
      <c r="W353" s="414"/>
      <c r="X353" s="284" t="e">
        <f>IF(VLOOKUP($T353,Tags!A:AU,28)=$E353,"Tags/Reported Prod Match","Not a Match")</f>
        <v>#N/A</v>
      </c>
    </row>
    <row r="354" spans="1:24" x14ac:dyDescent="0.25">
      <c r="A354" s="282">
        <f t="shared" si="56"/>
        <v>348.1</v>
      </c>
      <c r="B354" s="425">
        <v>42385</v>
      </c>
      <c r="C354" s="347">
        <v>0</v>
      </c>
      <c r="D354" s="347">
        <v>800</v>
      </c>
      <c r="E354" s="267">
        <f t="shared" si="58"/>
        <v>800</v>
      </c>
      <c r="F354" s="553">
        <v>5150000298</v>
      </c>
      <c r="G354" s="426" t="str">
        <f>IFERROR(VLOOKUP(F354,Database!A:D,2,FALSE),"FG not Found")</f>
        <v>SM 4 LB APRICOT PRESERVES</v>
      </c>
      <c r="H354" s="269">
        <f>IFERROR(VLOOKUP(F354,Database!A:C,3,FALSE),"r")</f>
        <v>1997</v>
      </c>
      <c r="I354" s="269">
        <f>IFERROR(VLOOKUP(F354,Database!A:D,4,FALSE),"r")</f>
        <v>60</v>
      </c>
      <c r="J354" s="269">
        <f t="shared" si="57"/>
        <v>13.333333333333334</v>
      </c>
      <c r="K354" s="269">
        <f t="shared" si="59"/>
        <v>22</v>
      </c>
      <c r="L354" s="269">
        <f t="shared" si="60"/>
        <v>1320</v>
      </c>
      <c r="M354" s="335">
        <f t="shared" si="61"/>
        <v>0</v>
      </c>
      <c r="N354" s="269">
        <f t="shared" si="62"/>
        <v>14</v>
      </c>
      <c r="O354" s="269">
        <f t="shared" si="63"/>
        <v>800</v>
      </c>
      <c r="P354" s="340">
        <f t="shared" si="64"/>
        <v>27958</v>
      </c>
      <c r="Q354" s="353" t="str">
        <f>IFERROR(VLOOKUP(F354,Database!A:F,6,FALSE),"No")</f>
        <v>Not a Designated Item to Send on Maturity</v>
      </c>
      <c r="R354" s="353" t="str">
        <f>IFERROR(VLOOKUP(F355,Database!A:E,5,FALSE),"")</f>
        <v>Not Acidified Product</v>
      </c>
      <c r="S354" s="352" t="str">
        <f>IFERROR(VLOOKUP(F354,Database!A:G,7,FALSE),"FG not Found")</f>
        <v>Not a Designated Item</v>
      </c>
      <c r="T354" s="281" t="b">
        <f t="shared" si="65"/>
        <v>0</v>
      </c>
      <c r="U354" s="414"/>
      <c r="V354" s="414"/>
      <c r="W354" s="414"/>
      <c r="X354" s="284" t="e">
        <f>IF(VLOOKUP($T354,Tags!A:AU,28)=$E354,"Tags/Reported Prod Match","Not a Match")</f>
        <v>#N/A</v>
      </c>
    </row>
    <row r="355" spans="1:24" x14ac:dyDescent="0.25">
      <c r="A355" s="282">
        <f t="shared" si="56"/>
        <v>349.1</v>
      </c>
      <c r="B355" s="425">
        <v>42385</v>
      </c>
      <c r="C355" s="347">
        <v>843</v>
      </c>
      <c r="D355" s="347">
        <v>3483</v>
      </c>
      <c r="E355" s="267">
        <f t="shared" si="58"/>
        <v>2640</v>
      </c>
      <c r="F355" s="553">
        <v>5150000302</v>
      </c>
      <c r="G355" s="426" t="str">
        <f>IFERROR(VLOOKUP(F355,Database!A:D,2,FALSE),"FG not Found")</f>
        <v>SM 4 LB SWT ORANGE MARMALADE</v>
      </c>
      <c r="H355" s="269">
        <f>IFERROR(VLOOKUP(F355,Database!A:C,3,FALSE),"r")</f>
        <v>1997</v>
      </c>
      <c r="I355" s="269">
        <f>IFERROR(VLOOKUP(F355,Database!A:D,4,FALSE),"r")</f>
        <v>60</v>
      </c>
      <c r="J355" s="269">
        <f t="shared" si="57"/>
        <v>58.05</v>
      </c>
      <c r="K355" s="269">
        <f t="shared" si="59"/>
        <v>22</v>
      </c>
      <c r="L355" s="269">
        <f t="shared" si="60"/>
        <v>1320</v>
      </c>
      <c r="M355" s="335">
        <f t="shared" si="61"/>
        <v>2</v>
      </c>
      <c r="N355" s="269">
        <f t="shared" si="62"/>
        <v>0</v>
      </c>
      <c r="O355" s="269">
        <f t="shared" si="63"/>
        <v>0</v>
      </c>
      <c r="P355" s="340">
        <f t="shared" si="64"/>
        <v>0</v>
      </c>
      <c r="Q355" s="353" t="str">
        <f>IFERROR(VLOOKUP(F355,Database!A:F,6,FALSE),"No")</f>
        <v>Not a Designated Item to Send on Maturity</v>
      </c>
      <c r="R355" s="353" t="str">
        <f>IFERROR(VLOOKUP(F356,Database!A:E,5,FALSE),"")</f>
        <v>Not Acidified Product</v>
      </c>
      <c r="S355" s="352" t="str">
        <f>IFERROR(VLOOKUP(F355,Database!A:G,7,FALSE),"FG not Found")</f>
        <v>Not a Designated Item</v>
      </c>
      <c r="T355" s="281" t="b">
        <f t="shared" si="65"/>
        <v>0</v>
      </c>
      <c r="U355" s="414"/>
      <c r="V355" s="414"/>
      <c r="W355" s="414"/>
      <c r="X355" s="284" t="e">
        <f>IF(VLOOKUP($T355,Tags!A:AU,28)=$E355,"Tags/Reported Prod Match","Not a Match")</f>
        <v>#N/A</v>
      </c>
    </row>
    <row r="356" spans="1:24" x14ac:dyDescent="0.25">
      <c r="A356" s="282">
        <f t="shared" si="56"/>
        <v>350.1</v>
      </c>
      <c r="B356" s="425">
        <v>42385</v>
      </c>
      <c r="C356" s="347">
        <v>0</v>
      </c>
      <c r="D356" s="347">
        <v>317</v>
      </c>
      <c r="E356" s="267">
        <f t="shared" si="58"/>
        <v>317</v>
      </c>
      <c r="F356" s="553">
        <v>5150000321</v>
      </c>
      <c r="G356" s="426" t="str">
        <f>IFERROR(VLOOKUP(F356,Database!A:D,2,FALSE),"FG not Found")</f>
        <v>SM 10 TN STRAWBERRY PRESERVES</v>
      </c>
      <c r="H356" s="269">
        <f>IFERROR(VLOOKUP(F356,Database!A:C,3,FALSE),"r")</f>
        <v>2320.4</v>
      </c>
      <c r="I356" s="269">
        <f>IFERROR(VLOOKUP(F356,Database!A:D,4,FALSE),"r")</f>
        <v>42</v>
      </c>
      <c r="J356" s="269">
        <f t="shared" si="57"/>
        <v>7.5476190476190474</v>
      </c>
      <c r="K356" s="269">
        <f t="shared" si="59"/>
        <v>19</v>
      </c>
      <c r="L356" s="269">
        <f t="shared" si="60"/>
        <v>798</v>
      </c>
      <c r="M356" s="335">
        <f t="shared" si="61"/>
        <v>0</v>
      </c>
      <c r="N356" s="269">
        <f t="shared" si="62"/>
        <v>8</v>
      </c>
      <c r="O356" s="269">
        <f t="shared" si="63"/>
        <v>317</v>
      </c>
      <c r="P356" s="340">
        <f t="shared" si="64"/>
        <v>18563.2</v>
      </c>
      <c r="Q356" s="353" t="str">
        <f>IFERROR(VLOOKUP(F356,Database!A:F,6,FALSE),"No")</f>
        <v>Not a Designated Item to Send on Maturity</v>
      </c>
      <c r="R356" s="353" t="str">
        <f>IFERROR(VLOOKUP(F357,Database!A:E,5,FALSE),"")</f>
        <v>Not Acidified Product</v>
      </c>
      <c r="S356" s="352" t="str">
        <f>IFERROR(VLOOKUP(F356,Database!A:G,7,FALSE),"FG not Found")</f>
        <v>Not a Designated Item</v>
      </c>
      <c r="T356" s="281" t="b">
        <f t="shared" si="65"/>
        <v>0</v>
      </c>
      <c r="U356" s="414"/>
      <c r="V356" s="414"/>
      <c r="W356" s="414"/>
      <c r="X356" s="284" t="e">
        <f>IF(VLOOKUP($T356,Tags!A:AU,28)=$E356,"Tags/Reported Prod Match","Not a Match")</f>
        <v>#N/A</v>
      </c>
    </row>
    <row r="357" spans="1:24" x14ac:dyDescent="0.25">
      <c r="A357" s="282">
        <f t="shared" si="56"/>
        <v>351.1</v>
      </c>
      <c r="B357" s="425">
        <v>42385</v>
      </c>
      <c r="C357" s="347">
        <v>0</v>
      </c>
      <c r="D357" s="347">
        <v>2194</v>
      </c>
      <c r="E357" s="267">
        <f t="shared" si="58"/>
        <v>2194</v>
      </c>
      <c r="F357" s="553">
        <v>7092000780</v>
      </c>
      <c r="G357" s="426" t="str">
        <f>IFERROR(VLOOKUP(F357,Database!A:D,2,FALSE),"FG not Found")</f>
        <v>KB 16 OZ STRAWBERRY PRES</v>
      </c>
      <c r="H357" s="269">
        <f>IFERROR(VLOOKUP(F357,Database!A:C,3,FALSE),"r")</f>
        <v>2171.3000000000002</v>
      </c>
      <c r="I357" s="269">
        <f>IFERROR(VLOOKUP(F357,Database!A:D,4,FALSE),"r")</f>
        <v>119</v>
      </c>
      <c r="J357" s="269">
        <f t="shared" si="57"/>
        <v>18.436974789915965</v>
      </c>
      <c r="K357" s="269">
        <f t="shared" si="59"/>
        <v>20</v>
      </c>
      <c r="L357" s="269">
        <f t="shared" si="60"/>
        <v>2380</v>
      </c>
      <c r="M357" s="335">
        <f t="shared" si="61"/>
        <v>0</v>
      </c>
      <c r="N357" s="269">
        <f t="shared" si="62"/>
        <v>19</v>
      </c>
      <c r="O357" s="269">
        <f t="shared" si="63"/>
        <v>2194</v>
      </c>
      <c r="P357" s="340">
        <f t="shared" si="64"/>
        <v>41254.700000000004</v>
      </c>
      <c r="Q357" s="353" t="str">
        <f>IFERROR(VLOOKUP(F357,Database!A:F,6,FALSE),"No")</f>
        <v>Not a Designated Item to Send on Maturity</v>
      </c>
      <c r="R357" s="353" t="str">
        <f>IFERROR(VLOOKUP(F358,Database!A:E,5,FALSE),"")</f>
        <v>Not Acidified Product</v>
      </c>
      <c r="S357" s="352" t="str">
        <f>IFERROR(VLOOKUP(F357,Database!A:G,7,FALSE),"FG not Found")</f>
        <v>Not a Designated Item</v>
      </c>
      <c r="T357" s="281" t="b">
        <f t="shared" si="65"/>
        <v>0</v>
      </c>
      <c r="U357" s="414"/>
      <c r="V357" s="414"/>
      <c r="W357" s="414"/>
      <c r="X357" s="284" t="e">
        <f>IF(VLOOKUP($T357,Tags!A:AU,28)=$E357,"Tags/Reported Prod Match","Not a Match")</f>
        <v>#N/A</v>
      </c>
    </row>
    <row r="358" spans="1:24" x14ac:dyDescent="0.25">
      <c r="A358" s="282">
        <f t="shared" si="56"/>
        <v>352.1</v>
      </c>
      <c r="B358" s="425">
        <v>42385</v>
      </c>
      <c r="C358" s="347">
        <v>0</v>
      </c>
      <c r="D358" s="347">
        <v>658</v>
      </c>
      <c r="E358" s="267">
        <f t="shared" si="58"/>
        <v>658</v>
      </c>
      <c r="F358" s="553">
        <v>5150000329</v>
      </c>
      <c r="G358" s="426" t="str">
        <f>IFERROR(VLOOKUP(F358,Database!A:D,2,FALSE),"FG not Found")</f>
        <v>SM 4 LB MINT APPLE JELLY</v>
      </c>
      <c r="H358" s="269">
        <f>IFERROR(VLOOKUP(F358,Database!A:C,3,FALSE),"r")</f>
        <v>1997</v>
      </c>
      <c r="I358" s="269">
        <f>IFERROR(VLOOKUP(F358,Database!A:D,4,FALSE),"r")</f>
        <v>60</v>
      </c>
      <c r="J358" s="269">
        <f t="shared" si="57"/>
        <v>10.966666666666667</v>
      </c>
      <c r="K358" s="269">
        <f t="shared" si="59"/>
        <v>22</v>
      </c>
      <c r="L358" s="269">
        <f t="shared" si="60"/>
        <v>1320</v>
      </c>
      <c r="M358" s="335">
        <f t="shared" si="61"/>
        <v>0</v>
      </c>
      <c r="N358" s="269">
        <f t="shared" si="62"/>
        <v>11</v>
      </c>
      <c r="O358" s="269">
        <f t="shared" si="63"/>
        <v>658</v>
      </c>
      <c r="P358" s="340">
        <f t="shared" si="64"/>
        <v>21967</v>
      </c>
      <c r="Q358" s="353" t="str">
        <f>IFERROR(VLOOKUP(F358,Database!A:F,6,FALSE),"No")</f>
        <v>Not a Designated Item to Send on Maturity</v>
      </c>
      <c r="R358" s="353" t="str">
        <f>IFERROR(VLOOKUP(F359,Database!A:E,5,FALSE),"")</f>
        <v>Not Acidified Product</v>
      </c>
      <c r="S358" s="352" t="str">
        <f>IFERROR(VLOOKUP(F358,Database!A:G,7,FALSE),"FG not Found")</f>
        <v>Not a Designated Item</v>
      </c>
      <c r="T358" s="281" t="b">
        <f t="shared" si="65"/>
        <v>0</v>
      </c>
      <c r="U358" s="414"/>
      <c r="V358" s="414"/>
      <c r="W358" s="414"/>
      <c r="X358" s="284" t="e">
        <f>IF(VLOOKUP($T358,Tags!A:AU,28)=$E358,"Tags/Reported Prod Match","Not a Match")</f>
        <v>#N/A</v>
      </c>
    </row>
    <row r="359" spans="1:24" x14ac:dyDescent="0.25">
      <c r="A359" s="282">
        <f t="shared" si="56"/>
        <v>353.1</v>
      </c>
      <c r="B359" s="425">
        <v>42385</v>
      </c>
      <c r="C359" s="347">
        <v>0</v>
      </c>
      <c r="D359" s="347">
        <v>495</v>
      </c>
      <c r="E359" s="267">
        <f t="shared" si="58"/>
        <v>495</v>
      </c>
      <c r="F359" s="553">
        <v>7092000728</v>
      </c>
      <c r="G359" s="426" t="str">
        <f>IFERROR(VLOOKUP(F359,Database!A:D,2,FALSE),"FG not Found")</f>
        <v>KB 16 OZ BOYSENBERRY PRES</v>
      </c>
      <c r="H359" s="269">
        <f>IFERROR(VLOOKUP(F359,Database!A:C,3,FALSE),"r")</f>
        <v>2171.3000000000002</v>
      </c>
      <c r="I359" s="269">
        <f>IFERROR(VLOOKUP(F359,Database!A:D,4,FALSE),"r")</f>
        <v>119</v>
      </c>
      <c r="J359" s="269">
        <f t="shared" si="57"/>
        <v>4.1596638655462188</v>
      </c>
      <c r="K359" s="269">
        <f t="shared" si="59"/>
        <v>20</v>
      </c>
      <c r="L359" s="269">
        <f t="shared" si="60"/>
        <v>2380</v>
      </c>
      <c r="M359" s="335">
        <f t="shared" si="61"/>
        <v>0</v>
      </c>
      <c r="N359" s="269">
        <f t="shared" si="62"/>
        <v>5</v>
      </c>
      <c r="O359" s="269">
        <f t="shared" si="63"/>
        <v>495</v>
      </c>
      <c r="P359" s="340">
        <f t="shared" si="64"/>
        <v>10856.5</v>
      </c>
      <c r="Q359" s="353" t="str">
        <f>IFERROR(VLOOKUP(F359,Database!A:F,6,FALSE),"No")</f>
        <v>Not a Designated Item to Send on Maturity</v>
      </c>
      <c r="R359" s="353" t="str">
        <f>IFERROR(VLOOKUP(F360,Database!A:E,5,FALSE),"")</f>
        <v>Not Acidified Product</v>
      </c>
      <c r="S359" s="352" t="str">
        <f>IFERROR(VLOOKUP(F359,Database!A:G,7,FALSE),"FG not Found")</f>
        <v>Not a Designated Item</v>
      </c>
      <c r="T359" s="281" t="b">
        <f t="shared" si="65"/>
        <v>1</v>
      </c>
      <c r="U359" s="414"/>
      <c r="V359" s="414"/>
      <c r="W359" s="414"/>
      <c r="X359" s="284" t="e">
        <f>IF(VLOOKUP($T359,Tags!A:AU,28)=$E359,"Tags/Reported Prod Match","Not a Match")</f>
        <v>#N/A</v>
      </c>
    </row>
    <row r="360" spans="1:24" x14ac:dyDescent="0.25">
      <c r="A360" s="282">
        <f t="shared" si="56"/>
        <v>354.1</v>
      </c>
      <c r="B360" s="425">
        <v>42385</v>
      </c>
      <c r="C360" s="347">
        <v>42</v>
      </c>
      <c r="D360" s="347">
        <v>350</v>
      </c>
      <c r="E360" s="267">
        <f t="shared" si="58"/>
        <v>308</v>
      </c>
      <c r="F360" s="553">
        <v>5150000338</v>
      </c>
      <c r="G360" s="426" t="str">
        <f>IFERROR(VLOOKUP(F360,Database!A:D,2,FALSE),"FG not Found")</f>
        <v>SM 10 TN GRAPE JELLY</v>
      </c>
      <c r="H360" s="269">
        <f>IFERROR(VLOOKUP(F360,Database!A:C,3,FALSE),"r")</f>
        <v>2347</v>
      </c>
      <c r="I360" s="269">
        <f>IFERROR(VLOOKUP(F360,Database!A:D,4,FALSE),"r")</f>
        <v>42</v>
      </c>
      <c r="J360" s="269">
        <f t="shared" si="57"/>
        <v>8.3333333333333339</v>
      </c>
      <c r="K360" s="269">
        <f t="shared" si="59"/>
        <v>18</v>
      </c>
      <c r="L360" s="269">
        <f t="shared" si="60"/>
        <v>756</v>
      </c>
      <c r="M360" s="335">
        <f t="shared" si="61"/>
        <v>0</v>
      </c>
      <c r="N360" s="269">
        <f t="shared" si="62"/>
        <v>8</v>
      </c>
      <c r="O360" s="269">
        <f t="shared" si="63"/>
        <v>308</v>
      </c>
      <c r="P360" s="340">
        <f t="shared" si="64"/>
        <v>18776</v>
      </c>
      <c r="Q360" s="353" t="str">
        <f>IFERROR(VLOOKUP(F360,Database!A:F,6,FALSE),"No")</f>
        <v>Not a Designated Item to Send on Maturity</v>
      </c>
      <c r="R360" s="353" t="str">
        <f>IFERROR(VLOOKUP(F361,Database!A:E,5,FALSE),"")</f>
        <v>Not Acidified Product</v>
      </c>
      <c r="S360" s="352" t="str">
        <f>IFERROR(VLOOKUP(F360,Database!A:G,7,FALSE),"FG not Found")</f>
        <v>Not a Designated Item</v>
      </c>
      <c r="T360" s="281" t="b">
        <f t="shared" si="65"/>
        <v>0</v>
      </c>
      <c r="U360" s="414"/>
      <c r="V360" s="414"/>
      <c r="W360" s="414"/>
      <c r="X360" s="284" t="e">
        <f>IF(VLOOKUP($T360,Tags!A:AU,28)=$E360,"Tags/Reported Prod Match","Not a Match")</f>
        <v>#N/A</v>
      </c>
    </row>
    <row r="361" spans="1:24" x14ac:dyDescent="0.25">
      <c r="A361" s="282">
        <f t="shared" si="56"/>
        <v>355.1</v>
      </c>
      <c r="B361" s="425">
        <v>42385</v>
      </c>
      <c r="C361" s="347">
        <v>0</v>
      </c>
      <c r="D361" s="347">
        <v>955</v>
      </c>
      <c r="E361" s="267">
        <f t="shared" si="58"/>
        <v>955</v>
      </c>
      <c r="F361" s="553">
        <v>5150004546</v>
      </c>
      <c r="G361" s="426" t="str">
        <f>IFERROR(VLOOKUP(F361,Database!A:D,2,FALSE),"FG not Found")</f>
        <v>GM 10 ML LT ORANGE MARM</v>
      </c>
      <c r="H361" s="269">
        <f>IFERROR(VLOOKUP(F361,Database!A:C,3,FALSE),"r")</f>
        <v>1143</v>
      </c>
      <c r="I361" s="269">
        <f>IFERROR(VLOOKUP(F361,Database!A:D,4,FALSE),"r")</f>
        <v>154</v>
      </c>
      <c r="J361" s="269">
        <f t="shared" si="57"/>
        <v>6.2012987012987013</v>
      </c>
      <c r="K361" s="269">
        <f t="shared" si="59"/>
        <v>26</v>
      </c>
      <c r="L361" s="269">
        <f t="shared" si="60"/>
        <v>4004</v>
      </c>
      <c r="M361" s="335">
        <f t="shared" si="61"/>
        <v>0</v>
      </c>
      <c r="N361" s="269">
        <f t="shared" si="62"/>
        <v>7</v>
      </c>
      <c r="O361" s="269">
        <f t="shared" si="63"/>
        <v>955</v>
      </c>
      <c r="P361" s="340">
        <f t="shared" si="64"/>
        <v>8001</v>
      </c>
      <c r="Q361" s="353" t="str">
        <f>IFERROR(VLOOKUP(F361,Database!A:F,6,FALSE),"No")</f>
        <v>Not a Designated Item to Send on Maturity</v>
      </c>
      <c r="R361" s="353" t="str">
        <f>IFERROR(VLOOKUP(F362,Database!A:E,5,FALSE),"")</f>
        <v>Not Acidified Product</v>
      </c>
      <c r="S361" s="352" t="str">
        <f>IFERROR(VLOOKUP(F361,Database!A:G,7,FALSE),"FG not Found")</f>
        <v>Not a Designated Item</v>
      </c>
      <c r="T361" s="281" t="b">
        <f t="shared" si="65"/>
        <v>0</v>
      </c>
      <c r="U361" s="414"/>
      <c r="V361" s="414"/>
      <c r="W361" s="414"/>
      <c r="X361" s="284" t="e">
        <f>IF(VLOOKUP($T361,Tags!A:AU,28)=$E361,"Tags/Reported Prod Match","Not a Match")</f>
        <v>#N/A</v>
      </c>
    </row>
    <row r="362" spans="1:24" x14ac:dyDescent="0.25">
      <c r="A362" s="282">
        <f t="shared" si="56"/>
        <v>356.1</v>
      </c>
      <c r="B362" s="425">
        <v>42385</v>
      </c>
      <c r="C362" s="347">
        <v>0</v>
      </c>
      <c r="D362" s="347">
        <v>813</v>
      </c>
      <c r="E362" s="267">
        <f t="shared" si="58"/>
        <v>813</v>
      </c>
      <c r="F362" s="553">
        <v>5150040148</v>
      </c>
      <c r="G362" s="426" t="str">
        <f>IFERROR(VLOOKUP(F362,Database!A:D,2,FALSE),"FG not Found")</f>
        <v>SM 10 ML NSA ORANGE SPRD</v>
      </c>
      <c r="H362" s="269">
        <f>IFERROR(VLOOKUP(F362,Database!A:C,3,FALSE),"r")</f>
        <v>1004.4</v>
      </c>
      <c r="I362" s="269">
        <f>IFERROR(VLOOKUP(F362,Database!A:D,4,FALSE),"r")</f>
        <v>154</v>
      </c>
      <c r="J362" s="269">
        <f t="shared" si="57"/>
        <v>5.279220779220779</v>
      </c>
      <c r="K362" s="269">
        <f t="shared" si="59"/>
        <v>26</v>
      </c>
      <c r="L362" s="269">
        <f t="shared" si="60"/>
        <v>4004</v>
      </c>
      <c r="M362" s="335">
        <f t="shared" si="61"/>
        <v>0</v>
      </c>
      <c r="N362" s="269">
        <f t="shared" si="62"/>
        <v>6</v>
      </c>
      <c r="O362" s="269">
        <f t="shared" si="63"/>
        <v>813</v>
      </c>
      <c r="P362" s="340">
        <f t="shared" si="64"/>
        <v>6026.4</v>
      </c>
      <c r="Q362" s="353" t="str">
        <f>IFERROR(VLOOKUP(F362,Database!A:F,6,FALSE),"No")</f>
        <v>Not a Designated Item to Send on Maturity</v>
      </c>
      <c r="R362" s="353" t="str">
        <f>IFERROR(VLOOKUP(F363,Database!A:E,5,FALSE),"")</f>
        <v>Not Acidified Product</v>
      </c>
      <c r="S362" s="352" t="str">
        <f>IFERROR(VLOOKUP(F362,Database!A:G,7,FALSE),"FG not Found")</f>
        <v>Not a Designated Item</v>
      </c>
      <c r="T362" s="281" t="b">
        <f t="shared" si="65"/>
        <v>0</v>
      </c>
      <c r="U362" s="414"/>
      <c r="V362" s="414"/>
      <c r="W362" s="414"/>
      <c r="X362" s="284" t="e">
        <f>IF(VLOOKUP($T362,Tags!A:AU,28)=$E362,"Tags/Reported Prod Match","Not a Match")</f>
        <v>#N/A</v>
      </c>
    </row>
    <row r="363" spans="1:24" x14ac:dyDescent="0.25">
      <c r="A363" s="282">
        <f t="shared" si="56"/>
        <v>357.1</v>
      </c>
      <c r="B363" s="425">
        <v>42385</v>
      </c>
      <c r="C363" s="347">
        <v>0</v>
      </c>
      <c r="D363" s="347">
        <v>462</v>
      </c>
      <c r="E363" s="267">
        <f t="shared" si="58"/>
        <v>462</v>
      </c>
      <c r="F363" s="553">
        <v>5150040149</v>
      </c>
      <c r="G363" s="426" t="str">
        <f>IFERROR(VLOOKUP(F363,Database!A:D,2,FALSE),"FG not Found")</f>
        <v>SM 10 ML NSA STRAW SPRD</v>
      </c>
      <c r="H363" s="269">
        <f>IFERROR(VLOOKUP(F363,Database!A:C,3,FALSE),"r")</f>
        <v>1004.4</v>
      </c>
      <c r="I363" s="269">
        <f>IFERROR(VLOOKUP(F363,Database!A:D,4,FALSE),"r")</f>
        <v>154</v>
      </c>
      <c r="J363" s="269">
        <f t="shared" si="57"/>
        <v>3</v>
      </c>
      <c r="K363" s="269">
        <f t="shared" si="59"/>
        <v>26</v>
      </c>
      <c r="L363" s="269">
        <f t="shared" si="60"/>
        <v>4004</v>
      </c>
      <c r="M363" s="335">
        <f t="shared" si="61"/>
        <v>0</v>
      </c>
      <c r="N363" s="269">
        <f t="shared" si="62"/>
        <v>3</v>
      </c>
      <c r="O363" s="269">
        <f t="shared" si="63"/>
        <v>462</v>
      </c>
      <c r="P363" s="340">
        <f t="shared" si="64"/>
        <v>3013.2</v>
      </c>
      <c r="Q363" s="353" t="str">
        <f>IFERROR(VLOOKUP(F363,Database!A:F,6,FALSE),"No")</f>
        <v>Not a Designated Item to Send on Maturity</v>
      </c>
      <c r="R363" s="353" t="str">
        <f>IFERROR(VLOOKUP(F364,Database!A:E,5,FALSE),"")</f>
        <v>Not Acidified Product</v>
      </c>
      <c r="S363" s="352" t="str">
        <f>IFERROR(VLOOKUP(F363,Database!A:G,7,FALSE),"FG not Found")</f>
        <v>Not a Designated Item</v>
      </c>
      <c r="T363" s="281" t="b">
        <f t="shared" si="65"/>
        <v>0</v>
      </c>
      <c r="U363" s="414"/>
      <c r="V363" s="414"/>
      <c r="W363" s="414"/>
      <c r="X363" s="284" t="e">
        <f>IF(VLOOKUP($T363,Tags!A:AU,28)=$E363,"Tags/Reported Prod Match","Not a Match")</f>
        <v>#N/A</v>
      </c>
    </row>
    <row r="364" spans="1:24" x14ac:dyDescent="0.25">
      <c r="A364" s="282">
        <f t="shared" si="56"/>
        <v>358.1</v>
      </c>
      <c r="B364" s="425">
        <v>42385</v>
      </c>
      <c r="C364" s="347">
        <v>0</v>
      </c>
      <c r="D364" s="347">
        <v>701</v>
      </c>
      <c r="E364" s="267">
        <f t="shared" si="58"/>
        <v>701</v>
      </c>
      <c r="F364" s="553">
        <v>5150002999</v>
      </c>
      <c r="G364" s="426" t="str">
        <f>IFERROR(VLOOKUP(F364,Database!A:D,2,FALSE),"FG not Found")</f>
        <v>SM 10ML BLUEBERRY JAM PC</v>
      </c>
      <c r="H364" s="269">
        <f>IFERROR(VLOOKUP(F364,Database!A:C,3,FALSE),"r")</f>
        <v>1143</v>
      </c>
      <c r="I364" s="269">
        <f>IFERROR(VLOOKUP(F364,Database!A:D,4,FALSE),"r")</f>
        <v>154</v>
      </c>
      <c r="J364" s="269">
        <f t="shared" si="57"/>
        <v>4.5519480519480515</v>
      </c>
      <c r="K364" s="269">
        <f t="shared" si="59"/>
        <v>26</v>
      </c>
      <c r="L364" s="269">
        <f t="shared" si="60"/>
        <v>4004</v>
      </c>
      <c r="M364" s="335">
        <f t="shared" si="61"/>
        <v>0</v>
      </c>
      <c r="N364" s="269">
        <f t="shared" si="62"/>
        <v>5</v>
      </c>
      <c r="O364" s="269">
        <f t="shared" si="63"/>
        <v>701</v>
      </c>
      <c r="P364" s="340">
        <f t="shared" si="64"/>
        <v>5715</v>
      </c>
      <c r="Q364" s="353" t="str">
        <f>IFERROR(VLOOKUP(F364,Database!A:F,6,FALSE),"No")</f>
        <v>Not a Designated Item to Send on Maturity</v>
      </c>
      <c r="R364" s="353" t="str">
        <f>IFERROR(VLOOKUP(F365,Database!A:E,5,FALSE),"")</f>
        <v>Not Acidified Product</v>
      </c>
      <c r="S364" s="352" t="str">
        <f>IFERROR(VLOOKUP(F364,Database!A:G,7,FALSE),"FG not Found")</f>
        <v>Not a Designated Item</v>
      </c>
      <c r="T364" s="281" t="b">
        <f t="shared" si="65"/>
        <v>0</v>
      </c>
      <c r="U364" s="414"/>
      <c r="V364" s="414"/>
      <c r="W364" s="414"/>
      <c r="X364" s="284" t="e">
        <f>IF(VLOOKUP($T364,Tags!A:AU,28)=$E364,"Tags/Reported Prod Match","Not a Match")</f>
        <v>#N/A</v>
      </c>
    </row>
    <row r="365" spans="1:24" x14ac:dyDescent="0.25">
      <c r="A365" s="282">
        <f t="shared" si="56"/>
        <v>359.1</v>
      </c>
      <c r="B365" s="425">
        <v>42385</v>
      </c>
      <c r="C365" s="347">
        <v>0</v>
      </c>
      <c r="D365" s="347">
        <v>4020</v>
      </c>
      <c r="E365" s="267">
        <f t="shared" si="58"/>
        <v>4020</v>
      </c>
      <c r="F365" s="553">
        <v>5150003907</v>
      </c>
      <c r="G365" s="426" t="str">
        <f>IFERROR(VLOOKUP(F365,Database!A:D,2,FALSE),"FG not Found")</f>
        <v>DK 1.6 OZ MAPLE SYRUP GLASS</v>
      </c>
      <c r="H365" s="269">
        <f>IFERROR(VLOOKUP(F365,Database!A:C,3,FALSE),"r")</f>
        <v>1957.1</v>
      </c>
      <c r="I365" s="269">
        <f>IFERROR(VLOOKUP(F365,Database!A:D,4,FALSE),"r")</f>
        <v>119</v>
      </c>
      <c r="J365" s="269">
        <f t="shared" si="57"/>
        <v>33.781512605042018</v>
      </c>
      <c r="K365" s="269">
        <f t="shared" si="59"/>
        <v>22</v>
      </c>
      <c r="L365" s="269">
        <f t="shared" si="60"/>
        <v>2618</v>
      </c>
      <c r="M365" s="335">
        <f t="shared" si="61"/>
        <v>1</v>
      </c>
      <c r="N365" s="269">
        <f t="shared" si="62"/>
        <v>12</v>
      </c>
      <c r="O365" s="269">
        <f t="shared" si="63"/>
        <v>1402</v>
      </c>
      <c r="P365" s="340">
        <f t="shared" si="64"/>
        <v>23485.199999999997</v>
      </c>
      <c r="Q365" s="353" t="str">
        <f>IFERROR(VLOOKUP(F365,Database!A:F,6,FALSE),"No")</f>
        <v>Not a Designated Item to Send on Maturity</v>
      </c>
      <c r="R365" s="353" t="str">
        <f>IFERROR(VLOOKUP(F366,Database!A:E,5,FALSE),"")</f>
        <v>Not Acidified Product</v>
      </c>
      <c r="S365" s="352" t="str">
        <f>IFERROR(VLOOKUP(F365,Database!A:G,7,FALSE),"FG not Found")</f>
        <v>Not a Designated Item</v>
      </c>
      <c r="T365" s="281" t="b">
        <f t="shared" si="65"/>
        <v>1</v>
      </c>
      <c r="U365" s="414"/>
      <c r="V365" s="414"/>
      <c r="W365" s="414"/>
      <c r="X365" s="284" t="e">
        <f>IF(VLOOKUP($T365,Tags!A:AU,28)=$E365,"Tags/Reported Prod Match","Not a Match")</f>
        <v>#N/A</v>
      </c>
    </row>
    <row r="366" spans="1:24" x14ac:dyDescent="0.25">
      <c r="A366" s="282">
        <f t="shared" si="56"/>
        <v>360.1</v>
      </c>
      <c r="B366" s="425">
        <v>42385</v>
      </c>
      <c r="C366" s="347">
        <v>0</v>
      </c>
      <c r="D366" s="347">
        <v>476</v>
      </c>
      <c r="E366" s="267">
        <f t="shared" si="58"/>
        <v>476</v>
      </c>
      <c r="F366" s="553">
        <v>5150003916</v>
      </c>
      <c r="G366" s="426" t="str">
        <f>IFERROR(VLOOKUP(F366,Database!A:D,2,FALSE),"FG not Found")</f>
        <v>DK 1.4 OZ KETCHUP</v>
      </c>
      <c r="H366" s="269">
        <f>IFERROR(VLOOKUP(F366,Database!A:C,3,FALSE),"r")</f>
        <v>1850</v>
      </c>
      <c r="I366" s="269">
        <f>IFERROR(VLOOKUP(F366,Database!A:D,4,FALSE),"r")</f>
        <v>119</v>
      </c>
      <c r="J366" s="269">
        <f t="shared" si="57"/>
        <v>4</v>
      </c>
      <c r="K366" s="269">
        <f t="shared" si="59"/>
        <v>24</v>
      </c>
      <c r="L366" s="269">
        <f t="shared" si="60"/>
        <v>2856</v>
      </c>
      <c r="M366" s="335">
        <f t="shared" si="61"/>
        <v>0</v>
      </c>
      <c r="N366" s="269">
        <f t="shared" si="62"/>
        <v>4</v>
      </c>
      <c r="O366" s="269">
        <f t="shared" si="63"/>
        <v>476</v>
      </c>
      <c r="P366" s="340">
        <f t="shared" si="64"/>
        <v>7400</v>
      </c>
      <c r="Q366" s="353" t="str">
        <f>IFERROR(VLOOKUP(F366,Database!A:F,6,FALSE),"No")</f>
        <v>Not a Designated Item to Send on Maturity</v>
      </c>
      <c r="R366" s="353" t="str">
        <f>IFERROR(VLOOKUP(F367,Database!A:E,5,FALSE),"")</f>
        <v>Not Acidified Product</v>
      </c>
      <c r="S366" s="352" t="str">
        <f>IFERROR(VLOOKUP(F366,Database!A:G,7,FALSE),"FG not Found")</f>
        <v>Not a Designated Item</v>
      </c>
      <c r="T366" s="281" t="b">
        <f t="shared" si="65"/>
        <v>0</v>
      </c>
      <c r="U366" s="414"/>
      <c r="V366" s="414"/>
      <c r="W366" s="414"/>
      <c r="X366" s="284" t="e">
        <f>IF(VLOOKUP($T366,Tags!A:AU,28)=$E366,"Tags/Reported Prod Match","Not a Match")</f>
        <v>#N/A</v>
      </c>
    </row>
    <row r="367" spans="1:24" x14ac:dyDescent="0.25">
      <c r="A367" s="282">
        <f t="shared" si="56"/>
        <v>361.1</v>
      </c>
      <c r="B367" s="425">
        <v>42385</v>
      </c>
      <c r="C367" s="347">
        <v>0</v>
      </c>
      <c r="D367" s="347">
        <v>1049</v>
      </c>
      <c r="E367" s="267">
        <f t="shared" si="58"/>
        <v>1049</v>
      </c>
      <c r="F367" s="553">
        <v>5150000315</v>
      </c>
      <c r="G367" s="426" t="str">
        <f>IFERROR(VLOOKUP(F367,Database!A:D,2,FALSE),"FG not Found")</f>
        <v>SM 10 TN SWT ORANGE MARMALADE</v>
      </c>
      <c r="H367" s="269">
        <f>IFERROR(VLOOKUP(F367,Database!A:C,3,FALSE),"r")</f>
        <v>2320.4</v>
      </c>
      <c r="I367" s="269">
        <f>IFERROR(VLOOKUP(F367,Database!A:D,4,FALSE),"r")</f>
        <v>42</v>
      </c>
      <c r="J367" s="269">
        <f t="shared" si="57"/>
        <v>24.976190476190474</v>
      </c>
      <c r="K367" s="269">
        <f t="shared" si="59"/>
        <v>19</v>
      </c>
      <c r="L367" s="269">
        <f t="shared" si="60"/>
        <v>798</v>
      </c>
      <c r="M367" s="335">
        <f t="shared" si="61"/>
        <v>1</v>
      </c>
      <c r="N367" s="269">
        <f t="shared" si="62"/>
        <v>6</v>
      </c>
      <c r="O367" s="269">
        <f t="shared" si="63"/>
        <v>251</v>
      </c>
      <c r="P367" s="340">
        <f t="shared" si="64"/>
        <v>13922.400000000001</v>
      </c>
      <c r="Q367" s="353" t="str">
        <f>IFERROR(VLOOKUP(F367,Database!A:F,6,FALSE),"No")</f>
        <v>Not a Designated Item to Send on Maturity</v>
      </c>
      <c r="R367" s="353" t="str">
        <f>IFERROR(VLOOKUP(F368,Database!A:E,5,FALSE),"")</f>
        <v>Not Acidified Product</v>
      </c>
      <c r="S367" s="352" t="str">
        <f>IFERROR(VLOOKUP(F367,Database!A:G,7,FALSE),"FG not Found")</f>
        <v>Not a Designated Item</v>
      </c>
      <c r="T367" s="281" t="b">
        <f t="shared" si="65"/>
        <v>0</v>
      </c>
      <c r="U367" s="414"/>
      <c r="V367" s="414"/>
      <c r="W367" s="414"/>
      <c r="X367" s="284" t="e">
        <f>IF(VLOOKUP($T367,Tags!A:AU,28)=$E367,"Tags/Reported Prod Match","Not a Match")</f>
        <v>#N/A</v>
      </c>
    </row>
    <row r="368" spans="1:24" x14ac:dyDescent="0.25">
      <c r="A368" s="282">
        <f t="shared" si="56"/>
        <v>362.1</v>
      </c>
      <c r="B368" s="425">
        <v>42385</v>
      </c>
      <c r="C368" s="347">
        <v>0</v>
      </c>
      <c r="D368" s="347">
        <v>685</v>
      </c>
      <c r="E368" s="267">
        <f t="shared" si="58"/>
        <v>685</v>
      </c>
      <c r="F368" s="553">
        <v>5150001180</v>
      </c>
      <c r="G368" s="426" t="str">
        <f>IFERROR(VLOOKUP(F368,Database!A:D,2,FALSE),"FG not Found")</f>
        <v>SM 10 TIN STRAWBERRY JAM</v>
      </c>
      <c r="H368" s="269">
        <f>IFERROR(VLOOKUP(F368,Database!A:C,3,FALSE),"r")</f>
        <v>2320.4</v>
      </c>
      <c r="I368" s="269">
        <f>IFERROR(VLOOKUP(F368,Database!A:D,4,FALSE),"r")</f>
        <v>42</v>
      </c>
      <c r="J368" s="269">
        <f t="shared" si="57"/>
        <v>16.30952380952381</v>
      </c>
      <c r="K368" s="269">
        <f t="shared" si="59"/>
        <v>19</v>
      </c>
      <c r="L368" s="269">
        <f t="shared" si="60"/>
        <v>798</v>
      </c>
      <c r="M368" s="335">
        <f t="shared" si="61"/>
        <v>0</v>
      </c>
      <c r="N368" s="269">
        <f t="shared" si="62"/>
        <v>17</v>
      </c>
      <c r="O368" s="269">
        <f t="shared" si="63"/>
        <v>685</v>
      </c>
      <c r="P368" s="340">
        <f t="shared" si="64"/>
        <v>39446.800000000003</v>
      </c>
      <c r="Q368" s="353" t="str">
        <f>IFERROR(VLOOKUP(F368,Database!A:F,6,FALSE),"No")</f>
        <v>Not a Designated Item to Send on Maturity</v>
      </c>
      <c r="R368" s="353" t="str">
        <f>IFERROR(VLOOKUP(F369,Database!A:E,5,FALSE),"")</f>
        <v>Not Acidified Product</v>
      </c>
      <c r="S368" s="352" t="str">
        <f>IFERROR(VLOOKUP(F368,Database!A:G,7,FALSE),"FG not Found")</f>
        <v>Not a Designated Item</v>
      </c>
      <c r="T368" s="281" t="b">
        <f t="shared" si="65"/>
        <v>0</v>
      </c>
      <c r="U368" s="414"/>
      <c r="V368" s="414"/>
      <c r="W368" s="414"/>
      <c r="X368" s="284" t="e">
        <f>IF(VLOOKUP($T368,Tags!A:AU,28)=$E368,"Tags/Reported Prod Match","Not a Match")</f>
        <v>#N/A</v>
      </c>
    </row>
    <row r="369" spans="1:24" x14ac:dyDescent="0.25">
      <c r="A369" s="282">
        <f t="shared" si="56"/>
        <v>363.1</v>
      </c>
      <c r="B369" s="425">
        <v>42385</v>
      </c>
      <c r="C369" s="347">
        <v>0</v>
      </c>
      <c r="D369" s="347">
        <v>1260</v>
      </c>
      <c r="E369" s="267">
        <f t="shared" si="58"/>
        <v>1260</v>
      </c>
      <c r="F369" s="553">
        <v>5150000308</v>
      </c>
      <c r="G369" s="426" t="str">
        <f>IFERROR(VLOOKUP(F369,Database!A:D,2,FALSE),"FG not Found")</f>
        <v>SM 4 LB STRAWBERRY PRESERVES</v>
      </c>
      <c r="H369" s="269">
        <f>IFERROR(VLOOKUP(F369,Database!A:C,3,FALSE),"r")</f>
        <v>1997</v>
      </c>
      <c r="I369" s="269">
        <f>IFERROR(VLOOKUP(F369,Database!A:D,4,FALSE),"r")</f>
        <v>60</v>
      </c>
      <c r="J369" s="269">
        <f t="shared" si="57"/>
        <v>21</v>
      </c>
      <c r="K369" s="269">
        <f t="shared" si="59"/>
        <v>22</v>
      </c>
      <c r="L369" s="269">
        <f t="shared" si="60"/>
        <v>1320</v>
      </c>
      <c r="M369" s="335">
        <f t="shared" si="61"/>
        <v>0</v>
      </c>
      <c r="N369" s="269">
        <f t="shared" si="62"/>
        <v>21</v>
      </c>
      <c r="O369" s="269">
        <f t="shared" si="63"/>
        <v>1260</v>
      </c>
      <c r="P369" s="340">
        <f t="shared" si="64"/>
        <v>41937</v>
      </c>
      <c r="Q369" s="353" t="str">
        <f>IFERROR(VLOOKUP(F369,Database!A:F,6,FALSE),"No")</f>
        <v>Not a Designated Item to Send on Maturity</v>
      </c>
      <c r="R369" s="353" t="str">
        <f>IFERROR(VLOOKUP(F370,Database!A:E,5,FALSE),"")</f>
        <v>Not Acidified Product</v>
      </c>
      <c r="S369" s="352" t="str">
        <f>IFERROR(VLOOKUP(F369,Database!A:G,7,FALSE),"FG not Found")</f>
        <v>Not a Designated Item</v>
      </c>
      <c r="T369" s="281" t="b">
        <f t="shared" si="65"/>
        <v>0</v>
      </c>
      <c r="U369" s="414"/>
      <c r="V369" s="414"/>
      <c r="W369" s="414"/>
      <c r="X369" s="284" t="e">
        <f>IF(VLOOKUP($T369,Tags!A:AU,28)=$E369,"Tags/Reported Prod Match","Not a Match")</f>
        <v>#N/A</v>
      </c>
    </row>
    <row r="370" spans="1:24" x14ac:dyDescent="0.25">
      <c r="A370" s="282">
        <f t="shared" si="56"/>
        <v>364.1</v>
      </c>
      <c r="B370" s="425">
        <v>42389</v>
      </c>
      <c r="C370" s="347">
        <v>0</v>
      </c>
      <c r="D370" s="347">
        <v>1041</v>
      </c>
      <c r="E370" s="267">
        <f t="shared" si="58"/>
        <v>1041</v>
      </c>
      <c r="F370" s="664">
        <v>5150040125</v>
      </c>
      <c r="G370" s="426" t="str">
        <f>IFERROR(VLOOKUP(F370,Database!A:D,2,FALSE),"FG not Found")</f>
        <v>SM 10 ML PURE RASP</v>
      </c>
      <c r="H370" s="269">
        <f>IFERROR(VLOOKUP(F370,Database!A:C,3,FALSE),"r")</f>
        <v>1143</v>
      </c>
      <c r="I370" s="269">
        <f>IFERROR(VLOOKUP(F370,Database!A:D,4,FALSE),"r")</f>
        <v>154</v>
      </c>
      <c r="J370" s="269">
        <f t="shared" si="57"/>
        <v>6.7597402597402594</v>
      </c>
      <c r="K370" s="269">
        <f t="shared" si="59"/>
        <v>26</v>
      </c>
      <c r="L370" s="269">
        <f t="shared" si="60"/>
        <v>4004</v>
      </c>
      <c r="M370" s="335">
        <f t="shared" si="61"/>
        <v>0</v>
      </c>
      <c r="N370" s="269">
        <f t="shared" si="62"/>
        <v>7</v>
      </c>
      <c r="O370" s="269">
        <f t="shared" si="63"/>
        <v>1041</v>
      </c>
      <c r="P370" s="340">
        <f t="shared" si="64"/>
        <v>8001</v>
      </c>
      <c r="Q370" s="353" t="str">
        <f>IFERROR(VLOOKUP(F370,Database!A:F,6,FALSE),"No")</f>
        <v>Not a Designated Item to Send on Maturity</v>
      </c>
      <c r="R370" s="353" t="str">
        <f>IFERROR(VLOOKUP(F371,Database!A:E,5,FALSE),"")</f>
        <v>Not Acidified Product</v>
      </c>
      <c r="S370" s="352" t="str">
        <f>IFERROR(VLOOKUP(F370,Database!A:G,7,FALSE),"FG not Found")</f>
        <v>Not a Designated Item</v>
      </c>
      <c r="T370" s="281" t="b">
        <f t="shared" si="65"/>
        <v>0</v>
      </c>
      <c r="U370" s="414"/>
      <c r="V370" s="414"/>
      <c r="W370" s="414"/>
      <c r="X370" s="284" t="e">
        <f>IF(VLOOKUP($T370,Tags!A:AU,28)=$E370,"Tags/Reported Prod Match","Not a Match")</f>
        <v>#N/A</v>
      </c>
    </row>
    <row r="371" spans="1:24" x14ac:dyDescent="0.25">
      <c r="A371" s="282">
        <f t="shared" si="56"/>
        <v>365.1</v>
      </c>
      <c r="B371" s="425">
        <v>42389</v>
      </c>
      <c r="C371" s="347">
        <v>0</v>
      </c>
      <c r="D371" s="347">
        <v>748</v>
      </c>
      <c r="E371" s="267">
        <f t="shared" si="58"/>
        <v>748</v>
      </c>
      <c r="F371" s="553">
        <v>5150002297</v>
      </c>
      <c r="G371" s="426" t="str">
        <f>IFERROR(VLOOKUP(F371,Database!A:D,2,FALSE),"FG not Found")</f>
        <v>DK 1.2 FL OZ REAL MAYONNAISE</v>
      </c>
      <c r="H371" s="269">
        <f>IFERROR(VLOOKUP(F371,Database!A:C,3,FALSE),"r")</f>
        <v>1754.8</v>
      </c>
      <c r="I371" s="269">
        <f>IFERROR(VLOOKUP(F371,Database!A:D,4,FALSE),"r")</f>
        <v>119</v>
      </c>
      <c r="J371" s="269">
        <f t="shared" si="57"/>
        <v>6.2857142857142856</v>
      </c>
      <c r="K371" s="269">
        <f t="shared" si="59"/>
        <v>25</v>
      </c>
      <c r="L371" s="269">
        <f t="shared" si="60"/>
        <v>2975</v>
      </c>
      <c r="M371" s="335">
        <f t="shared" si="61"/>
        <v>0</v>
      </c>
      <c r="N371" s="269">
        <f t="shared" si="62"/>
        <v>7</v>
      </c>
      <c r="O371" s="269">
        <f t="shared" si="63"/>
        <v>748</v>
      </c>
      <c r="P371" s="340">
        <f t="shared" si="64"/>
        <v>12283.6</v>
      </c>
      <c r="Q371" s="353" t="str">
        <f>IFERROR(VLOOKUP(F371,Database!A:F,6,FALSE),"No")</f>
        <v>MICRO</v>
      </c>
      <c r="R371" s="353" t="str">
        <f>IFERROR(VLOOKUP(F372,Database!A:E,5,FALSE),"")</f>
        <v>Not Acidified Product</v>
      </c>
      <c r="S371" s="352" t="str">
        <f>IFERROR(VLOOKUP(F371,Database!A:G,7,FALSE),"FG not Found")</f>
        <v>Allergen</v>
      </c>
      <c r="T371" s="281" t="b">
        <f t="shared" si="65"/>
        <v>0</v>
      </c>
      <c r="U371" s="414"/>
      <c r="V371" s="414"/>
      <c r="W371" s="414"/>
      <c r="X371" s="284" t="e">
        <f>IF(VLOOKUP($T371,Tags!A:AU,28)=$E371,"Tags/Reported Prod Match","Not a Match")</f>
        <v>#N/A</v>
      </c>
    </row>
    <row r="372" spans="1:24" x14ac:dyDescent="0.25">
      <c r="A372" s="282">
        <f t="shared" si="56"/>
        <v>366.1</v>
      </c>
      <c r="B372" s="425">
        <v>42389</v>
      </c>
      <c r="C372" s="347">
        <v>0</v>
      </c>
      <c r="D372" s="347">
        <v>1888</v>
      </c>
      <c r="E372" s="267">
        <f t="shared" si="58"/>
        <v>1888</v>
      </c>
      <c r="F372" s="553">
        <v>5150000308</v>
      </c>
      <c r="G372" s="426" t="str">
        <f>IFERROR(VLOOKUP(F372,Database!A:D,2,FALSE),"FG not Found")</f>
        <v>SM 4 LB STRAWBERRY PRESERVES</v>
      </c>
      <c r="H372" s="269">
        <f>IFERROR(VLOOKUP(F372,Database!A:C,3,FALSE),"r")</f>
        <v>1997</v>
      </c>
      <c r="I372" s="269">
        <f>IFERROR(VLOOKUP(F372,Database!A:D,4,FALSE),"r")</f>
        <v>60</v>
      </c>
      <c r="J372" s="269">
        <f t="shared" si="57"/>
        <v>31.466666666666665</v>
      </c>
      <c r="K372" s="269">
        <f t="shared" si="59"/>
        <v>22</v>
      </c>
      <c r="L372" s="269">
        <f t="shared" si="60"/>
        <v>1320</v>
      </c>
      <c r="M372" s="335">
        <f t="shared" si="61"/>
        <v>1</v>
      </c>
      <c r="N372" s="269">
        <f t="shared" si="62"/>
        <v>10</v>
      </c>
      <c r="O372" s="269">
        <f t="shared" si="63"/>
        <v>568</v>
      </c>
      <c r="P372" s="340">
        <f t="shared" si="64"/>
        <v>19970</v>
      </c>
      <c r="Q372" s="353" t="str">
        <f>IFERROR(VLOOKUP(F372,Database!A:F,6,FALSE),"No")</f>
        <v>Not a Designated Item to Send on Maturity</v>
      </c>
      <c r="R372" s="353" t="str">
        <f>IFERROR(VLOOKUP(F373,Database!A:E,5,FALSE),"")</f>
        <v>Not Acidified Product</v>
      </c>
      <c r="S372" s="352" t="str">
        <f>IFERROR(VLOOKUP(F372,Database!A:G,7,FALSE),"FG not Found")</f>
        <v>Not a Designated Item</v>
      </c>
      <c r="T372" s="281" t="b">
        <f t="shared" si="65"/>
        <v>0</v>
      </c>
      <c r="U372" s="414"/>
      <c r="V372" s="414"/>
      <c r="W372" s="414"/>
      <c r="X372" s="284" t="e">
        <f>IF(VLOOKUP($T372,Tags!A:AU,28)=$E372,"Tags/Reported Prod Match","Not a Match")</f>
        <v>#N/A</v>
      </c>
    </row>
    <row r="373" spans="1:24" x14ac:dyDescent="0.25">
      <c r="A373" s="282">
        <f t="shared" si="56"/>
        <v>367.1</v>
      </c>
      <c r="B373" s="425">
        <v>42390</v>
      </c>
      <c r="C373" s="347">
        <v>0</v>
      </c>
      <c r="D373" s="347">
        <v>0</v>
      </c>
      <c r="E373" s="267">
        <f t="shared" si="58"/>
        <v>0</v>
      </c>
      <c r="F373" s="553">
        <v>5150004546</v>
      </c>
      <c r="G373" s="426" t="str">
        <f>IFERROR(VLOOKUP(F373,Database!A:D,2,FALSE),"FG not Found")</f>
        <v>GM 10 ML LT ORANGE MARM</v>
      </c>
      <c r="H373" s="269">
        <f>IFERROR(VLOOKUP(F373,Database!A:C,3,FALSE),"r")</f>
        <v>1143</v>
      </c>
      <c r="I373" s="269">
        <f>IFERROR(VLOOKUP(F373,Database!A:D,4,FALSE),"r")</f>
        <v>154</v>
      </c>
      <c r="J373" s="269">
        <f t="shared" si="57"/>
        <v>0</v>
      </c>
      <c r="K373" s="269">
        <f t="shared" si="59"/>
        <v>26</v>
      </c>
      <c r="L373" s="269">
        <f t="shared" si="60"/>
        <v>4004</v>
      </c>
      <c r="M373" s="335">
        <f t="shared" si="61"/>
        <v>0</v>
      </c>
      <c r="N373" s="269">
        <f t="shared" si="62"/>
        <v>0</v>
      </c>
      <c r="O373" s="269">
        <f t="shared" si="63"/>
        <v>0</v>
      </c>
      <c r="P373" s="340">
        <f t="shared" si="64"/>
        <v>0</v>
      </c>
      <c r="Q373" s="353" t="str">
        <f>IFERROR(VLOOKUP(F373,Database!A:F,6,FALSE),"No")</f>
        <v>Not a Designated Item to Send on Maturity</v>
      </c>
      <c r="R373" s="353" t="str">
        <f>IFERROR(VLOOKUP(F374,Database!A:E,5,FALSE),"")</f>
        <v>Not Acidified Product</v>
      </c>
      <c r="S373" s="352" t="str">
        <f>IFERROR(VLOOKUP(F373,Database!A:G,7,FALSE),"FG not Found")</f>
        <v>Not a Designated Item</v>
      </c>
      <c r="T373" s="281" t="b">
        <f t="shared" si="65"/>
        <v>0</v>
      </c>
      <c r="U373" s="414"/>
      <c r="V373" s="414"/>
      <c r="W373" s="414"/>
      <c r="X373" s="284" t="e">
        <f>IF(VLOOKUP($T373,Tags!A:AU,28)=$E373,"Tags/Reported Prod Match","Not a Match")</f>
        <v>#N/A</v>
      </c>
    </row>
    <row r="374" spans="1:24" x14ac:dyDescent="0.25">
      <c r="A374" s="282">
        <f t="shared" si="56"/>
        <v>368.1</v>
      </c>
      <c r="B374" s="425">
        <v>42390</v>
      </c>
      <c r="C374" s="347">
        <v>0</v>
      </c>
      <c r="D374" s="347">
        <v>0</v>
      </c>
      <c r="E374" s="267">
        <f t="shared" si="58"/>
        <v>0</v>
      </c>
      <c r="F374" s="553">
        <v>5150040125</v>
      </c>
      <c r="G374" s="426" t="str">
        <f>IFERROR(VLOOKUP(F374,Database!A:D,2,FALSE),"FG not Found")</f>
        <v>SM 10 ML PURE RASP</v>
      </c>
      <c r="H374" s="269">
        <f>IFERROR(VLOOKUP(F374,Database!A:C,3,FALSE),"r")</f>
        <v>1143</v>
      </c>
      <c r="I374" s="269">
        <f>IFERROR(VLOOKUP(F374,Database!A:D,4,FALSE),"r")</f>
        <v>154</v>
      </c>
      <c r="J374" s="269">
        <f t="shared" si="57"/>
        <v>0</v>
      </c>
      <c r="K374" s="269">
        <f t="shared" si="59"/>
        <v>26</v>
      </c>
      <c r="L374" s="269">
        <f t="shared" si="60"/>
        <v>4004</v>
      </c>
      <c r="M374" s="335">
        <f t="shared" si="61"/>
        <v>0</v>
      </c>
      <c r="N374" s="269">
        <f t="shared" si="62"/>
        <v>0</v>
      </c>
      <c r="O374" s="269">
        <f t="shared" si="63"/>
        <v>0</v>
      </c>
      <c r="P374" s="340">
        <f t="shared" si="64"/>
        <v>0</v>
      </c>
      <c r="Q374" s="353" t="str">
        <f>IFERROR(VLOOKUP(F374,Database!A:F,6,FALSE),"No")</f>
        <v>Not a Designated Item to Send on Maturity</v>
      </c>
      <c r="R374" s="353" t="str">
        <f>IFERROR(VLOOKUP(F375,Database!A:E,5,FALSE),"")</f>
        <v>Not Acidified Product</v>
      </c>
      <c r="S374" s="352" t="str">
        <f>IFERROR(VLOOKUP(F374,Database!A:G,7,FALSE),"FG not Found")</f>
        <v>Not a Designated Item</v>
      </c>
      <c r="T374" s="281" t="b">
        <f t="shared" si="65"/>
        <v>0</v>
      </c>
      <c r="U374" s="414"/>
      <c r="V374" s="414"/>
      <c r="W374" s="414"/>
      <c r="X374" s="284" t="e">
        <f>IF(VLOOKUP($T374,Tags!A:AU,28)=$E374,"Tags/Reported Prod Match","Not a Match")</f>
        <v>#N/A</v>
      </c>
    </row>
    <row r="375" spans="1:24" x14ac:dyDescent="0.25">
      <c r="A375" s="282">
        <f t="shared" si="56"/>
        <v>369.1</v>
      </c>
      <c r="B375" s="425">
        <v>42390</v>
      </c>
      <c r="C375" s="347">
        <v>0</v>
      </c>
      <c r="D375" s="347">
        <v>0</v>
      </c>
      <c r="E375" s="267">
        <f t="shared" si="58"/>
        <v>0</v>
      </c>
      <c r="F375" s="553">
        <v>5150004545</v>
      </c>
      <c r="G375" s="426" t="str">
        <f>IFERROR(VLOOKUP(F375,Database!A:D,2,FALSE),"FG not Found")</f>
        <v>GM 10 ML LT RASP FR SPREAD</v>
      </c>
      <c r="H375" s="269">
        <f>IFERROR(VLOOKUP(F375,Database!A:C,3,FALSE),"r")</f>
        <v>1143</v>
      </c>
      <c r="I375" s="269">
        <f>IFERROR(VLOOKUP(F375,Database!A:D,4,FALSE),"r")</f>
        <v>154</v>
      </c>
      <c r="J375" s="269">
        <f t="shared" si="57"/>
        <v>0</v>
      </c>
      <c r="K375" s="269">
        <f t="shared" si="59"/>
        <v>26</v>
      </c>
      <c r="L375" s="269">
        <f t="shared" si="60"/>
        <v>4004</v>
      </c>
      <c r="M375" s="335">
        <f t="shared" si="61"/>
        <v>0</v>
      </c>
      <c r="N375" s="269">
        <f t="shared" si="62"/>
        <v>0</v>
      </c>
      <c r="O375" s="269">
        <f t="shared" si="63"/>
        <v>0</v>
      </c>
      <c r="P375" s="340">
        <f t="shared" si="64"/>
        <v>0</v>
      </c>
      <c r="Q375" s="353" t="str">
        <f>IFERROR(VLOOKUP(F375,Database!A:F,6,FALSE),"No")</f>
        <v>Not a Designated Item to Send on Maturity</v>
      </c>
      <c r="R375" s="353" t="str">
        <f>IFERROR(VLOOKUP(F376,Database!A:E,5,FALSE),"")</f>
        <v>Not Acidified Product</v>
      </c>
      <c r="S375" s="352" t="str">
        <f>IFERROR(VLOOKUP(F375,Database!A:G,7,FALSE),"FG not Found")</f>
        <v>Not a Designated Item</v>
      </c>
      <c r="T375" s="281" t="b">
        <f t="shared" si="65"/>
        <v>0</v>
      </c>
      <c r="U375" s="414"/>
      <c r="V375" s="414"/>
      <c r="W375" s="414"/>
      <c r="X375" s="284" t="e">
        <f>IF(VLOOKUP($T375,Tags!A:AU,28)=$E375,"Tags/Reported Prod Match","Not a Match")</f>
        <v>#N/A</v>
      </c>
    </row>
    <row r="376" spans="1:24" x14ac:dyDescent="0.25">
      <c r="A376" s="282">
        <f t="shared" si="56"/>
        <v>370.1</v>
      </c>
      <c r="B376" s="425">
        <v>42390</v>
      </c>
      <c r="C376" s="347">
        <v>0</v>
      </c>
      <c r="D376" s="347">
        <v>0</v>
      </c>
      <c r="E376" s="267">
        <f t="shared" si="58"/>
        <v>0</v>
      </c>
      <c r="F376" s="553">
        <v>5150040149</v>
      </c>
      <c r="G376" s="426" t="str">
        <f>IFERROR(VLOOKUP(F376,Database!A:D,2,FALSE),"FG not Found")</f>
        <v>SM 10 ML NSA STRAW SPRD</v>
      </c>
      <c r="H376" s="269">
        <f>IFERROR(VLOOKUP(F376,Database!A:C,3,FALSE),"r")</f>
        <v>1004.4</v>
      </c>
      <c r="I376" s="269">
        <f>IFERROR(VLOOKUP(F376,Database!A:D,4,FALSE),"r")</f>
        <v>154</v>
      </c>
      <c r="J376" s="269">
        <f t="shared" si="57"/>
        <v>0</v>
      </c>
      <c r="K376" s="269">
        <f t="shared" si="59"/>
        <v>26</v>
      </c>
      <c r="L376" s="269">
        <f t="shared" si="60"/>
        <v>4004</v>
      </c>
      <c r="M376" s="335">
        <f t="shared" si="61"/>
        <v>0</v>
      </c>
      <c r="N376" s="269">
        <f t="shared" si="62"/>
        <v>0</v>
      </c>
      <c r="O376" s="269">
        <f t="shared" si="63"/>
        <v>0</v>
      </c>
      <c r="P376" s="340">
        <f t="shared" si="64"/>
        <v>0</v>
      </c>
      <c r="Q376" s="353" t="str">
        <f>IFERROR(VLOOKUP(F376,Database!A:F,6,FALSE),"No")</f>
        <v>Not a Designated Item to Send on Maturity</v>
      </c>
      <c r="R376" s="353" t="str">
        <f>IFERROR(VLOOKUP(F377,Database!A:E,5,FALSE),"")</f>
        <v>Not Acidified Product</v>
      </c>
      <c r="S376" s="352" t="str">
        <f>IFERROR(VLOOKUP(F376,Database!A:G,7,FALSE),"FG not Found")</f>
        <v>Not a Designated Item</v>
      </c>
      <c r="T376" s="281" t="b">
        <f t="shared" si="65"/>
        <v>0</v>
      </c>
      <c r="U376" s="414"/>
      <c r="V376" s="414"/>
      <c r="W376" s="414"/>
      <c r="X376" s="284" t="e">
        <f>IF(VLOOKUP($T376,Tags!A:AU,28)=$E376,"Tags/Reported Prod Match","Not a Match")</f>
        <v>#N/A</v>
      </c>
    </row>
    <row r="377" spans="1:24" x14ac:dyDescent="0.25">
      <c r="A377" s="282">
        <f t="shared" si="56"/>
        <v>371.1</v>
      </c>
      <c r="B377" s="425">
        <v>42390</v>
      </c>
      <c r="C377" s="347">
        <v>0</v>
      </c>
      <c r="D377" s="347">
        <v>1320</v>
      </c>
      <c r="E377" s="267">
        <f t="shared" si="58"/>
        <v>1320</v>
      </c>
      <c r="F377" s="553">
        <v>5150003922</v>
      </c>
      <c r="G377" s="426" t="str">
        <f>IFERROR(VLOOKUP(F377,Database!A:D,2,FALSE),"FG not Found")</f>
        <v>DK 40G MUSTARD SPN INTL</v>
      </c>
      <c r="H377" s="269">
        <f>IFERROR(VLOOKUP(F377,Database!A:C,3,FALSE),"r")</f>
        <v>119</v>
      </c>
      <c r="I377" s="269">
        <f>IFERROR(VLOOKUP(F377,Database!A:D,4,FALSE),"r")</f>
        <v>1850</v>
      </c>
      <c r="J377" s="269">
        <f t="shared" si="57"/>
        <v>0.71351351351351355</v>
      </c>
      <c r="K377" s="269">
        <f t="shared" si="59"/>
        <v>26</v>
      </c>
      <c r="L377" s="269">
        <f t="shared" si="60"/>
        <v>48100</v>
      </c>
      <c r="M377" s="335">
        <f t="shared" si="61"/>
        <v>0</v>
      </c>
      <c r="N377" s="269">
        <f t="shared" si="62"/>
        <v>1</v>
      </c>
      <c r="O377" s="269">
        <f t="shared" si="63"/>
        <v>1320</v>
      </c>
      <c r="P377" s="340">
        <f t="shared" si="64"/>
        <v>119</v>
      </c>
      <c r="Q377" s="353" t="str">
        <f>IFERROR(VLOOKUP(F377,Database!A:F,6,FALSE),"No")</f>
        <v>Not a Designated Item to Send on Maturity</v>
      </c>
      <c r="R377" s="353" t="str">
        <f>IFERROR(VLOOKUP(F378,Database!A:E,5,FALSE),"")</f>
        <v>Not Acidified Product</v>
      </c>
      <c r="S377" s="352" t="str">
        <f>IFERROR(VLOOKUP(F377,Database!A:G,7,FALSE),"FG not Found")</f>
        <v>Not a Designated Item</v>
      </c>
      <c r="T377" s="281" t="b">
        <f t="shared" si="65"/>
        <v>0</v>
      </c>
      <c r="U377" s="414"/>
      <c r="V377" s="414"/>
      <c r="W377" s="414"/>
      <c r="X377" s="284" t="e">
        <f>IF(VLOOKUP($T377,Tags!A:AU,28)=$E377,"Tags/Reported Prod Match","Not a Match")</f>
        <v>#N/A</v>
      </c>
    </row>
    <row r="378" spans="1:24" x14ac:dyDescent="0.25">
      <c r="A378" s="282">
        <f t="shared" si="56"/>
        <v>372.1</v>
      </c>
      <c r="B378" s="425">
        <v>42390</v>
      </c>
      <c r="C378" s="347">
        <v>0</v>
      </c>
      <c r="D378" s="347">
        <v>0</v>
      </c>
      <c r="E378" s="267">
        <f t="shared" si="58"/>
        <v>0</v>
      </c>
      <c r="F378" s="553">
        <v>5150003915</v>
      </c>
      <c r="G378" s="426" t="str">
        <f>IFERROR(VLOOKUP(F378,Database!A:D,2,FALSE),"FG not Found")</f>
        <v>DK 1.4 OZ MUSTARD</v>
      </c>
      <c r="H378" s="269">
        <f>IFERROR(VLOOKUP(F378,Database!A:C,3,FALSE),"r")</f>
        <v>1850</v>
      </c>
      <c r="I378" s="269">
        <f>IFERROR(VLOOKUP(F378,Database!A:D,4,FALSE),"r")</f>
        <v>119</v>
      </c>
      <c r="J378" s="269">
        <f t="shared" si="57"/>
        <v>0</v>
      </c>
      <c r="K378" s="269">
        <f t="shared" si="59"/>
        <v>24</v>
      </c>
      <c r="L378" s="269">
        <f t="shared" si="60"/>
        <v>2856</v>
      </c>
      <c r="M378" s="335">
        <f t="shared" si="61"/>
        <v>0</v>
      </c>
      <c r="N378" s="269">
        <f t="shared" si="62"/>
        <v>0</v>
      </c>
      <c r="O378" s="269">
        <f t="shared" si="63"/>
        <v>0</v>
      </c>
      <c r="P378" s="340">
        <f t="shared" si="64"/>
        <v>0</v>
      </c>
      <c r="Q378" s="353" t="str">
        <f>IFERROR(VLOOKUP(F378,Database!A:F,6,FALSE),"No")</f>
        <v>Not a Designated Item to Send on Maturity</v>
      </c>
      <c r="R378" s="353" t="str">
        <f>IFERROR(VLOOKUP(F379,Database!A:E,5,FALSE),"")</f>
        <v>Not Acidified Product</v>
      </c>
      <c r="S378" s="352" t="str">
        <f>IFERROR(VLOOKUP(F378,Database!A:G,7,FALSE),"FG not Found")</f>
        <v>Allergen</v>
      </c>
      <c r="T378" s="281" t="b">
        <f t="shared" si="65"/>
        <v>1</v>
      </c>
      <c r="U378" s="414"/>
      <c r="V378" s="414"/>
      <c r="W378" s="414"/>
      <c r="X378" s="284" t="e">
        <f>IF(VLOOKUP($T378,Tags!A:AU,28)=$E378,"Tags/Reported Prod Match","Not a Match")</f>
        <v>#N/A</v>
      </c>
    </row>
    <row r="379" spans="1:24" x14ac:dyDescent="0.25">
      <c r="A379" s="282">
        <f t="shared" ref="A379:A442" si="66">A378+1</f>
        <v>373.1</v>
      </c>
      <c r="B379" s="425">
        <v>42390</v>
      </c>
      <c r="C379" s="347">
        <v>0</v>
      </c>
      <c r="D379" s="347">
        <v>0</v>
      </c>
      <c r="E379" s="267">
        <f t="shared" si="58"/>
        <v>0</v>
      </c>
      <c r="F379" s="553">
        <v>5150003916</v>
      </c>
      <c r="G379" s="426" t="str">
        <f>IFERROR(VLOOKUP(F379,Database!A:D,2,FALSE),"FG not Found")</f>
        <v>DK 1.4 OZ KETCHUP</v>
      </c>
      <c r="H379" s="269">
        <f>IFERROR(VLOOKUP(F379,Database!A:C,3,FALSE),"r")</f>
        <v>1850</v>
      </c>
      <c r="I379" s="269">
        <f>IFERROR(VLOOKUP(F379,Database!A:D,4,FALSE),"r")</f>
        <v>119</v>
      </c>
      <c r="J379" s="269">
        <f t="shared" si="57"/>
        <v>0</v>
      </c>
      <c r="K379" s="269">
        <f t="shared" si="59"/>
        <v>24</v>
      </c>
      <c r="L379" s="269">
        <f t="shared" si="60"/>
        <v>2856</v>
      </c>
      <c r="M379" s="335">
        <f t="shared" si="61"/>
        <v>0</v>
      </c>
      <c r="N379" s="269">
        <f t="shared" si="62"/>
        <v>0</v>
      </c>
      <c r="O379" s="269">
        <f t="shared" si="63"/>
        <v>0</v>
      </c>
      <c r="P379" s="340">
        <f t="shared" si="64"/>
        <v>0</v>
      </c>
      <c r="Q379" s="353" t="str">
        <f>IFERROR(VLOOKUP(F379,Database!A:F,6,FALSE),"No")</f>
        <v>Not a Designated Item to Send on Maturity</v>
      </c>
      <c r="R379" s="353" t="str">
        <f>IFERROR(VLOOKUP(F380,Database!A:E,5,FALSE),"")</f>
        <v>Not Acidified Product</v>
      </c>
      <c r="S379" s="352" t="str">
        <f>IFERROR(VLOOKUP(F379,Database!A:G,7,FALSE),"FG not Found")</f>
        <v>Not a Designated Item</v>
      </c>
      <c r="T379" s="281" t="b">
        <f t="shared" si="65"/>
        <v>0</v>
      </c>
      <c r="U379" s="414"/>
      <c r="V379" s="414"/>
      <c r="W379" s="414"/>
      <c r="X379" s="284" t="e">
        <f>IF(VLOOKUP($T379,Tags!A:AU,28)=$E379,"Tags/Reported Prod Match","Not a Match")</f>
        <v>#N/A</v>
      </c>
    </row>
    <row r="380" spans="1:24" x14ac:dyDescent="0.25">
      <c r="A380" s="282">
        <f t="shared" si="66"/>
        <v>374.1</v>
      </c>
      <c r="B380" s="425">
        <v>42390</v>
      </c>
      <c r="C380" s="347">
        <v>0</v>
      </c>
      <c r="D380" s="347">
        <v>213</v>
      </c>
      <c r="E380" s="267">
        <f t="shared" si="58"/>
        <v>213</v>
      </c>
      <c r="F380" s="553">
        <v>5150003907</v>
      </c>
      <c r="G380" s="426" t="str">
        <f>IFERROR(VLOOKUP(F380,Database!A:D,2,FALSE),"FG not Found")</f>
        <v>DK 1.6 OZ MAPLE SYRUP GLASS</v>
      </c>
      <c r="H380" s="269">
        <f>IFERROR(VLOOKUP(F380,Database!A:C,3,FALSE),"r")</f>
        <v>1957.1</v>
      </c>
      <c r="I380" s="269">
        <f>IFERROR(VLOOKUP(F380,Database!A:D,4,FALSE),"r")</f>
        <v>119</v>
      </c>
      <c r="J380" s="269">
        <f t="shared" si="57"/>
        <v>1.7899159663865547</v>
      </c>
      <c r="K380" s="269">
        <f t="shared" si="59"/>
        <v>22</v>
      </c>
      <c r="L380" s="269">
        <f t="shared" si="60"/>
        <v>2618</v>
      </c>
      <c r="M380" s="335">
        <f t="shared" si="61"/>
        <v>0</v>
      </c>
      <c r="N380" s="269">
        <f t="shared" si="62"/>
        <v>2</v>
      </c>
      <c r="O380" s="269">
        <f t="shared" si="63"/>
        <v>213</v>
      </c>
      <c r="P380" s="340">
        <f t="shared" si="64"/>
        <v>3914.2</v>
      </c>
      <c r="Q380" s="353" t="str">
        <f>IFERROR(VLOOKUP(F380,Database!A:F,6,FALSE),"No")</f>
        <v>Not a Designated Item to Send on Maturity</v>
      </c>
      <c r="R380" s="353" t="str">
        <f>IFERROR(VLOOKUP(F381,Database!A:E,5,FALSE),"")</f>
        <v>Not Acidified Product</v>
      </c>
      <c r="S380" s="352" t="str">
        <f>IFERROR(VLOOKUP(F380,Database!A:G,7,FALSE),"FG not Found")</f>
        <v>Not a Designated Item</v>
      </c>
      <c r="T380" s="281" t="b">
        <f t="shared" si="65"/>
        <v>1</v>
      </c>
      <c r="U380" s="414"/>
      <c r="V380" s="414"/>
      <c r="W380" s="414"/>
      <c r="X380" s="284" t="e">
        <f>IF(VLOOKUP($T380,Tags!A:AU,28)=$E380,"Tags/Reported Prod Match","Not a Match")</f>
        <v>#N/A</v>
      </c>
    </row>
    <row r="381" spans="1:24" x14ac:dyDescent="0.25">
      <c r="A381" s="282">
        <f t="shared" si="66"/>
        <v>375.1</v>
      </c>
      <c r="B381" s="425">
        <v>42390</v>
      </c>
      <c r="C381" s="347">
        <v>0</v>
      </c>
      <c r="D381" s="347">
        <v>300</v>
      </c>
      <c r="E381" s="267">
        <f t="shared" si="58"/>
        <v>300</v>
      </c>
      <c r="F381" s="553">
        <v>7092000772</v>
      </c>
      <c r="G381" s="426" t="str">
        <f>IFERROR(VLOOKUP(F381,Database!A:D,2,FALSE),"FG not Found")</f>
        <v>KB 16 OZ SDLS BOYSEN JAM</v>
      </c>
      <c r="H381" s="269">
        <f>IFERROR(VLOOKUP(F381,Database!A:C,3,FALSE),"r")</f>
        <v>2171.3000000000002</v>
      </c>
      <c r="I381" s="269">
        <f>IFERROR(VLOOKUP(F381,Database!A:D,4,FALSE),"r")</f>
        <v>119</v>
      </c>
      <c r="J381" s="269">
        <f t="shared" si="57"/>
        <v>2.5210084033613445</v>
      </c>
      <c r="K381" s="269">
        <f t="shared" si="59"/>
        <v>20</v>
      </c>
      <c r="L381" s="269">
        <f t="shared" si="60"/>
        <v>2380</v>
      </c>
      <c r="M381" s="335">
        <f t="shared" si="61"/>
        <v>0</v>
      </c>
      <c r="N381" s="269">
        <f t="shared" si="62"/>
        <v>3</v>
      </c>
      <c r="O381" s="269">
        <f t="shared" si="63"/>
        <v>300</v>
      </c>
      <c r="P381" s="340">
        <f t="shared" si="64"/>
        <v>6513.9000000000005</v>
      </c>
      <c r="Q381" s="353" t="str">
        <f>IFERROR(VLOOKUP(F381,Database!A:F,6,FALSE),"No")</f>
        <v>Not a Designated Item to Send on Maturity</v>
      </c>
      <c r="R381" s="353" t="str">
        <f>IFERROR(VLOOKUP(F382,Database!A:E,5,FALSE),"")</f>
        <v>Not Acidified Product</v>
      </c>
      <c r="S381" s="352" t="str">
        <f>IFERROR(VLOOKUP(F381,Database!A:G,7,FALSE),"FG not Found")</f>
        <v>Not a Designated Item</v>
      </c>
      <c r="T381" s="281" t="b">
        <f t="shared" si="65"/>
        <v>1</v>
      </c>
      <c r="U381" s="414"/>
      <c r="V381" s="414"/>
      <c r="W381" s="414"/>
      <c r="X381" s="284" t="e">
        <f>IF(VLOOKUP($T381,Tags!A:AU,28)=$E381,"Tags/Reported Prod Match","Not a Match")</f>
        <v>#N/A</v>
      </c>
    </row>
    <row r="382" spans="1:24" x14ac:dyDescent="0.25">
      <c r="A382" s="282">
        <f t="shared" si="66"/>
        <v>376.1</v>
      </c>
      <c r="B382" s="425">
        <v>42390</v>
      </c>
      <c r="C382" s="347">
        <v>0</v>
      </c>
      <c r="D382" s="347">
        <v>0</v>
      </c>
      <c r="E382" s="267">
        <f t="shared" si="58"/>
        <v>0</v>
      </c>
      <c r="F382" s="553">
        <v>5150000302</v>
      </c>
      <c r="G382" s="426" t="str">
        <f>IFERROR(VLOOKUP(F382,Database!A:D,2,FALSE),"FG not Found")</f>
        <v>SM 4 LB SWT ORANGE MARMALADE</v>
      </c>
      <c r="H382" s="269">
        <f>IFERROR(VLOOKUP(F382,Database!A:C,3,FALSE),"r")</f>
        <v>1997</v>
      </c>
      <c r="I382" s="269">
        <f>IFERROR(VLOOKUP(F382,Database!A:D,4,FALSE),"r")</f>
        <v>60</v>
      </c>
      <c r="J382" s="269">
        <f t="shared" si="57"/>
        <v>0</v>
      </c>
      <c r="K382" s="269">
        <f t="shared" si="59"/>
        <v>22</v>
      </c>
      <c r="L382" s="269">
        <f t="shared" si="60"/>
        <v>1320</v>
      </c>
      <c r="M382" s="335">
        <f t="shared" si="61"/>
        <v>0</v>
      </c>
      <c r="N382" s="269">
        <f t="shared" si="62"/>
        <v>0</v>
      </c>
      <c r="O382" s="269">
        <f t="shared" si="63"/>
        <v>0</v>
      </c>
      <c r="P382" s="340">
        <f t="shared" si="64"/>
        <v>0</v>
      </c>
      <c r="Q382" s="353" t="str">
        <f>IFERROR(VLOOKUP(F382,Database!A:F,6,FALSE),"No")</f>
        <v>Not a Designated Item to Send on Maturity</v>
      </c>
      <c r="R382" s="353" t="str">
        <f>IFERROR(VLOOKUP(F383,Database!A:E,5,FALSE),"")</f>
        <v>Not Acidified Product</v>
      </c>
      <c r="S382" s="352" t="str">
        <f>IFERROR(VLOOKUP(F382,Database!A:G,7,FALSE),"FG not Found")</f>
        <v>Not a Designated Item</v>
      </c>
      <c r="T382" s="281" t="b">
        <f t="shared" si="65"/>
        <v>0</v>
      </c>
      <c r="U382" s="414"/>
      <c r="V382" s="414"/>
      <c r="W382" s="414"/>
      <c r="X382" s="284" t="e">
        <f>IF(VLOOKUP($T382,Tags!A:AU,28)=$E382,"Tags/Reported Prod Match","Not a Match")</f>
        <v>#N/A</v>
      </c>
    </row>
    <row r="383" spans="1:24" x14ac:dyDescent="0.25">
      <c r="A383" s="282">
        <f t="shared" si="66"/>
        <v>377.1</v>
      </c>
      <c r="B383" s="425">
        <v>42390</v>
      </c>
      <c r="C383" s="347">
        <v>0</v>
      </c>
      <c r="D383" s="347">
        <v>0</v>
      </c>
      <c r="E383" s="267">
        <f t="shared" si="58"/>
        <v>0</v>
      </c>
      <c r="F383" s="553">
        <v>5150000308</v>
      </c>
      <c r="G383" s="426" t="str">
        <f>IFERROR(VLOOKUP(F383,Database!A:D,2,FALSE),"FG not Found")</f>
        <v>SM 4 LB STRAWBERRY PRESERVES</v>
      </c>
      <c r="H383" s="269">
        <f>IFERROR(VLOOKUP(F383,Database!A:C,3,FALSE),"r")</f>
        <v>1997</v>
      </c>
      <c r="I383" s="269">
        <f>IFERROR(VLOOKUP(F383,Database!A:D,4,FALSE),"r")</f>
        <v>60</v>
      </c>
      <c r="J383" s="269">
        <f t="shared" si="57"/>
        <v>0</v>
      </c>
      <c r="K383" s="269">
        <f t="shared" si="59"/>
        <v>22</v>
      </c>
      <c r="L383" s="269">
        <f t="shared" si="60"/>
        <v>1320</v>
      </c>
      <c r="M383" s="335">
        <f t="shared" si="61"/>
        <v>0</v>
      </c>
      <c r="N383" s="269">
        <f t="shared" si="62"/>
        <v>0</v>
      </c>
      <c r="O383" s="269">
        <f t="shared" si="63"/>
        <v>0</v>
      </c>
      <c r="P383" s="340">
        <f t="shared" si="64"/>
        <v>0</v>
      </c>
      <c r="Q383" s="353" t="str">
        <f>IFERROR(VLOOKUP(F383,Database!A:F,6,FALSE),"No")</f>
        <v>Not a Designated Item to Send on Maturity</v>
      </c>
      <c r="R383" s="353" t="str">
        <f>IFERROR(VLOOKUP(F384,Database!A:E,5,FALSE),"")</f>
        <v>Not Acidified Product</v>
      </c>
      <c r="S383" s="352" t="str">
        <f>IFERROR(VLOOKUP(F383,Database!A:G,7,FALSE),"FG not Found")</f>
        <v>Not a Designated Item</v>
      </c>
      <c r="T383" s="281" t="b">
        <f t="shared" si="65"/>
        <v>0</v>
      </c>
      <c r="U383" s="414"/>
      <c r="V383" s="414"/>
      <c r="W383" s="414"/>
      <c r="X383" s="284" t="e">
        <f>IF(VLOOKUP($T383,Tags!A:AU,28)=$E383,"Tags/Reported Prod Match","Not a Match")</f>
        <v>#N/A</v>
      </c>
    </row>
    <row r="384" spans="1:24" x14ac:dyDescent="0.25">
      <c r="A384" s="282">
        <f t="shared" si="66"/>
        <v>378.1</v>
      </c>
      <c r="B384" s="425">
        <v>42391</v>
      </c>
      <c r="C384" s="347">
        <v>0</v>
      </c>
      <c r="D384" s="347">
        <v>2141</v>
      </c>
      <c r="E384" s="267">
        <f t="shared" si="58"/>
        <v>2141</v>
      </c>
      <c r="F384" s="553">
        <v>5150005177</v>
      </c>
      <c r="G384" s="426" t="str">
        <f>IFERROR(VLOOKUP(F384,Database!A:D,2,FALSE),"FG not Found")</f>
        <v>SM 390 ML DF RASPBERRY SPRD, 12 PK</v>
      </c>
      <c r="H384" s="269">
        <f>IFERROR(VLOOKUP(F384,Database!A:C,3,FALSE),"r")</f>
        <v>2249</v>
      </c>
      <c r="I384" s="269">
        <f>IFERROR(VLOOKUP(F384,Database!A:D,4,FALSE),"r")</f>
        <v>120</v>
      </c>
      <c r="J384" s="269">
        <f t="shared" si="57"/>
        <v>17.841666666666665</v>
      </c>
      <c r="K384" s="269">
        <f t="shared" si="59"/>
        <v>19</v>
      </c>
      <c r="L384" s="269">
        <f t="shared" si="60"/>
        <v>2280</v>
      </c>
      <c r="M384" s="335">
        <f t="shared" si="61"/>
        <v>0</v>
      </c>
      <c r="N384" s="269">
        <f t="shared" si="62"/>
        <v>18</v>
      </c>
      <c r="O384" s="269">
        <f t="shared" si="63"/>
        <v>2141</v>
      </c>
      <c r="P384" s="340">
        <f t="shared" si="64"/>
        <v>40482</v>
      </c>
      <c r="Q384" s="353" t="str">
        <f>IFERROR(VLOOKUP(F384,Database!A:F,6,FALSE),"No")</f>
        <v>Not a Designated Item to Send on Maturity</v>
      </c>
      <c r="R384" s="353" t="str">
        <f>IFERROR(VLOOKUP(F385,Database!A:E,5,FALSE),"")</f>
        <v>Not Acidified Product</v>
      </c>
      <c r="S384" s="352" t="str">
        <f>IFERROR(VLOOKUP(F384,Database!A:G,7,FALSE),"FG not Found")</f>
        <v>Not a Designated Item</v>
      </c>
      <c r="T384" s="281" t="b">
        <f t="shared" si="65"/>
        <v>0</v>
      </c>
      <c r="U384" s="414"/>
      <c r="V384" s="414"/>
      <c r="W384" s="414"/>
      <c r="X384" s="284" t="e">
        <f>IF(VLOOKUP($T384,Tags!A:AU,28)=$E384,"Tags/Reported Prod Match","Not a Match")</f>
        <v>#N/A</v>
      </c>
    </row>
    <row r="385" spans="1:24" x14ac:dyDescent="0.25">
      <c r="A385" s="282">
        <f t="shared" si="66"/>
        <v>379.1</v>
      </c>
      <c r="B385" s="425">
        <v>42391</v>
      </c>
      <c r="C385" s="347">
        <v>0</v>
      </c>
      <c r="D385" s="347">
        <v>0</v>
      </c>
      <c r="E385" s="267">
        <f t="shared" si="58"/>
        <v>0</v>
      </c>
      <c r="F385" s="553">
        <v>5150078275</v>
      </c>
      <c r="G385" s="426" t="str">
        <f>IFERROR(VLOOKUP(F385,Database!A:D,2,FALSE),"FG not Found")</f>
        <v>SM 440G APR LS SPN INTL</v>
      </c>
      <c r="H385" s="269">
        <f>IFERROR(VLOOKUP(F385,Database!A:C,3,FALSE),"r")</f>
        <v>2381.8000000000002</v>
      </c>
      <c r="I385" s="269">
        <f>IFERROR(VLOOKUP(F385,Database!A:D,4,FALSE),"r")</f>
        <v>128</v>
      </c>
      <c r="J385" s="269">
        <f t="shared" si="57"/>
        <v>0</v>
      </c>
      <c r="K385" s="269">
        <f t="shared" si="59"/>
        <v>18</v>
      </c>
      <c r="L385" s="269">
        <f t="shared" si="60"/>
        <v>2304</v>
      </c>
      <c r="M385" s="335">
        <f t="shared" si="61"/>
        <v>0</v>
      </c>
      <c r="N385" s="269">
        <f t="shared" si="62"/>
        <v>0</v>
      </c>
      <c r="O385" s="269">
        <f t="shared" si="63"/>
        <v>0</v>
      </c>
      <c r="P385" s="340">
        <f t="shared" si="64"/>
        <v>0</v>
      </c>
      <c r="Q385" s="353" t="str">
        <f>IFERROR(VLOOKUP(F385,Database!A:F,6,FALSE),"No")</f>
        <v>Not a Designated Item to Send on Maturity</v>
      </c>
      <c r="R385" s="353" t="str">
        <f>IFERROR(VLOOKUP(F386,Database!A:E,5,FALSE),"")</f>
        <v>Not Acidified Product</v>
      </c>
      <c r="S385" s="352" t="str">
        <f>IFERROR(VLOOKUP(F385,Database!A:G,7,FALSE),"FG not Found")</f>
        <v>Not a Designated Item</v>
      </c>
      <c r="T385" s="281" t="b">
        <f t="shared" si="65"/>
        <v>0</v>
      </c>
      <c r="U385" s="414"/>
      <c r="V385" s="414"/>
      <c r="W385" s="414"/>
      <c r="X385" s="284" t="e">
        <f>IF(VLOOKUP($T385,Tags!A:AU,28)=$E385,"Tags/Reported Prod Match","Not a Match")</f>
        <v>#N/A</v>
      </c>
    </row>
    <row r="386" spans="1:24" x14ac:dyDescent="0.25">
      <c r="A386" s="282">
        <f t="shared" si="66"/>
        <v>380.1</v>
      </c>
      <c r="B386" s="425">
        <v>42391</v>
      </c>
      <c r="C386" s="347">
        <v>0</v>
      </c>
      <c r="D386" s="347">
        <v>0</v>
      </c>
      <c r="E386" s="267">
        <f t="shared" si="58"/>
        <v>0</v>
      </c>
      <c r="F386" s="553">
        <v>5150078276</v>
      </c>
      <c r="G386" s="426" t="str">
        <f>IFERROR(VLOOKUP(F386,Database!A:D,2,FALSE),"FG not Found")</f>
        <v>SM 440G ORG MAM LS SPN INTL</v>
      </c>
      <c r="H386" s="269">
        <f>IFERROR(VLOOKUP(F386,Database!A:C,3,FALSE),"r")</f>
        <v>2381.8000000000002</v>
      </c>
      <c r="I386" s="269">
        <f>IFERROR(VLOOKUP(F386,Database!A:D,4,FALSE),"r")</f>
        <v>128</v>
      </c>
      <c r="J386" s="269">
        <f t="shared" si="57"/>
        <v>0</v>
      </c>
      <c r="K386" s="269">
        <f t="shared" si="59"/>
        <v>18</v>
      </c>
      <c r="L386" s="269">
        <f t="shared" si="60"/>
        <v>2304</v>
      </c>
      <c r="M386" s="335">
        <f t="shared" si="61"/>
        <v>0</v>
      </c>
      <c r="N386" s="269">
        <f t="shared" si="62"/>
        <v>0</v>
      </c>
      <c r="O386" s="269">
        <f t="shared" si="63"/>
        <v>0</v>
      </c>
      <c r="P386" s="340">
        <f t="shared" si="64"/>
        <v>0</v>
      </c>
      <c r="Q386" s="353" t="str">
        <f>IFERROR(VLOOKUP(F386,Database!A:F,6,FALSE),"No")</f>
        <v>Not a Designated Item to Send on Maturity</v>
      </c>
      <c r="R386" s="353" t="str">
        <f>IFERROR(VLOOKUP(F387,Database!A:E,5,FALSE),"")</f>
        <v>Not Acidified Product</v>
      </c>
      <c r="S386" s="352" t="str">
        <f>IFERROR(VLOOKUP(F386,Database!A:G,7,FALSE),"FG not Found")</f>
        <v>Not a Designated Item</v>
      </c>
      <c r="T386" s="281" t="b">
        <f t="shared" si="65"/>
        <v>0</v>
      </c>
      <c r="U386" s="414"/>
      <c r="V386" s="414"/>
      <c r="W386" s="414"/>
      <c r="X386" s="284" t="e">
        <f>IF(VLOOKUP($T386,Tags!A:AU,28)=$E386,"Tags/Reported Prod Match","Not a Match")</f>
        <v>#N/A</v>
      </c>
    </row>
    <row r="387" spans="1:24" x14ac:dyDescent="0.25">
      <c r="A387" s="282">
        <f t="shared" si="66"/>
        <v>381.1</v>
      </c>
      <c r="B387" s="425">
        <v>42390</v>
      </c>
      <c r="C387" s="347">
        <v>0</v>
      </c>
      <c r="D387" s="347">
        <v>42</v>
      </c>
      <c r="E387" s="267">
        <f t="shared" si="58"/>
        <v>42</v>
      </c>
      <c r="F387" s="553">
        <v>5150000338</v>
      </c>
      <c r="G387" s="426" t="str">
        <f>IFERROR(VLOOKUP(F387,Database!A:D,2,FALSE),"FG not Found")</f>
        <v>SM 10 TN GRAPE JELLY</v>
      </c>
      <c r="H387" s="269">
        <f>IFERROR(VLOOKUP(F387,Database!A:C,3,FALSE),"r")</f>
        <v>2347</v>
      </c>
      <c r="I387" s="269">
        <f>IFERROR(VLOOKUP(F387,Database!A:D,4,FALSE),"r")</f>
        <v>42</v>
      </c>
      <c r="J387" s="269">
        <f t="shared" si="57"/>
        <v>1</v>
      </c>
      <c r="K387" s="269">
        <f t="shared" si="59"/>
        <v>18</v>
      </c>
      <c r="L387" s="269">
        <f t="shared" si="60"/>
        <v>756</v>
      </c>
      <c r="M387" s="335">
        <f t="shared" si="61"/>
        <v>0</v>
      </c>
      <c r="N387" s="269">
        <f t="shared" si="62"/>
        <v>1</v>
      </c>
      <c r="O387" s="269">
        <f t="shared" si="63"/>
        <v>42</v>
      </c>
      <c r="P387" s="340">
        <f t="shared" si="64"/>
        <v>2347</v>
      </c>
      <c r="Q387" s="353" t="str">
        <f>IFERROR(VLOOKUP(F387,Database!A:F,6,FALSE),"No")</f>
        <v>Not a Designated Item to Send on Maturity</v>
      </c>
      <c r="R387" s="353" t="str">
        <f>IFERROR(VLOOKUP(F388,Database!A:E,5,FALSE),"")</f>
        <v>Not Acidified Product</v>
      </c>
      <c r="S387" s="352" t="str">
        <f>IFERROR(VLOOKUP(F387,Database!A:G,7,FALSE),"FG not Found")</f>
        <v>Not a Designated Item</v>
      </c>
      <c r="T387" s="281" t="b">
        <f t="shared" si="65"/>
        <v>0</v>
      </c>
      <c r="U387" s="414"/>
      <c r="V387" s="414"/>
      <c r="W387" s="414"/>
      <c r="X387" s="284" t="e">
        <f>IF(VLOOKUP($T387,Tags!A:AU,28)=$E387,"Tags/Reported Prod Match","Not a Match")</f>
        <v>#N/A</v>
      </c>
    </row>
    <row r="388" spans="1:24" x14ac:dyDescent="0.25">
      <c r="A388" s="282">
        <f t="shared" si="66"/>
        <v>382.1</v>
      </c>
      <c r="B388" s="425">
        <v>42390</v>
      </c>
      <c r="C388" s="347">
        <v>0</v>
      </c>
      <c r="D388" s="347">
        <v>800</v>
      </c>
      <c r="E388" s="267">
        <f t="shared" si="58"/>
        <v>800</v>
      </c>
      <c r="F388" s="553">
        <v>5150024806</v>
      </c>
      <c r="G388" s="426" t="str">
        <f>IFERROR(VLOOKUP(F388,Database!A:D,2,FALSE),"FG not Found")</f>
        <v>C&amp;B 150 G GRAVY BROWNING</v>
      </c>
      <c r="H388" s="269">
        <f>IFERROR(VLOOKUP(F388,Database!A:C,3,FALSE),"r")</f>
        <v>2145</v>
      </c>
      <c r="I388" s="269">
        <f>IFERROR(VLOOKUP(F388,Database!A:D,4,FALSE),"r")</f>
        <v>200</v>
      </c>
      <c r="J388" s="269">
        <f t="shared" si="57"/>
        <v>4</v>
      </c>
      <c r="K388" s="269">
        <f t="shared" si="59"/>
        <v>20</v>
      </c>
      <c r="L388" s="269">
        <f t="shared" si="60"/>
        <v>4000</v>
      </c>
      <c r="M388" s="335">
        <f t="shared" si="61"/>
        <v>0</v>
      </c>
      <c r="N388" s="269">
        <f t="shared" si="62"/>
        <v>4</v>
      </c>
      <c r="O388" s="269">
        <f t="shared" si="63"/>
        <v>800</v>
      </c>
      <c r="P388" s="340">
        <f t="shared" si="64"/>
        <v>8580</v>
      </c>
      <c r="Q388" s="353" t="str">
        <f>IFERROR(VLOOKUP(F388,Database!A:F,6,FALSE),"No")</f>
        <v>Not a Designated Item to Send on Maturity</v>
      </c>
      <c r="R388" s="353" t="str">
        <f>IFERROR(VLOOKUP(F389,Database!A:E,5,FALSE),"")</f>
        <v>Not Acidified Product</v>
      </c>
      <c r="S388" s="352" t="str">
        <f>IFERROR(VLOOKUP(F388,Database!A:G,7,FALSE),"FG not Found")</f>
        <v>Allergen</v>
      </c>
      <c r="T388" s="281" t="b">
        <f t="shared" si="65"/>
        <v>0</v>
      </c>
      <c r="U388" s="414"/>
      <c r="V388" s="414"/>
      <c r="W388" s="414"/>
      <c r="X388" s="284" t="e">
        <f>IF(VLOOKUP($T388,Tags!A:AU,28)=$E388,"Tags/Reported Prod Match","Not a Match")</f>
        <v>#N/A</v>
      </c>
    </row>
    <row r="389" spans="1:24" x14ac:dyDescent="0.25">
      <c r="A389" s="282">
        <f t="shared" si="66"/>
        <v>383.1</v>
      </c>
      <c r="B389" s="425">
        <v>42390</v>
      </c>
      <c r="C389" s="347">
        <v>0</v>
      </c>
      <c r="D389" s="347">
        <v>658</v>
      </c>
      <c r="E389" s="267">
        <f t="shared" si="58"/>
        <v>658</v>
      </c>
      <c r="F389" s="553">
        <v>5150000329</v>
      </c>
      <c r="G389" s="426" t="str">
        <f>IFERROR(VLOOKUP(F389,Database!A:D,2,FALSE),"FG not Found")</f>
        <v>SM 4 LB MINT APPLE JELLY</v>
      </c>
      <c r="H389" s="269">
        <f>IFERROR(VLOOKUP(F389,Database!A:C,3,FALSE),"r")</f>
        <v>1997</v>
      </c>
      <c r="I389" s="269">
        <f>IFERROR(VLOOKUP(F389,Database!A:D,4,FALSE),"r")</f>
        <v>60</v>
      </c>
      <c r="J389" s="269">
        <f t="shared" si="57"/>
        <v>10.966666666666667</v>
      </c>
      <c r="K389" s="269">
        <f t="shared" si="59"/>
        <v>22</v>
      </c>
      <c r="L389" s="269">
        <f t="shared" si="60"/>
        <v>1320</v>
      </c>
      <c r="M389" s="335">
        <f t="shared" si="61"/>
        <v>0</v>
      </c>
      <c r="N389" s="269">
        <f t="shared" si="62"/>
        <v>11</v>
      </c>
      <c r="O389" s="269">
        <f t="shared" si="63"/>
        <v>658</v>
      </c>
      <c r="P389" s="340">
        <f t="shared" si="64"/>
        <v>21967</v>
      </c>
      <c r="Q389" s="353" t="str">
        <f>IFERROR(VLOOKUP(F389,Database!A:F,6,FALSE),"No")</f>
        <v>Not a Designated Item to Send on Maturity</v>
      </c>
      <c r="R389" s="353" t="str">
        <f>IFERROR(VLOOKUP(F390,Database!A:E,5,FALSE),"")</f>
        <v>Not Acidified Product</v>
      </c>
      <c r="S389" s="352" t="str">
        <f>IFERROR(VLOOKUP(F389,Database!A:G,7,FALSE),"FG not Found")</f>
        <v>Not a Designated Item</v>
      </c>
      <c r="T389" s="281" t="b">
        <f t="shared" si="65"/>
        <v>0</v>
      </c>
      <c r="U389" s="414"/>
      <c r="V389" s="414"/>
      <c r="W389" s="414"/>
      <c r="X389" s="284" t="e">
        <f>IF(VLOOKUP($T389,Tags!A:AU,28)=$E389,"Tags/Reported Prod Match","Not a Match")</f>
        <v>#N/A</v>
      </c>
    </row>
    <row r="390" spans="1:24" x14ac:dyDescent="0.25">
      <c r="A390" s="282">
        <f t="shared" si="66"/>
        <v>384.1</v>
      </c>
      <c r="B390" s="425">
        <v>42390</v>
      </c>
      <c r="C390" s="347">
        <v>0</v>
      </c>
      <c r="D390" s="347">
        <v>652</v>
      </c>
      <c r="E390" s="267">
        <f t="shared" si="58"/>
        <v>652</v>
      </c>
      <c r="F390" s="553">
        <v>5150000328</v>
      </c>
      <c r="G390" s="426" t="str">
        <f>IFERROR(VLOOKUP(F390,Database!A:D,2,FALSE),"FG not Found")</f>
        <v>SM 4 LB GRAPE JELLY</v>
      </c>
      <c r="H390" s="269">
        <f>IFERROR(VLOOKUP(F390,Database!A:C,3,FALSE),"r")</f>
        <v>1997</v>
      </c>
      <c r="I390" s="269">
        <f>IFERROR(VLOOKUP(F390,Database!A:D,4,FALSE),"r")</f>
        <v>60</v>
      </c>
      <c r="J390" s="269">
        <f t="shared" ref="J390:J453" si="67">(D390/I390)</f>
        <v>10.866666666666667</v>
      </c>
      <c r="K390" s="269">
        <f t="shared" si="59"/>
        <v>22</v>
      </c>
      <c r="L390" s="269">
        <f t="shared" si="60"/>
        <v>1320</v>
      </c>
      <c r="M390" s="335">
        <f t="shared" si="61"/>
        <v>0</v>
      </c>
      <c r="N390" s="269">
        <f t="shared" si="62"/>
        <v>11</v>
      </c>
      <c r="O390" s="269">
        <f t="shared" si="63"/>
        <v>652</v>
      </c>
      <c r="P390" s="340">
        <f t="shared" si="64"/>
        <v>21967</v>
      </c>
      <c r="Q390" s="353" t="str">
        <f>IFERROR(VLOOKUP(F390,Database!A:F,6,FALSE),"No")</f>
        <v>Not a Designated Item to Send on Maturity</v>
      </c>
      <c r="R390" s="353" t="str">
        <f>IFERROR(VLOOKUP(F391,Database!A:E,5,FALSE),"")</f>
        <v>Not Acidified Product</v>
      </c>
      <c r="S390" s="352" t="str">
        <f>IFERROR(VLOOKUP(F390,Database!A:G,7,FALSE),"FG not Found")</f>
        <v>Not a Designated Item</v>
      </c>
      <c r="T390" s="281" t="b">
        <f t="shared" si="65"/>
        <v>0</v>
      </c>
      <c r="U390" s="414"/>
      <c r="V390" s="414"/>
      <c r="W390" s="414"/>
      <c r="X390" s="284" t="e">
        <f>IF(VLOOKUP($T390,Tags!A:AU,28)=$E390,"Tags/Reported Prod Match","Not a Match")</f>
        <v>#N/A</v>
      </c>
    </row>
    <row r="391" spans="1:24" x14ac:dyDescent="0.25">
      <c r="A391" s="282">
        <f t="shared" si="66"/>
        <v>385.1</v>
      </c>
      <c r="B391" s="425">
        <v>42390</v>
      </c>
      <c r="C391" s="347">
        <v>0</v>
      </c>
      <c r="D391" s="347">
        <v>0</v>
      </c>
      <c r="E391" s="267">
        <f t="shared" ref="E391:E454" si="68">IF(C391 &lt;&gt; 0, D391-C391,D391)</f>
        <v>0</v>
      </c>
      <c r="F391" s="553">
        <v>5150000315</v>
      </c>
      <c r="G391" s="426" t="str">
        <f>IFERROR(VLOOKUP(F391,Database!A:D,2,FALSE),"FG not Found")</f>
        <v>SM 10 TN SWT ORANGE MARMALADE</v>
      </c>
      <c r="H391" s="269">
        <f>IFERROR(VLOOKUP(F391,Database!A:C,3,FALSE),"r")</f>
        <v>2320.4</v>
      </c>
      <c r="I391" s="269">
        <f>IFERROR(VLOOKUP(F391,Database!A:D,4,FALSE),"r")</f>
        <v>42</v>
      </c>
      <c r="J391" s="269">
        <f t="shared" si="67"/>
        <v>0</v>
      </c>
      <c r="K391" s="269">
        <f t="shared" ref="K391:K454" si="69">IF((44500/H391) &lt;= 26,ROUNDDOWN((44500/H391),0),26)</f>
        <v>19</v>
      </c>
      <c r="L391" s="269">
        <f t="shared" ref="L391:L454" si="70">((ROUNDDOWN(K391,0)*I391))</f>
        <v>798</v>
      </c>
      <c r="M391" s="335">
        <f t="shared" ref="M391:M454" si="71">ROUNDDOWN(E391/L391,0)</f>
        <v>0</v>
      </c>
      <c r="N391" s="269">
        <f t="shared" ref="N391:N454" si="72">IF(O391 &lt;&gt; 0,ROUNDUP(O391/I391,0),0)</f>
        <v>0</v>
      </c>
      <c r="O391" s="269">
        <f t="shared" ref="O391:O454" si="73">E391-(((M391)*ROUNDDOWN(L391,0)))</f>
        <v>0</v>
      </c>
      <c r="P391" s="340">
        <f t="shared" ref="P391:P454" si="74">IF(O391=0,0,H391*N391)</f>
        <v>0</v>
      </c>
      <c r="Q391" s="353" t="str">
        <f>IFERROR(VLOOKUP(F391,Database!A:F,6,FALSE),"No")</f>
        <v>Not a Designated Item to Send on Maturity</v>
      </c>
      <c r="R391" s="353" t="str">
        <f>IFERROR(VLOOKUP(F392,Database!A:E,5,FALSE),"")</f>
        <v>Not Acidified Product</v>
      </c>
      <c r="S391" s="352" t="str">
        <f>IFERROR(VLOOKUP(F391,Database!A:G,7,FALSE),"FG not Found")</f>
        <v>Not a Designated Item</v>
      </c>
      <c r="T391" s="281" t="b">
        <f t="shared" ref="T391:T454" si="75">(ISNUMBER(MATCH(F391,$U$7:$U$532,0)))</f>
        <v>0</v>
      </c>
      <c r="U391" s="414"/>
      <c r="V391" s="414"/>
      <c r="W391" s="414"/>
      <c r="X391" s="284" t="e">
        <f>IF(VLOOKUP($T391,Tags!A:AU,28)=$E391,"Tags/Reported Prod Match","Not a Match")</f>
        <v>#N/A</v>
      </c>
    </row>
    <row r="392" spans="1:24" x14ac:dyDescent="0.25">
      <c r="A392" s="282">
        <f t="shared" si="66"/>
        <v>386.1</v>
      </c>
      <c r="B392" s="425">
        <v>42390</v>
      </c>
      <c r="C392" s="347">
        <v>0</v>
      </c>
      <c r="D392" s="347">
        <v>102</v>
      </c>
      <c r="E392" s="267">
        <f t="shared" si="68"/>
        <v>102</v>
      </c>
      <c r="F392" s="553">
        <v>5150003501</v>
      </c>
      <c r="G392" s="426" t="str">
        <f>IFERROR(VLOOKUP(F392,Database!A:D,2,FALSE),"FG not Found")</f>
        <v>DK 10 TN BLACKBERRY PRESERVES</v>
      </c>
      <c r="H392" s="269">
        <f>IFERROR(VLOOKUP(F392,Database!A:C,3,FALSE),"r")</f>
        <v>2347</v>
      </c>
      <c r="I392" s="269">
        <f>IFERROR(VLOOKUP(F392,Database!A:D,4,FALSE),"r")</f>
        <v>42</v>
      </c>
      <c r="J392" s="269">
        <f t="shared" si="67"/>
        <v>2.4285714285714284</v>
      </c>
      <c r="K392" s="269">
        <f t="shared" si="69"/>
        <v>18</v>
      </c>
      <c r="L392" s="269">
        <f t="shared" si="70"/>
        <v>756</v>
      </c>
      <c r="M392" s="335">
        <f t="shared" si="71"/>
        <v>0</v>
      </c>
      <c r="N392" s="269">
        <f t="shared" si="72"/>
        <v>3</v>
      </c>
      <c r="O392" s="269">
        <f t="shared" si="73"/>
        <v>102</v>
      </c>
      <c r="P392" s="340">
        <f t="shared" si="74"/>
        <v>7041</v>
      </c>
      <c r="Q392" s="353" t="str">
        <f>IFERROR(VLOOKUP(F392,Database!A:F,6,FALSE),"No")</f>
        <v>Not a Designated Item to Send on Maturity</v>
      </c>
      <c r="R392" s="353" t="str">
        <f>IFERROR(VLOOKUP(F393,Database!A:E,5,FALSE),"")</f>
        <v>Not Acidified Product</v>
      </c>
      <c r="S392" s="352" t="str">
        <f>IFERROR(VLOOKUP(F392,Database!A:G,7,FALSE),"FG not Found")</f>
        <v>Not a Designated Item</v>
      </c>
      <c r="T392" s="281" t="b">
        <f t="shared" si="75"/>
        <v>0</v>
      </c>
      <c r="U392" s="414"/>
      <c r="V392" s="414"/>
      <c r="W392" s="414"/>
      <c r="X392" s="284" t="e">
        <f>IF(VLOOKUP($T392,Tags!A:AU,28)=$E392,"Tags/Reported Prod Match","Not a Match")</f>
        <v>#N/A</v>
      </c>
    </row>
    <row r="393" spans="1:24" x14ac:dyDescent="0.25">
      <c r="A393" s="282">
        <f t="shared" si="66"/>
        <v>387.1</v>
      </c>
      <c r="B393" s="425">
        <v>42390</v>
      </c>
      <c r="C393" s="347">
        <v>0</v>
      </c>
      <c r="D393" s="347">
        <v>540</v>
      </c>
      <c r="E393" s="267">
        <f t="shared" si="68"/>
        <v>540</v>
      </c>
      <c r="F393" s="553">
        <v>5150028602</v>
      </c>
      <c r="G393" s="426" t="str">
        <f>IFERROR(VLOOKUP(F393,Database!A:D,2,FALSE),"FG not Found")</f>
        <v>C&amp;B 12 OZ MINT APPLE JELLY</v>
      </c>
      <c r="H393" s="269">
        <f>IFERROR(VLOOKUP(F393,Database!A:C,3,FALSE),"r")</f>
        <v>2048</v>
      </c>
      <c r="I393" s="269">
        <f>IFERROR(VLOOKUP(F393,Database!A:D,4,FALSE),"r")</f>
        <v>270</v>
      </c>
      <c r="J393" s="269">
        <f t="shared" si="67"/>
        <v>2</v>
      </c>
      <c r="K393" s="269">
        <f t="shared" si="69"/>
        <v>21</v>
      </c>
      <c r="L393" s="269">
        <f t="shared" si="70"/>
        <v>5670</v>
      </c>
      <c r="M393" s="335">
        <f t="shared" si="71"/>
        <v>0</v>
      </c>
      <c r="N393" s="269">
        <f t="shared" si="72"/>
        <v>2</v>
      </c>
      <c r="O393" s="269">
        <f t="shared" si="73"/>
        <v>540</v>
      </c>
      <c r="P393" s="340">
        <f t="shared" si="74"/>
        <v>4096</v>
      </c>
      <c r="Q393" s="353" t="str">
        <f>IFERROR(VLOOKUP(F393,Database!A:F,6,FALSE),"No")</f>
        <v>Not a Designated Item to Send on Maturity</v>
      </c>
      <c r="R393" s="353" t="str">
        <f>IFERROR(VLOOKUP(F394,Database!A:E,5,FALSE),"")</f>
        <v>Not Acidified Product</v>
      </c>
      <c r="S393" s="352" t="str">
        <f>IFERROR(VLOOKUP(F393,Database!A:G,7,FALSE),"FG not Found")</f>
        <v>Not a Designated Item</v>
      </c>
      <c r="T393" s="281" t="b">
        <f t="shared" si="75"/>
        <v>0</v>
      </c>
      <c r="U393" s="414"/>
      <c r="V393" s="414"/>
      <c r="W393" s="414"/>
      <c r="X393" s="284" t="e">
        <f>IF(VLOOKUP($T393,Tags!A:AU,28)=$E393,"Tags/Reported Prod Match","Not a Match")</f>
        <v>#N/A</v>
      </c>
    </row>
    <row r="394" spans="1:24" x14ac:dyDescent="0.25">
      <c r="A394" s="282">
        <f t="shared" si="66"/>
        <v>388.1</v>
      </c>
      <c r="B394" s="425">
        <v>42391</v>
      </c>
      <c r="C394" s="347">
        <v>1458</v>
      </c>
      <c r="D394" s="347">
        <v>1458</v>
      </c>
      <c r="E394" s="267">
        <f t="shared" si="68"/>
        <v>0</v>
      </c>
      <c r="F394" s="553">
        <v>5150024806</v>
      </c>
      <c r="G394" s="426" t="str">
        <f>IFERROR(VLOOKUP(F394,Database!A:D,2,FALSE),"FG not Found")</f>
        <v>C&amp;B 150 G GRAVY BROWNING</v>
      </c>
      <c r="H394" s="269">
        <f>IFERROR(VLOOKUP(F394,Database!A:C,3,FALSE),"r")</f>
        <v>2145</v>
      </c>
      <c r="I394" s="269">
        <f>IFERROR(VLOOKUP(F394,Database!A:D,4,FALSE),"r")</f>
        <v>200</v>
      </c>
      <c r="J394" s="269">
        <f t="shared" si="67"/>
        <v>7.29</v>
      </c>
      <c r="K394" s="269">
        <f t="shared" si="69"/>
        <v>20</v>
      </c>
      <c r="L394" s="269">
        <f t="shared" si="70"/>
        <v>4000</v>
      </c>
      <c r="M394" s="335">
        <f t="shared" si="71"/>
        <v>0</v>
      </c>
      <c r="N394" s="269">
        <f t="shared" si="72"/>
        <v>0</v>
      </c>
      <c r="O394" s="269">
        <f t="shared" si="73"/>
        <v>0</v>
      </c>
      <c r="P394" s="340">
        <f t="shared" si="74"/>
        <v>0</v>
      </c>
      <c r="Q394" s="353" t="str">
        <f>IFERROR(VLOOKUP(F394,Database!A:F,6,FALSE),"No")</f>
        <v>Not a Designated Item to Send on Maturity</v>
      </c>
      <c r="R394" s="353" t="str">
        <f>IFERROR(VLOOKUP(F395,Database!A:E,5,FALSE),"")</f>
        <v>Not Acidified Product</v>
      </c>
      <c r="S394" s="352" t="str">
        <f>IFERROR(VLOOKUP(F394,Database!A:G,7,FALSE),"FG not Found")</f>
        <v>Allergen</v>
      </c>
      <c r="T394" s="281" t="b">
        <f t="shared" si="75"/>
        <v>0</v>
      </c>
      <c r="U394" s="414"/>
      <c r="V394" s="414"/>
      <c r="W394" s="414"/>
      <c r="X394" s="284" t="e">
        <f>IF(VLOOKUP($T394,Tags!A:AU,28)=$E394,"Tags/Reported Prod Match","Not a Match")</f>
        <v>#N/A</v>
      </c>
    </row>
    <row r="395" spans="1:24" x14ac:dyDescent="0.25">
      <c r="A395" s="282">
        <f t="shared" si="66"/>
        <v>389.1</v>
      </c>
      <c r="B395" s="425">
        <v>42391</v>
      </c>
      <c r="C395" s="347">
        <v>0</v>
      </c>
      <c r="D395" s="347">
        <v>1081</v>
      </c>
      <c r="E395" s="267">
        <f t="shared" si="68"/>
        <v>1081</v>
      </c>
      <c r="F395" s="553">
        <v>5150024803</v>
      </c>
      <c r="G395" s="426" t="str">
        <f>IFERROR(VLOOKUP(F395,Database!A:D,2,FALSE),"FG not Found")</f>
        <v>C&amp;B 250 ML FISH N CHIP VINEGAR</v>
      </c>
      <c r="H395" s="269">
        <f>IFERROR(VLOOKUP(F395,Database!A:C,3,FALSE),"r")</f>
        <v>2302.5</v>
      </c>
      <c r="I395" s="269">
        <f>IFERROR(VLOOKUP(F395,Database!A:D,4,FALSE),"r")</f>
        <v>125</v>
      </c>
      <c r="J395" s="269">
        <f t="shared" si="67"/>
        <v>8.6479999999999997</v>
      </c>
      <c r="K395" s="269">
        <f t="shared" si="69"/>
        <v>19</v>
      </c>
      <c r="L395" s="269">
        <f t="shared" si="70"/>
        <v>2375</v>
      </c>
      <c r="M395" s="335">
        <f t="shared" si="71"/>
        <v>0</v>
      </c>
      <c r="N395" s="269">
        <f t="shared" si="72"/>
        <v>9</v>
      </c>
      <c r="O395" s="269">
        <f t="shared" si="73"/>
        <v>1081</v>
      </c>
      <c r="P395" s="340">
        <f t="shared" si="74"/>
        <v>20722.5</v>
      </c>
      <c r="Q395" s="353" t="str">
        <f>IFERROR(VLOOKUP(F395,Database!A:F,6,FALSE),"No")</f>
        <v>Not a Designated Item to Send on Maturity</v>
      </c>
      <c r="R395" s="353" t="str">
        <f>IFERROR(VLOOKUP(F396,Database!A:E,5,FALSE),"")</f>
        <v>Not Acidified Product</v>
      </c>
      <c r="S395" s="352" t="str">
        <f>IFERROR(VLOOKUP(F395,Database!A:G,7,FALSE),"FG not Found")</f>
        <v>Allergen</v>
      </c>
      <c r="T395" s="281" t="b">
        <f t="shared" si="75"/>
        <v>1</v>
      </c>
      <c r="U395" s="414"/>
      <c r="V395" s="414"/>
      <c r="W395" s="414"/>
      <c r="X395" s="284" t="e">
        <f>IF(VLOOKUP($T395,Tags!A:AU,28)=$E395,"Tags/Reported Prod Match","Not a Match")</f>
        <v>#N/A</v>
      </c>
    </row>
    <row r="396" spans="1:24" x14ac:dyDescent="0.25">
      <c r="A396" s="282">
        <f t="shared" si="66"/>
        <v>390.1</v>
      </c>
      <c r="B396" s="425">
        <v>42391</v>
      </c>
      <c r="C396" s="347">
        <v>0</v>
      </c>
      <c r="D396" s="347">
        <v>1272</v>
      </c>
      <c r="E396" s="267">
        <f t="shared" si="68"/>
        <v>1272</v>
      </c>
      <c r="F396" s="553">
        <v>5150028649</v>
      </c>
      <c r="G396" s="426" t="str">
        <f>IFERROR(VLOOKUP(F396,Database!A:D,2,FALSE),"FG not Found")</f>
        <v>C&amp;B 8.45FO FSH&amp;CHPS VINGR 6-PK</v>
      </c>
      <c r="H396" s="269">
        <f>IFERROR(VLOOKUP(F396,Database!A:C,3,FALSE),"r")</f>
        <v>1490</v>
      </c>
      <c r="I396" s="269">
        <f>IFERROR(VLOOKUP(F396,Database!A:D,4,FALSE),"r")</f>
        <v>225</v>
      </c>
      <c r="J396" s="269">
        <f t="shared" si="67"/>
        <v>5.6533333333333333</v>
      </c>
      <c r="K396" s="269">
        <f t="shared" si="69"/>
        <v>26</v>
      </c>
      <c r="L396" s="269">
        <f t="shared" si="70"/>
        <v>5850</v>
      </c>
      <c r="M396" s="335">
        <f t="shared" si="71"/>
        <v>0</v>
      </c>
      <c r="N396" s="269">
        <f t="shared" si="72"/>
        <v>6</v>
      </c>
      <c r="O396" s="269">
        <f t="shared" si="73"/>
        <v>1272</v>
      </c>
      <c r="P396" s="340">
        <f t="shared" si="74"/>
        <v>8940</v>
      </c>
      <c r="Q396" s="353" t="str">
        <f>IFERROR(VLOOKUP(F396,Database!A:F,6,FALSE),"No")</f>
        <v>Not a Designated Item to Send on Maturity</v>
      </c>
      <c r="R396" s="353" t="str">
        <f>IFERROR(VLOOKUP(F397,Database!A:E,5,FALSE),"")</f>
        <v>Not Acidified Product</v>
      </c>
      <c r="S396" s="352" t="str">
        <f>IFERROR(VLOOKUP(F396,Database!A:G,7,FALSE),"FG not Found")</f>
        <v>Allergen</v>
      </c>
      <c r="T396" s="281" t="b">
        <f t="shared" si="75"/>
        <v>0</v>
      </c>
      <c r="U396" s="414"/>
      <c r="V396" s="414"/>
      <c r="W396" s="414"/>
      <c r="X396" s="284" t="e">
        <f>IF(VLOOKUP($T396,Tags!A:AU,28)=$E396,"Tags/Reported Prod Match","Not a Match")</f>
        <v>#N/A</v>
      </c>
    </row>
    <row r="397" spans="1:24" x14ac:dyDescent="0.25">
      <c r="A397" s="282">
        <f t="shared" si="66"/>
        <v>391.1</v>
      </c>
      <c r="B397" s="425">
        <v>42391</v>
      </c>
      <c r="C397" s="347">
        <v>0</v>
      </c>
      <c r="D397" s="347">
        <v>1356</v>
      </c>
      <c r="E397" s="267">
        <f t="shared" si="68"/>
        <v>1356</v>
      </c>
      <c r="F397" s="553">
        <v>5150078276</v>
      </c>
      <c r="G397" s="426" t="str">
        <f>IFERROR(VLOOKUP(F397,Database!A:D,2,FALSE),"FG not Found")</f>
        <v>SM 440G ORG MAM LS SPN INTL</v>
      </c>
      <c r="H397" s="269">
        <f>IFERROR(VLOOKUP(F397,Database!A:C,3,FALSE),"r")</f>
        <v>2381.8000000000002</v>
      </c>
      <c r="I397" s="269">
        <f>IFERROR(VLOOKUP(F397,Database!A:D,4,FALSE),"r")</f>
        <v>128</v>
      </c>
      <c r="J397" s="269">
        <f t="shared" si="67"/>
        <v>10.59375</v>
      </c>
      <c r="K397" s="269">
        <f t="shared" si="69"/>
        <v>18</v>
      </c>
      <c r="L397" s="269">
        <f t="shared" si="70"/>
        <v>2304</v>
      </c>
      <c r="M397" s="335">
        <f t="shared" si="71"/>
        <v>0</v>
      </c>
      <c r="N397" s="269">
        <f t="shared" si="72"/>
        <v>11</v>
      </c>
      <c r="O397" s="269">
        <f t="shared" si="73"/>
        <v>1356</v>
      </c>
      <c r="P397" s="340">
        <f t="shared" si="74"/>
        <v>26199.800000000003</v>
      </c>
      <c r="Q397" s="353" t="str">
        <f>IFERROR(VLOOKUP(F397,Database!A:F,6,FALSE),"No")</f>
        <v>Not a Designated Item to Send on Maturity</v>
      </c>
      <c r="R397" s="353" t="str">
        <f>IFERROR(VLOOKUP(F398,Database!A:E,5,FALSE),"")</f>
        <v>Not Acidified Product</v>
      </c>
      <c r="S397" s="352" t="str">
        <f>IFERROR(VLOOKUP(F397,Database!A:G,7,FALSE),"FG not Found")</f>
        <v>Not a Designated Item</v>
      </c>
      <c r="T397" s="281" t="b">
        <f t="shared" si="75"/>
        <v>0</v>
      </c>
      <c r="U397" s="414"/>
      <c r="V397" s="414"/>
      <c r="W397" s="414"/>
      <c r="X397" s="284" t="e">
        <f>IF(VLOOKUP($T397,Tags!A:AU,28)=$E397,"Tags/Reported Prod Match","Not a Match")</f>
        <v>#N/A</v>
      </c>
    </row>
    <row r="398" spans="1:24" x14ac:dyDescent="0.25">
      <c r="A398" s="282">
        <f t="shared" si="66"/>
        <v>392.1</v>
      </c>
      <c r="B398" s="425">
        <v>42391</v>
      </c>
      <c r="C398" s="347">
        <v>0</v>
      </c>
      <c r="D398" s="347">
        <v>473</v>
      </c>
      <c r="E398" s="267">
        <f t="shared" si="68"/>
        <v>473</v>
      </c>
      <c r="F398" s="553">
        <v>5150078275</v>
      </c>
      <c r="G398" s="426" t="str">
        <f>IFERROR(VLOOKUP(F398,Database!A:D,2,FALSE),"FG not Found")</f>
        <v>SM 440G APR LS SPN INTL</v>
      </c>
      <c r="H398" s="269">
        <f>IFERROR(VLOOKUP(F398,Database!A:C,3,FALSE),"r")</f>
        <v>2381.8000000000002</v>
      </c>
      <c r="I398" s="269">
        <f>IFERROR(VLOOKUP(F398,Database!A:D,4,FALSE),"r")</f>
        <v>128</v>
      </c>
      <c r="J398" s="269">
        <f t="shared" si="67"/>
        <v>3.6953125</v>
      </c>
      <c r="K398" s="269">
        <f t="shared" si="69"/>
        <v>18</v>
      </c>
      <c r="L398" s="269">
        <f t="shared" si="70"/>
        <v>2304</v>
      </c>
      <c r="M398" s="335">
        <f t="shared" si="71"/>
        <v>0</v>
      </c>
      <c r="N398" s="269">
        <f t="shared" si="72"/>
        <v>4</v>
      </c>
      <c r="O398" s="269">
        <f t="shared" si="73"/>
        <v>473</v>
      </c>
      <c r="P398" s="340">
        <f t="shared" si="74"/>
        <v>9527.2000000000007</v>
      </c>
      <c r="Q398" s="353" t="str">
        <f>IFERROR(VLOOKUP(F398,Database!A:F,6,FALSE),"No")</f>
        <v>Not a Designated Item to Send on Maturity</v>
      </c>
      <c r="R398" s="353" t="str">
        <f>IFERROR(VLOOKUP(F399,Database!A:E,5,FALSE),"")</f>
        <v>Not Acidified Product</v>
      </c>
      <c r="S398" s="352" t="str">
        <f>IFERROR(VLOOKUP(F398,Database!A:G,7,FALSE),"FG not Found")</f>
        <v>Not a Designated Item</v>
      </c>
      <c r="T398" s="281" t="b">
        <f t="shared" si="75"/>
        <v>0</v>
      </c>
      <c r="U398" s="414"/>
      <c r="V398" s="414"/>
      <c r="W398" s="414"/>
      <c r="X398" s="284" t="e">
        <f>IF(VLOOKUP($T398,Tags!A:AU,28)=$E398,"Tags/Reported Prod Match","Not a Match")</f>
        <v>#N/A</v>
      </c>
    </row>
    <row r="399" spans="1:24" x14ac:dyDescent="0.25">
      <c r="A399" s="282">
        <f t="shared" si="66"/>
        <v>393.1</v>
      </c>
      <c r="B399" s="425">
        <v>42391</v>
      </c>
      <c r="C399" s="347">
        <v>0</v>
      </c>
      <c r="D399" s="347">
        <v>1749</v>
      </c>
      <c r="E399" s="267">
        <f t="shared" si="68"/>
        <v>1749</v>
      </c>
      <c r="F399" s="553">
        <v>5150005179</v>
      </c>
      <c r="G399" s="426" t="str">
        <f>IFERROR(VLOOKUP(F399,Database!A:D,2,FALSE),"FG not Found")</f>
        <v>SM 390 ML DF APRICOT SPR, 12 PK</v>
      </c>
      <c r="H399" s="269">
        <f>IFERROR(VLOOKUP(F399,Database!A:C,3,FALSE),"r")</f>
        <v>2249</v>
      </c>
      <c r="I399" s="269">
        <f>IFERROR(VLOOKUP(F399,Database!A:D,4,FALSE),"r")</f>
        <v>120</v>
      </c>
      <c r="J399" s="269">
        <f t="shared" si="67"/>
        <v>14.574999999999999</v>
      </c>
      <c r="K399" s="269">
        <f t="shared" si="69"/>
        <v>19</v>
      </c>
      <c r="L399" s="269">
        <f t="shared" si="70"/>
        <v>2280</v>
      </c>
      <c r="M399" s="335">
        <f t="shared" si="71"/>
        <v>0</v>
      </c>
      <c r="N399" s="269">
        <f t="shared" si="72"/>
        <v>15</v>
      </c>
      <c r="O399" s="269">
        <f t="shared" si="73"/>
        <v>1749</v>
      </c>
      <c r="P399" s="340">
        <f t="shared" si="74"/>
        <v>33735</v>
      </c>
      <c r="Q399" s="353" t="str">
        <f>IFERROR(VLOOKUP(F399,Database!A:F,6,FALSE),"No")</f>
        <v>Not a Designated Item to Send on Maturity</v>
      </c>
      <c r="R399" s="353" t="str">
        <f>IFERROR(VLOOKUP(F400,Database!A:E,5,FALSE),"")</f>
        <v>Not Acidified Product</v>
      </c>
      <c r="S399" s="352" t="str">
        <f>IFERROR(VLOOKUP(F399,Database!A:G,7,FALSE),"FG not Found")</f>
        <v>Not a Designated Item</v>
      </c>
      <c r="T399" s="281" t="b">
        <f t="shared" si="75"/>
        <v>0</v>
      </c>
      <c r="U399" s="414"/>
      <c r="V399" s="414"/>
      <c r="W399" s="414"/>
      <c r="X399" s="284" t="e">
        <f>IF(VLOOKUP($T399,Tags!A:AU,28)=$E399,"Tags/Reported Prod Match","Not a Match")</f>
        <v>#N/A</v>
      </c>
    </row>
    <row r="400" spans="1:24" x14ac:dyDescent="0.25">
      <c r="A400" s="282">
        <f t="shared" si="66"/>
        <v>394.1</v>
      </c>
      <c r="B400" s="425">
        <v>42391</v>
      </c>
      <c r="C400" s="347">
        <v>0</v>
      </c>
      <c r="D400" s="347">
        <v>1322</v>
      </c>
      <c r="E400" s="267">
        <f t="shared" si="68"/>
        <v>1322</v>
      </c>
      <c r="F400" s="553">
        <v>5150005180</v>
      </c>
      <c r="G400" s="426" t="str">
        <f>IFERROR(VLOOKUP(F400,Database!A:D,2,FALSE),"FG not Found")</f>
        <v>SM 390 ML DF BLUEBERRY SPRD, 12 PK</v>
      </c>
      <c r="H400" s="269">
        <f>IFERROR(VLOOKUP(F400,Database!A:C,3,FALSE),"r")</f>
        <v>2249</v>
      </c>
      <c r="I400" s="269">
        <f>IFERROR(VLOOKUP(F400,Database!A:D,4,FALSE),"r")</f>
        <v>120</v>
      </c>
      <c r="J400" s="269">
        <f t="shared" si="67"/>
        <v>11.016666666666667</v>
      </c>
      <c r="K400" s="269">
        <f t="shared" si="69"/>
        <v>19</v>
      </c>
      <c r="L400" s="269">
        <f t="shared" si="70"/>
        <v>2280</v>
      </c>
      <c r="M400" s="335">
        <f t="shared" si="71"/>
        <v>0</v>
      </c>
      <c r="N400" s="269">
        <f t="shared" si="72"/>
        <v>12</v>
      </c>
      <c r="O400" s="269">
        <f t="shared" si="73"/>
        <v>1322</v>
      </c>
      <c r="P400" s="340">
        <f t="shared" si="74"/>
        <v>26988</v>
      </c>
      <c r="Q400" s="353" t="str">
        <f>IFERROR(VLOOKUP(F400,Database!A:F,6,FALSE),"No")</f>
        <v>Not a Designated Item to Send on Maturity</v>
      </c>
      <c r="R400" s="353" t="str">
        <f>IFERROR(VLOOKUP(F401,Database!A:E,5,FALSE),"")</f>
        <v>Not Acidified Product</v>
      </c>
      <c r="S400" s="352" t="str">
        <f>IFERROR(VLOOKUP(F400,Database!A:G,7,FALSE),"FG not Found")</f>
        <v>Not a Designated Item</v>
      </c>
      <c r="T400" s="281" t="b">
        <f t="shared" si="75"/>
        <v>0</v>
      </c>
      <c r="U400" s="414"/>
      <c r="V400" s="414"/>
      <c r="W400" s="414"/>
      <c r="X400" s="284" t="e">
        <f>IF(VLOOKUP($T400,Tags!A:AU,28)=$E400,"Tags/Reported Prod Match","Not a Match")</f>
        <v>#N/A</v>
      </c>
    </row>
    <row r="401" spans="1:24" ht="15.75" thickBot="1" x14ac:dyDescent="0.3">
      <c r="A401" s="282">
        <f t="shared" si="66"/>
        <v>395.1</v>
      </c>
      <c r="B401" s="425">
        <v>42391</v>
      </c>
      <c r="C401" s="347">
        <v>0</v>
      </c>
      <c r="D401" s="347">
        <v>6079</v>
      </c>
      <c r="E401" s="267">
        <f t="shared" si="68"/>
        <v>6079</v>
      </c>
      <c r="F401" s="553">
        <v>5150005175</v>
      </c>
      <c r="G401" s="426" t="str">
        <f>IFERROR(VLOOKUP(F401,Database!A:D,2,FALSE),"FG not Found")</f>
        <v>SM 390 ML DF STRAWBERRY SPRD, 12PK</v>
      </c>
      <c r="H401" s="269">
        <f>IFERROR(VLOOKUP(F401,Database!A:C,3,FALSE),"r")</f>
        <v>2249</v>
      </c>
      <c r="I401" s="269">
        <f>IFERROR(VLOOKUP(F401,Database!A:D,4,FALSE),"r")</f>
        <v>120</v>
      </c>
      <c r="J401" s="269">
        <f t="shared" si="67"/>
        <v>50.658333333333331</v>
      </c>
      <c r="K401" s="269">
        <f t="shared" si="69"/>
        <v>19</v>
      </c>
      <c r="L401" s="269">
        <f t="shared" si="70"/>
        <v>2280</v>
      </c>
      <c r="M401" s="335">
        <f t="shared" si="71"/>
        <v>2</v>
      </c>
      <c r="N401" s="269">
        <f t="shared" si="72"/>
        <v>13</v>
      </c>
      <c r="O401" s="269">
        <f t="shared" si="73"/>
        <v>1519</v>
      </c>
      <c r="P401" s="340">
        <f t="shared" si="74"/>
        <v>29237</v>
      </c>
      <c r="Q401" s="353" t="str">
        <f>IFERROR(VLOOKUP(F401,Database!A:F,6,FALSE),"No")</f>
        <v>Not a Designated Item to Send on Maturity</v>
      </c>
      <c r="R401" s="353" t="str">
        <f>IFERROR(VLOOKUP(F402,Database!A:E,5,FALSE),"")</f>
        <v>Not Acidified Product</v>
      </c>
      <c r="S401" s="352" t="str">
        <f>IFERROR(VLOOKUP(F401,Database!A:G,7,FALSE),"FG not Found")</f>
        <v>Not a Designated Item</v>
      </c>
      <c r="T401" s="281" t="b">
        <f t="shared" si="75"/>
        <v>0</v>
      </c>
      <c r="U401" s="414"/>
      <c r="V401" s="414"/>
      <c r="W401" s="414"/>
      <c r="X401" s="284" t="e">
        <f>IF(VLOOKUP($T401,Tags!A:AU,28)=$E401,"Tags/Reported Prod Match","Not a Match")</f>
        <v>#N/A</v>
      </c>
    </row>
    <row r="402" spans="1:24" ht="15.75" thickBot="1" x14ac:dyDescent="0.3">
      <c r="A402" s="282">
        <f t="shared" si="66"/>
        <v>396.1</v>
      </c>
      <c r="B402" s="425">
        <v>42391</v>
      </c>
      <c r="C402" s="347">
        <v>0</v>
      </c>
      <c r="D402" s="347">
        <v>1060</v>
      </c>
      <c r="E402" s="267">
        <f t="shared" si="68"/>
        <v>1060</v>
      </c>
      <c r="F402" s="616">
        <v>5150004545</v>
      </c>
      <c r="G402" s="426" t="str">
        <f>IFERROR(VLOOKUP(F402,Database!A:D,2,FALSE),"FG not Found")</f>
        <v>GM 10 ML LT RASP FR SPREAD</v>
      </c>
      <c r="H402" s="269">
        <f>IFERROR(VLOOKUP(F402,Database!A:C,3,FALSE),"r")</f>
        <v>1143</v>
      </c>
      <c r="I402" s="269">
        <f>IFERROR(VLOOKUP(F402,Database!A:D,4,FALSE),"r")</f>
        <v>154</v>
      </c>
      <c r="J402" s="269">
        <f t="shared" si="67"/>
        <v>6.883116883116883</v>
      </c>
      <c r="K402" s="269">
        <f t="shared" si="69"/>
        <v>26</v>
      </c>
      <c r="L402" s="269">
        <f t="shared" si="70"/>
        <v>4004</v>
      </c>
      <c r="M402" s="335">
        <f t="shared" si="71"/>
        <v>0</v>
      </c>
      <c r="N402" s="269">
        <f t="shared" si="72"/>
        <v>7</v>
      </c>
      <c r="O402" s="269">
        <f t="shared" si="73"/>
        <v>1060</v>
      </c>
      <c r="P402" s="340">
        <f t="shared" si="74"/>
        <v>8001</v>
      </c>
      <c r="Q402" s="353" t="str">
        <f>IFERROR(VLOOKUP(F402,Database!A:F,6,FALSE),"No")</f>
        <v>Not a Designated Item to Send on Maturity</v>
      </c>
      <c r="R402" s="353" t="str">
        <f>IFERROR(VLOOKUP(F403,Database!A:E,5,FALSE),"")</f>
        <v>Not Acidified Product</v>
      </c>
      <c r="S402" s="352" t="str">
        <f>IFERROR(VLOOKUP(F402,Database!A:G,7,FALSE),"FG not Found")</f>
        <v>Not a Designated Item</v>
      </c>
      <c r="T402" s="281" t="b">
        <f t="shared" si="75"/>
        <v>0</v>
      </c>
      <c r="U402" s="414"/>
      <c r="V402" s="414"/>
      <c r="W402" s="414"/>
      <c r="X402" s="284" t="e">
        <f>IF(VLOOKUP($T402,Tags!A:AU,28)=$E402,"Tags/Reported Prod Match","Not a Match")</f>
        <v>#N/A</v>
      </c>
    </row>
    <row r="403" spans="1:24" x14ac:dyDescent="0.25">
      <c r="A403" s="282">
        <f t="shared" si="66"/>
        <v>397.1</v>
      </c>
      <c r="B403" s="425">
        <v>42392</v>
      </c>
      <c r="C403" s="347">
        <v>0</v>
      </c>
      <c r="D403" s="347">
        <v>1139</v>
      </c>
      <c r="E403" s="267">
        <f t="shared" si="68"/>
        <v>1139</v>
      </c>
      <c r="F403" s="553">
        <v>5150024808</v>
      </c>
      <c r="G403" s="426" t="str">
        <f>IFERROR(VLOOKUP(F403,Database!A:D,2,FALSE),"FG not Found")</f>
        <v>C&amp;B 148 ML MINT SAUCE-12PK</v>
      </c>
      <c r="H403" s="269">
        <f>IFERROR(VLOOKUP(F403,Database!A:C,3,FALSE),"r")</f>
        <v>1985</v>
      </c>
      <c r="I403" s="269">
        <f>IFERROR(VLOOKUP(F403,Database!A:D,4,FALSE),"r")</f>
        <v>200</v>
      </c>
      <c r="J403" s="269">
        <f t="shared" si="67"/>
        <v>5.6950000000000003</v>
      </c>
      <c r="K403" s="269">
        <f t="shared" si="69"/>
        <v>22</v>
      </c>
      <c r="L403" s="269">
        <f t="shared" si="70"/>
        <v>4400</v>
      </c>
      <c r="M403" s="335">
        <f t="shared" si="71"/>
        <v>0</v>
      </c>
      <c r="N403" s="269">
        <f t="shared" si="72"/>
        <v>6</v>
      </c>
      <c r="O403" s="269">
        <f t="shared" si="73"/>
        <v>1139</v>
      </c>
      <c r="P403" s="340">
        <f t="shared" si="74"/>
        <v>11910</v>
      </c>
      <c r="Q403" s="353" t="str">
        <f>IFERROR(VLOOKUP(F403,Database!A:F,6,FALSE),"No")</f>
        <v>Not a Designated Item to Send on Maturity</v>
      </c>
      <c r="R403" s="353" t="str">
        <f>IFERROR(VLOOKUP(F404,Database!A:E,5,FALSE),"")</f>
        <v>Not Acidified Product</v>
      </c>
      <c r="S403" s="352" t="str">
        <f>IFERROR(VLOOKUP(F403,Database!A:G,7,FALSE),"FG not Found")</f>
        <v>Allergen</v>
      </c>
      <c r="T403" s="281" t="b">
        <f t="shared" si="75"/>
        <v>0</v>
      </c>
      <c r="U403" s="414"/>
      <c r="V403" s="414"/>
      <c r="W403" s="414"/>
      <c r="X403" s="284" t="e">
        <f>IF(VLOOKUP($T403,Tags!A:AU,28)=$E403,"Tags/Reported Prod Match","Not a Match")</f>
        <v>#N/A</v>
      </c>
    </row>
    <row r="404" spans="1:24" x14ac:dyDescent="0.25">
      <c r="A404" s="282">
        <f t="shared" si="66"/>
        <v>398.1</v>
      </c>
      <c r="B404" s="425">
        <v>42392</v>
      </c>
      <c r="C404" s="347">
        <v>0</v>
      </c>
      <c r="D404" s="347">
        <v>2347</v>
      </c>
      <c r="E404" s="267">
        <f t="shared" si="68"/>
        <v>2347</v>
      </c>
      <c r="F404" s="553">
        <v>5150028650</v>
      </c>
      <c r="G404" s="426" t="str">
        <f>IFERROR(VLOOKUP(F404,Database!A:D,2,FALSE),"FG not Found")</f>
        <v>C&amp;B 5 FL OZ MINT SAUCE 6-PK</v>
      </c>
      <c r="H404" s="269">
        <f>IFERROR(VLOOKUP(F404,Database!A:C,3,FALSE),"r")</f>
        <v>1778</v>
      </c>
      <c r="I404" s="269">
        <f>IFERROR(VLOOKUP(F404,Database!A:D,4,FALSE),"r")</f>
        <v>360</v>
      </c>
      <c r="J404" s="269">
        <f t="shared" si="67"/>
        <v>6.5194444444444448</v>
      </c>
      <c r="K404" s="269">
        <f t="shared" si="69"/>
        <v>25</v>
      </c>
      <c r="L404" s="269">
        <f t="shared" si="70"/>
        <v>9000</v>
      </c>
      <c r="M404" s="335">
        <f t="shared" si="71"/>
        <v>0</v>
      </c>
      <c r="N404" s="269">
        <f t="shared" si="72"/>
        <v>7</v>
      </c>
      <c r="O404" s="269">
        <f t="shared" si="73"/>
        <v>2347</v>
      </c>
      <c r="P404" s="340">
        <f t="shared" si="74"/>
        <v>12446</v>
      </c>
      <c r="Q404" s="353" t="str">
        <f>IFERROR(VLOOKUP(F404,Database!A:F,6,FALSE),"No")</f>
        <v>Not a Designated Item to Send on Maturity</v>
      </c>
      <c r="R404" s="353" t="str">
        <f>IFERROR(VLOOKUP(F405,Database!A:E,5,FALSE),"")</f>
        <v>F</v>
      </c>
      <c r="S404" s="352" t="str">
        <f>IFERROR(VLOOKUP(F404,Database!A:G,7,FALSE),"FG not Found")</f>
        <v>Allergen</v>
      </c>
      <c r="T404" s="281" t="b">
        <f t="shared" si="75"/>
        <v>0</v>
      </c>
      <c r="U404" s="414"/>
      <c r="V404" s="414"/>
      <c r="W404" s="414"/>
      <c r="X404" s="284" t="e">
        <f>IF(VLOOKUP($T404,Tags!A:AU,28)=$E404,"Tags/Reported Prod Match","Not a Match")</f>
        <v>#N/A</v>
      </c>
    </row>
    <row r="405" spans="1:24" x14ac:dyDescent="0.25">
      <c r="A405" s="282">
        <f t="shared" si="66"/>
        <v>399.1</v>
      </c>
      <c r="B405" s="425">
        <v>42392</v>
      </c>
      <c r="C405" s="347">
        <v>0</v>
      </c>
      <c r="D405" s="347">
        <v>770</v>
      </c>
      <c r="E405" s="267">
        <f t="shared" si="68"/>
        <v>770</v>
      </c>
      <c r="F405" s="553">
        <v>5150024801</v>
      </c>
      <c r="G405" s="426" t="str">
        <f>IFERROR(VLOOKUP(F405,Database!A:D,2,FALSE),"FG not Found")</f>
        <v>C&amp;B 250 ML MANGO CHUTNEY, 12 PK</v>
      </c>
      <c r="H405" s="269">
        <f>IFERROR(VLOOKUP(F405,Database!A:C,3,FALSE),"r")</f>
        <v>2113.1999999999998</v>
      </c>
      <c r="I405" s="269">
        <f>IFERROR(VLOOKUP(F405,Database!A:D,4,FALSE),"r")</f>
        <v>125</v>
      </c>
      <c r="J405" s="269">
        <f t="shared" si="67"/>
        <v>6.16</v>
      </c>
      <c r="K405" s="269">
        <f t="shared" si="69"/>
        <v>21</v>
      </c>
      <c r="L405" s="269">
        <f t="shared" si="70"/>
        <v>2625</v>
      </c>
      <c r="M405" s="335">
        <f t="shared" si="71"/>
        <v>0</v>
      </c>
      <c r="N405" s="269">
        <f t="shared" si="72"/>
        <v>7</v>
      </c>
      <c r="O405" s="269">
        <f t="shared" si="73"/>
        <v>770</v>
      </c>
      <c r="P405" s="340">
        <f t="shared" si="74"/>
        <v>14792.399999999998</v>
      </c>
      <c r="Q405" s="353" t="str">
        <f>IFERROR(VLOOKUP(F405,Database!A:F,6,FALSE),"No")</f>
        <v>Not a Designated Item to Send on Maturity</v>
      </c>
      <c r="R405" s="353" t="str">
        <f>IFERROR(VLOOKUP(F406,Database!A:E,5,FALSE),"")</f>
        <v>Not Acidified Product</v>
      </c>
      <c r="S405" s="352" t="str">
        <f>IFERROR(VLOOKUP(F405,Database!A:G,7,FALSE),"FG not Found")</f>
        <v>Allergen</v>
      </c>
      <c r="T405" s="281" t="b">
        <f t="shared" si="75"/>
        <v>0</v>
      </c>
      <c r="U405" s="414"/>
      <c r="V405" s="414"/>
      <c r="W405" s="414"/>
      <c r="X405" s="284" t="e">
        <f>IF(VLOOKUP($T405,Tags!A:AU,28)=$E405,"Tags/Reported Prod Match","Not a Match")</f>
        <v>#N/A</v>
      </c>
    </row>
    <row r="406" spans="1:24" x14ac:dyDescent="0.25">
      <c r="A406" s="282">
        <f t="shared" si="66"/>
        <v>400.1</v>
      </c>
      <c r="B406" s="425">
        <v>42392</v>
      </c>
      <c r="C406" s="347">
        <v>0</v>
      </c>
      <c r="D406" s="347">
        <v>190</v>
      </c>
      <c r="E406" s="267">
        <f t="shared" si="68"/>
        <v>190</v>
      </c>
      <c r="F406" s="553">
        <v>5150005177</v>
      </c>
      <c r="G406" s="426" t="str">
        <f>IFERROR(VLOOKUP(F406,Database!A:D,2,FALSE),"FG not Found")</f>
        <v>SM 390 ML DF RASPBERRY SPRD, 12 PK</v>
      </c>
      <c r="H406" s="269">
        <f>IFERROR(VLOOKUP(F406,Database!A:C,3,FALSE),"r")</f>
        <v>2249</v>
      </c>
      <c r="I406" s="269">
        <f>IFERROR(VLOOKUP(F406,Database!A:D,4,FALSE),"r")</f>
        <v>120</v>
      </c>
      <c r="J406" s="269">
        <f t="shared" si="67"/>
        <v>1.5833333333333333</v>
      </c>
      <c r="K406" s="269">
        <f t="shared" si="69"/>
        <v>19</v>
      </c>
      <c r="L406" s="269">
        <f t="shared" si="70"/>
        <v>2280</v>
      </c>
      <c r="M406" s="335">
        <f t="shared" si="71"/>
        <v>0</v>
      </c>
      <c r="N406" s="269">
        <f t="shared" si="72"/>
        <v>2</v>
      </c>
      <c r="O406" s="269">
        <f t="shared" si="73"/>
        <v>190</v>
      </c>
      <c r="P406" s="340">
        <f t="shared" si="74"/>
        <v>4498</v>
      </c>
      <c r="Q406" s="353" t="str">
        <f>IFERROR(VLOOKUP(F406,Database!A:F,6,FALSE),"No")</f>
        <v>Not a Designated Item to Send on Maturity</v>
      </c>
      <c r="R406" s="353" t="str">
        <f>IFERROR(VLOOKUP(F407,Database!A:E,5,FALSE),"")</f>
        <v>Not Acidified Product</v>
      </c>
      <c r="S406" s="352" t="str">
        <f>IFERROR(VLOOKUP(F406,Database!A:G,7,FALSE),"FG not Found")</f>
        <v>Not a Designated Item</v>
      </c>
      <c r="T406" s="281" t="b">
        <f t="shared" si="75"/>
        <v>0</v>
      </c>
      <c r="U406" s="414"/>
      <c r="V406" s="414"/>
      <c r="W406" s="414"/>
      <c r="X406" s="284" t="e">
        <f>IF(VLOOKUP($T406,Tags!A:AU,28)=$E406,"Tags/Reported Prod Match","Not a Match")</f>
        <v>#N/A</v>
      </c>
    </row>
    <row r="407" spans="1:24" x14ac:dyDescent="0.25">
      <c r="A407" s="282">
        <f t="shared" si="66"/>
        <v>401.1</v>
      </c>
      <c r="B407" s="425">
        <v>42392</v>
      </c>
      <c r="C407" s="347">
        <v>0</v>
      </c>
      <c r="D407" s="347">
        <v>4572</v>
      </c>
      <c r="E407" s="267">
        <f t="shared" si="68"/>
        <v>4572</v>
      </c>
      <c r="F407" s="553">
        <v>5150004017</v>
      </c>
      <c r="G407" s="426" t="str">
        <f>IFERROR(VLOOKUP(F407,Database!A:D,2,FALSE),"FG not Found")</f>
        <v>SM 310 ML NSA RASP</v>
      </c>
      <c r="H407" s="269">
        <f>IFERROR(VLOOKUP(F407,Database!A:C,3,FALSE),"r")</f>
        <v>1955</v>
      </c>
      <c r="I407" s="269">
        <f>IFERROR(VLOOKUP(F407,Database!A:D,4,FALSE),"r")</f>
        <v>126</v>
      </c>
      <c r="J407" s="269">
        <f t="shared" si="67"/>
        <v>36.285714285714285</v>
      </c>
      <c r="K407" s="269">
        <f t="shared" si="69"/>
        <v>22</v>
      </c>
      <c r="L407" s="269">
        <f t="shared" si="70"/>
        <v>2772</v>
      </c>
      <c r="M407" s="335">
        <f t="shared" si="71"/>
        <v>1</v>
      </c>
      <c r="N407" s="269">
        <f t="shared" si="72"/>
        <v>15</v>
      </c>
      <c r="O407" s="269">
        <f t="shared" si="73"/>
        <v>1800</v>
      </c>
      <c r="P407" s="340">
        <f t="shared" si="74"/>
        <v>29325</v>
      </c>
      <c r="Q407" s="353" t="str">
        <f>IFERROR(VLOOKUP(F407,Database!A:F,6,FALSE),"No")</f>
        <v>Not a Designated Item to Send on Maturity</v>
      </c>
      <c r="R407" s="353" t="str">
        <f>IFERROR(VLOOKUP(F408,Database!A:E,5,FALSE),"")</f>
        <v>Not Acidified Product</v>
      </c>
      <c r="S407" s="352" t="str">
        <f>IFERROR(VLOOKUP(F407,Database!A:G,7,FALSE),"FG not Found")</f>
        <v>Not a Designated Item</v>
      </c>
      <c r="T407" s="281" t="b">
        <f t="shared" si="75"/>
        <v>0</v>
      </c>
      <c r="U407" s="414"/>
      <c r="V407" s="414"/>
      <c r="W407" s="414"/>
      <c r="X407" s="284" t="e">
        <f>IF(VLOOKUP($T407,Tags!A:AU,28)=$E407,"Tags/Reported Prod Match","Not a Match")</f>
        <v>#N/A</v>
      </c>
    </row>
    <row r="408" spans="1:24" x14ac:dyDescent="0.25">
      <c r="A408" s="282">
        <f t="shared" si="66"/>
        <v>402.1</v>
      </c>
      <c r="B408" s="425">
        <v>42392</v>
      </c>
      <c r="C408" s="347">
        <v>0</v>
      </c>
      <c r="D408" s="347">
        <v>860</v>
      </c>
      <c r="E408" s="267">
        <f t="shared" si="68"/>
        <v>860</v>
      </c>
      <c r="F408" s="553">
        <v>5150024312</v>
      </c>
      <c r="G408" s="426" t="str">
        <f>IFERROR(VLOOKUP(F408,Database!A:D,2,FALSE),"FG not Found")</f>
        <v>SM 310 ML NSA ORCHARD BERRY</v>
      </c>
      <c r="H408" s="269">
        <f>IFERROR(VLOOKUP(F408,Database!A:C,3,FALSE),"r")</f>
        <v>1929.8</v>
      </c>
      <c r="I408" s="269">
        <f>IFERROR(VLOOKUP(F408,Database!A:D,4,FALSE),"r")</f>
        <v>126</v>
      </c>
      <c r="J408" s="269">
        <f t="shared" si="67"/>
        <v>6.8253968253968251</v>
      </c>
      <c r="K408" s="269">
        <f t="shared" si="69"/>
        <v>23</v>
      </c>
      <c r="L408" s="269">
        <f t="shared" si="70"/>
        <v>2898</v>
      </c>
      <c r="M408" s="335">
        <f t="shared" si="71"/>
        <v>0</v>
      </c>
      <c r="N408" s="269">
        <f t="shared" si="72"/>
        <v>7</v>
      </c>
      <c r="O408" s="269">
        <f t="shared" si="73"/>
        <v>860</v>
      </c>
      <c r="P408" s="340">
        <f t="shared" si="74"/>
        <v>13508.6</v>
      </c>
      <c r="Q408" s="353" t="str">
        <f>IFERROR(VLOOKUP(F408,Database!A:F,6,FALSE),"No")</f>
        <v>Not a Designated Item to Send on Maturity</v>
      </c>
      <c r="R408" s="353" t="str">
        <f>IFERROR(VLOOKUP(F409,Database!A:E,5,FALSE),"")</f>
        <v>Not Acidified Product</v>
      </c>
      <c r="S408" s="352" t="str">
        <f>IFERROR(VLOOKUP(F408,Database!A:G,7,FALSE),"FG not Found")</f>
        <v>Not a Designated Item</v>
      </c>
      <c r="T408" s="281" t="b">
        <f t="shared" si="75"/>
        <v>1</v>
      </c>
      <c r="U408" s="414"/>
      <c r="V408" s="414"/>
      <c r="W408" s="414"/>
      <c r="X408" s="284" t="e">
        <f>IF(VLOOKUP($T408,Tags!A:AU,28)=$E408,"Tags/Reported Prod Match","Not a Match")</f>
        <v>#N/A</v>
      </c>
    </row>
    <row r="409" spans="1:24" x14ac:dyDescent="0.25">
      <c r="A409" s="282">
        <f t="shared" si="66"/>
        <v>403.1</v>
      </c>
      <c r="B409" s="425">
        <v>42392</v>
      </c>
      <c r="C409" s="347">
        <v>0</v>
      </c>
      <c r="D409" s="347">
        <v>8105</v>
      </c>
      <c r="E409" s="267">
        <f t="shared" si="68"/>
        <v>8105</v>
      </c>
      <c r="F409" s="553">
        <v>5150004018</v>
      </c>
      <c r="G409" s="426" t="str">
        <f>IFERROR(VLOOKUP(F409,Database!A:D,2,FALSE),"FG not Found")</f>
        <v>SM 310 ML NSA STRAW</v>
      </c>
      <c r="H409" s="269">
        <f>IFERROR(VLOOKUP(F409,Database!A:C,3,FALSE),"r")</f>
        <v>1929.8</v>
      </c>
      <c r="I409" s="269">
        <f>IFERROR(VLOOKUP(F409,Database!A:D,4,FALSE),"r")</f>
        <v>126</v>
      </c>
      <c r="J409" s="269">
        <f t="shared" si="67"/>
        <v>64.325396825396822</v>
      </c>
      <c r="K409" s="269">
        <f t="shared" si="69"/>
        <v>23</v>
      </c>
      <c r="L409" s="269">
        <f t="shared" si="70"/>
        <v>2898</v>
      </c>
      <c r="M409" s="335">
        <f t="shared" si="71"/>
        <v>2</v>
      </c>
      <c r="N409" s="269">
        <f t="shared" si="72"/>
        <v>19</v>
      </c>
      <c r="O409" s="269">
        <f t="shared" si="73"/>
        <v>2309</v>
      </c>
      <c r="P409" s="340">
        <f t="shared" si="74"/>
        <v>36666.199999999997</v>
      </c>
      <c r="Q409" s="353" t="str">
        <f>IFERROR(VLOOKUP(F409,Database!A:F,6,FALSE),"No")</f>
        <v>Not a Designated Item to Send on Maturity</v>
      </c>
      <c r="R409" s="353" t="str">
        <f>IFERROR(VLOOKUP(F410,Database!A:E,5,FALSE),"")</f>
        <v>Not Acidified Product</v>
      </c>
      <c r="S409" s="352" t="str">
        <f>IFERROR(VLOOKUP(F409,Database!A:G,7,FALSE),"FG not Found")</f>
        <v>Not a Designated Item</v>
      </c>
      <c r="T409" s="281" t="b">
        <f t="shared" si="75"/>
        <v>0</v>
      </c>
      <c r="U409" s="414"/>
      <c r="V409" s="414"/>
      <c r="W409" s="414"/>
      <c r="X409" s="284" t="e">
        <f>IF(VLOOKUP($T409,Tags!A:AU,28)=$E409,"Tags/Reported Prod Match","Not a Match")</f>
        <v>#N/A</v>
      </c>
    </row>
    <row r="410" spans="1:24" x14ac:dyDescent="0.25">
      <c r="A410" s="282">
        <f t="shared" si="66"/>
        <v>404.1</v>
      </c>
      <c r="B410" s="425">
        <v>42392</v>
      </c>
      <c r="C410" s="347">
        <v>0</v>
      </c>
      <c r="D410" s="347">
        <v>2013</v>
      </c>
      <c r="E410" s="267">
        <f t="shared" si="68"/>
        <v>2013</v>
      </c>
      <c r="F410" s="553">
        <v>5150004015</v>
      </c>
      <c r="G410" s="426" t="str">
        <f>IFERROR(VLOOKUP(F410,Database!A:D,2,FALSE),"FG not Found")</f>
        <v>SM 310 ML NSA APRICOT</v>
      </c>
      <c r="H410" s="269">
        <f>IFERROR(VLOOKUP(F410,Database!A:C,3,FALSE),"r")</f>
        <v>1955</v>
      </c>
      <c r="I410" s="269">
        <f>IFERROR(VLOOKUP(F410,Database!A:D,4,FALSE),"r")</f>
        <v>126</v>
      </c>
      <c r="J410" s="269">
        <f t="shared" si="67"/>
        <v>15.976190476190476</v>
      </c>
      <c r="K410" s="269">
        <f t="shared" si="69"/>
        <v>22</v>
      </c>
      <c r="L410" s="269">
        <f t="shared" si="70"/>
        <v>2772</v>
      </c>
      <c r="M410" s="335">
        <f t="shared" si="71"/>
        <v>0</v>
      </c>
      <c r="N410" s="269">
        <f t="shared" si="72"/>
        <v>16</v>
      </c>
      <c r="O410" s="269">
        <f t="shared" si="73"/>
        <v>2013</v>
      </c>
      <c r="P410" s="340">
        <f t="shared" si="74"/>
        <v>31280</v>
      </c>
      <c r="Q410" s="353" t="str">
        <f>IFERROR(VLOOKUP(F410,Database!A:F,6,FALSE),"No")</f>
        <v>Not a Designated Item to Send on Maturity</v>
      </c>
      <c r="R410" s="353" t="str">
        <f>IFERROR(VLOOKUP(F411,Database!A:E,5,FALSE),"")</f>
        <v>Not Acidified Product</v>
      </c>
      <c r="S410" s="352" t="str">
        <f>IFERROR(VLOOKUP(F410,Database!A:G,7,FALSE),"FG not Found")</f>
        <v>Not a Designated Item</v>
      </c>
      <c r="T410" s="281" t="b">
        <f t="shared" si="75"/>
        <v>0</v>
      </c>
      <c r="U410" s="414"/>
      <c r="V410" s="414"/>
      <c r="W410" s="414"/>
      <c r="X410" s="284" t="e">
        <f>IF(VLOOKUP($T410,Tags!A:AU,28)=$E410,"Tags/Reported Prod Match","Not a Match")</f>
        <v>#N/A</v>
      </c>
    </row>
    <row r="411" spans="1:24" x14ac:dyDescent="0.25">
      <c r="A411" s="282">
        <f t="shared" si="66"/>
        <v>405.1</v>
      </c>
      <c r="B411" s="425">
        <v>42392</v>
      </c>
      <c r="C411" s="347">
        <v>0</v>
      </c>
      <c r="D411" s="347">
        <v>0</v>
      </c>
      <c r="E411" s="267">
        <f t="shared" si="68"/>
        <v>0</v>
      </c>
      <c r="F411" s="553">
        <v>5150078357</v>
      </c>
      <c r="G411" s="426" t="str">
        <f>IFERROR(VLOOKUP(F411,Database!A:D,2,FALSE),"FG not Found")</f>
        <v xml:space="preserve">SM MOS 11.3OZ CHRY/BLUBRY FS </v>
      </c>
      <c r="H411" s="269">
        <f>IFERROR(VLOOKUP(F411,Database!A:C,3,FALSE),"r")</f>
        <v>2273</v>
      </c>
      <c r="I411" s="269">
        <f>IFERROR(VLOOKUP(F411,Database!A:D,4,FALSE),"r")</f>
        <v>320</v>
      </c>
      <c r="J411" s="269">
        <f t="shared" si="67"/>
        <v>0</v>
      </c>
      <c r="K411" s="269">
        <f t="shared" si="69"/>
        <v>19</v>
      </c>
      <c r="L411" s="269">
        <f t="shared" si="70"/>
        <v>6080</v>
      </c>
      <c r="M411" s="335">
        <f t="shared" si="71"/>
        <v>0</v>
      </c>
      <c r="N411" s="269">
        <f t="shared" si="72"/>
        <v>0</v>
      </c>
      <c r="O411" s="269">
        <f t="shared" si="73"/>
        <v>0</v>
      </c>
      <c r="P411" s="340">
        <f t="shared" si="74"/>
        <v>0</v>
      </c>
      <c r="Q411" s="353" t="str">
        <f>IFERROR(VLOOKUP(F411,Database!A:F,6,FALSE),"No")</f>
        <v>Not a Designated Item to Send on Maturity</v>
      </c>
      <c r="R411" s="353" t="str">
        <f>IFERROR(VLOOKUP(F412,Database!A:E,5,FALSE),"")</f>
        <v>Not Acidified Product</v>
      </c>
      <c r="S411" s="352" t="str">
        <f>IFERROR(VLOOKUP(F411,Database!A:G,7,FALSE),"FG not Found")</f>
        <v>Not a Designated Item</v>
      </c>
      <c r="T411" s="281" t="b">
        <f t="shared" si="75"/>
        <v>0</v>
      </c>
      <c r="U411" s="414"/>
      <c r="V411" s="414"/>
      <c r="W411" s="414"/>
      <c r="X411" s="284" t="e">
        <f>IF(VLOOKUP($T411,Tags!A:AU,28)=$E411,"Tags/Reported Prod Match","Not a Match")</f>
        <v>#N/A</v>
      </c>
    </row>
    <row r="412" spans="1:24" x14ac:dyDescent="0.25">
      <c r="A412" s="282">
        <f t="shared" si="66"/>
        <v>406.1</v>
      </c>
      <c r="B412" s="425">
        <v>42392</v>
      </c>
      <c r="C412" s="347">
        <v>0</v>
      </c>
      <c r="D412" s="347">
        <v>6480</v>
      </c>
      <c r="E412" s="267">
        <f t="shared" si="68"/>
        <v>6480</v>
      </c>
      <c r="F412" s="553">
        <v>5150028647</v>
      </c>
      <c r="G412" s="426" t="str">
        <f>IFERROR(VLOOKUP(F412,Database!A:D,2,FALSE),"FG not Found")</f>
        <v>C&amp;B 10 OZ HAM GLAZE</v>
      </c>
      <c r="H412" s="269">
        <f>IFERROR(VLOOKUP(F412,Database!A:C,3,FALSE),"r")</f>
        <v>1832</v>
      </c>
      <c r="I412" s="269">
        <f>IFERROR(VLOOKUP(F412,Database!A:D,4,FALSE),"r")</f>
        <v>270</v>
      </c>
      <c r="J412" s="269">
        <f t="shared" si="67"/>
        <v>24</v>
      </c>
      <c r="K412" s="269">
        <f t="shared" si="69"/>
        <v>24</v>
      </c>
      <c r="L412" s="269">
        <f t="shared" si="70"/>
        <v>6480</v>
      </c>
      <c r="M412" s="335">
        <f t="shared" si="71"/>
        <v>1</v>
      </c>
      <c r="N412" s="269">
        <f t="shared" si="72"/>
        <v>0</v>
      </c>
      <c r="O412" s="269">
        <f t="shared" si="73"/>
        <v>0</v>
      </c>
      <c r="P412" s="340">
        <f t="shared" si="74"/>
        <v>0</v>
      </c>
      <c r="Q412" s="353" t="str">
        <f>IFERROR(VLOOKUP(F412,Database!A:F,6,FALSE),"No")</f>
        <v>Not a Designated Item to Send on Maturity</v>
      </c>
      <c r="R412" s="353" t="str">
        <f>IFERROR(VLOOKUP(F413,Database!A:E,5,FALSE),"")</f>
        <v>P</v>
      </c>
      <c r="S412" s="352" t="str">
        <f>IFERROR(VLOOKUP(F412,Database!A:G,7,FALSE),"FG not Found")</f>
        <v>Not a Designated Item</v>
      </c>
      <c r="T412" s="281" t="b">
        <f t="shared" si="75"/>
        <v>1</v>
      </c>
      <c r="U412" s="414"/>
      <c r="V412" s="414"/>
      <c r="W412" s="414"/>
      <c r="X412" s="284" t="e">
        <f>IF(VLOOKUP($T412,Tags!A:AU,28)=$E412,"Tags/Reported Prod Match","Not a Match")</f>
        <v>#N/A</v>
      </c>
    </row>
    <row r="413" spans="1:24" x14ac:dyDescent="0.25">
      <c r="A413" s="282">
        <f t="shared" si="66"/>
        <v>407.1</v>
      </c>
      <c r="B413" s="425">
        <v>42395</v>
      </c>
      <c r="C413" s="347">
        <v>0</v>
      </c>
      <c r="D413" s="347">
        <v>3962</v>
      </c>
      <c r="E413" s="267">
        <f t="shared" si="68"/>
        <v>3962</v>
      </c>
      <c r="F413" s="553">
        <v>5150055224</v>
      </c>
      <c r="G413" s="426" t="str">
        <f>IFERROR(VLOOKUP(F413,Database!A:D,2,FALSE),"FG not Found")</f>
        <v>C&amp;B 12 OZ SEAFOOD SAUCE 6CT</v>
      </c>
      <c r="H413" s="269">
        <f>IFERROR(VLOOKUP(F413,Database!A:C,3,FALSE),"r")</f>
        <v>1510</v>
      </c>
      <c r="I413" s="269">
        <f>IFERROR(VLOOKUP(F413,Database!A:D,4,FALSE),"r")</f>
        <v>200</v>
      </c>
      <c r="J413" s="269">
        <f t="shared" si="67"/>
        <v>19.809999999999999</v>
      </c>
      <c r="K413" s="269">
        <f t="shared" si="69"/>
        <v>26</v>
      </c>
      <c r="L413" s="269">
        <f t="shared" si="70"/>
        <v>5200</v>
      </c>
      <c r="M413" s="335">
        <f t="shared" si="71"/>
        <v>0</v>
      </c>
      <c r="N413" s="269">
        <f t="shared" si="72"/>
        <v>20</v>
      </c>
      <c r="O413" s="269">
        <f t="shared" si="73"/>
        <v>3962</v>
      </c>
      <c r="P413" s="340">
        <f t="shared" si="74"/>
        <v>30200</v>
      </c>
      <c r="Q413" s="353" t="str">
        <f>IFERROR(VLOOKUP(F413,Database!A:F,6,FALSE),"No")</f>
        <v>Not a Designated Item to Send on Maturity</v>
      </c>
      <c r="R413" s="353" t="str">
        <f>IFERROR(VLOOKUP(F414,Database!A:E,5,FALSE),"")</f>
        <v>Q</v>
      </c>
      <c r="S413" s="352" t="str">
        <f>IFERROR(VLOOKUP(F413,Database!A:G,7,FALSE),"FG not Found")</f>
        <v>Not a Designated Item</v>
      </c>
      <c r="T413" s="281" t="b">
        <f t="shared" si="75"/>
        <v>0</v>
      </c>
      <c r="U413" s="414"/>
      <c r="V413" s="414"/>
      <c r="W413" s="414"/>
      <c r="X413" s="284" t="e">
        <f>IF(VLOOKUP($T413,Tags!A:AU,28)=$E413,"Tags/Reported Prod Match","Not a Match")</f>
        <v>#N/A</v>
      </c>
    </row>
    <row r="414" spans="1:24" x14ac:dyDescent="0.25">
      <c r="A414" s="282">
        <f t="shared" si="66"/>
        <v>408.1</v>
      </c>
      <c r="B414" s="425">
        <v>42395</v>
      </c>
      <c r="C414" s="347">
        <v>0</v>
      </c>
      <c r="D414" s="347">
        <v>6435</v>
      </c>
      <c r="E414" s="267">
        <f t="shared" si="68"/>
        <v>6435</v>
      </c>
      <c r="F414" s="553">
        <v>5150055225</v>
      </c>
      <c r="G414" s="426" t="str">
        <f>IFERROR(VLOOKUP(F414,Database!A:D,2,FALSE),"FG not Found")</f>
        <v>C&amp;B 12 OZ ZESTY SHRIMP SCE 6CT</v>
      </c>
      <c r="H414" s="269">
        <f>IFERROR(VLOOKUP(F414,Database!A:C,3,FALSE),"r")</f>
        <v>1510</v>
      </c>
      <c r="I414" s="269">
        <f>IFERROR(VLOOKUP(F414,Database!A:D,4,FALSE),"r")</f>
        <v>200</v>
      </c>
      <c r="J414" s="269">
        <f t="shared" si="67"/>
        <v>32.174999999999997</v>
      </c>
      <c r="K414" s="269">
        <f t="shared" si="69"/>
        <v>26</v>
      </c>
      <c r="L414" s="269">
        <f t="shared" si="70"/>
        <v>5200</v>
      </c>
      <c r="M414" s="335">
        <f t="shared" si="71"/>
        <v>1</v>
      </c>
      <c r="N414" s="269">
        <f t="shared" si="72"/>
        <v>7</v>
      </c>
      <c r="O414" s="269">
        <f t="shared" si="73"/>
        <v>1235</v>
      </c>
      <c r="P414" s="340">
        <f t="shared" si="74"/>
        <v>10570</v>
      </c>
      <c r="Q414" s="353" t="str">
        <f>IFERROR(VLOOKUP(F414,Database!A:F,6,FALSE),"No")</f>
        <v>Not a Designated Item to Send on Maturity</v>
      </c>
      <c r="R414" s="353" t="str">
        <f>IFERROR(VLOOKUP(F415,Database!A:E,5,FALSE),"")</f>
        <v>Not Acidified Product</v>
      </c>
      <c r="S414" s="352" t="str">
        <f>IFERROR(VLOOKUP(F414,Database!A:G,7,FALSE),"FG not Found")</f>
        <v>Not a Designated Item</v>
      </c>
      <c r="T414" s="281" t="b">
        <f t="shared" si="75"/>
        <v>0</v>
      </c>
      <c r="U414" s="414"/>
      <c r="V414" s="414"/>
      <c r="W414" s="414"/>
      <c r="X414" s="284" t="e">
        <f>IF(VLOOKUP($T414,Tags!A:AU,28)=$E414,"Tags/Reported Prod Match","Not a Match")</f>
        <v>#N/A</v>
      </c>
    </row>
    <row r="415" spans="1:24" x14ac:dyDescent="0.25">
      <c r="A415" s="282">
        <f t="shared" si="66"/>
        <v>409.1</v>
      </c>
      <c r="B415" s="425">
        <v>42395</v>
      </c>
      <c r="C415" s="347">
        <v>0</v>
      </c>
      <c r="D415" s="347">
        <v>1719</v>
      </c>
      <c r="E415" s="267">
        <f t="shared" si="68"/>
        <v>1719</v>
      </c>
      <c r="F415" s="553">
        <v>5150003884</v>
      </c>
      <c r="G415" s="426" t="str">
        <f>IFERROR(VLOOKUP(F415,Database!A:D,2,FALSE),"FG not Found")</f>
        <v>DK 1.1 OZ PURE HONEY</v>
      </c>
      <c r="H415" s="269">
        <f>IFERROR(VLOOKUP(F415,Database!A:C,3,FALSE),"r")</f>
        <v>1996.2</v>
      </c>
      <c r="I415" s="269">
        <f>IFERROR(VLOOKUP(F415,Database!A:D,4,FALSE),"r")</f>
        <v>136</v>
      </c>
      <c r="J415" s="269">
        <f t="shared" si="67"/>
        <v>12.639705882352942</v>
      </c>
      <c r="K415" s="269">
        <f t="shared" si="69"/>
        <v>22</v>
      </c>
      <c r="L415" s="269">
        <f t="shared" si="70"/>
        <v>2992</v>
      </c>
      <c r="M415" s="335">
        <f t="shared" si="71"/>
        <v>0</v>
      </c>
      <c r="N415" s="269">
        <f t="shared" si="72"/>
        <v>13</v>
      </c>
      <c r="O415" s="269">
        <f t="shared" si="73"/>
        <v>1719</v>
      </c>
      <c r="P415" s="340">
        <f t="shared" si="74"/>
        <v>25950.600000000002</v>
      </c>
      <c r="Q415" s="353" t="str">
        <f>IFERROR(VLOOKUP(F415,Database!A:F,6,FALSE),"No")</f>
        <v>Not a Designated Item to Send on Maturity</v>
      </c>
      <c r="R415" s="353" t="str">
        <f>IFERROR(VLOOKUP(F416,Database!A:E,5,FALSE),"")</f>
        <v>P</v>
      </c>
      <c r="S415" s="352" t="str">
        <f>IFERROR(VLOOKUP(F415,Database!A:G,7,FALSE),"FG not Found")</f>
        <v>Not a Designated Item</v>
      </c>
      <c r="T415" s="281" t="b">
        <f t="shared" si="75"/>
        <v>0</v>
      </c>
      <c r="U415" s="414"/>
      <c r="V415" s="414"/>
      <c r="W415" s="414"/>
      <c r="X415" s="284" t="e">
        <f>IF(VLOOKUP($T415,Tags!A:AU,28)=$E415,"Tags/Reported Prod Match","Not a Match")</f>
        <v>#N/A</v>
      </c>
    </row>
    <row r="416" spans="1:24" x14ac:dyDescent="0.25">
      <c r="A416" s="282">
        <f t="shared" si="66"/>
        <v>410.1</v>
      </c>
      <c r="B416" s="425">
        <v>42395</v>
      </c>
      <c r="C416" s="347">
        <v>0</v>
      </c>
      <c r="D416" s="347">
        <v>947</v>
      </c>
      <c r="E416" s="267">
        <f t="shared" si="68"/>
        <v>947</v>
      </c>
      <c r="F416" s="553">
        <v>5150035224</v>
      </c>
      <c r="G416" s="426" t="str">
        <f>IFERROR(VLOOKUP(F416,Database!A:D,2,FALSE),"FG not Found")</f>
        <v>C&amp;B 290ML SEAFD COCKTAIL SAUCE 12-PK</v>
      </c>
      <c r="H416" s="269">
        <f>IFERROR(VLOOKUP(F416,Database!A:C,3,FALSE),"r")</f>
        <v>1890</v>
      </c>
      <c r="I416" s="269">
        <f>IFERROR(VLOOKUP(F416,Database!A:D,4,FALSE),"r")</f>
        <v>125</v>
      </c>
      <c r="J416" s="269">
        <f t="shared" si="67"/>
        <v>7.5759999999999996</v>
      </c>
      <c r="K416" s="269">
        <f t="shared" si="69"/>
        <v>23</v>
      </c>
      <c r="L416" s="269">
        <f t="shared" si="70"/>
        <v>2875</v>
      </c>
      <c r="M416" s="335">
        <f t="shared" si="71"/>
        <v>0</v>
      </c>
      <c r="N416" s="269">
        <f t="shared" si="72"/>
        <v>8</v>
      </c>
      <c r="O416" s="269">
        <f t="shared" si="73"/>
        <v>947</v>
      </c>
      <c r="P416" s="340">
        <f t="shared" si="74"/>
        <v>15120</v>
      </c>
      <c r="Q416" s="353" t="str">
        <f>IFERROR(VLOOKUP(F416,Database!A:F,6,FALSE),"No")</f>
        <v>Not a Designated Item to Send on Maturity</v>
      </c>
      <c r="R416" s="353" t="str">
        <f>IFERROR(VLOOKUP(F417,Database!A:E,5,FALSE),"")</f>
        <v>P</v>
      </c>
      <c r="S416" s="352" t="str">
        <f>IFERROR(VLOOKUP(F416,Database!A:G,7,FALSE),"FG not Found")</f>
        <v>Not a Designated Item</v>
      </c>
      <c r="T416" s="281" t="b">
        <f t="shared" si="75"/>
        <v>0</v>
      </c>
      <c r="U416" s="414"/>
      <c r="V416" s="414"/>
      <c r="W416" s="414"/>
      <c r="X416" s="284" t="e">
        <f>IF(VLOOKUP($T416,Tags!A:AU,28)=$E416,"Tags/Reported Prod Match","Not a Match")</f>
        <v>#N/A</v>
      </c>
    </row>
    <row r="417" spans="1:24" x14ac:dyDescent="0.25">
      <c r="A417" s="282">
        <f t="shared" si="66"/>
        <v>411.1</v>
      </c>
      <c r="B417" s="425">
        <v>42395</v>
      </c>
      <c r="C417" s="347">
        <v>0</v>
      </c>
      <c r="D417" s="347">
        <v>2507</v>
      </c>
      <c r="E417" s="267">
        <f t="shared" si="68"/>
        <v>2507</v>
      </c>
      <c r="F417" s="553">
        <v>5150028704</v>
      </c>
      <c r="G417" s="426" t="str">
        <f>IFERROR(VLOOKUP(F417,Database!A:D,2,FALSE),"FG not Found")</f>
        <v>C&amp;B 12 OZ SEAFOOD SCE 12 CT</v>
      </c>
      <c r="H417" s="269">
        <f>IFERROR(VLOOKUP(F417,Database!A:C,3,FALSE),"r")</f>
        <v>1890</v>
      </c>
      <c r="I417" s="269">
        <f>IFERROR(VLOOKUP(F417,Database!A:D,4,FALSE),"r")</f>
        <v>125</v>
      </c>
      <c r="J417" s="269">
        <f t="shared" si="67"/>
        <v>20.056000000000001</v>
      </c>
      <c r="K417" s="269">
        <f t="shared" si="69"/>
        <v>23</v>
      </c>
      <c r="L417" s="269">
        <f t="shared" si="70"/>
        <v>2875</v>
      </c>
      <c r="M417" s="335">
        <f t="shared" si="71"/>
        <v>0</v>
      </c>
      <c r="N417" s="269">
        <f t="shared" si="72"/>
        <v>21</v>
      </c>
      <c r="O417" s="269">
        <f t="shared" si="73"/>
        <v>2507</v>
      </c>
      <c r="P417" s="340">
        <f t="shared" si="74"/>
        <v>39690</v>
      </c>
      <c r="Q417" s="353" t="str">
        <f>IFERROR(VLOOKUP(F417,Database!A:F,6,FALSE),"No")</f>
        <v>Not a Designated Item to Send on Maturity</v>
      </c>
      <c r="R417" s="353" t="str">
        <f>IFERROR(VLOOKUP(F418,Database!A:E,5,FALSE),"")</f>
        <v>P</v>
      </c>
      <c r="S417" s="352" t="str">
        <f>IFERROR(VLOOKUP(F417,Database!A:G,7,FALSE),"FG not Found")</f>
        <v>Not a Designated Item</v>
      </c>
      <c r="T417" s="281" t="b">
        <f t="shared" si="75"/>
        <v>0</v>
      </c>
      <c r="U417" s="414"/>
      <c r="V417" s="414"/>
      <c r="W417" s="414"/>
      <c r="X417" s="284" t="e">
        <f>IF(VLOOKUP($T417,Tags!A:AU,28)=$E417,"Tags/Reported Prod Match","Not a Match")</f>
        <v>#N/A</v>
      </c>
    </row>
    <row r="418" spans="1:24" x14ac:dyDescent="0.25">
      <c r="A418" s="282">
        <f t="shared" si="66"/>
        <v>412.1</v>
      </c>
      <c r="B418" s="425">
        <v>42395</v>
      </c>
      <c r="C418" s="347">
        <v>0</v>
      </c>
      <c r="D418" s="347">
        <v>8708</v>
      </c>
      <c r="E418" s="267">
        <f t="shared" si="68"/>
        <v>8708</v>
      </c>
      <c r="F418" s="553">
        <v>5150055224</v>
      </c>
      <c r="G418" s="426" t="str">
        <f>IFERROR(VLOOKUP(F418,Database!A:D,2,FALSE),"FG not Found")</f>
        <v>C&amp;B 12 OZ SEAFOOD SAUCE 6CT</v>
      </c>
      <c r="H418" s="269">
        <f>IFERROR(VLOOKUP(F418,Database!A:C,3,FALSE),"r")</f>
        <v>1510</v>
      </c>
      <c r="I418" s="269">
        <f>IFERROR(VLOOKUP(F418,Database!A:D,4,FALSE),"r")</f>
        <v>200</v>
      </c>
      <c r="J418" s="269">
        <f t="shared" si="67"/>
        <v>43.54</v>
      </c>
      <c r="K418" s="269">
        <f t="shared" si="69"/>
        <v>26</v>
      </c>
      <c r="L418" s="269">
        <f t="shared" si="70"/>
        <v>5200</v>
      </c>
      <c r="M418" s="335">
        <f t="shared" si="71"/>
        <v>1</v>
      </c>
      <c r="N418" s="269">
        <f t="shared" si="72"/>
        <v>18</v>
      </c>
      <c r="O418" s="269">
        <f t="shared" si="73"/>
        <v>3508</v>
      </c>
      <c r="P418" s="340">
        <f t="shared" si="74"/>
        <v>27180</v>
      </c>
      <c r="Q418" s="353" t="str">
        <f>IFERROR(VLOOKUP(F418,Database!A:F,6,FALSE),"No")</f>
        <v>Not a Designated Item to Send on Maturity</v>
      </c>
      <c r="R418" s="353" t="str">
        <f>IFERROR(VLOOKUP(F419,Database!A:E,5,FALSE),"")</f>
        <v>F</v>
      </c>
      <c r="S418" s="352" t="str">
        <f>IFERROR(VLOOKUP(F418,Database!A:G,7,FALSE),"FG not Found")</f>
        <v>Not a Designated Item</v>
      </c>
      <c r="T418" s="281" t="b">
        <f t="shared" si="75"/>
        <v>0</v>
      </c>
      <c r="U418" s="414"/>
      <c r="V418" s="414"/>
      <c r="W418" s="414"/>
      <c r="X418" s="284" t="e">
        <f>IF(VLOOKUP($T418,Tags!A:AU,28)=$E418,"Tags/Reported Prod Match","Not a Match")</f>
        <v>#N/A</v>
      </c>
    </row>
    <row r="419" spans="1:24" x14ac:dyDescent="0.25">
      <c r="A419" s="282">
        <f t="shared" si="66"/>
        <v>413.1</v>
      </c>
      <c r="B419" s="425">
        <v>42395</v>
      </c>
      <c r="C419" s="347">
        <v>0</v>
      </c>
      <c r="D419" s="347">
        <v>339</v>
      </c>
      <c r="E419" s="267">
        <f t="shared" si="68"/>
        <v>339</v>
      </c>
      <c r="F419" s="553">
        <v>5150024801</v>
      </c>
      <c r="G419" s="426" t="str">
        <f>IFERROR(VLOOKUP(F419,Database!A:D,2,FALSE),"FG not Found")</f>
        <v>C&amp;B 250 ML MANGO CHUTNEY, 12 PK</v>
      </c>
      <c r="H419" s="269">
        <f>IFERROR(VLOOKUP(F419,Database!A:C,3,FALSE),"r")</f>
        <v>2113.1999999999998</v>
      </c>
      <c r="I419" s="269">
        <f>IFERROR(VLOOKUP(F419,Database!A:D,4,FALSE),"r")</f>
        <v>125</v>
      </c>
      <c r="J419" s="269">
        <f t="shared" si="67"/>
        <v>2.7120000000000002</v>
      </c>
      <c r="K419" s="269">
        <f t="shared" si="69"/>
        <v>21</v>
      </c>
      <c r="L419" s="269">
        <f t="shared" si="70"/>
        <v>2625</v>
      </c>
      <c r="M419" s="335">
        <f t="shared" si="71"/>
        <v>0</v>
      </c>
      <c r="N419" s="269">
        <f t="shared" si="72"/>
        <v>3</v>
      </c>
      <c r="O419" s="269">
        <f t="shared" si="73"/>
        <v>339</v>
      </c>
      <c r="P419" s="340">
        <f t="shared" si="74"/>
        <v>6339.5999999999995</v>
      </c>
      <c r="Q419" s="353" t="str">
        <f>IFERROR(VLOOKUP(F419,Database!A:F,6,FALSE),"No")</f>
        <v>Not a Designated Item to Send on Maturity</v>
      </c>
      <c r="R419" s="353" t="str">
        <f>IFERROR(VLOOKUP(F420,Database!A:E,5,FALSE),"")</f>
        <v>F</v>
      </c>
      <c r="S419" s="352" t="str">
        <f>IFERROR(VLOOKUP(F419,Database!A:G,7,FALSE),"FG not Found")</f>
        <v>Allergen</v>
      </c>
      <c r="T419" s="281" t="b">
        <f t="shared" si="75"/>
        <v>0</v>
      </c>
      <c r="U419" s="414"/>
      <c r="V419" s="414"/>
      <c r="W419" s="414"/>
      <c r="X419" s="284" t="e">
        <f>IF(VLOOKUP($T419,Tags!A:AU,28)=$E419,"Tags/Reported Prod Match","Not a Match")</f>
        <v>#N/A</v>
      </c>
    </row>
    <row r="420" spans="1:24" x14ac:dyDescent="0.25">
      <c r="A420" s="282">
        <f t="shared" si="66"/>
        <v>414.1</v>
      </c>
      <c r="B420" s="425">
        <v>42395</v>
      </c>
      <c r="C420" s="347">
        <v>0</v>
      </c>
      <c r="D420" s="347">
        <v>330</v>
      </c>
      <c r="E420" s="267">
        <f t="shared" si="68"/>
        <v>330</v>
      </c>
      <c r="F420" s="553">
        <v>5150024800</v>
      </c>
      <c r="G420" s="426" t="str">
        <f>IFERROR(VLOOKUP(F420,Database!A:D,2,FALSE),"FG not Found")</f>
        <v>C&amp;B 250ML PICALLILI</v>
      </c>
      <c r="H420" s="269">
        <f>IFERROR(VLOOKUP(F420,Database!A:C,3,FALSE),"r")</f>
        <v>1866.8</v>
      </c>
      <c r="I420" s="269">
        <f>IFERROR(VLOOKUP(F420,Database!A:D,4,FALSE),"r")</f>
        <v>154</v>
      </c>
      <c r="J420" s="269">
        <f t="shared" si="67"/>
        <v>2.1428571428571428</v>
      </c>
      <c r="K420" s="269">
        <f t="shared" si="69"/>
        <v>23</v>
      </c>
      <c r="L420" s="269">
        <f t="shared" si="70"/>
        <v>3542</v>
      </c>
      <c r="M420" s="335">
        <f t="shared" si="71"/>
        <v>0</v>
      </c>
      <c r="N420" s="269">
        <f t="shared" si="72"/>
        <v>3</v>
      </c>
      <c r="O420" s="269">
        <f t="shared" si="73"/>
        <v>330</v>
      </c>
      <c r="P420" s="340">
        <f t="shared" si="74"/>
        <v>5600.4</v>
      </c>
      <c r="Q420" s="353" t="str">
        <f>IFERROR(VLOOKUP(F420,Database!A:F,6,FALSE),"No")</f>
        <v>Not a Designated Item to Send on Maturity</v>
      </c>
      <c r="R420" s="353" t="str">
        <f>IFERROR(VLOOKUP(F421,Database!A:E,5,FALSE),"")</f>
        <v>F</v>
      </c>
      <c r="S420" s="352" t="str">
        <f>IFERROR(VLOOKUP(F420,Database!A:G,7,FALSE),"FG not Found")</f>
        <v>Allergen</v>
      </c>
      <c r="T420" s="281" t="b">
        <f t="shared" si="75"/>
        <v>1</v>
      </c>
      <c r="U420" s="414"/>
      <c r="V420" s="414"/>
      <c r="W420" s="414"/>
      <c r="X420" s="284" t="e">
        <f>IF(VLOOKUP($T420,Tags!A:AU,28)=$E420,"Tags/Reported Prod Match","Not a Match")</f>
        <v>#N/A</v>
      </c>
    </row>
    <row r="421" spans="1:24" x14ac:dyDescent="0.25">
      <c r="A421" s="282">
        <f t="shared" si="66"/>
        <v>415.1</v>
      </c>
      <c r="B421" s="425">
        <v>42395</v>
      </c>
      <c r="C421" s="347">
        <v>0</v>
      </c>
      <c r="D421" s="347">
        <v>1193</v>
      </c>
      <c r="E421" s="267">
        <f t="shared" si="68"/>
        <v>1193</v>
      </c>
      <c r="F421" s="553">
        <v>5150028740</v>
      </c>
      <c r="G421" s="426" t="str">
        <f>IFERROR(VLOOKUP(F421,Database!A:D,2,FALSE),"FG not Found")</f>
        <v>C&amp;B 9.34OZ CHOW CHOW PICC 6-PK</v>
      </c>
      <c r="H421" s="269">
        <f>IFERROR(VLOOKUP(F421,Database!A:C,3,FALSE),"r")</f>
        <v>1908.5</v>
      </c>
      <c r="I421" s="269">
        <f>IFERROR(VLOOKUP(F421,Database!A:D,4,FALSE),"r")</f>
        <v>315</v>
      </c>
      <c r="J421" s="269">
        <f t="shared" si="67"/>
        <v>3.7873015873015872</v>
      </c>
      <c r="K421" s="269">
        <f t="shared" si="69"/>
        <v>23</v>
      </c>
      <c r="L421" s="269">
        <f t="shared" si="70"/>
        <v>7245</v>
      </c>
      <c r="M421" s="335">
        <f t="shared" si="71"/>
        <v>0</v>
      </c>
      <c r="N421" s="269">
        <f t="shared" si="72"/>
        <v>4</v>
      </c>
      <c r="O421" s="269">
        <f t="shared" si="73"/>
        <v>1193</v>
      </c>
      <c r="P421" s="340">
        <f t="shared" si="74"/>
        <v>7634</v>
      </c>
      <c r="Q421" s="353" t="str">
        <f>IFERROR(VLOOKUP(F421,Database!A:F,6,FALSE),"No")</f>
        <v>Not a Designated Item to Send on Maturity</v>
      </c>
      <c r="R421" s="353" t="str">
        <f>IFERROR(VLOOKUP(F422,Database!A:E,5,FALSE),"")</f>
        <v>Not Acidified Product</v>
      </c>
      <c r="S421" s="352" t="str">
        <f>IFERROR(VLOOKUP(F421,Database!A:G,7,FALSE),"FG not Found")</f>
        <v>Allergen</v>
      </c>
      <c r="T421" s="281" t="b">
        <f t="shared" si="75"/>
        <v>0</v>
      </c>
      <c r="U421" s="414"/>
      <c r="V421" s="414"/>
      <c r="W421" s="414"/>
      <c r="X421" s="284" t="e">
        <f>IF(VLOOKUP($T421,Tags!A:AU,28)=$E421,"Tags/Reported Prod Match","Not a Match")</f>
        <v>#N/A</v>
      </c>
    </row>
    <row r="422" spans="1:24" x14ac:dyDescent="0.25">
      <c r="A422" s="282">
        <f t="shared" si="66"/>
        <v>416.1</v>
      </c>
      <c r="B422" s="425">
        <v>42395</v>
      </c>
      <c r="C422" s="347">
        <v>0</v>
      </c>
      <c r="D422" s="347">
        <v>680</v>
      </c>
      <c r="E422" s="267">
        <f t="shared" si="68"/>
        <v>680</v>
      </c>
      <c r="F422" s="553">
        <v>5150003884</v>
      </c>
      <c r="G422" s="426" t="str">
        <f>IFERROR(VLOOKUP(F422,Database!A:D,2,FALSE),"FG not Found")</f>
        <v>DK 1.1 OZ PURE HONEY</v>
      </c>
      <c r="H422" s="269">
        <f>IFERROR(VLOOKUP(F422,Database!A:C,3,FALSE),"r")</f>
        <v>1996.2</v>
      </c>
      <c r="I422" s="269">
        <f>IFERROR(VLOOKUP(F422,Database!A:D,4,FALSE),"r")</f>
        <v>136</v>
      </c>
      <c r="J422" s="269">
        <f t="shared" si="67"/>
        <v>5</v>
      </c>
      <c r="K422" s="269">
        <f t="shared" si="69"/>
        <v>22</v>
      </c>
      <c r="L422" s="269">
        <f t="shared" si="70"/>
        <v>2992</v>
      </c>
      <c r="M422" s="335">
        <f t="shared" si="71"/>
        <v>0</v>
      </c>
      <c r="N422" s="269">
        <f t="shared" si="72"/>
        <v>5</v>
      </c>
      <c r="O422" s="269">
        <f t="shared" si="73"/>
        <v>680</v>
      </c>
      <c r="P422" s="340">
        <f t="shared" si="74"/>
        <v>9981</v>
      </c>
      <c r="Q422" s="353" t="str">
        <f>IFERROR(VLOOKUP(F422,Database!A:F,6,FALSE),"No")</f>
        <v>Not a Designated Item to Send on Maturity</v>
      </c>
      <c r="R422" s="353" t="str">
        <f>IFERROR(VLOOKUP(F423,Database!A:E,5,FALSE),"")</f>
        <v>Not Acidified Product</v>
      </c>
      <c r="S422" s="352" t="str">
        <f>IFERROR(VLOOKUP(F422,Database!A:G,7,FALSE),"FG not Found")</f>
        <v>Not a Designated Item</v>
      </c>
      <c r="T422" s="281" t="b">
        <f t="shared" si="75"/>
        <v>0</v>
      </c>
      <c r="U422" s="414"/>
      <c r="V422" s="414"/>
      <c r="W422" s="414"/>
      <c r="X422" s="284" t="e">
        <f>IF(VLOOKUP($T422,Tags!A:AU,28)=$E422,"Tags/Reported Prod Match","Not a Match")</f>
        <v>#N/A</v>
      </c>
    </row>
    <row r="423" spans="1:24" x14ac:dyDescent="0.25">
      <c r="A423" s="282">
        <f t="shared" si="66"/>
        <v>417.1</v>
      </c>
      <c r="B423" s="425">
        <v>42395</v>
      </c>
      <c r="C423" s="347">
        <v>0</v>
      </c>
      <c r="D423" s="347">
        <v>1839</v>
      </c>
      <c r="E423" s="267">
        <f t="shared" si="68"/>
        <v>1839</v>
      </c>
      <c r="F423" s="553">
        <v>5150004016</v>
      </c>
      <c r="G423" s="426" t="str">
        <f>IFERROR(VLOOKUP(F423,Database!A:D,2,FALSE),"FG not Found")</f>
        <v>SM 310 ML NSA ORANGE</v>
      </c>
      <c r="H423" s="269">
        <f>IFERROR(VLOOKUP(F423,Database!A:C,3,FALSE),"r")</f>
        <v>1955</v>
      </c>
      <c r="I423" s="269">
        <f>IFERROR(VLOOKUP(F423,Database!A:D,4,FALSE),"r")</f>
        <v>126</v>
      </c>
      <c r="J423" s="269">
        <f t="shared" si="67"/>
        <v>14.595238095238095</v>
      </c>
      <c r="K423" s="269">
        <f t="shared" si="69"/>
        <v>22</v>
      </c>
      <c r="L423" s="269">
        <f t="shared" si="70"/>
        <v>2772</v>
      </c>
      <c r="M423" s="335">
        <f t="shared" si="71"/>
        <v>0</v>
      </c>
      <c r="N423" s="269">
        <f t="shared" si="72"/>
        <v>15</v>
      </c>
      <c r="O423" s="269">
        <f t="shared" si="73"/>
        <v>1839</v>
      </c>
      <c r="P423" s="340">
        <f t="shared" si="74"/>
        <v>29325</v>
      </c>
      <c r="Q423" s="353" t="str">
        <f>IFERROR(VLOOKUP(F423,Database!A:F,6,FALSE),"No")</f>
        <v>Not a Designated Item to Send on Maturity</v>
      </c>
      <c r="R423" s="353" t="str">
        <f>IFERROR(VLOOKUP(F424,Database!A:E,5,FALSE),"")</f>
        <v>Not Acidified Product</v>
      </c>
      <c r="S423" s="352" t="str">
        <f>IFERROR(VLOOKUP(F423,Database!A:G,7,FALSE),"FG not Found")</f>
        <v>Not a Designated Item</v>
      </c>
      <c r="T423" s="281" t="b">
        <f t="shared" si="75"/>
        <v>0</v>
      </c>
      <c r="U423" s="414"/>
      <c r="V423" s="414"/>
      <c r="W423" s="414"/>
      <c r="X423" s="284" t="e">
        <f>IF(VLOOKUP($T423,Tags!A:AU,28)=$E423,"Tags/Reported Prod Match","Not a Match")</f>
        <v>#N/A</v>
      </c>
    </row>
    <row r="424" spans="1:24" x14ac:dyDescent="0.25">
      <c r="A424" s="282">
        <f t="shared" si="66"/>
        <v>418.1</v>
      </c>
      <c r="B424" s="425">
        <v>42395</v>
      </c>
      <c r="C424" s="347">
        <v>0</v>
      </c>
      <c r="D424" s="347">
        <v>3774</v>
      </c>
      <c r="E424" s="267">
        <f t="shared" si="68"/>
        <v>3774</v>
      </c>
      <c r="F424" s="553">
        <v>5150004014</v>
      </c>
      <c r="G424" s="426" t="str">
        <f>IFERROR(VLOOKUP(F424,Database!A:D,2,FALSE),"FG not Found")</f>
        <v>SM 310 ML NSA BLUEBERRY</v>
      </c>
      <c r="H424" s="269">
        <f>IFERROR(VLOOKUP(F424,Database!A:C,3,FALSE),"r")</f>
        <v>1955</v>
      </c>
      <c r="I424" s="269">
        <f>IFERROR(VLOOKUP(F424,Database!A:D,4,FALSE),"r")</f>
        <v>126</v>
      </c>
      <c r="J424" s="269">
        <f t="shared" si="67"/>
        <v>29.952380952380953</v>
      </c>
      <c r="K424" s="269">
        <f t="shared" si="69"/>
        <v>22</v>
      </c>
      <c r="L424" s="269">
        <f t="shared" si="70"/>
        <v>2772</v>
      </c>
      <c r="M424" s="335">
        <f t="shared" si="71"/>
        <v>1</v>
      </c>
      <c r="N424" s="269">
        <f t="shared" si="72"/>
        <v>8</v>
      </c>
      <c r="O424" s="269">
        <f t="shared" si="73"/>
        <v>1002</v>
      </c>
      <c r="P424" s="340">
        <f t="shared" si="74"/>
        <v>15640</v>
      </c>
      <c r="Q424" s="353" t="str">
        <f>IFERROR(VLOOKUP(F424,Database!A:F,6,FALSE),"No")</f>
        <v>Not a Designated Item to Send on Maturity</v>
      </c>
      <c r="R424" s="353" t="str">
        <f>IFERROR(VLOOKUP(F425,Database!A:E,5,FALSE),"")</f>
        <v>Not Acidified Product</v>
      </c>
      <c r="S424" s="352" t="str">
        <f>IFERROR(VLOOKUP(F424,Database!A:G,7,FALSE),"FG not Found")</f>
        <v>Not a Designated Item</v>
      </c>
      <c r="T424" s="281" t="b">
        <f t="shared" si="75"/>
        <v>0</v>
      </c>
      <c r="U424" s="414"/>
      <c r="V424" s="414"/>
      <c r="W424" s="414"/>
      <c r="X424" s="284" t="e">
        <f>IF(VLOOKUP($T424,Tags!A:AU,28)=$E424,"Tags/Reported Prod Match","Not a Match")</f>
        <v>#N/A</v>
      </c>
    </row>
    <row r="425" spans="1:24" x14ac:dyDescent="0.25">
      <c r="A425" s="282">
        <f t="shared" si="66"/>
        <v>419.1</v>
      </c>
      <c r="B425" s="425">
        <v>42395</v>
      </c>
      <c r="C425" s="347">
        <v>0</v>
      </c>
      <c r="D425" s="347">
        <v>8744</v>
      </c>
      <c r="E425" s="267">
        <f t="shared" si="68"/>
        <v>8744</v>
      </c>
      <c r="F425" s="553">
        <v>5150028647</v>
      </c>
      <c r="G425" s="426" t="str">
        <f>IFERROR(VLOOKUP(F425,Database!A:D,2,FALSE),"FG not Found")</f>
        <v>C&amp;B 10 OZ HAM GLAZE</v>
      </c>
      <c r="H425" s="269">
        <f>IFERROR(VLOOKUP(F425,Database!A:C,3,FALSE),"r")</f>
        <v>1832</v>
      </c>
      <c r="I425" s="269">
        <f>IFERROR(VLOOKUP(F425,Database!A:D,4,FALSE),"r")</f>
        <v>270</v>
      </c>
      <c r="J425" s="269">
        <f t="shared" si="67"/>
        <v>32.385185185185186</v>
      </c>
      <c r="K425" s="269">
        <f t="shared" si="69"/>
        <v>24</v>
      </c>
      <c r="L425" s="269">
        <f t="shared" si="70"/>
        <v>6480</v>
      </c>
      <c r="M425" s="335">
        <f t="shared" si="71"/>
        <v>1</v>
      </c>
      <c r="N425" s="269">
        <f t="shared" si="72"/>
        <v>9</v>
      </c>
      <c r="O425" s="269">
        <f t="shared" si="73"/>
        <v>2264</v>
      </c>
      <c r="P425" s="340">
        <f t="shared" si="74"/>
        <v>16488</v>
      </c>
      <c r="Q425" s="353" t="str">
        <f>IFERROR(VLOOKUP(F425,Database!A:F,6,FALSE),"No")</f>
        <v>Not a Designated Item to Send on Maturity</v>
      </c>
      <c r="R425" s="353" t="str">
        <f>IFERROR(VLOOKUP(F426,Database!A:E,5,FALSE),"")</f>
        <v>Not Acidified Product</v>
      </c>
      <c r="S425" s="352" t="str">
        <f>IFERROR(VLOOKUP(F425,Database!A:G,7,FALSE),"FG not Found")</f>
        <v>Not a Designated Item</v>
      </c>
      <c r="T425" s="281" t="b">
        <f t="shared" si="75"/>
        <v>1</v>
      </c>
      <c r="U425" s="414"/>
      <c r="V425" s="414"/>
      <c r="W425" s="414"/>
      <c r="X425" s="284" t="e">
        <f>IF(VLOOKUP($T425,Tags!A:AU,28)=$E425,"Tags/Reported Prod Match","Not a Match")</f>
        <v>#N/A</v>
      </c>
    </row>
    <row r="426" spans="1:24" x14ac:dyDescent="0.25">
      <c r="A426" s="282">
        <f t="shared" si="66"/>
        <v>420.1</v>
      </c>
      <c r="B426" s="425">
        <v>42395</v>
      </c>
      <c r="C426" s="347">
        <v>0</v>
      </c>
      <c r="D426" s="347">
        <v>512</v>
      </c>
      <c r="E426" s="267">
        <f t="shared" si="68"/>
        <v>512</v>
      </c>
      <c r="F426" s="553">
        <v>5150078276</v>
      </c>
      <c r="G426" s="426" t="str">
        <f>IFERROR(VLOOKUP(F426,Database!A:D,2,FALSE),"FG not Found")</f>
        <v>SM 440G ORG MAM LS SPN INTL</v>
      </c>
      <c r="H426" s="269">
        <f>IFERROR(VLOOKUP(F426,Database!A:C,3,FALSE),"r")</f>
        <v>2381.8000000000002</v>
      </c>
      <c r="I426" s="269">
        <f>IFERROR(VLOOKUP(F426,Database!A:D,4,FALSE),"r")</f>
        <v>128</v>
      </c>
      <c r="J426" s="269">
        <f t="shared" si="67"/>
        <v>4</v>
      </c>
      <c r="K426" s="269">
        <f t="shared" si="69"/>
        <v>18</v>
      </c>
      <c r="L426" s="269">
        <f t="shared" si="70"/>
        <v>2304</v>
      </c>
      <c r="M426" s="335">
        <f t="shared" si="71"/>
        <v>0</v>
      </c>
      <c r="N426" s="269">
        <f t="shared" si="72"/>
        <v>4</v>
      </c>
      <c r="O426" s="269">
        <f t="shared" si="73"/>
        <v>512</v>
      </c>
      <c r="P426" s="340">
        <f t="shared" si="74"/>
        <v>9527.2000000000007</v>
      </c>
      <c r="Q426" s="353" t="str">
        <f>IFERROR(VLOOKUP(F426,Database!A:F,6,FALSE),"No")</f>
        <v>Not a Designated Item to Send on Maturity</v>
      </c>
      <c r="R426" s="353" t="str">
        <f>IFERROR(VLOOKUP(F427,Database!A:E,5,FALSE),"")</f>
        <v>Not Acidified Product</v>
      </c>
      <c r="S426" s="352" t="str">
        <f>IFERROR(VLOOKUP(F426,Database!A:G,7,FALSE),"FG not Found")</f>
        <v>Not a Designated Item</v>
      </c>
      <c r="T426" s="281" t="b">
        <f t="shared" si="75"/>
        <v>0</v>
      </c>
      <c r="U426" s="414"/>
      <c r="V426" s="414"/>
      <c r="W426" s="414"/>
      <c r="X426" s="284" t="e">
        <f>IF(VLOOKUP($T426,Tags!A:AU,28)=$E426,"Tags/Reported Prod Match","Not a Match")</f>
        <v>#N/A</v>
      </c>
    </row>
    <row r="427" spans="1:24" x14ac:dyDescent="0.25">
      <c r="A427" s="282">
        <f t="shared" si="66"/>
        <v>421.1</v>
      </c>
      <c r="B427" s="425">
        <v>42395</v>
      </c>
      <c r="C427" s="347">
        <v>0</v>
      </c>
      <c r="D427" s="347">
        <v>540</v>
      </c>
      <c r="E427" s="267">
        <f t="shared" si="68"/>
        <v>540</v>
      </c>
      <c r="F427" s="553">
        <v>5150028602</v>
      </c>
      <c r="G427" s="426" t="str">
        <f>IFERROR(VLOOKUP(F427,Database!A:D,2,FALSE),"FG not Found")</f>
        <v>C&amp;B 12 OZ MINT APPLE JELLY</v>
      </c>
      <c r="H427" s="269">
        <f>IFERROR(VLOOKUP(F427,Database!A:C,3,FALSE),"r")</f>
        <v>2048</v>
      </c>
      <c r="I427" s="269">
        <f>IFERROR(VLOOKUP(F427,Database!A:D,4,FALSE),"r")</f>
        <v>270</v>
      </c>
      <c r="J427" s="269">
        <f t="shared" si="67"/>
        <v>2</v>
      </c>
      <c r="K427" s="269">
        <f t="shared" si="69"/>
        <v>21</v>
      </c>
      <c r="L427" s="269">
        <f t="shared" si="70"/>
        <v>5670</v>
      </c>
      <c r="M427" s="335">
        <f t="shared" si="71"/>
        <v>0</v>
      </c>
      <c r="N427" s="269">
        <f t="shared" si="72"/>
        <v>2</v>
      </c>
      <c r="O427" s="269">
        <f t="shared" si="73"/>
        <v>540</v>
      </c>
      <c r="P427" s="340">
        <f t="shared" si="74"/>
        <v>4096</v>
      </c>
      <c r="Q427" s="353" t="str">
        <f>IFERROR(VLOOKUP(F427,Database!A:F,6,FALSE),"No")</f>
        <v>Not a Designated Item to Send on Maturity</v>
      </c>
      <c r="R427" s="353" t="str">
        <f>IFERROR(VLOOKUP(F428,Database!A:E,5,FALSE),"")</f>
        <v>Not Acidified Product</v>
      </c>
      <c r="S427" s="352" t="str">
        <f>IFERROR(VLOOKUP(F427,Database!A:G,7,FALSE),"FG not Found")</f>
        <v>Not a Designated Item</v>
      </c>
      <c r="T427" s="281" t="b">
        <f t="shared" si="75"/>
        <v>0</v>
      </c>
      <c r="U427" s="414"/>
      <c r="V427" s="414"/>
      <c r="W427" s="414"/>
      <c r="X427" s="284" t="e">
        <f>IF(VLOOKUP($T427,Tags!A:AU,28)=$E427,"Tags/Reported Prod Match","Not a Match")</f>
        <v>#N/A</v>
      </c>
    </row>
    <row r="428" spans="1:24" x14ac:dyDescent="0.25">
      <c r="A428" s="282">
        <f t="shared" si="66"/>
        <v>422.1</v>
      </c>
      <c r="B428" s="425">
        <v>42396</v>
      </c>
      <c r="C428" s="347">
        <v>0</v>
      </c>
      <c r="D428" s="347">
        <v>328</v>
      </c>
      <c r="E428" s="267">
        <f t="shared" si="68"/>
        <v>328</v>
      </c>
      <c r="F428" s="553">
        <v>5150040122</v>
      </c>
      <c r="G428" s="426" t="str">
        <f>IFERROR(VLOOKUP(F428,Database!A:D,2,FALSE),"FG not Found")</f>
        <v>SM 16 ML GRAPE JELLY</v>
      </c>
      <c r="H428" s="269">
        <f>IFERROR(VLOOKUP(F428,Database!A:C,3,FALSE),"r")</f>
        <v>1451</v>
      </c>
      <c r="I428" s="269">
        <f>IFERROR(VLOOKUP(F428,Database!A:D,4,FALSE),"r")</f>
        <v>132</v>
      </c>
      <c r="J428" s="269">
        <f t="shared" si="67"/>
        <v>2.4848484848484849</v>
      </c>
      <c r="K428" s="269">
        <f t="shared" si="69"/>
        <v>26</v>
      </c>
      <c r="L428" s="269">
        <f t="shared" si="70"/>
        <v>3432</v>
      </c>
      <c r="M428" s="335">
        <f t="shared" si="71"/>
        <v>0</v>
      </c>
      <c r="N428" s="269">
        <f t="shared" si="72"/>
        <v>3</v>
      </c>
      <c r="O428" s="269">
        <f t="shared" si="73"/>
        <v>328</v>
      </c>
      <c r="P428" s="340">
        <f t="shared" si="74"/>
        <v>4353</v>
      </c>
      <c r="Q428" s="353" t="str">
        <f>IFERROR(VLOOKUP(F428,Database!A:F,6,FALSE),"No")</f>
        <v>Not a Designated Item to Send on Maturity</v>
      </c>
      <c r="R428" s="353" t="str">
        <f>IFERROR(VLOOKUP(F429,Database!A:E,5,FALSE),"")</f>
        <v>Not Acidified Product</v>
      </c>
      <c r="S428" s="352" t="str">
        <f>IFERROR(VLOOKUP(F428,Database!A:G,7,FALSE),"FG not Found")</f>
        <v>Not a Designated Item</v>
      </c>
      <c r="T428" s="281" t="b">
        <f t="shared" si="75"/>
        <v>0</v>
      </c>
      <c r="U428" s="414"/>
      <c r="V428" s="414"/>
      <c r="W428" s="414"/>
      <c r="X428" s="284" t="e">
        <f>IF(VLOOKUP($T428,Tags!A:AU,28)=$E428,"Tags/Reported Prod Match","Not a Match")</f>
        <v>#N/A</v>
      </c>
    </row>
    <row r="429" spans="1:24" x14ac:dyDescent="0.25">
      <c r="A429" s="282">
        <f t="shared" si="66"/>
        <v>423.1</v>
      </c>
      <c r="B429" s="425">
        <v>42396</v>
      </c>
      <c r="C429" s="347">
        <v>0</v>
      </c>
      <c r="D429" s="347">
        <v>300</v>
      </c>
      <c r="E429" s="267">
        <f t="shared" si="68"/>
        <v>300</v>
      </c>
      <c r="F429" s="553">
        <v>5150008216</v>
      </c>
      <c r="G429" s="426" t="str">
        <f>IFERROR(VLOOKUP(F429,Database!A:D,2,FALSE),"FG not Found")</f>
        <v>CB 1.1OZ ORNG BLOSSOM HONEY PC</v>
      </c>
      <c r="H429" s="269">
        <f>IFERROR(VLOOKUP(F429,Database!A:C,3,FALSE),"r")</f>
        <v>1996.2</v>
      </c>
      <c r="I429" s="269">
        <f>IFERROR(VLOOKUP(F429,Database!A:D,4,FALSE),"r")</f>
        <v>136</v>
      </c>
      <c r="J429" s="269">
        <f t="shared" si="67"/>
        <v>2.2058823529411766</v>
      </c>
      <c r="K429" s="269">
        <f t="shared" si="69"/>
        <v>22</v>
      </c>
      <c r="L429" s="269">
        <f t="shared" si="70"/>
        <v>2992</v>
      </c>
      <c r="M429" s="335">
        <f t="shared" si="71"/>
        <v>0</v>
      </c>
      <c r="N429" s="269">
        <f t="shared" si="72"/>
        <v>3</v>
      </c>
      <c r="O429" s="269">
        <f t="shared" si="73"/>
        <v>300</v>
      </c>
      <c r="P429" s="340">
        <f t="shared" si="74"/>
        <v>5988.6</v>
      </c>
      <c r="Q429" s="353" t="str">
        <f>IFERROR(VLOOKUP(F429,Database!A:F,6,FALSE),"No")</f>
        <v>Not a Designated Item to Send on Maturity</v>
      </c>
      <c r="R429" s="353" t="str">
        <f>IFERROR(VLOOKUP(F430,Database!A:E,5,FALSE),"")</f>
        <v>Not Acidified Product</v>
      </c>
      <c r="S429" s="352" t="str">
        <f>IFERROR(VLOOKUP(F429,Database!A:G,7,FALSE),"FG not Found")</f>
        <v>Not a Designated Item</v>
      </c>
      <c r="T429" s="281" t="b">
        <f t="shared" si="75"/>
        <v>0</v>
      </c>
      <c r="U429" s="414"/>
      <c r="V429" s="414"/>
      <c r="W429" s="414"/>
      <c r="X429" s="284" t="e">
        <f>IF(VLOOKUP($T429,Tags!A:AU,28)=$E429,"Tags/Reported Prod Match","Not a Match")</f>
        <v>#N/A</v>
      </c>
    </row>
    <row r="430" spans="1:24" x14ac:dyDescent="0.25">
      <c r="A430" s="282">
        <f t="shared" si="66"/>
        <v>424.1</v>
      </c>
      <c r="B430" s="425">
        <v>42396</v>
      </c>
      <c r="C430" s="347">
        <v>0</v>
      </c>
      <c r="D430" s="347">
        <v>810</v>
      </c>
      <c r="E430" s="267">
        <f t="shared" si="68"/>
        <v>810</v>
      </c>
      <c r="F430" s="553">
        <v>5150005122</v>
      </c>
      <c r="G430" s="426" t="str">
        <f>IFERROR(VLOOKUP(F430,Database!A:D,2,FALSE),"FG not Found")</f>
        <v>SM 1L PURE RASPBERRY JAM</v>
      </c>
      <c r="H430" s="269">
        <f>IFERROR(VLOOKUP(F430,Database!A:C,3,FALSE),"r")</f>
        <v>2565.1999999999998</v>
      </c>
      <c r="I430" s="269">
        <f>IFERROR(VLOOKUP(F430,Database!A:D,4,FALSE),"r")</f>
        <v>54</v>
      </c>
      <c r="J430" s="269">
        <f t="shared" si="67"/>
        <v>15</v>
      </c>
      <c r="K430" s="269">
        <f t="shared" si="69"/>
        <v>17</v>
      </c>
      <c r="L430" s="269">
        <f t="shared" si="70"/>
        <v>918</v>
      </c>
      <c r="M430" s="335">
        <f t="shared" si="71"/>
        <v>0</v>
      </c>
      <c r="N430" s="269">
        <f t="shared" si="72"/>
        <v>15</v>
      </c>
      <c r="O430" s="269">
        <f t="shared" si="73"/>
        <v>810</v>
      </c>
      <c r="P430" s="340">
        <f t="shared" si="74"/>
        <v>38478</v>
      </c>
      <c r="Q430" s="353" t="str">
        <f>IFERROR(VLOOKUP(F430,Database!A:F,6,FALSE),"No")</f>
        <v>Not a Designated Item to Send on Maturity</v>
      </c>
      <c r="R430" s="353" t="str">
        <f>IFERROR(VLOOKUP(F431,Database!A:E,5,FALSE),"")</f>
        <v>Not Acidified Product</v>
      </c>
      <c r="S430" s="352" t="str">
        <f>IFERROR(VLOOKUP(F430,Database!A:G,7,FALSE),"FG not Found")</f>
        <v>Not a Designated Item</v>
      </c>
      <c r="T430" s="281" t="b">
        <f t="shared" si="75"/>
        <v>1</v>
      </c>
      <c r="U430" s="414"/>
      <c r="V430" s="414"/>
      <c r="W430" s="414"/>
      <c r="X430" s="284" t="e">
        <f>IF(VLOOKUP($T430,Tags!A:AU,28)=$E430,"Tags/Reported Prod Match","Not a Match")</f>
        <v>#N/A</v>
      </c>
    </row>
    <row r="431" spans="1:24" x14ac:dyDescent="0.25">
      <c r="A431" s="282">
        <f t="shared" si="66"/>
        <v>425.1</v>
      </c>
      <c r="B431" s="425">
        <v>42398</v>
      </c>
      <c r="C431" s="347">
        <v>0</v>
      </c>
      <c r="D431" s="347">
        <v>2860</v>
      </c>
      <c r="E431" s="267">
        <f t="shared" si="68"/>
        <v>2860</v>
      </c>
      <c r="F431" s="553">
        <v>5150004534</v>
      </c>
      <c r="G431" s="426" t="str">
        <f>IFERROR(VLOOKUP(F431,Database!A:D,2,FALSE),"FG not Found")</f>
        <v>GM 16 ML ORANGE MARM</v>
      </c>
      <c r="H431" s="269">
        <f>IFERROR(VLOOKUP(F431,Database!A:C,3,FALSE),"r")</f>
        <v>1464.2</v>
      </c>
      <c r="I431" s="269">
        <f>IFERROR(VLOOKUP(F431,Database!A:D,4,FALSE),"r")</f>
        <v>132</v>
      </c>
      <c r="J431" s="269">
        <f t="shared" si="67"/>
        <v>21.666666666666668</v>
      </c>
      <c r="K431" s="269">
        <f t="shared" si="69"/>
        <v>26</v>
      </c>
      <c r="L431" s="269">
        <f t="shared" si="70"/>
        <v>3432</v>
      </c>
      <c r="M431" s="335">
        <f t="shared" si="71"/>
        <v>0</v>
      </c>
      <c r="N431" s="269">
        <f t="shared" si="72"/>
        <v>22</v>
      </c>
      <c r="O431" s="269">
        <f t="shared" si="73"/>
        <v>2860</v>
      </c>
      <c r="P431" s="340">
        <f t="shared" si="74"/>
        <v>32212.400000000001</v>
      </c>
      <c r="Q431" s="353" t="str">
        <f>IFERROR(VLOOKUP(F431,Database!A:F,6,FALSE),"No")</f>
        <v>Not a Designated Item to Send on Maturity</v>
      </c>
      <c r="R431" s="353" t="str">
        <f>IFERROR(VLOOKUP(F432,Database!A:E,5,FALSE),"")</f>
        <v>Not Acidified Product</v>
      </c>
      <c r="S431" s="352" t="str">
        <f>IFERROR(VLOOKUP(F431,Database!A:G,7,FALSE),"FG not Found")</f>
        <v>Not a Designated Item</v>
      </c>
      <c r="T431" s="281" t="b">
        <f t="shared" si="75"/>
        <v>0</v>
      </c>
      <c r="U431" s="414"/>
      <c r="V431" s="414"/>
      <c r="W431" s="414"/>
      <c r="X431" s="284" t="e">
        <f>IF(VLOOKUP($T431,Tags!A:AU,28)=$E431,"Tags/Reported Prod Match","Not a Match")</f>
        <v>#N/A</v>
      </c>
    </row>
    <row r="432" spans="1:24" x14ac:dyDescent="0.25">
      <c r="A432" s="282">
        <f t="shared" si="66"/>
        <v>426.1</v>
      </c>
      <c r="B432" s="425">
        <v>42398</v>
      </c>
      <c r="C432" s="347">
        <v>0</v>
      </c>
      <c r="D432" s="347">
        <v>4407</v>
      </c>
      <c r="E432" s="267">
        <f t="shared" si="68"/>
        <v>4407</v>
      </c>
      <c r="F432" s="553">
        <v>5150003884</v>
      </c>
      <c r="G432" s="426" t="str">
        <f>IFERROR(VLOOKUP(F432,Database!A:D,2,FALSE),"FG not Found")</f>
        <v>DK 1.1 OZ PURE HONEY</v>
      </c>
      <c r="H432" s="269">
        <f>IFERROR(VLOOKUP(F432,Database!A:C,3,FALSE),"r")</f>
        <v>1996.2</v>
      </c>
      <c r="I432" s="269">
        <f>IFERROR(VLOOKUP(F432,Database!A:D,4,FALSE),"r")</f>
        <v>136</v>
      </c>
      <c r="J432" s="269">
        <f t="shared" si="67"/>
        <v>32.404411764705884</v>
      </c>
      <c r="K432" s="269">
        <f t="shared" si="69"/>
        <v>22</v>
      </c>
      <c r="L432" s="269">
        <f t="shared" si="70"/>
        <v>2992</v>
      </c>
      <c r="M432" s="335">
        <f t="shared" si="71"/>
        <v>1</v>
      </c>
      <c r="N432" s="269">
        <f t="shared" si="72"/>
        <v>11</v>
      </c>
      <c r="O432" s="269">
        <f t="shared" si="73"/>
        <v>1415</v>
      </c>
      <c r="P432" s="340">
        <f t="shared" si="74"/>
        <v>21958.2</v>
      </c>
      <c r="Q432" s="353" t="str">
        <f>IFERROR(VLOOKUP(F432,Database!A:F,6,FALSE),"No")</f>
        <v>Not a Designated Item to Send on Maturity</v>
      </c>
      <c r="R432" s="353" t="str">
        <f>IFERROR(VLOOKUP(F433,Database!A:E,5,FALSE),"")</f>
        <v>Not Acidified Product</v>
      </c>
      <c r="S432" s="352" t="str">
        <f>IFERROR(VLOOKUP(F432,Database!A:G,7,FALSE),"FG not Found")</f>
        <v>Not a Designated Item</v>
      </c>
      <c r="T432" s="281" t="b">
        <f t="shared" si="75"/>
        <v>0</v>
      </c>
      <c r="U432" s="414"/>
      <c r="V432" s="414"/>
      <c r="W432" s="414"/>
      <c r="X432" s="284" t="e">
        <f>IF(VLOOKUP($T432,Tags!A:AU,28)=$E432,"Tags/Reported Prod Match","Not a Match")</f>
        <v>#N/A</v>
      </c>
    </row>
    <row r="433" spans="1:24" x14ac:dyDescent="0.25">
      <c r="A433" s="282">
        <f t="shared" si="66"/>
        <v>427.1</v>
      </c>
      <c r="B433" s="425">
        <v>42398</v>
      </c>
      <c r="C433" s="347">
        <v>0</v>
      </c>
      <c r="D433" s="347">
        <v>408</v>
      </c>
      <c r="E433" s="267">
        <f t="shared" si="68"/>
        <v>408</v>
      </c>
      <c r="F433" s="553">
        <v>5150003883</v>
      </c>
      <c r="G433" s="426" t="str">
        <f>IFERROR(VLOOKUP(F433,Database!A:D,2,FALSE),"FG not Found")</f>
        <v>DK 1 OZ GRAPE JAM</v>
      </c>
      <c r="H433" s="269">
        <f>IFERROR(VLOOKUP(F433,Database!A:C,3,FALSE),"r")</f>
        <v>1928.2</v>
      </c>
      <c r="I433" s="269">
        <f>IFERROR(VLOOKUP(F433,Database!A:D,4,FALSE),"r")</f>
        <v>136</v>
      </c>
      <c r="J433" s="269">
        <f t="shared" si="67"/>
        <v>3</v>
      </c>
      <c r="K433" s="269">
        <f t="shared" si="69"/>
        <v>23</v>
      </c>
      <c r="L433" s="269">
        <f t="shared" si="70"/>
        <v>3128</v>
      </c>
      <c r="M433" s="335">
        <f t="shared" si="71"/>
        <v>0</v>
      </c>
      <c r="N433" s="269">
        <f t="shared" si="72"/>
        <v>3</v>
      </c>
      <c r="O433" s="269">
        <f t="shared" si="73"/>
        <v>408</v>
      </c>
      <c r="P433" s="340">
        <f t="shared" si="74"/>
        <v>5784.6</v>
      </c>
      <c r="Q433" s="353" t="str">
        <f>IFERROR(VLOOKUP(F433,Database!A:F,6,FALSE),"No")</f>
        <v>Not a Designated Item to Send on Maturity</v>
      </c>
      <c r="R433" s="353" t="str">
        <f>IFERROR(VLOOKUP(F434,Database!A:E,5,FALSE),"")</f>
        <v>Not Acidified Product</v>
      </c>
      <c r="S433" s="352" t="str">
        <f>IFERROR(VLOOKUP(F433,Database!A:G,7,FALSE),"FG not Found")</f>
        <v>Not a Designated Item</v>
      </c>
      <c r="T433" s="281" t="b">
        <f t="shared" si="75"/>
        <v>0</v>
      </c>
      <c r="U433" s="414"/>
      <c r="V433" s="414"/>
      <c r="W433" s="414"/>
      <c r="X433" s="284" t="e">
        <f>IF(VLOOKUP($T433,Tags!A:AU,28)=$E433,"Tags/Reported Prod Match","Not a Match")</f>
        <v>#N/A</v>
      </c>
    </row>
    <row r="434" spans="1:24" x14ac:dyDescent="0.25">
      <c r="A434" s="282">
        <f t="shared" si="66"/>
        <v>428.1</v>
      </c>
      <c r="B434" s="571">
        <v>42398</v>
      </c>
      <c r="C434" s="347">
        <v>0</v>
      </c>
      <c r="D434" s="409">
        <v>924</v>
      </c>
      <c r="E434" s="267">
        <f t="shared" si="68"/>
        <v>924</v>
      </c>
      <c r="F434" s="553">
        <v>6984806783</v>
      </c>
      <c r="G434" s="426" t="str">
        <f>IFERROR(VLOOKUP(F434,Database!A:D,2,FALSE),"FG not Found")</f>
        <v>DF 500 ML LIGHT BLUE FRT SPRD</v>
      </c>
      <c r="H434" s="269">
        <f>IFERROR(VLOOKUP(F434,Database!A:C,3,FALSE),"r")</f>
        <v>2039</v>
      </c>
      <c r="I434" s="269">
        <f>IFERROR(VLOOKUP(F434,Database!A:D,4,FALSE),"r")</f>
        <v>84</v>
      </c>
      <c r="J434" s="269">
        <f t="shared" si="67"/>
        <v>11</v>
      </c>
      <c r="K434" s="269">
        <f t="shared" si="69"/>
        <v>21</v>
      </c>
      <c r="L434" s="269">
        <f t="shared" si="70"/>
        <v>1764</v>
      </c>
      <c r="M434" s="335">
        <f t="shared" si="71"/>
        <v>0</v>
      </c>
      <c r="N434" s="269">
        <f t="shared" si="72"/>
        <v>11</v>
      </c>
      <c r="O434" s="269">
        <f t="shared" si="73"/>
        <v>924</v>
      </c>
      <c r="P434" s="340">
        <f t="shared" si="74"/>
        <v>22429</v>
      </c>
      <c r="Q434" s="353" t="str">
        <f>IFERROR(VLOOKUP(F434,Database!A:F,6,FALSE),"No")</f>
        <v>Not a Designated Item to Send on Maturity</v>
      </c>
      <c r="R434" s="353" t="str">
        <f>IFERROR(VLOOKUP(F435,Database!A:E,5,FALSE),"")</f>
        <v>Not Acidified Product</v>
      </c>
      <c r="S434" s="352" t="str">
        <f>IFERROR(VLOOKUP(F434,Database!A:G,7,FALSE),"FG not Found")</f>
        <v>Not a Designated Item</v>
      </c>
      <c r="T434" s="281" t="b">
        <f t="shared" si="75"/>
        <v>0</v>
      </c>
      <c r="U434" s="414"/>
      <c r="V434" s="414"/>
      <c r="W434" s="414"/>
      <c r="X434" s="284" t="e">
        <f>IF(VLOOKUP($T434,Tags!A:AU,28)=$E434,"Tags/Reported Prod Match","Not a Match")</f>
        <v>#N/A</v>
      </c>
    </row>
    <row r="435" spans="1:24" x14ac:dyDescent="0.25">
      <c r="A435" s="282">
        <f t="shared" si="66"/>
        <v>429.1</v>
      </c>
      <c r="B435" s="425">
        <v>42398</v>
      </c>
      <c r="C435" s="347">
        <v>0</v>
      </c>
      <c r="D435" s="347">
        <v>896</v>
      </c>
      <c r="E435" s="267">
        <f t="shared" si="68"/>
        <v>896</v>
      </c>
      <c r="F435" s="553">
        <v>6984805852</v>
      </c>
      <c r="G435" s="426" t="str">
        <f>IFERROR(VLOOKUP(F435,Database!A:D,2,FALSE),"FG not Found")</f>
        <v>DF 500 ML CHERRY FRT SPREAD</v>
      </c>
      <c r="H435" s="269">
        <f>IFERROR(VLOOKUP(F435,Database!A:C,3,FALSE),"r")</f>
        <v>2165</v>
      </c>
      <c r="I435" s="269">
        <f>IFERROR(VLOOKUP(F435,Database!A:D,4,FALSE),"r")</f>
        <v>84</v>
      </c>
      <c r="J435" s="269">
        <f t="shared" si="67"/>
        <v>10.666666666666666</v>
      </c>
      <c r="K435" s="269">
        <f t="shared" si="69"/>
        <v>20</v>
      </c>
      <c r="L435" s="269">
        <f t="shared" si="70"/>
        <v>1680</v>
      </c>
      <c r="M435" s="335">
        <f t="shared" si="71"/>
        <v>0</v>
      </c>
      <c r="N435" s="269">
        <f t="shared" si="72"/>
        <v>11</v>
      </c>
      <c r="O435" s="269">
        <f t="shared" si="73"/>
        <v>896</v>
      </c>
      <c r="P435" s="340">
        <f t="shared" si="74"/>
        <v>23815</v>
      </c>
      <c r="Q435" s="353" t="str">
        <f>IFERROR(VLOOKUP(F435,Database!A:F,6,FALSE),"No")</f>
        <v>Not a Designated Item to Send on Maturity</v>
      </c>
      <c r="R435" s="353" t="str">
        <f>IFERROR(VLOOKUP(F436,Database!A:E,5,FALSE),"")</f>
        <v>Not Acidified Product</v>
      </c>
      <c r="S435" s="352" t="str">
        <f>IFERROR(VLOOKUP(F435,Database!A:G,7,FALSE),"FG not Found")</f>
        <v>Not a Designated Item</v>
      </c>
      <c r="T435" s="281" t="b">
        <f t="shared" si="75"/>
        <v>0</v>
      </c>
      <c r="U435" s="414"/>
      <c r="V435" s="414"/>
      <c r="W435" s="414"/>
      <c r="X435" s="284" t="e">
        <f>IF(VLOOKUP($T435,Tags!A:AU,28)=$E435,"Tags/Reported Prod Match","Not a Match")</f>
        <v>#N/A</v>
      </c>
    </row>
    <row r="436" spans="1:24" x14ac:dyDescent="0.25">
      <c r="A436" s="282">
        <f t="shared" si="66"/>
        <v>430.1</v>
      </c>
      <c r="B436" s="425">
        <v>42398</v>
      </c>
      <c r="C436" s="347">
        <v>0</v>
      </c>
      <c r="D436" s="347">
        <v>7297</v>
      </c>
      <c r="E436" s="267">
        <f t="shared" si="68"/>
        <v>7297</v>
      </c>
      <c r="F436" s="553">
        <v>6984806304</v>
      </c>
      <c r="G436" s="426" t="str">
        <f>IFERROR(VLOOKUP(F436,Database!A:D,2,FALSE),"FG not Found")</f>
        <v>DF 500ML LT STRAW FRT SPREAD</v>
      </c>
      <c r="H436" s="269">
        <f>IFERROR(VLOOKUP(F436,Database!A:C,3,FALSE),"r")</f>
        <v>2089.4</v>
      </c>
      <c r="I436" s="269">
        <f>IFERROR(VLOOKUP(F436,Database!A:D,4,FALSE),"r")</f>
        <v>84</v>
      </c>
      <c r="J436" s="269">
        <f t="shared" si="67"/>
        <v>86.86904761904762</v>
      </c>
      <c r="K436" s="269">
        <f t="shared" si="69"/>
        <v>21</v>
      </c>
      <c r="L436" s="269">
        <f t="shared" si="70"/>
        <v>1764</v>
      </c>
      <c r="M436" s="335">
        <f t="shared" si="71"/>
        <v>4</v>
      </c>
      <c r="N436" s="269">
        <f t="shared" si="72"/>
        <v>3</v>
      </c>
      <c r="O436" s="269">
        <f t="shared" si="73"/>
        <v>241</v>
      </c>
      <c r="P436" s="340">
        <f t="shared" si="74"/>
        <v>6268.2000000000007</v>
      </c>
      <c r="Q436" s="353" t="str">
        <f>IFERROR(VLOOKUP(F436,Database!A:F,6,FALSE),"No")</f>
        <v>Not a Designated Item to Send on Maturity</v>
      </c>
      <c r="R436" s="353" t="str">
        <f>IFERROR(VLOOKUP(F437,Database!A:E,5,FALSE),"")</f>
        <v>Not Acidified Product</v>
      </c>
      <c r="S436" s="352" t="str">
        <f>IFERROR(VLOOKUP(F436,Database!A:G,7,FALSE),"FG not Found")</f>
        <v>Not a Designated Item</v>
      </c>
      <c r="T436" s="281" t="b">
        <f t="shared" si="75"/>
        <v>1</v>
      </c>
      <c r="U436" s="414"/>
      <c r="V436" s="414"/>
      <c r="W436" s="414"/>
      <c r="X436" s="284" t="e">
        <f>IF(VLOOKUP($T436,Tags!A:AU,28)=$E436,"Tags/Reported Prod Match","Not a Match")</f>
        <v>#N/A</v>
      </c>
    </row>
    <row r="437" spans="1:24" x14ac:dyDescent="0.25">
      <c r="A437" s="282">
        <f t="shared" si="66"/>
        <v>431.1</v>
      </c>
      <c r="B437" s="425">
        <v>42398</v>
      </c>
      <c r="C437" s="347">
        <v>0</v>
      </c>
      <c r="D437" s="347">
        <v>2688</v>
      </c>
      <c r="E437" s="267">
        <f t="shared" si="68"/>
        <v>2688</v>
      </c>
      <c r="F437" s="553">
        <v>6984806270</v>
      </c>
      <c r="G437" s="426" t="str">
        <f>IFERROR(VLOOKUP(F437,Database!A:D,2,FALSE),"FG not Found")</f>
        <v>DF 500 ML STRAW FRT SPREAD</v>
      </c>
      <c r="H437" s="269">
        <f>IFERROR(VLOOKUP(F437,Database!A:C,3,FALSE),"r")</f>
        <v>2165</v>
      </c>
      <c r="I437" s="269">
        <f>IFERROR(VLOOKUP(F437,Database!A:D,4,FALSE),"r")</f>
        <v>84</v>
      </c>
      <c r="J437" s="269">
        <f t="shared" si="67"/>
        <v>32</v>
      </c>
      <c r="K437" s="269">
        <f t="shared" si="69"/>
        <v>20</v>
      </c>
      <c r="L437" s="269">
        <f t="shared" si="70"/>
        <v>1680</v>
      </c>
      <c r="M437" s="335">
        <f t="shared" si="71"/>
        <v>1</v>
      </c>
      <c r="N437" s="269">
        <f t="shared" si="72"/>
        <v>12</v>
      </c>
      <c r="O437" s="269">
        <f t="shared" si="73"/>
        <v>1008</v>
      </c>
      <c r="P437" s="340">
        <f t="shared" si="74"/>
        <v>25980</v>
      </c>
      <c r="Q437" s="353" t="str">
        <f>IFERROR(VLOOKUP(F437,Database!A:F,6,FALSE),"No")</f>
        <v>Not a Designated Item to Send on Maturity</v>
      </c>
      <c r="R437" s="353" t="str">
        <f>IFERROR(VLOOKUP(F438,Database!A:E,5,FALSE),"")</f>
        <v>Not Acidified Product</v>
      </c>
      <c r="S437" s="352" t="str">
        <f>IFERROR(VLOOKUP(F437,Database!A:G,7,FALSE),"FG not Found")</f>
        <v>Not a Designated Item</v>
      </c>
      <c r="T437" s="281" t="b">
        <f t="shared" si="75"/>
        <v>1</v>
      </c>
      <c r="U437" s="414"/>
      <c r="V437" s="414"/>
      <c r="W437" s="414"/>
      <c r="X437" s="284" t="e">
        <f>IF(VLOOKUP($T437,Tags!A:AU,28)=$E437,"Tags/Reported Prod Match","Not a Match")</f>
        <v>#N/A</v>
      </c>
    </row>
    <row r="438" spans="1:24" x14ac:dyDescent="0.25">
      <c r="A438" s="282">
        <f t="shared" si="66"/>
        <v>432.1</v>
      </c>
      <c r="B438" s="425">
        <v>42397</v>
      </c>
      <c r="C438" s="347">
        <v>0</v>
      </c>
      <c r="D438" s="347">
        <v>1662</v>
      </c>
      <c r="E438" s="267">
        <f t="shared" si="68"/>
        <v>1662</v>
      </c>
      <c r="F438" s="553">
        <v>5150040122</v>
      </c>
      <c r="G438" s="426" t="str">
        <f>IFERROR(VLOOKUP(F438,Database!A:D,2,FALSE),"FG not Found")</f>
        <v>SM 16 ML GRAPE JELLY</v>
      </c>
      <c r="H438" s="269">
        <f>IFERROR(VLOOKUP(F438,Database!A:C,3,FALSE),"r")</f>
        <v>1451</v>
      </c>
      <c r="I438" s="269">
        <f>IFERROR(VLOOKUP(F438,Database!A:D,4,FALSE),"r")</f>
        <v>132</v>
      </c>
      <c r="J438" s="269">
        <f t="shared" si="67"/>
        <v>12.590909090909092</v>
      </c>
      <c r="K438" s="269">
        <f t="shared" si="69"/>
        <v>26</v>
      </c>
      <c r="L438" s="269">
        <f t="shared" si="70"/>
        <v>3432</v>
      </c>
      <c r="M438" s="335">
        <f t="shared" si="71"/>
        <v>0</v>
      </c>
      <c r="N438" s="269">
        <f t="shared" si="72"/>
        <v>13</v>
      </c>
      <c r="O438" s="269">
        <f t="shared" si="73"/>
        <v>1662</v>
      </c>
      <c r="P438" s="340">
        <f t="shared" si="74"/>
        <v>18863</v>
      </c>
      <c r="Q438" s="353" t="str">
        <f>IFERROR(VLOOKUP(F438,Database!A:F,6,FALSE),"No")</f>
        <v>Not a Designated Item to Send on Maturity</v>
      </c>
      <c r="R438" s="353" t="str">
        <f>IFERROR(VLOOKUP(F439,Database!A:E,5,FALSE),"")</f>
        <v>Not Acidified Product</v>
      </c>
      <c r="S438" s="352" t="str">
        <f>IFERROR(VLOOKUP(F438,Database!A:G,7,FALSE),"FG not Found")</f>
        <v>Not a Designated Item</v>
      </c>
      <c r="T438" s="281" t="b">
        <f t="shared" si="75"/>
        <v>0</v>
      </c>
      <c r="U438" s="414"/>
      <c r="V438" s="414"/>
      <c r="W438" s="414"/>
      <c r="X438" s="284" t="e">
        <f>IF(VLOOKUP($T438,Tags!A:AU,28)=$E438,"Tags/Reported Prod Match","Not a Match")</f>
        <v>#N/A</v>
      </c>
    </row>
    <row r="439" spans="1:24" x14ac:dyDescent="0.25">
      <c r="A439" s="282">
        <f t="shared" si="66"/>
        <v>433.1</v>
      </c>
      <c r="B439" s="425">
        <v>42397</v>
      </c>
      <c r="C439" s="347">
        <v>0</v>
      </c>
      <c r="D439" s="347">
        <v>924</v>
      </c>
      <c r="E439" s="267">
        <f t="shared" si="68"/>
        <v>924</v>
      </c>
      <c r="F439" s="553">
        <v>5150004534</v>
      </c>
      <c r="G439" s="426" t="str">
        <f>IFERROR(VLOOKUP(F439,Database!A:D,2,FALSE),"FG not Found")</f>
        <v>GM 16 ML ORANGE MARM</v>
      </c>
      <c r="H439" s="269">
        <f>IFERROR(VLOOKUP(F439,Database!A:C,3,FALSE),"r")</f>
        <v>1464.2</v>
      </c>
      <c r="I439" s="269">
        <f>IFERROR(VLOOKUP(F439,Database!A:D,4,FALSE),"r")</f>
        <v>132</v>
      </c>
      <c r="J439" s="269">
        <f t="shared" si="67"/>
        <v>7</v>
      </c>
      <c r="K439" s="269">
        <f t="shared" si="69"/>
        <v>26</v>
      </c>
      <c r="L439" s="269">
        <f t="shared" si="70"/>
        <v>3432</v>
      </c>
      <c r="M439" s="335">
        <f t="shared" si="71"/>
        <v>0</v>
      </c>
      <c r="N439" s="269">
        <f t="shared" si="72"/>
        <v>7</v>
      </c>
      <c r="O439" s="269">
        <f t="shared" si="73"/>
        <v>924</v>
      </c>
      <c r="P439" s="340">
        <f t="shared" si="74"/>
        <v>10249.4</v>
      </c>
      <c r="Q439" s="353" t="str">
        <f>IFERROR(VLOOKUP(F439,Database!A:F,6,FALSE),"No")</f>
        <v>Not a Designated Item to Send on Maturity</v>
      </c>
      <c r="R439" s="353" t="str">
        <f>IFERROR(VLOOKUP(F440,Database!A:E,5,FALSE),"")</f>
        <v>Not Acidified Product</v>
      </c>
      <c r="S439" s="352" t="str">
        <f>IFERROR(VLOOKUP(F439,Database!A:G,7,FALSE),"FG not Found")</f>
        <v>Not a Designated Item</v>
      </c>
      <c r="T439" s="281" t="b">
        <f t="shared" si="75"/>
        <v>0</v>
      </c>
      <c r="U439" s="414"/>
      <c r="V439" s="414"/>
      <c r="W439" s="414"/>
      <c r="X439" s="284" t="e">
        <f>IF(VLOOKUP($T439,Tags!A:AU,28)=$E439,"Tags/Reported Prod Match","Not a Match")</f>
        <v>#N/A</v>
      </c>
    </row>
    <row r="440" spans="1:24" x14ac:dyDescent="0.25">
      <c r="A440" s="282">
        <f t="shared" si="66"/>
        <v>434.1</v>
      </c>
      <c r="B440" s="425">
        <v>42397</v>
      </c>
      <c r="C440" s="347">
        <v>0</v>
      </c>
      <c r="D440" s="347">
        <v>1779</v>
      </c>
      <c r="E440" s="267">
        <f t="shared" si="68"/>
        <v>1779</v>
      </c>
      <c r="F440" s="553">
        <v>5150008216</v>
      </c>
      <c r="G440" s="426" t="str">
        <f>IFERROR(VLOOKUP(F440,Database!A:D,2,FALSE),"FG not Found")</f>
        <v>CB 1.1OZ ORNG BLOSSOM HONEY PC</v>
      </c>
      <c r="H440" s="269">
        <f>IFERROR(VLOOKUP(F440,Database!A:C,3,FALSE),"r")</f>
        <v>1996.2</v>
      </c>
      <c r="I440" s="269">
        <f>IFERROR(VLOOKUP(F440,Database!A:D,4,FALSE),"r")</f>
        <v>136</v>
      </c>
      <c r="J440" s="269">
        <f t="shared" si="67"/>
        <v>13.080882352941176</v>
      </c>
      <c r="K440" s="269">
        <f t="shared" si="69"/>
        <v>22</v>
      </c>
      <c r="L440" s="269">
        <f t="shared" si="70"/>
        <v>2992</v>
      </c>
      <c r="M440" s="335">
        <f t="shared" si="71"/>
        <v>0</v>
      </c>
      <c r="N440" s="269">
        <f t="shared" si="72"/>
        <v>14</v>
      </c>
      <c r="O440" s="269">
        <f t="shared" si="73"/>
        <v>1779</v>
      </c>
      <c r="P440" s="340">
        <f t="shared" si="74"/>
        <v>27946.799999999999</v>
      </c>
      <c r="Q440" s="353" t="str">
        <f>IFERROR(VLOOKUP(F440,Database!A:F,6,FALSE),"No")</f>
        <v>Not a Designated Item to Send on Maturity</v>
      </c>
      <c r="R440" s="353" t="str">
        <f>IFERROR(VLOOKUP(F441,Database!A:E,5,FALSE),"")</f>
        <v>Not Acidified Product</v>
      </c>
      <c r="S440" s="352" t="str">
        <f>IFERROR(VLOOKUP(F440,Database!A:G,7,FALSE),"FG not Found")</f>
        <v>Not a Designated Item</v>
      </c>
      <c r="T440" s="281" t="b">
        <f t="shared" si="75"/>
        <v>0</v>
      </c>
      <c r="U440" s="414"/>
      <c r="V440" s="414"/>
      <c r="W440" s="414"/>
      <c r="X440" s="284" t="e">
        <f>IF(VLOOKUP($T440,Tags!A:AU,28)=$E440,"Tags/Reported Prod Match","Not a Match")</f>
        <v>#N/A</v>
      </c>
    </row>
    <row r="441" spans="1:24" x14ac:dyDescent="0.25">
      <c r="A441" s="282">
        <f t="shared" si="66"/>
        <v>435.1</v>
      </c>
      <c r="B441" s="425">
        <v>42397</v>
      </c>
      <c r="C441" s="347">
        <v>0</v>
      </c>
      <c r="D441" s="347">
        <v>580</v>
      </c>
      <c r="E441" s="267">
        <f t="shared" si="68"/>
        <v>580</v>
      </c>
      <c r="F441" s="553">
        <v>5150005122</v>
      </c>
      <c r="G441" s="426" t="str">
        <f>IFERROR(VLOOKUP(F441,Database!A:D,2,FALSE),"FG not Found")</f>
        <v>SM 1L PURE RASPBERRY JAM</v>
      </c>
      <c r="H441" s="269">
        <f>IFERROR(VLOOKUP(F441,Database!A:C,3,FALSE),"r")</f>
        <v>2565.1999999999998</v>
      </c>
      <c r="I441" s="269">
        <f>IFERROR(VLOOKUP(F441,Database!A:D,4,FALSE),"r")</f>
        <v>54</v>
      </c>
      <c r="J441" s="269">
        <f t="shared" si="67"/>
        <v>10.74074074074074</v>
      </c>
      <c r="K441" s="269">
        <f t="shared" si="69"/>
        <v>17</v>
      </c>
      <c r="L441" s="269">
        <f t="shared" si="70"/>
        <v>918</v>
      </c>
      <c r="M441" s="335">
        <f t="shared" si="71"/>
        <v>0</v>
      </c>
      <c r="N441" s="269">
        <f t="shared" si="72"/>
        <v>11</v>
      </c>
      <c r="O441" s="269">
        <f t="shared" si="73"/>
        <v>580</v>
      </c>
      <c r="P441" s="340">
        <f t="shared" si="74"/>
        <v>28217.199999999997</v>
      </c>
      <c r="Q441" s="353" t="str">
        <f>IFERROR(VLOOKUP(F441,Database!A:F,6,FALSE),"No")</f>
        <v>Not a Designated Item to Send on Maturity</v>
      </c>
      <c r="R441" s="353" t="str">
        <f>IFERROR(VLOOKUP(F442,Database!A:E,5,FALSE),"")</f>
        <v>Not Acidified Product</v>
      </c>
      <c r="S441" s="352" t="str">
        <f>IFERROR(VLOOKUP(F441,Database!A:G,7,FALSE),"FG not Found")</f>
        <v>Not a Designated Item</v>
      </c>
      <c r="T441" s="281" t="b">
        <f t="shared" si="75"/>
        <v>1</v>
      </c>
      <c r="U441" s="414"/>
      <c r="V441" s="414"/>
      <c r="W441" s="414"/>
      <c r="X441" s="284" t="e">
        <f>IF(VLOOKUP($T441,Tags!A:AU,28)=$E441,"Tags/Reported Prod Match","Not a Match")</f>
        <v>#N/A</v>
      </c>
    </row>
    <row r="442" spans="1:24" x14ac:dyDescent="0.25">
      <c r="A442" s="282">
        <f t="shared" si="66"/>
        <v>436.1</v>
      </c>
      <c r="B442" s="425">
        <v>42397</v>
      </c>
      <c r="C442" s="347">
        <v>0</v>
      </c>
      <c r="D442" s="347">
        <v>3087</v>
      </c>
      <c r="E442" s="267">
        <f t="shared" si="68"/>
        <v>3087</v>
      </c>
      <c r="F442" s="553">
        <v>5150003884</v>
      </c>
      <c r="G442" s="426" t="str">
        <f>IFERROR(VLOOKUP(F442,Database!A:D,2,FALSE),"FG not Found")</f>
        <v>DK 1.1 OZ PURE HONEY</v>
      </c>
      <c r="H442" s="269">
        <f>IFERROR(VLOOKUP(F442,Database!A:C,3,FALSE),"r")</f>
        <v>1996.2</v>
      </c>
      <c r="I442" s="269">
        <f>IFERROR(VLOOKUP(F442,Database!A:D,4,FALSE),"r")</f>
        <v>136</v>
      </c>
      <c r="J442" s="269">
        <f t="shared" si="67"/>
        <v>22.698529411764707</v>
      </c>
      <c r="K442" s="269">
        <f t="shared" si="69"/>
        <v>22</v>
      </c>
      <c r="L442" s="269">
        <f t="shared" si="70"/>
        <v>2992</v>
      </c>
      <c r="M442" s="335">
        <f t="shared" si="71"/>
        <v>1</v>
      </c>
      <c r="N442" s="269">
        <f t="shared" si="72"/>
        <v>1</v>
      </c>
      <c r="O442" s="269">
        <f t="shared" si="73"/>
        <v>95</v>
      </c>
      <c r="P442" s="340">
        <f t="shared" si="74"/>
        <v>1996.2</v>
      </c>
      <c r="Q442" s="353" t="str">
        <f>IFERROR(VLOOKUP(F442,Database!A:F,6,FALSE),"No")</f>
        <v>Not a Designated Item to Send on Maturity</v>
      </c>
      <c r="R442" s="353" t="str">
        <f>IFERROR(VLOOKUP(F443,Database!A:E,5,FALSE),"")</f>
        <v>Not Acidified Product</v>
      </c>
      <c r="S442" s="352" t="str">
        <f>IFERROR(VLOOKUP(F442,Database!A:G,7,FALSE),"FG not Found")</f>
        <v>Not a Designated Item</v>
      </c>
      <c r="T442" s="281" t="b">
        <f t="shared" si="75"/>
        <v>0</v>
      </c>
      <c r="U442" s="414"/>
      <c r="V442" s="414"/>
      <c r="W442" s="414"/>
      <c r="X442" s="284" t="e">
        <f>IF(VLOOKUP($T442,Tags!A:AU,28)=$E442,"Tags/Reported Prod Match","Not a Match")</f>
        <v>#N/A</v>
      </c>
    </row>
    <row r="443" spans="1:24" x14ac:dyDescent="0.25">
      <c r="A443" s="282">
        <f t="shared" ref="A443:A506" si="76">A442+1</f>
        <v>437.1</v>
      </c>
      <c r="B443" s="425">
        <v>42397</v>
      </c>
      <c r="C443" s="347">
        <v>0</v>
      </c>
      <c r="D443" s="347">
        <v>1738</v>
      </c>
      <c r="E443" s="267">
        <f t="shared" si="68"/>
        <v>1738</v>
      </c>
      <c r="F443" s="553">
        <v>5150005125</v>
      </c>
      <c r="G443" s="426" t="str">
        <f>IFERROR(VLOOKUP(F443,Database!A:D,2,FALSE),"FG not Found")</f>
        <v>SM 1L PURE STRAWBERRY JAM</v>
      </c>
      <c r="H443" s="269">
        <f>IFERROR(VLOOKUP(F443,Database!A:C,3,FALSE),"r")</f>
        <v>2565</v>
      </c>
      <c r="I443" s="269">
        <f>IFERROR(VLOOKUP(F443,Database!A:D,4,FALSE),"r")</f>
        <v>54</v>
      </c>
      <c r="J443" s="269">
        <f t="shared" si="67"/>
        <v>32.185185185185183</v>
      </c>
      <c r="K443" s="269">
        <f t="shared" si="69"/>
        <v>17</v>
      </c>
      <c r="L443" s="269">
        <f t="shared" si="70"/>
        <v>918</v>
      </c>
      <c r="M443" s="335">
        <f t="shared" si="71"/>
        <v>1</v>
      </c>
      <c r="N443" s="269">
        <f t="shared" si="72"/>
        <v>16</v>
      </c>
      <c r="O443" s="269">
        <f t="shared" si="73"/>
        <v>820</v>
      </c>
      <c r="P443" s="340">
        <f t="shared" si="74"/>
        <v>41040</v>
      </c>
      <c r="Q443" s="353" t="str">
        <f>IFERROR(VLOOKUP(F443,Database!A:F,6,FALSE),"No")</f>
        <v>Not a Designated Item to Send on Maturity</v>
      </c>
      <c r="R443" s="353" t="str">
        <f>IFERROR(VLOOKUP(F444,Database!A:E,5,FALSE),"")</f>
        <v>Not Acidified Product</v>
      </c>
      <c r="S443" s="352" t="str">
        <f>IFERROR(VLOOKUP(F443,Database!A:G,7,FALSE),"FG not Found")</f>
        <v>Not a Designated Item</v>
      </c>
      <c r="T443" s="281" t="b">
        <f t="shared" si="75"/>
        <v>0</v>
      </c>
      <c r="U443" s="414"/>
      <c r="V443" s="414"/>
      <c r="W443" s="414"/>
      <c r="X443" s="284" t="e">
        <f>IF(VLOOKUP($T443,Tags!A:AU,28)=$E443,"Tags/Reported Prod Match","Not a Match")</f>
        <v>#N/A</v>
      </c>
    </row>
    <row r="444" spans="1:24" x14ac:dyDescent="0.25">
      <c r="A444" s="282">
        <f t="shared" si="76"/>
        <v>438.1</v>
      </c>
      <c r="B444" s="425">
        <v>42397</v>
      </c>
      <c r="C444" s="347">
        <v>0</v>
      </c>
      <c r="D444" s="347">
        <v>70</v>
      </c>
      <c r="E444" s="267">
        <f t="shared" si="68"/>
        <v>70</v>
      </c>
      <c r="F444" s="553">
        <v>6984806110</v>
      </c>
      <c r="G444" s="426" t="str">
        <f>IFERROR(VLOOKUP(F444,Database!A:D,2,FALSE),"FG not Found")</f>
        <v>DF 54CS 1L LIGHT STRAWBRY DRP</v>
      </c>
      <c r="H444" s="269">
        <f>IFERROR(VLOOKUP(F444,Database!A:C,3,FALSE),"r")</f>
        <v>2295</v>
      </c>
      <c r="I444" s="269">
        <f>IFERROR(VLOOKUP(F444,Database!A:D,4,FALSE),"r")</f>
        <v>1</v>
      </c>
      <c r="J444" s="269">
        <f t="shared" si="67"/>
        <v>70</v>
      </c>
      <c r="K444" s="269">
        <f t="shared" si="69"/>
        <v>19</v>
      </c>
      <c r="L444" s="269">
        <f t="shared" si="70"/>
        <v>19</v>
      </c>
      <c r="M444" s="335">
        <f t="shared" si="71"/>
        <v>3</v>
      </c>
      <c r="N444" s="269">
        <f t="shared" si="72"/>
        <v>13</v>
      </c>
      <c r="O444" s="269">
        <f t="shared" si="73"/>
        <v>13</v>
      </c>
      <c r="P444" s="340">
        <f t="shared" si="74"/>
        <v>29835</v>
      </c>
      <c r="Q444" s="353" t="str">
        <f>IFERROR(VLOOKUP(F444,Database!A:F,6,FALSE),"No")</f>
        <v>Not a Designated Item to Send on Maturity</v>
      </c>
      <c r="R444" s="353" t="str">
        <f>IFERROR(VLOOKUP(F445,Database!A:E,5,FALSE),"")</f>
        <v>Not Acidified Product</v>
      </c>
      <c r="S444" s="352" t="str">
        <f>IFERROR(VLOOKUP(F444,Database!A:G,7,FALSE),"FG not Found")</f>
        <v>Not a Designated Item</v>
      </c>
      <c r="T444" s="281" t="b">
        <f t="shared" si="75"/>
        <v>0</v>
      </c>
      <c r="U444" s="414"/>
      <c r="V444" s="414"/>
      <c r="W444" s="414"/>
      <c r="X444" s="284" t="e">
        <f>IF(VLOOKUP($T444,Tags!A:AU,28)=$E444,"Tags/Reported Prod Match","Not a Match")</f>
        <v>#N/A</v>
      </c>
    </row>
    <row r="445" spans="1:24" x14ac:dyDescent="0.25">
      <c r="A445" s="282">
        <f t="shared" si="76"/>
        <v>439.1</v>
      </c>
      <c r="B445" s="425">
        <v>42397</v>
      </c>
      <c r="C445" s="347">
        <v>0</v>
      </c>
      <c r="D445" s="347">
        <v>386</v>
      </c>
      <c r="E445" s="267">
        <f t="shared" si="68"/>
        <v>386</v>
      </c>
      <c r="F445" s="553">
        <v>6984806932</v>
      </c>
      <c r="G445" s="426" t="str">
        <f>IFERROR(VLOOKUP(F445,Database!A:D,2,FALSE),"FG not Found")</f>
        <v>DF 1L LIGHT STRAWBERRY FRT SPD-CANADA</v>
      </c>
      <c r="H445" s="269">
        <f>IFERROR(VLOOKUP(F445,Database!A:C,3,FALSE),"r")</f>
        <v>2295.1999999999998</v>
      </c>
      <c r="I445" s="269">
        <f>IFERROR(VLOOKUP(F445,Database!A:D,4,FALSE),"r")</f>
        <v>54</v>
      </c>
      <c r="J445" s="269">
        <f t="shared" si="67"/>
        <v>7.1481481481481479</v>
      </c>
      <c r="K445" s="269">
        <f t="shared" si="69"/>
        <v>19</v>
      </c>
      <c r="L445" s="269">
        <f t="shared" si="70"/>
        <v>1026</v>
      </c>
      <c r="M445" s="335">
        <f t="shared" si="71"/>
        <v>0</v>
      </c>
      <c r="N445" s="269">
        <f t="shared" si="72"/>
        <v>8</v>
      </c>
      <c r="O445" s="269">
        <f t="shared" si="73"/>
        <v>386</v>
      </c>
      <c r="P445" s="340">
        <f t="shared" si="74"/>
        <v>18361.599999999999</v>
      </c>
      <c r="Q445" s="353" t="str">
        <f>IFERROR(VLOOKUP(F445,Database!A:F,6,FALSE),"No")</f>
        <v>Not a Designated Item to Send on Maturity</v>
      </c>
      <c r="R445" s="353" t="str">
        <f>IFERROR(VLOOKUP(F446,Database!A:E,5,FALSE),"")</f>
        <v>Not Acidified Product</v>
      </c>
      <c r="S445" s="352" t="str">
        <f>IFERROR(VLOOKUP(F445,Database!A:G,7,FALSE),"FG not Found")</f>
        <v>Not a Designated Item</v>
      </c>
      <c r="T445" s="281" t="b">
        <f t="shared" si="75"/>
        <v>0</v>
      </c>
      <c r="U445" s="414"/>
      <c r="V445" s="414"/>
      <c r="W445" s="414"/>
      <c r="X445" s="284" t="e">
        <f>IF(VLOOKUP($T445,Tags!A:AU,28)=$E445,"Tags/Reported Prod Match","Not a Match")</f>
        <v>#N/A</v>
      </c>
    </row>
    <row r="446" spans="1:24" x14ac:dyDescent="0.25">
      <c r="A446" s="282">
        <f t="shared" si="76"/>
        <v>440.1</v>
      </c>
      <c r="B446" s="425">
        <v>42399</v>
      </c>
      <c r="C446" s="347">
        <v>0</v>
      </c>
      <c r="D446" s="347">
        <v>662</v>
      </c>
      <c r="E446" s="267">
        <f t="shared" si="68"/>
        <v>662</v>
      </c>
      <c r="F446" s="553">
        <v>5150004534</v>
      </c>
      <c r="G446" s="426" t="str">
        <f>IFERROR(VLOOKUP(F446,Database!A:D,2,FALSE),"FG not Found")</f>
        <v>GM 16 ML ORANGE MARM</v>
      </c>
      <c r="H446" s="269">
        <f>IFERROR(VLOOKUP(F446,Database!A:C,3,FALSE),"r")</f>
        <v>1464.2</v>
      </c>
      <c r="I446" s="269">
        <f>IFERROR(VLOOKUP(F446,Database!A:D,4,FALSE),"r")</f>
        <v>132</v>
      </c>
      <c r="J446" s="269">
        <f t="shared" si="67"/>
        <v>5.0151515151515156</v>
      </c>
      <c r="K446" s="269">
        <f t="shared" si="69"/>
        <v>26</v>
      </c>
      <c r="L446" s="269">
        <f t="shared" si="70"/>
        <v>3432</v>
      </c>
      <c r="M446" s="335">
        <f t="shared" si="71"/>
        <v>0</v>
      </c>
      <c r="N446" s="269">
        <f t="shared" si="72"/>
        <v>6</v>
      </c>
      <c r="O446" s="269">
        <f t="shared" si="73"/>
        <v>662</v>
      </c>
      <c r="P446" s="340">
        <f t="shared" si="74"/>
        <v>8785.2000000000007</v>
      </c>
      <c r="Q446" s="353" t="str">
        <f>IFERROR(VLOOKUP(F446,Database!A:F,6,FALSE),"No")</f>
        <v>Not a Designated Item to Send on Maturity</v>
      </c>
      <c r="R446" s="353" t="str">
        <f>IFERROR(VLOOKUP(F447,Database!A:E,5,FALSE),"")</f>
        <v>Not Acidified Product</v>
      </c>
      <c r="S446" s="352" t="str">
        <f>IFERROR(VLOOKUP(F446,Database!A:G,7,FALSE),"FG not Found")</f>
        <v>Not a Designated Item</v>
      </c>
      <c r="T446" s="281" t="b">
        <f t="shared" si="75"/>
        <v>0</v>
      </c>
      <c r="U446" s="414"/>
      <c r="V446" s="414"/>
      <c r="W446" s="414"/>
      <c r="X446" s="284" t="e">
        <f>IF(VLOOKUP($T446,Tags!A:AU,28)=$E446,"Tags/Reported Prod Match","Not a Match")</f>
        <v>#N/A</v>
      </c>
    </row>
    <row r="447" spans="1:24" x14ac:dyDescent="0.25">
      <c r="A447" s="282">
        <f t="shared" si="76"/>
        <v>441.1</v>
      </c>
      <c r="B447" s="425">
        <v>42399</v>
      </c>
      <c r="C447" s="347">
        <v>0</v>
      </c>
      <c r="D447" s="347">
        <v>1373</v>
      </c>
      <c r="E447" s="267">
        <f t="shared" si="68"/>
        <v>1373</v>
      </c>
      <c r="F447" s="553">
        <v>5150040128</v>
      </c>
      <c r="G447" s="426" t="str">
        <f>IFERROR(VLOOKUP(F447,Database!A:D,2,FALSE),"FG not Found")</f>
        <v>SM 16 ML PURE ORANGE MARM</v>
      </c>
      <c r="H447" s="269">
        <f>IFERROR(VLOOKUP(F447,Database!A:C,3,FALSE),"r")</f>
        <v>1451</v>
      </c>
      <c r="I447" s="269">
        <f>IFERROR(VLOOKUP(F447,Database!A:D,4,FALSE),"r")</f>
        <v>132</v>
      </c>
      <c r="J447" s="269">
        <f t="shared" si="67"/>
        <v>10.401515151515152</v>
      </c>
      <c r="K447" s="269">
        <f t="shared" si="69"/>
        <v>26</v>
      </c>
      <c r="L447" s="269">
        <f t="shared" si="70"/>
        <v>3432</v>
      </c>
      <c r="M447" s="335">
        <f t="shared" si="71"/>
        <v>0</v>
      </c>
      <c r="N447" s="269">
        <f t="shared" si="72"/>
        <v>11</v>
      </c>
      <c r="O447" s="269">
        <f t="shared" si="73"/>
        <v>1373</v>
      </c>
      <c r="P447" s="340">
        <f t="shared" si="74"/>
        <v>15961</v>
      </c>
      <c r="Q447" s="353" t="str">
        <f>IFERROR(VLOOKUP(F447,Database!A:F,6,FALSE),"No")</f>
        <v>Not a Designated Item to Send on Maturity</v>
      </c>
      <c r="R447" s="353" t="str">
        <f>IFERROR(VLOOKUP(F448,Database!A:E,5,FALSE),"")</f>
        <v>Not Acidified Product</v>
      </c>
      <c r="S447" s="352" t="str">
        <f>IFERROR(VLOOKUP(F447,Database!A:G,7,FALSE),"FG not Found")</f>
        <v>Not a Designated Item</v>
      </c>
      <c r="T447" s="281" t="b">
        <f t="shared" si="75"/>
        <v>0</v>
      </c>
      <c r="U447" s="414"/>
      <c r="V447" s="414"/>
      <c r="W447" s="414"/>
      <c r="X447" s="284" t="e">
        <f>IF(VLOOKUP($T447,Tags!A:AU,28)=$E447,"Tags/Reported Prod Match","Not a Match")</f>
        <v>#N/A</v>
      </c>
    </row>
    <row r="448" spans="1:24" x14ac:dyDescent="0.25">
      <c r="A448" s="282">
        <f t="shared" si="76"/>
        <v>442.1</v>
      </c>
      <c r="B448" s="425">
        <v>42399</v>
      </c>
      <c r="C448" s="347">
        <v>0</v>
      </c>
      <c r="D448" s="347">
        <v>3221</v>
      </c>
      <c r="E448" s="267">
        <f t="shared" si="68"/>
        <v>3221</v>
      </c>
      <c r="F448" s="553">
        <v>5150003883</v>
      </c>
      <c r="G448" s="426" t="str">
        <f>IFERROR(VLOOKUP(F448,Database!A:D,2,FALSE),"FG not Found")</f>
        <v>DK 1 OZ GRAPE JAM</v>
      </c>
      <c r="H448" s="269">
        <f>IFERROR(VLOOKUP(F448,Database!A:C,3,FALSE),"r")</f>
        <v>1928.2</v>
      </c>
      <c r="I448" s="269">
        <f>IFERROR(VLOOKUP(F448,Database!A:D,4,FALSE),"r")</f>
        <v>136</v>
      </c>
      <c r="J448" s="269">
        <f t="shared" si="67"/>
        <v>23.683823529411764</v>
      </c>
      <c r="K448" s="269">
        <f t="shared" si="69"/>
        <v>23</v>
      </c>
      <c r="L448" s="269">
        <f t="shared" si="70"/>
        <v>3128</v>
      </c>
      <c r="M448" s="335">
        <f t="shared" si="71"/>
        <v>1</v>
      </c>
      <c r="N448" s="269">
        <f t="shared" si="72"/>
        <v>1</v>
      </c>
      <c r="O448" s="269">
        <f t="shared" si="73"/>
        <v>93</v>
      </c>
      <c r="P448" s="340">
        <f t="shared" si="74"/>
        <v>1928.2</v>
      </c>
      <c r="Q448" s="353" t="str">
        <f>IFERROR(VLOOKUP(F448,Database!A:F,6,FALSE),"No")</f>
        <v>Not a Designated Item to Send on Maturity</v>
      </c>
      <c r="R448" s="353" t="str">
        <f>IFERROR(VLOOKUP(F449,Database!A:E,5,FALSE),"")</f>
        <v>Not Acidified Product</v>
      </c>
      <c r="S448" s="352" t="str">
        <f>IFERROR(VLOOKUP(F448,Database!A:G,7,FALSE),"FG not Found")</f>
        <v>Not a Designated Item</v>
      </c>
      <c r="T448" s="281" t="b">
        <f t="shared" si="75"/>
        <v>0</v>
      </c>
      <c r="U448" s="414"/>
      <c r="V448" s="414"/>
      <c r="W448" s="414"/>
      <c r="X448" s="284" t="e">
        <f>IF(VLOOKUP($T448,Tags!A:AU,28)=$E448,"Tags/Reported Prod Match","Not a Match")</f>
        <v>#N/A</v>
      </c>
    </row>
    <row r="449" spans="1:24" x14ac:dyDescent="0.25">
      <c r="A449" s="282">
        <f t="shared" si="76"/>
        <v>443.1</v>
      </c>
      <c r="B449" s="425">
        <v>42399</v>
      </c>
      <c r="C449" s="347">
        <v>0</v>
      </c>
      <c r="D449" s="347">
        <v>1774</v>
      </c>
      <c r="E449" s="267">
        <f t="shared" si="68"/>
        <v>1774</v>
      </c>
      <c r="F449" s="553">
        <v>5150003888</v>
      </c>
      <c r="G449" s="426" t="str">
        <f>IFERROR(VLOOKUP(F449,Database!A:D,2,FALSE),"FG not Found")</f>
        <v>DK 1 OZ ORANGE MARMALADE</v>
      </c>
      <c r="H449" s="269">
        <f>IFERROR(VLOOKUP(F449,Database!A:C,3,FALSE),"r")</f>
        <v>1928.2</v>
      </c>
      <c r="I449" s="269">
        <f>IFERROR(VLOOKUP(F449,Database!A:D,4,FALSE),"r")</f>
        <v>136</v>
      </c>
      <c r="J449" s="269">
        <f t="shared" si="67"/>
        <v>13.044117647058824</v>
      </c>
      <c r="K449" s="269">
        <f t="shared" si="69"/>
        <v>23</v>
      </c>
      <c r="L449" s="269">
        <f t="shared" si="70"/>
        <v>3128</v>
      </c>
      <c r="M449" s="335">
        <f t="shared" si="71"/>
        <v>0</v>
      </c>
      <c r="N449" s="269">
        <f t="shared" si="72"/>
        <v>14</v>
      </c>
      <c r="O449" s="269">
        <f t="shared" si="73"/>
        <v>1774</v>
      </c>
      <c r="P449" s="340">
        <f t="shared" si="74"/>
        <v>26994.799999999999</v>
      </c>
      <c r="Q449" s="353" t="str">
        <f>IFERROR(VLOOKUP(F449,Database!A:F,6,FALSE),"No")</f>
        <v>Not a Designated Item to Send on Maturity</v>
      </c>
      <c r="R449" s="353" t="str">
        <f>IFERROR(VLOOKUP(F450,Database!A:E,5,FALSE),"")</f>
        <v>Not Acidified Product</v>
      </c>
      <c r="S449" s="352" t="str">
        <f>IFERROR(VLOOKUP(F449,Database!A:G,7,FALSE),"FG not Found")</f>
        <v>Not a Designated Item</v>
      </c>
      <c r="T449" s="281" t="b">
        <f t="shared" si="75"/>
        <v>0</v>
      </c>
      <c r="U449" s="414"/>
      <c r="V449" s="414"/>
      <c r="W449" s="414"/>
      <c r="X449" s="284" t="e">
        <f>IF(VLOOKUP($T449,Tags!A:AU,28)=$E449,"Tags/Reported Prod Match","Not a Match")</f>
        <v>#N/A</v>
      </c>
    </row>
    <row r="450" spans="1:24" x14ac:dyDescent="0.25">
      <c r="A450" s="282">
        <f t="shared" si="76"/>
        <v>444.1</v>
      </c>
      <c r="B450" s="425">
        <v>42399</v>
      </c>
      <c r="C450" s="347">
        <v>0</v>
      </c>
      <c r="D450" s="347">
        <v>3698</v>
      </c>
      <c r="E450" s="267">
        <f t="shared" si="68"/>
        <v>3698</v>
      </c>
      <c r="F450" s="553">
        <v>6984806270</v>
      </c>
      <c r="G450" s="426" t="str">
        <f>IFERROR(VLOOKUP(F450,Database!A:D,2,FALSE),"FG not Found")</f>
        <v>DF 500 ML STRAW FRT SPREAD</v>
      </c>
      <c r="H450" s="269">
        <f>IFERROR(VLOOKUP(F450,Database!A:C,3,FALSE),"r")</f>
        <v>2165</v>
      </c>
      <c r="I450" s="269">
        <f>IFERROR(VLOOKUP(F450,Database!A:D,4,FALSE),"r")</f>
        <v>84</v>
      </c>
      <c r="J450" s="269">
        <f t="shared" si="67"/>
        <v>44.023809523809526</v>
      </c>
      <c r="K450" s="269">
        <f t="shared" si="69"/>
        <v>20</v>
      </c>
      <c r="L450" s="269">
        <f t="shared" si="70"/>
        <v>1680</v>
      </c>
      <c r="M450" s="335">
        <f t="shared" si="71"/>
        <v>2</v>
      </c>
      <c r="N450" s="269">
        <f t="shared" si="72"/>
        <v>5</v>
      </c>
      <c r="O450" s="269">
        <f t="shared" si="73"/>
        <v>338</v>
      </c>
      <c r="P450" s="340">
        <f t="shared" si="74"/>
        <v>10825</v>
      </c>
      <c r="Q450" s="353" t="str">
        <f>IFERROR(VLOOKUP(F450,Database!A:F,6,FALSE),"No")</f>
        <v>Not a Designated Item to Send on Maturity</v>
      </c>
      <c r="R450" s="353" t="str">
        <f>IFERROR(VLOOKUP(F451,Database!A:E,5,FALSE),"")</f>
        <v>Not Acidified Product</v>
      </c>
      <c r="S450" s="352" t="str">
        <f>IFERROR(VLOOKUP(F450,Database!A:G,7,FALSE),"FG not Found")</f>
        <v>Not a Designated Item</v>
      </c>
      <c r="T450" s="281" t="b">
        <f t="shared" si="75"/>
        <v>1</v>
      </c>
      <c r="U450" s="414"/>
      <c r="V450" s="414"/>
      <c r="W450" s="414"/>
      <c r="X450" s="284" t="e">
        <f>IF(VLOOKUP($T450,Tags!A:AU,28)=$E450,"Tags/Reported Prod Match","Not a Match")</f>
        <v>#N/A</v>
      </c>
    </row>
    <row r="451" spans="1:24" x14ac:dyDescent="0.25">
      <c r="A451" s="282">
        <f t="shared" si="76"/>
        <v>445.1</v>
      </c>
      <c r="B451" s="425">
        <v>42399</v>
      </c>
      <c r="C451" s="347">
        <v>0</v>
      </c>
      <c r="D451" s="347">
        <v>4985</v>
      </c>
      <c r="E451" s="267">
        <f t="shared" si="68"/>
        <v>4985</v>
      </c>
      <c r="F451" s="553">
        <v>6984806361</v>
      </c>
      <c r="G451" s="426" t="str">
        <f>IFERROR(VLOOKUP(F451,Database!A:D,2,FALSE),"FG not Found")</f>
        <v>DF 500ML LT RASP FRT SPREAD</v>
      </c>
      <c r="H451" s="269">
        <f>IFERROR(VLOOKUP(F451,Database!A:C,3,FALSE),"r")</f>
        <v>2022.2</v>
      </c>
      <c r="I451" s="269">
        <f>IFERROR(VLOOKUP(F451,Database!A:D,4,FALSE),"r")</f>
        <v>84</v>
      </c>
      <c r="J451" s="269">
        <f t="shared" si="67"/>
        <v>59.345238095238095</v>
      </c>
      <c r="K451" s="269">
        <f t="shared" si="69"/>
        <v>22</v>
      </c>
      <c r="L451" s="269">
        <f t="shared" si="70"/>
        <v>1848</v>
      </c>
      <c r="M451" s="335">
        <f t="shared" si="71"/>
        <v>2</v>
      </c>
      <c r="N451" s="269">
        <f t="shared" si="72"/>
        <v>16</v>
      </c>
      <c r="O451" s="269">
        <f t="shared" si="73"/>
        <v>1289</v>
      </c>
      <c r="P451" s="340">
        <f t="shared" si="74"/>
        <v>32355.200000000001</v>
      </c>
      <c r="Q451" s="353" t="str">
        <f>IFERROR(VLOOKUP(F451,Database!A:F,6,FALSE),"No")</f>
        <v>Not a Designated Item to Send on Maturity</v>
      </c>
      <c r="R451" s="353" t="str">
        <f>IFERROR(VLOOKUP(F452,Database!A:E,5,FALSE),"")</f>
        <v>Not Acidified Product</v>
      </c>
      <c r="S451" s="352" t="str">
        <f>IFERROR(VLOOKUP(F451,Database!A:G,7,FALSE),"FG not Found")</f>
        <v>Not a Designated Item</v>
      </c>
      <c r="T451" s="281" t="b">
        <f t="shared" si="75"/>
        <v>0</v>
      </c>
      <c r="U451" s="414"/>
      <c r="V451" s="414"/>
      <c r="W451" s="414"/>
      <c r="X451" s="284" t="e">
        <f>IF(VLOOKUP($T451,Tags!A:AU,28)=$E451,"Tags/Reported Prod Match","Not a Match")</f>
        <v>#N/A</v>
      </c>
    </row>
    <row r="452" spans="1:24" x14ac:dyDescent="0.25">
      <c r="A452" s="282">
        <f t="shared" si="76"/>
        <v>446.1</v>
      </c>
      <c r="B452" s="425">
        <v>42399</v>
      </c>
      <c r="C452" s="347">
        <v>0</v>
      </c>
      <c r="D452" s="347">
        <v>4310</v>
      </c>
      <c r="E452" s="267">
        <f t="shared" si="68"/>
        <v>4310</v>
      </c>
      <c r="F452" s="553">
        <v>6984806361</v>
      </c>
      <c r="G452" s="426" t="str">
        <f>IFERROR(VLOOKUP(F452,Database!A:D,2,FALSE),"FG not Found")</f>
        <v>DF 500ML LT RASP FRT SPREAD</v>
      </c>
      <c r="H452" s="269">
        <f>IFERROR(VLOOKUP(F452,Database!A:C,3,FALSE),"r")</f>
        <v>2022.2</v>
      </c>
      <c r="I452" s="269">
        <f>IFERROR(VLOOKUP(F452,Database!A:D,4,FALSE),"r")</f>
        <v>84</v>
      </c>
      <c r="J452" s="269">
        <f t="shared" si="67"/>
        <v>51.30952380952381</v>
      </c>
      <c r="K452" s="269">
        <f t="shared" si="69"/>
        <v>22</v>
      </c>
      <c r="L452" s="269">
        <f t="shared" si="70"/>
        <v>1848</v>
      </c>
      <c r="M452" s="335">
        <f t="shared" si="71"/>
        <v>2</v>
      </c>
      <c r="N452" s="269">
        <f t="shared" si="72"/>
        <v>8</v>
      </c>
      <c r="O452" s="269">
        <f t="shared" si="73"/>
        <v>614</v>
      </c>
      <c r="P452" s="340">
        <f t="shared" si="74"/>
        <v>16177.6</v>
      </c>
      <c r="Q452" s="353" t="str">
        <f>IFERROR(VLOOKUP(F452,Database!A:F,6,FALSE),"No")</f>
        <v>Not a Designated Item to Send on Maturity</v>
      </c>
      <c r="R452" s="353" t="str">
        <f>IFERROR(VLOOKUP(F453,Database!A:E,5,FALSE),"")</f>
        <v>Not Acidified Product</v>
      </c>
      <c r="S452" s="352" t="str">
        <f>IFERROR(VLOOKUP(F452,Database!A:G,7,FALSE),"FG not Found")</f>
        <v>Not a Designated Item</v>
      </c>
      <c r="T452" s="281" t="b">
        <f t="shared" si="75"/>
        <v>0</v>
      </c>
      <c r="U452" s="414"/>
      <c r="V452" s="414"/>
      <c r="W452" s="414"/>
      <c r="X452" s="284" t="e">
        <f>IF(VLOOKUP($T452,Tags!A:AU,28)=$E452,"Tags/Reported Prod Match","Not a Match")</f>
        <v>#N/A</v>
      </c>
    </row>
    <row r="453" spans="1:24" x14ac:dyDescent="0.25">
      <c r="A453" s="282">
        <f t="shared" si="76"/>
        <v>447.1</v>
      </c>
      <c r="B453" s="425">
        <v>42399</v>
      </c>
      <c r="C453" s="347">
        <v>0</v>
      </c>
      <c r="D453" s="347">
        <v>276</v>
      </c>
      <c r="E453" s="267">
        <f t="shared" si="68"/>
        <v>276</v>
      </c>
      <c r="F453" s="553">
        <v>6984805853</v>
      </c>
      <c r="G453" s="426" t="str">
        <f>IFERROR(VLOOKUP(F453,Database!A:D,2,FALSE),"FG not Found")</f>
        <v>DF 500 ML FIELDBERRY FRT SPRD</v>
      </c>
      <c r="H453" s="269">
        <f>IFERROR(VLOOKUP(F453,Database!A:C,3,FALSE),"r")</f>
        <v>2165</v>
      </c>
      <c r="I453" s="269">
        <f>IFERROR(VLOOKUP(F453,Database!A:D,4,FALSE),"r")</f>
        <v>84</v>
      </c>
      <c r="J453" s="269">
        <f t="shared" si="67"/>
        <v>3.2857142857142856</v>
      </c>
      <c r="K453" s="269">
        <f t="shared" si="69"/>
        <v>20</v>
      </c>
      <c r="L453" s="269">
        <f t="shared" si="70"/>
        <v>1680</v>
      </c>
      <c r="M453" s="335">
        <f t="shared" si="71"/>
        <v>0</v>
      </c>
      <c r="N453" s="269">
        <f t="shared" si="72"/>
        <v>4</v>
      </c>
      <c r="O453" s="269">
        <f t="shared" si="73"/>
        <v>276</v>
      </c>
      <c r="P453" s="340">
        <f t="shared" si="74"/>
        <v>8660</v>
      </c>
      <c r="Q453" s="353" t="str">
        <f>IFERROR(VLOOKUP(F453,Database!A:F,6,FALSE),"No")</f>
        <v>Not a Designated Item to Send on Maturity</v>
      </c>
      <c r="R453" s="353" t="str">
        <f>IFERROR(VLOOKUP(F454,Database!A:E,5,FALSE),"")</f>
        <v>Not Acidified Product</v>
      </c>
      <c r="S453" s="352" t="str">
        <f>IFERROR(VLOOKUP(F453,Database!A:G,7,FALSE),"FG not Found")</f>
        <v>Not a Designated Item</v>
      </c>
      <c r="T453" s="281" t="b">
        <f t="shared" si="75"/>
        <v>0</v>
      </c>
      <c r="U453" s="414"/>
      <c r="V453" s="414"/>
      <c r="W453" s="414"/>
      <c r="X453" s="284" t="e">
        <f>IF(VLOOKUP($T453,Tags!A:AU,28)=$E453,"Tags/Reported Prod Match","Not a Match")</f>
        <v>#N/A</v>
      </c>
    </row>
    <row r="454" spans="1:24" x14ac:dyDescent="0.25">
      <c r="A454" s="282">
        <f t="shared" si="76"/>
        <v>448.1</v>
      </c>
      <c r="B454" s="425">
        <v>42399</v>
      </c>
      <c r="C454" s="347">
        <v>0</v>
      </c>
      <c r="D454" s="347">
        <v>2174</v>
      </c>
      <c r="E454" s="267">
        <f t="shared" si="68"/>
        <v>2174</v>
      </c>
      <c r="F454" s="553">
        <v>6984806783</v>
      </c>
      <c r="G454" s="426" t="str">
        <f>IFERROR(VLOOKUP(F454,Database!A:D,2,FALSE),"FG not Found")</f>
        <v>DF 500 ML LIGHT BLUE FRT SPRD</v>
      </c>
      <c r="H454" s="269">
        <f>IFERROR(VLOOKUP(F454,Database!A:C,3,FALSE),"r")</f>
        <v>2039</v>
      </c>
      <c r="I454" s="269">
        <f>IFERROR(VLOOKUP(F454,Database!A:D,4,FALSE),"r")</f>
        <v>84</v>
      </c>
      <c r="J454" s="269">
        <f t="shared" ref="J454:J517" si="77">(D454/I454)</f>
        <v>25.88095238095238</v>
      </c>
      <c r="K454" s="269">
        <f t="shared" si="69"/>
        <v>21</v>
      </c>
      <c r="L454" s="269">
        <f t="shared" si="70"/>
        <v>1764</v>
      </c>
      <c r="M454" s="335">
        <f t="shared" si="71"/>
        <v>1</v>
      </c>
      <c r="N454" s="269">
        <f t="shared" si="72"/>
        <v>5</v>
      </c>
      <c r="O454" s="269">
        <f t="shared" si="73"/>
        <v>410</v>
      </c>
      <c r="P454" s="340">
        <f t="shared" si="74"/>
        <v>10195</v>
      </c>
      <c r="Q454" s="353" t="str">
        <f>IFERROR(VLOOKUP(F454,Database!A:F,6,FALSE),"No")</f>
        <v>Not a Designated Item to Send on Maturity</v>
      </c>
      <c r="R454" s="353" t="str">
        <f>IFERROR(VLOOKUP(F455,Database!A:E,5,FALSE),"")</f>
        <v>P</v>
      </c>
      <c r="S454" s="352" t="str">
        <f>IFERROR(VLOOKUP(F454,Database!A:G,7,FALSE),"FG not Found")</f>
        <v>Not a Designated Item</v>
      </c>
      <c r="T454" s="281" t="b">
        <f t="shared" si="75"/>
        <v>0</v>
      </c>
      <c r="U454" s="414"/>
      <c r="V454" s="414"/>
      <c r="W454" s="414"/>
      <c r="X454" s="284" t="e">
        <f>IF(VLOOKUP($T454,Tags!A:AU,28)=$E454,"Tags/Reported Prod Match","Not a Match")</f>
        <v>#N/A</v>
      </c>
    </row>
    <row r="455" spans="1:24" x14ac:dyDescent="0.25">
      <c r="A455" s="282">
        <f t="shared" si="76"/>
        <v>449.1</v>
      </c>
      <c r="B455" s="425">
        <v>42399</v>
      </c>
      <c r="C455" s="347">
        <v>0</v>
      </c>
      <c r="D455" s="347">
        <v>357</v>
      </c>
      <c r="E455" s="267">
        <f t="shared" ref="E455:E518" si="78">IF(C455 &lt;&gt; 0, D455-C455,D455)</f>
        <v>357</v>
      </c>
      <c r="F455" s="553">
        <v>5150028704</v>
      </c>
      <c r="G455" s="426" t="str">
        <f>IFERROR(VLOOKUP(F455,Database!A:D,2,FALSE),"FG not Found")</f>
        <v>C&amp;B 12 OZ SEAFOOD SCE 12 CT</v>
      </c>
      <c r="H455" s="269">
        <f>IFERROR(VLOOKUP(F455,Database!A:C,3,FALSE),"r")</f>
        <v>1890</v>
      </c>
      <c r="I455" s="269">
        <f>IFERROR(VLOOKUP(F455,Database!A:D,4,FALSE),"r")</f>
        <v>125</v>
      </c>
      <c r="J455" s="269">
        <f t="shared" si="77"/>
        <v>2.8559999999999999</v>
      </c>
      <c r="K455" s="269">
        <f t="shared" ref="K455:K518" si="79">IF((44500/H455) &lt;= 26,ROUNDDOWN((44500/H455),0),26)</f>
        <v>23</v>
      </c>
      <c r="L455" s="269">
        <f t="shared" ref="L455:L518" si="80">((ROUNDDOWN(K455,0)*I455))</f>
        <v>2875</v>
      </c>
      <c r="M455" s="335">
        <f t="shared" ref="M455:M518" si="81">ROUNDDOWN(E455/L455,0)</f>
        <v>0</v>
      </c>
      <c r="N455" s="269">
        <f t="shared" ref="N455:N518" si="82">IF(O455 &lt;&gt; 0,ROUNDUP(O455/I455,0),0)</f>
        <v>3</v>
      </c>
      <c r="O455" s="269">
        <f t="shared" ref="O455:O518" si="83">E455-(((M455)*ROUNDDOWN(L455,0)))</f>
        <v>357</v>
      </c>
      <c r="P455" s="340">
        <f t="shared" ref="P455:P518" si="84">IF(O455=0,0,H455*N455)</f>
        <v>5670</v>
      </c>
      <c r="Q455" s="353" t="str">
        <f>IFERROR(VLOOKUP(F455,Database!A:F,6,FALSE),"No")</f>
        <v>Not a Designated Item to Send on Maturity</v>
      </c>
      <c r="R455" s="353" t="str">
        <f>IFERROR(VLOOKUP(F456,Database!A:E,5,FALSE),"")</f>
        <v>Not Acidified Product</v>
      </c>
      <c r="S455" s="352" t="str">
        <f>IFERROR(VLOOKUP(F455,Database!A:G,7,FALSE),"FG not Found")</f>
        <v>Not a Designated Item</v>
      </c>
      <c r="T455" s="281" t="b">
        <f t="shared" ref="T455:T518" si="85">(ISNUMBER(MATCH(F455,$U$7:$U$532,0)))</f>
        <v>0</v>
      </c>
      <c r="U455" s="414"/>
      <c r="V455" s="414"/>
      <c r="W455" s="414"/>
      <c r="X455" s="284" t="e">
        <f>IF(VLOOKUP($T455,Tags!A:AU,28)=$E455,"Tags/Reported Prod Match","Not a Match")</f>
        <v>#N/A</v>
      </c>
    </row>
    <row r="456" spans="1:24" x14ac:dyDescent="0.25">
      <c r="A456" s="282">
        <f t="shared" si="76"/>
        <v>450.1</v>
      </c>
      <c r="B456" s="425">
        <v>42399</v>
      </c>
      <c r="C456" s="347">
        <v>0</v>
      </c>
      <c r="D456" s="347">
        <v>2045</v>
      </c>
      <c r="E456" s="267">
        <f t="shared" si="78"/>
        <v>2045</v>
      </c>
      <c r="F456" s="553">
        <v>5150040126</v>
      </c>
      <c r="G456" s="426" t="str">
        <f>IFERROR(VLOOKUP(F456,Database!A:D,2,FALSE),"FG not Found")</f>
        <v>SM 16 ML PURE RASP JAM</v>
      </c>
      <c r="H456" s="269">
        <f>IFERROR(VLOOKUP(F456,Database!A:C,3,FALSE),"r")</f>
        <v>1464.2</v>
      </c>
      <c r="I456" s="269">
        <f>IFERROR(VLOOKUP(F456,Database!A:D,4,FALSE),"r")</f>
        <v>132</v>
      </c>
      <c r="J456" s="269">
        <f t="shared" si="77"/>
        <v>15.492424242424242</v>
      </c>
      <c r="K456" s="269">
        <f t="shared" si="79"/>
        <v>26</v>
      </c>
      <c r="L456" s="269">
        <f t="shared" si="80"/>
        <v>3432</v>
      </c>
      <c r="M456" s="335">
        <f t="shared" si="81"/>
        <v>0</v>
      </c>
      <c r="N456" s="269">
        <f t="shared" si="82"/>
        <v>16</v>
      </c>
      <c r="O456" s="269">
        <f t="shared" si="83"/>
        <v>2045</v>
      </c>
      <c r="P456" s="340">
        <f t="shared" si="84"/>
        <v>23427.200000000001</v>
      </c>
      <c r="Q456" s="353" t="str">
        <f>IFERROR(VLOOKUP(F456,Database!A:F,6,FALSE),"No")</f>
        <v>Not a Designated Item to Send on Maturity</v>
      </c>
      <c r="R456" s="353" t="str">
        <f>IFERROR(VLOOKUP(F457,Database!A:E,5,FALSE),"")</f>
        <v>Not Acidified Product</v>
      </c>
      <c r="S456" s="352" t="str">
        <f>IFERROR(VLOOKUP(F456,Database!A:G,7,FALSE),"FG not Found")</f>
        <v>Not a Designated Item</v>
      </c>
      <c r="T456" s="281" t="b">
        <f t="shared" si="85"/>
        <v>0</v>
      </c>
      <c r="U456" s="414"/>
      <c r="V456" s="414"/>
      <c r="W456" s="414"/>
      <c r="X456" s="284" t="e">
        <f>IF(VLOOKUP($T456,Tags!A:AU,28)=$E456,"Tags/Reported Prod Match","Not a Match")</f>
        <v>#N/A</v>
      </c>
    </row>
    <row r="457" spans="1:24" x14ac:dyDescent="0.25">
      <c r="A457" s="282">
        <f t="shared" si="76"/>
        <v>451.1</v>
      </c>
      <c r="B457" s="425">
        <v>42399</v>
      </c>
      <c r="C457" s="347">
        <v>0</v>
      </c>
      <c r="D457" s="347">
        <v>419</v>
      </c>
      <c r="E457" s="267">
        <f t="shared" si="78"/>
        <v>419</v>
      </c>
      <c r="F457" s="553">
        <v>5150003888</v>
      </c>
      <c r="G457" s="426" t="str">
        <f>IFERROR(VLOOKUP(F457,Database!A:D,2,FALSE),"FG not Found")</f>
        <v>DK 1 OZ ORANGE MARMALADE</v>
      </c>
      <c r="H457" s="269">
        <f>IFERROR(VLOOKUP(F457,Database!A:C,3,FALSE),"r")</f>
        <v>1928.2</v>
      </c>
      <c r="I457" s="269">
        <f>IFERROR(VLOOKUP(F457,Database!A:D,4,FALSE),"r")</f>
        <v>136</v>
      </c>
      <c r="J457" s="269">
        <f t="shared" si="77"/>
        <v>3.0808823529411766</v>
      </c>
      <c r="K457" s="269">
        <f t="shared" si="79"/>
        <v>23</v>
      </c>
      <c r="L457" s="269">
        <f t="shared" si="80"/>
        <v>3128</v>
      </c>
      <c r="M457" s="335">
        <f t="shared" si="81"/>
        <v>0</v>
      </c>
      <c r="N457" s="269">
        <f t="shared" si="82"/>
        <v>4</v>
      </c>
      <c r="O457" s="269">
        <f t="shared" si="83"/>
        <v>419</v>
      </c>
      <c r="P457" s="340">
        <f t="shared" si="84"/>
        <v>7712.8</v>
      </c>
      <c r="Q457" s="353" t="str">
        <f>IFERROR(VLOOKUP(F457,Database!A:F,6,FALSE),"No")</f>
        <v>Not a Designated Item to Send on Maturity</v>
      </c>
      <c r="R457" s="353" t="str">
        <f>IFERROR(VLOOKUP(F458,Database!A:E,5,FALSE),"")</f>
        <v>Not Acidified Product</v>
      </c>
      <c r="S457" s="352" t="str">
        <f>IFERROR(VLOOKUP(F457,Database!A:G,7,FALSE),"FG not Found")</f>
        <v>Not a Designated Item</v>
      </c>
      <c r="T457" s="281" t="b">
        <f t="shared" si="85"/>
        <v>0</v>
      </c>
      <c r="U457" s="414"/>
      <c r="V457" s="414"/>
      <c r="W457" s="414"/>
      <c r="X457" s="284" t="e">
        <f>IF(VLOOKUP($T457,Tags!A:AU,28)=$E457,"Tags/Reported Prod Match","Not a Match")</f>
        <v>#N/A</v>
      </c>
    </row>
    <row r="458" spans="1:24" x14ac:dyDescent="0.25">
      <c r="A458" s="282">
        <f t="shared" si="76"/>
        <v>452.1</v>
      </c>
      <c r="B458" s="425">
        <v>42399</v>
      </c>
      <c r="C458" s="347">
        <v>0</v>
      </c>
      <c r="D458" s="347">
        <v>2845</v>
      </c>
      <c r="E458" s="267">
        <f t="shared" si="78"/>
        <v>2845</v>
      </c>
      <c r="F458" s="553">
        <v>5150003889</v>
      </c>
      <c r="G458" s="426" t="str">
        <f>IFERROR(VLOOKUP(F458,Database!A:D,2,FALSE),"FG not Found")</f>
        <v>DK 1 OZ STRAWBERRY PRESERVES</v>
      </c>
      <c r="H458" s="269">
        <f>IFERROR(VLOOKUP(F458,Database!A:C,3,FALSE),"r")</f>
        <v>1928</v>
      </c>
      <c r="I458" s="269">
        <f>IFERROR(VLOOKUP(F458,Database!A:D,4,FALSE),"r")</f>
        <v>136</v>
      </c>
      <c r="J458" s="269">
        <f t="shared" si="77"/>
        <v>20.919117647058822</v>
      </c>
      <c r="K458" s="269">
        <f t="shared" si="79"/>
        <v>23</v>
      </c>
      <c r="L458" s="269">
        <f t="shared" si="80"/>
        <v>3128</v>
      </c>
      <c r="M458" s="335">
        <f t="shared" si="81"/>
        <v>0</v>
      </c>
      <c r="N458" s="269">
        <f t="shared" si="82"/>
        <v>21</v>
      </c>
      <c r="O458" s="269">
        <f t="shared" si="83"/>
        <v>2845</v>
      </c>
      <c r="P458" s="340">
        <f t="shared" si="84"/>
        <v>40488</v>
      </c>
      <c r="Q458" s="353" t="str">
        <f>IFERROR(VLOOKUP(F458,Database!A:F,6,FALSE),"No")</f>
        <v>Not a Designated Item to Send on Maturity</v>
      </c>
      <c r="R458" s="353" t="str">
        <f>IFERROR(VLOOKUP(F459,Database!A:E,5,FALSE),"")</f>
        <v>Not Acidified Product</v>
      </c>
      <c r="S458" s="352" t="str">
        <f>IFERROR(VLOOKUP(F458,Database!A:G,7,FALSE),"FG not Found")</f>
        <v>Not a Designated Item</v>
      </c>
      <c r="T458" s="281" t="b">
        <f t="shared" si="85"/>
        <v>0</v>
      </c>
      <c r="U458" s="414"/>
      <c r="V458" s="414"/>
      <c r="W458" s="414"/>
      <c r="X458" s="284" t="e">
        <f>IF(VLOOKUP($T458,Tags!A:AU,28)=$E458,"Tags/Reported Prod Match","Not a Match")</f>
        <v>#N/A</v>
      </c>
    </row>
    <row r="459" spans="1:24" x14ac:dyDescent="0.25">
      <c r="A459" s="282">
        <f t="shared" si="76"/>
        <v>453.1</v>
      </c>
      <c r="B459" s="425">
        <v>42399</v>
      </c>
      <c r="C459" s="347">
        <v>0</v>
      </c>
      <c r="D459" s="347">
        <v>314</v>
      </c>
      <c r="E459" s="267">
        <f t="shared" si="78"/>
        <v>314</v>
      </c>
      <c r="F459" s="553">
        <v>5150003563</v>
      </c>
      <c r="G459" s="426" t="str">
        <f>IFERROR(VLOOKUP(F459,Database!A:D,2,FALSE),"FG not Found")</f>
        <v>DK 20 ML PURE RASP JAM</v>
      </c>
      <c r="H459" s="269">
        <f>IFERROR(VLOOKUP(F459,Database!A:C,3,FALSE),"r")</f>
        <v>1996.2</v>
      </c>
      <c r="I459" s="269">
        <f>IFERROR(VLOOKUP(F459,Database!A:D,4,FALSE),"r")</f>
        <v>136</v>
      </c>
      <c r="J459" s="269">
        <f t="shared" si="77"/>
        <v>2.3088235294117645</v>
      </c>
      <c r="K459" s="269">
        <f t="shared" si="79"/>
        <v>22</v>
      </c>
      <c r="L459" s="269">
        <f t="shared" si="80"/>
        <v>2992</v>
      </c>
      <c r="M459" s="335">
        <f t="shared" si="81"/>
        <v>0</v>
      </c>
      <c r="N459" s="269">
        <f t="shared" si="82"/>
        <v>3</v>
      </c>
      <c r="O459" s="269">
        <f t="shared" si="83"/>
        <v>314</v>
      </c>
      <c r="P459" s="340">
        <f t="shared" si="84"/>
        <v>5988.6</v>
      </c>
      <c r="Q459" s="353" t="str">
        <f>IFERROR(VLOOKUP(F459,Database!A:F,6,FALSE),"No")</f>
        <v>Not a Designated Item to Send on Maturity</v>
      </c>
      <c r="R459" s="353" t="str">
        <f>IFERROR(VLOOKUP(F460,Database!A:E,5,FALSE),"")</f>
        <v>Not Acidified Product</v>
      </c>
      <c r="S459" s="352" t="str">
        <f>IFERROR(VLOOKUP(F459,Database!A:G,7,FALSE),"FG not Found")</f>
        <v>Not a Designated Item</v>
      </c>
      <c r="T459" s="281" t="b">
        <f t="shared" si="85"/>
        <v>0</v>
      </c>
      <c r="U459" s="414"/>
      <c r="V459" s="414"/>
      <c r="W459" s="414"/>
      <c r="X459" s="284" t="e">
        <f>IF(VLOOKUP($T459,Tags!A:AU,28)=$E459,"Tags/Reported Prod Match","Not a Match")</f>
        <v>#N/A</v>
      </c>
    </row>
    <row r="460" spans="1:24" x14ac:dyDescent="0.25">
      <c r="A460" s="282">
        <f t="shared" si="76"/>
        <v>454.1</v>
      </c>
      <c r="B460" s="425">
        <v>42403</v>
      </c>
      <c r="C460" s="347">
        <v>0</v>
      </c>
      <c r="D460" s="347">
        <v>0</v>
      </c>
      <c r="E460" s="267">
        <f t="shared" si="78"/>
        <v>0</v>
      </c>
      <c r="F460" s="553">
        <v>5150003887</v>
      </c>
      <c r="G460" s="426" t="str">
        <f>IFERROR(VLOOKUP(F460,Database!A:D,2,FALSE),"FG not Found")</f>
        <v>DK 1 OZ RED RASPBERRY PRES</v>
      </c>
      <c r="H460" s="269">
        <f>IFERROR(VLOOKUP(F460,Database!A:C,3,FALSE),"r")</f>
        <v>1996.2</v>
      </c>
      <c r="I460" s="269">
        <f>IFERROR(VLOOKUP(F460,Database!A:D,4,FALSE),"r")</f>
        <v>136</v>
      </c>
      <c r="J460" s="269">
        <f t="shared" si="77"/>
        <v>0</v>
      </c>
      <c r="K460" s="269">
        <f t="shared" si="79"/>
        <v>22</v>
      </c>
      <c r="L460" s="269">
        <f t="shared" si="80"/>
        <v>2992</v>
      </c>
      <c r="M460" s="335">
        <f t="shared" si="81"/>
        <v>0</v>
      </c>
      <c r="N460" s="269">
        <f t="shared" si="82"/>
        <v>0</v>
      </c>
      <c r="O460" s="269">
        <f t="shared" si="83"/>
        <v>0</v>
      </c>
      <c r="P460" s="340">
        <f t="shared" si="84"/>
        <v>0</v>
      </c>
      <c r="Q460" s="353" t="str">
        <f>IFERROR(VLOOKUP(F460,Database!A:F,6,FALSE),"No")</f>
        <v>Not a Designated Item to Send on Maturity</v>
      </c>
      <c r="R460" s="353" t="str">
        <f>IFERROR(VLOOKUP(F461,Database!A:E,5,FALSE),"")</f>
        <v>Not Acidified Product</v>
      </c>
      <c r="S460" s="352" t="str">
        <f>IFERROR(VLOOKUP(F460,Database!A:G,7,FALSE),"FG not Found")</f>
        <v>Not a Designated Item</v>
      </c>
      <c r="T460" s="281" t="b">
        <f t="shared" si="85"/>
        <v>0</v>
      </c>
      <c r="U460" s="414"/>
      <c r="V460" s="414"/>
      <c r="W460" s="414"/>
      <c r="X460" s="284" t="e">
        <f>IF(VLOOKUP($T460,Tags!A:AU,28)=$E460,"Tags/Reported Prod Match","Not a Match")</f>
        <v>#N/A</v>
      </c>
    </row>
    <row r="461" spans="1:24" x14ac:dyDescent="0.25">
      <c r="A461" s="282">
        <f t="shared" si="76"/>
        <v>455.1</v>
      </c>
      <c r="B461" s="425">
        <v>42399</v>
      </c>
      <c r="C461" s="347">
        <v>0</v>
      </c>
      <c r="D461" s="347">
        <v>4254</v>
      </c>
      <c r="E461" s="267">
        <f t="shared" si="78"/>
        <v>4254</v>
      </c>
      <c r="F461" s="553">
        <v>6984806288</v>
      </c>
      <c r="G461" s="426" t="str">
        <f>IFERROR(VLOOKUP(F461,Database!A:D,2,FALSE),"FG not Found")</f>
        <v>DF 500 ML RASP FRT SPREAD</v>
      </c>
      <c r="H461" s="269">
        <f>IFERROR(VLOOKUP(F461,Database!A:C,3,FALSE),"r")</f>
        <v>2165</v>
      </c>
      <c r="I461" s="269">
        <f>IFERROR(VLOOKUP(F461,Database!A:D,4,FALSE),"r")</f>
        <v>84</v>
      </c>
      <c r="J461" s="269">
        <f t="shared" si="77"/>
        <v>50.642857142857146</v>
      </c>
      <c r="K461" s="269">
        <f t="shared" si="79"/>
        <v>20</v>
      </c>
      <c r="L461" s="269">
        <f t="shared" si="80"/>
        <v>1680</v>
      </c>
      <c r="M461" s="335">
        <f t="shared" si="81"/>
        <v>2</v>
      </c>
      <c r="N461" s="269">
        <f t="shared" si="82"/>
        <v>11</v>
      </c>
      <c r="O461" s="269">
        <f t="shared" si="83"/>
        <v>894</v>
      </c>
      <c r="P461" s="340">
        <f t="shared" si="84"/>
        <v>23815</v>
      </c>
      <c r="Q461" s="353" t="str">
        <f>IFERROR(VLOOKUP(F461,Database!A:F,6,FALSE),"No")</f>
        <v>Not a Designated Item to Send on Maturity</v>
      </c>
      <c r="R461" s="353" t="str">
        <f>IFERROR(VLOOKUP(F462,Database!A:E,5,FALSE),"")</f>
        <v>Not Acidified Product</v>
      </c>
      <c r="S461" s="352" t="str">
        <f>IFERROR(VLOOKUP(F461,Database!A:G,7,FALSE),"FG not Found")</f>
        <v>Not a Designated Item</v>
      </c>
      <c r="T461" s="281" t="b">
        <f t="shared" si="85"/>
        <v>0</v>
      </c>
      <c r="U461" s="414"/>
      <c r="V461" s="414"/>
      <c r="W461" s="414"/>
      <c r="X461" s="284" t="e">
        <f>IF(VLOOKUP($T461,Tags!A:AU,28)=$E461,"Tags/Reported Prod Match","Not a Match")</f>
        <v>#N/A</v>
      </c>
    </row>
    <row r="462" spans="1:24" x14ac:dyDescent="0.25">
      <c r="A462" s="282">
        <f t="shared" si="76"/>
        <v>456.1</v>
      </c>
      <c r="B462" s="425">
        <v>42399</v>
      </c>
      <c r="C462" s="347">
        <v>0</v>
      </c>
      <c r="D462" s="347">
        <v>1949</v>
      </c>
      <c r="E462" s="267">
        <f t="shared" si="78"/>
        <v>1949</v>
      </c>
      <c r="F462" s="553">
        <v>6984805853</v>
      </c>
      <c r="G462" s="426" t="str">
        <f>IFERROR(VLOOKUP(F462,Database!A:D,2,FALSE),"FG not Found")</f>
        <v>DF 500 ML FIELDBERRY FRT SPRD</v>
      </c>
      <c r="H462" s="269">
        <f>IFERROR(VLOOKUP(F462,Database!A:C,3,FALSE),"r")</f>
        <v>2165</v>
      </c>
      <c r="I462" s="269">
        <f>IFERROR(VLOOKUP(F462,Database!A:D,4,FALSE),"r")</f>
        <v>84</v>
      </c>
      <c r="J462" s="269">
        <f t="shared" si="77"/>
        <v>23.202380952380953</v>
      </c>
      <c r="K462" s="269">
        <f t="shared" si="79"/>
        <v>20</v>
      </c>
      <c r="L462" s="269">
        <f t="shared" si="80"/>
        <v>1680</v>
      </c>
      <c r="M462" s="335">
        <f t="shared" si="81"/>
        <v>1</v>
      </c>
      <c r="N462" s="269">
        <f t="shared" si="82"/>
        <v>4</v>
      </c>
      <c r="O462" s="269">
        <f t="shared" si="83"/>
        <v>269</v>
      </c>
      <c r="P462" s="340">
        <f t="shared" si="84"/>
        <v>8660</v>
      </c>
      <c r="Q462" s="353" t="str">
        <f>IFERROR(VLOOKUP(F462,Database!A:F,6,FALSE),"No")</f>
        <v>Not a Designated Item to Send on Maturity</v>
      </c>
      <c r="R462" s="353" t="str">
        <f>IFERROR(VLOOKUP(F463,Database!A:E,5,FALSE),"")</f>
        <v>Not Acidified Product</v>
      </c>
      <c r="S462" s="352" t="str">
        <f>IFERROR(VLOOKUP(F462,Database!A:G,7,FALSE),"FG not Found")</f>
        <v>Not a Designated Item</v>
      </c>
      <c r="T462" s="281" t="b">
        <f t="shared" si="85"/>
        <v>0</v>
      </c>
      <c r="U462" s="414"/>
      <c r="V462" s="414"/>
      <c r="W462" s="414"/>
      <c r="X462" s="284" t="e">
        <f>IF(VLOOKUP($T462,Tags!A:AU,28)=$E462,"Tags/Reported Prod Match","Not a Match")</f>
        <v>#N/A</v>
      </c>
    </row>
    <row r="463" spans="1:24" x14ac:dyDescent="0.25">
      <c r="A463" s="282">
        <f t="shared" si="76"/>
        <v>457.1</v>
      </c>
      <c r="B463" s="425">
        <v>42403</v>
      </c>
      <c r="C463" s="347">
        <v>0</v>
      </c>
      <c r="D463" s="347">
        <v>121</v>
      </c>
      <c r="E463" s="267">
        <f t="shared" si="78"/>
        <v>121</v>
      </c>
      <c r="F463" s="553">
        <v>5150000012</v>
      </c>
      <c r="G463" s="426" t="str">
        <f>IFERROR(VLOOKUP(F463,Database!A:D,2,FALSE),"FG not Found")</f>
        <v>SH 750ML MARM 3 FRT OR/LE/GR</v>
      </c>
      <c r="H463" s="269">
        <f>IFERROR(VLOOKUP(F463,Database!A:C,3,FALSE),"r")</f>
        <v>2388.1999999999998</v>
      </c>
      <c r="I463" s="269">
        <f>IFERROR(VLOOKUP(F463,Database!A:D,4,FALSE),"r")</f>
        <v>66</v>
      </c>
      <c r="J463" s="269">
        <f t="shared" si="77"/>
        <v>1.8333333333333333</v>
      </c>
      <c r="K463" s="269">
        <f t="shared" si="79"/>
        <v>18</v>
      </c>
      <c r="L463" s="269">
        <f t="shared" si="80"/>
        <v>1188</v>
      </c>
      <c r="M463" s="335">
        <f t="shared" si="81"/>
        <v>0</v>
      </c>
      <c r="N463" s="269">
        <f t="shared" si="82"/>
        <v>2</v>
      </c>
      <c r="O463" s="269">
        <f t="shared" si="83"/>
        <v>121</v>
      </c>
      <c r="P463" s="340">
        <f t="shared" si="84"/>
        <v>4776.3999999999996</v>
      </c>
      <c r="Q463" s="353" t="str">
        <f>IFERROR(VLOOKUP(F463,Database!A:F,6,FALSE),"No")</f>
        <v>Not a Designated Item to Send on Maturity</v>
      </c>
      <c r="R463" s="353" t="str">
        <f>IFERROR(VLOOKUP(F464,Database!A:E,5,FALSE),"")</f>
        <v>Not Acidified Product</v>
      </c>
      <c r="S463" s="352" t="str">
        <f>IFERROR(VLOOKUP(F463,Database!A:G,7,FALSE),"FG not Found")</f>
        <v>Not a Designated Item</v>
      </c>
      <c r="T463" s="281" t="b">
        <f t="shared" si="85"/>
        <v>0</v>
      </c>
      <c r="U463" s="414"/>
      <c r="V463" s="414"/>
      <c r="W463" s="414"/>
      <c r="X463" s="284" t="e">
        <f>IF(VLOOKUP($T463,Tags!A:AU,28)=$E463,"Tags/Reported Prod Match","Not a Match")</f>
        <v>#N/A</v>
      </c>
    </row>
    <row r="464" spans="1:24" x14ac:dyDescent="0.25">
      <c r="A464" s="282">
        <f t="shared" si="76"/>
        <v>458.1</v>
      </c>
      <c r="B464" s="425">
        <v>42399</v>
      </c>
      <c r="C464" s="347">
        <v>0</v>
      </c>
      <c r="D464" s="347">
        <v>17920</v>
      </c>
      <c r="E464" s="267">
        <f t="shared" si="78"/>
        <v>17920</v>
      </c>
      <c r="F464" s="553">
        <v>5150010860</v>
      </c>
      <c r="G464" s="426" t="str">
        <f>IFERROR(VLOOKUP(F464,Database!A:D,2,FALSE),"FG not Found")</f>
        <v>SM 11.5 OZ SLTD CRML SMPL DLT</v>
      </c>
      <c r="H464" s="269">
        <f>IFERROR(VLOOKUP(F464,Database!A:C,3,FALSE),"r")</f>
        <v>1980.2</v>
      </c>
      <c r="I464" s="269">
        <f>IFERROR(VLOOKUP(F464,Database!A:D,4,FALSE),"r")</f>
        <v>252</v>
      </c>
      <c r="J464" s="269">
        <f t="shared" si="77"/>
        <v>71.111111111111114</v>
      </c>
      <c r="K464" s="269">
        <f t="shared" si="79"/>
        <v>22</v>
      </c>
      <c r="L464" s="269">
        <f t="shared" si="80"/>
        <v>5544</v>
      </c>
      <c r="M464" s="335">
        <f t="shared" si="81"/>
        <v>3</v>
      </c>
      <c r="N464" s="269">
        <f t="shared" si="82"/>
        <v>6</v>
      </c>
      <c r="O464" s="269">
        <f t="shared" si="83"/>
        <v>1288</v>
      </c>
      <c r="P464" s="340">
        <f t="shared" si="84"/>
        <v>11881.2</v>
      </c>
      <c r="Q464" s="353" t="str">
        <f>IFERROR(VLOOKUP(F464,Database!A:F,6,FALSE),"No")</f>
        <v>Not a Designated Item to Send on Maturity</v>
      </c>
      <c r="R464" s="353" t="str">
        <f>IFERROR(VLOOKUP(F465,Database!A:E,5,FALSE),"")</f>
        <v>Not Acidified Product</v>
      </c>
      <c r="S464" s="352" t="str">
        <f>IFERROR(VLOOKUP(F464,Database!A:G,7,FALSE),"FG not Found")</f>
        <v>Not a Designated Item</v>
      </c>
      <c r="T464" s="281" t="b">
        <f t="shared" si="85"/>
        <v>1</v>
      </c>
      <c r="U464" s="414"/>
      <c r="V464" s="414"/>
      <c r="W464" s="414"/>
      <c r="X464" s="284" t="e">
        <f>IF(VLOOKUP($T464,Tags!A:AU,28)=$E464,"Tags/Reported Prod Match","Not a Match")</f>
        <v>#N/A</v>
      </c>
    </row>
    <row r="465" spans="1:24" x14ac:dyDescent="0.25">
      <c r="A465" s="282">
        <f t="shared" si="76"/>
        <v>459.1</v>
      </c>
      <c r="B465" s="425">
        <v>42399</v>
      </c>
      <c r="C465" s="347">
        <v>0</v>
      </c>
      <c r="D465" s="347">
        <v>1945</v>
      </c>
      <c r="E465" s="267">
        <f t="shared" si="78"/>
        <v>1945</v>
      </c>
      <c r="F465" s="553">
        <v>6984805853</v>
      </c>
      <c r="G465" s="426" t="str">
        <f>IFERROR(VLOOKUP(F465,Database!A:D,2,FALSE),"FG not Found")</f>
        <v>DF 500 ML FIELDBERRY FRT SPRD</v>
      </c>
      <c r="H465" s="269">
        <f>IFERROR(VLOOKUP(F465,Database!A:C,3,FALSE),"r")</f>
        <v>2165</v>
      </c>
      <c r="I465" s="269">
        <f>IFERROR(VLOOKUP(F465,Database!A:D,4,FALSE),"r")</f>
        <v>84</v>
      </c>
      <c r="J465" s="269">
        <f t="shared" si="77"/>
        <v>23.154761904761905</v>
      </c>
      <c r="K465" s="269">
        <f t="shared" si="79"/>
        <v>20</v>
      </c>
      <c r="L465" s="269">
        <f t="shared" si="80"/>
        <v>1680</v>
      </c>
      <c r="M465" s="335">
        <f t="shared" si="81"/>
        <v>1</v>
      </c>
      <c r="N465" s="269">
        <f t="shared" si="82"/>
        <v>4</v>
      </c>
      <c r="O465" s="269">
        <f t="shared" si="83"/>
        <v>265</v>
      </c>
      <c r="P465" s="340">
        <f t="shared" si="84"/>
        <v>8660</v>
      </c>
      <c r="Q465" s="353" t="str">
        <f>IFERROR(VLOOKUP(F465,Database!A:F,6,FALSE),"No")</f>
        <v>Not a Designated Item to Send on Maturity</v>
      </c>
      <c r="R465" s="353" t="str">
        <f>IFERROR(VLOOKUP(F466,Database!A:E,5,FALSE),"")</f>
        <v>Not Acidified Product</v>
      </c>
      <c r="S465" s="352" t="str">
        <f>IFERROR(VLOOKUP(F465,Database!A:G,7,FALSE),"FG not Found")</f>
        <v>Not a Designated Item</v>
      </c>
      <c r="T465" s="281" t="b">
        <f t="shared" si="85"/>
        <v>0</v>
      </c>
      <c r="U465" s="414"/>
      <c r="V465" s="414"/>
      <c r="W465" s="414"/>
      <c r="X465" s="284" t="e">
        <f>IF(VLOOKUP($T465,Tags!A:AU,28)=$E465,"Tags/Reported Prod Match","Not a Match")</f>
        <v>#N/A</v>
      </c>
    </row>
    <row r="466" spans="1:24" x14ac:dyDescent="0.25">
      <c r="A466" s="282">
        <f t="shared" si="76"/>
        <v>460.1</v>
      </c>
      <c r="B466" s="425">
        <v>42399</v>
      </c>
      <c r="C466" s="347">
        <v>0</v>
      </c>
      <c r="D466" s="347">
        <v>12692</v>
      </c>
      <c r="E466" s="267">
        <f t="shared" si="78"/>
        <v>12692</v>
      </c>
      <c r="F466" s="553">
        <v>5150010864</v>
      </c>
      <c r="G466" s="426" t="str">
        <f>IFERROR(VLOOKUP(F466,Database!A:D,2,FALSE),"FG not Found")</f>
        <v>SM 11.5 OZ HOT FUDGE SMPL DLT</v>
      </c>
      <c r="H466" s="269">
        <f>IFERROR(VLOOKUP(F466,Database!A:C,3,FALSE),"r")</f>
        <v>1980.2</v>
      </c>
      <c r="I466" s="269">
        <f>IFERROR(VLOOKUP(F466,Database!A:D,4,FALSE),"r")</f>
        <v>252</v>
      </c>
      <c r="J466" s="269">
        <f t="shared" si="77"/>
        <v>50.365079365079367</v>
      </c>
      <c r="K466" s="269">
        <f t="shared" si="79"/>
        <v>22</v>
      </c>
      <c r="L466" s="269">
        <f t="shared" si="80"/>
        <v>5544</v>
      </c>
      <c r="M466" s="335">
        <f t="shared" si="81"/>
        <v>2</v>
      </c>
      <c r="N466" s="269">
        <f t="shared" si="82"/>
        <v>7</v>
      </c>
      <c r="O466" s="269">
        <f t="shared" si="83"/>
        <v>1604</v>
      </c>
      <c r="P466" s="340">
        <f t="shared" si="84"/>
        <v>13861.4</v>
      </c>
      <c r="Q466" s="353" t="str">
        <f>IFERROR(VLOOKUP(F466,Database!A:F,6,FALSE),"No")</f>
        <v>Not a Designated Item to Send on Maturity</v>
      </c>
      <c r="R466" s="353" t="str">
        <f>IFERROR(VLOOKUP(F467,Database!A:E,5,FALSE),"")</f>
        <v>Not Acidified Product</v>
      </c>
      <c r="S466" s="352" t="str">
        <f>IFERROR(VLOOKUP(F466,Database!A:G,7,FALSE),"FG not Found")</f>
        <v>Not a Designated Item</v>
      </c>
      <c r="T466" s="281" t="b">
        <f t="shared" si="85"/>
        <v>0</v>
      </c>
      <c r="U466" s="414"/>
      <c r="V466" s="414"/>
      <c r="W466" s="414"/>
      <c r="X466" s="284" t="e">
        <f>IF(VLOOKUP($T466,Tags!A:AU,28)=$E466,"Tags/Reported Prod Match","Not a Match")</f>
        <v>#N/A</v>
      </c>
    </row>
    <row r="467" spans="1:24" x14ac:dyDescent="0.25">
      <c r="A467" s="282">
        <f t="shared" si="76"/>
        <v>461.1</v>
      </c>
      <c r="B467" s="425">
        <v>42403</v>
      </c>
      <c r="C467" s="347">
        <v>0</v>
      </c>
      <c r="D467" s="347">
        <v>1551</v>
      </c>
      <c r="E467" s="267">
        <f t="shared" si="78"/>
        <v>1551</v>
      </c>
      <c r="F467" s="553">
        <v>5150041587</v>
      </c>
      <c r="G467" s="426" t="str">
        <f>IFERROR(VLOOKUP(F467,Database!A:D,2,FALSE),"FG not Found")</f>
        <v>SM 11.5 OZ HOT FDG TOFE SMPDLT</v>
      </c>
      <c r="H467" s="269">
        <f>IFERROR(VLOOKUP(F467,Database!A:C,3,FALSE),"r")</f>
        <v>1980.2</v>
      </c>
      <c r="I467" s="269">
        <f>IFERROR(VLOOKUP(F467,Database!A:D,4,FALSE),"r")</f>
        <v>252</v>
      </c>
      <c r="J467" s="269">
        <f t="shared" si="77"/>
        <v>6.1547619047619051</v>
      </c>
      <c r="K467" s="269">
        <f t="shared" si="79"/>
        <v>22</v>
      </c>
      <c r="L467" s="269">
        <f t="shared" si="80"/>
        <v>5544</v>
      </c>
      <c r="M467" s="335">
        <f t="shared" si="81"/>
        <v>0</v>
      </c>
      <c r="N467" s="269">
        <f t="shared" si="82"/>
        <v>7</v>
      </c>
      <c r="O467" s="269">
        <f t="shared" si="83"/>
        <v>1551</v>
      </c>
      <c r="P467" s="340">
        <f t="shared" si="84"/>
        <v>13861.4</v>
      </c>
      <c r="Q467" s="353" t="str">
        <f>IFERROR(VLOOKUP(F467,Database!A:F,6,FALSE),"No")</f>
        <v>Not a Designated Item to Send on Maturity</v>
      </c>
      <c r="R467" s="353" t="str">
        <f>IFERROR(VLOOKUP(F468,Database!A:E,5,FALSE),"")</f>
        <v>Not Acidified Product</v>
      </c>
      <c r="S467" s="352" t="str">
        <f>IFERROR(VLOOKUP(F467,Database!A:G,7,FALSE),"FG not Found")</f>
        <v>Not a Designated Item</v>
      </c>
      <c r="T467" s="281" t="b">
        <f t="shared" si="85"/>
        <v>0</v>
      </c>
      <c r="U467" s="414"/>
      <c r="V467" s="414"/>
      <c r="W467" s="414"/>
      <c r="X467" s="284" t="e">
        <f>IF(VLOOKUP($T467,Tags!A:AU,28)=$E467,"Tags/Reported Prod Match","Not a Match")</f>
        <v>#N/A</v>
      </c>
    </row>
    <row r="468" spans="1:24" x14ac:dyDescent="0.25">
      <c r="A468" s="282">
        <f t="shared" si="76"/>
        <v>462.1</v>
      </c>
      <c r="B468" s="425">
        <v>42399</v>
      </c>
      <c r="C468" s="347">
        <v>0</v>
      </c>
      <c r="D468" s="347">
        <v>1820</v>
      </c>
      <c r="E468" s="267">
        <f t="shared" si="78"/>
        <v>1820</v>
      </c>
      <c r="F468" s="553">
        <v>5150010865</v>
      </c>
      <c r="G468" s="426" t="str">
        <f>IFERROR(VLOOKUP(F468,Database!A:D,2,FALSE),"FG not Found")</f>
        <v>SM 11.5 OZ DARK CHOC SMPL DLT</v>
      </c>
      <c r="H468" s="269">
        <f>IFERROR(VLOOKUP(F468,Database!A:C,3,FALSE),"r")</f>
        <v>1980.2</v>
      </c>
      <c r="I468" s="269">
        <f>IFERROR(VLOOKUP(F468,Database!A:D,4,FALSE),"r")</f>
        <v>252</v>
      </c>
      <c r="J468" s="269">
        <f t="shared" si="77"/>
        <v>7.2222222222222223</v>
      </c>
      <c r="K468" s="269">
        <f t="shared" si="79"/>
        <v>22</v>
      </c>
      <c r="L468" s="269">
        <f t="shared" si="80"/>
        <v>5544</v>
      </c>
      <c r="M468" s="335">
        <f t="shared" si="81"/>
        <v>0</v>
      </c>
      <c r="N468" s="269">
        <f t="shared" si="82"/>
        <v>8</v>
      </c>
      <c r="O468" s="269">
        <f t="shared" si="83"/>
        <v>1820</v>
      </c>
      <c r="P468" s="340">
        <f t="shared" si="84"/>
        <v>15841.6</v>
      </c>
      <c r="Q468" s="353" t="str">
        <f>IFERROR(VLOOKUP(F468,Database!A:F,6,FALSE),"No")</f>
        <v>Not a Designated Item to Send on Maturity</v>
      </c>
      <c r="R468" s="353" t="str">
        <f>IFERROR(VLOOKUP(F469,Database!A:E,5,FALSE),"")</f>
        <v>Not Acidified Product</v>
      </c>
      <c r="S468" s="352" t="str">
        <f>IFERROR(VLOOKUP(F468,Database!A:G,7,FALSE),"FG not Found")</f>
        <v>Not a Designated Item</v>
      </c>
      <c r="T468" s="281" t="b">
        <f t="shared" si="85"/>
        <v>0</v>
      </c>
      <c r="U468" s="414"/>
      <c r="V468" s="414"/>
      <c r="W468" s="414"/>
      <c r="X468" s="284" t="e">
        <f>IF(VLOOKUP($T468,Tags!A:AU,28)=$E468,"Tags/Reported Prod Match","Not a Match")</f>
        <v>#N/A</v>
      </c>
    </row>
    <row r="469" spans="1:24" x14ac:dyDescent="0.25">
      <c r="A469" s="282">
        <f t="shared" si="76"/>
        <v>463.1</v>
      </c>
      <c r="B469" s="425">
        <v>42399</v>
      </c>
      <c r="C469" s="347">
        <v>0</v>
      </c>
      <c r="D469" s="347">
        <v>369</v>
      </c>
      <c r="E469" s="267">
        <f t="shared" si="78"/>
        <v>369</v>
      </c>
      <c r="F469" s="553">
        <v>5150003561</v>
      </c>
      <c r="G469" s="426" t="str">
        <f>IFERROR(VLOOKUP(F469,Database!A:D,2,FALSE),"FG not Found")</f>
        <v>DK 20 ML PURE BLACKBERRY JAM</v>
      </c>
      <c r="H469" s="269">
        <f>IFERROR(VLOOKUP(F469,Database!A:C,3,FALSE),"r")</f>
        <v>1996.2</v>
      </c>
      <c r="I469" s="269">
        <f>IFERROR(VLOOKUP(F469,Database!A:D,4,FALSE),"r")</f>
        <v>136</v>
      </c>
      <c r="J469" s="269">
        <f t="shared" si="77"/>
        <v>2.7132352941176472</v>
      </c>
      <c r="K469" s="269">
        <f t="shared" si="79"/>
        <v>22</v>
      </c>
      <c r="L469" s="269">
        <f t="shared" si="80"/>
        <v>2992</v>
      </c>
      <c r="M469" s="335">
        <f t="shared" si="81"/>
        <v>0</v>
      </c>
      <c r="N469" s="269">
        <f t="shared" si="82"/>
        <v>3</v>
      </c>
      <c r="O469" s="269">
        <f t="shared" si="83"/>
        <v>369</v>
      </c>
      <c r="P469" s="340">
        <f t="shared" si="84"/>
        <v>5988.6</v>
      </c>
      <c r="Q469" s="353" t="str">
        <f>IFERROR(VLOOKUP(F469,Database!A:F,6,FALSE),"No")</f>
        <v>Not a Designated Item to Send on Maturity</v>
      </c>
      <c r="R469" s="353" t="str">
        <f>IFERROR(VLOOKUP(F470,Database!A:E,5,FALSE),"")</f>
        <v>Not Acidified Product</v>
      </c>
      <c r="S469" s="352" t="str">
        <f>IFERROR(VLOOKUP(F469,Database!A:G,7,FALSE),"FG not Found")</f>
        <v>Not a Designated Item</v>
      </c>
      <c r="T469" s="281" t="b">
        <f t="shared" si="85"/>
        <v>0</v>
      </c>
      <c r="U469" s="414"/>
      <c r="V469" s="414"/>
      <c r="W469" s="414"/>
      <c r="X469" s="284" t="e">
        <f>IF(VLOOKUP($T469,Tags!A:AU,28)=$E469,"Tags/Reported Prod Match","Not a Match")</f>
        <v>#N/A</v>
      </c>
    </row>
    <row r="470" spans="1:24" x14ac:dyDescent="0.25">
      <c r="A470" s="282">
        <f t="shared" si="76"/>
        <v>464.1</v>
      </c>
      <c r="B470" s="425">
        <v>42403</v>
      </c>
      <c r="C470" s="347">
        <v>0</v>
      </c>
      <c r="D470" s="347">
        <v>0</v>
      </c>
      <c r="E470" s="267">
        <f t="shared" si="78"/>
        <v>0</v>
      </c>
      <c r="F470" s="553">
        <v>5150008214</v>
      </c>
      <c r="G470" s="426" t="str">
        <f>IFERROR(VLOOKUP(F470,Database!A:D,2,FALSE),"FG not Found")</f>
        <v>CB 1 OZ TRIPLE BERRY PC</v>
      </c>
      <c r="H470" s="269">
        <f>IFERROR(VLOOKUP(F470,Database!A:C,3,FALSE),"r")</f>
        <v>1928.2</v>
      </c>
      <c r="I470" s="269">
        <f>IFERROR(VLOOKUP(F470,Database!A:D,4,FALSE),"r")</f>
        <v>136</v>
      </c>
      <c r="J470" s="269">
        <f t="shared" si="77"/>
        <v>0</v>
      </c>
      <c r="K470" s="269">
        <f t="shared" si="79"/>
        <v>23</v>
      </c>
      <c r="L470" s="269">
        <f t="shared" si="80"/>
        <v>3128</v>
      </c>
      <c r="M470" s="335">
        <f t="shared" si="81"/>
        <v>0</v>
      </c>
      <c r="N470" s="269">
        <f t="shared" si="82"/>
        <v>0</v>
      </c>
      <c r="O470" s="269">
        <f t="shared" si="83"/>
        <v>0</v>
      </c>
      <c r="P470" s="340">
        <f t="shared" si="84"/>
        <v>0</v>
      </c>
      <c r="Q470" s="353" t="str">
        <f>IFERROR(VLOOKUP(F470,Database!A:F,6,FALSE),"No")</f>
        <v>Not a Designated Item to Send on Maturity</v>
      </c>
      <c r="R470" s="353" t="str">
        <f>IFERROR(VLOOKUP(F471,Database!A:E,5,FALSE),"")</f>
        <v>Not Acidified Product</v>
      </c>
      <c r="S470" s="352" t="str">
        <f>IFERROR(VLOOKUP(F470,Database!A:G,7,FALSE),"FG not Found")</f>
        <v>Not a Designated Item</v>
      </c>
      <c r="T470" s="281" t="b">
        <f t="shared" si="85"/>
        <v>1</v>
      </c>
      <c r="U470" s="414"/>
      <c r="V470" s="414"/>
      <c r="W470" s="414"/>
      <c r="X470" s="284" t="e">
        <f>IF(VLOOKUP($T470,Tags!A:AU,28)=$E470,"Tags/Reported Prod Match","Not a Match")</f>
        <v>#N/A</v>
      </c>
    </row>
    <row r="471" spans="1:24" x14ac:dyDescent="0.25">
      <c r="A471" s="282">
        <f t="shared" si="76"/>
        <v>465.1</v>
      </c>
      <c r="B471" s="425">
        <v>42403</v>
      </c>
      <c r="C471" s="347">
        <v>0</v>
      </c>
      <c r="D471" s="347">
        <v>748</v>
      </c>
      <c r="E471" s="267">
        <f t="shared" si="78"/>
        <v>748</v>
      </c>
      <c r="F471" s="553">
        <v>5150002297</v>
      </c>
      <c r="G471" s="426" t="str">
        <f>IFERROR(VLOOKUP(F471,Database!A:D,2,FALSE),"FG not Found")</f>
        <v>DK 1.2 FL OZ REAL MAYONNAISE</v>
      </c>
      <c r="H471" s="269">
        <f>IFERROR(VLOOKUP(F471,Database!A:C,3,FALSE),"r")</f>
        <v>1754.8</v>
      </c>
      <c r="I471" s="269">
        <f>IFERROR(VLOOKUP(F471,Database!A:D,4,FALSE),"r")</f>
        <v>119</v>
      </c>
      <c r="J471" s="269">
        <f t="shared" si="77"/>
        <v>6.2857142857142856</v>
      </c>
      <c r="K471" s="269">
        <f t="shared" si="79"/>
        <v>25</v>
      </c>
      <c r="L471" s="269">
        <f t="shared" si="80"/>
        <v>2975</v>
      </c>
      <c r="M471" s="335">
        <f t="shared" si="81"/>
        <v>0</v>
      </c>
      <c r="N471" s="269">
        <f t="shared" si="82"/>
        <v>7</v>
      </c>
      <c r="O471" s="269">
        <f t="shared" si="83"/>
        <v>748</v>
      </c>
      <c r="P471" s="340">
        <f t="shared" si="84"/>
        <v>12283.6</v>
      </c>
      <c r="Q471" s="353" t="str">
        <f>IFERROR(VLOOKUP(F471,Database!A:F,6,FALSE),"No")</f>
        <v>MICRO</v>
      </c>
      <c r="R471" s="353" t="str">
        <f>IFERROR(VLOOKUP(F472,Database!A:E,5,FALSE),"")</f>
        <v>Not Acidified Product</v>
      </c>
      <c r="S471" s="352" t="str">
        <f>IFERROR(VLOOKUP(F471,Database!A:G,7,FALSE),"FG not Found")</f>
        <v>Allergen</v>
      </c>
      <c r="T471" s="281" t="b">
        <f t="shared" si="85"/>
        <v>0</v>
      </c>
      <c r="U471" s="414"/>
      <c r="V471" s="414"/>
      <c r="W471" s="414"/>
      <c r="X471" s="284" t="e">
        <f>IF(VLOOKUP($T471,Tags!A:AU,28)=$E471,"Tags/Reported Prod Match","Not a Match")</f>
        <v>#N/A</v>
      </c>
    </row>
    <row r="472" spans="1:24" x14ac:dyDescent="0.25">
      <c r="A472" s="282">
        <f t="shared" si="76"/>
        <v>466.1</v>
      </c>
      <c r="B472" s="425">
        <v>42403</v>
      </c>
      <c r="C472" s="347">
        <v>0</v>
      </c>
      <c r="D472" s="347">
        <v>1745</v>
      </c>
      <c r="E472" s="267">
        <f t="shared" si="78"/>
        <v>1745</v>
      </c>
      <c r="F472" s="553">
        <v>3619210526</v>
      </c>
      <c r="G472" s="426" t="str">
        <f>IFERROR(VLOOKUP(F472,Database!A:D,2,FALSE),"FG not Found")</f>
        <v>SCO SQR 9.5 OZ ORG MANGO FS 6 CT</v>
      </c>
      <c r="H472" s="269">
        <f>IFERROR(VLOOKUP(F472,Database!A:C,3,FALSE),"r")</f>
        <v>2390</v>
      </c>
      <c r="I472" s="269">
        <f>IFERROR(VLOOKUP(F472,Database!A:D,4,FALSE),"r")</f>
        <v>360</v>
      </c>
      <c r="J472" s="269">
        <f t="shared" si="77"/>
        <v>4.8472222222222223</v>
      </c>
      <c r="K472" s="269">
        <f t="shared" si="79"/>
        <v>18</v>
      </c>
      <c r="L472" s="269">
        <f t="shared" si="80"/>
        <v>6480</v>
      </c>
      <c r="M472" s="335">
        <f t="shared" si="81"/>
        <v>0</v>
      </c>
      <c r="N472" s="269">
        <f t="shared" si="82"/>
        <v>5</v>
      </c>
      <c r="O472" s="269">
        <f t="shared" si="83"/>
        <v>1745</v>
      </c>
      <c r="P472" s="340">
        <f t="shared" si="84"/>
        <v>11950</v>
      </c>
      <c r="Q472" s="353" t="str">
        <f>IFERROR(VLOOKUP(F472,Database!A:F,6,FALSE),"No")</f>
        <v>Not a Designated Item to Send on Maturity</v>
      </c>
      <c r="R472" s="353" t="str">
        <f>IFERROR(VLOOKUP(F473,Database!A:E,5,FALSE),"")</f>
        <v>Not Acidified Product</v>
      </c>
      <c r="S472" s="352" t="str">
        <f>IFERROR(VLOOKUP(F472,Database!A:G,7,FALSE),"FG not Found")</f>
        <v>Not a Designated Item</v>
      </c>
      <c r="T472" s="281" t="b">
        <f t="shared" si="85"/>
        <v>0</v>
      </c>
      <c r="U472" s="414"/>
      <c r="V472" s="414"/>
      <c r="W472" s="414"/>
      <c r="X472" s="284" t="e">
        <f>IF(VLOOKUP($T472,Tags!A:AU,28)=$E472,"Tags/Reported Prod Match","Not a Match")</f>
        <v>#N/A</v>
      </c>
    </row>
    <row r="473" spans="1:24" x14ac:dyDescent="0.25">
      <c r="A473" s="282">
        <f t="shared" si="76"/>
        <v>467.1</v>
      </c>
      <c r="B473" s="425">
        <v>42403</v>
      </c>
      <c r="C473" s="347">
        <v>0</v>
      </c>
      <c r="D473" s="347">
        <v>1682</v>
      </c>
      <c r="E473" s="267">
        <f t="shared" si="78"/>
        <v>1682</v>
      </c>
      <c r="F473" s="553">
        <v>3619210524</v>
      </c>
      <c r="G473" s="426" t="str">
        <f>IFERROR(VLOOKUP(F473,Database!A:D,2,FALSE),"FG not Found")</f>
        <v>SCO SQR 9.5 OZ ORG APRICOT FS 6 CT</v>
      </c>
      <c r="H473" s="269">
        <f>IFERROR(VLOOKUP(F473,Database!A:C,3,FALSE),"r")</f>
        <v>2390</v>
      </c>
      <c r="I473" s="269">
        <f>IFERROR(VLOOKUP(F473,Database!A:D,4,FALSE),"r")</f>
        <v>360</v>
      </c>
      <c r="J473" s="269">
        <f t="shared" si="77"/>
        <v>4.6722222222222225</v>
      </c>
      <c r="K473" s="269">
        <f t="shared" si="79"/>
        <v>18</v>
      </c>
      <c r="L473" s="269">
        <f t="shared" si="80"/>
        <v>6480</v>
      </c>
      <c r="M473" s="335">
        <f t="shared" si="81"/>
        <v>0</v>
      </c>
      <c r="N473" s="269">
        <f t="shared" si="82"/>
        <v>5</v>
      </c>
      <c r="O473" s="269">
        <f t="shared" si="83"/>
        <v>1682</v>
      </c>
      <c r="P473" s="340">
        <f t="shared" si="84"/>
        <v>11950</v>
      </c>
      <c r="Q473" s="353" t="str">
        <f>IFERROR(VLOOKUP(F473,Database!A:F,6,FALSE),"No")</f>
        <v>Not a Designated Item to Send on Maturity</v>
      </c>
      <c r="R473" s="353" t="str">
        <f>IFERROR(VLOOKUP(F474,Database!A:E,5,FALSE),"")</f>
        <v>Not Acidified Product</v>
      </c>
      <c r="S473" s="352" t="str">
        <f>IFERROR(VLOOKUP(F473,Database!A:G,7,FALSE),"FG not Found")</f>
        <v>Not a Designated Item</v>
      </c>
      <c r="T473" s="281" t="b">
        <f t="shared" si="85"/>
        <v>0</v>
      </c>
      <c r="U473" s="414"/>
      <c r="V473" s="414"/>
      <c r="W473" s="414"/>
      <c r="X473" s="284" t="e">
        <f>IF(VLOOKUP($T473,Tags!A:AU,28)=$E473,"Tags/Reported Prod Match","Not a Match")</f>
        <v>#N/A</v>
      </c>
    </row>
    <row r="474" spans="1:24" x14ac:dyDescent="0.25">
      <c r="A474" s="282">
        <f t="shared" si="76"/>
        <v>468.1</v>
      </c>
      <c r="B474" s="425">
        <v>42403</v>
      </c>
      <c r="C474" s="347">
        <v>0</v>
      </c>
      <c r="D474" s="347">
        <v>1633</v>
      </c>
      <c r="E474" s="267">
        <f t="shared" si="78"/>
        <v>1633</v>
      </c>
      <c r="F474" s="553">
        <v>3619210527</v>
      </c>
      <c r="G474" s="426" t="str">
        <f>IFERROR(VLOOKUP(F474,Database!A:D,2,FALSE),"FG not Found")</f>
        <v>SCO SQR 9.5OZ ORG CNCRD GRP FS 6CT</v>
      </c>
      <c r="H474" s="269">
        <f>IFERROR(VLOOKUP(F474,Database!A:C,3,FALSE),"r")</f>
        <v>2390</v>
      </c>
      <c r="I474" s="269">
        <f>IFERROR(VLOOKUP(F474,Database!A:D,4,FALSE),"r")</f>
        <v>360</v>
      </c>
      <c r="J474" s="269">
        <f t="shared" si="77"/>
        <v>4.5361111111111114</v>
      </c>
      <c r="K474" s="269">
        <f t="shared" si="79"/>
        <v>18</v>
      </c>
      <c r="L474" s="269">
        <f t="shared" si="80"/>
        <v>6480</v>
      </c>
      <c r="M474" s="335">
        <f t="shared" si="81"/>
        <v>0</v>
      </c>
      <c r="N474" s="269">
        <f t="shared" si="82"/>
        <v>5</v>
      </c>
      <c r="O474" s="269">
        <f t="shared" si="83"/>
        <v>1633</v>
      </c>
      <c r="P474" s="340">
        <f t="shared" si="84"/>
        <v>11950</v>
      </c>
      <c r="Q474" s="353" t="str">
        <f>IFERROR(VLOOKUP(F474,Database!A:F,6,FALSE),"No")</f>
        <v>Not a Designated Item to Send on Maturity</v>
      </c>
      <c r="R474" s="353" t="str">
        <f>IFERROR(VLOOKUP(F475,Database!A:E,5,FALSE),"")</f>
        <v>Not Acidified Product</v>
      </c>
      <c r="S474" s="352" t="str">
        <f>IFERROR(VLOOKUP(F474,Database!A:G,7,FALSE),"FG not Found")</f>
        <v>Not a Designated Item</v>
      </c>
      <c r="T474" s="281" t="b">
        <f t="shared" si="85"/>
        <v>0</v>
      </c>
      <c r="U474" s="414"/>
      <c r="V474" s="414"/>
      <c r="W474" s="414"/>
      <c r="X474" s="284" t="e">
        <f>IF(VLOOKUP($T474,Tags!A:AU,28)=$E474,"Tags/Reported Prod Match","Not a Match")</f>
        <v>#N/A</v>
      </c>
    </row>
    <row r="475" spans="1:24" x14ac:dyDescent="0.25">
      <c r="A475" s="282">
        <f t="shared" si="76"/>
        <v>469.1</v>
      </c>
      <c r="B475" s="425">
        <v>42403</v>
      </c>
      <c r="C475" s="347">
        <v>0</v>
      </c>
      <c r="D475" s="347">
        <v>2504</v>
      </c>
      <c r="E475" s="267">
        <f t="shared" si="78"/>
        <v>2504</v>
      </c>
      <c r="F475" s="553">
        <v>3619210523</v>
      </c>
      <c r="G475" s="426" t="str">
        <f>IFERROR(VLOOKUP(F475,Database!A:D,2,FALSE),"FG not Found")</f>
        <v>SCO SQR 9.5OZ ORG SDL RASP FS 6 CT</v>
      </c>
      <c r="H475" s="269">
        <f>IFERROR(VLOOKUP(F475,Database!A:C,3,FALSE),"r")</f>
        <v>2390</v>
      </c>
      <c r="I475" s="269">
        <f>IFERROR(VLOOKUP(F475,Database!A:D,4,FALSE),"r")</f>
        <v>360</v>
      </c>
      <c r="J475" s="269">
        <f t="shared" si="77"/>
        <v>6.9555555555555557</v>
      </c>
      <c r="K475" s="269">
        <f t="shared" si="79"/>
        <v>18</v>
      </c>
      <c r="L475" s="269">
        <f t="shared" si="80"/>
        <v>6480</v>
      </c>
      <c r="M475" s="335">
        <f t="shared" si="81"/>
        <v>0</v>
      </c>
      <c r="N475" s="269">
        <f t="shared" si="82"/>
        <v>7</v>
      </c>
      <c r="O475" s="269">
        <f t="shared" si="83"/>
        <v>2504</v>
      </c>
      <c r="P475" s="340">
        <f t="shared" si="84"/>
        <v>16730</v>
      </c>
      <c r="Q475" s="353" t="str">
        <f>IFERROR(VLOOKUP(F475,Database!A:F,6,FALSE),"No")</f>
        <v>Not a Designated Item to Send on Maturity</v>
      </c>
      <c r="R475" s="353" t="str">
        <f>IFERROR(VLOOKUP(F476,Database!A:E,5,FALSE),"")</f>
        <v>Not Acidified Product</v>
      </c>
      <c r="S475" s="352" t="str">
        <f>IFERROR(VLOOKUP(F475,Database!A:G,7,FALSE),"FG not Found")</f>
        <v>Not a Designated Item</v>
      </c>
      <c r="T475" s="281" t="b">
        <f t="shared" si="85"/>
        <v>0</v>
      </c>
      <c r="U475" s="414"/>
      <c r="V475" s="414"/>
      <c r="W475" s="414"/>
      <c r="X475" s="284" t="e">
        <f>IF(VLOOKUP($T475,Tags!A:AU,28)=$E475,"Tags/Reported Prod Match","Not a Match")</f>
        <v>#N/A</v>
      </c>
    </row>
    <row r="476" spans="1:24" x14ac:dyDescent="0.25">
      <c r="A476" s="282">
        <f t="shared" si="76"/>
        <v>470.1</v>
      </c>
      <c r="B476" s="425">
        <v>42403</v>
      </c>
      <c r="C476" s="347">
        <v>0</v>
      </c>
      <c r="D476" s="347">
        <v>5606</v>
      </c>
      <c r="E476" s="267">
        <f t="shared" si="78"/>
        <v>5606</v>
      </c>
      <c r="F476" s="553">
        <v>3619210525</v>
      </c>
      <c r="G476" s="426" t="str">
        <f>IFERROR(VLOOKUP(F476,Database!A:D,2,FALSE),"FG not Found")</f>
        <v>SCO SQR 9.5 OZ ORG STRAW FS 6 CT</v>
      </c>
      <c r="H476" s="269">
        <f>IFERROR(VLOOKUP(F476,Database!A:C,3,FALSE),"r")</f>
        <v>2390</v>
      </c>
      <c r="I476" s="269">
        <f>IFERROR(VLOOKUP(F476,Database!A:D,4,FALSE),"r")</f>
        <v>360</v>
      </c>
      <c r="J476" s="269">
        <f t="shared" si="77"/>
        <v>15.572222222222223</v>
      </c>
      <c r="K476" s="269">
        <f t="shared" si="79"/>
        <v>18</v>
      </c>
      <c r="L476" s="269">
        <f t="shared" si="80"/>
        <v>6480</v>
      </c>
      <c r="M476" s="335">
        <f t="shared" si="81"/>
        <v>0</v>
      </c>
      <c r="N476" s="269">
        <f t="shared" si="82"/>
        <v>16</v>
      </c>
      <c r="O476" s="269">
        <f t="shared" si="83"/>
        <v>5606</v>
      </c>
      <c r="P476" s="340">
        <f t="shared" si="84"/>
        <v>38240</v>
      </c>
      <c r="Q476" s="353" t="str">
        <f>IFERROR(VLOOKUP(F476,Database!A:F,6,FALSE),"No")</f>
        <v>Not a Designated Item to Send on Maturity</v>
      </c>
      <c r="R476" s="353" t="str">
        <f>IFERROR(VLOOKUP(F477,Database!A:E,5,FALSE),"")</f>
        <v>Not Acidified Product</v>
      </c>
      <c r="S476" s="352" t="str">
        <f>IFERROR(VLOOKUP(F476,Database!A:G,7,FALSE),"FG not Found")</f>
        <v>Not a Designated Item</v>
      </c>
      <c r="T476" s="281" t="b">
        <f t="shared" si="85"/>
        <v>0</v>
      </c>
      <c r="U476" s="414"/>
      <c r="V476" s="414"/>
      <c r="W476" s="414"/>
      <c r="X476" s="284" t="e">
        <f>IF(VLOOKUP($T476,Tags!A:AU,28)=$E476,"Tags/Reported Prod Match","Not a Match")</f>
        <v>#N/A</v>
      </c>
    </row>
    <row r="477" spans="1:24" x14ac:dyDescent="0.25">
      <c r="A477" s="282">
        <f t="shared" si="76"/>
        <v>471.1</v>
      </c>
      <c r="B477" s="425">
        <v>42403</v>
      </c>
      <c r="C477" s="347">
        <v>0</v>
      </c>
      <c r="D477" s="347">
        <v>3467</v>
      </c>
      <c r="E477" s="267">
        <f t="shared" si="78"/>
        <v>3467</v>
      </c>
      <c r="F477" s="553">
        <v>3619210520</v>
      </c>
      <c r="G477" s="426" t="str">
        <f>IFERROR(VLOOKUP(F477,Database!A:D,2,FALSE),"FG not Found")</f>
        <v>SCO SQR 9.5OZ ORG BLKBYPMGR FS 6CT</v>
      </c>
      <c r="H477" s="269">
        <f>IFERROR(VLOOKUP(F477,Database!A:C,3,FALSE),"r")</f>
        <v>2390</v>
      </c>
      <c r="I477" s="269">
        <f>IFERROR(VLOOKUP(F477,Database!A:D,4,FALSE),"r")</f>
        <v>360</v>
      </c>
      <c r="J477" s="269">
        <f t="shared" si="77"/>
        <v>9.6305555555555564</v>
      </c>
      <c r="K477" s="269">
        <f t="shared" si="79"/>
        <v>18</v>
      </c>
      <c r="L477" s="269">
        <f t="shared" si="80"/>
        <v>6480</v>
      </c>
      <c r="M477" s="335">
        <f t="shared" si="81"/>
        <v>0</v>
      </c>
      <c r="N477" s="269">
        <f t="shared" si="82"/>
        <v>10</v>
      </c>
      <c r="O477" s="269">
        <f t="shared" si="83"/>
        <v>3467</v>
      </c>
      <c r="P477" s="340">
        <f t="shared" si="84"/>
        <v>23900</v>
      </c>
      <c r="Q477" s="353" t="str">
        <f>IFERROR(VLOOKUP(F477,Database!A:F,6,FALSE),"No")</f>
        <v>Not a Designated Item to Send on Maturity</v>
      </c>
      <c r="R477" s="353" t="str">
        <f>IFERROR(VLOOKUP(F478,Database!A:E,5,FALSE),"")</f>
        <v>Not Acidified Product</v>
      </c>
      <c r="S477" s="352" t="str">
        <f>IFERROR(VLOOKUP(F477,Database!A:G,7,FALSE),"FG not Found")</f>
        <v>Not a Designated Item</v>
      </c>
      <c r="T477" s="281" t="b">
        <f t="shared" si="85"/>
        <v>0</v>
      </c>
      <c r="U477" s="414"/>
      <c r="V477" s="414"/>
      <c r="W477" s="414"/>
      <c r="X477" s="284" t="e">
        <f>IF(VLOOKUP($T477,Tags!A:AU,28)=$E477,"Tags/Reported Prod Match","Not a Match")</f>
        <v>#N/A</v>
      </c>
    </row>
    <row r="478" spans="1:24" x14ac:dyDescent="0.25">
      <c r="A478" s="282">
        <f t="shared" si="76"/>
        <v>472.1</v>
      </c>
      <c r="B478" s="425">
        <v>42403</v>
      </c>
      <c r="C478" s="347">
        <v>0</v>
      </c>
      <c r="D478" s="347">
        <v>2308</v>
      </c>
      <c r="E478" s="267">
        <f t="shared" si="78"/>
        <v>2308</v>
      </c>
      <c r="F478" s="553">
        <v>5150003354</v>
      </c>
      <c r="G478" s="426" t="str">
        <f>IFERROR(VLOOKUP(F478,Database!A:D,2,FALSE),"FG not Found")</f>
        <v>DK 10 OZ SDL BOYSENBERRY PRES-6PK</v>
      </c>
      <c r="H478" s="269">
        <f>IFERROR(VLOOKUP(F478,Database!A:C,3,FALSE),"r")</f>
        <v>2462</v>
      </c>
      <c r="I478" s="269">
        <f>IFERROR(VLOOKUP(F478,Database!A:D,4,FALSE),"r")</f>
        <v>360</v>
      </c>
      <c r="J478" s="269">
        <f t="shared" si="77"/>
        <v>6.4111111111111114</v>
      </c>
      <c r="K478" s="269">
        <f t="shared" si="79"/>
        <v>18</v>
      </c>
      <c r="L478" s="269">
        <f t="shared" si="80"/>
        <v>6480</v>
      </c>
      <c r="M478" s="335">
        <f t="shared" si="81"/>
        <v>0</v>
      </c>
      <c r="N478" s="269">
        <f t="shared" si="82"/>
        <v>7</v>
      </c>
      <c r="O478" s="269">
        <f t="shared" si="83"/>
        <v>2308</v>
      </c>
      <c r="P478" s="340">
        <f t="shared" si="84"/>
        <v>17234</v>
      </c>
      <c r="Q478" s="353" t="str">
        <f>IFERROR(VLOOKUP(F478,Database!A:F,6,FALSE),"No")</f>
        <v>Not a Designated Item to Send on Maturity</v>
      </c>
      <c r="R478" s="353" t="str">
        <f>IFERROR(VLOOKUP(F479,Database!A:E,5,FALSE),"")</f>
        <v>Not Acidified Product</v>
      </c>
      <c r="S478" s="352" t="str">
        <f>IFERROR(VLOOKUP(F478,Database!A:G,7,FALSE),"FG not Found")</f>
        <v>Not a Designated Item</v>
      </c>
      <c r="T478" s="281" t="b">
        <f t="shared" si="85"/>
        <v>0</v>
      </c>
      <c r="U478" s="414"/>
      <c r="V478" s="414"/>
      <c r="W478" s="414"/>
      <c r="X478" s="284" t="e">
        <f>IF(VLOOKUP($T478,Tags!A:AU,28)=$E478,"Tags/Reported Prod Match","Not a Match")</f>
        <v>#N/A</v>
      </c>
    </row>
    <row r="479" spans="1:24" x14ac:dyDescent="0.25">
      <c r="A479" s="282">
        <f t="shared" si="76"/>
        <v>473.1</v>
      </c>
      <c r="B479" s="425">
        <v>42403</v>
      </c>
      <c r="C479" s="347">
        <v>0</v>
      </c>
      <c r="D479" s="347">
        <v>3117</v>
      </c>
      <c r="E479" s="267">
        <f t="shared" si="78"/>
        <v>3117</v>
      </c>
      <c r="F479" s="553">
        <v>5150003357</v>
      </c>
      <c r="G479" s="426" t="str">
        <f>IFERROR(VLOOKUP(F479,Database!A:D,2,FALSE),"FG not Found")</f>
        <v>DK 10 OZ SDL BLACKBERRY PRES-6PK</v>
      </c>
      <c r="H479" s="269">
        <f>IFERROR(VLOOKUP(F479,Database!A:C,3,FALSE),"r")</f>
        <v>2462</v>
      </c>
      <c r="I479" s="269">
        <f>IFERROR(VLOOKUP(F479,Database!A:D,4,FALSE),"r")</f>
        <v>360</v>
      </c>
      <c r="J479" s="269">
        <f t="shared" si="77"/>
        <v>8.6583333333333332</v>
      </c>
      <c r="K479" s="269">
        <f t="shared" si="79"/>
        <v>18</v>
      </c>
      <c r="L479" s="269">
        <f t="shared" si="80"/>
        <v>6480</v>
      </c>
      <c r="M479" s="335">
        <f t="shared" si="81"/>
        <v>0</v>
      </c>
      <c r="N479" s="269">
        <f t="shared" si="82"/>
        <v>9</v>
      </c>
      <c r="O479" s="269">
        <f t="shared" si="83"/>
        <v>3117</v>
      </c>
      <c r="P479" s="340">
        <f t="shared" si="84"/>
        <v>22158</v>
      </c>
      <c r="Q479" s="353" t="str">
        <f>IFERROR(VLOOKUP(F479,Database!A:F,6,FALSE),"No")</f>
        <v>Not a Designated Item to Send on Maturity</v>
      </c>
      <c r="R479" s="353" t="str">
        <f>IFERROR(VLOOKUP(F480,Database!A:E,5,FALSE),"")</f>
        <v>Not Acidified Product</v>
      </c>
      <c r="S479" s="352" t="str">
        <f>IFERROR(VLOOKUP(F479,Database!A:G,7,FALSE),"FG not Found")</f>
        <v>Not a Designated Item</v>
      </c>
      <c r="T479" s="281" t="b">
        <f t="shared" si="85"/>
        <v>0</v>
      </c>
      <c r="U479" s="414"/>
      <c r="V479" s="414"/>
      <c r="W479" s="414"/>
      <c r="X479" s="284" t="e">
        <f>IF(VLOOKUP($T479,Tags!A:AU,28)=$E479,"Tags/Reported Prod Match","Not a Match")</f>
        <v>#N/A</v>
      </c>
    </row>
    <row r="480" spans="1:24" x14ac:dyDescent="0.25">
      <c r="A480" s="282">
        <f t="shared" si="76"/>
        <v>474.1</v>
      </c>
      <c r="B480" s="425">
        <v>42403</v>
      </c>
      <c r="C480" s="347">
        <v>0</v>
      </c>
      <c r="D480" s="347">
        <v>3075</v>
      </c>
      <c r="E480" s="267">
        <f t="shared" si="78"/>
        <v>3075</v>
      </c>
      <c r="F480" s="553">
        <v>5150003355</v>
      </c>
      <c r="G480" s="426" t="str">
        <f>IFERROR(VLOOKUP(F480,Database!A:D,2,FALSE),"FG not Found")</f>
        <v>DK 10 OZ SDL BLACK RASP PRES-6PK</v>
      </c>
      <c r="H480" s="269">
        <f>IFERROR(VLOOKUP(F480,Database!A:C,3,FALSE),"r")</f>
        <v>2462</v>
      </c>
      <c r="I480" s="269">
        <f>IFERROR(VLOOKUP(F480,Database!A:D,4,FALSE),"r")</f>
        <v>360</v>
      </c>
      <c r="J480" s="269">
        <f t="shared" si="77"/>
        <v>8.5416666666666661</v>
      </c>
      <c r="K480" s="269">
        <f t="shared" si="79"/>
        <v>18</v>
      </c>
      <c r="L480" s="269">
        <f t="shared" si="80"/>
        <v>6480</v>
      </c>
      <c r="M480" s="335">
        <f t="shared" si="81"/>
        <v>0</v>
      </c>
      <c r="N480" s="269">
        <f t="shared" si="82"/>
        <v>9</v>
      </c>
      <c r="O480" s="269">
        <f t="shared" si="83"/>
        <v>3075</v>
      </c>
      <c r="P480" s="340">
        <f t="shared" si="84"/>
        <v>22158</v>
      </c>
      <c r="Q480" s="353" t="str">
        <f>IFERROR(VLOOKUP(F480,Database!A:F,6,FALSE),"No")</f>
        <v>Not a Designated Item to Send on Maturity</v>
      </c>
      <c r="R480" s="353" t="str">
        <f>IFERROR(VLOOKUP(F481,Database!A:E,5,FALSE),"")</f>
        <v>Not Acidified Product</v>
      </c>
      <c r="S480" s="352" t="str">
        <f>IFERROR(VLOOKUP(F480,Database!A:G,7,FALSE),"FG not Found")</f>
        <v>Not a Designated Item</v>
      </c>
      <c r="T480" s="281" t="b">
        <f t="shared" si="85"/>
        <v>0</v>
      </c>
      <c r="U480" s="414"/>
      <c r="V480" s="414"/>
      <c r="W480" s="414"/>
      <c r="X480" s="284" t="e">
        <f>IF(VLOOKUP($T480,Tags!A:AU,28)=$E480,"Tags/Reported Prod Match","Not a Match")</f>
        <v>#N/A</v>
      </c>
    </row>
    <row r="481" spans="1:24" x14ac:dyDescent="0.25">
      <c r="A481" s="282">
        <f t="shared" si="76"/>
        <v>475.1</v>
      </c>
      <c r="B481" s="425">
        <v>42403</v>
      </c>
      <c r="C481" s="347">
        <v>0</v>
      </c>
      <c r="D481" s="347">
        <v>1932</v>
      </c>
      <c r="E481" s="267">
        <f t="shared" si="78"/>
        <v>1932</v>
      </c>
      <c r="F481" s="553">
        <v>5150003367</v>
      </c>
      <c r="G481" s="426" t="str">
        <f>IFERROR(VLOOKUP(F481,Database!A:D,2,FALSE),"FG not Found")</f>
        <v>DK 10 OZ STRAWBERRY PRESERVES-6PK</v>
      </c>
      <c r="H481" s="269">
        <f>IFERROR(VLOOKUP(F481,Database!A:C,3,FALSE),"r")</f>
        <v>2462</v>
      </c>
      <c r="I481" s="269">
        <f>IFERROR(VLOOKUP(F481,Database!A:D,4,FALSE),"r")</f>
        <v>360</v>
      </c>
      <c r="J481" s="269">
        <f t="shared" si="77"/>
        <v>5.3666666666666663</v>
      </c>
      <c r="K481" s="269">
        <f t="shared" si="79"/>
        <v>18</v>
      </c>
      <c r="L481" s="269">
        <f t="shared" si="80"/>
        <v>6480</v>
      </c>
      <c r="M481" s="335">
        <f t="shared" si="81"/>
        <v>0</v>
      </c>
      <c r="N481" s="269">
        <f t="shared" si="82"/>
        <v>6</v>
      </c>
      <c r="O481" s="269">
        <f t="shared" si="83"/>
        <v>1932</v>
      </c>
      <c r="P481" s="340">
        <f t="shared" si="84"/>
        <v>14772</v>
      </c>
      <c r="Q481" s="353" t="str">
        <f>IFERROR(VLOOKUP(F481,Database!A:F,6,FALSE),"No")</f>
        <v>Not a Designated Item to Send on Maturity</v>
      </c>
      <c r="R481" s="353" t="str">
        <f>IFERROR(VLOOKUP(F482,Database!A:E,5,FALSE),"")</f>
        <v>Not Acidified Product</v>
      </c>
      <c r="S481" s="352" t="str">
        <f>IFERROR(VLOOKUP(F481,Database!A:G,7,FALSE),"FG not Found")</f>
        <v>Not a Designated Item</v>
      </c>
      <c r="T481" s="281" t="b">
        <f t="shared" si="85"/>
        <v>0</v>
      </c>
      <c r="U481" s="414"/>
      <c r="V481" s="414"/>
      <c r="W481" s="414"/>
      <c r="X481" s="284" t="e">
        <f>IF(VLOOKUP($T481,Tags!A:AU,28)=$E481,"Tags/Reported Prod Match","Not a Match")</f>
        <v>#N/A</v>
      </c>
    </row>
    <row r="482" spans="1:24" x14ac:dyDescent="0.25">
      <c r="A482" s="282">
        <f t="shared" si="76"/>
        <v>476.1</v>
      </c>
      <c r="B482" s="425">
        <v>42403</v>
      </c>
      <c r="C482" s="347">
        <v>0</v>
      </c>
      <c r="D482" s="347">
        <v>1574</v>
      </c>
      <c r="E482" s="267">
        <f t="shared" si="78"/>
        <v>1574</v>
      </c>
      <c r="F482" s="553">
        <v>5150003362</v>
      </c>
      <c r="G482" s="426" t="str">
        <f>IFERROR(VLOOKUP(F482,Database!A:D,2,FALSE),"FG not Found")</f>
        <v>DK 10 OZ APRICOT PRESERVES-6PK</v>
      </c>
      <c r="H482" s="269">
        <f>IFERROR(VLOOKUP(F482,Database!A:C,3,FALSE),"r")</f>
        <v>2462</v>
      </c>
      <c r="I482" s="269">
        <f>IFERROR(VLOOKUP(F482,Database!A:D,4,FALSE),"r")</f>
        <v>360</v>
      </c>
      <c r="J482" s="269">
        <f t="shared" si="77"/>
        <v>4.3722222222222218</v>
      </c>
      <c r="K482" s="269">
        <f t="shared" si="79"/>
        <v>18</v>
      </c>
      <c r="L482" s="269">
        <f t="shared" si="80"/>
        <v>6480</v>
      </c>
      <c r="M482" s="335">
        <f t="shared" si="81"/>
        <v>0</v>
      </c>
      <c r="N482" s="269">
        <f t="shared" si="82"/>
        <v>5</v>
      </c>
      <c r="O482" s="269">
        <f t="shared" si="83"/>
        <v>1574</v>
      </c>
      <c r="P482" s="340">
        <f t="shared" si="84"/>
        <v>12310</v>
      </c>
      <c r="Q482" s="353" t="str">
        <f>IFERROR(VLOOKUP(F482,Database!A:F,6,FALSE),"No")</f>
        <v>Not a Designated Item to Send on Maturity</v>
      </c>
      <c r="R482" s="353" t="str">
        <f>IFERROR(VLOOKUP(F483,Database!A:E,5,FALSE),"")</f>
        <v>K</v>
      </c>
      <c r="S482" s="352" t="str">
        <f>IFERROR(VLOOKUP(F482,Database!A:G,7,FALSE),"FG not Found")</f>
        <v>Not a Designated Item</v>
      </c>
      <c r="T482" s="281" t="b">
        <f t="shared" si="85"/>
        <v>0</v>
      </c>
      <c r="U482" s="414"/>
      <c r="V482" s="414"/>
      <c r="W482" s="414"/>
      <c r="X482" s="284" t="e">
        <f>IF(VLOOKUP($T482,Tags!A:AU,28)=$E482,"Tags/Reported Prod Match","Not a Match")</f>
        <v>#N/A</v>
      </c>
    </row>
    <row r="483" spans="1:24" x14ac:dyDescent="0.25">
      <c r="A483" s="282">
        <f t="shared" si="76"/>
        <v>477.1</v>
      </c>
      <c r="B483" s="425">
        <v>42403</v>
      </c>
      <c r="C483" s="347">
        <v>0</v>
      </c>
      <c r="D483" s="347">
        <v>1176</v>
      </c>
      <c r="E483" s="267">
        <f t="shared" si="78"/>
        <v>1176</v>
      </c>
      <c r="F483" s="553">
        <v>5150003076</v>
      </c>
      <c r="G483" s="426" t="str">
        <f>IFERROR(VLOOKUP(F483,Database!A:D,2,FALSE),"FG not Found")</f>
        <v>DK 9.5 OZ MILD PEPPER SPREAD-6PK</v>
      </c>
      <c r="H483" s="269">
        <f>IFERROR(VLOOKUP(F483,Database!A:C,3,FALSE),"r")</f>
        <v>2390</v>
      </c>
      <c r="I483" s="269">
        <f>IFERROR(VLOOKUP(F483,Database!A:D,4,FALSE),"r")</f>
        <v>360</v>
      </c>
      <c r="J483" s="269">
        <f t="shared" si="77"/>
        <v>3.2666666666666666</v>
      </c>
      <c r="K483" s="269">
        <f t="shared" si="79"/>
        <v>18</v>
      </c>
      <c r="L483" s="269">
        <f t="shared" si="80"/>
        <v>6480</v>
      </c>
      <c r="M483" s="335">
        <f t="shared" si="81"/>
        <v>0</v>
      </c>
      <c r="N483" s="269">
        <f t="shared" si="82"/>
        <v>4</v>
      </c>
      <c r="O483" s="269">
        <f t="shared" si="83"/>
        <v>1176</v>
      </c>
      <c r="P483" s="340">
        <f t="shared" si="84"/>
        <v>9560</v>
      </c>
      <c r="Q483" s="353" t="str">
        <f>IFERROR(VLOOKUP(F483,Database!A:F,6,FALSE),"No")</f>
        <v>Not a Designated Item to Send on Maturity</v>
      </c>
      <c r="R483" s="353" t="str">
        <f>IFERROR(VLOOKUP(F484,Database!A:E,5,FALSE),"")</f>
        <v>J</v>
      </c>
      <c r="S483" s="352" t="str">
        <f>IFERROR(VLOOKUP(F483,Database!A:G,7,FALSE),"FG not Found")</f>
        <v>Not a Designated Item</v>
      </c>
      <c r="T483" s="281" t="b">
        <f t="shared" si="85"/>
        <v>0</v>
      </c>
      <c r="U483" s="414"/>
      <c r="V483" s="414"/>
      <c r="W483" s="414"/>
      <c r="X483" s="284" t="e">
        <f>IF(VLOOKUP($T483,Tags!A:AU,28)=$E483,"Tags/Reported Prod Match","Not a Match")</f>
        <v>#N/A</v>
      </c>
    </row>
    <row r="484" spans="1:24" x14ac:dyDescent="0.25">
      <c r="A484" s="282">
        <f t="shared" si="76"/>
        <v>478.1</v>
      </c>
      <c r="B484" s="425">
        <v>42403</v>
      </c>
      <c r="C484" s="347">
        <v>0</v>
      </c>
      <c r="D484" s="347">
        <v>1256</v>
      </c>
      <c r="E484" s="267">
        <f t="shared" si="78"/>
        <v>1256</v>
      </c>
      <c r="F484" s="553">
        <v>5150003077</v>
      </c>
      <c r="G484" s="426" t="str">
        <f>IFERROR(VLOOKUP(F484,Database!A:D,2,FALSE),"FG not Found")</f>
        <v>DK 9.5 OZ HOT PEPPER SPREAD-6PK</v>
      </c>
      <c r="H484" s="269">
        <f>IFERROR(VLOOKUP(F484,Database!A:C,3,FALSE),"r")</f>
        <v>2390</v>
      </c>
      <c r="I484" s="269">
        <f>IFERROR(VLOOKUP(F484,Database!A:D,4,FALSE),"r")</f>
        <v>360</v>
      </c>
      <c r="J484" s="269">
        <f t="shared" si="77"/>
        <v>3.4888888888888889</v>
      </c>
      <c r="K484" s="269">
        <f t="shared" si="79"/>
        <v>18</v>
      </c>
      <c r="L484" s="269">
        <f t="shared" si="80"/>
        <v>6480</v>
      </c>
      <c r="M484" s="335">
        <f t="shared" si="81"/>
        <v>0</v>
      </c>
      <c r="N484" s="269">
        <f t="shared" si="82"/>
        <v>4</v>
      </c>
      <c r="O484" s="269">
        <f t="shared" si="83"/>
        <v>1256</v>
      </c>
      <c r="P484" s="340">
        <f t="shared" si="84"/>
        <v>9560</v>
      </c>
      <c r="Q484" s="353" t="str">
        <f>IFERROR(VLOOKUP(F484,Database!A:F,6,FALSE),"No")</f>
        <v>Not a Designated Item to Send on Maturity</v>
      </c>
      <c r="R484" s="353" t="str">
        <f>IFERROR(VLOOKUP(F485,Database!A:E,5,FALSE),"")</f>
        <v>L</v>
      </c>
      <c r="S484" s="352" t="str">
        <f>IFERROR(VLOOKUP(F484,Database!A:G,7,FALSE),"FG not Found")</f>
        <v>Not a Designated Item</v>
      </c>
      <c r="T484" s="281" t="b">
        <f t="shared" si="85"/>
        <v>0</v>
      </c>
      <c r="U484" s="414"/>
      <c r="V484" s="414"/>
      <c r="W484" s="414"/>
      <c r="X484" s="284" t="e">
        <f>IF(VLOOKUP($T484,Tags!A:AU,28)=$E484,"Tags/Reported Prod Match","Not a Match")</f>
        <v>#N/A</v>
      </c>
    </row>
    <row r="485" spans="1:24" x14ac:dyDescent="0.25">
      <c r="A485" s="282">
        <f t="shared" si="76"/>
        <v>479.1</v>
      </c>
      <c r="B485" s="425">
        <v>42403</v>
      </c>
      <c r="C485" s="347">
        <v>0</v>
      </c>
      <c r="D485" s="347">
        <v>3453</v>
      </c>
      <c r="E485" s="267">
        <f t="shared" si="78"/>
        <v>3453</v>
      </c>
      <c r="F485" s="553">
        <v>5150003131</v>
      </c>
      <c r="G485" s="426" t="str">
        <f>IFERROR(VLOOKUP(F485,Database!A:D,2,FALSE),"FG not Found")</f>
        <v>DK 8.75 OZ PEPPER &amp; ONION RLSH-6PK</v>
      </c>
      <c r="H485" s="269">
        <f>IFERROR(VLOOKUP(F485,Database!A:C,3,FALSE),"r")</f>
        <v>2282</v>
      </c>
      <c r="I485" s="269">
        <f>IFERROR(VLOOKUP(F485,Database!A:D,4,FALSE),"r")</f>
        <v>360</v>
      </c>
      <c r="J485" s="269">
        <f t="shared" si="77"/>
        <v>9.5916666666666668</v>
      </c>
      <c r="K485" s="269">
        <f t="shared" si="79"/>
        <v>19</v>
      </c>
      <c r="L485" s="269">
        <f t="shared" si="80"/>
        <v>6840</v>
      </c>
      <c r="M485" s="335">
        <f t="shared" si="81"/>
        <v>0</v>
      </c>
      <c r="N485" s="269">
        <f t="shared" si="82"/>
        <v>10</v>
      </c>
      <c r="O485" s="269">
        <f t="shared" si="83"/>
        <v>3453</v>
      </c>
      <c r="P485" s="340">
        <f t="shared" si="84"/>
        <v>22820</v>
      </c>
      <c r="Q485" s="353" t="str">
        <f>IFERROR(VLOOKUP(F485,Database!A:F,6,FALSE),"No")</f>
        <v>Not a Designated Item to Send on Maturity</v>
      </c>
      <c r="R485" s="353" t="str">
        <f>IFERROR(VLOOKUP(F486,Database!A:E,5,FALSE),"")</f>
        <v>Not Acidified Product</v>
      </c>
      <c r="S485" s="352" t="str">
        <f>IFERROR(VLOOKUP(F485,Database!A:G,7,FALSE),"FG not Found")</f>
        <v>Not a Designated Item</v>
      </c>
      <c r="T485" s="281" t="b">
        <f t="shared" si="85"/>
        <v>0</v>
      </c>
      <c r="U485" s="414"/>
      <c r="V485" s="414"/>
      <c r="W485" s="414"/>
      <c r="X485" s="284" t="e">
        <f>IF(VLOOKUP($T485,Tags!A:AU,28)=$E485,"Tags/Reported Prod Match","Not a Match")</f>
        <v>#N/A</v>
      </c>
    </row>
    <row r="486" spans="1:24" x14ac:dyDescent="0.25">
      <c r="A486" s="282">
        <f t="shared" si="76"/>
        <v>480.1</v>
      </c>
      <c r="B486" s="425">
        <v>42403</v>
      </c>
      <c r="C486" s="347">
        <v>0</v>
      </c>
      <c r="D486" s="347">
        <v>21827</v>
      </c>
      <c r="E486" s="267">
        <f t="shared" si="78"/>
        <v>21827</v>
      </c>
      <c r="F486" s="553">
        <v>5150024358</v>
      </c>
      <c r="G486" s="426" t="str">
        <f>IFERROR(VLOOKUP(F486,Database!A:D,2,FALSE),"FG not Found")</f>
        <v>SM 7.25 OZ MGSHL CHOC TPG 8 CT</v>
      </c>
      <c r="H486" s="269">
        <f>IFERROR(VLOOKUP(F486,Database!A:C,3,FALSE),"r")</f>
        <v>1277.5999999999999</v>
      </c>
      <c r="I486" s="269">
        <f>IFERROR(VLOOKUP(F486,Database!A:D,4,FALSE),"r")</f>
        <v>282</v>
      </c>
      <c r="J486" s="269">
        <f t="shared" si="77"/>
        <v>77.400709219858157</v>
      </c>
      <c r="K486" s="269">
        <f t="shared" si="79"/>
        <v>26</v>
      </c>
      <c r="L486" s="269">
        <f t="shared" si="80"/>
        <v>7332</v>
      </c>
      <c r="M486" s="335">
        <f t="shared" si="81"/>
        <v>2</v>
      </c>
      <c r="N486" s="269">
        <f t="shared" si="82"/>
        <v>26</v>
      </c>
      <c r="O486" s="269">
        <f t="shared" si="83"/>
        <v>7163</v>
      </c>
      <c r="P486" s="340">
        <f t="shared" si="84"/>
        <v>33217.599999999999</v>
      </c>
      <c r="Q486" s="353" t="str">
        <f>IFERROR(VLOOKUP(F486,Database!A:F,6,FALSE),"No")</f>
        <v>MICRO</v>
      </c>
      <c r="R486" s="353" t="str">
        <f>IFERROR(VLOOKUP(F487,Database!A:E,5,FALSE),"")</f>
        <v>Not Acidified Product</v>
      </c>
      <c r="S486" s="352" t="str">
        <f>IFERROR(VLOOKUP(F486,Database!A:G,7,FALSE),"FG not Found")</f>
        <v>Not a Designated Item</v>
      </c>
      <c r="T486" s="281" t="b">
        <f t="shared" si="85"/>
        <v>1</v>
      </c>
      <c r="U486" s="414"/>
      <c r="V486" s="414"/>
      <c r="W486" s="414"/>
      <c r="X486" s="284" t="e">
        <f>IF(VLOOKUP($T486,Tags!A:AU,28)=$E486,"Tags/Reported Prod Match","Not a Match")</f>
        <v>#N/A</v>
      </c>
    </row>
    <row r="487" spans="1:24" x14ac:dyDescent="0.25">
      <c r="A487" s="282">
        <f t="shared" si="76"/>
        <v>481.1</v>
      </c>
      <c r="B487" s="425">
        <v>42404</v>
      </c>
      <c r="C487" s="347">
        <v>0</v>
      </c>
      <c r="D487" s="347">
        <v>1081</v>
      </c>
      <c r="E487" s="267">
        <f t="shared" si="78"/>
        <v>1081</v>
      </c>
      <c r="F487" s="553">
        <v>5150024803</v>
      </c>
      <c r="G487" s="426" t="str">
        <f>IFERROR(VLOOKUP(F487,Database!A:D,2,FALSE),"FG not Found")</f>
        <v>C&amp;B 250 ML FISH N CHIP VINEGAR</v>
      </c>
      <c r="H487" s="269">
        <f>IFERROR(VLOOKUP(F487,Database!A:C,3,FALSE),"r")</f>
        <v>2302.5</v>
      </c>
      <c r="I487" s="269">
        <f>IFERROR(VLOOKUP(F487,Database!A:D,4,FALSE),"r")</f>
        <v>125</v>
      </c>
      <c r="J487" s="269">
        <f t="shared" si="77"/>
        <v>8.6479999999999997</v>
      </c>
      <c r="K487" s="269">
        <f t="shared" si="79"/>
        <v>19</v>
      </c>
      <c r="L487" s="269">
        <f t="shared" si="80"/>
        <v>2375</v>
      </c>
      <c r="M487" s="335">
        <f t="shared" si="81"/>
        <v>0</v>
      </c>
      <c r="N487" s="269">
        <f t="shared" si="82"/>
        <v>9</v>
      </c>
      <c r="O487" s="269">
        <f t="shared" si="83"/>
        <v>1081</v>
      </c>
      <c r="P487" s="340">
        <f t="shared" si="84"/>
        <v>20722.5</v>
      </c>
      <c r="Q487" s="353" t="str">
        <f>IFERROR(VLOOKUP(F487,Database!A:F,6,FALSE),"No")</f>
        <v>Not a Designated Item to Send on Maturity</v>
      </c>
      <c r="R487" s="353" t="str">
        <f>IFERROR(VLOOKUP(F488,Database!A:E,5,FALSE),"")</f>
        <v>Not Acidified Product</v>
      </c>
      <c r="S487" s="352" t="str">
        <f>IFERROR(VLOOKUP(F487,Database!A:G,7,FALSE),"FG not Found")</f>
        <v>Allergen</v>
      </c>
      <c r="T487" s="281" t="b">
        <f t="shared" si="85"/>
        <v>1</v>
      </c>
      <c r="U487" s="414"/>
      <c r="V487" s="414"/>
      <c r="W487" s="414"/>
      <c r="X487" s="284" t="e">
        <f>IF(VLOOKUP($T487,Tags!A:AU,28)=$E487,"Tags/Reported Prod Match","Not a Match")</f>
        <v>#N/A</v>
      </c>
    </row>
    <row r="488" spans="1:24" x14ac:dyDescent="0.25">
      <c r="A488" s="282">
        <f t="shared" si="76"/>
        <v>482.1</v>
      </c>
      <c r="B488" s="425">
        <v>42404</v>
      </c>
      <c r="C488" s="347">
        <v>0</v>
      </c>
      <c r="D488" s="347">
        <v>42</v>
      </c>
      <c r="E488" s="267">
        <f t="shared" si="78"/>
        <v>42</v>
      </c>
      <c r="F488" s="553">
        <v>5150000338</v>
      </c>
      <c r="G488" s="426" t="str">
        <f>IFERROR(VLOOKUP(F488,Database!A:D,2,FALSE),"FG not Found")</f>
        <v>SM 10 TN GRAPE JELLY</v>
      </c>
      <c r="H488" s="269">
        <f>IFERROR(VLOOKUP(F488,Database!A:C,3,FALSE),"r")</f>
        <v>2347</v>
      </c>
      <c r="I488" s="269">
        <f>IFERROR(VLOOKUP(F488,Database!A:D,4,FALSE),"r")</f>
        <v>42</v>
      </c>
      <c r="J488" s="269">
        <f t="shared" si="77"/>
        <v>1</v>
      </c>
      <c r="K488" s="269">
        <f t="shared" si="79"/>
        <v>18</v>
      </c>
      <c r="L488" s="269">
        <f t="shared" si="80"/>
        <v>756</v>
      </c>
      <c r="M488" s="335">
        <f t="shared" si="81"/>
        <v>0</v>
      </c>
      <c r="N488" s="269">
        <f t="shared" si="82"/>
        <v>1</v>
      </c>
      <c r="O488" s="269">
        <f t="shared" si="83"/>
        <v>42</v>
      </c>
      <c r="P488" s="340">
        <f t="shared" si="84"/>
        <v>2347</v>
      </c>
      <c r="Q488" s="353" t="str">
        <f>IFERROR(VLOOKUP(F488,Database!A:F,6,FALSE),"No")</f>
        <v>Not a Designated Item to Send on Maturity</v>
      </c>
      <c r="R488" s="353" t="str">
        <f>IFERROR(VLOOKUP(F489,Database!A:E,5,FALSE),"")</f>
        <v>Not Acidified Product</v>
      </c>
      <c r="S488" s="352" t="str">
        <f>IFERROR(VLOOKUP(F488,Database!A:G,7,FALSE),"FG not Found")</f>
        <v>Not a Designated Item</v>
      </c>
      <c r="T488" s="281" t="b">
        <f t="shared" si="85"/>
        <v>0</v>
      </c>
      <c r="U488" s="414"/>
      <c r="V488" s="414"/>
      <c r="W488" s="414"/>
      <c r="X488" s="284" t="e">
        <f>IF(VLOOKUP($T488,Tags!A:AU,28)=$E488,"Tags/Reported Prod Match","Not a Match")</f>
        <v>#N/A</v>
      </c>
    </row>
    <row r="489" spans="1:24" x14ac:dyDescent="0.25">
      <c r="A489" s="282">
        <f t="shared" si="76"/>
        <v>483.1</v>
      </c>
      <c r="B489" s="425">
        <v>42404</v>
      </c>
      <c r="C489" s="347">
        <v>0</v>
      </c>
      <c r="D489" s="347">
        <v>240</v>
      </c>
      <c r="E489" s="267">
        <f t="shared" si="78"/>
        <v>240</v>
      </c>
      <c r="F489" s="553">
        <v>5150005177</v>
      </c>
      <c r="G489" s="426" t="str">
        <f>IFERROR(VLOOKUP(F489,Database!A:D,2,FALSE),"FG not Found")</f>
        <v>SM 390 ML DF RASPBERRY SPRD, 12 PK</v>
      </c>
      <c r="H489" s="269">
        <f>IFERROR(VLOOKUP(F489,Database!A:C,3,FALSE),"r")</f>
        <v>2249</v>
      </c>
      <c r="I489" s="269">
        <f>IFERROR(VLOOKUP(F489,Database!A:D,4,FALSE),"r")</f>
        <v>120</v>
      </c>
      <c r="J489" s="269">
        <f t="shared" si="77"/>
        <v>2</v>
      </c>
      <c r="K489" s="269">
        <f t="shared" si="79"/>
        <v>19</v>
      </c>
      <c r="L489" s="269">
        <f t="shared" si="80"/>
        <v>2280</v>
      </c>
      <c r="M489" s="335">
        <f t="shared" si="81"/>
        <v>0</v>
      </c>
      <c r="N489" s="269">
        <f t="shared" si="82"/>
        <v>2</v>
      </c>
      <c r="O489" s="269">
        <f t="shared" si="83"/>
        <v>240</v>
      </c>
      <c r="P489" s="340">
        <f t="shared" si="84"/>
        <v>4498</v>
      </c>
      <c r="Q489" s="353" t="str">
        <f>IFERROR(VLOOKUP(F489,Database!A:F,6,FALSE),"No")</f>
        <v>Not a Designated Item to Send on Maturity</v>
      </c>
      <c r="R489" s="353" t="str">
        <f>IFERROR(VLOOKUP(F490,Database!A:E,5,FALSE),"")</f>
        <v>Not Acidified Product</v>
      </c>
      <c r="S489" s="352" t="str">
        <f>IFERROR(VLOOKUP(F489,Database!A:G,7,FALSE),"FG not Found")</f>
        <v>Not a Designated Item</v>
      </c>
      <c r="T489" s="281" t="b">
        <f t="shared" si="85"/>
        <v>0</v>
      </c>
      <c r="U489" s="414"/>
      <c r="V489" s="414"/>
      <c r="W489" s="414"/>
      <c r="X489" s="284" t="e">
        <f>IF(VLOOKUP($T489,Tags!A:AU,28)=$E489,"Tags/Reported Prod Match","Not a Match")</f>
        <v>#N/A</v>
      </c>
    </row>
    <row r="490" spans="1:24" x14ac:dyDescent="0.25">
      <c r="A490" s="282">
        <f t="shared" si="76"/>
        <v>484.1</v>
      </c>
      <c r="B490" s="425">
        <v>42404</v>
      </c>
      <c r="C490" s="347">
        <v>0</v>
      </c>
      <c r="D490" s="347">
        <v>17785</v>
      </c>
      <c r="E490" s="267">
        <f t="shared" si="78"/>
        <v>17785</v>
      </c>
      <c r="F490" s="553">
        <v>5150024358</v>
      </c>
      <c r="G490" s="426" t="str">
        <f>IFERROR(VLOOKUP(F490,Database!A:D,2,FALSE),"FG not Found")</f>
        <v>SM 7.25 OZ MGSHL CHOC TPG 8 CT</v>
      </c>
      <c r="H490" s="269">
        <f>IFERROR(VLOOKUP(F490,Database!A:C,3,FALSE),"r")</f>
        <v>1277.5999999999999</v>
      </c>
      <c r="I490" s="269">
        <f>IFERROR(VLOOKUP(F490,Database!A:D,4,FALSE),"r")</f>
        <v>282</v>
      </c>
      <c r="J490" s="269">
        <f t="shared" si="77"/>
        <v>63.067375886524822</v>
      </c>
      <c r="K490" s="269">
        <f t="shared" si="79"/>
        <v>26</v>
      </c>
      <c r="L490" s="269">
        <f t="shared" si="80"/>
        <v>7332</v>
      </c>
      <c r="M490" s="335">
        <f t="shared" si="81"/>
        <v>2</v>
      </c>
      <c r="N490" s="269">
        <f t="shared" si="82"/>
        <v>12</v>
      </c>
      <c r="O490" s="269">
        <f t="shared" si="83"/>
        <v>3121</v>
      </c>
      <c r="P490" s="340">
        <f t="shared" si="84"/>
        <v>15331.199999999999</v>
      </c>
      <c r="Q490" s="353" t="str">
        <f>IFERROR(VLOOKUP(F490,Database!A:F,6,FALSE),"No")</f>
        <v>MICRO</v>
      </c>
      <c r="R490" s="353" t="str">
        <f>IFERROR(VLOOKUP(F491,Database!A:E,5,FALSE),"")</f>
        <v>L</v>
      </c>
      <c r="S490" s="352" t="str">
        <f>IFERROR(VLOOKUP(F490,Database!A:G,7,FALSE),"FG not Found")</f>
        <v>Not a Designated Item</v>
      </c>
      <c r="T490" s="281" t="b">
        <f t="shared" si="85"/>
        <v>1</v>
      </c>
      <c r="U490" s="414"/>
      <c r="V490" s="414"/>
      <c r="W490" s="414"/>
      <c r="X490" s="284" t="e">
        <f>IF(VLOOKUP($T490,Tags!A:AU,28)=$E490,"Tags/Reported Prod Match","Not a Match")</f>
        <v>#N/A</v>
      </c>
    </row>
    <row r="491" spans="1:24" x14ac:dyDescent="0.25">
      <c r="A491" s="282">
        <f t="shared" si="76"/>
        <v>485.1</v>
      </c>
      <c r="B491" s="425">
        <v>42404</v>
      </c>
      <c r="C491" s="347">
        <v>0</v>
      </c>
      <c r="D491" s="347">
        <v>0</v>
      </c>
      <c r="E491" s="267">
        <f t="shared" si="78"/>
        <v>0</v>
      </c>
      <c r="F491" s="553">
        <v>5150003131</v>
      </c>
      <c r="G491" s="426" t="str">
        <f>IFERROR(VLOOKUP(F491,Database!A:D,2,FALSE),"FG not Found")</f>
        <v>DK 8.75 OZ PEPPER &amp; ONION RLSH-6PK</v>
      </c>
      <c r="H491" s="269">
        <f>IFERROR(VLOOKUP(F491,Database!A:C,3,FALSE),"r")</f>
        <v>2282</v>
      </c>
      <c r="I491" s="269">
        <f>IFERROR(VLOOKUP(F491,Database!A:D,4,FALSE),"r")</f>
        <v>360</v>
      </c>
      <c r="J491" s="269">
        <f t="shared" si="77"/>
        <v>0</v>
      </c>
      <c r="K491" s="269">
        <f t="shared" si="79"/>
        <v>19</v>
      </c>
      <c r="L491" s="269">
        <f t="shared" si="80"/>
        <v>6840</v>
      </c>
      <c r="M491" s="335">
        <f t="shared" si="81"/>
        <v>0</v>
      </c>
      <c r="N491" s="269">
        <f t="shared" si="82"/>
        <v>0</v>
      </c>
      <c r="O491" s="269">
        <f t="shared" si="83"/>
        <v>0</v>
      </c>
      <c r="P491" s="340">
        <f t="shared" si="84"/>
        <v>0</v>
      </c>
      <c r="Q491" s="353" t="str">
        <f>IFERROR(VLOOKUP(F491,Database!A:F,6,FALSE),"No")</f>
        <v>Not a Designated Item to Send on Maturity</v>
      </c>
      <c r="R491" s="353" t="str">
        <f>IFERROR(VLOOKUP(F492,Database!A:E,5,FALSE),"")</f>
        <v>N</v>
      </c>
      <c r="S491" s="352" t="str">
        <f>IFERROR(VLOOKUP(F491,Database!A:G,7,FALSE),"FG not Found")</f>
        <v>Not a Designated Item</v>
      </c>
      <c r="T491" s="281" t="b">
        <f t="shared" si="85"/>
        <v>0</v>
      </c>
      <c r="U491" s="414"/>
      <c r="V491" s="414"/>
      <c r="W491" s="414"/>
      <c r="X491" s="284" t="e">
        <f>IF(VLOOKUP($T491,Tags!A:AU,28)=$E491,"Tags/Reported Prod Match","Not a Match")</f>
        <v>#N/A</v>
      </c>
    </row>
    <row r="492" spans="1:24" x14ac:dyDescent="0.25">
      <c r="A492" s="282">
        <f t="shared" si="76"/>
        <v>486.1</v>
      </c>
      <c r="B492" s="425">
        <v>42404</v>
      </c>
      <c r="C492" s="347">
        <v>0</v>
      </c>
      <c r="D492" s="347">
        <v>4991</v>
      </c>
      <c r="E492" s="267">
        <f t="shared" si="78"/>
        <v>4991</v>
      </c>
      <c r="F492" s="553">
        <v>5150028620</v>
      </c>
      <c r="G492" s="426" t="str">
        <f>IFERROR(VLOOKUP(F492,Database!A:D,2,FALSE),"FG not Found")</f>
        <v>C&amp;B 9 OZ MAJOR GREY CHUTNEY</v>
      </c>
      <c r="H492" s="269">
        <f>IFERROR(VLOOKUP(F492,Database!A:C,3,FALSE),"r")</f>
        <v>1646</v>
      </c>
      <c r="I492" s="269">
        <f>IFERROR(VLOOKUP(F492,Database!A:D,4,FALSE),"r")</f>
        <v>280</v>
      </c>
      <c r="J492" s="269">
        <f t="shared" si="77"/>
        <v>17.824999999999999</v>
      </c>
      <c r="K492" s="269">
        <f t="shared" si="79"/>
        <v>26</v>
      </c>
      <c r="L492" s="269">
        <f t="shared" si="80"/>
        <v>7280</v>
      </c>
      <c r="M492" s="335">
        <f t="shared" si="81"/>
        <v>0</v>
      </c>
      <c r="N492" s="269">
        <f t="shared" si="82"/>
        <v>18</v>
      </c>
      <c r="O492" s="269">
        <f t="shared" si="83"/>
        <v>4991</v>
      </c>
      <c r="P492" s="340">
        <f t="shared" si="84"/>
        <v>29628</v>
      </c>
      <c r="Q492" s="353" t="str">
        <f>IFERROR(VLOOKUP(F492,Database!A:F,6,FALSE),"No")</f>
        <v>Not a Designated Item to Send on Maturity</v>
      </c>
      <c r="R492" s="353" t="str">
        <f>IFERROR(VLOOKUP(F493,Database!A:E,5,FALSE),"")</f>
        <v>O</v>
      </c>
      <c r="S492" s="352" t="str">
        <f>IFERROR(VLOOKUP(F492,Database!A:G,7,FALSE),"FG not Found")</f>
        <v>Not a Designated Item</v>
      </c>
      <c r="T492" s="281" t="b">
        <f t="shared" si="85"/>
        <v>0</v>
      </c>
      <c r="U492" s="414"/>
      <c r="V492" s="414"/>
      <c r="W492" s="414"/>
      <c r="X492" s="284" t="e">
        <f>IF(VLOOKUP($T492,Tags!A:AU,28)=$E492,"Tags/Reported Prod Match","Not a Match")</f>
        <v>#N/A</v>
      </c>
    </row>
    <row r="493" spans="1:24" x14ac:dyDescent="0.25">
      <c r="A493" s="282">
        <f t="shared" si="76"/>
        <v>487.1</v>
      </c>
      <c r="B493" s="425">
        <v>42404</v>
      </c>
      <c r="C493" s="347">
        <v>0</v>
      </c>
      <c r="D493" s="347">
        <v>1986</v>
      </c>
      <c r="E493" s="267">
        <f t="shared" si="78"/>
        <v>1986</v>
      </c>
      <c r="F493" s="553">
        <v>5150028621</v>
      </c>
      <c r="G493" s="426" t="str">
        <f>IFERROR(VLOOKUP(F493,Database!A:D,2,FALSE),"FG not Found")</f>
        <v>C&amp;B 9 OZ HOT MANGO CHUTNEY</v>
      </c>
      <c r="H493" s="269">
        <f>IFERROR(VLOOKUP(F493,Database!A:C,3,FALSE),"r")</f>
        <v>1646</v>
      </c>
      <c r="I493" s="269">
        <f>IFERROR(VLOOKUP(F493,Database!A:D,4,FALSE),"r")</f>
        <v>280</v>
      </c>
      <c r="J493" s="269">
        <f t="shared" si="77"/>
        <v>7.0928571428571425</v>
      </c>
      <c r="K493" s="269">
        <f t="shared" si="79"/>
        <v>26</v>
      </c>
      <c r="L493" s="269">
        <f t="shared" si="80"/>
        <v>7280</v>
      </c>
      <c r="M493" s="335">
        <f t="shared" si="81"/>
        <v>0</v>
      </c>
      <c r="N493" s="269">
        <f t="shared" si="82"/>
        <v>8</v>
      </c>
      <c r="O493" s="269">
        <f t="shared" si="83"/>
        <v>1986</v>
      </c>
      <c r="P493" s="340">
        <f t="shared" si="84"/>
        <v>13168</v>
      </c>
      <c r="Q493" s="353" t="str">
        <f>IFERROR(VLOOKUP(F493,Database!A:F,6,FALSE),"No")</f>
        <v>Not a Designated Item to Send on Maturity</v>
      </c>
      <c r="R493" s="353" t="str">
        <f>IFERROR(VLOOKUP(F494,Database!A:E,5,FALSE),"")</f>
        <v>Not Acidified Product</v>
      </c>
      <c r="S493" s="352" t="str">
        <f>IFERROR(VLOOKUP(F493,Database!A:G,7,FALSE),"FG not Found")</f>
        <v>Not a Designated Item</v>
      </c>
      <c r="T493" s="281" t="b">
        <f t="shared" si="85"/>
        <v>0</v>
      </c>
      <c r="U493" s="414"/>
      <c r="V493" s="414"/>
      <c r="W493" s="414"/>
      <c r="X493" s="284" t="e">
        <f>IF(VLOOKUP($T493,Tags!A:AU,28)=$E493,"Tags/Reported Prod Match","Not a Match")</f>
        <v>#N/A</v>
      </c>
    </row>
    <row r="494" spans="1:24" x14ac:dyDescent="0.25">
      <c r="A494" s="282">
        <f t="shared" si="76"/>
        <v>488.1</v>
      </c>
      <c r="B494" s="425">
        <v>42404</v>
      </c>
      <c r="C494" s="347">
        <v>0</v>
      </c>
      <c r="D494" s="347">
        <v>6685</v>
      </c>
      <c r="E494" s="267">
        <f t="shared" si="78"/>
        <v>6685</v>
      </c>
      <c r="F494" s="553">
        <v>5150005685</v>
      </c>
      <c r="G494" s="426" t="str">
        <f>IFERROR(VLOOKUP(F494,Database!A:D,2,FALSE),"FG not Found")</f>
        <v>SM 12 FL OZ STRAWBERRY SYRUP</v>
      </c>
      <c r="H494" s="269">
        <f>IFERROR(VLOOKUP(F494,Database!A:C,3,FALSE),"r")</f>
        <v>1545</v>
      </c>
      <c r="I494" s="269">
        <f>IFERROR(VLOOKUP(F494,Database!A:D,4,FALSE),"r")</f>
        <v>148</v>
      </c>
      <c r="J494" s="269">
        <f t="shared" si="77"/>
        <v>45.168918918918919</v>
      </c>
      <c r="K494" s="269">
        <f t="shared" si="79"/>
        <v>26</v>
      </c>
      <c r="L494" s="269">
        <f t="shared" si="80"/>
        <v>3848</v>
      </c>
      <c r="M494" s="335">
        <f t="shared" si="81"/>
        <v>1</v>
      </c>
      <c r="N494" s="269">
        <f t="shared" si="82"/>
        <v>20</v>
      </c>
      <c r="O494" s="269">
        <f t="shared" si="83"/>
        <v>2837</v>
      </c>
      <c r="P494" s="340">
        <f t="shared" si="84"/>
        <v>30900</v>
      </c>
      <c r="Q494" s="353" t="str">
        <f>IFERROR(VLOOKUP(F494,Database!A:F,6,FALSE),"No")</f>
        <v>Not a Designated Item to Send on Maturity</v>
      </c>
      <c r="R494" s="353" t="str">
        <f>IFERROR(VLOOKUP(F495,Database!A:E,5,FALSE),"")</f>
        <v>Not Acidified Product</v>
      </c>
      <c r="S494" s="352" t="str">
        <f>IFERROR(VLOOKUP(F494,Database!A:G,7,FALSE),"FG not Found")</f>
        <v>Not a Designated Item</v>
      </c>
      <c r="T494" s="281" t="b">
        <f t="shared" si="85"/>
        <v>1</v>
      </c>
      <c r="U494" s="414"/>
      <c r="V494" s="414"/>
      <c r="W494" s="414"/>
      <c r="X494" s="284" t="e">
        <f>IF(VLOOKUP($T494,Tags!A:AU,28)=$E494,"Tags/Reported Prod Match","Not a Match")</f>
        <v>#N/A</v>
      </c>
    </row>
    <row r="495" spans="1:24" x14ac:dyDescent="0.25">
      <c r="A495" s="282">
        <f t="shared" si="76"/>
        <v>489.1</v>
      </c>
      <c r="B495" s="425">
        <v>42404</v>
      </c>
      <c r="C495" s="347">
        <v>0</v>
      </c>
      <c r="D495" s="347">
        <v>1563</v>
      </c>
      <c r="E495" s="267">
        <f t="shared" si="78"/>
        <v>1563</v>
      </c>
      <c r="F495" s="553">
        <v>5150005684</v>
      </c>
      <c r="G495" s="426" t="str">
        <f>IFERROR(VLOOKUP(F495,Database!A:D,2,FALSE),"FG not Found")</f>
        <v>SM 12 FL OZ RED RASPBERRY SYR</v>
      </c>
      <c r="H495" s="269">
        <f>IFERROR(VLOOKUP(F495,Database!A:C,3,FALSE),"r")</f>
        <v>1545</v>
      </c>
      <c r="I495" s="269">
        <f>IFERROR(VLOOKUP(F495,Database!A:D,4,FALSE),"r")</f>
        <v>148</v>
      </c>
      <c r="J495" s="269">
        <f t="shared" si="77"/>
        <v>10.560810810810811</v>
      </c>
      <c r="K495" s="269">
        <f t="shared" si="79"/>
        <v>26</v>
      </c>
      <c r="L495" s="269">
        <f t="shared" si="80"/>
        <v>3848</v>
      </c>
      <c r="M495" s="335">
        <f t="shared" si="81"/>
        <v>0</v>
      </c>
      <c r="N495" s="269">
        <f t="shared" si="82"/>
        <v>11</v>
      </c>
      <c r="O495" s="269">
        <f t="shared" si="83"/>
        <v>1563</v>
      </c>
      <c r="P495" s="340">
        <f t="shared" si="84"/>
        <v>16995</v>
      </c>
      <c r="Q495" s="353" t="str">
        <f>IFERROR(VLOOKUP(F495,Database!A:F,6,FALSE),"No")</f>
        <v>Not a Designated Item to Send on Maturity</v>
      </c>
      <c r="R495" s="353" t="str">
        <f>IFERROR(VLOOKUP(F496,Database!A:E,5,FALSE),"")</f>
        <v>Not Acidified Product</v>
      </c>
      <c r="S495" s="352" t="str">
        <f>IFERROR(VLOOKUP(F495,Database!A:G,7,FALSE),"FG not Found")</f>
        <v>Not a Designated Item</v>
      </c>
      <c r="T495" s="281" t="b">
        <f t="shared" si="85"/>
        <v>0</v>
      </c>
      <c r="U495" s="414"/>
      <c r="V495" s="414"/>
      <c r="W495" s="414"/>
      <c r="X495" s="284" t="e">
        <f>IF(VLOOKUP($T495,Tags!A:AU,28)=$E495,"Tags/Reported Prod Match","Not a Match")</f>
        <v>#N/A</v>
      </c>
    </row>
    <row r="496" spans="1:24" x14ac:dyDescent="0.25">
      <c r="A496" s="282">
        <f t="shared" si="76"/>
        <v>490.1</v>
      </c>
      <c r="B496" s="425">
        <v>42404</v>
      </c>
      <c r="C496" s="347">
        <v>0</v>
      </c>
      <c r="D496" s="347">
        <v>2364</v>
      </c>
      <c r="E496" s="267">
        <f t="shared" si="78"/>
        <v>2364</v>
      </c>
      <c r="F496" s="553">
        <v>5150005683</v>
      </c>
      <c r="G496" s="426" t="str">
        <f>IFERROR(VLOOKUP(F496,Database!A:D,2,FALSE),"FG not Found")</f>
        <v>SM 12 FL OZ BOYSENBERRY SYRUP</v>
      </c>
      <c r="H496" s="269">
        <f>IFERROR(VLOOKUP(F496,Database!A:C,3,FALSE),"r")</f>
        <v>1545</v>
      </c>
      <c r="I496" s="269">
        <f>IFERROR(VLOOKUP(F496,Database!A:D,4,FALSE),"r")</f>
        <v>148</v>
      </c>
      <c r="J496" s="269">
        <f t="shared" si="77"/>
        <v>15.972972972972974</v>
      </c>
      <c r="K496" s="269">
        <f t="shared" si="79"/>
        <v>26</v>
      </c>
      <c r="L496" s="269">
        <f t="shared" si="80"/>
        <v>3848</v>
      </c>
      <c r="M496" s="335">
        <f t="shared" si="81"/>
        <v>0</v>
      </c>
      <c r="N496" s="269">
        <f t="shared" si="82"/>
        <v>16</v>
      </c>
      <c r="O496" s="269">
        <f t="shared" si="83"/>
        <v>2364</v>
      </c>
      <c r="P496" s="340">
        <f t="shared" si="84"/>
        <v>24720</v>
      </c>
      <c r="Q496" s="353" t="str">
        <f>IFERROR(VLOOKUP(F496,Database!A:F,6,FALSE),"No")</f>
        <v>Not a Designated Item to Send on Maturity</v>
      </c>
      <c r="R496" s="353" t="str">
        <f>IFERROR(VLOOKUP(F497,Database!A:E,5,FALSE),"")</f>
        <v>Not Acidified Product</v>
      </c>
      <c r="S496" s="352" t="str">
        <f>IFERROR(VLOOKUP(F496,Database!A:G,7,FALSE),"FG not Found")</f>
        <v>Not a Designated Item</v>
      </c>
      <c r="T496" s="281" t="b">
        <f t="shared" si="85"/>
        <v>0</v>
      </c>
      <c r="U496" s="414"/>
      <c r="V496" s="414"/>
      <c r="W496" s="414"/>
      <c r="X496" s="284" t="e">
        <f>IF(VLOOKUP($T496,Tags!A:AU,28)=$E496,"Tags/Reported Prod Match","Not a Match")</f>
        <v>#N/A</v>
      </c>
    </row>
    <row r="497" spans="1:24" x14ac:dyDescent="0.25">
      <c r="A497" s="282">
        <f t="shared" si="76"/>
        <v>491.1</v>
      </c>
      <c r="B497" s="425">
        <v>42405</v>
      </c>
      <c r="C497" s="347">
        <v>0</v>
      </c>
      <c r="D497" s="347">
        <v>26446</v>
      </c>
      <c r="E497" s="267">
        <f t="shared" si="78"/>
        <v>26446</v>
      </c>
      <c r="F497" s="553">
        <v>5150024357</v>
      </c>
      <c r="G497" s="426" t="str">
        <f>IFERROR(VLOOKUP(F497,Database!A:D,2,FALSE),"FG not Found")</f>
        <v>SM 7.25OZ MGSHL CHCFDG TPG 8CT</v>
      </c>
      <c r="H497" s="269">
        <f>IFERROR(VLOOKUP(F497,Database!A:C,3,FALSE),"r")</f>
        <v>1277.5999999999999</v>
      </c>
      <c r="I497" s="269">
        <f>IFERROR(VLOOKUP(F497,Database!A:D,4,FALSE),"r")</f>
        <v>282</v>
      </c>
      <c r="J497" s="269">
        <f t="shared" si="77"/>
        <v>93.780141843971634</v>
      </c>
      <c r="K497" s="269">
        <f t="shared" si="79"/>
        <v>26</v>
      </c>
      <c r="L497" s="269">
        <f t="shared" si="80"/>
        <v>7332</v>
      </c>
      <c r="M497" s="335">
        <f t="shared" si="81"/>
        <v>3</v>
      </c>
      <c r="N497" s="269">
        <f t="shared" si="82"/>
        <v>16</v>
      </c>
      <c r="O497" s="269">
        <f t="shared" si="83"/>
        <v>4450</v>
      </c>
      <c r="P497" s="340">
        <f t="shared" si="84"/>
        <v>20441.599999999999</v>
      </c>
      <c r="Q497" s="353" t="str">
        <f>IFERROR(VLOOKUP(F497,Database!A:F,6,FALSE),"No")</f>
        <v>MICRO</v>
      </c>
      <c r="R497" s="353" t="str">
        <f>IFERROR(VLOOKUP(F498,Database!A:E,5,FALSE),"")</f>
        <v>Not Acidified Product</v>
      </c>
      <c r="S497" s="352" t="str">
        <f>IFERROR(VLOOKUP(F497,Database!A:G,7,FALSE),"FG not Found")</f>
        <v>Not a Designated Item</v>
      </c>
      <c r="T497" s="281" t="b">
        <f t="shared" si="85"/>
        <v>0</v>
      </c>
      <c r="U497" s="414"/>
      <c r="V497" s="414"/>
      <c r="W497" s="414"/>
      <c r="X497" s="284" t="e">
        <f>IF(VLOOKUP($T497,Tags!A:AU,28)=$E497,"Tags/Reported Prod Match","Not a Match")</f>
        <v>#N/A</v>
      </c>
    </row>
    <row r="498" spans="1:24" x14ac:dyDescent="0.25">
      <c r="A498" s="282">
        <f t="shared" si="76"/>
        <v>492.1</v>
      </c>
      <c r="B498" s="425">
        <v>42405</v>
      </c>
      <c r="C498" s="347">
        <v>0</v>
      </c>
      <c r="D498" s="347">
        <v>9067</v>
      </c>
      <c r="E498" s="267">
        <f t="shared" si="78"/>
        <v>9067</v>
      </c>
      <c r="F498" s="553">
        <v>5150024358</v>
      </c>
      <c r="G498" s="426" t="str">
        <f>IFERROR(VLOOKUP(F498,Database!A:D,2,FALSE),"FG not Found")</f>
        <v>SM 7.25 OZ MGSHL CHOC TPG 8 CT</v>
      </c>
      <c r="H498" s="269">
        <f>IFERROR(VLOOKUP(F498,Database!A:C,3,FALSE),"r")</f>
        <v>1277.5999999999999</v>
      </c>
      <c r="I498" s="269">
        <f>IFERROR(VLOOKUP(F498,Database!A:D,4,FALSE),"r")</f>
        <v>282</v>
      </c>
      <c r="J498" s="269">
        <f t="shared" si="77"/>
        <v>32.152482269503544</v>
      </c>
      <c r="K498" s="269">
        <f t="shared" si="79"/>
        <v>26</v>
      </c>
      <c r="L498" s="269">
        <f t="shared" si="80"/>
        <v>7332</v>
      </c>
      <c r="M498" s="335">
        <f t="shared" si="81"/>
        <v>1</v>
      </c>
      <c r="N498" s="269">
        <f t="shared" si="82"/>
        <v>7</v>
      </c>
      <c r="O498" s="269">
        <f t="shared" si="83"/>
        <v>1735</v>
      </c>
      <c r="P498" s="340">
        <f t="shared" si="84"/>
        <v>8943.1999999999989</v>
      </c>
      <c r="Q498" s="353" t="str">
        <f>IFERROR(VLOOKUP(F498,Database!A:F,6,FALSE),"No")</f>
        <v>MICRO</v>
      </c>
      <c r="R498" s="353" t="str">
        <f>IFERROR(VLOOKUP(F499,Database!A:E,5,FALSE),"")</f>
        <v>Not Acidified Product</v>
      </c>
      <c r="S498" s="352" t="str">
        <f>IFERROR(VLOOKUP(F498,Database!A:G,7,FALSE),"FG not Found")</f>
        <v>Not a Designated Item</v>
      </c>
      <c r="T498" s="281" t="b">
        <f t="shared" si="85"/>
        <v>1</v>
      </c>
      <c r="U498" s="414"/>
      <c r="V498" s="414"/>
      <c r="W498" s="414"/>
      <c r="X498" s="284" t="e">
        <f>IF(VLOOKUP($T498,Tags!A:AU,28)=$E498,"Tags/Reported Prod Match","Not a Match")</f>
        <v>#N/A</v>
      </c>
    </row>
    <row r="499" spans="1:24" x14ac:dyDescent="0.25">
      <c r="A499" s="282">
        <f t="shared" si="76"/>
        <v>493.1</v>
      </c>
      <c r="B499" s="425">
        <v>42405</v>
      </c>
      <c r="C499" s="347">
        <v>0</v>
      </c>
      <c r="D499" s="665">
        <v>10636</v>
      </c>
      <c r="E499" s="267">
        <f t="shared" si="78"/>
        <v>10636</v>
      </c>
      <c r="F499" s="666">
        <v>5150005683</v>
      </c>
      <c r="G499" s="426" t="str">
        <f>IFERROR(VLOOKUP(F499,Database!A:D,2,FALSE),"FG not Found")</f>
        <v>SM 12 FL OZ BOYSENBERRY SYRUP</v>
      </c>
      <c r="H499" s="269">
        <f>IFERROR(VLOOKUP(F499,Database!A:C,3,FALSE),"r")</f>
        <v>1545</v>
      </c>
      <c r="I499" s="269">
        <f>IFERROR(VLOOKUP(F499,Database!A:D,4,FALSE),"r")</f>
        <v>148</v>
      </c>
      <c r="J499" s="269">
        <f t="shared" si="77"/>
        <v>71.86486486486487</v>
      </c>
      <c r="K499" s="269">
        <f t="shared" si="79"/>
        <v>26</v>
      </c>
      <c r="L499" s="269">
        <f t="shared" si="80"/>
        <v>3848</v>
      </c>
      <c r="M499" s="335">
        <f t="shared" si="81"/>
        <v>2</v>
      </c>
      <c r="N499" s="269">
        <f t="shared" si="82"/>
        <v>20</v>
      </c>
      <c r="O499" s="269">
        <f t="shared" si="83"/>
        <v>2940</v>
      </c>
      <c r="P499" s="340">
        <f t="shared" si="84"/>
        <v>30900</v>
      </c>
      <c r="Q499" s="353" t="str">
        <f>IFERROR(VLOOKUP(F499,Database!A:F,6,FALSE),"No")</f>
        <v>Not a Designated Item to Send on Maturity</v>
      </c>
      <c r="R499" s="353" t="str">
        <f>IFERROR(VLOOKUP(F500,Database!A:E,5,FALSE),"")</f>
        <v>Not Acidified Product</v>
      </c>
      <c r="S499" s="352" t="str">
        <f>IFERROR(VLOOKUP(F499,Database!A:G,7,FALSE),"FG not Found")</f>
        <v>Not a Designated Item</v>
      </c>
      <c r="T499" s="281" t="b">
        <f t="shared" si="85"/>
        <v>0</v>
      </c>
      <c r="U499" s="414"/>
      <c r="V499" s="414"/>
      <c r="W499" s="414"/>
      <c r="X499" s="284" t="e">
        <f>IF(VLOOKUP($T499,Tags!A:AU,28)=$E499,"Tags/Reported Prod Match","Not a Match")</f>
        <v>#N/A</v>
      </c>
    </row>
    <row r="500" spans="1:24" x14ac:dyDescent="0.25">
      <c r="A500" s="282">
        <f t="shared" si="76"/>
        <v>494.1</v>
      </c>
      <c r="B500" s="425">
        <v>42405</v>
      </c>
      <c r="C500" s="347">
        <v>0</v>
      </c>
      <c r="D500" s="665">
        <v>11879</v>
      </c>
      <c r="E500" s="267">
        <f t="shared" si="78"/>
        <v>11879</v>
      </c>
      <c r="F500" s="666">
        <v>5150005682</v>
      </c>
      <c r="G500" s="426" t="str">
        <f>IFERROR(VLOOKUP(F500,Database!A:D,2,FALSE),"FG not Found")</f>
        <v>SM 12 FL OZ BLUEBERRY SYRUP</v>
      </c>
      <c r="H500" s="269">
        <f>IFERROR(VLOOKUP(F500,Database!A:C,3,FALSE),"r")</f>
        <v>1545</v>
      </c>
      <c r="I500" s="269">
        <f>IFERROR(VLOOKUP(F500,Database!A:D,4,FALSE),"r")</f>
        <v>148</v>
      </c>
      <c r="J500" s="269">
        <f t="shared" si="77"/>
        <v>80.263513513513516</v>
      </c>
      <c r="K500" s="269">
        <f t="shared" si="79"/>
        <v>26</v>
      </c>
      <c r="L500" s="269">
        <f t="shared" si="80"/>
        <v>3848</v>
      </c>
      <c r="M500" s="335">
        <f t="shared" si="81"/>
        <v>3</v>
      </c>
      <c r="N500" s="269">
        <f t="shared" si="82"/>
        <v>3</v>
      </c>
      <c r="O500" s="269">
        <f t="shared" si="83"/>
        <v>335</v>
      </c>
      <c r="P500" s="340">
        <f t="shared" si="84"/>
        <v>4635</v>
      </c>
      <c r="Q500" s="353" t="str">
        <f>IFERROR(VLOOKUP(F500,Database!A:F,6,FALSE),"No")</f>
        <v>Not a Designated Item to Send on Maturity</v>
      </c>
      <c r="R500" s="353" t="str">
        <f>IFERROR(VLOOKUP(F501,Database!A:E,5,FALSE),"")</f>
        <v>Not Acidified Product</v>
      </c>
      <c r="S500" s="352" t="str">
        <f>IFERROR(VLOOKUP(F500,Database!A:G,7,FALSE),"FG not Found")</f>
        <v>Not a Designated Item</v>
      </c>
      <c r="T500" s="281" t="b">
        <f t="shared" si="85"/>
        <v>0</v>
      </c>
      <c r="U500" s="414"/>
      <c r="V500" s="414"/>
      <c r="W500" s="414"/>
      <c r="X500" s="284" t="e">
        <f>IF(VLOOKUP($T500,Tags!A:AU,28)=$E500,"Tags/Reported Prod Match","Not a Match")</f>
        <v>#N/A</v>
      </c>
    </row>
    <row r="501" spans="1:24" x14ac:dyDescent="0.25">
      <c r="A501" s="282">
        <f t="shared" si="76"/>
        <v>495.1</v>
      </c>
      <c r="B501" s="425">
        <v>42406</v>
      </c>
      <c r="C501" s="347">
        <v>0</v>
      </c>
      <c r="D501" s="347">
        <v>5289</v>
      </c>
      <c r="E501" s="267">
        <f t="shared" si="78"/>
        <v>5289</v>
      </c>
      <c r="F501" s="553">
        <v>5150024357</v>
      </c>
      <c r="G501" s="426" t="str">
        <f>IFERROR(VLOOKUP(F501,Database!A:D,2,FALSE),"FG not Found")</f>
        <v>SM 7.25OZ MGSHL CHCFDG TPG 8CT</v>
      </c>
      <c r="H501" s="269">
        <f>IFERROR(VLOOKUP(F501,Database!A:C,3,FALSE),"r")</f>
        <v>1277.5999999999999</v>
      </c>
      <c r="I501" s="269">
        <f>IFERROR(VLOOKUP(F501,Database!A:D,4,FALSE),"r")</f>
        <v>282</v>
      </c>
      <c r="J501" s="269">
        <f t="shared" si="77"/>
        <v>18.75531914893617</v>
      </c>
      <c r="K501" s="269">
        <f t="shared" si="79"/>
        <v>26</v>
      </c>
      <c r="L501" s="269">
        <f t="shared" si="80"/>
        <v>7332</v>
      </c>
      <c r="M501" s="335">
        <f t="shared" si="81"/>
        <v>0</v>
      </c>
      <c r="N501" s="269">
        <f t="shared" si="82"/>
        <v>19</v>
      </c>
      <c r="O501" s="269">
        <f t="shared" si="83"/>
        <v>5289</v>
      </c>
      <c r="P501" s="340">
        <f t="shared" si="84"/>
        <v>24274.399999999998</v>
      </c>
      <c r="Q501" s="353" t="str">
        <f>IFERROR(VLOOKUP(F501,Database!A:F,6,FALSE),"No")</f>
        <v>MICRO</v>
      </c>
      <c r="R501" s="353" t="str">
        <f>IFERROR(VLOOKUP(F502,Database!A:E,5,FALSE),"")</f>
        <v>Not Acidified Product</v>
      </c>
      <c r="S501" s="352" t="str">
        <f>IFERROR(VLOOKUP(F501,Database!A:G,7,FALSE),"FG not Found")</f>
        <v>Not a Designated Item</v>
      </c>
      <c r="T501" s="281" t="b">
        <f t="shared" si="85"/>
        <v>0</v>
      </c>
      <c r="U501" s="414"/>
      <c r="V501" s="414"/>
      <c r="W501" s="414"/>
      <c r="X501" s="284" t="e">
        <f>IF(VLOOKUP($T501,Tags!A:AU,28)=$E501,"Tags/Reported Prod Match","Not a Match")</f>
        <v>#N/A</v>
      </c>
    </row>
    <row r="502" spans="1:24" x14ac:dyDescent="0.25">
      <c r="A502" s="282">
        <f t="shared" si="76"/>
        <v>496.1</v>
      </c>
      <c r="B502" s="425">
        <v>42406</v>
      </c>
      <c r="C502" s="347">
        <v>0</v>
      </c>
      <c r="D502" s="347">
        <v>2795</v>
      </c>
      <c r="E502" s="267">
        <f t="shared" si="78"/>
        <v>2795</v>
      </c>
      <c r="F502" s="553">
        <v>5150005682</v>
      </c>
      <c r="G502" s="426" t="str">
        <f>IFERROR(VLOOKUP(F502,Database!A:D,2,FALSE),"FG not Found")</f>
        <v>SM 12 FL OZ BLUEBERRY SYRUP</v>
      </c>
      <c r="H502" s="269">
        <f>IFERROR(VLOOKUP(F502,Database!A:C,3,FALSE),"r")</f>
        <v>1545</v>
      </c>
      <c r="I502" s="269">
        <f>IFERROR(VLOOKUP(F502,Database!A:D,4,FALSE),"r")</f>
        <v>148</v>
      </c>
      <c r="J502" s="269">
        <f t="shared" si="77"/>
        <v>18.885135135135137</v>
      </c>
      <c r="K502" s="269">
        <f t="shared" si="79"/>
        <v>26</v>
      </c>
      <c r="L502" s="269">
        <f t="shared" si="80"/>
        <v>3848</v>
      </c>
      <c r="M502" s="335">
        <f t="shared" si="81"/>
        <v>0</v>
      </c>
      <c r="N502" s="269">
        <f t="shared" si="82"/>
        <v>19</v>
      </c>
      <c r="O502" s="269">
        <f t="shared" si="83"/>
        <v>2795</v>
      </c>
      <c r="P502" s="340">
        <f t="shared" si="84"/>
        <v>29355</v>
      </c>
      <c r="Q502" s="353" t="str">
        <f>IFERROR(VLOOKUP(F502,Database!A:F,6,FALSE),"No")</f>
        <v>Not a Designated Item to Send on Maturity</v>
      </c>
      <c r="R502" s="353" t="str">
        <f>IFERROR(VLOOKUP(F503,Database!A:E,5,FALSE),"")</f>
        <v>Not Acidified Product</v>
      </c>
      <c r="S502" s="352" t="str">
        <f>IFERROR(VLOOKUP(F502,Database!A:G,7,FALSE),"FG not Found")</f>
        <v>Not a Designated Item</v>
      </c>
      <c r="T502" s="281" t="b">
        <f t="shared" si="85"/>
        <v>0</v>
      </c>
      <c r="U502" s="414"/>
      <c r="V502" s="414"/>
      <c r="W502" s="414"/>
      <c r="X502" s="284" t="e">
        <f>IF(VLOOKUP($T502,Tags!A:AU,28)=$E502,"Tags/Reported Prod Match","Not a Match")</f>
        <v>#N/A</v>
      </c>
    </row>
    <row r="503" spans="1:24" x14ac:dyDescent="0.25">
      <c r="A503" s="282">
        <f t="shared" si="76"/>
        <v>497.1</v>
      </c>
      <c r="B503" s="425">
        <v>42406</v>
      </c>
      <c r="C503" s="347">
        <v>0</v>
      </c>
      <c r="D503" s="347">
        <v>2759</v>
      </c>
      <c r="E503" s="267">
        <f t="shared" si="78"/>
        <v>2759</v>
      </c>
      <c r="F503" s="553">
        <v>5150000008</v>
      </c>
      <c r="G503" s="426" t="str">
        <f>IFERROR(VLOOKUP(F503,Database!A:D,2,FALSE),"FG not Found")</f>
        <v>SM 5 OZ PECANS IN SYRUP TPG</v>
      </c>
      <c r="H503" s="269">
        <f>IFERROR(VLOOKUP(F503,Database!A:C,3,FALSE),"r")</f>
        <v>2017.5</v>
      </c>
      <c r="I503" s="269">
        <f>IFERROR(VLOOKUP(F503,Database!A:D,4,FALSE),"r")</f>
        <v>275</v>
      </c>
      <c r="J503" s="269">
        <f t="shared" si="77"/>
        <v>10.032727272727273</v>
      </c>
      <c r="K503" s="269">
        <f t="shared" si="79"/>
        <v>22</v>
      </c>
      <c r="L503" s="269">
        <f t="shared" si="80"/>
        <v>6050</v>
      </c>
      <c r="M503" s="335">
        <f t="shared" si="81"/>
        <v>0</v>
      </c>
      <c r="N503" s="269">
        <f t="shared" si="82"/>
        <v>11</v>
      </c>
      <c r="O503" s="269">
        <f t="shared" si="83"/>
        <v>2759</v>
      </c>
      <c r="P503" s="340">
        <f t="shared" si="84"/>
        <v>22192.5</v>
      </c>
      <c r="Q503" s="353" t="str">
        <f>IFERROR(VLOOKUP(F503,Database!A:F,6,FALSE),"No")</f>
        <v>Not a Designated Item to Send on Maturity</v>
      </c>
      <c r="R503" s="353" t="str">
        <f>IFERROR(VLOOKUP(F504,Database!A:E,5,FALSE),"")</f>
        <v>Not Acidified Product</v>
      </c>
      <c r="S503" s="352" t="str">
        <f>IFERROR(VLOOKUP(F503,Database!A:G,7,FALSE),"FG not Found")</f>
        <v>Not a Designated Item</v>
      </c>
      <c r="T503" s="281" t="b">
        <f t="shared" si="85"/>
        <v>1</v>
      </c>
      <c r="U503" s="414"/>
      <c r="V503" s="414"/>
      <c r="W503" s="414"/>
      <c r="X503" s="284" t="e">
        <f>IF(VLOOKUP($T503,Tags!A:AU,28)=$E503,"Tags/Reported Prod Match","Not a Match")</f>
        <v>#N/A</v>
      </c>
    </row>
    <row r="504" spans="1:24" x14ac:dyDescent="0.25">
      <c r="A504" s="282">
        <f t="shared" si="76"/>
        <v>498.1</v>
      </c>
      <c r="B504" s="425">
        <v>42406</v>
      </c>
      <c r="C504" s="347">
        <v>0</v>
      </c>
      <c r="D504" s="347">
        <v>11611</v>
      </c>
      <c r="E504" s="267">
        <f t="shared" si="78"/>
        <v>11611</v>
      </c>
      <c r="F504" s="553">
        <v>5150000009</v>
      </c>
      <c r="G504" s="426" t="str">
        <f>IFERROR(VLOOKUP(F504,Database!A:D,2,FALSE),"FG not Found")</f>
        <v>SM 5 OZ WALNUTS IN SYRUP TPG</v>
      </c>
      <c r="H504" s="269">
        <f>IFERROR(VLOOKUP(F504,Database!A:C,3,FALSE),"r")</f>
        <v>2017.5</v>
      </c>
      <c r="I504" s="269">
        <f>IFERROR(VLOOKUP(F504,Database!A:D,4,FALSE),"r")</f>
        <v>275</v>
      </c>
      <c r="J504" s="269">
        <f t="shared" si="77"/>
        <v>42.221818181818179</v>
      </c>
      <c r="K504" s="269">
        <f t="shared" si="79"/>
        <v>22</v>
      </c>
      <c r="L504" s="269">
        <f t="shared" si="80"/>
        <v>6050</v>
      </c>
      <c r="M504" s="335">
        <f t="shared" si="81"/>
        <v>1</v>
      </c>
      <c r="N504" s="269">
        <f t="shared" si="82"/>
        <v>21</v>
      </c>
      <c r="O504" s="269">
        <f t="shared" si="83"/>
        <v>5561</v>
      </c>
      <c r="P504" s="340">
        <f t="shared" si="84"/>
        <v>42367.5</v>
      </c>
      <c r="Q504" s="353" t="str">
        <f>IFERROR(VLOOKUP(F504,Database!A:F,6,FALSE),"No")</f>
        <v>Not a Designated Item to Send on Maturity</v>
      </c>
      <c r="R504" s="353" t="str">
        <f>IFERROR(VLOOKUP(F505,Database!A:E,5,FALSE),"")</f>
        <v>Not Acidified Product</v>
      </c>
      <c r="S504" s="352" t="str">
        <f>IFERROR(VLOOKUP(F504,Database!A:G,7,FALSE),"FG not Found")</f>
        <v>Not a Designated Item</v>
      </c>
      <c r="T504" s="281" t="b">
        <f t="shared" si="85"/>
        <v>0</v>
      </c>
      <c r="U504" s="414"/>
      <c r="V504" s="414"/>
      <c r="W504" s="414"/>
      <c r="X504" s="284" t="e">
        <f>IF(VLOOKUP($T504,Tags!A:AU,28)=$E504,"Tags/Reported Prod Match","Not a Match")</f>
        <v>#N/A</v>
      </c>
    </row>
    <row r="505" spans="1:24" x14ac:dyDescent="0.25">
      <c r="A505" s="282">
        <f t="shared" si="76"/>
        <v>499.1</v>
      </c>
      <c r="B505" s="425">
        <v>42409</v>
      </c>
      <c r="C505" s="347">
        <v>0</v>
      </c>
      <c r="D505" s="347">
        <v>2801</v>
      </c>
      <c r="E505" s="267">
        <f t="shared" si="78"/>
        <v>2801</v>
      </c>
      <c r="F505" s="553">
        <v>5150000008</v>
      </c>
      <c r="G505" s="426" t="str">
        <f>IFERROR(VLOOKUP(F505,Database!A:D,2,FALSE),"FG not Found")</f>
        <v>SM 5 OZ PECANS IN SYRUP TPG</v>
      </c>
      <c r="H505" s="269">
        <f>IFERROR(VLOOKUP(F505,Database!A:C,3,FALSE),"r")</f>
        <v>2017.5</v>
      </c>
      <c r="I505" s="269">
        <f>IFERROR(VLOOKUP(F505,Database!A:D,4,FALSE),"r")</f>
        <v>275</v>
      </c>
      <c r="J505" s="269">
        <f t="shared" si="77"/>
        <v>10.185454545454546</v>
      </c>
      <c r="K505" s="269">
        <f t="shared" si="79"/>
        <v>22</v>
      </c>
      <c r="L505" s="269">
        <f t="shared" si="80"/>
        <v>6050</v>
      </c>
      <c r="M505" s="335">
        <f t="shared" si="81"/>
        <v>0</v>
      </c>
      <c r="N505" s="269">
        <f t="shared" si="82"/>
        <v>11</v>
      </c>
      <c r="O505" s="269">
        <f t="shared" si="83"/>
        <v>2801</v>
      </c>
      <c r="P505" s="340">
        <f t="shared" si="84"/>
        <v>22192.5</v>
      </c>
      <c r="Q505" s="353" t="str">
        <f>IFERROR(VLOOKUP(F505,Database!A:F,6,FALSE),"No")</f>
        <v>Not a Designated Item to Send on Maturity</v>
      </c>
      <c r="R505" s="353" t="str">
        <f>IFERROR(VLOOKUP(F506,Database!A:E,5,FALSE),"")</f>
        <v>Not Acidified Product</v>
      </c>
      <c r="S505" s="352" t="str">
        <f>IFERROR(VLOOKUP(F505,Database!A:G,7,FALSE),"FG not Found")</f>
        <v>Not a Designated Item</v>
      </c>
      <c r="T505" s="281" t="b">
        <f t="shared" si="85"/>
        <v>1</v>
      </c>
      <c r="U505" s="414"/>
      <c r="V505" s="414"/>
      <c r="W505" s="414"/>
      <c r="X505" s="284" t="e">
        <f>IF(VLOOKUP($T505,Tags!A:AU,28)=$E505,"Tags/Reported Prod Match","Not a Match")</f>
        <v>#N/A</v>
      </c>
    </row>
    <row r="506" spans="1:24" x14ac:dyDescent="0.25">
      <c r="A506" s="282">
        <f t="shared" si="76"/>
        <v>500.1</v>
      </c>
      <c r="B506" s="425">
        <v>42409</v>
      </c>
      <c r="C506" s="347">
        <v>0</v>
      </c>
      <c r="D506" s="347">
        <v>175</v>
      </c>
      <c r="E506" s="267">
        <f t="shared" si="78"/>
        <v>175</v>
      </c>
      <c r="F506" s="553">
        <v>5150078275</v>
      </c>
      <c r="G506" s="426" t="str">
        <f>IFERROR(VLOOKUP(F506,Database!A:D,2,FALSE),"FG not Found")</f>
        <v>SM 440G APR LS SPN INTL</v>
      </c>
      <c r="H506" s="269">
        <f>IFERROR(VLOOKUP(F506,Database!A:C,3,FALSE),"r")</f>
        <v>2381.8000000000002</v>
      </c>
      <c r="I506" s="269">
        <f>IFERROR(VLOOKUP(F506,Database!A:D,4,FALSE),"r")</f>
        <v>128</v>
      </c>
      <c r="J506" s="269">
        <f t="shared" si="77"/>
        <v>1.3671875</v>
      </c>
      <c r="K506" s="269">
        <f t="shared" si="79"/>
        <v>18</v>
      </c>
      <c r="L506" s="269">
        <f t="shared" si="80"/>
        <v>2304</v>
      </c>
      <c r="M506" s="335">
        <f t="shared" si="81"/>
        <v>0</v>
      </c>
      <c r="N506" s="269">
        <f t="shared" si="82"/>
        <v>2</v>
      </c>
      <c r="O506" s="269">
        <f t="shared" si="83"/>
        <v>175</v>
      </c>
      <c r="P506" s="340">
        <f t="shared" si="84"/>
        <v>4763.6000000000004</v>
      </c>
      <c r="Q506" s="353" t="str">
        <f>IFERROR(VLOOKUP(F506,Database!A:F,6,FALSE),"No")</f>
        <v>Not a Designated Item to Send on Maturity</v>
      </c>
      <c r="R506" s="353" t="str">
        <f>IFERROR(VLOOKUP(F507,Database!A:E,5,FALSE),"")</f>
        <v>Not Acidified Product</v>
      </c>
      <c r="S506" s="352" t="str">
        <f>IFERROR(VLOOKUP(F506,Database!A:G,7,FALSE),"FG not Found")</f>
        <v>Not a Designated Item</v>
      </c>
      <c r="T506" s="281" t="b">
        <f t="shared" si="85"/>
        <v>0</v>
      </c>
      <c r="U506" s="414"/>
      <c r="V506" s="414"/>
      <c r="W506" s="414"/>
      <c r="X506" s="284" t="e">
        <f>IF(VLOOKUP($T506,Tags!A:AU,28)=$E506,"Tags/Reported Prod Match","Not a Match")</f>
        <v>#N/A</v>
      </c>
    </row>
    <row r="507" spans="1:24" x14ac:dyDescent="0.25">
      <c r="A507" s="282">
        <f t="shared" ref="A507:A570" si="86">A506+1</f>
        <v>501.1</v>
      </c>
      <c r="B507" s="425">
        <v>42409</v>
      </c>
      <c r="C507" s="347">
        <v>0</v>
      </c>
      <c r="D507" s="347">
        <v>2218</v>
      </c>
      <c r="E507" s="267">
        <f t="shared" si="78"/>
        <v>2218</v>
      </c>
      <c r="F507" s="553">
        <v>5150024806</v>
      </c>
      <c r="G507" s="426" t="str">
        <f>IFERROR(VLOOKUP(F507,Database!A:D,2,FALSE),"FG not Found")</f>
        <v>C&amp;B 150 G GRAVY BROWNING</v>
      </c>
      <c r="H507" s="269">
        <f>IFERROR(VLOOKUP(F507,Database!A:C,3,FALSE),"r")</f>
        <v>2145</v>
      </c>
      <c r="I507" s="269">
        <f>IFERROR(VLOOKUP(F507,Database!A:D,4,FALSE),"r")</f>
        <v>200</v>
      </c>
      <c r="J507" s="269">
        <f t="shared" si="77"/>
        <v>11.09</v>
      </c>
      <c r="K507" s="269">
        <f t="shared" si="79"/>
        <v>20</v>
      </c>
      <c r="L507" s="269">
        <f t="shared" si="80"/>
        <v>4000</v>
      </c>
      <c r="M507" s="335">
        <f t="shared" si="81"/>
        <v>0</v>
      </c>
      <c r="N507" s="269">
        <f t="shared" si="82"/>
        <v>12</v>
      </c>
      <c r="O507" s="269">
        <f t="shared" si="83"/>
        <v>2218</v>
      </c>
      <c r="P507" s="340">
        <f t="shared" si="84"/>
        <v>25740</v>
      </c>
      <c r="Q507" s="353" t="str">
        <f>IFERROR(VLOOKUP(F507,Database!A:F,6,FALSE),"No")</f>
        <v>Not a Designated Item to Send on Maturity</v>
      </c>
      <c r="R507" s="353" t="str">
        <f>IFERROR(VLOOKUP(F508,Database!A:E,5,FALSE),"")</f>
        <v>Not Acidified Product</v>
      </c>
      <c r="S507" s="352" t="str">
        <f>IFERROR(VLOOKUP(F507,Database!A:G,7,FALSE),"FG not Found")</f>
        <v>Allergen</v>
      </c>
      <c r="T507" s="281" t="b">
        <f t="shared" si="85"/>
        <v>0</v>
      </c>
      <c r="U507" s="414"/>
      <c r="V507" s="414"/>
      <c r="W507" s="414"/>
      <c r="X507" s="284" t="e">
        <f>IF(VLOOKUP($T507,Tags!A:AU,28)=$E507,"Tags/Reported Prod Match","Not a Match")</f>
        <v>#N/A</v>
      </c>
    </row>
    <row r="508" spans="1:24" x14ac:dyDescent="0.25">
      <c r="A508" s="282">
        <f t="shared" si="86"/>
        <v>502.1</v>
      </c>
      <c r="B508" s="425">
        <v>42409</v>
      </c>
      <c r="C508" s="347">
        <v>0</v>
      </c>
      <c r="D508" s="347">
        <v>73</v>
      </c>
      <c r="E508" s="267">
        <f t="shared" si="78"/>
        <v>73</v>
      </c>
      <c r="F508" s="553">
        <v>5150005177</v>
      </c>
      <c r="G508" s="426" t="str">
        <f>IFERROR(VLOOKUP(F508,Database!A:D,2,FALSE),"FG not Found")</f>
        <v>SM 390 ML DF RASPBERRY SPRD, 12 PK</v>
      </c>
      <c r="H508" s="269">
        <f>IFERROR(VLOOKUP(F508,Database!A:C,3,FALSE),"r")</f>
        <v>2249</v>
      </c>
      <c r="I508" s="269">
        <f>IFERROR(VLOOKUP(F508,Database!A:D,4,FALSE),"r")</f>
        <v>120</v>
      </c>
      <c r="J508" s="269">
        <f t="shared" si="77"/>
        <v>0.60833333333333328</v>
      </c>
      <c r="K508" s="269">
        <f t="shared" si="79"/>
        <v>19</v>
      </c>
      <c r="L508" s="269">
        <f t="shared" si="80"/>
        <v>2280</v>
      </c>
      <c r="M508" s="335">
        <f t="shared" si="81"/>
        <v>0</v>
      </c>
      <c r="N508" s="269">
        <f t="shared" si="82"/>
        <v>1</v>
      </c>
      <c r="O508" s="269">
        <f t="shared" si="83"/>
        <v>73</v>
      </c>
      <c r="P508" s="340">
        <f t="shared" si="84"/>
        <v>2249</v>
      </c>
      <c r="Q508" s="353" t="str">
        <f>IFERROR(VLOOKUP(F508,Database!A:F,6,FALSE),"No")</f>
        <v>Not a Designated Item to Send on Maturity</v>
      </c>
      <c r="R508" s="353" t="str">
        <f>IFERROR(VLOOKUP(F509,Database!A:E,5,FALSE),"")</f>
        <v>Not Acidified Product</v>
      </c>
      <c r="S508" s="352" t="str">
        <f>IFERROR(VLOOKUP(F508,Database!A:G,7,FALSE),"FG not Found")</f>
        <v>Not a Designated Item</v>
      </c>
      <c r="T508" s="281" t="b">
        <f t="shared" si="85"/>
        <v>0</v>
      </c>
      <c r="U508" s="414"/>
      <c r="V508" s="414"/>
      <c r="W508" s="414"/>
      <c r="X508" s="284" t="e">
        <f>IF(VLOOKUP($T508,Tags!A:AU,28)=$E508,"Tags/Reported Prod Match","Not a Match")</f>
        <v>#N/A</v>
      </c>
    </row>
    <row r="509" spans="1:24" x14ac:dyDescent="0.25">
      <c r="A509" s="282">
        <f t="shared" si="86"/>
        <v>503.1</v>
      </c>
      <c r="B509" s="425">
        <v>42409</v>
      </c>
      <c r="C509" s="347">
        <v>0</v>
      </c>
      <c r="D509" s="347">
        <v>393</v>
      </c>
      <c r="E509" s="267">
        <f t="shared" si="78"/>
        <v>393</v>
      </c>
      <c r="F509" s="553">
        <v>5150003888</v>
      </c>
      <c r="G509" s="426" t="str">
        <f>IFERROR(VLOOKUP(F509,Database!A:D,2,FALSE),"FG not Found")</f>
        <v>DK 1 OZ ORANGE MARMALADE</v>
      </c>
      <c r="H509" s="269">
        <f>IFERROR(VLOOKUP(F509,Database!A:C,3,FALSE),"r")</f>
        <v>1928.2</v>
      </c>
      <c r="I509" s="269">
        <f>IFERROR(VLOOKUP(F509,Database!A:D,4,FALSE),"r")</f>
        <v>136</v>
      </c>
      <c r="J509" s="269">
        <f t="shared" si="77"/>
        <v>2.8897058823529411</v>
      </c>
      <c r="K509" s="269">
        <f t="shared" si="79"/>
        <v>23</v>
      </c>
      <c r="L509" s="269">
        <f t="shared" si="80"/>
        <v>3128</v>
      </c>
      <c r="M509" s="335">
        <f t="shared" si="81"/>
        <v>0</v>
      </c>
      <c r="N509" s="269">
        <f t="shared" si="82"/>
        <v>3</v>
      </c>
      <c r="O509" s="269">
        <f t="shared" si="83"/>
        <v>393</v>
      </c>
      <c r="P509" s="340">
        <f t="shared" si="84"/>
        <v>5784.6</v>
      </c>
      <c r="Q509" s="353" t="str">
        <f>IFERROR(VLOOKUP(F509,Database!A:F,6,FALSE),"No")</f>
        <v>Not a Designated Item to Send on Maturity</v>
      </c>
      <c r="R509" s="353" t="str">
        <f>IFERROR(VLOOKUP(F510,Database!A:E,5,FALSE),"")</f>
        <v>Not Acidified Product</v>
      </c>
      <c r="S509" s="352" t="str">
        <f>IFERROR(VLOOKUP(F509,Database!A:G,7,FALSE),"FG not Found")</f>
        <v>Not a Designated Item</v>
      </c>
      <c r="T509" s="281" t="b">
        <f t="shared" si="85"/>
        <v>0</v>
      </c>
      <c r="U509" s="414"/>
      <c r="V509" s="414"/>
      <c r="W509" s="414"/>
      <c r="X509" s="284" t="e">
        <f>IF(VLOOKUP($T509,Tags!A:AU,28)=$E509,"Tags/Reported Prod Match","Not a Match")</f>
        <v>#N/A</v>
      </c>
    </row>
    <row r="510" spans="1:24" x14ac:dyDescent="0.25">
      <c r="A510" s="282">
        <f t="shared" si="86"/>
        <v>504.1</v>
      </c>
      <c r="B510" s="425">
        <v>42409</v>
      </c>
      <c r="C510" s="347">
        <v>0</v>
      </c>
      <c r="D510" s="347">
        <v>314</v>
      </c>
      <c r="E510" s="267">
        <f t="shared" si="78"/>
        <v>314</v>
      </c>
      <c r="F510" s="553">
        <v>5150003563</v>
      </c>
      <c r="G510" s="426" t="str">
        <f>IFERROR(VLOOKUP(F510,Database!A:D,2,FALSE),"FG not Found")</f>
        <v>DK 20 ML PURE RASP JAM</v>
      </c>
      <c r="H510" s="269">
        <f>IFERROR(VLOOKUP(F510,Database!A:C,3,FALSE),"r")</f>
        <v>1996.2</v>
      </c>
      <c r="I510" s="269">
        <f>IFERROR(VLOOKUP(F510,Database!A:D,4,FALSE),"r")</f>
        <v>136</v>
      </c>
      <c r="J510" s="269">
        <f t="shared" si="77"/>
        <v>2.3088235294117645</v>
      </c>
      <c r="K510" s="269">
        <f t="shared" si="79"/>
        <v>22</v>
      </c>
      <c r="L510" s="269">
        <f t="shared" si="80"/>
        <v>2992</v>
      </c>
      <c r="M510" s="335">
        <f t="shared" si="81"/>
        <v>0</v>
      </c>
      <c r="N510" s="269">
        <f t="shared" si="82"/>
        <v>3</v>
      </c>
      <c r="O510" s="269">
        <f t="shared" si="83"/>
        <v>314</v>
      </c>
      <c r="P510" s="340">
        <f t="shared" si="84"/>
        <v>5988.6</v>
      </c>
      <c r="Q510" s="353" t="str">
        <f>IFERROR(VLOOKUP(F510,Database!A:F,6,FALSE),"No")</f>
        <v>Not a Designated Item to Send on Maturity</v>
      </c>
      <c r="R510" s="353" t="str">
        <f>IFERROR(VLOOKUP(F511,Database!A:E,5,FALSE),"")</f>
        <v>Not Acidified Product</v>
      </c>
      <c r="S510" s="352" t="str">
        <f>IFERROR(VLOOKUP(F510,Database!A:G,7,FALSE),"FG not Found")</f>
        <v>Not a Designated Item</v>
      </c>
      <c r="T510" s="281" t="b">
        <f t="shared" si="85"/>
        <v>0</v>
      </c>
      <c r="U510" s="414"/>
      <c r="V510" s="414"/>
      <c r="W510" s="414"/>
      <c r="X510" s="284" t="e">
        <f>IF(VLOOKUP($T510,Tags!A:AU,28)=$E510,"Tags/Reported Prod Match","Not a Match")</f>
        <v>#N/A</v>
      </c>
    </row>
    <row r="511" spans="1:24" x14ac:dyDescent="0.25">
      <c r="A511" s="282">
        <f t="shared" si="86"/>
        <v>505.1</v>
      </c>
      <c r="B511" s="425">
        <v>42409</v>
      </c>
      <c r="C511" s="347">
        <v>0</v>
      </c>
      <c r="D511" s="347">
        <v>365</v>
      </c>
      <c r="E511" s="267">
        <f t="shared" si="78"/>
        <v>365</v>
      </c>
      <c r="F511" s="553">
        <v>5150003561</v>
      </c>
      <c r="G511" s="426" t="str">
        <f>IFERROR(VLOOKUP(F511,Database!A:D,2,FALSE),"FG not Found")</f>
        <v>DK 20 ML PURE BLACKBERRY JAM</v>
      </c>
      <c r="H511" s="269">
        <f>IFERROR(VLOOKUP(F511,Database!A:C,3,FALSE),"r")</f>
        <v>1996.2</v>
      </c>
      <c r="I511" s="269">
        <f>IFERROR(VLOOKUP(F511,Database!A:D,4,FALSE),"r")</f>
        <v>136</v>
      </c>
      <c r="J511" s="269">
        <f t="shared" si="77"/>
        <v>2.6838235294117645</v>
      </c>
      <c r="K511" s="269">
        <f t="shared" si="79"/>
        <v>22</v>
      </c>
      <c r="L511" s="269">
        <f t="shared" si="80"/>
        <v>2992</v>
      </c>
      <c r="M511" s="335">
        <f t="shared" si="81"/>
        <v>0</v>
      </c>
      <c r="N511" s="269">
        <f t="shared" si="82"/>
        <v>3</v>
      </c>
      <c r="O511" s="269">
        <f t="shared" si="83"/>
        <v>365</v>
      </c>
      <c r="P511" s="340">
        <f t="shared" si="84"/>
        <v>5988.6</v>
      </c>
      <c r="Q511" s="353" t="str">
        <f>IFERROR(VLOOKUP(F511,Database!A:F,6,FALSE),"No")</f>
        <v>Not a Designated Item to Send on Maturity</v>
      </c>
      <c r="R511" s="353" t="str">
        <f>IFERROR(VLOOKUP(F512,Database!A:E,5,FALSE),"")</f>
        <v>Not Acidified Product</v>
      </c>
      <c r="S511" s="352" t="str">
        <f>IFERROR(VLOOKUP(F511,Database!A:G,7,FALSE),"FG not Found")</f>
        <v>Not a Designated Item</v>
      </c>
      <c r="T511" s="281" t="b">
        <f t="shared" si="85"/>
        <v>0</v>
      </c>
      <c r="U511" s="414"/>
      <c r="V511" s="414"/>
      <c r="W511" s="414"/>
      <c r="X511" s="284" t="e">
        <f>IF(VLOOKUP($T511,Tags!A:AU,28)=$E511,"Tags/Reported Prod Match","Not a Match")</f>
        <v>#N/A</v>
      </c>
    </row>
    <row r="512" spans="1:24" x14ac:dyDescent="0.25">
      <c r="A512" s="282">
        <f t="shared" si="86"/>
        <v>506.1</v>
      </c>
      <c r="B512" s="425">
        <v>42409</v>
      </c>
      <c r="C512" s="347">
        <v>0</v>
      </c>
      <c r="D512" s="347">
        <v>2845</v>
      </c>
      <c r="E512" s="267">
        <f t="shared" si="78"/>
        <v>2845</v>
      </c>
      <c r="F512" s="553">
        <v>5150003889</v>
      </c>
      <c r="G512" s="426" t="str">
        <f>IFERROR(VLOOKUP(F512,Database!A:D,2,FALSE),"FG not Found")</f>
        <v>DK 1 OZ STRAWBERRY PRESERVES</v>
      </c>
      <c r="H512" s="269">
        <f>IFERROR(VLOOKUP(F512,Database!A:C,3,FALSE),"r")</f>
        <v>1928</v>
      </c>
      <c r="I512" s="269">
        <f>IFERROR(VLOOKUP(F512,Database!A:D,4,FALSE),"r")</f>
        <v>136</v>
      </c>
      <c r="J512" s="269">
        <f t="shared" si="77"/>
        <v>20.919117647058822</v>
      </c>
      <c r="K512" s="269">
        <f t="shared" si="79"/>
        <v>23</v>
      </c>
      <c r="L512" s="269">
        <f t="shared" si="80"/>
        <v>3128</v>
      </c>
      <c r="M512" s="335">
        <f t="shared" si="81"/>
        <v>0</v>
      </c>
      <c r="N512" s="269">
        <f t="shared" si="82"/>
        <v>21</v>
      </c>
      <c r="O512" s="269">
        <f t="shared" si="83"/>
        <v>2845</v>
      </c>
      <c r="P512" s="340">
        <f t="shared" si="84"/>
        <v>40488</v>
      </c>
      <c r="Q512" s="353" t="str">
        <f>IFERROR(VLOOKUP(F512,Database!A:F,6,FALSE),"No")</f>
        <v>Not a Designated Item to Send on Maturity</v>
      </c>
      <c r="R512" s="353" t="str">
        <f>IFERROR(VLOOKUP(F513,Database!A:E,5,FALSE),"")</f>
        <v>O</v>
      </c>
      <c r="S512" s="352" t="str">
        <f>IFERROR(VLOOKUP(F512,Database!A:G,7,FALSE),"FG not Found")</f>
        <v>Not a Designated Item</v>
      </c>
      <c r="T512" s="281" t="b">
        <f t="shared" si="85"/>
        <v>0</v>
      </c>
      <c r="U512" s="414"/>
      <c r="V512" s="414"/>
      <c r="W512" s="414"/>
      <c r="X512" s="284" t="e">
        <f>IF(VLOOKUP($T512,Tags!A:AU,28)=$E512,"Tags/Reported Prod Match","Not a Match")</f>
        <v>#N/A</v>
      </c>
    </row>
    <row r="513" spans="1:24" x14ac:dyDescent="0.25">
      <c r="A513" s="282">
        <f t="shared" si="86"/>
        <v>507.1</v>
      </c>
      <c r="B513" s="425">
        <v>42409</v>
      </c>
      <c r="C513" s="347">
        <v>0</v>
      </c>
      <c r="D513" s="347">
        <v>2425</v>
      </c>
      <c r="E513" s="267">
        <f t="shared" si="78"/>
        <v>2425</v>
      </c>
      <c r="F513" s="553">
        <v>5150028621</v>
      </c>
      <c r="G513" s="426" t="str">
        <f>IFERROR(VLOOKUP(F513,Database!A:D,2,FALSE),"FG not Found")</f>
        <v>C&amp;B 9 OZ HOT MANGO CHUTNEY</v>
      </c>
      <c r="H513" s="269">
        <f>IFERROR(VLOOKUP(F513,Database!A:C,3,FALSE),"r")</f>
        <v>1646</v>
      </c>
      <c r="I513" s="269">
        <f>IFERROR(VLOOKUP(F513,Database!A:D,4,FALSE),"r")</f>
        <v>280</v>
      </c>
      <c r="J513" s="269">
        <f t="shared" si="77"/>
        <v>8.6607142857142865</v>
      </c>
      <c r="K513" s="269">
        <f t="shared" si="79"/>
        <v>26</v>
      </c>
      <c r="L513" s="269">
        <f t="shared" si="80"/>
        <v>7280</v>
      </c>
      <c r="M513" s="335">
        <f t="shared" si="81"/>
        <v>0</v>
      </c>
      <c r="N513" s="269">
        <f t="shared" si="82"/>
        <v>9</v>
      </c>
      <c r="O513" s="269">
        <f t="shared" si="83"/>
        <v>2425</v>
      </c>
      <c r="P513" s="340">
        <f t="shared" si="84"/>
        <v>14814</v>
      </c>
      <c r="Q513" s="353" t="str">
        <f>IFERROR(VLOOKUP(F513,Database!A:F,6,FALSE),"No")</f>
        <v>Not a Designated Item to Send on Maturity</v>
      </c>
      <c r="R513" s="353" t="str">
        <f>IFERROR(VLOOKUP(F514,Database!A:E,5,FALSE),"")</f>
        <v>Not Acidified Product</v>
      </c>
      <c r="S513" s="352" t="str">
        <f>IFERROR(VLOOKUP(F513,Database!A:G,7,FALSE),"FG not Found")</f>
        <v>Not a Designated Item</v>
      </c>
      <c r="T513" s="281" t="b">
        <f t="shared" si="85"/>
        <v>0</v>
      </c>
      <c r="U513" s="414"/>
      <c r="V513" s="414"/>
      <c r="W513" s="414"/>
      <c r="X513" s="284" t="e">
        <f>IF(VLOOKUP($T513,Tags!A:AU,28)=$E513,"Tags/Reported Prod Match","Not a Match")</f>
        <v>#N/A</v>
      </c>
    </row>
    <row r="514" spans="1:24" x14ac:dyDescent="0.25">
      <c r="A514" s="282">
        <f t="shared" si="86"/>
        <v>508.1</v>
      </c>
      <c r="B514" s="425">
        <v>42409</v>
      </c>
      <c r="C514" s="347">
        <v>0</v>
      </c>
      <c r="D514" s="347">
        <v>420</v>
      </c>
      <c r="E514" s="267">
        <f t="shared" si="78"/>
        <v>420</v>
      </c>
      <c r="F514" s="553">
        <v>6984806270</v>
      </c>
      <c r="G514" s="426" t="str">
        <f>IFERROR(VLOOKUP(F514,Database!A:D,2,FALSE),"FG not Found")</f>
        <v>DF 500 ML STRAW FRT SPREAD</v>
      </c>
      <c r="H514" s="269">
        <f>IFERROR(VLOOKUP(F514,Database!A:C,3,FALSE),"r")</f>
        <v>2165</v>
      </c>
      <c r="I514" s="269">
        <f>IFERROR(VLOOKUP(F514,Database!A:D,4,FALSE),"r")</f>
        <v>84</v>
      </c>
      <c r="J514" s="269">
        <f t="shared" si="77"/>
        <v>5</v>
      </c>
      <c r="K514" s="269">
        <f t="shared" si="79"/>
        <v>20</v>
      </c>
      <c r="L514" s="269">
        <f t="shared" si="80"/>
        <v>1680</v>
      </c>
      <c r="M514" s="335">
        <f t="shared" si="81"/>
        <v>0</v>
      </c>
      <c r="N514" s="269">
        <f t="shared" si="82"/>
        <v>5</v>
      </c>
      <c r="O514" s="269">
        <f t="shared" si="83"/>
        <v>420</v>
      </c>
      <c r="P514" s="340">
        <f t="shared" si="84"/>
        <v>10825</v>
      </c>
      <c r="Q514" s="353" t="str">
        <f>IFERROR(VLOOKUP(F514,Database!A:F,6,FALSE),"No")</f>
        <v>Not a Designated Item to Send on Maturity</v>
      </c>
      <c r="R514" s="353" t="str">
        <f>IFERROR(VLOOKUP(F515,Database!A:E,5,FALSE),"")</f>
        <v>Not Acidified Product</v>
      </c>
      <c r="S514" s="352" t="str">
        <f>IFERROR(VLOOKUP(F514,Database!A:G,7,FALSE),"FG not Found")</f>
        <v>Not a Designated Item</v>
      </c>
      <c r="T514" s="281" t="b">
        <f t="shared" si="85"/>
        <v>1</v>
      </c>
      <c r="U514" s="414"/>
      <c r="V514" s="414"/>
      <c r="W514" s="414"/>
      <c r="X514" s="284" t="e">
        <f>IF(VLOOKUP($T514,Tags!A:AU,28)=$E514,"Tags/Reported Prod Match","Not a Match")</f>
        <v>#N/A</v>
      </c>
    </row>
    <row r="515" spans="1:24" x14ac:dyDescent="0.25">
      <c r="A515" s="282">
        <f t="shared" si="86"/>
        <v>509.1</v>
      </c>
      <c r="B515" s="425">
        <v>42409</v>
      </c>
      <c r="C515" s="347">
        <v>0</v>
      </c>
      <c r="D515" s="347">
        <v>1479</v>
      </c>
      <c r="E515" s="267">
        <f t="shared" si="78"/>
        <v>1479</v>
      </c>
      <c r="F515" s="553">
        <v>6984806288</v>
      </c>
      <c r="G515" s="426" t="str">
        <f>IFERROR(VLOOKUP(F515,Database!A:D,2,FALSE),"FG not Found")</f>
        <v>DF 500 ML RASP FRT SPREAD</v>
      </c>
      <c r="H515" s="269">
        <f>IFERROR(VLOOKUP(F515,Database!A:C,3,FALSE),"r")</f>
        <v>2165</v>
      </c>
      <c r="I515" s="269">
        <f>IFERROR(VLOOKUP(F515,Database!A:D,4,FALSE),"r")</f>
        <v>84</v>
      </c>
      <c r="J515" s="269">
        <f t="shared" si="77"/>
        <v>17.607142857142858</v>
      </c>
      <c r="K515" s="269">
        <f t="shared" si="79"/>
        <v>20</v>
      </c>
      <c r="L515" s="269">
        <f t="shared" si="80"/>
        <v>1680</v>
      </c>
      <c r="M515" s="335">
        <f t="shared" si="81"/>
        <v>0</v>
      </c>
      <c r="N515" s="269">
        <f t="shared" si="82"/>
        <v>18</v>
      </c>
      <c r="O515" s="269">
        <f t="shared" si="83"/>
        <v>1479</v>
      </c>
      <c r="P515" s="340">
        <f t="shared" si="84"/>
        <v>38970</v>
      </c>
      <c r="Q515" s="353" t="str">
        <f>IFERROR(VLOOKUP(F515,Database!A:F,6,FALSE),"No")</f>
        <v>Not a Designated Item to Send on Maturity</v>
      </c>
      <c r="R515" s="353" t="str">
        <f>IFERROR(VLOOKUP(F516,Database!A:E,5,FALSE),"")</f>
        <v>Not Acidified Product</v>
      </c>
      <c r="S515" s="352" t="str">
        <f>IFERROR(VLOOKUP(F515,Database!A:G,7,FALSE),"FG not Found")</f>
        <v>Not a Designated Item</v>
      </c>
      <c r="T515" s="281" t="b">
        <f t="shared" si="85"/>
        <v>0</v>
      </c>
      <c r="U515" s="414"/>
      <c r="V515" s="414"/>
      <c r="W515" s="414"/>
      <c r="X515" s="284" t="e">
        <f>IF(VLOOKUP($T515,Tags!A:AU,28)=$E515,"Tags/Reported Prod Match","Not a Match")</f>
        <v>#N/A</v>
      </c>
    </row>
    <row r="516" spans="1:24" x14ac:dyDescent="0.25">
      <c r="A516" s="282">
        <f t="shared" si="86"/>
        <v>510.1</v>
      </c>
      <c r="B516" s="425">
        <v>42409</v>
      </c>
      <c r="C516" s="347">
        <v>0</v>
      </c>
      <c r="D516" s="347">
        <v>6062</v>
      </c>
      <c r="E516" s="267">
        <f t="shared" si="78"/>
        <v>6062</v>
      </c>
      <c r="F516" s="553">
        <v>5150024357</v>
      </c>
      <c r="G516" s="426" t="str">
        <f>IFERROR(VLOOKUP(F516,Database!A:D,2,FALSE),"FG not Found")</f>
        <v>SM 7.25OZ MGSHL CHCFDG TPG 8CT</v>
      </c>
      <c r="H516" s="269">
        <f>IFERROR(VLOOKUP(F516,Database!A:C,3,FALSE),"r")</f>
        <v>1277.5999999999999</v>
      </c>
      <c r="I516" s="269">
        <f>IFERROR(VLOOKUP(F516,Database!A:D,4,FALSE),"r")</f>
        <v>282</v>
      </c>
      <c r="J516" s="269">
        <f t="shared" si="77"/>
        <v>21.49645390070922</v>
      </c>
      <c r="K516" s="269">
        <f t="shared" si="79"/>
        <v>26</v>
      </c>
      <c r="L516" s="269">
        <f t="shared" si="80"/>
        <v>7332</v>
      </c>
      <c r="M516" s="335">
        <f t="shared" si="81"/>
        <v>0</v>
      </c>
      <c r="N516" s="269">
        <f t="shared" si="82"/>
        <v>22</v>
      </c>
      <c r="O516" s="269">
        <f t="shared" si="83"/>
        <v>6062</v>
      </c>
      <c r="P516" s="340">
        <f t="shared" si="84"/>
        <v>28107.199999999997</v>
      </c>
      <c r="Q516" s="353" t="str">
        <f>IFERROR(VLOOKUP(F516,Database!A:F,6,FALSE),"No")</f>
        <v>MICRO</v>
      </c>
      <c r="R516" s="353" t="str">
        <f>IFERROR(VLOOKUP(F517,Database!A:E,5,FALSE),"")</f>
        <v>Not Acidified Product</v>
      </c>
      <c r="S516" s="352" t="str">
        <f>IFERROR(VLOOKUP(F516,Database!A:G,7,FALSE),"FG not Found")</f>
        <v>Not a Designated Item</v>
      </c>
      <c r="T516" s="281" t="b">
        <f t="shared" si="85"/>
        <v>0</v>
      </c>
      <c r="U516" s="414"/>
      <c r="V516" s="414"/>
      <c r="W516" s="414"/>
      <c r="X516" s="284" t="e">
        <f>IF(VLOOKUP($T516,Tags!A:AU,28)=$E516,"Tags/Reported Prod Match","Not a Match")</f>
        <v>#N/A</v>
      </c>
    </row>
    <row r="517" spans="1:24" x14ac:dyDescent="0.25">
      <c r="A517" s="282">
        <f t="shared" si="86"/>
        <v>511.1</v>
      </c>
      <c r="B517" s="425">
        <v>42409</v>
      </c>
      <c r="C517" s="347">
        <v>0</v>
      </c>
      <c r="D517" s="347">
        <v>1816</v>
      </c>
      <c r="E517" s="267">
        <f t="shared" si="78"/>
        <v>1816</v>
      </c>
      <c r="F517" s="553">
        <v>5150010865</v>
      </c>
      <c r="G517" s="426" t="str">
        <f>IFERROR(VLOOKUP(F517,Database!A:D,2,FALSE),"FG not Found")</f>
        <v>SM 11.5 OZ DARK CHOC SMPL DLT</v>
      </c>
      <c r="H517" s="269">
        <f>IFERROR(VLOOKUP(F517,Database!A:C,3,FALSE),"r")</f>
        <v>1980.2</v>
      </c>
      <c r="I517" s="269">
        <f>IFERROR(VLOOKUP(F517,Database!A:D,4,FALSE),"r")</f>
        <v>252</v>
      </c>
      <c r="J517" s="269">
        <f t="shared" si="77"/>
        <v>7.2063492063492065</v>
      </c>
      <c r="K517" s="269">
        <f t="shared" si="79"/>
        <v>22</v>
      </c>
      <c r="L517" s="269">
        <f t="shared" si="80"/>
        <v>5544</v>
      </c>
      <c r="M517" s="335">
        <f t="shared" si="81"/>
        <v>0</v>
      </c>
      <c r="N517" s="269">
        <f t="shared" si="82"/>
        <v>8</v>
      </c>
      <c r="O517" s="269">
        <f t="shared" si="83"/>
        <v>1816</v>
      </c>
      <c r="P517" s="340">
        <f t="shared" si="84"/>
        <v>15841.6</v>
      </c>
      <c r="Q517" s="353" t="str">
        <f>IFERROR(VLOOKUP(F517,Database!A:F,6,FALSE),"No")</f>
        <v>Not a Designated Item to Send on Maturity</v>
      </c>
      <c r="R517" s="353" t="str">
        <f>IFERROR(VLOOKUP(F518,Database!A:E,5,FALSE),"")</f>
        <v>Not Acidified Product</v>
      </c>
      <c r="S517" s="352" t="str">
        <f>IFERROR(VLOOKUP(F517,Database!A:G,7,FALSE),"FG not Found")</f>
        <v>Not a Designated Item</v>
      </c>
      <c r="T517" s="281" t="b">
        <f t="shared" si="85"/>
        <v>0</v>
      </c>
      <c r="U517" s="414"/>
      <c r="V517" s="414"/>
      <c r="W517" s="414"/>
      <c r="X517" s="284" t="e">
        <f>IF(VLOOKUP($T517,Tags!A:AU,28)=$E517,"Tags/Reported Prod Match","Not a Match")</f>
        <v>#N/A</v>
      </c>
    </row>
    <row r="518" spans="1:24" x14ac:dyDescent="0.25">
      <c r="A518" s="282">
        <f t="shared" si="86"/>
        <v>512.1</v>
      </c>
      <c r="B518" s="425">
        <v>42410</v>
      </c>
      <c r="C518" s="347">
        <v>0</v>
      </c>
      <c r="D518" s="347">
        <v>1653</v>
      </c>
      <c r="E518" s="267">
        <f t="shared" si="78"/>
        <v>1653</v>
      </c>
      <c r="F518" s="553">
        <v>7092000768</v>
      </c>
      <c r="G518" s="426" t="str">
        <f>IFERROR(VLOOKUP(F518,Database!A:D,2,FALSE),"FG not Found")</f>
        <v>KB 16 OZ SDLS STWBRY JAM</v>
      </c>
      <c r="H518" s="269">
        <f>IFERROR(VLOOKUP(F518,Database!A:C,3,FALSE),"r")</f>
        <v>2171.3000000000002</v>
      </c>
      <c r="I518" s="269">
        <f>IFERROR(VLOOKUP(F518,Database!A:D,4,FALSE),"r")</f>
        <v>119</v>
      </c>
      <c r="J518" s="269">
        <f t="shared" ref="J518:J532" si="87">(D518/I518)</f>
        <v>13.890756302521009</v>
      </c>
      <c r="K518" s="269">
        <f t="shared" si="79"/>
        <v>20</v>
      </c>
      <c r="L518" s="269">
        <f t="shared" si="80"/>
        <v>2380</v>
      </c>
      <c r="M518" s="335">
        <f t="shared" si="81"/>
        <v>0</v>
      </c>
      <c r="N518" s="269">
        <f t="shared" si="82"/>
        <v>14</v>
      </c>
      <c r="O518" s="269">
        <f t="shared" si="83"/>
        <v>1653</v>
      </c>
      <c r="P518" s="340">
        <f t="shared" si="84"/>
        <v>30398.200000000004</v>
      </c>
      <c r="Q518" s="353" t="str">
        <f>IFERROR(VLOOKUP(F518,Database!A:F,6,FALSE),"No")</f>
        <v>Not a Designated Item to Send on Maturity</v>
      </c>
      <c r="R518" s="353" t="str">
        <f>IFERROR(VLOOKUP(F519,Database!A:E,5,FALSE),"")</f>
        <v>Not Acidified Product</v>
      </c>
      <c r="S518" s="352" t="str">
        <f>IFERROR(VLOOKUP(F518,Database!A:G,7,FALSE),"FG not Found")</f>
        <v>Not a Designated Item</v>
      </c>
      <c r="T518" s="281" t="b">
        <f t="shared" si="85"/>
        <v>0</v>
      </c>
      <c r="U518" s="414"/>
      <c r="V518" s="414"/>
      <c r="W518" s="414"/>
      <c r="X518" s="284" t="e">
        <f>IF(VLOOKUP($T518,Tags!A:AU,28)=$E518,"Tags/Reported Prod Match","Not a Match")</f>
        <v>#N/A</v>
      </c>
    </row>
    <row r="519" spans="1:24" x14ac:dyDescent="0.25">
      <c r="A519" s="282">
        <f t="shared" si="86"/>
        <v>513.1</v>
      </c>
      <c r="B519" s="425">
        <v>42410</v>
      </c>
      <c r="C519" s="347">
        <v>0</v>
      </c>
      <c r="D519" s="347">
        <v>1802</v>
      </c>
      <c r="E519" s="267">
        <f t="shared" ref="E519:E582" si="88">IF(C519 &lt;&gt; 0, D519-C519,D519)</f>
        <v>1802</v>
      </c>
      <c r="F519" s="553">
        <v>7092000778</v>
      </c>
      <c r="G519" s="426" t="str">
        <f>IFERROR(VLOOKUP(F519,Database!A:D,2,FALSE),"FG not Found")</f>
        <v>KB 16 OZ SDLS RASPBERRY JAM</v>
      </c>
      <c r="H519" s="269">
        <f>IFERROR(VLOOKUP(F519,Database!A:C,3,FALSE),"r")</f>
        <v>2171.3000000000002</v>
      </c>
      <c r="I519" s="269">
        <f>IFERROR(VLOOKUP(F519,Database!A:D,4,FALSE),"r")</f>
        <v>119</v>
      </c>
      <c r="J519" s="269">
        <f t="shared" si="87"/>
        <v>15.142857142857142</v>
      </c>
      <c r="K519" s="269">
        <f t="shared" ref="K519:K582" si="89">IF((44500/H519) &lt;= 26,ROUNDDOWN((44500/H519),0),26)</f>
        <v>20</v>
      </c>
      <c r="L519" s="269">
        <f t="shared" ref="L519:L582" si="90">((ROUNDDOWN(K519,0)*I519))</f>
        <v>2380</v>
      </c>
      <c r="M519" s="335">
        <f t="shared" ref="M519:M582" si="91">ROUNDDOWN(E519/L519,0)</f>
        <v>0</v>
      </c>
      <c r="N519" s="269">
        <f t="shared" ref="N519:N582" si="92">IF(O519 &lt;&gt; 0,ROUNDUP(O519/I519,0),0)</f>
        <v>16</v>
      </c>
      <c r="O519" s="269">
        <f t="shared" ref="O519:O582" si="93">E519-(((M519)*ROUNDDOWN(L519,0)))</f>
        <v>1802</v>
      </c>
      <c r="P519" s="340">
        <f t="shared" ref="P519:P582" si="94">IF(O519=0,0,H519*N519)</f>
        <v>34740.800000000003</v>
      </c>
      <c r="Q519" s="353" t="str">
        <f>IFERROR(VLOOKUP(F519,Database!A:F,6,FALSE),"No")</f>
        <v>Not a Designated Item to Send on Maturity</v>
      </c>
      <c r="R519" s="353" t="str">
        <f>IFERROR(VLOOKUP(F520,Database!A:E,5,FALSE),"")</f>
        <v>Not Acidified Product</v>
      </c>
      <c r="S519" s="352" t="str">
        <f>IFERROR(VLOOKUP(F519,Database!A:G,7,FALSE),"FG not Found")</f>
        <v>Not a Designated Item</v>
      </c>
      <c r="T519" s="281" t="b">
        <f t="shared" ref="T519:T582" si="95">(ISNUMBER(MATCH(F519,$U$7:$U$532,0)))</f>
        <v>0</v>
      </c>
      <c r="U519" s="414"/>
      <c r="V519" s="414"/>
      <c r="W519" s="414"/>
      <c r="X519" s="284" t="e">
        <f>IF(VLOOKUP($T519,Tags!A:AU,28)=$E519,"Tags/Reported Prod Match","Not a Match")</f>
        <v>#N/A</v>
      </c>
    </row>
    <row r="520" spans="1:24" x14ac:dyDescent="0.25">
      <c r="A520" s="282">
        <f t="shared" si="86"/>
        <v>514.1</v>
      </c>
      <c r="B520" s="425">
        <v>42410</v>
      </c>
      <c r="C520" s="347">
        <v>0</v>
      </c>
      <c r="D520" s="347">
        <v>810</v>
      </c>
      <c r="E520" s="267">
        <f t="shared" si="88"/>
        <v>810</v>
      </c>
      <c r="F520" s="553">
        <v>7092000770</v>
      </c>
      <c r="G520" s="426" t="str">
        <f>IFERROR(VLOOKUP(F520,Database!A:D,2,FALSE),"FG not Found")</f>
        <v>KB 16 OZ SDLS BLKBRY JAM</v>
      </c>
      <c r="H520" s="269">
        <f>IFERROR(VLOOKUP(F520,Database!A:C,3,FALSE),"r")</f>
        <v>2171.3000000000002</v>
      </c>
      <c r="I520" s="269">
        <f>IFERROR(VLOOKUP(F520,Database!A:D,4,FALSE),"r")</f>
        <v>119</v>
      </c>
      <c r="J520" s="269">
        <f t="shared" si="87"/>
        <v>6.8067226890756301</v>
      </c>
      <c r="K520" s="269">
        <f t="shared" si="89"/>
        <v>20</v>
      </c>
      <c r="L520" s="269">
        <f t="shared" si="90"/>
        <v>2380</v>
      </c>
      <c r="M520" s="335">
        <f t="shared" si="91"/>
        <v>0</v>
      </c>
      <c r="N520" s="269">
        <f t="shared" si="92"/>
        <v>7</v>
      </c>
      <c r="O520" s="269">
        <f t="shared" si="93"/>
        <v>810</v>
      </c>
      <c r="P520" s="340">
        <f t="shared" si="94"/>
        <v>15199.100000000002</v>
      </c>
      <c r="Q520" s="353" t="str">
        <f>IFERROR(VLOOKUP(F520,Database!A:F,6,FALSE),"No")</f>
        <v>Not a Designated Item to Send on Maturity</v>
      </c>
      <c r="R520" s="353" t="str">
        <f>IFERROR(VLOOKUP(F521,Database!A:E,5,FALSE),"")</f>
        <v>Not Acidified Product</v>
      </c>
      <c r="S520" s="352" t="str">
        <f>IFERROR(VLOOKUP(F520,Database!A:G,7,FALSE),"FG not Found")</f>
        <v>Not a Designated Item</v>
      </c>
      <c r="T520" s="281" t="b">
        <f t="shared" si="95"/>
        <v>0</v>
      </c>
      <c r="U520" s="414"/>
      <c r="V520" s="414"/>
      <c r="W520" s="414"/>
      <c r="X520" s="284" t="e">
        <f>IF(VLOOKUP($T520,Tags!A:AU,28)=$E520,"Tags/Reported Prod Match","Not a Match")</f>
        <v>#N/A</v>
      </c>
    </row>
    <row r="521" spans="1:24" x14ac:dyDescent="0.25">
      <c r="A521" s="282">
        <f t="shared" si="86"/>
        <v>515.1</v>
      </c>
      <c r="B521" s="425">
        <v>42410</v>
      </c>
      <c r="C521" s="347">
        <v>0</v>
      </c>
      <c r="D521" s="347">
        <v>5162</v>
      </c>
      <c r="E521" s="267">
        <f t="shared" si="88"/>
        <v>5162</v>
      </c>
      <c r="F521" s="553">
        <v>3619212006</v>
      </c>
      <c r="G521" s="426" t="str">
        <f>IFERROR(VLOOKUP(F521,Database!A:D,2,FALSE),"FG not Found")</f>
        <v>SCO 15.5 OZ ORG CHOC SYRUP 6CT</v>
      </c>
      <c r="H521" s="269">
        <f>IFERROR(VLOOKUP(F521,Database!A:C,3,FALSE),"r")</f>
        <v>1677.8</v>
      </c>
      <c r="I521" s="269">
        <f>IFERROR(VLOOKUP(F521,Database!A:D,4,FALSE),"r")</f>
        <v>252</v>
      </c>
      <c r="J521" s="269">
        <f t="shared" si="87"/>
        <v>20.484126984126984</v>
      </c>
      <c r="K521" s="269">
        <f t="shared" si="89"/>
        <v>26</v>
      </c>
      <c r="L521" s="269">
        <f t="shared" si="90"/>
        <v>6552</v>
      </c>
      <c r="M521" s="335">
        <f t="shared" si="91"/>
        <v>0</v>
      </c>
      <c r="N521" s="269">
        <f t="shared" si="92"/>
        <v>21</v>
      </c>
      <c r="O521" s="269">
        <f t="shared" si="93"/>
        <v>5162</v>
      </c>
      <c r="P521" s="340">
        <f t="shared" si="94"/>
        <v>35233.799999999996</v>
      </c>
      <c r="Q521" s="353" t="str">
        <f>IFERROR(VLOOKUP(F521,Database!A:F,6,FALSE),"No")</f>
        <v>MICRO</v>
      </c>
      <c r="R521" s="353" t="str">
        <f>IFERROR(VLOOKUP(F522,Database!A:E,5,FALSE),"")</f>
        <v>Not Acidified Product</v>
      </c>
      <c r="S521" s="352" t="str">
        <f>IFERROR(VLOOKUP(F521,Database!A:G,7,FALSE),"FG not Found")</f>
        <v>Not a Designated Item</v>
      </c>
      <c r="T521" s="281" t="b">
        <f t="shared" si="95"/>
        <v>0</v>
      </c>
      <c r="U521" s="414"/>
      <c r="V521" s="414"/>
      <c r="W521" s="414"/>
      <c r="X521" s="284" t="e">
        <f>IF(VLOOKUP($T521,Tags!A:AU,28)=$E521,"Tags/Reported Prod Match","Not a Match")</f>
        <v>#N/A</v>
      </c>
    </row>
    <row r="522" spans="1:24" x14ac:dyDescent="0.25">
      <c r="A522" s="282">
        <f t="shared" si="86"/>
        <v>516.1</v>
      </c>
      <c r="B522" s="425">
        <v>42410</v>
      </c>
      <c r="C522" s="347">
        <v>0</v>
      </c>
      <c r="D522" s="347">
        <v>7280</v>
      </c>
      <c r="E522" s="267">
        <f t="shared" si="88"/>
        <v>7280</v>
      </c>
      <c r="F522" s="553">
        <v>5150024355</v>
      </c>
      <c r="G522" s="426" t="str">
        <f>IFERROR(VLOOKUP(F522,Database!A:D,2,FALSE),"FG not Found")</f>
        <v>SM 15.5OZ HOT CRML MCR SQZ 6CT</v>
      </c>
      <c r="H522" s="269">
        <f>IFERROR(VLOOKUP(F522,Database!A:C,3,FALSE),"r")</f>
        <v>1703</v>
      </c>
      <c r="I522" s="269">
        <f>IFERROR(VLOOKUP(F522,Database!A:D,4,FALSE),"r")</f>
        <v>252</v>
      </c>
      <c r="J522" s="269">
        <f t="shared" si="87"/>
        <v>28.888888888888889</v>
      </c>
      <c r="K522" s="269">
        <f t="shared" si="89"/>
        <v>26</v>
      </c>
      <c r="L522" s="269">
        <f t="shared" si="90"/>
        <v>6552</v>
      </c>
      <c r="M522" s="335">
        <f t="shared" si="91"/>
        <v>1</v>
      </c>
      <c r="N522" s="269">
        <f t="shared" si="92"/>
        <v>3</v>
      </c>
      <c r="O522" s="269">
        <f t="shared" si="93"/>
        <v>728</v>
      </c>
      <c r="P522" s="340">
        <f t="shared" si="94"/>
        <v>5109</v>
      </c>
      <c r="Q522" s="353" t="str">
        <f>IFERROR(VLOOKUP(F522,Database!A:F,6,FALSE),"No")</f>
        <v>MICRO</v>
      </c>
      <c r="R522" s="353" t="str">
        <f>IFERROR(VLOOKUP(F523,Database!A:E,5,FALSE),"")</f>
        <v>Not Acidified Product</v>
      </c>
      <c r="S522" s="352" t="str">
        <f>IFERROR(VLOOKUP(F522,Database!A:G,7,FALSE),"FG not Found")</f>
        <v>Not a Designated Item</v>
      </c>
      <c r="T522" s="281" t="b">
        <f t="shared" si="95"/>
        <v>1</v>
      </c>
      <c r="U522" s="414"/>
      <c r="V522" s="414"/>
      <c r="W522" s="414"/>
      <c r="X522" s="284" t="e">
        <f>IF(VLOOKUP($T522,Tags!A:AU,28)=$E522,"Tags/Reported Prod Match","Not a Match")</f>
        <v>#N/A</v>
      </c>
    </row>
    <row r="523" spans="1:24" x14ac:dyDescent="0.25">
      <c r="A523" s="282">
        <f t="shared" si="86"/>
        <v>517.1</v>
      </c>
      <c r="B523" s="425">
        <v>42410</v>
      </c>
      <c r="C523" s="347">
        <v>0</v>
      </c>
      <c r="D523" s="347">
        <v>1365</v>
      </c>
      <c r="E523" s="267">
        <f t="shared" si="88"/>
        <v>1365</v>
      </c>
      <c r="F523" s="666">
        <v>5150002575</v>
      </c>
      <c r="G523" s="426" t="str">
        <f>IFERROR(VLOOKUP(F523,Database!A:D,2,FALSE),"FG not Found")</f>
        <v>SM 334 ML CRML MICRO SQZ</v>
      </c>
      <c r="H523" s="269">
        <f>IFERROR(VLOOKUP(F523,Database!A:C,3,FALSE),"r")</f>
        <v>1847</v>
      </c>
      <c r="I523" s="269">
        <f>IFERROR(VLOOKUP(F523,Database!A:D,4,FALSE),"r")</f>
        <v>132</v>
      </c>
      <c r="J523" s="269">
        <f t="shared" si="87"/>
        <v>10.340909090909092</v>
      </c>
      <c r="K523" s="269">
        <f t="shared" si="89"/>
        <v>24</v>
      </c>
      <c r="L523" s="269">
        <f t="shared" si="90"/>
        <v>3168</v>
      </c>
      <c r="M523" s="335">
        <f t="shared" si="91"/>
        <v>0</v>
      </c>
      <c r="N523" s="269">
        <f t="shared" si="92"/>
        <v>11</v>
      </c>
      <c r="O523" s="269">
        <f t="shared" si="93"/>
        <v>1365</v>
      </c>
      <c r="P523" s="340">
        <f t="shared" si="94"/>
        <v>20317</v>
      </c>
      <c r="Q523" s="353" t="str">
        <f>IFERROR(VLOOKUP(F523,Database!A:F,6,FALSE),"No")</f>
        <v>MICRO</v>
      </c>
      <c r="R523" s="353" t="str">
        <f>IFERROR(VLOOKUP(F524,Database!A:E,5,FALSE),"")</f>
        <v>Not Acidified Product</v>
      </c>
      <c r="S523" s="352" t="str">
        <f>IFERROR(VLOOKUP(F523,Database!A:G,7,FALSE),"FG not Found")</f>
        <v>Not a Designated Item</v>
      </c>
      <c r="T523" s="281" t="b">
        <f t="shared" si="95"/>
        <v>0</v>
      </c>
      <c r="U523" s="414"/>
      <c r="V523" s="414"/>
      <c r="W523" s="414"/>
      <c r="X523" s="284" t="e">
        <f>IF(VLOOKUP($T523,Tags!A:AU,28)=$E523,"Tags/Reported Prod Match","Not a Match")</f>
        <v>#N/A</v>
      </c>
    </row>
    <row r="524" spans="1:24" x14ac:dyDescent="0.25">
      <c r="A524" s="282">
        <f t="shared" si="86"/>
        <v>518.1</v>
      </c>
      <c r="B524" s="425">
        <v>42410</v>
      </c>
      <c r="C524" s="347">
        <v>0</v>
      </c>
      <c r="D524" s="347">
        <v>1724</v>
      </c>
      <c r="E524" s="267">
        <f t="shared" si="88"/>
        <v>1724</v>
      </c>
      <c r="F524" s="553">
        <v>7092000772</v>
      </c>
      <c r="G524" s="426" t="str">
        <f>IFERROR(VLOOKUP(F524,Database!A:D,2,FALSE),"FG not Found")</f>
        <v>KB 16 OZ SDLS BOYSEN JAM</v>
      </c>
      <c r="H524" s="269">
        <f>IFERROR(VLOOKUP(F524,Database!A:C,3,FALSE),"r")</f>
        <v>2171.3000000000002</v>
      </c>
      <c r="I524" s="269">
        <f>IFERROR(VLOOKUP(F524,Database!A:D,4,FALSE),"r")</f>
        <v>119</v>
      </c>
      <c r="J524" s="269">
        <f t="shared" si="87"/>
        <v>14.487394957983193</v>
      </c>
      <c r="K524" s="269">
        <f t="shared" si="89"/>
        <v>20</v>
      </c>
      <c r="L524" s="269">
        <f t="shared" si="90"/>
        <v>2380</v>
      </c>
      <c r="M524" s="335">
        <f t="shared" si="91"/>
        <v>0</v>
      </c>
      <c r="N524" s="269">
        <f t="shared" si="92"/>
        <v>15</v>
      </c>
      <c r="O524" s="269">
        <f t="shared" si="93"/>
        <v>1724</v>
      </c>
      <c r="P524" s="340">
        <f t="shared" si="94"/>
        <v>32569.500000000004</v>
      </c>
      <c r="Q524" s="353" t="str">
        <f>IFERROR(VLOOKUP(F524,Database!A:F,6,FALSE),"No")</f>
        <v>Not a Designated Item to Send on Maturity</v>
      </c>
      <c r="R524" s="353" t="str">
        <f>IFERROR(VLOOKUP(F525,Database!A:E,5,FALSE),"")</f>
        <v>Not Acidified Product</v>
      </c>
      <c r="S524" s="352" t="str">
        <f>IFERROR(VLOOKUP(F524,Database!A:G,7,FALSE),"FG not Found")</f>
        <v>Not a Designated Item</v>
      </c>
      <c r="T524" s="281" t="b">
        <f t="shared" si="95"/>
        <v>1</v>
      </c>
      <c r="U524" s="414"/>
      <c r="V524" s="414"/>
      <c r="W524" s="414"/>
      <c r="X524" s="284" t="e">
        <f>IF(VLOOKUP($T524,Tags!A:AU,28)=$E524,"Tags/Reported Prod Match","Not a Match")</f>
        <v>#N/A</v>
      </c>
    </row>
    <row r="525" spans="1:24" x14ac:dyDescent="0.25">
      <c r="A525" s="282">
        <f t="shared" si="86"/>
        <v>519.1</v>
      </c>
      <c r="B525" s="425">
        <v>42410</v>
      </c>
      <c r="C525" s="347">
        <v>0</v>
      </c>
      <c r="D525" s="347">
        <v>1323</v>
      </c>
      <c r="E525" s="267">
        <f t="shared" si="88"/>
        <v>1323</v>
      </c>
      <c r="F525" s="553">
        <v>5150078354</v>
      </c>
      <c r="G525" s="426" t="str">
        <f>IFERROR(VLOOKUP(F525,Database!A:D,2,FALSE),"FG not Found")</f>
        <v>SM MOS 11.3 OZ STRAW MANGO</v>
      </c>
      <c r="H525" s="269">
        <f>IFERROR(VLOOKUP(F525,Database!A:C,3,FALSE),"r")</f>
        <v>2273</v>
      </c>
      <c r="I525" s="269">
        <f>IFERROR(VLOOKUP(F525,Database!A:D,4,FALSE),"r")</f>
        <v>320</v>
      </c>
      <c r="J525" s="269">
        <f t="shared" si="87"/>
        <v>4.1343750000000004</v>
      </c>
      <c r="K525" s="269">
        <f t="shared" si="89"/>
        <v>19</v>
      </c>
      <c r="L525" s="269">
        <f t="shared" si="90"/>
        <v>6080</v>
      </c>
      <c r="M525" s="335">
        <f t="shared" si="91"/>
        <v>0</v>
      </c>
      <c r="N525" s="269">
        <f t="shared" si="92"/>
        <v>5</v>
      </c>
      <c r="O525" s="269">
        <f t="shared" si="93"/>
        <v>1323</v>
      </c>
      <c r="P525" s="340">
        <f t="shared" si="94"/>
        <v>11365</v>
      </c>
      <c r="Q525" s="353" t="str">
        <f>IFERROR(VLOOKUP(F525,Database!A:F,6,FALSE),"No")</f>
        <v>Not a Designated Item to Send on Maturity</v>
      </c>
      <c r="R525" s="353" t="str">
        <f>IFERROR(VLOOKUP(F526,Database!A:E,5,FALSE),"")</f>
        <v>Not Acidified Product</v>
      </c>
      <c r="S525" s="352" t="str">
        <f>IFERROR(VLOOKUP(F525,Database!A:G,7,FALSE),"FG not Found")</f>
        <v>Not a Designated Item</v>
      </c>
      <c r="T525" s="281" t="b">
        <f t="shared" si="95"/>
        <v>0</v>
      </c>
      <c r="U525" s="414"/>
      <c r="V525" s="414"/>
      <c r="W525" s="414"/>
      <c r="X525" s="284" t="e">
        <f>IF(VLOOKUP($T525,Tags!A:AU,28)=$E525,"Tags/Reported Prod Match","Not a Match")</f>
        <v>#N/A</v>
      </c>
    </row>
    <row r="526" spans="1:24" x14ac:dyDescent="0.25">
      <c r="A526" s="282">
        <f t="shared" si="86"/>
        <v>520.1</v>
      </c>
      <c r="B526" s="425">
        <v>42410</v>
      </c>
      <c r="C526" s="347">
        <v>0</v>
      </c>
      <c r="D526" s="347">
        <v>0</v>
      </c>
      <c r="E526" s="267">
        <f t="shared" si="88"/>
        <v>0</v>
      </c>
      <c r="F526" s="553">
        <v>5150078357</v>
      </c>
      <c r="G526" s="426" t="str">
        <f>IFERROR(VLOOKUP(F526,Database!A:D,2,FALSE),"FG not Found")</f>
        <v xml:space="preserve">SM MOS 11.3OZ CHRY/BLUBRY FS </v>
      </c>
      <c r="H526" s="269">
        <f>IFERROR(VLOOKUP(F526,Database!A:C,3,FALSE),"r")</f>
        <v>2273</v>
      </c>
      <c r="I526" s="269">
        <f>IFERROR(VLOOKUP(F526,Database!A:D,4,FALSE),"r")</f>
        <v>320</v>
      </c>
      <c r="J526" s="269">
        <f t="shared" si="87"/>
        <v>0</v>
      </c>
      <c r="K526" s="269">
        <f t="shared" si="89"/>
        <v>19</v>
      </c>
      <c r="L526" s="269">
        <f t="shared" si="90"/>
        <v>6080</v>
      </c>
      <c r="M526" s="335">
        <f t="shared" si="91"/>
        <v>0</v>
      </c>
      <c r="N526" s="269">
        <f t="shared" si="92"/>
        <v>0</v>
      </c>
      <c r="O526" s="269">
        <f t="shared" si="93"/>
        <v>0</v>
      </c>
      <c r="P526" s="340">
        <f t="shared" si="94"/>
        <v>0</v>
      </c>
      <c r="Q526" s="353" t="str">
        <f>IFERROR(VLOOKUP(F526,Database!A:F,6,FALSE),"No")</f>
        <v>Not a Designated Item to Send on Maturity</v>
      </c>
      <c r="R526" s="353" t="str">
        <f>IFERROR(VLOOKUP(F527,Database!A:E,5,FALSE),"")</f>
        <v>Not Acidified Product</v>
      </c>
      <c r="S526" s="352" t="str">
        <f>IFERROR(VLOOKUP(F526,Database!A:G,7,FALSE),"FG not Found")</f>
        <v>Not a Designated Item</v>
      </c>
      <c r="T526" s="281" t="b">
        <f t="shared" si="95"/>
        <v>0</v>
      </c>
      <c r="U526" s="414"/>
      <c r="V526" s="414"/>
      <c r="W526" s="414"/>
      <c r="X526" s="284" t="e">
        <f>IF(VLOOKUP($T526,Tags!A:AU,28)=$E526,"Tags/Reported Prod Match","Not a Match")</f>
        <v>#N/A</v>
      </c>
    </row>
    <row r="527" spans="1:24" x14ac:dyDescent="0.25">
      <c r="A527" s="282">
        <f t="shared" si="86"/>
        <v>521.1</v>
      </c>
      <c r="B527" s="425">
        <v>42410</v>
      </c>
      <c r="C527" s="347">
        <v>0</v>
      </c>
      <c r="D527" s="347">
        <v>9609</v>
      </c>
      <c r="E527" s="267">
        <f t="shared" si="88"/>
        <v>9609</v>
      </c>
      <c r="F527" s="553">
        <v>5150078356</v>
      </c>
      <c r="G527" s="426" t="str">
        <f>IFERROR(VLOOKUP(F527,Database!A:D,2,FALSE),"FG not Found")</f>
        <v xml:space="preserve">SM MOS 11.3OZ PCH/RASP FS </v>
      </c>
      <c r="H527" s="269">
        <f>IFERROR(VLOOKUP(F527,Database!A:C,3,FALSE),"r")</f>
        <v>2273</v>
      </c>
      <c r="I527" s="269">
        <f>IFERROR(VLOOKUP(F527,Database!A:D,4,FALSE),"r")</f>
        <v>320</v>
      </c>
      <c r="J527" s="269">
        <f t="shared" si="87"/>
        <v>30.028124999999999</v>
      </c>
      <c r="K527" s="269">
        <f t="shared" si="89"/>
        <v>19</v>
      </c>
      <c r="L527" s="269">
        <f t="shared" si="90"/>
        <v>6080</v>
      </c>
      <c r="M527" s="335">
        <f t="shared" si="91"/>
        <v>1</v>
      </c>
      <c r="N527" s="269">
        <f t="shared" si="92"/>
        <v>12</v>
      </c>
      <c r="O527" s="269">
        <f t="shared" si="93"/>
        <v>3529</v>
      </c>
      <c r="P527" s="340">
        <f t="shared" si="94"/>
        <v>27276</v>
      </c>
      <c r="Q527" s="353" t="str">
        <f>IFERROR(VLOOKUP(F527,Database!A:F,6,FALSE),"No")</f>
        <v>Not a Designated Item to Send on Maturity</v>
      </c>
      <c r="R527" s="353" t="str">
        <f>IFERROR(VLOOKUP(F528,Database!A:E,5,FALSE),"")</f>
        <v>Not Acidified Product</v>
      </c>
      <c r="S527" s="352" t="str">
        <f>IFERROR(VLOOKUP(F527,Database!A:G,7,FALSE),"FG not Found")</f>
        <v>Not a Designated Item</v>
      </c>
      <c r="T527" s="281" t="b">
        <f t="shared" si="95"/>
        <v>0</v>
      </c>
      <c r="U527" s="414"/>
      <c r="V527" s="414"/>
      <c r="W527" s="414"/>
      <c r="X527" s="284" t="e">
        <f>IF(VLOOKUP($T527,Tags!A:AU,28)=$E527,"Tags/Reported Prod Match","Not a Match")</f>
        <v>#N/A</v>
      </c>
    </row>
    <row r="528" spans="1:24" x14ac:dyDescent="0.25">
      <c r="A528" s="282">
        <f t="shared" si="86"/>
        <v>522.1</v>
      </c>
      <c r="B528" s="425">
        <v>42411</v>
      </c>
      <c r="C528" s="347">
        <v>0</v>
      </c>
      <c r="D528" s="347">
        <v>93</v>
      </c>
      <c r="E528" s="267">
        <f t="shared" si="88"/>
        <v>93</v>
      </c>
      <c r="F528" s="553">
        <v>5150002575</v>
      </c>
      <c r="G528" s="426" t="str">
        <f>IFERROR(VLOOKUP(F528,Database!A:D,2,FALSE),"FG not Found")</f>
        <v>SM 334 ML CRML MICRO SQZ</v>
      </c>
      <c r="H528" s="269">
        <f>IFERROR(VLOOKUP(F528,Database!A:C,3,FALSE),"r")</f>
        <v>1847</v>
      </c>
      <c r="I528" s="269">
        <f>IFERROR(VLOOKUP(F528,Database!A:D,4,FALSE),"r")</f>
        <v>132</v>
      </c>
      <c r="J528" s="269">
        <f t="shared" si="87"/>
        <v>0.70454545454545459</v>
      </c>
      <c r="K528" s="269">
        <f t="shared" si="89"/>
        <v>24</v>
      </c>
      <c r="L528" s="269">
        <f t="shared" si="90"/>
        <v>3168</v>
      </c>
      <c r="M528" s="335">
        <f t="shared" si="91"/>
        <v>0</v>
      </c>
      <c r="N528" s="269">
        <f t="shared" si="92"/>
        <v>1</v>
      </c>
      <c r="O528" s="269">
        <f t="shared" si="93"/>
        <v>93</v>
      </c>
      <c r="P528" s="340">
        <f t="shared" si="94"/>
        <v>1847</v>
      </c>
      <c r="Q528" s="353" t="str">
        <f>IFERROR(VLOOKUP(F528,Database!A:F,6,FALSE),"No")</f>
        <v>MICRO</v>
      </c>
      <c r="R528" s="353" t="str">
        <f>IFERROR(VLOOKUP(F529,Database!A:E,5,FALSE),"")</f>
        <v>Not Acidified Product</v>
      </c>
      <c r="S528" s="352" t="str">
        <f>IFERROR(VLOOKUP(F528,Database!A:G,7,FALSE),"FG not Found")</f>
        <v>Not a Designated Item</v>
      </c>
      <c r="T528" s="281" t="b">
        <f t="shared" si="95"/>
        <v>0</v>
      </c>
      <c r="U528" s="414"/>
      <c r="V528" s="414"/>
      <c r="W528" s="414"/>
      <c r="X528" s="284" t="e">
        <f>IF(VLOOKUP($T528,Tags!A:AU,28)=$E528,"Tags/Reported Prod Match","Not a Match")</f>
        <v>#N/A</v>
      </c>
    </row>
    <row r="529" spans="1:24" x14ac:dyDescent="0.25">
      <c r="A529" s="282">
        <f t="shared" si="86"/>
        <v>523.1</v>
      </c>
      <c r="B529" s="425">
        <v>42411</v>
      </c>
      <c r="C529" s="347">
        <v>0</v>
      </c>
      <c r="D529" s="347">
        <v>4920</v>
      </c>
      <c r="E529" s="267">
        <f t="shared" si="88"/>
        <v>4920</v>
      </c>
      <c r="F529" s="553">
        <v>5150078354</v>
      </c>
      <c r="G529" s="426" t="str">
        <f>IFERROR(VLOOKUP(F529,Database!A:D,2,FALSE),"FG not Found")</f>
        <v>SM MOS 11.3 OZ STRAW MANGO</v>
      </c>
      <c r="H529" s="269">
        <f>IFERROR(VLOOKUP(F529,Database!A:C,3,FALSE),"r")</f>
        <v>2273</v>
      </c>
      <c r="I529" s="269">
        <f>IFERROR(VLOOKUP(F529,Database!A:D,4,FALSE),"r")</f>
        <v>320</v>
      </c>
      <c r="J529" s="269">
        <f t="shared" si="87"/>
        <v>15.375</v>
      </c>
      <c r="K529" s="269">
        <f t="shared" si="89"/>
        <v>19</v>
      </c>
      <c r="L529" s="269">
        <f t="shared" si="90"/>
        <v>6080</v>
      </c>
      <c r="M529" s="335">
        <f t="shared" si="91"/>
        <v>0</v>
      </c>
      <c r="N529" s="269">
        <f t="shared" si="92"/>
        <v>16</v>
      </c>
      <c r="O529" s="269">
        <f t="shared" si="93"/>
        <v>4920</v>
      </c>
      <c r="P529" s="340">
        <f t="shared" si="94"/>
        <v>36368</v>
      </c>
      <c r="Q529" s="353" t="str">
        <f>IFERROR(VLOOKUP(F529,Database!A:F,6,FALSE),"No")</f>
        <v>Not a Designated Item to Send on Maturity</v>
      </c>
      <c r="R529" s="353" t="str">
        <f>IFERROR(VLOOKUP(F530,Database!A:E,5,FALSE),"")</f>
        <v>Not Acidified Product</v>
      </c>
      <c r="S529" s="352" t="str">
        <f>IFERROR(VLOOKUP(F529,Database!A:G,7,FALSE),"FG not Found")</f>
        <v>Not a Designated Item</v>
      </c>
      <c r="T529" s="281" t="b">
        <f t="shared" si="95"/>
        <v>0</v>
      </c>
      <c r="U529" s="414"/>
      <c r="V529" s="414"/>
      <c r="W529" s="414"/>
      <c r="X529" s="284" t="e">
        <f>IF(VLOOKUP($T529,Tags!A:AU,28)=$E529,"Tags/Reported Prod Match","Not a Match")</f>
        <v>#N/A</v>
      </c>
    </row>
    <row r="530" spans="1:24" x14ac:dyDescent="0.25">
      <c r="A530" s="282">
        <f t="shared" si="86"/>
        <v>524.1</v>
      </c>
      <c r="B530" s="425">
        <v>42411</v>
      </c>
      <c r="C530" s="347">
        <v>0</v>
      </c>
      <c r="D530" s="347">
        <v>961</v>
      </c>
      <c r="E530" s="267">
        <f t="shared" si="88"/>
        <v>961</v>
      </c>
      <c r="F530" s="553">
        <v>5150078356</v>
      </c>
      <c r="G530" s="426" t="str">
        <f>IFERROR(VLOOKUP(F530,Database!A:D,2,FALSE),"FG not Found")</f>
        <v xml:space="preserve">SM MOS 11.3OZ PCH/RASP FS </v>
      </c>
      <c r="H530" s="269">
        <f>IFERROR(VLOOKUP(F530,Database!A:C,3,FALSE),"r")</f>
        <v>2273</v>
      </c>
      <c r="I530" s="269">
        <f>IFERROR(VLOOKUP(F530,Database!A:D,4,FALSE),"r")</f>
        <v>320</v>
      </c>
      <c r="J530" s="269">
        <f t="shared" si="87"/>
        <v>3.0031249999999998</v>
      </c>
      <c r="K530" s="269">
        <f t="shared" si="89"/>
        <v>19</v>
      </c>
      <c r="L530" s="269">
        <f t="shared" si="90"/>
        <v>6080</v>
      </c>
      <c r="M530" s="335">
        <f t="shared" si="91"/>
        <v>0</v>
      </c>
      <c r="N530" s="269">
        <f t="shared" si="92"/>
        <v>4</v>
      </c>
      <c r="O530" s="269">
        <f t="shared" si="93"/>
        <v>961</v>
      </c>
      <c r="P530" s="340">
        <f t="shared" si="94"/>
        <v>9092</v>
      </c>
      <c r="Q530" s="353" t="str">
        <f>IFERROR(VLOOKUP(F530,Database!A:F,6,FALSE),"No")</f>
        <v>Not a Designated Item to Send on Maturity</v>
      </c>
      <c r="R530" s="353" t="str">
        <f>IFERROR(VLOOKUP(F531,Database!A:E,5,FALSE),"")</f>
        <v>Not Acidified Product</v>
      </c>
      <c r="S530" s="352" t="str">
        <f>IFERROR(VLOOKUP(F530,Database!A:G,7,FALSE),"FG not Found")</f>
        <v>Not a Designated Item</v>
      </c>
      <c r="T530" s="281" t="b">
        <f t="shared" si="95"/>
        <v>0</v>
      </c>
      <c r="U530" s="414"/>
      <c r="V530" s="414"/>
      <c r="W530" s="414"/>
      <c r="X530" s="284" t="e">
        <f>IF(VLOOKUP($T530,Tags!A:AU,28)=$E530,"Tags/Reported Prod Match","Not a Match")</f>
        <v>#N/A</v>
      </c>
    </row>
    <row r="531" spans="1:24" x14ac:dyDescent="0.25">
      <c r="A531" s="282">
        <f t="shared" si="86"/>
        <v>525.1</v>
      </c>
      <c r="B531" s="425">
        <v>42411</v>
      </c>
      <c r="C531" s="347">
        <v>0</v>
      </c>
      <c r="D531" s="347">
        <v>8023</v>
      </c>
      <c r="E531" s="267">
        <f t="shared" si="88"/>
        <v>8023</v>
      </c>
      <c r="F531" s="553">
        <v>5150002574</v>
      </c>
      <c r="G531" s="426" t="str">
        <f>IFERROR(VLOOKUP(F531,Database!A:D,2,FALSE),"FG not Found")</f>
        <v>SM 334 ML HTFDG MICRO SQZ</v>
      </c>
      <c r="H531" s="269">
        <f>IFERROR(VLOOKUP(F531,Database!A:C,3,FALSE),"r")</f>
        <v>1847</v>
      </c>
      <c r="I531" s="269">
        <f>IFERROR(VLOOKUP(F531,Database!A:D,4,FALSE),"r")</f>
        <v>132</v>
      </c>
      <c r="J531" s="269">
        <f t="shared" si="87"/>
        <v>60.780303030303031</v>
      </c>
      <c r="K531" s="269">
        <f t="shared" si="89"/>
        <v>24</v>
      </c>
      <c r="L531" s="269">
        <f t="shared" si="90"/>
        <v>3168</v>
      </c>
      <c r="M531" s="335">
        <f t="shared" si="91"/>
        <v>2</v>
      </c>
      <c r="N531" s="269">
        <f t="shared" si="92"/>
        <v>13</v>
      </c>
      <c r="O531" s="269">
        <f t="shared" si="93"/>
        <v>1687</v>
      </c>
      <c r="P531" s="340">
        <f t="shared" si="94"/>
        <v>24011</v>
      </c>
      <c r="Q531" s="353" t="str">
        <f>IFERROR(VLOOKUP(F531,Database!A:F,6,FALSE),"No")</f>
        <v>MICRO</v>
      </c>
      <c r="R531" s="353" t="str">
        <f>IFERROR(VLOOKUP(F532,Database!A:E,5,FALSE),"")</f>
        <v>Not Acidified Product</v>
      </c>
      <c r="S531" s="352" t="str">
        <f>IFERROR(VLOOKUP(F531,Database!A:G,7,FALSE),"FG not Found")</f>
        <v>Not a Designated Item</v>
      </c>
      <c r="T531" s="281" t="b">
        <f t="shared" si="95"/>
        <v>1</v>
      </c>
      <c r="U531" s="414"/>
      <c r="V531" s="414"/>
      <c r="W531" s="414"/>
      <c r="X531" s="284" t="e">
        <f>IF(VLOOKUP($T531,Tags!A:AU,28)=$E531,"Tags/Reported Prod Match","Not a Match")</f>
        <v>#N/A</v>
      </c>
    </row>
    <row r="532" spans="1:24" x14ac:dyDescent="0.25">
      <c r="A532" s="282">
        <f t="shared" si="86"/>
        <v>526.1</v>
      </c>
      <c r="B532" s="425">
        <v>42411</v>
      </c>
      <c r="C532" s="347">
        <v>0</v>
      </c>
      <c r="D532" s="347">
        <v>6080</v>
      </c>
      <c r="E532" s="267">
        <f t="shared" si="88"/>
        <v>6080</v>
      </c>
      <c r="F532" s="553">
        <v>5150078357</v>
      </c>
      <c r="G532" s="426" t="str">
        <f>IFERROR(VLOOKUP(F532,Database!A:D,2,FALSE),"FG not Found")</f>
        <v xml:space="preserve">SM MOS 11.3OZ CHRY/BLUBRY FS </v>
      </c>
      <c r="H532" s="269">
        <f>IFERROR(VLOOKUP(F532,Database!A:C,3,FALSE),"r")</f>
        <v>2273</v>
      </c>
      <c r="I532" s="269">
        <f>IFERROR(VLOOKUP(F532,Database!A:D,4,FALSE),"r")</f>
        <v>320</v>
      </c>
      <c r="J532" s="269">
        <f t="shared" si="87"/>
        <v>19</v>
      </c>
      <c r="K532" s="269">
        <f t="shared" si="89"/>
        <v>19</v>
      </c>
      <c r="L532" s="269">
        <f t="shared" si="90"/>
        <v>6080</v>
      </c>
      <c r="M532" s="335">
        <f t="shared" si="91"/>
        <v>1</v>
      </c>
      <c r="N532" s="269">
        <f t="shared" si="92"/>
        <v>0</v>
      </c>
      <c r="O532" s="269">
        <f t="shared" si="93"/>
        <v>0</v>
      </c>
      <c r="P532" s="340">
        <f t="shared" si="94"/>
        <v>0</v>
      </c>
      <c r="Q532" s="353" t="str">
        <f>IFERROR(VLOOKUP(F532,Database!A:F,6,FALSE),"No")</f>
        <v>Not a Designated Item to Send on Maturity</v>
      </c>
      <c r="R532" s="353" t="str">
        <f>IFERROR(VLOOKUP(F533,Database!A:E,5,FALSE),"")</f>
        <v>Not Acidified Product</v>
      </c>
      <c r="S532" s="352" t="str">
        <f>IFERROR(VLOOKUP(F532,Database!A:G,7,FALSE),"FG not Found")</f>
        <v>Not a Designated Item</v>
      </c>
      <c r="T532" s="281" t="b">
        <f t="shared" si="95"/>
        <v>0</v>
      </c>
      <c r="U532" s="414"/>
      <c r="V532" s="414"/>
      <c r="W532" s="414"/>
      <c r="X532" s="284" t="e">
        <f>IF(VLOOKUP($T532,Tags!A:AU,28)=$E532,"Tags/Reported Prod Match","Not a Match")</f>
        <v>#N/A</v>
      </c>
    </row>
    <row r="533" spans="1:24" x14ac:dyDescent="0.25">
      <c r="A533" s="282">
        <f t="shared" si="86"/>
        <v>527.1</v>
      </c>
      <c r="B533" s="667">
        <v>42411</v>
      </c>
      <c r="C533" s="668">
        <v>0</v>
      </c>
      <c r="D533" s="668">
        <v>7540</v>
      </c>
      <c r="E533" s="267">
        <f t="shared" si="88"/>
        <v>7540</v>
      </c>
      <c r="F533" s="434">
        <v>5150078353</v>
      </c>
      <c r="G533" s="267" t="str">
        <f>IFERROR(VLOOKUP(F533,Database!A:D,2,FALSE),"FG not Found")</f>
        <v>SM MOS 11.3OZ STRAW BLKBRY</v>
      </c>
      <c r="H533" s="269">
        <f>IFERROR(VLOOKUP(F533,Database!A:C,3,FALSE),"r")</f>
        <v>2273</v>
      </c>
      <c r="I533" s="269">
        <f>IFERROR(VLOOKUP(F533,Database!A:D,4,FALSE),"r")</f>
        <v>320</v>
      </c>
      <c r="J533" s="434"/>
      <c r="K533" s="269">
        <f t="shared" si="89"/>
        <v>19</v>
      </c>
      <c r="L533" s="269">
        <f t="shared" si="90"/>
        <v>6080</v>
      </c>
      <c r="M533" s="335">
        <f t="shared" si="91"/>
        <v>1</v>
      </c>
      <c r="N533" s="269">
        <f t="shared" si="92"/>
        <v>5</v>
      </c>
      <c r="O533" s="269">
        <f t="shared" si="93"/>
        <v>1460</v>
      </c>
      <c r="P533" s="340">
        <f t="shared" si="94"/>
        <v>11365</v>
      </c>
      <c r="Q533" s="353" t="str">
        <f>IFERROR(VLOOKUP(F533,Database!A:F,6,FALSE),"No")</f>
        <v>Not a Designated Item to Send on Maturity</v>
      </c>
      <c r="R533" s="353" t="str">
        <f>IFERROR(VLOOKUP(F534,Database!A:E,5,FALSE),"")</f>
        <v>Not Acidified Product</v>
      </c>
      <c r="S533" s="352" t="str">
        <f>IFERROR(VLOOKUP(F533,Database!A:G,7,FALSE),"FG not Found")</f>
        <v>Not a Designated Item</v>
      </c>
      <c r="T533" s="281" t="b">
        <f t="shared" si="95"/>
        <v>0</v>
      </c>
      <c r="U533" s="2"/>
      <c r="V533" s="2"/>
      <c r="W533" s="2"/>
      <c r="X533" s="284" t="e">
        <f>IF(VLOOKUP($T533,Tags!A:AU,28)=$E533,"Tags/Reported Prod Match","Not a Match")</f>
        <v>#N/A</v>
      </c>
    </row>
    <row r="534" spans="1:24" x14ac:dyDescent="0.25">
      <c r="A534" s="282">
        <f t="shared" si="86"/>
        <v>528.1</v>
      </c>
      <c r="B534" s="756">
        <v>42412</v>
      </c>
      <c r="C534" s="434">
        <v>0</v>
      </c>
      <c r="D534" s="434">
        <v>1201</v>
      </c>
      <c r="E534" s="267">
        <f t="shared" si="88"/>
        <v>1201</v>
      </c>
      <c r="F534" s="434">
        <v>5150040126</v>
      </c>
      <c r="G534" s="267" t="str">
        <f>IFERROR(VLOOKUP(F534,Database!A:D,2,FALSE),"FG not Found")</f>
        <v>SM 16 ML PURE RASP JAM</v>
      </c>
      <c r="H534" s="269">
        <f>IFERROR(VLOOKUP(F534,Database!A:C,3,FALSE),"r")</f>
        <v>1464.2</v>
      </c>
      <c r="I534" s="269">
        <f>IFERROR(VLOOKUP(F534,Database!A:D,4,FALSE),"r")</f>
        <v>132</v>
      </c>
      <c r="J534" s="434"/>
      <c r="K534" s="269">
        <f t="shared" si="89"/>
        <v>26</v>
      </c>
      <c r="L534" s="269">
        <f t="shared" si="90"/>
        <v>3432</v>
      </c>
      <c r="M534" s="335">
        <f t="shared" si="91"/>
        <v>0</v>
      </c>
      <c r="N534" s="269">
        <f t="shared" si="92"/>
        <v>10</v>
      </c>
      <c r="O534" s="269">
        <f t="shared" si="93"/>
        <v>1201</v>
      </c>
      <c r="P534" s="340">
        <f t="shared" si="94"/>
        <v>14642</v>
      </c>
      <c r="Q534" s="353" t="str">
        <f>IFERROR(VLOOKUP(F534,Database!A:F,6,FALSE),"No")</f>
        <v>Not a Designated Item to Send on Maturity</v>
      </c>
      <c r="R534" s="353" t="str">
        <f>IFERROR(VLOOKUP(F535,Database!A:E,5,FALSE),"")</f>
        <v>Not Acidified Product</v>
      </c>
      <c r="S534" s="352" t="str">
        <f>IFERROR(VLOOKUP(F534,Database!A:G,7,FALSE),"FG not Found")</f>
        <v>Not a Designated Item</v>
      </c>
      <c r="T534" s="281" t="b">
        <f t="shared" si="95"/>
        <v>0</v>
      </c>
      <c r="U534" s="2"/>
      <c r="V534" s="2"/>
      <c r="W534" s="2"/>
      <c r="X534" s="284" t="e">
        <f>IF(VLOOKUP($T534,Tags!A:AU,28)=$E534,"Tags/Reported Prod Match","Not a Match")</f>
        <v>#N/A</v>
      </c>
    </row>
    <row r="535" spans="1:24" x14ac:dyDescent="0.25">
      <c r="A535" s="282">
        <f t="shared" si="86"/>
        <v>529.1</v>
      </c>
      <c r="B535" s="756">
        <v>42412</v>
      </c>
      <c r="C535" s="434">
        <v>0</v>
      </c>
      <c r="D535" s="434">
        <v>2375</v>
      </c>
      <c r="E535" s="267">
        <f t="shared" si="88"/>
        <v>2375</v>
      </c>
      <c r="F535" s="434">
        <v>5150040128</v>
      </c>
      <c r="G535" s="267" t="str">
        <f>IFERROR(VLOOKUP(F535,Database!A:D,2,FALSE),"FG not Found")</f>
        <v>SM 16 ML PURE ORANGE MARM</v>
      </c>
      <c r="H535" s="269">
        <f>IFERROR(VLOOKUP(F535,Database!A:C,3,FALSE),"r")</f>
        <v>1451</v>
      </c>
      <c r="I535" s="269">
        <f>IFERROR(VLOOKUP(F535,Database!A:D,4,FALSE),"r")</f>
        <v>132</v>
      </c>
      <c r="J535" s="434"/>
      <c r="K535" s="269">
        <f t="shared" si="89"/>
        <v>26</v>
      </c>
      <c r="L535" s="269">
        <f t="shared" si="90"/>
        <v>3432</v>
      </c>
      <c r="M535" s="335">
        <f t="shared" si="91"/>
        <v>0</v>
      </c>
      <c r="N535" s="269">
        <f t="shared" si="92"/>
        <v>18</v>
      </c>
      <c r="O535" s="269">
        <f t="shared" si="93"/>
        <v>2375</v>
      </c>
      <c r="P535" s="340">
        <f t="shared" si="94"/>
        <v>26118</v>
      </c>
      <c r="Q535" s="353" t="str">
        <f>IFERROR(VLOOKUP(F535,Database!A:F,6,FALSE),"No")</f>
        <v>Not a Designated Item to Send on Maturity</v>
      </c>
      <c r="R535" s="353" t="str">
        <f>IFERROR(VLOOKUP(F536,Database!A:E,5,FALSE),"")</f>
        <v>Not Acidified Product</v>
      </c>
      <c r="S535" s="352" t="str">
        <f>IFERROR(VLOOKUP(F535,Database!A:G,7,FALSE),"FG not Found")</f>
        <v>Not a Designated Item</v>
      </c>
      <c r="T535" s="281" t="b">
        <f t="shared" si="95"/>
        <v>0</v>
      </c>
      <c r="U535" s="2"/>
      <c r="V535" s="2"/>
      <c r="W535" s="2"/>
      <c r="X535" s="284" t="e">
        <f>IF(VLOOKUP($T535,Tags!A:AU,28)=$E535,"Tags/Reported Prod Match","Not a Match")</f>
        <v>#N/A</v>
      </c>
    </row>
    <row r="536" spans="1:24" x14ac:dyDescent="0.25">
      <c r="A536" s="282">
        <f t="shared" si="86"/>
        <v>530.1</v>
      </c>
      <c r="B536" s="756">
        <v>42412</v>
      </c>
      <c r="C536" s="434">
        <v>0</v>
      </c>
      <c r="D536" s="434">
        <v>20273</v>
      </c>
      <c r="E536" s="267">
        <f t="shared" si="88"/>
        <v>20273</v>
      </c>
      <c r="F536" s="434">
        <v>5150024351</v>
      </c>
      <c r="G536" s="267" t="str">
        <f>IFERROR(VLOOKUP(F536,Database!A:D,2,FALSE),"FG not Found")</f>
        <v>SM 15.5 OZ HTFDG MCR SQZ 6 CT</v>
      </c>
      <c r="H536" s="269">
        <f>IFERROR(VLOOKUP(F536,Database!A:C,3,FALSE),"r")</f>
        <v>1703</v>
      </c>
      <c r="I536" s="269">
        <f>IFERROR(VLOOKUP(F536,Database!A:D,4,FALSE),"r")</f>
        <v>252</v>
      </c>
      <c r="J536" s="434"/>
      <c r="K536" s="269">
        <f t="shared" si="89"/>
        <v>26</v>
      </c>
      <c r="L536" s="269">
        <f t="shared" si="90"/>
        <v>6552</v>
      </c>
      <c r="M536" s="335">
        <f t="shared" si="91"/>
        <v>3</v>
      </c>
      <c r="N536" s="269">
        <f t="shared" si="92"/>
        <v>3</v>
      </c>
      <c r="O536" s="269">
        <f t="shared" si="93"/>
        <v>617</v>
      </c>
      <c r="P536" s="340">
        <f t="shared" si="94"/>
        <v>5109</v>
      </c>
      <c r="Q536" s="353" t="str">
        <f>IFERROR(VLOOKUP(F536,Database!A:F,6,FALSE),"No")</f>
        <v>MICRO</v>
      </c>
      <c r="R536" s="353" t="str">
        <f>IFERROR(VLOOKUP(F537,Database!A:E,5,FALSE),"")</f>
        <v>Not Acidified Product</v>
      </c>
      <c r="S536" s="352" t="str">
        <f>IFERROR(VLOOKUP(F536,Database!A:G,7,FALSE),"FG not Found")</f>
        <v>Not a Designated Item</v>
      </c>
      <c r="T536" s="281" t="b">
        <f t="shared" si="95"/>
        <v>1</v>
      </c>
      <c r="U536" s="2"/>
      <c r="V536" s="2"/>
      <c r="W536" s="2"/>
      <c r="X536" s="284" t="e">
        <f>IF(VLOOKUP($T536,Tags!A:AU,28)=$E536,"Tags/Reported Prod Match","Not a Match")</f>
        <v>#N/A</v>
      </c>
    </row>
    <row r="537" spans="1:24" x14ac:dyDescent="0.25">
      <c r="A537" s="282">
        <f t="shared" si="86"/>
        <v>531.1</v>
      </c>
      <c r="B537" s="756">
        <v>42412</v>
      </c>
      <c r="C537" s="434">
        <v>0</v>
      </c>
      <c r="D537" s="434">
        <v>1061</v>
      </c>
      <c r="E537" s="267">
        <f t="shared" si="88"/>
        <v>1061</v>
      </c>
      <c r="F537" s="434">
        <v>5150078353</v>
      </c>
      <c r="G537" s="267" t="str">
        <f>IFERROR(VLOOKUP(F537,Database!A:D,2,FALSE),"FG not Found")</f>
        <v>SM MOS 11.3OZ STRAW BLKBRY</v>
      </c>
      <c r="H537" s="269">
        <f>IFERROR(VLOOKUP(F537,Database!A:C,3,FALSE),"r")</f>
        <v>2273</v>
      </c>
      <c r="I537" s="269">
        <f>IFERROR(VLOOKUP(F537,Database!A:D,4,FALSE),"r")</f>
        <v>320</v>
      </c>
      <c r="J537" s="434"/>
      <c r="K537" s="269">
        <f t="shared" si="89"/>
        <v>19</v>
      </c>
      <c r="L537" s="269">
        <f t="shared" si="90"/>
        <v>6080</v>
      </c>
      <c r="M537" s="335">
        <f t="shared" si="91"/>
        <v>0</v>
      </c>
      <c r="N537" s="269">
        <f t="shared" si="92"/>
        <v>4</v>
      </c>
      <c r="O537" s="269">
        <f t="shared" si="93"/>
        <v>1061</v>
      </c>
      <c r="P537" s="340">
        <f t="shared" si="94"/>
        <v>9092</v>
      </c>
      <c r="Q537" s="353" t="str">
        <f>IFERROR(VLOOKUP(F537,Database!A:F,6,FALSE),"No")</f>
        <v>Not a Designated Item to Send on Maturity</v>
      </c>
      <c r="R537" s="353" t="str">
        <f>IFERROR(VLOOKUP(F538,Database!A:E,5,FALSE),"")</f>
        <v>Not Acidified Product</v>
      </c>
      <c r="S537" s="352" t="str">
        <f>IFERROR(VLOOKUP(F537,Database!A:G,7,FALSE),"FG not Found")</f>
        <v>Not a Designated Item</v>
      </c>
      <c r="T537" s="281" t="b">
        <f t="shared" si="95"/>
        <v>0</v>
      </c>
      <c r="U537" s="2"/>
      <c r="V537" s="2"/>
      <c r="W537" s="2"/>
      <c r="X537" s="284" t="e">
        <f>IF(VLOOKUP($T537,Tags!A:AU,28)=$E537,"Tags/Reported Prod Match","Not a Match")</f>
        <v>#N/A</v>
      </c>
    </row>
    <row r="538" spans="1:24" x14ac:dyDescent="0.25">
      <c r="A538" s="282">
        <f t="shared" si="86"/>
        <v>532.1</v>
      </c>
      <c r="B538" s="756">
        <v>42412</v>
      </c>
      <c r="C538" s="434">
        <v>0</v>
      </c>
      <c r="D538" s="434">
        <v>1581</v>
      </c>
      <c r="E538" s="267">
        <f t="shared" si="88"/>
        <v>1581</v>
      </c>
      <c r="F538" s="434">
        <v>5150000315</v>
      </c>
      <c r="G538" s="267" t="str">
        <f>IFERROR(VLOOKUP(F538,Database!A:D,2,FALSE),"FG not Found")</f>
        <v>SM 10 TN SWT ORANGE MARMALADE</v>
      </c>
      <c r="H538" s="269">
        <f>IFERROR(VLOOKUP(F538,Database!A:C,3,FALSE),"r")</f>
        <v>2320.4</v>
      </c>
      <c r="I538" s="269">
        <f>IFERROR(VLOOKUP(F538,Database!A:D,4,FALSE),"r")</f>
        <v>42</v>
      </c>
      <c r="J538" s="434"/>
      <c r="K538" s="269">
        <f t="shared" si="89"/>
        <v>19</v>
      </c>
      <c r="L538" s="269">
        <f t="shared" si="90"/>
        <v>798</v>
      </c>
      <c r="M538" s="335">
        <f t="shared" si="91"/>
        <v>1</v>
      </c>
      <c r="N538" s="269">
        <f t="shared" si="92"/>
        <v>19</v>
      </c>
      <c r="O538" s="269">
        <f t="shared" si="93"/>
        <v>783</v>
      </c>
      <c r="P538" s="340">
        <f t="shared" si="94"/>
        <v>44087.6</v>
      </c>
      <c r="Q538" s="353" t="str">
        <f>IFERROR(VLOOKUP(F538,Database!A:F,6,FALSE),"No")</f>
        <v>Not a Designated Item to Send on Maturity</v>
      </c>
      <c r="R538" s="353" t="str">
        <f>IFERROR(VLOOKUP(F539,Database!A:E,5,FALSE),"")</f>
        <v>Not Acidified Product</v>
      </c>
      <c r="S538" s="352" t="str">
        <f>IFERROR(VLOOKUP(F538,Database!A:G,7,FALSE),"FG not Found")</f>
        <v>Not a Designated Item</v>
      </c>
      <c r="T538" s="281" t="b">
        <f t="shared" si="95"/>
        <v>0</v>
      </c>
      <c r="U538" s="2"/>
      <c r="V538" s="2"/>
      <c r="W538" s="2"/>
      <c r="X538" s="284" t="e">
        <f>IF(VLOOKUP($T538,Tags!A:AU,28)=$E538,"Tags/Reported Prod Match","Not a Match")</f>
        <v>#N/A</v>
      </c>
    </row>
    <row r="539" spans="1:24" x14ac:dyDescent="0.25">
      <c r="A539" s="282">
        <f t="shared" si="86"/>
        <v>533.1</v>
      </c>
      <c r="B539" s="756">
        <v>42412</v>
      </c>
      <c r="C539" s="434">
        <v>0</v>
      </c>
      <c r="D539" s="434">
        <v>369</v>
      </c>
      <c r="E539" s="267">
        <f t="shared" si="88"/>
        <v>369</v>
      </c>
      <c r="F539" s="434">
        <v>5150003505</v>
      </c>
      <c r="G539" s="267" t="str">
        <f>IFERROR(VLOOKUP(F539,Database!A:D,2,FALSE),"FG not Found")</f>
        <v>DK 10 TN ORANGE MARMALADE</v>
      </c>
      <c r="H539" s="269">
        <f>IFERROR(VLOOKUP(F539,Database!A:C,3,FALSE),"r")</f>
        <v>2347</v>
      </c>
      <c r="I539" s="269">
        <f>IFERROR(VLOOKUP(F539,Database!A:D,4,FALSE),"r")</f>
        <v>42</v>
      </c>
      <c r="J539" s="434"/>
      <c r="K539" s="269">
        <f t="shared" si="89"/>
        <v>18</v>
      </c>
      <c r="L539" s="269">
        <f t="shared" si="90"/>
        <v>756</v>
      </c>
      <c r="M539" s="335">
        <f t="shared" si="91"/>
        <v>0</v>
      </c>
      <c r="N539" s="269">
        <f t="shared" si="92"/>
        <v>9</v>
      </c>
      <c r="O539" s="269">
        <f t="shared" si="93"/>
        <v>369</v>
      </c>
      <c r="P539" s="340">
        <f t="shared" si="94"/>
        <v>21123</v>
      </c>
      <c r="Q539" s="353" t="str">
        <f>IFERROR(VLOOKUP(F539,Database!A:F,6,FALSE),"No")</f>
        <v>Not a Designated Item to Send on Maturity</v>
      </c>
      <c r="R539" s="353" t="str">
        <f>IFERROR(VLOOKUP(F540,Database!A:E,5,FALSE),"")</f>
        <v>Not Acidified Product</v>
      </c>
      <c r="S539" s="352" t="str">
        <f>IFERROR(VLOOKUP(F539,Database!A:G,7,FALSE),"FG not Found")</f>
        <v>Not a Designated Item</v>
      </c>
      <c r="T539" s="281" t="b">
        <f t="shared" si="95"/>
        <v>0</v>
      </c>
      <c r="U539" s="2"/>
      <c r="V539" s="2"/>
      <c r="W539" s="2"/>
      <c r="X539" s="284" t="e">
        <f>IF(VLOOKUP($T539,Tags!A:AU,28)=$E539,"Tags/Reported Prod Match","Not a Match")</f>
        <v>#N/A</v>
      </c>
    </row>
    <row r="540" spans="1:24" x14ac:dyDescent="0.25">
      <c r="A540" s="282">
        <f t="shared" si="86"/>
        <v>534.1</v>
      </c>
      <c r="B540" s="756">
        <v>42412</v>
      </c>
      <c r="C540" s="434">
        <v>0</v>
      </c>
      <c r="D540" s="434">
        <v>385</v>
      </c>
      <c r="E540" s="267">
        <f t="shared" si="88"/>
        <v>385</v>
      </c>
      <c r="F540" s="434">
        <v>5150000338</v>
      </c>
      <c r="G540" s="267" t="str">
        <f>IFERROR(VLOOKUP(F540,Database!A:D,2,FALSE),"FG not Found")</f>
        <v>SM 10 TN GRAPE JELLY</v>
      </c>
      <c r="H540" s="269">
        <f>IFERROR(VLOOKUP(F540,Database!A:C,3,FALSE),"r")</f>
        <v>2347</v>
      </c>
      <c r="I540" s="269">
        <f>IFERROR(VLOOKUP(F540,Database!A:D,4,FALSE),"r")</f>
        <v>42</v>
      </c>
      <c r="J540" s="434"/>
      <c r="K540" s="269">
        <f t="shared" si="89"/>
        <v>18</v>
      </c>
      <c r="L540" s="269">
        <f t="shared" si="90"/>
        <v>756</v>
      </c>
      <c r="M540" s="335">
        <f t="shared" si="91"/>
        <v>0</v>
      </c>
      <c r="N540" s="269">
        <f t="shared" si="92"/>
        <v>10</v>
      </c>
      <c r="O540" s="269">
        <f t="shared" si="93"/>
        <v>385</v>
      </c>
      <c r="P540" s="340">
        <f t="shared" si="94"/>
        <v>23470</v>
      </c>
      <c r="Q540" s="353" t="str">
        <f>IFERROR(VLOOKUP(F540,Database!A:F,6,FALSE),"No")</f>
        <v>Not a Designated Item to Send on Maturity</v>
      </c>
      <c r="R540" s="353" t="str">
        <f>IFERROR(VLOOKUP(F541,Database!A:E,5,FALSE),"")</f>
        <v>F</v>
      </c>
      <c r="S540" s="352" t="str">
        <f>IFERROR(VLOOKUP(F540,Database!A:G,7,FALSE),"FG not Found")</f>
        <v>Not a Designated Item</v>
      </c>
      <c r="T540" s="281" t="b">
        <f t="shared" si="95"/>
        <v>0</v>
      </c>
      <c r="U540" s="2"/>
      <c r="V540" s="2"/>
      <c r="W540" s="2"/>
      <c r="X540" s="284" t="e">
        <f>IF(VLOOKUP($T540,Tags!A:AU,28)=$E540,"Tags/Reported Prod Match","Not a Match")</f>
        <v>#N/A</v>
      </c>
    </row>
    <row r="541" spans="1:24" x14ac:dyDescent="0.25">
      <c r="A541" s="282">
        <f t="shared" si="86"/>
        <v>535.1</v>
      </c>
      <c r="B541" s="756">
        <v>42412</v>
      </c>
      <c r="C541" s="434">
        <v>0</v>
      </c>
      <c r="D541" s="434">
        <v>1109</v>
      </c>
      <c r="E541" s="267">
        <f t="shared" si="88"/>
        <v>1109</v>
      </c>
      <c r="F541" s="434">
        <v>5150024801</v>
      </c>
      <c r="G541" s="267" t="str">
        <f>IFERROR(VLOOKUP(F541,Database!A:D,2,FALSE),"FG not Found")</f>
        <v>C&amp;B 250 ML MANGO CHUTNEY, 12 PK</v>
      </c>
      <c r="H541" s="269">
        <f>IFERROR(VLOOKUP(F541,Database!A:C,3,FALSE),"r")</f>
        <v>2113.1999999999998</v>
      </c>
      <c r="I541" s="269">
        <f>IFERROR(VLOOKUP(F541,Database!A:D,4,FALSE),"r")</f>
        <v>125</v>
      </c>
      <c r="J541" s="434"/>
      <c r="K541" s="269">
        <f t="shared" si="89"/>
        <v>21</v>
      </c>
      <c r="L541" s="269">
        <f t="shared" si="90"/>
        <v>2625</v>
      </c>
      <c r="M541" s="335">
        <f t="shared" si="91"/>
        <v>0</v>
      </c>
      <c r="N541" s="269">
        <f t="shared" si="92"/>
        <v>9</v>
      </c>
      <c r="O541" s="269">
        <f t="shared" si="93"/>
        <v>1109</v>
      </c>
      <c r="P541" s="340">
        <f t="shared" si="94"/>
        <v>19018.8</v>
      </c>
      <c r="Q541" s="353" t="str">
        <f>IFERROR(VLOOKUP(F541,Database!A:F,6,FALSE),"No")</f>
        <v>Not a Designated Item to Send on Maturity</v>
      </c>
      <c r="R541" s="353" t="str">
        <f>IFERROR(VLOOKUP(F542,Database!A:E,5,FALSE),"")</f>
        <v>Not Acidified Product</v>
      </c>
      <c r="S541" s="352" t="str">
        <f>IFERROR(VLOOKUP(F541,Database!A:G,7,FALSE),"FG not Found")</f>
        <v>Allergen</v>
      </c>
      <c r="T541" s="281" t="b">
        <f t="shared" si="95"/>
        <v>0</v>
      </c>
      <c r="U541" s="2"/>
      <c r="V541" s="2"/>
      <c r="W541" s="2"/>
      <c r="X541" s="284" t="e">
        <f>IF(VLOOKUP($T541,Tags!A:AU,28)=$E541,"Tags/Reported Prod Match","Not a Match")</f>
        <v>#N/A</v>
      </c>
    </row>
    <row r="542" spans="1:24" x14ac:dyDescent="0.25">
      <c r="A542" s="282">
        <f t="shared" si="86"/>
        <v>536.1</v>
      </c>
      <c r="B542" s="756">
        <v>42412</v>
      </c>
      <c r="C542" s="434">
        <v>0</v>
      </c>
      <c r="D542" s="434">
        <v>740</v>
      </c>
      <c r="E542" s="267">
        <f t="shared" si="88"/>
        <v>740</v>
      </c>
      <c r="F542" s="434">
        <v>5150005685</v>
      </c>
      <c r="G542" s="267" t="str">
        <f>IFERROR(VLOOKUP(F542,Database!A:D,2,FALSE),"FG not Found")</f>
        <v>SM 12 FL OZ STRAWBERRY SYRUP</v>
      </c>
      <c r="H542" s="269">
        <f>IFERROR(VLOOKUP(F542,Database!A:C,3,FALSE),"r")</f>
        <v>1545</v>
      </c>
      <c r="I542" s="269">
        <f>IFERROR(VLOOKUP(F542,Database!A:D,4,FALSE),"r")</f>
        <v>148</v>
      </c>
      <c r="J542" s="434"/>
      <c r="K542" s="269">
        <f t="shared" si="89"/>
        <v>26</v>
      </c>
      <c r="L542" s="269">
        <f t="shared" si="90"/>
        <v>3848</v>
      </c>
      <c r="M542" s="335">
        <f t="shared" si="91"/>
        <v>0</v>
      </c>
      <c r="N542" s="269">
        <f t="shared" si="92"/>
        <v>5</v>
      </c>
      <c r="O542" s="269">
        <f t="shared" si="93"/>
        <v>740</v>
      </c>
      <c r="P542" s="340">
        <f t="shared" si="94"/>
        <v>7725</v>
      </c>
      <c r="Q542" s="353" t="str">
        <f>IFERROR(VLOOKUP(F542,Database!A:F,6,FALSE),"No")</f>
        <v>Not a Designated Item to Send on Maturity</v>
      </c>
      <c r="R542" s="353" t="str">
        <f>IFERROR(VLOOKUP(F543,Database!A:E,5,FALSE),"")</f>
        <v>P</v>
      </c>
      <c r="S542" s="352" t="str">
        <f>IFERROR(VLOOKUP(F542,Database!A:G,7,FALSE),"FG not Found")</f>
        <v>Not a Designated Item</v>
      </c>
      <c r="T542" s="281" t="b">
        <f t="shared" si="95"/>
        <v>1</v>
      </c>
      <c r="U542" s="2"/>
      <c r="V542" s="2"/>
      <c r="W542" s="2"/>
      <c r="X542" s="284" t="e">
        <f>IF(VLOOKUP($T542,Tags!A:AU,28)=$E542,"Tags/Reported Prod Match","Not a Match")</f>
        <v>#N/A</v>
      </c>
    </row>
    <row r="543" spans="1:24" x14ac:dyDescent="0.25">
      <c r="A543" s="282">
        <f t="shared" si="86"/>
        <v>537.1</v>
      </c>
      <c r="B543" s="756">
        <v>42412</v>
      </c>
      <c r="C543" s="434">
        <v>0</v>
      </c>
      <c r="D543" s="434">
        <v>201</v>
      </c>
      <c r="E543" s="267">
        <f t="shared" si="88"/>
        <v>201</v>
      </c>
      <c r="F543" s="434">
        <v>5150055224</v>
      </c>
      <c r="G543" s="267" t="str">
        <f>IFERROR(VLOOKUP(F543,Database!A:D,2,FALSE),"FG not Found")</f>
        <v>C&amp;B 12 OZ SEAFOOD SAUCE 6CT</v>
      </c>
      <c r="H543" s="269">
        <f>IFERROR(VLOOKUP(F543,Database!A:C,3,FALSE),"r")</f>
        <v>1510</v>
      </c>
      <c r="I543" s="269">
        <f>IFERROR(VLOOKUP(F543,Database!A:D,4,FALSE),"r")</f>
        <v>200</v>
      </c>
      <c r="J543" s="434"/>
      <c r="K543" s="269">
        <f t="shared" si="89"/>
        <v>26</v>
      </c>
      <c r="L543" s="269">
        <f t="shared" si="90"/>
        <v>5200</v>
      </c>
      <c r="M543" s="335">
        <f t="shared" si="91"/>
        <v>0</v>
      </c>
      <c r="N543" s="269">
        <f t="shared" si="92"/>
        <v>2</v>
      </c>
      <c r="O543" s="269">
        <f t="shared" si="93"/>
        <v>201</v>
      </c>
      <c r="P543" s="340">
        <f t="shared" si="94"/>
        <v>3020</v>
      </c>
      <c r="Q543" s="353" t="str">
        <f>IFERROR(VLOOKUP(F543,Database!A:F,6,FALSE),"No")</f>
        <v>Not a Designated Item to Send on Maturity</v>
      </c>
      <c r="R543" s="353" t="str">
        <f>IFERROR(VLOOKUP(F544,Database!A:E,5,FALSE),"")</f>
        <v>Not Acidified Product</v>
      </c>
      <c r="S543" s="352" t="str">
        <f>IFERROR(VLOOKUP(F543,Database!A:G,7,FALSE),"FG not Found")</f>
        <v>Not a Designated Item</v>
      </c>
      <c r="T543" s="281" t="b">
        <f t="shared" si="95"/>
        <v>0</v>
      </c>
      <c r="U543" s="2"/>
      <c r="V543" s="2"/>
      <c r="W543" s="2"/>
      <c r="X543" s="284" t="e">
        <f>IF(VLOOKUP($T543,Tags!A:AU,28)=$E543,"Tags/Reported Prod Match","Not a Match")</f>
        <v>#N/A</v>
      </c>
    </row>
    <row r="544" spans="1:24" x14ac:dyDescent="0.25">
      <c r="A544" s="282">
        <f t="shared" si="86"/>
        <v>538.1</v>
      </c>
      <c r="B544" s="756">
        <v>42412</v>
      </c>
      <c r="C544" s="434">
        <v>0</v>
      </c>
      <c r="D544" s="434">
        <v>1873</v>
      </c>
      <c r="E544" s="267">
        <f t="shared" si="88"/>
        <v>1873</v>
      </c>
      <c r="F544" s="434">
        <v>5150010860</v>
      </c>
      <c r="G544" s="267" t="str">
        <f>IFERROR(VLOOKUP(F544,Database!A:D,2,FALSE),"FG not Found")</f>
        <v>SM 11.5 OZ SLTD CRML SMPL DLT</v>
      </c>
      <c r="H544" s="269">
        <f>IFERROR(VLOOKUP(F544,Database!A:C,3,FALSE),"r")</f>
        <v>1980.2</v>
      </c>
      <c r="I544" s="269">
        <f>IFERROR(VLOOKUP(F544,Database!A:D,4,FALSE),"r")</f>
        <v>252</v>
      </c>
      <c r="J544" s="434"/>
      <c r="K544" s="269">
        <f t="shared" si="89"/>
        <v>22</v>
      </c>
      <c r="L544" s="269">
        <f t="shared" si="90"/>
        <v>5544</v>
      </c>
      <c r="M544" s="335">
        <f t="shared" si="91"/>
        <v>0</v>
      </c>
      <c r="N544" s="269">
        <f t="shared" si="92"/>
        <v>8</v>
      </c>
      <c r="O544" s="269">
        <f t="shared" si="93"/>
        <v>1873</v>
      </c>
      <c r="P544" s="340">
        <f t="shared" si="94"/>
        <v>15841.6</v>
      </c>
      <c r="Q544" s="353" t="str">
        <f>IFERROR(VLOOKUP(F544,Database!A:F,6,FALSE),"No")</f>
        <v>Not a Designated Item to Send on Maturity</v>
      </c>
      <c r="R544" s="353" t="str">
        <f>IFERROR(VLOOKUP(F545,Database!A:E,5,FALSE),"")</f>
        <v>Not Acidified Product</v>
      </c>
      <c r="S544" s="352" t="str">
        <f>IFERROR(VLOOKUP(F544,Database!A:G,7,FALSE),"FG not Found")</f>
        <v>Not a Designated Item</v>
      </c>
      <c r="T544" s="281" t="b">
        <f t="shared" si="95"/>
        <v>1</v>
      </c>
      <c r="U544" s="2"/>
      <c r="V544" s="2"/>
      <c r="W544" s="2"/>
      <c r="X544" s="284" t="e">
        <f>IF(VLOOKUP($T544,Tags!A:AU,28)=$E544,"Tags/Reported Prod Match","Not a Match")</f>
        <v>#N/A</v>
      </c>
    </row>
    <row r="545" spans="1:24" x14ac:dyDescent="0.25">
      <c r="A545" s="282">
        <f t="shared" si="86"/>
        <v>539.1</v>
      </c>
      <c r="B545" s="756">
        <v>42412</v>
      </c>
      <c r="C545" s="434">
        <v>0</v>
      </c>
      <c r="D545" s="434">
        <v>60</v>
      </c>
      <c r="E545" s="267">
        <f t="shared" si="88"/>
        <v>60</v>
      </c>
      <c r="F545" s="434">
        <v>5150005122</v>
      </c>
      <c r="G545" s="267" t="str">
        <f>IFERROR(VLOOKUP(F545,Database!A:D,2,FALSE),"FG not Found")</f>
        <v>SM 1L PURE RASPBERRY JAM</v>
      </c>
      <c r="H545" s="269">
        <f>IFERROR(VLOOKUP(F545,Database!A:C,3,FALSE),"r")</f>
        <v>2565.1999999999998</v>
      </c>
      <c r="I545" s="269">
        <f>IFERROR(VLOOKUP(F545,Database!A:D,4,FALSE),"r")</f>
        <v>54</v>
      </c>
      <c r="J545" s="434"/>
      <c r="K545" s="269">
        <f t="shared" si="89"/>
        <v>17</v>
      </c>
      <c r="L545" s="269">
        <f t="shared" si="90"/>
        <v>918</v>
      </c>
      <c r="M545" s="335">
        <f t="shared" si="91"/>
        <v>0</v>
      </c>
      <c r="N545" s="269">
        <f t="shared" si="92"/>
        <v>2</v>
      </c>
      <c r="O545" s="269">
        <f t="shared" si="93"/>
        <v>60</v>
      </c>
      <c r="P545" s="340">
        <f t="shared" si="94"/>
        <v>5130.3999999999996</v>
      </c>
      <c r="Q545" s="353" t="str">
        <f>IFERROR(VLOOKUP(F545,Database!A:F,6,FALSE),"No")</f>
        <v>Not a Designated Item to Send on Maturity</v>
      </c>
      <c r="R545" s="353" t="str">
        <f>IFERROR(VLOOKUP(F546,Database!A:E,5,FALSE),"")</f>
        <v>Not Acidified Product</v>
      </c>
      <c r="S545" s="352" t="str">
        <f>IFERROR(VLOOKUP(F545,Database!A:G,7,FALSE),"FG not Found")</f>
        <v>Not a Designated Item</v>
      </c>
      <c r="T545" s="281" t="b">
        <f t="shared" si="95"/>
        <v>1</v>
      </c>
      <c r="U545" s="2"/>
      <c r="V545" s="2"/>
      <c r="W545" s="2"/>
      <c r="X545" s="284" t="e">
        <f>IF(VLOOKUP($T545,Tags!A:AU,28)=$E545,"Tags/Reported Prod Match","Not a Match")</f>
        <v>#N/A</v>
      </c>
    </row>
    <row r="546" spans="1:24" x14ac:dyDescent="0.25">
      <c r="A546" s="282">
        <f t="shared" si="86"/>
        <v>540.1</v>
      </c>
      <c r="B546" s="756">
        <v>42413</v>
      </c>
      <c r="C546" s="434">
        <v>0</v>
      </c>
      <c r="D546" s="434">
        <v>1061</v>
      </c>
      <c r="E546" s="267">
        <f t="shared" si="88"/>
        <v>1061</v>
      </c>
      <c r="F546" s="434">
        <v>5150078353</v>
      </c>
      <c r="G546" s="267" t="str">
        <f>IFERROR(VLOOKUP(F546,Database!A:D,2,FALSE),"FG not Found")</f>
        <v>SM MOS 11.3OZ STRAW BLKBRY</v>
      </c>
      <c r="H546" s="269">
        <f>IFERROR(VLOOKUP(F546,Database!A:C,3,FALSE),"r")</f>
        <v>2273</v>
      </c>
      <c r="I546" s="269">
        <f>IFERROR(VLOOKUP(F546,Database!A:D,4,FALSE),"r")</f>
        <v>320</v>
      </c>
      <c r="J546" s="434"/>
      <c r="K546" s="269">
        <f t="shared" si="89"/>
        <v>19</v>
      </c>
      <c r="L546" s="269">
        <f t="shared" si="90"/>
        <v>6080</v>
      </c>
      <c r="M546" s="335">
        <f t="shared" si="91"/>
        <v>0</v>
      </c>
      <c r="N546" s="269">
        <f t="shared" si="92"/>
        <v>4</v>
      </c>
      <c r="O546" s="269">
        <f t="shared" si="93"/>
        <v>1061</v>
      </c>
      <c r="P546" s="340">
        <f t="shared" si="94"/>
        <v>9092</v>
      </c>
      <c r="Q546" s="353" t="str">
        <f>IFERROR(VLOOKUP(F546,Database!A:F,6,FALSE),"No")</f>
        <v>Not a Designated Item to Send on Maturity</v>
      </c>
      <c r="R546" s="353" t="str">
        <f>IFERROR(VLOOKUP(F547,Database!A:E,5,FALSE),"")</f>
        <v>Not Acidified Product</v>
      </c>
      <c r="S546" s="352" t="str">
        <f>IFERROR(VLOOKUP(F546,Database!A:G,7,FALSE),"FG not Found")</f>
        <v>Not a Designated Item</v>
      </c>
      <c r="T546" s="281" t="b">
        <f t="shared" si="95"/>
        <v>0</v>
      </c>
      <c r="U546" s="2"/>
      <c r="V546" s="2"/>
      <c r="W546" s="2"/>
      <c r="X546" s="284" t="e">
        <f>IF(VLOOKUP($T546,Tags!A:AU,28)=$E546,"Tags/Reported Prod Match","Not a Match")</f>
        <v>#N/A</v>
      </c>
    </row>
    <row r="547" spans="1:24" x14ac:dyDescent="0.25">
      <c r="A547" s="282">
        <f t="shared" si="86"/>
        <v>541.1</v>
      </c>
      <c r="B547" s="756">
        <v>42413</v>
      </c>
      <c r="C547" s="434">
        <v>0</v>
      </c>
      <c r="D547" s="434">
        <v>725</v>
      </c>
      <c r="E547" s="267">
        <f t="shared" si="88"/>
        <v>725</v>
      </c>
      <c r="F547" s="434">
        <v>5150000315</v>
      </c>
      <c r="G547" s="267" t="str">
        <f>IFERROR(VLOOKUP(F547,Database!A:D,2,FALSE),"FG not Found")</f>
        <v>SM 10 TN SWT ORANGE MARMALADE</v>
      </c>
      <c r="H547" s="269">
        <f>IFERROR(VLOOKUP(F547,Database!A:C,3,FALSE),"r")</f>
        <v>2320.4</v>
      </c>
      <c r="I547" s="269">
        <f>IFERROR(VLOOKUP(F547,Database!A:D,4,FALSE),"r")</f>
        <v>42</v>
      </c>
      <c r="J547" s="434"/>
      <c r="K547" s="269">
        <f t="shared" si="89"/>
        <v>19</v>
      </c>
      <c r="L547" s="269">
        <f t="shared" si="90"/>
        <v>798</v>
      </c>
      <c r="M547" s="335">
        <f t="shared" si="91"/>
        <v>0</v>
      </c>
      <c r="N547" s="269">
        <f t="shared" si="92"/>
        <v>18</v>
      </c>
      <c r="O547" s="269">
        <f t="shared" si="93"/>
        <v>725</v>
      </c>
      <c r="P547" s="340">
        <f t="shared" si="94"/>
        <v>41767.200000000004</v>
      </c>
      <c r="Q547" s="353" t="str">
        <f>IFERROR(VLOOKUP(F547,Database!A:F,6,FALSE),"No")</f>
        <v>Not a Designated Item to Send on Maturity</v>
      </c>
      <c r="R547" s="353" t="str">
        <f>IFERROR(VLOOKUP(F548,Database!A:E,5,FALSE),"")</f>
        <v>Not Acidified Product</v>
      </c>
      <c r="S547" s="352" t="str">
        <f>IFERROR(VLOOKUP(F547,Database!A:G,7,FALSE),"FG not Found")</f>
        <v>Not a Designated Item</v>
      </c>
      <c r="T547" s="281" t="b">
        <f t="shared" si="95"/>
        <v>0</v>
      </c>
      <c r="U547" s="2"/>
      <c r="V547" s="2"/>
      <c r="W547" s="2"/>
      <c r="X547" s="284" t="e">
        <f>IF(VLOOKUP($T547,Tags!A:AU,28)=$E547,"Tags/Reported Prod Match","Not a Match")</f>
        <v>#N/A</v>
      </c>
    </row>
    <row r="548" spans="1:24" x14ac:dyDescent="0.25">
      <c r="A548" s="282">
        <f t="shared" si="86"/>
        <v>542.1</v>
      </c>
      <c r="B548" s="756">
        <v>42413</v>
      </c>
      <c r="C548" s="434">
        <v>0</v>
      </c>
      <c r="D548" s="434">
        <v>1172</v>
      </c>
      <c r="E548" s="267">
        <f t="shared" si="88"/>
        <v>1172</v>
      </c>
      <c r="F548" s="434">
        <v>5150000310</v>
      </c>
      <c r="G548" s="267" t="str">
        <f>IFERROR(VLOOKUP(F548,Database!A:D,2,FALSE),"FG not Found")</f>
        <v>SM 10 TN APRICOT PRESERVES</v>
      </c>
      <c r="H548" s="269">
        <f>IFERROR(VLOOKUP(F548,Database!A:C,3,FALSE),"r")</f>
        <v>2320.4</v>
      </c>
      <c r="I548" s="269">
        <f>IFERROR(VLOOKUP(F548,Database!A:D,4,FALSE),"r")</f>
        <v>42</v>
      </c>
      <c r="J548" s="434"/>
      <c r="K548" s="269">
        <f t="shared" si="89"/>
        <v>19</v>
      </c>
      <c r="L548" s="269">
        <f t="shared" si="90"/>
        <v>798</v>
      </c>
      <c r="M548" s="335">
        <f t="shared" si="91"/>
        <v>1</v>
      </c>
      <c r="N548" s="269">
        <f t="shared" si="92"/>
        <v>9</v>
      </c>
      <c r="O548" s="269">
        <f t="shared" si="93"/>
        <v>374</v>
      </c>
      <c r="P548" s="340">
        <f t="shared" si="94"/>
        <v>20883.600000000002</v>
      </c>
      <c r="Q548" s="353" t="str">
        <f>IFERROR(VLOOKUP(F548,Database!A:F,6,FALSE),"No")</f>
        <v>Not a Designated Item to Send on Maturity</v>
      </c>
      <c r="R548" s="353" t="str">
        <f>IFERROR(VLOOKUP(F549,Database!A:E,5,FALSE),"")</f>
        <v>Not Acidified Product</v>
      </c>
      <c r="S548" s="352" t="str">
        <f>IFERROR(VLOOKUP(F548,Database!A:G,7,FALSE),"FG not Found")</f>
        <v>Not a Designated Item</v>
      </c>
      <c r="T548" s="281" t="b">
        <f t="shared" si="95"/>
        <v>0</v>
      </c>
      <c r="U548" s="2"/>
      <c r="V548" s="2"/>
      <c r="W548" s="2"/>
      <c r="X548" s="284" t="e">
        <f>IF(VLOOKUP($T548,Tags!A:AU,28)=$E548,"Tags/Reported Prod Match","Not a Match")</f>
        <v>#N/A</v>
      </c>
    </row>
    <row r="549" spans="1:24" x14ac:dyDescent="0.25">
      <c r="A549" s="282">
        <f t="shared" si="86"/>
        <v>543.1</v>
      </c>
      <c r="B549" s="756">
        <v>42413</v>
      </c>
      <c r="C549" s="434">
        <v>236</v>
      </c>
      <c r="D549" s="434">
        <v>236</v>
      </c>
      <c r="E549" s="267">
        <f t="shared" si="88"/>
        <v>0</v>
      </c>
      <c r="F549" s="434">
        <v>5150003535</v>
      </c>
      <c r="G549" s="267" t="str">
        <f>IFERROR(VLOOKUP(F549,Database!A:D,2,FALSE),"FG not Found")</f>
        <v>DK 10 TN BLK SWEET CHERRY PRES</v>
      </c>
      <c r="H549" s="269">
        <f>IFERROR(VLOOKUP(F549,Database!A:C,3,FALSE),"r")</f>
        <v>2278.4</v>
      </c>
      <c r="I549" s="269">
        <f>IFERROR(VLOOKUP(F549,Database!A:D,4,FALSE),"r")</f>
        <v>42</v>
      </c>
      <c r="J549" s="434"/>
      <c r="K549" s="269">
        <f t="shared" si="89"/>
        <v>19</v>
      </c>
      <c r="L549" s="269">
        <f t="shared" si="90"/>
        <v>798</v>
      </c>
      <c r="M549" s="335">
        <f t="shared" si="91"/>
        <v>0</v>
      </c>
      <c r="N549" s="269">
        <f t="shared" si="92"/>
        <v>0</v>
      </c>
      <c r="O549" s="269">
        <f t="shared" si="93"/>
        <v>0</v>
      </c>
      <c r="P549" s="340">
        <f t="shared" si="94"/>
        <v>0</v>
      </c>
      <c r="Q549" s="353" t="str">
        <f>IFERROR(VLOOKUP(F549,Database!A:F,6,FALSE),"No")</f>
        <v>Not a Designated Item to Send on Maturity</v>
      </c>
      <c r="R549" s="353" t="str">
        <f>IFERROR(VLOOKUP(F550,Database!A:E,5,FALSE),"")</f>
        <v>Not Acidified Product</v>
      </c>
      <c r="S549" s="352" t="str">
        <f>IFERROR(VLOOKUP(F549,Database!A:G,7,FALSE),"FG not Found")</f>
        <v>Not a Designated Item</v>
      </c>
      <c r="T549" s="281" t="b">
        <f t="shared" si="95"/>
        <v>0</v>
      </c>
      <c r="U549" s="2"/>
      <c r="V549" s="2"/>
      <c r="W549" s="2"/>
      <c r="X549" s="284" t="e">
        <f>IF(VLOOKUP($T549,Tags!A:AU,28)=$E549,"Tags/Reported Prod Match","Not a Match")</f>
        <v>#N/A</v>
      </c>
    </row>
    <row r="550" spans="1:24" x14ac:dyDescent="0.25">
      <c r="A550" s="282">
        <f t="shared" si="86"/>
        <v>544.1</v>
      </c>
      <c r="B550" s="756">
        <v>42413</v>
      </c>
      <c r="C550" s="434">
        <v>0</v>
      </c>
      <c r="D550" s="434">
        <v>355</v>
      </c>
      <c r="E550" s="267">
        <f t="shared" si="88"/>
        <v>355</v>
      </c>
      <c r="F550" s="434">
        <v>5150003502</v>
      </c>
      <c r="G550" s="267" t="str">
        <f>IFERROR(VLOOKUP(F550,Database!A:D,2,FALSE),"FG not Found")</f>
        <v>DK 10 TN FANCY STRAWBERRY PRES</v>
      </c>
      <c r="H550" s="269">
        <f>IFERROR(VLOOKUP(F550,Database!A:C,3,FALSE),"r")</f>
        <v>2347</v>
      </c>
      <c r="I550" s="269">
        <f>IFERROR(VLOOKUP(F550,Database!A:D,4,FALSE),"r")</f>
        <v>42</v>
      </c>
      <c r="J550" s="434"/>
      <c r="K550" s="269">
        <f t="shared" si="89"/>
        <v>18</v>
      </c>
      <c r="L550" s="269">
        <f t="shared" si="90"/>
        <v>756</v>
      </c>
      <c r="M550" s="335">
        <f t="shared" si="91"/>
        <v>0</v>
      </c>
      <c r="N550" s="269">
        <f t="shared" si="92"/>
        <v>9</v>
      </c>
      <c r="O550" s="269">
        <f t="shared" si="93"/>
        <v>355</v>
      </c>
      <c r="P550" s="340">
        <f t="shared" si="94"/>
        <v>21123</v>
      </c>
      <c r="Q550" s="353" t="str">
        <f>IFERROR(VLOOKUP(F550,Database!A:F,6,FALSE),"No")</f>
        <v>Not a Designated Item to Send on Maturity</v>
      </c>
      <c r="R550" s="353" t="str">
        <f>IFERROR(VLOOKUP(F551,Database!A:E,5,FALSE),"")</f>
        <v>Not Acidified Product</v>
      </c>
      <c r="S550" s="352" t="str">
        <f>IFERROR(VLOOKUP(F550,Database!A:G,7,FALSE),"FG not Found")</f>
        <v>Not a Designated Item</v>
      </c>
      <c r="T550" s="281" t="b">
        <f t="shared" si="95"/>
        <v>0</v>
      </c>
      <c r="U550" s="2"/>
      <c r="V550" s="2"/>
      <c r="W550" s="2"/>
      <c r="X550" s="284" t="e">
        <f>IF(VLOOKUP($T550,Tags!A:AU,28)=$E550,"Tags/Reported Prod Match","Not a Match")</f>
        <v>#N/A</v>
      </c>
    </row>
    <row r="551" spans="1:24" x14ac:dyDescent="0.25">
      <c r="A551" s="282">
        <f t="shared" si="86"/>
        <v>545.1</v>
      </c>
      <c r="B551" s="756">
        <v>42413</v>
      </c>
      <c r="C551" s="434">
        <v>0</v>
      </c>
      <c r="D551" s="434">
        <v>1028</v>
      </c>
      <c r="E551" s="267">
        <f t="shared" si="88"/>
        <v>1028</v>
      </c>
      <c r="F551" s="434">
        <v>5150001180</v>
      </c>
      <c r="G551" s="267" t="str">
        <f>IFERROR(VLOOKUP(F551,Database!A:D,2,FALSE),"FG not Found")</f>
        <v>SM 10 TIN STRAWBERRY JAM</v>
      </c>
      <c r="H551" s="269">
        <f>IFERROR(VLOOKUP(F551,Database!A:C,3,FALSE),"r")</f>
        <v>2320.4</v>
      </c>
      <c r="I551" s="269">
        <f>IFERROR(VLOOKUP(F551,Database!A:D,4,FALSE),"r")</f>
        <v>42</v>
      </c>
      <c r="J551" s="434"/>
      <c r="K551" s="269">
        <f t="shared" si="89"/>
        <v>19</v>
      </c>
      <c r="L551" s="269">
        <f t="shared" si="90"/>
        <v>798</v>
      </c>
      <c r="M551" s="335">
        <f t="shared" si="91"/>
        <v>1</v>
      </c>
      <c r="N551" s="269">
        <f t="shared" si="92"/>
        <v>6</v>
      </c>
      <c r="O551" s="269">
        <f t="shared" si="93"/>
        <v>230</v>
      </c>
      <c r="P551" s="340">
        <f t="shared" si="94"/>
        <v>13922.400000000001</v>
      </c>
      <c r="Q551" s="353" t="str">
        <f>IFERROR(VLOOKUP(F551,Database!A:F,6,FALSE),"No")</f>
        <v>Not a Designated Item to Send on Maturity</v>
      </c>
      <c r="R551" s="353" t="str">
        <f>IFERROR(VLOOKUP(F552,Database!A:E,5,FALSE),"")</f>
        <v>Not Acidified Product</v>
      </c>
      <c r="S551" s="352" t="str">
        <f>IFERROR(VLOOKUP(F551,Database!A:G,7,FALSE),"FG not Found")</f>
        <v>Not a Designated Item</v>
      </c>
      <c r="T551" s="281" t="b">
        <f t="shared" si="95"/>
        <v>0</v>
      </c>
      <c r="U551" s="2"/>
      <c r="V551" s="2"/>
      <c r="W551" s="2"/>
      <c r="X551" s="284" t="e">
        <f>IF(VLOOKUP($T551,Tags!A:AU,28)=$E551,"Tags/Reported Prod Match","Not a Match")</f>
        <v>#N/A</v>
      </c>
    </row>
    <row r="552" spans="1:24" x14ac:dyDescent="0.25">
      <c r="A552" s="282">
        <f t="shared" si="86"/>
        <v>546.1</v>
      </c>
      <c r="B552" s="756">
        <v>42413</v>
      </c>
      <c r="C552" s="434">
        <v>0</v>
      </c>
      <c r="D552" s="434">
        <v>868</v>
      </c>
      <c r="E552" s="267">
        <f t="shared" si="88"/>
        <v>868</v>
      </c>
      <c r="F552" s="434">
        <v>5150003501</v>
      </c>
      <c r="G552" s="267" t="str">
        <f>IFERROR(VLOOKUP(F552,Database!A:D,2,FALSE),"FG not Found")</f>
        <v>DK 10 TN BLACKBERRY PRESERVES</v>
      </c>
      <c r="H552" s="269">
        <f>IFERROR(VLOOKUP(F552,Database!A:C,3,FALSE),"r")</f>
        <v>2347</v>
      </c>
      <c r="I552" s="269">
        <f>IFERROR(VLOOKUP(F552,Database!A:D,4,FALSE),"r")</f>
        <v>42</v>
      </c>
      <c r="J552" s="434"/>
      <c r="K552" s="269">
        <f t="shared" si="89"/>
        <v>18</v>
      </c>
      <c r="L552" s="269">
        <f t="shared" si="90"/>
        <v>756</v>
      </c>
      <c r="M552" s="335">
        <f t="shared" si="91"/>
        <v>1</v>
      </c>
      <c r="N552" s="269">
        <f t="shared" si="92"/>
        <v>3</v>
      </c>
      <c r="O552" s="269">
        <f t="shared" si="93"/>
        <v>112</v>
      </c>
      <c r="P552" s="340">
        <f t="shared" si="94"/>
        <v>7041</v>
      </c>
      <c r="Q552" s="353" t="str">
        <f>IFERROR(VLOOKUP(F552,Database!A:F,6,FALSE),"No")</f>
        <v>Not a Designated Item to Send on Maturity</v>
      </c>
      <c r="R552" s="353" t="str">
        <f>IFERROR(VLOOKUP(F553,Database!A:E,5,FALSE),"")</f>
        <v>Not Acidified Product</v>
      </c>
      <c r="S552" s="352" t="str">
        <f>IFERROR(VLOOKUP(F552,Database!A:G,7,FALSE),"FG not Found")</f>
        <v>Not a Designated Item</v>
      </c>
      <c r="T552" s="281" t="b">
        <f t="shared" si="95"/>
        <v>0</v>
      </c>
      <c r="U552" s="2"/>
      <c r="V552" s="2"/>
      <c r="W552" s="2"/>
      <c r="X552" s="284" t="e">
        <f>IF(VLOOKUP($T552,Tags!A:AU,28)=$E552,"Tags/Reported Prod Match","Not a Match")</f>
        <v>#N/A</v>
      </c>
    </row>
    <row r="553" spans="1:24" x14ac:dyDescent="0.25">
      <c r="A553" s="282">
        <f t="shared" si="86"/>
        <v>547.1</v>
      </c>
      <c r="B553" s="756">
        <v>42413</v>
      </c>
      <c r="C553" s="434">
        <v>0</v>
      </c>
      <c r="D553" s="434">
        <v>659</v>
      </c>
      <c r="E553" s="267">
        <f t="shared" si="88"/>
        <v>659</v>
      </c>
      <c r="F553" s="434">
        <v>5150003503</v>
      </c>
      <c r="G553" s="267" t="str">
        <f>IFERROR(VLOOKUP(F553,Database!A:D,2,FALSE),"FG not Found")</f>
        <v>DK 10 TN RED RASPBERRY PRES</v>
      </c>
      <c r="H553" s="269">
        <f>IFERROR(VLOOKUP(F553,Database!A:C,3,FALSE),"r")</f>
        <v>2347</v>
      </c>
      <c r="I553" s="269">
        <f>IFERROR(VLOOKUP(F553,Database!A:D,4,FALSE),"r")</f>
        <v>42</v>
      </c>
      <c r="J553" s="434"/>
      <c r="K553" s="269">
        <f t="shared" si="89"/>
        <v>18</v>
      </c>
      <c r="L553" s="269">
        <f t="shared" si="90"/>
        <v>756</v>
      </c>
      <c r="M553" s="335">
        <f t="shared" si="91"/>
        <v>0</v>
      </c>
      <c r="N553" s="269">
        <f t="shared" si="92"/>
        <v>16</v>
      </c>
      <c r="O553" s="269">
        <f t="shared" si="93"/>
        <v>659</v>
      </c>
      <c r="P553" s="340">
        <f t="shared" si="94"/>
        <v>37552</v>
      </c>
      <c r="Q553" s="353" t="str">
        <f>IFERROR(VLOOKUP(F553,Database!A:F,6,FALSE),"No")</f>
        <v>Not a Designated Item to Send on Maturity</v>
      </c>
      <c r="R553" s="353" t="str">
        <f>IFERROR(VLOOKUP(F554,Database!A:E,5,FALSE),"")</f>
        <v>Not Acidified Product</v>
      </c>
      <c r="S553" s="352" t="str">
        <f>IFERROR(VLOOKUP(F553,Database!A:G,7,FALSE),"FG not Found")</f>
        <v>Not a Designated Item</v>
      </c>
      <c r="T553" s="281" t="b">
        <f t="shared" si="95"/>
        <v>0</v>
      </c>
      <c r="U553" s="2"/>
      <c r="V553" s="2"/>
      <c r="W553" s="2"/>
      <c r="X553" s="284" t="e">
        <f>IF(VLOOKUP($T553,Tags!A:AU,28)=$E553,"Tags/Reported Prod Match","Not a Match")</f>
        <v>#N/A</v>
      </c>
    </row>
    <row r="554" spans="1:24" x14ac:dyDescent="0.25">
      <c r="A554" s="282">
        <f t="shared" si="86"/>
        <v>548.1</v>
      </c>
      <c r="B554" s="756">
        <v>42413</v>
      </c>
      <c r="C554" s="434">
        <v>0</v>
      </c>
      <c r="D554" s="434">
        <v>2880</v>
      </c>
      <c r="E554" s="267">
        <f t="shared" si="88"/>
        <v>2880</v>
      </c>
      <c r="F554" s="434">
        <v>5150078353</v>
      </c>
      <c r="G554" s="267" t="str">
        <f>IFERROR(VLOOKUP(F554,Database!A:D,2,FALSE),"FG not Found")</f>
        <v>SM MOS 11.3OZ STRAW BLKBRY</v>
      </c>
      <c r="H554" s="269">
        <f>IFERROR(VLOOKUP(F554,Database!A:C,3,FALSE),"r")</f>
        <v>2273</v>
      </c>
      <c r="I554" s="269">
        <f>IFERROR(VLOOKUP(F554,Database!A:D,4,FALSE),"r")</f>
        <v>320</v>
      </c>
      <c r="J554" s="434"/>
      <c r="K554" s="269">
        <f t="shared" si="89"/>
        <v>19</v>
      </c>
      <c r="L554" s="269">
        <f t="shared" si="90"/>
        <v>6080</v>
      </c>
      <c r="M554" s="335">
        <f t="shared" si="91"/>
        <v>0</v>
      </c>
      <c r="N554" s="269">
        <f t="shared" si="92"/>
        <v>9</v>
      </c>
      <c r="O554" s="269">
        <f t="shared" si="93"/>
        <v>2880</v>
      </c>
      <c r="P554" s="340">
        <f t="shared" si="94"/>
        <v>20457</v>
      </c>
      <c r="Q554" s="353" t="str">
        <f>IFERROR(VLOOKUP(F554,Database!A:F,6,FALSE),"No")</f>
        <v>Not a Designated Item to Send on Maturity</v>
      </c>
      <c r="R554" s="353" t="str">
        <f>IFERROR(VLOOKUP(F555,Database!A:E,5,FALSE),"")</f>
        <v>Not Acidified Product</v>
      </c>
      <c r="S554" s="352" t="str">
        <f>IFERROR(VLOOKUP(F554,Database!A:G,7,FALSE),"FG not Found")</f>
        <v>Not a Designated Item</v>
      </c>
      <c r="T554" s="281" t="b">
        <f t="shared" si="95"/>
        <v>0</v>
      </c>
      <c r="U554" s="2"/>
      <c r="V554" s="2"/>
      <c r="W554" s="2"/>
      <c r="X554" s="284" t="e">
        <f>IF(VLOOKUP($T554,Tags!A:AU,28)=$E554,"Tags/Reported Prod Match","Not a Match")</f>
        <v>#N/A</v>
      </c>
    </row>
    <row r="555" spans="1:24" x14ac:dyDescent="0.25">
      <c r="A555" s="282">
        <f t="shared" si="86"/>
        <v>549.1</v>
      </c>
      <c r="B555" s="756">
        <v>42416</v>
      </c>
      <c r="C555" s="434">
        <v>0</v>
      </c>
      <c r="D555" s="434">
        <v>2594</v>
      </c>
      <c r="E555" s="267">
        <f t="shared" si="88"/>
        <v>2594</v>
      </c>
      <c r="F555" s="434">
        <v>5150003884</v>
      </c>
      <c r="G555" s="267" t="str">
        <f>IFERROR(VLOOKUP(F555,Database!A:D,2,FALSE),"FG not Found")</f>
        <v>DK 1.1 OZ PURE HONEY</v>
      </c>
      <c r="H555" s="269">
        <f>IFERROR(VLOOKUP(F555,Database!A:C,3,FALSE),"r")</f>
        <v>1996.2</v>
      </c>
      <c r="I555" s="269">
        <f>IFERROR(VLOOKUP(F555,Database!A:D,4,FALSE),"r")</f>
        <v>136</v>
      </c>
      <c r="J555" s="434"/>
      <c r="K555" s="269">
        <f t="shared" si="89"/>
        <v>22</v>
      </c>
      <c r="L555" s="269">
        <f t="shared" si="90"/>
        <v>2992</v>
      </c>
      <c r="M555" s="335">
        <f t="shared" si="91"/>
        <v>0</v>
      </c>
      <c r="N555" s="269">
        <f t="shared" si="92"/>
        <v>20</v>
      </c>
      <c r="O555" s="269">
        <f t="shared" si="93"/>
        <v>2594</v>
      </c>
      <c r="P555" s="340">
        <f t="shared" si="94"/>
        <v>39924</v>
      </c>
      <c r="Q555" s="353" t="str">
        <f>IFERROR(VLOOKUP(F555,Database!A:F,6,FALSE),"No")</f>
        <v>Not a Designated Item to Send on Maturity</v>
      </c>
      <c r="R555" s="353" t="str">
        <f>IFERROR(VLOOKUP(F556,Database!A:E,5,FALSE),"")</f>
        <v>Not Acidified Product</v>
      </c>
      <c r="S555" s="352" t="str">
        <f>IFERROR(VLOOKUP(F555,Database!A:G,7,FALSE),"FG not Found")</f>
        <v>Not a Designated Item</v>
      </c>
      <c r="T555" s="281" t="b">
        <f t="shared" si="95"/>
        <v>0</v>
      </c>
      <c r="U555" s="2"/>
      <c r="V555" s="2"/>
      <c r="W555" s="2"/>
      <c r="X555" s="284" t="e">
        <f>IF(VLOOKUP($T555,Tags!A:AU,28)=$E555,"Tags/Reported Prod Match","Not a Match")</f>
        <v>#N/A</v>
      </c>
    </row>
    <row r="556" spans="1:24" x14ac:dyDescent="0.25">
      <c r="A556" s="282">
        <f t="shared" si="86"/>
        <v>550.1</v>
      </c>
      <c r="B556" s="756">
        <v>42416</v>
      </c>
      <c r="C556" s="434">
        <v>0</v>
      </c>
      <c r="D556" s="434">
        <v>1231</v>
      </c>
      <c r="E556" s="267">
        <f t="shared" si="88"/>
        <v>1231</v>
      </c>
      <c r="F556" s="434">
        <v>5150000329</v>
      </c>
      <c r="G556" s="267" t="str">
        <f>IFERROR(VLOOKUP(F556,Database!A:D,2,FALSE),"FG not Found")</f>
        <v>SM 4 LB MINT APPLE JELLY</v>
      </c>
      <c r="H556" s="269">
        <f>IFERROR(VLOOKUP(F556,Database!A:C,3,FALSE),"r")</f>
        <v>1997</v>
      </c>
      <c r="I556" s="269">
        <f>IFERROR(VLOOKUP(F556,Database!A:D,4,FALSE),"r")</f>
        <v>60</v>
      </c>
      <c r="J556" s="434"/>
      <c r="K556" s="269">
        <f t="shared" si="89"/>
        <v>22</v>
      </c>
      <c r="L556" s="269">
        <f t="shared" si="90"/>
        <v>1320</v>
      </c>
      <c r="M556" s="335">
        <f t="shared" si="91"/>
        <v>0</v>
      </c>
      <c r="N556" s="269">
        <f t="shared" si="92"/>
        <v>21</v>
      </c>
      <c r="O556" s="269">
        <f t="shared" si="93"/>
        <v>1231</v>
      </c>
      <c r="P556" s="340">
        <f t="shared" si="94"/>
        <v>41937</v>
      </c>
      <c r="Q556" s="353" t="str">
        <f>IFERROR(VLOOKUP(F556,Database!A:F,6,FALSE),"No")</f>
        <v>Not a Designated Item to Send on Maturity</v>
      </c>
      <c r="R556" s="353" t="str">
        <f>IFERROR(VLOOKUP(F557,Database!A:E,5,FALSE),"")</f>
        <v>Not Acidified Product</v>
      </c>
      <c r="S556" s="352" t="str">
        <f>IFERROR(VLOOKUP(F556,Database!A:G,7,FALSE),"FG not Found")</f>
        <v>Not a Designated Item</v>
      </c>
      <c r="T556" s="281" t="b">
        <f t="shared" si="95"/>
        <v>0</v>
      </c>
      <c r="U556" s="2"/>
      <c r="V556" s="2"/>
      <c r="W556" s="2"/>
      <c r="X556" s="284" t="e">
        <f>IF(VLOOKUP($T556,Tags!A:AU,28)=$E556,"Tags/Reported Prod Match","Not a Match")</f>
        <v>#N/A</v>
      </c>
    </row>
    <row r="557" spans="1:24" ht="15.75" thickBot="1" x14ac:dyDescent="0.3">
      <c r="A557" s="282">
        <f t="shared" si="86"/>
        <v>551.1</v>
      </c>
      <c r="B557" s="756">
        <v>42416</v>
      </c>
      <c r="C557" s="434">
        <v>0</v>
      </c>
      <c r="D557" s="434">
        <v>11008</v>
      </c>
      <c r="E557" s="267">
        <f t="shared" si="88"/>
        <v>11008</v>
      </c>
      <c r="F557" s="434">
        <v>5150000328</v>
      </c>
      <c r="G557" s="267" t="str">
        <f>IFERROR(VLOOKUP(F557,Database!A:D,2,FALSE),"FG not Found")</f>
        <v>SM 4 LB GRAPE JELLY</v>
      </c>
      <c r="H557" s="269">
        <f>IFERROR(VLOOKUP(F557,Database!A:C,3,FALSE),"r")</f>
        <v>1997</v>
      </c>
      <c r="I557" s="269">
        <f>IFERROR(VLOOKUP(F557,Database!A:D,4,FALSE),"r")</f>
        <v>60</v>
      </c>
      <c r="J557" s="434"/>
      <c r="K557" s="269">
        <f t="shared" si="89"/>
        <v>22</v>
      </c>
      <c r="L557" s="269">
        <f t="shared" si="90"/>
        <v>1320</v>
      </c>
      <c r="M557" s="335">
        <f t="shared" si="91"/>
        <v>8</v>
      </c>
      <c r="N557" s="269">
        <f t="shared" si="92"/>
        <v>8</v>
      </c>
      <c r="O557" s="269">
        <f t="shared" si="93"/>
        <v>448</v>
      </c>
      <c r="P557" s="340">
        <f t="shared" si="94"/>
        <v>15976</v>
      </c>
      <c r="Q557" s="353" t="str">
        <f>IFERROR(VLOOKUP(F557,Database!A:F,6,FALSE),"No")</f>
        <v>Not a Designated Item to Send on Maturity</v>
      </c>
      <c r="R557" s="353" t="str">
        <f>IFERROR(VLOOKUP(F558,Database!A:E,5,FALSE),"")</f>
        <v>Not Acidified Product</v>
      </c>
      <c r="S557" s="352" t="str">
        <f>IFERROR(VLOOKUP(F557,Database!A:G,7,FALSE),"FG not Found")</f>
        <v>Not a Designated Item</v>
      </c>
      <c r="T557" s="281" t="b">
        <f t="shared" si="95"/>
        <v>0</v>
      </c>
      <c r="U557" s="2"/>
      <c r="V557" s="2"/>
      <c r="W557" s="2"/>
      <c r="X557" s="284" t="e">
        <f>IF(VLOOKUP($T557,Tags!A:AU,28)=$E557,"Tags/Reported Prod Match","Not a Match")</f>
        <v>#N/A</v>
      </c>
    </row>
    <row r="558" spans="1:24" ht="15.75" thickBot="1" x14ac:dyDescent="0.3">
      <c r="A558" s="282">
        <f t="shared" si="86"/>
        <v>552.1</v>
      </c>
      <c r="B558" s="756">
        <v>42415</v>
      </c>
      <c r="C558" s="434">
        <v>0</v>
      </c>
      <c r="D558" s="434">
        <v>17956</v>
      </c>
      <c r="E558" s="267">
        <f t="shared" si="88"/>
        <v>17956</v>
      </c>
      <c r="F558" s="616">
        <v>5150024351</v>
      </c>
      <c r="G558" s="267" t="str">
        <f>IFERROR(VLOOKUP(F558,Database!A:D,2,FALSE),"FG not Found")</f>
        <v>SM 15.5 OZ HTFDG MCR SQZ 6 CT</v>
      </c>
      <c r="H558" s="269">
        <f>IFERROR(VLOOKUP(F558,Database!A:C,3,FALSE),"r")</f>
        <v>1703</v>
      </c>
      <c r="I558" s="269">
        <f>IFERROR(VLOOKUP(F558,Database!A:D,4,FALSE),"r")</f>
        <v>252</v>
      </c>
      <c r="J558" s="434"/>
      <c r="K558" s="269">
        <f t="shared" si="89"/>
        <v>26</v>
      </c>
      <c r="L558" s="269">
        <f t="shared" si="90"/>
        <v>6552</v>
      </c>
      <c r="M558" s="335">
        <f t="shared" si="91"/>
        <v>2</v>
      </c>
      <c r="N558" s="269">
        <f t="shared" si="92"/>
        <v>20</v>
      </c>
      <c r="O558" s="269">
        <f t="shared" si="93"/>
        <v>4852</v>
      </c>
      <c r="P558" s="340">
        <f t="shared" si="94"/>
        <v>34060</v>
      </c>
      <c r="Q558" s="353" t="str">
        <f>IFERROR(VLOOKUP(F558,Database!A:F,6,FALSE),"No")</f>
        <v>MICRO</v>
      </c>
      <c r="R558" s="353" t="str">
        <f>IFERROR(VLOOKUP(F559,Database!A:E,5,FALSE),"")</f>
        <v>Not Acidified Product</v>
      </c>
      <c r="S558" s="352" t="str">
        <f>IFERROR(VLOOKUP(F558,Database!A:G,7,FALSE),"FG not Found")</f>
        <v>Not a Designated Item</v>
      </c>
      <c r="T558" s="281" t="b">
        <f t="shared" si="95"/>
        <v>1</v>
      </c>
      <c r="U558" s="2"/>
      <c r="V558" s="2"/>
      <c r="W558" s="2"/>
      <c r="X558" s="284" t="e">
        <f>IF(VLOOKUP($T558,Tags!A:AU,28)=$E558,"Tags/Reported Prod Match","Not a Match")</f>
        <v>#N/A</v>
      </c>
    </row>
    <row r="559" spans="1:24" x14ac:dyDescent="0.25">
      <c r="A559" s="282">
        <f t="shared" si="86"/>
        <v>553.1</v>
      </c>
      <c r="B559" s="756">
        <v>42416</v>
      </c>
      <c r="C559" s="434">
        <v>0</v>
      </c>
      <c r="D559" s="434">
        <v>378</v>
      </c>
      <c r="E559" s="267">
        <f t="shared" si="88"/>
        <v>378</v>
      </c>
      <c r="F559" s="434">
        <v>5150000310</v>
      </c>
      <c r="G559" s="267" t="str">
        <f>IFERROR(VLOOKUP(F559,Database!A:D,2,FALSE),"FG not Found")</f>
        <v>SM 10 TN APRICOT PRESERVES</v>
      </c>
      <c r="H559" s="269">
        <f>IFERROR(VLOOKUP(F559,Database!A:C,3,FALSE),"r")</f>
        <v>2320.4</v>
      </c>
      <c r="I559" s="269">
        <f>IFERROR(VLOOKUP(F559,Database!A:D,4,FALSE),"r")</f>
        <v>42</v>
      </c>
      <c r="J559" s="434"/>
      <c r="K559" s="269">
        <f t="shared" si="89"/>
        <v>19</v>
      </c>
      <c r="L559" s="269">
        <f t="shared" si="90"/>
        <v>798</v>
      </c>
      <c r="M559" s="335">
        <f t="shared" si="91"/>
        <v>0</v>
      </c>
      <c r="N559" s="269">
        <f t="shared" si="92"/>
        <v>9</v>
      </c>
      <c r="O559" s="269">
        <f t="shared" si="93"/>
        <v>378</v>
      </c>
      <c r="P559" s="340">
        <f t="shared" si="94"/>
        <v>20883.600000000002</v>
      </c>
      <c r="Q559" s="353" t="str">
        <f>IFERROR(VLOOKUP(F559,Database!A:F,6,FALSE),"No")</f>
        <v>Not a Designated Item to Send on Maturity</v>
      </c>
      <c r="R559" s="353" t="str">
        <f>IFERROR(VLOOKUP(F560,Database!A:E,5,FALSE),"")</f>
        <v>Not Acidified Product</v>
      </c>
      <c r="S559" s="352" t="str">
        <f>IFERROR(VLOOKUP(F559,Database!A:G,7,FALSE),"FG not Found")</f>
        <v>Not a Designated Item</v>
      </c>
      <c r="T559" s="281" t="b">
        <f t="shared" si="95"/>
        <v>0</v>
      </c>
      <c r="U559" s="2"/>
      <c r="V559" s="2"/>
      <c r="W559" s="2"/>
      <c r="X559" s="284" t="e">
        <f>IF(VLOOKUP($T559,Tags!A:AU,28)=$E559,"Tags/Reported Prod Match","Not a Match")</f>
        <v>#N/A</v>
      </c>
    </row>
    <row r="560" spans="1:24" x14ac:dyDescent="0.25">
      <c r="A560" s="282">
        <f t="shared" si="86"/>
        <v>554.1</v>
      </c>
      <c r="B560" s="756">
        <v>42416</v>
      </c>
      <c r="C560" s="434">
        <v>0</v>
      </c>
      <c r="D560" s="434">
        <v>2137</v>
      </c>
      <c r="E560" s="267">
        <f t="shared" si="88"/>
        <v>2137</v>
      </c>
      <c r="F560" s="434">
        <v>5150000298</v>
      </c>
      <c r="G560" s="267" t="str">
        <f>IFERROR(VLOOKUP(F560,Database!A:D,2,FALSE),"FG not Found")</f>
        <v>SM 4 LB APRICOT PRESERVES</v>
      </c>
      <c r="H560" s="269">
        <f>IFERROR(VLOOKUP(F560,Database!A:C,3,FALSE),"r")</f>
        <v>1997</v>
      </c>
      <c r="I560" s="269">
        <f>IFERROR(VLOOKUP(F560,Database!A:D,4,FALSE),"r")</f>
        <v>60</v>
      </c>
      <c r="J560" s="434"/>
      <c r="K560" s="269">
        <f t="shared" si="89"/>
        <v>22</v>
      </c>
      <c r="L560" s="269">
        <f t="shared" si="90"/>
        <v>1320</v>
      </c>
      <c r="M560" s="335">
        <f t="shared" si="91"/>
        <v>1</v>
      </c>
      <c r="N560" s="269">
        <f t="shared" si="92"/>
        <v>14</v>
      </c>
      <c r="O560" s="269">
        <f t="shared" si="93"/>
        <v>817</v>
      </c>
      <c r="P560" s="340">
        <f t="shared" si="94"/>
        <v>27958</v>
      </c>
      <c r="Q560" s="353" t="str">
        <f>IFERROR(VLOOKUP(F560,Database!A:F,6,FALSE),"No")</f>
        <v>Not a Designated Item to Send on Maturity</v>
      </c>
      <c r="R560" s="353" t="str">
        <f>IFERROR(VLOOKUP(F561,Database!A:E,5,FALSE),"")</f>
        <v>Not Acidified Product</v>
      </c>
      <c r="S560" s="352" t="str">
        <f>IFERROR(VLOOKUP(F560,Database!A:G,7,FALSE),"FG not Found")</f>
        <v>Not a Designated Item</v>
      </c>
      <c r="T560" s="281" t="b">
        <f t="shared" si="95"/>
        <v>0</v>
      </c>
      <c r="U560" s="2"/>
      <c r="V560" s="2"/>
      <c r="W560" s="2"/>
      <c r="X560" s="284" t="e">
        <f>IF(VLOOKUP($T560,Tags!A:AU,28)=$E560,"Tags/Reported Prod Match","Not a Match")</f>
        <v>#N/A</v>
      </c>
    </row>
    <row r="561" spans="1:24" x14ac:dyDescent="0.25">
      <c r="A561" s="282">
        <f t="shared" si="86"/>
        <v>555.1</v>
      </c>
      <c r="B561" s="756">
        <v>42416</v>
      </c>
      <c r="C561" s="434">
        <v>0</v>
      </c>
      <c r="D561" s="434">
        <v>2703</v>
      </c>
      <c r="E561" s="267">
        <f t="shared" si="88"/>
        <v>2703</v>
      </c>
      <c r="F561" s="434">
        <v>5150000302</v>
      </c>
      <c r="G561" s="267" t="str">
        <f>IFERROR(VLOOKUP(F561,Database!A:D,2,FALSE),"FG not Found")</f>
        <v>SM 4 LB SWT ORANGE MARMALADE</v>
      </c>
      <c r="H561" s="269">
        <f>IFERROR(VLOOKUP(F561,Database!A:C,3,FALSE),"r")</f>
        <v>1997</v>
      </c>
      <c r="I561" s="269">
        <f>IFERROR(VLOOKUP(F561,Database!A:D,4,FALSE),"r")</f>
        <v>60</v>
      </c>
      <c r="J561" s="434"/>
      <c r="K561" s="269">
        <f t="shared" si="89"/>
        <v>22</v>
      </c>
      <c r="L561" s="269">
        <f t="shared" si="90"/>
        <v>1320</v>
      </c>
      <c r="M561" s="335">
        <f t="shared" si="91"/>
        <v>2</v>
      </c>
      <c r="N561" s="269">
        <f t="shared" si="92"/>
        <v>2</v>
      </c>
      <c r="O561" s="269">
        <f t="shared" si="93"/>
        <v>63</v>
      </c>
      <c r="P561" s="340">
        <f t="shared" si="94"/>
        <v>3994</v>
      </c>
      <c r="Q561" s="353" t="str">
        <f>IFERROR(VLOOKUP(F561,Database!A:F,6,FALSE),"No")</f>
        <v>Not a Designated Item to Send on Maturity</v>
      </c>
      <c r="R561" s="353" t="str">
        <f>IFERROR(VLOOKUP(F562,Database!A:E,5,FALSE),"")</f>
        <v>Not Acidified Product</v>
      </c>
      <c r="S561" s="352" t="str">
        <f>IFERROR(VLOOKUP(F561,Database!A:G,7,FALSE),"FG not Found")</f>
        <v>Not a Designated Item</v>
      </c>
      <c r="T561" s="281" t="b">
        <f t="shared" si="95"/>
        <v>0</v>
      </c>
      <c r="U561" s="2"/>
      <c r="V561" s="2"/>
      <c r="W561" s="2"/>
      <c r="X561" s="284" t="e">
        <f>IF(VLOOKUP($T561,Tags!A:AU,28)=$E561,"Tags/Reported Prod Match","Not a Match")</f>
        <v>#N/A</v>
      </c>
    </row>
    <row r="562" spans="1:24" x14ac:dyDescent="0.25">
      <c r="A562" s="282">
        <f t="shared" si="86"/>
        <v>556.1</v>
      </c>
      <c r="B562" s="756">
        <v>42416</v>
      </c>
      <c r="C562" s="434">
        <v>0</v>
      </c>
      <c r="D562" s="434">
        <v>3825</v>
      </c>
      <c r="E562" s="267">
        <f t="shared" si="88"/>
        <v>3825</v>
      </c>
      <c r="F562" s="434">
        <v>5150000308</v>
      </c>
      <c r="G562" s="267" t="str">
        <f>IFERROR(VLOOKUP(F562,Database!A:D,2,FALSE),"FG not Found")</f>
        <v>SM 4 LB STRAWBERRY PRESERVES</v>
      </c>
      <c r="H562" s="269">
        <f>IFERROR(VLOOKUP(F562,Database!A:C,3,FALSE),"r")</f>
        <v>1997</v>
      </c>
      <c r="I562" s="269">
        <f>IFERROR(VLOOKUP(F562,Database!A:D,4,FALSE),"r")</f>
        <v>60</v>
      </c>
      <c r="J562" s="434"/>
      <c r="K562" s="269">
        <f t="shared" si="89"/>
        <v>22</v>
      </c>
      <c r="L562" s="269">
        <f t="shared" si="90"/>
        <v>1320</v>
      </c>
      <c r="M562" s="335">
        <f t="shared" si="91"/>
        <v>2</v>
      </c>
      <c r="N562" s="269">
        <f t="shared" si="92"/>
        <v>20</v>
      </c>
      <c r="O562" s="269">
        <f t="shared" si="93"/>
        <v>1185</v>
      </c>
      <c r="P562" s="340">
        <f t="shared" si="94"/>
        <v>39940</v>
      </c>
      <c r="Q562" s="353" t="str">
        <f>IFERROR(VLOOKUP(F562,Database!A:F,6,FALSE),"No")</f>
        <v>Not a Designated Item to Send on Maturity</v>
      </c>
      <c r="R562" s="353" t="str">
        <f>IFERROR(VLOOKUP(F563,Database!A:E,5,FALSE),"")</f>
        <v>Not Acidified Product</v>
      </c>
      <c r="S562" s="352" t="str">
        <f>IFERROR(VLOOKUP(F562,Database!A:G,7,FALSE),"FG not Found")</f>
        <v>Not a Designated Item</v>
      </c>
      <c r="T562" s="281" t="b">
        <f t="shared" si="95"/>
        <v>0</v>
      </c>
      <c r="U562" s="2"/>
      <c r="V562" s="2"/>
      <c r="W562" s="2"/>
      <c r="X562" s="284" t="e">
        <f>IF(VLOOKUP($T562,Tags!A:AU,28)=$E562,"Tags/Reported Prod Match","Not a Match")</f>
        <v>#N/A</v>
      </c>
    </row>
    <row r="563" spans="1:24" ht="15.75" thickBot="1" x14ac:dyDescent="0.3">
      <c r="A563" s="282">
        <f t="shared" si="86"/>
        <v>557.1</v>
      </c>
      <c r="B563" s="756">
        <v>42416</v>
      </c>
      <c r="C563" s="434">
        <v>0</v>
      </c>
      <c r="D563" s="434">
        <v>275</v>
      </c>
      <c r="E563" s="267">
        <f t="shared" si="88"/>
        <v>275</v>
      </c>
      <c r="F563" s="434">
        <v>5150000009</v>
      </c>
      <c r="G563" s="267" t="str">
        <f>IFERROR(VLOOKUP(F563,Database!A:D,2,FALSE),"FG not Found")</f>
        <v>SM 5 OZ WALNUTS IN SYRUP TPG</v>
      </c>
      <c r="H563" s="269">
        <f>IFERROR(VLOOKUP(F563,Database!A:C,3,FALSE),"r")</f>
        <v>2017.5</v>
      </c>
      <c r="I563" s="269">
        <f>IFERROR(VLOOKUP(F563,Database!A:D,4,FALSE),"r")</f>
        <v>275</v>
      </c>
      <c r="J563" s="434"/>
      <c r="K563" s="269">
        <f t="shared" si="89"/>
        <v>22</v>
      </c>
      <c r="L563" s="269">
        <f t="shared" si="90"/>
        <v>6050</v>
      </c>
      <c r="M563" s="335">
        <f t="shared" si="91"/>
        <v>0</v>
      </c>
      <c r="N563" s="269">
        <f t="shared" si="92"/>
        <v>1</v>
      </c>
      <c r="O563" s="269">
        <f t="shared" si="93"/>
        <v>275</v>
      </c>
      <c r="P563" s="340">
        <f t="shared" si="94"/>
        <v>2017.5</v>
      </c>
      <c r="Q563" s="353" t="str">
        <f>IFERROR(VLOOKUP(F563,Database!A:F,6,FALSE),"No")</f>
        <v>Not a Designated Item to Send on Maturity</v>
      </c>
      <c r="R563" s="353" t="str">
        <f>IFERROR(VLOOKUP(F564,Database!A:E,5,FALSE),"")</f>
        <v>Not Acidified Product</v>
      </c>
      <c r="S563" s="352" t="str">
        <f>IFERROR(VLOOKUP(F563,Database!A:G,7,FALSE),"FG not Found")</f>
        <v>Not a Designated Item</v>
      </c>
      <c r="T563" s="281" t="b">
        <f t="shared" si="95"/>
        <v>0</v>
      </c>
      <c r="U563" s="2"/>
      <c r="V563" s="2"/>
      <c r="W563" s="2"/>
      <c r="X563" s="284" t="e">
        <f>IF(VLOOKUP($T563,Tags!A:AU,28)=$E563,"Tags/Reported Prod Match","Not a Match")</f>
        <v>#N/A</v>
      </c>
    </row>
    <row r="564" spans="1:24" ht="15.75" thickBot="1" x14ac:dyDescent="0.3">
      <c r="A564" s="282">
        <f t="shared" si="86"/>
        <v>558.1</v>
      </c>
      <c r="B564" s="756">
        <v>42416</v>
      </c>
      <c r="C564" s="434">
        <v>0</v>
      </c>
      <c r="D564" s="434">
        <v>1447</v>
      </c>
      <c r="E564" s="267">
        <f t="shared" si="88"/>
        <v>1447</v>
      </c>
      <c r="F564" s="616">
        <v>5150010864</v>
      </c>
      <c r="G564" s="267" t="str">
        <f>IFERROR(VLOOKUP(F564,Database!A:D,2,FALSE),"FG not Found")</f>
        <v>SM 11.5 OZ HOT FUDGE SMPL DLT</v>
      </c>
      <c r="H564" s="269">
        <f>IFERROR(VLOOKUP(F564,Database!A:C,3,FALSE),"r")</f>
        <v>1980.2</v>
      </c>
      <c r="I564" s="269">
        <f>IFERROR(VLOOKUP(F564,Database!A:D,4,FALSE),"r")</f>
        <v>252</v>
      </c>
      <c r="J564" s="434"/>
      <c r="K564" s="269">
        <f t="shared" si="89"/>
        <v>22</v>
      </c>
      <c r="L564" s="269">
        <f t="shared" si="90"/>
        <v>5544</v>
      </c>
      <c r="M564" s="335">
        <f t="shared" si="91"/>
        <v>0</v>
      </c>
      <c r="N564" s="269">
        <f t="shared" si="92"/>
        <v>6</v>
      </c>
      <c r="O564" s="269">
        <f t="shared" si="93"/>
        <v>1447</v>
      </c>
      <c r="P564" s="340">
        <f t="shared" si="94"/>
        <v>11881.2</v>
      </c>
      <c r="Q564" s="353" t="str">
        <f>IFERROR(VLOOKUP(F564,Database!A:F,6,FALSE),"No")</f>
        <v>Not a Designated Item to Send on Maturity</v>
      </c>
      <c r="R564" s="353" t="str">
        <f>IFERROR(VLOOKUP(F565,Database!A:E,5,FALSE),"")</f>
        <v>Not Acidified Product</v>
      </c>
      <c r="S564" s="352" t="str">
        <f>IFERROR(VLOOKUP(F564,Database!A:G,7,FALSE),"FG not Found")</f>
        <v>Not a Designated Item</v>
      </c>
      <c r="T564" s="281" t="b">
        <f t="shared" si="95"/>
        <v>0</v>
      </c>
      <c r="U564" s="2"/>
      <c r="V564" s="2"/>
      <c r="W564" s="2"/>
      <c r="X564" s="284" t="e">
        <f>IF(VLOOKUP($T564,Tags!A:AU,28)=$E564,"Tags/Reported Prod Match","Not a Match")</f>
        <v>#N/A</v>
      </c>
    </row>
    <row r="565" spans="1:24" x14ac:dyDescent="0.25">
      <c r="A565" s="282">
        <f t="shared" si="86"/>
        <v>559.1</v>
      </c>
      <c r="B565" s="756">
        <v>42417</v>
      </c>
      <c r="C565" s="434">
        <v>0</v>
      </c>
      <c r="D565" s="434">
        <v>7348</v>
      </c>
      <c r="E565" s="267">
        <f t="shared" si="88"/>
        <v>7348</v>
      </c>
      <c r="F565" s="434">
        <v>5150003884</v>
      </c>
      <c r="G565" s="267" t="str">
        <f>IFERROR(VLOOKUP(F565,Database!A:D,2,FALSE),"FG not Found")</f>
        <v>DK 1.1 OZ PURE HONEY</v>
      </c>
      <c r="H565" s="269">
        <f>IFERROR(VLOOKUP(F565,Database!A:C,3,FALSE),"r")</f>
        <v>1996.2</v>
      </c>
      <c r="I565" s="269">
        <f>IFERROR(VLOOKUP(F565,Database!A:D,4,FALSE),"r")</f>
        <v>136</v>
      </c>
      <c r="J565" s="434"/>
      <c r="K565" s="269">
        <f t="shared" si="89"/>
        <v>22</v>
      </c>
      <c r="L565" s="269">
        <f t="shared" si="90"/>
        <v>2992</v>
      </c>
      <c r="M565" s="335">
        <f t="shared" si="91"/>
        <v>2</v>
      </c>
      <c r="N565" s="269">
        <f t="shared" si="92"/>
        <v>11</v>
      </c>
      <c r="O565" s="269">
        <f t="shared" si="93"/>
        <v>1364</v>
      </c>
      <c r="P565" s="340">
        <f t="shared" si="94"/>
        <v>21958.2</v>
      </c>
      <c r="Q565" s="353" t="str">
        <f>IFERROR(VLOOKUP(F565,Database!A:F,6,FALSE),"No")</f>
        <v>Not a Designated Item to Send on Maturity</v>
      </c>
      <c r="R565" s="353" t="str">
        <f>IFERROR(VLOOKUP(F566,Database!A:E,5,FALSE),"")</f>
        <v>Not Acidified Product</v>
      </c>
      <c r="S565" s="352" t="str">
        <f>IFERROR(VLOOKUP(F565,Database!A:G,7,FALSE),"FG not Found")</f>
        <v>Not a Designated Item</v>
      </c>
      <c r="T565" s="281" t="b">
        <f t="shared" si="95"/>
        <v>0</v>
      </c>
      <c r="U565" s="2"/>
      <c r="V565" s="2"/>
      <c r="W565" s="2"/>
      <c r="X565" s="284" t="e">
        <f>IF(VLOOKUP($T565,Tags!A:AU,28)=$E565,"Tags/Reported Prod Match","Not a Match")</f>
        <v>#N/A</v>
      </c>
    </row>
    <row r="566" spans="1:24" x14ac:dyDescent="0.25">
      <c r="A566" s="282">
        <f t="shared" si="86"/>
        <v>560.1</v>
      </c>
      <c r="B566" s="756">
        <v>42417</v>
      </c>
      <c r="C566" s="434">
        <v>0</v>
      </c>
      <c r="D566" s="434">
        <v>736</v>
      </c>
      <c r="E566" s="267">
        <f t="shared" si="88"/>
        <v>736</v>
      </c>
      <c r="F566" s="434">
        <v>5150003562</v>
      </c>
      <c r="G566" s="267" t="str">
        <f>IFERROR(VLOOKUP(F566,Database!A:D,2,FALSE),"FG not Found")</f>
        <v>DK 20 ML PURE ORNG MARM</v>
      </c>
      <c r="H566" s="269">
        <f>IFERROR(VLOOKUP(F566,Database!A:C,3,FALSE),"r")</f>
        <v>1996.2</v>
      </c>
      <c r="I566" s="269">
        <f>IFERROR(VLOOKUP(F566,Database!A:D,4,FALSE),"r")</f>
        <v>136</v>
      </c>
      <c r="J566" s="434"/>
      <c r="K566" s="269">
        <f t="shared" si="89"/>
        <v>22</v>
      </c>
      <c r="L566" s="269">
        <f t="shared" si="90"/>
        <v>2992</v>
      </c>
      <c r="M566" s="335">
        <f t="shared" si="91"/>
        <v>0</v>
      </c>
      <c r="N566" s="269">
        <f t="shared" si="92"/>
        <v>6</v>
      </c>
      <c r="O566" s="269">
        <f t="shared" si="93"/>
        <v>736</v>
      </c>
      <c r="P566" s="340">
        <f t="shared" si="94"/>
        <v>11977.2</v>
      </c>
      <c r="Q566" s="353" t="str">
        <f>IFERROR(VLOOKUP(F566,Database!A:F,6,FALSE),"No")</f>
        <v>Not a Designated Item to Send on Maturity</v>
      </c>
      <c r="R566" s="353" t="str">
        <f>IFERROR(VLOOKUP(F567,Database!A:E,5,FALSE),"")</f>
        <v>Not Acidified Product</v>
      </c>
      <c r="S566" s="352" t="str">
        <f>IFERROR(VLOOKUP(F566,Database!A:G,7,FALSE),"FG not Found")</f>
        <v>Not a Designated Item</v>
      </c>
      <c r="T566" s="281" t="b">
        <f t="shared" si="95"/>
        <v>1</v>
      </c>
      <c r="U566" s="2"/>
      <c r="V566" s="2"/>
      <c r="W566" s="2"/>
      <c r="X566" s="284" t="e">
        <f>IF(VLOOKUP($T566,Tags!A:AU,28)=$E566,"Tags/Reported Prod Match","Not a Match")</f>
        <v>#N/A</v>
      </c>
    </row>
    <row r="567" spans="1:24" x14ac:dyDescent="0.25">
      <c r="A567" s="282">
        <f t="shared" si="86"/>
        <v>561.1</v>
      </c>
      <c r="B567" s="756">
        <v>42417</v>
      </c>
      <c r="C567" s="434">
        <v>0</v>
      </c>
      <c r="D567" s="434">
        <v>207</v>
      </c>
      <c r="E567" s="267">
        <f t="shared" si="88"/>
        <v>207</v>
      </c>
      <c r="F567" s="434">
        <v>5150000298</v>
      </c>
      <c r="G567" s="267" t="str">
        <f>IFERROR(VLOOKUP(F567,Database!A:D,2,FALSE),"FG not Found")</f>
        <v>SM 4 LB APRICOT PRESERVES</v>
      </c>
      <c r="H567" s="269">
        <f>IFERROR(VLOOKUP(F567,Database!A:C,3,FALSE),"r")</f>
        <v>1997</v>
      </c>
      <c r="I567" s="269">
        <f>IFERROR(VLOOKUP(F567,Database!A:D,4,FALSE),"r")</f>
        <v>60</v>
      </c>
      <c r="J567" s="434"/>
      <c r="K567" s="269">
        <f t="shared" si="89"/>
        <v>22</v>
      </c>
      <c r="L567" s="269">
        <f t="shared" si="90"/>
        <v>1320</v>
      </c>
      <c r="M567" s="335">
        <f t="shared" si="91"/>
        <v>0</v>
      </c>
      <c r="N567" s="269">
        <f t="shared" si="92"/>
        <v>4</v>
      </c>
      <c r="O567" s="269">
        <f t="shared" si="93"/>
        <v>207</v>
      </c>
      <c r="P567" s="340">
        <f t="shared" si="94"/>
        <v>7988</v>
      </c>
      <c r="Q567" s="353" t="str">
        <f>IFERROR(VLOOKUP(F567,Database!A:F,6,FALSE),"No")</f>
        <v>Not a Designated Item to Send on Maturity</v>
      </c>
      <c r="R567" s="353" t="str">
        <f>IFERROR(VLOOKUP(F568,Database!A:E,5,FALSE),"")</f>
        <v>Not Acidified Product</v>
      </c>
      <c r="S567" s="352" t="str">
        <f>IFERROR(VLOOKUP(F567,Database!A:G,7,FALSE),"FG not Found")</f>
        <v>Not a Designated Item</v>
      </c>
      <c r="T567" s="281" t="b">
        <f t="shared" si="95"/>
        <v>0</v>
      </c>
      <c r="U567" s="2"/>
      <c r="V567" s="2"/>
      <c r="W567" s="2"/>
      <c r="X567" s="284" t="e">
        <f>IF(VLOOKUP($T567,Tags!A:AU,28)=$E567,"Tags/Reported Prod Match","Not a Match")</f>
        <v>#N/A</v>
      </c>
    </row>
    <row r="568" spans="1:24" x14ac:dyDescent="0.25">
      <c r="A568" s="282">
        <f t="shared" si="86"/>
        <v>562.1</v>
      </c>
      <c r="B568" s="756">
        <v>42417</v>
      </c>
      <c r="C568" s="434">
        <v>0</v>
      </c>
      <c r="D568" s="434">
        <v>1587</v>
      </c>
      <c r="E568" s="267">
        <f t="shared" si="88"/>
        <v>1587</v>
      </c>
      <c r="F568" s="434">
        <v>6984806957</v>
      </c>
      <c r="G568" s="267" t="str">
        <f>IFERROR(VLOOKUP(F568,Database!A:D,2,FALSE),"FG not Found")</f>
        <v>DF 500ML LT APRICOT FRT SPREAD</v>
      </c>
      <c r="H568" s="269">
        <f>IFERROR(VLOOKUP(F568,Database!A:C,3,FALSE),"r")</f>
        <v>2039</v>
      </c>
      <c r="I568" s="269">
        <f>IFERROR(VLOOKUP(F568,Database!A:D,4,FALSE),"r")</f>
        <v>84</v>
      </c>
      <c r="J568" s="434"/>
      <c r="K568" s="671">
        <f t="shared" si="89"/>
        <v>21</v>
      </c>
      <c r="L568" s="670">
        <f t="shared" si="90"/>
        <v>1764</v>
      </c>
      <c r="M568" s="335">
        <f t="shared" si="91"/>
        <v>0</v>
      </c>
      <c r="N568" s="269">
        <f t="shared" si="92"/>
        <v>19</v>
      </c>
      <c r="O568" s="269">
        <f t="shared" si="93"/>
        <v>1587</v>
      </c>
      <c r="P568" s="340">
        <f t="shared" si="94"/>
        <v>38741</v>
      </c>
      <c r="Q568" s="353" t="str">
        <f>IFERROR(VLOOKUP(F568,Database!A:F,6,FALSE),"No")</f>
        <v>Not a Designated Item to Send on Maturity</v>
      </c>
      <c r="R568" s="353" t="str">
        <f>IFERROR(VLOOKUP(F569,Database!A:E,5,FALSE),"")</f>
        <v>Not Acidified Product</v>
      </c>
      <c r="S568" s="352" t="str">
        <f>IFERROR(VLOOKUP(F568,Database!A:G,7,FALSE),"FG not Found")</f>
        <v>Not a Designated Item</v>
      </c>
      <c r="T568" s="281" t="b">
        <f t="shared" si="95"/>
        <v>0</v>
      </c>
      <c r="U568" s="2"/>
      <c r="V568" s="2"/>
      <c r="W568" s="2"/>
      <c r="X568" s="284" t="e">
        <f>IF(VLOOKUP($T568,Tags!A:AU,28)=$E568,"Tags/Reported Prod Match","Not a Match")</f>
        <v>#N/A</v>
      </c>
    </row>
    <row r="569" spans="1:24" x14ac:dyDescent="0.25">
      <c r="A569" s="282">
        <f t="shared" si="86"/>
        <v>563.1</v>
      </c>
      <c r="B569" s="756">
        <v>42417</v>
      </c>
      <c r="C569" s="434">
        <v>0</v>
      </c>
      <c r="D569" s="434">
        <v>1462</v>
      </c>
      <c r="E569" s="267">
        <f t="shared" si="88"/>
        <v>1462</v>
      </c>
      <c r="F569" s="434">
        <v>6984805852</v>
      </c>
      <c r="G569" s="267" t="str">
        <f>IFERROR(VLOOKUP(F569,Database!A:D,2,FALSE),"FG not Found")</f>
        <v>DF 500 ML CHERRY FRT SPREAD</v>
      </c>
      <c r="H569" s="269">
        <f>IFERROR(VLOOKUP(F569,Database!A:C,3,FALSE),"r")</f>
        <v>2165</v>
      </c>
      <c r="I569" s="269">
        <f>IFERROR(VLOOKUP(F569,Database!A:D,4,FALSE),"r")</f>
        <v>84</v>
      </c>
      <c r="J569" s="434"/>
      <c r="K569" s="671">
        <f t="shared" si="89"/>
        <v>20</v>
      </c>
      <c r="L569" s="670">
        <f t="shared" si="90"/>
        <v>1680</v>
      </c>
      <c r="M569" s="335">
        <f t="shared" si="91"/>
        <v>0</v>
      </c>
      <c r="N569" s="269">
        <f t="shared" si="92"/>
        <v>18</v>
      </c>
      <c r="O569" s="269">
        <f t="shared" si="93"/>
        <v>1462</v>
      </c>
      <c r="P569" s="340">
        <f t="shared" si="94"/>
        <v>38970</v>
      </c>
      <c r="Q569" s="353" t="str">
        <f>IFERROR(VLOOKUP(F569,Database!A:F,6,FALSE),"No")</f>
        <v>Not a Designated Item to Send on Maturity</v>
      </c>
      <c r="R569" s="353" t="str">
        <f>IFERROR(VLOOKUP(F570,Database!A:E,5,FALSE),"")</f>
        <v>Not Acidified Product</v>
      </c>
      <c r="S569" s="352" t="str">
        <f>IFERROR(VLOOKUP(F569,Database!A:G,7,FALSE),"FG not Found")</f>
        <v>Not a Designated Item</v>
      </c>
      <c r="T569" s="281" t="b">
        <f t="shared" si="95"/>
        <v>0</v>
      </c>
      <c r="U569" s="2"/>
      <c r="V569" s="2"/>
      <c r="W569" s="2"/>
      <c r="X569" s="284" t="e">
        <f>IF(VLOOKUP($T569,Tags!A:AU,28)=$E569,"Tags/Reported Prod Match","Not a Match")</f>
        <v>#N/A</v>
      </c>
    </row>
    <row r="570" spans="1:24" x14ac:dyDescent="0.25">
      <c r="A570" s="282">
        <f t="shared" si="86"/>
        <v>564.1</v>
      </c>
      <c r="B570" s="756">
        <v>42417</v>
      </c>
      <c r="C570" s="434">
        <v>0</v>
      </c>
      <c r="D570" s="434">
        <v>1970</v>
      </c>
      <c r="E570" s="267">
        <f t="shared" si="88"/>
        <v>1970</v>
      </c>
      <c r="F570" s="434">
        <v>6984806668</v>
      </c>
      <c r="G570" s="267" t="str">
        <f>IFERROR(VLOOKUP(F570,Database!A:D,2,FALSE),"FG not Found")</f>
        <v>DF 500 ML LT GARDEN FRTSPRD</v>
      </c>
      <c r="H570" s="269">
        <f>IFERROR(VLOOKUP(F570,Database!A:C,3,FALSE),"r")</f>
        <v>2039</v>
      </c>
      <c r="I570" s="269">
        <f>IFERROR(VLOOKUP(F570,Database!A:D,4,FALSE),"r")</f>
        <v>84</v>
      </c>
      <c r="J570" s="434"/>
      <c r="K570" s="671">
        <f t="shared" si="89"/>
        <v>21</v>
      </c>
      <c r="L570" s="670">
        <f t="shared" si="90"/>
        <v>1764</v>
      </c>
      <c r="M570" s="335">
        <f t="shared" si="91"/>
        <v>1</v>
      </c>
      <c r="N570" s="269">
        <f t="shared" si="92"/>
        <v>3</v>
      </c>
      <c r="O570" s="269">
        <f t="shared" si="93"/>
        <v>206</v>
      </c>
      <c r="P570" s="340">
        <f t="shared" si="94"/>
        <v>6117</v>
      </c>
      <c r="Q570" s="353" t="str">
        <f>IFERROR(VLOOKUP(F570,Database!A:F,6,FALSE),"No")</f>
        <v>Not a Designated Item to Send on Maturity</v>
      </c>
      <c r="R570" s="353" t="str">
        <f>IFERROR(VLOOKUP(F571,Database!A:E,5,FALSE),"")</f>
        <v>Not Acidified Product</v>
      </c>
      <c r="S570" s="352" t="str">
        <f>IFERROR(VLOOKUP(F570,Database!A:G,7,FALSE),"FG not Found")</f>
        <v>Not a Designated Item</v>
      </c>
      <c r="T570" s="281" t="b">
        <f t="shared" si="95"/>
        <v>0</v>
      </c>
      <c r="U570" s="2"/>
      <c r="V570" s="2"/>
      <c r="W570" s="2"/>
      <c r="X570" s="284" t="e">
        <f>IF(VLOOKUP($T570,Tags!A:AU,28)=$E570,"Tags/Reported Prod Match","Not a Match")</f>
        <v>#N/A</v>
      </c>
    </row>
    <row r="571" spans="1:24" x14ac:dyDescent="0.25">
      <c r="A571" s="282">
        <f t="shared" ref="A571:A634" si="96">A570+1</f>
        <v>565.1</v>
      </c>
      <c r="B571" s="756">
        <v>42417</v>
      </c>
      <c r="C571" s="434">
        <v>0</v>
      </c>
      <c r="D571" s="434">
        <v>3110</v>
      </c>
      <c r="E571" s="267">
        <f t="shared" si="88"/>
        <v>3110</v>
      </c>
      <c r="F571" s="434">
        <v>5150003850</v>
      </c>
      <c r="G571" s="267" t="str">
        <f>IFERROR(VLOOKUP(F571,Database!A:D,2,FALSE),"FG not Found")</f>
        <v>SH 375 ML EXTRA ORNG MARM</v>
      </c>
      <c r="H571" s="269">
        <f>IFERROR(VLOOKUP(F571,Database!A:C,3,FALSE),"r")</f>
        <v>2333</v>
      </c>
      <c r="I571" s="269">
        <f>IFERROR(VLOOKUP(F571,Database!A:D,4,FALSE),"r")</f>
        <v>120</v>
      </c>
      <c r="J571" s="434"/>
      <c r="K571" s="671">
        <f t="shared" si="89"/>
        <v>19</v>
      </c>
      <c r="L571" s="670">
        <f t="shared" si="90"/>
        <v>2280</v>
      </c>
      <c r="M571" s="335">
        <f t="shared" si="91"/>
        <v>1</v>
      </c>
      <c r="N571" s="269">
        <f t="shared" si="92"/>
        <v>7</v>
      </c>
      <c r="O571" s="269">
        <f t="shared" si="93"/>
        <v>830</v>
      </c>
      <c r="P571" s="340">
        <f t="shared" si="94"/>
        <v>16331</v>
      </c>
      <c r="Q571" s="353" t="str">
        <f>IFERROR(VLOOKUP(F571,Database!A:F,6,FALSE),"No")</f>
        <v>Not a Designated Item to Send on Maturity</v>
      </c>
      <c r="R571" s="353" t="str">
        <f>IFERROR(VLOOKUP(F572,Database!A:E,5,FALSE),"")</f>
        <v>Not Acidified Product</v>
      </c>
      <c r="S571" s="352" t="str">
        <f>IFERROR(VLOOKUP(F571,Database!A:G,7,FALSE),"FG not Found")</f>
        <v>Not a Designated Item</v>
      </c>
      <c r="T571" s="281" t="b">
        <f t="shared" si="95"/>
        <v>0</v>
      </c>
      <c r="U571" s="2"/>
      <c r="V571" s="2"/>
      <c r="W571" s="2"/>
      <c r="X571" s="284" t="e">
        <f>IF(VLOOKUP($T571,Tags!A:AU,28)=$E571,"Tags/Reported Prod Match","Not a Match")</f>
        <v>#N/A</v>
      </c>
    </row>
    <row r="572" spans="1:24" x14ac:dyDescent="0.25">
      <c r="A572" s="282">
        <f t="shared" si="96"/>
        <v>566.1</v>
      </c>
      <c r="B572" s="756">
        <v>0</v>
      </c>
      <c r="C572" s="434">
        <v>0</v>
      </c>
      <c r="D572" s="434">
        <v>0</v>
      </c>
      <c r="E572" s="267">
        <f t="shared" si="88"/>
        <v>0</v>
      </c>
      <c r="F572" s="434">
        <v>5150024358</v>
      </c>
      <c r="G572" s="267" t="str">
        <f>IFERROR(VLOOKUP(F572,Database!A:D,2,FALSE),"FG not Found")</f>
        <v>SM 7.25 OZ MGSHL CHOC TPG 8 CT</v>
      </c>
      <c r="H572" s="269">
        <f>IFERROR(VLOOKUP(F572,Database!A:C,3,FALSE),"r")</f>
        <v>1277.5999999999999</v>
      </c>
      <c r="I572" s="269">
        <f>IFERROR(VLOOKUP(F572,Database!A:D,4,FALSE),"r")</f>
        <v>282</v>
      </c>
      <c r="J572" s="434"/>
      <c r="K572" s="671">
        <f t="shared" si="89"/>
        <v>26</v>
      </c>
      <c r="L572" s="670">
        <f t="shared" si="90"/>
        <v>7332</v>
      </c>
      <c r="M572" s="335">
        <f t="shared" si="91"/>
        <v>0</v>
      </c>
      <c r="N572" s="269">
        <f t="shared" si="92"/>
        <v>0</v>
      </c>
      <c r="O572" s="269">
        <f t="shared" si="93"/>
        <v>0</v>
      </c>
      <c r="P572" s="340">
        <f t="shared" si="94"/>
        <v>0</v>
      </c>
      <c r="Q572" s="353" t="str">
        <f>IFERROR(VLOOKUP(F572,Database!A:F,6,FALSE),"No")</f>
        <v>MICRO</v>
      </c>
      <c r="R572" s="353" t="str">
        <f>IFERROR(VLOOKUP(F573,Database!A:E,5,FALSE),"")</f>
        <v>Not Acidified Product</v>
      </c>
      <c r="S572" s="352" t="str">
        <f>IFERROR(VLOOKUP(F572,Database!A:G,7,FALSE),"FG not Found")</f>
        <v>Not a Designated Item</v>
      </c>
      <c r="T572" s="281" t="b">
        <f t="shared" si="95"/>
        <v>1</v>
      </c>
      <c r="U572" s="2"/>
      <c r="V572" s="2"/>
      <c r="W572" s="2"/>
      <c r="X572" s="284" t="e">
        <f>IF(VLOOKUP($T572,Tags!A:AU,28)=$E572,"Tags/Reported Prod Match","Not a Match")</f>
        <v>#N/A</v>
      </c>
    </row>
    <row r="573" spans="1:24" x14ac:dyDescent="0.25">
      <c r="A573" s="282">
        <f t="shared" si="96"/>
        <v>567.1</v>
      </c>
      <c r="B573" s="756">
        <v>42418</v>
      </c>
      <c r="C573" s="434">
        <v>0</v>
      </c>
      <c r="D573" s="434">
        <v>1030</v>
      </c>
      <c r="E573" s="267">
        <f t="shared" si="88"/>
        <v>1030</v>
      </c>
      <c r="F573" s="434">
        <v>5150000027</v>
      </c>
      <c r="G573" s="267" t="str">
        <f>IFERROR(VLOOKUP(F573,Database!A:D,2,FALSE),"FG not Found")</f>
        <v>SH 375 ML PURE ORNG MARM</v>
      </c>
      <c r="H573" s="269">
        <f>IFERROR(VLOOKUP(F573,Database!A:C,3,FALSE),"r")</f>
        <v>2333</v>
      </c>
      <c r="I573" s="269">
        <f>IFERROR(VLOOKUP(F573,Database!A:D,4,FALSE),"r")</f>
        <v>120</v>
      </c>
      <c r="J573" s="434"/>
      <c r="K573" s="671">
        <f t="shared" si="89"/>
        <v>19</v>
      </c>
      <c r="L573" s="670">
        <f t="shared" si="90"/>
        <v>2280</v>
      </c>
      <c r="M573" s="335">
        <f t="shared" si="91"/>
        <v>0</v>
      </c>
      <c r="N573" s="269">
        <f t="shared" si="92"/>
        <v>9</v>
      </c>
      <c r="O573" s="269">
        <f t="shared" si="93"/>
        <v>1030</v>
      </c>
      <c r="P573" s="340">
        <f t="shared" si="94"/>
        <v>20997</v>
      </c>
      <c r="Q573" s="353" t="str">
        <f>IFERROR(VLOOKUP(F573,Database!A:F,6,FALSE),"No")</f>
        <v>Not a Designated Item to Send on Maturity</v>
      </c>
      <c r="R573" s="353" t="str">
        <f>IFERROR(VLOOKUP(F574,Database!A:E,5,FALSE),"")</f>
        <v>Not Acidified Product</v>
      </c>
      <c r="S573" s="352" t="str">
        <f>IFERROR(VLOOKUP(F573,Database!A:G,7,FALSE),"FG not Found")</f>
        <v>Not a Designated Item</v>
      </c>
      <c r="T573" s="281" t="b">
        <f t="shared" si="95"/>
        <v>0</v>
      </c>
      <c r="U573" s="2"/>
      <c r="V573" s="2"/>
      <c r="W573" s="2"/>
      <c r="X573" s="284" t="e">
        <f>IF(VLOOKUP($T573,Tags!A:AU,28)=$E573,"Tags/Reported Prod Match","Not a Match")</f>
        <v>#N/A</v>
      </c>
    </row>
    <row r="574" spans="1:24" x14ac:dyDescent="0.25">
      <c r="A574" s="282">
        <f t="shared" si="96"/>
        <v>568.1</v>
      </c>
      <c r="B574" s="756">
        <v>42418</v>
      </c>
      <c r="C574" s="434">
        <v>0</v>
      </c>
      <c r="D574" s="434">
        <v>5306</v>
      </c>
      <c r="E574" s="267">
        <f t="shared" si="88"/>
        <v>5306</v>
      </c>
      <c r="F574" s="434">
        <v>5150000010</v>
      </c>
      <c r="G574" s="267" t="str">
        <f>IFERROR(VLOOKUP(F574,Database!A:D,2,FALSE),"FG not Found")</f>
        <v>SH 375ML MARM 3 FRT OR/LE/GR</v>
      </c>
      <c r="H574" s="269">
        <f>IFERROR(VLOOKUP(F574,Database!A:C,3,FALSE),"r")</f>
        <v>2333</v>
      </c>
      <c r="I574" s="269">
        <f>IFERROR(VLOOKUP(F574,Database!A:D,4,FALSE),"r")</f>
        <v>120</v>
      </c>
      <c r="J574" s="434"/>
      <c r="K574" s="671">
        <f t="shared" si="89"/>
        <v>19</v>
      </c>
      <c r="L574" s="670">
        <f t="shared" si="90"/>
        <v>2280</v>
      </c>
      <c r="M574" s="335">
        <f t="shared" si="91"/>
        <v>2</v>
      </c>
      <c r="N574" s="269">
        <f t="shared" si="92"/>
        <v>7</v>
      </c>
      <c r="O574" s="269">
        <f t="shared" si="93"/>
        <v>746</v>
      </c>
      <c r="P574" s="340">
        <f t="shared" si="94"/>
        <v>16331</v>
      </c>
      <c r="Q574" s="353" t="str">
        <f>IFERROR(VLOOKUP(F574,Database!A:F,6,FALSE),"No")</f>
        <v>Not a Designated Item to Send on Maturity</v>
      </c>
      <c r="R574" s="353" t="str">
        <f>IFERROR(VLOOKUP(F575,Database!A:E,5,FALSE),"")</f>
        <v>Not Acidified Product</v>
      </c>
      <c r="S574" s="352" t="str">
        <f>IFERROR(VLOOKUP(F574,Database!A:G,7,FALSE),"FG not Found")</f>
        <v>Not a Designated Item</v>
      </c>
      <c r="T574" s="281" t="b">
        <f t="shared" si="95"/>
        <v>0</v>
      </c>
      <c r="U574" s="2"/>
      <c r="V574" s="2"/>
      <c r="W574" s="2"/>
      <c r="X574" s="284" t="e">
        <f>IF(VLOOKUP($T574,Tags!A:AU,28)=$E574,"Tags/Reported Prod Match","Not a Match")</f>
        <v>#N/A</v>
      </c>
    </row>
    <row r="575" spans="1:24" x14ac:dyDescent="0.25">
      <c r="A575" s="282">
        <f t="shared" si="96"/>
        <v>569.1</v>
      </c>
      <c r="B575" s="756">
        <v>42418</v>
      </c>
      <c r="C575" s="434">
        <v>0</v>
      </c>
      <c r="D575" s="434">
        <v>1664</v>
      </c>
      <c r="E575" s="267">
        <f t="shared" si="88"/>
        <v>1664</v>
      </c>
      <c r="F575" s="434">
        <v>6984804938</v>
      </c>
      <c r="G575" s="267" t="str">
        <f>IFERROR(VLOOKUP(F575,Database!A:D,2,FALSE),"FG not Found")</f>
        <v>DF 375ML ORNG SPREAD NSA</v>
      </c>
      <c r="H575" s="269">
        <f>IFERROR(VLOOKUP(F575,Database!A:C,3,FALSE),"r")</f>
        <v>2069</v>
      </c>
      <c r="I575" s="269">
        <f>IFERROR(VLOOKUP(F575,Database!A:D,4,FALSE),"r")</f>
        <v>120</v>
      </c>
      <c r="J575" s="434"/>
      <c r="K575" s="671">
        <f t="shared" si="89"/>
        <v>21</v>
      </c>
      <c r="L575" s="670">
        <f t="shared" si="90"/>
        <v>2520</v>
      </c>
      <c r="M575" s="335">
        <f t="shared" si="91"/>
        <v>0</v>
      </c>
      <c r="N575" s="269">
        <f t="shared" si="92"/>
        <v>14</v>
      </c>
      <c r="O575" s="269">
        <f t="shared" si="93"/>
        <v>1664</v>
      </c>
      <c r="P575" s="340">
        <f t="shared" si="94"/>
        <v>28966</v>
      </c>
      <c r="Q575" s="353" t="str">
        <f>IFERROR(VLOOKUP(F575,Database!A:F,6,FALSE),"No")</f>
        <v>Not a Designated Item to Send on Maturity</v>
      </c>
      <c r="R575" s="353" t="str">
        <f>IFERROR(VLOOKUP(F576,Database!A:E,5,FALSE),"")</f>
        <v>Not Acidified Product</v>
      </c>
      <c r="S575" s="352" t="str">
        <f>IFERROR(VLOOKUP(F575,Database!A:G,7,FALSE),"FG not Found")</f>
        <v>Not a Designated Item</v>
      </c>
      <c r="T575" s="281" t="b">
        <f t="shared" si="95"/>
        <v>0</v>
      </c>
      <c r="U575" s="2"/>
      <c r="V575" s="2"/>
      <c r="W575" s="2"/>
      <c r="X575" s="284" t="e">
        <f>IF(VLOOKUP($T575,Tags!A:AU,28)=$E575,"Tags/Reported Prod Match","Not a Match")</f>
        <v>#N/A</v>
      </c>
    </row>
    <row r="576" spans="1:24" x14ac:dyDescent="0.25">
      <c r="A576" s="282">
        <f t="shared" si="96"/>
        <v>570.1</v>
      </c>
      <c r="B576" s="756">
        <v>42418</v>
      </c>
      <c r="C576" s="434">
        <v>0</v>
      </c>
      <c r="D576" s="434">
        <v>888</v>
      </c>
      <c r="E576" s="267">
        <f t="shared" si="88"/>
        <v>888</v>
      </c>
      <c r="F576" s="434">
        <v>6984804936</v>
      </c>
      <c r="G576" s="267" t="str">
        <f>IFERROR(VLOOKUP(F576,Database!A:D,2,FALSE),"FG not Found")</f>
        <v>DF 375ML APRICOT SPRD NSA</v>
      </c>
      <c r="H576" s="269">
        <f>IFERROR(VLOOKUP(F576,Database!A:C,3,FALSE),"r")</f>
        <v>2069</v>
      </c>
      <c r="I576" s="269">
        <f>IFERROR(VLOOKUP(F576,Database!A:D,4,FALSE),"r")</f>
        <v>120</v>
      </c>
      <c r="J576" s="434"/>
      <c r="K576" s="671">
        <f t="shared" si="89"/>
        <v>21</v>
      </c>
      <c r="L576" s="670">
        <f t="shared" si="90"/>
        <v>2520</v>
      </c>
      <c r="M576" s="335">
        <f t="shared" si="91"/>
        <v>0</v>
      </c>
      <c r="N576" s="269">
        <f t="shared" si="92"/>
        <v>8</v>
      </c>
      <c r="O576" s="269">
        <f t="shared" si="93"/>
        <v>888</v>
      </c>
      <c r="P576" s="340">
        <f t="shared" si="94"/>
        <v>16552</v>
      </c>
      <c r="Q576" s="353" t="str">
        <f>IFERROR(VLOOKUP(F576,Database!A:F,6,FALSE),"No")</f>
        <v>Not a Designated Item to Send on Maturity</v>
      </c>
      <c r="R576" s="353" t="str">
        <f>IFERROR(VLOOKUP(F577,Database!A:E,5,FALSE),"")</f>
        <v>Not Acidified Product</v>
      </c>
      <c r="S576" s="352" t="str">
        <f>IFERROR(VLOOKUP(F576,Database!A:G,7,FALSE),"FG not Found")</f>
        <v>Not a Designated Item</v>
      </c>
      <c r="T576" s="281" t="b">
        <f t="shared" si="95"/>
        <v>0</v>
      </c>
      <c r="U576" s="2"/>
      <c r="V576" s="2"/>
      <c r="W576" s="2"/>
      <c r="X576" s="284" t="e">
        <f>IF(VLOOKUP($T576,Tags!A:AU,28)=$E576,"Tags/Reported Prod Match","Not a Match")</f>
        <v>#N/A</v>
      </c>
    </row>
    <row r="577" spans="1:24" x14ac:dyDescent="0.25">
      <c r="A577" s="282">
        <f t="shared" si="96"/>
        <v>571.1</v>
      </c>
      <c r="B577" s="756">
        <v>42418</v>
      </c>
      <c r="C577" s="434">
        <v>0</v>
      </c>
      <c r="D577" s="434">
        <v>1503</v>
      </c>
      <c r="E577" s="267">
        <f t="shared" si="88"/>
        <v>1503</v>
      </c>
      <c r="F577" s="434">
        <v>6984804937</v>
      </c>
      <c r="G577" s="267" t="str">
        <f>IFERROR(VLOOKUP(F577,Database!A:D,2,FALSE),"FG not Found")</f>
        <v>DF 375ML BLUBRY SPRD NSA</v>
      </c>
      <c r="H577" s="269">
        <f>IFERROR(VLOOKUP(F577,Database!A:C,3,FALSE),"r")</f>
        <v>2069</v>
      </c>
      <c r="I577" s="269">
        <f>IFERROR(VLOOKUP(F577,Database!A:D,4,FALSE),"r")</f>
        <v>120</v>
      </c>
      <c r="J577" s="434"/>
      <c r="K577" s="671">
        <f t="shared" si="89"/>
        <v>21</v>
      </c>
      <c r="L577" s="670">
        <f t="shared" si="90"/>
        <v>2520</v>
      </c>
      <c r="M577" s="335">
        <f t="shared" si="91"/>
        <v>0</v>
      </c>
      <c r="N577" s="269">
        <f t="shared" si="92"/>
        <v>13</v>
      </c>
      <c r="O577" s="269">
        <f t="shared" si="93"/>
        <v>1503</v>
      </c>
      <c r="P577" s="340">
        <f t="shared" si="94"/>
        <v>26897</v>
      </c>
      <c r="Q577" s="353" t="str">
        <f>IFERROR(VLOOKUP(F577,Database!A:F,6,FALSE),"No")</f>
        <v>Not a Designated Item to Send on Maturity</v>
      </c>
      <c r="R577" s="353" t="str">
        <f>IFERROR(VLOOKUP(F578,Database!A:E,5,FALSE),"")</f>
        <v>Not Acidified Product</v>
      </c>
      <c r="S577" s="352" t="str">
        <f>IFERROR(VLOOKUP(F577,Database!A:G,7,FALSE),"FG not Found")</f>
        <v>Not a Designated Item</v>
      </c>
      <c r="T577" s="281" t="b">
        <f t="shared" si="95"/>
        <v>1</v>
      </c>
      <c r="U577" s="2"/>
      <c r="V577" s="2"/>
      <c r="W577" s="2"/>
      <c r="X577" s="284" t="e">
        <f>IF(VLOOKUP($T577,Tags!A:AU,28)=$E577,"Tags/Reported Prod Match","Not a Match")</f>
        <v>#N/A</v>
      </c>
    </row>
    <row r="578" spans="1:24" x14ac:dyDescent="0.25">
      <c r="A578" s="282">
        <f t="shared" si="96"/>
        <v>572.1</v>
      </c>
      <c r="B578" s="756">
        <v>42418</v>
      </c>
      <c r="C578" s="434">
        <v>0</v>
      </c>
      <c r="D578" s="434">
        <v>3436</v>
      </c>
      <c r="E578" s="267">
        <f t="shared" si="88"/>
        <v>3436</v>
      </c>
      <c r="F578" s="434">
        <v>5150003892</v>
      </c>
      <c r="G578" s="267" t="str">
        <f>IFERROR(VLOOKUP(F578,Database!A:D,2,FALSE),"FG not Found")</f>
        <v>DK 1 OZ SDLS BLACKBERRY PRES</v>
      </c>
      <c r="H578" s="269">
        <f>IFERROR(VLOOKUP(F578,Database!A:C,3,FALSE),"r")</f>
        <v>1928.2</v>
      </c>
      <c r="I578" s="269">
        <f>IFERROR(VLOOKUP(F578,Database!A:D,4,FALSE),"r")</f>
        <v>136</v>
      </c>
      <c r="J578" s="434"/>
      <c r="K578" s="671">
        <f t="shared" si="89"/>
        <v>23</v>
      </c>
      <c r="L578" s="670">
        <f t="shared" si="90"/>
        <v>3128</v>
      </c>
      <c r="M578" s="335">
        <f t="shared" si="91"/>
        <v>1</v>
      </c>
      <c r="N578" s="269">
        <f t="shared" si="92"/>
        <v>3</v>
      </c>
      <c r="O578" s="269">
        <f t="shared" si="93"/>
        <v>308</v>
      </c>
      <c r="P578" s="340">
        <f t="shared" si="94"/>
        <v>5784.6</v>
      </c>
      <c r="Q578" s="353" t="str">
        <f>IFERROR(VLOOKUP(F578,Database!A:F,6,FALSE),"No")</f>
        <v>Not a Designated Item to Send on Maturity</v>
      </c>
      <c r="R578" s="353" t="str">
        <f>IFERROR(VLOOKUP(F579,Database!A:E,5,FALSE),"")</f>
        <v>Not Acidified Product</v>
      </c>
      <c r="S578" s="352" t="str">
        <f>IFERROR(VLOOKUP(F578,Database!A:G,7,FALSE),"FG not Found")</f>
        <v>Not a Designated Item</v>
      </c>
      <c r="T578" s="281" t="b">
        <f t="shared" si="95"/>
        <v>0</v>
      </c>
      <c r="U578" s="2"/>
      <c r="V578" s="2"/>
      <c r="W578" s="2"/>
      <c r="X578" s="284" t="e">
        <f>IF(VLOOKUP($T578,Tags!A:AU,28)=$E578,"Tags/Reported Prod Match","Not a Match")</f>
        <v>#N/A</v>
      </c>
    </row>
    <row r="579" spans="1:24" x14ac:dyDescent="0.25">
      <c r="A579" s="282">
        <f t="shared" si="96"/>
        <v>573.1</v>
      </c>
      <c r="B579" s="756">
        <v>42418</v>
      </c>
      <c r="C579" s="434">
        <v>0</v>
      </c>
      <c r="D579" s="434">
        <v>1619</v>
      </c>
      <c r="E579" s="267">
        <f t="shared" si="88"/>
        <v>1619</v>
      </c>
      <c r="F579" s="434">
        <v>5150003889</v>
      </c>
      <c r="G579" s="267" t="str">
        <f>IFERROR(VLOOKUP(F579,Database!A:D,2,FALSE),"FG not Found")</f>
        <v>DK 1 OZ STRAWBERRY PRESERVES</v>
      </c>
      <c r="H579" s="269">
        <f>IFERROR(VLOOKUP(F579,Database!A:C,3,FALSE),"r")</f>
        <v>1928</v>
      </c>
      <c r="I579" s="269">
        <f>IFERROR(VLOOKUP(F579,Database!A:D,4,FALSE),"r")</f>
        <v>136</v>
      </c>
      <c r="J579" s="434"/>
      <c r="K579" s="671">
        <f t="shared" si="89"/>
        <v>23</v>
      </c>
      <c r="L579" s="670">
        <f t="shared" si="90"/>
        <v>3128</v>
      </c>
      <c r="M579" s="335">
        <f t="shared" si="91"/>
        <v>0</v>
      </c>
      <c r="N579" s="269">
        <f t="shared" si="92"/>
        <v>12</v>
      </c>
      <c r="O579" s="269">
        <f t="shared" si="93"/>
        <v>1619</v>
      </c>
      <c r="P579" s="340">
        <f t="shared" si="94"/>
        <v>23136</v>
      </c>
      <c r="Q579" s="353" t="str">
        <f>IFERROR(VLOOKUP(F579,Database!A:F,6,FALSE),"No")</f>
        <v>Not a Designated Item to Send on Maturity</v>
      </c>
      <c r="R579" s="353" t="str">
        <f>IFERROR(VLOOKUP(F580,Database!A:E,5,FALSE),"")</f>
        <v>Not Acidified Product</v>
      </c>
      <c r="S579" s="352" t="str">
        <f>IFERROR(VLOOKUP(F579,Database!A:G,7,FALSE),"FG not Found")</f>
        <v>Not a Designated Item</v>
      </c>
      <c r="T579" s="281" t="b">
        <f t="shared" si="95"/>
        <v>0</v>
      </c>
      <c r="U579" s="2"/>
      <c r="V579" s="2"/>
      <c r="W579" s="2"/>
      <c r="X579" s="284" t="e">
        <f>IF(VLOOKUP($T579,Tags!A:AU,28)=$E579,"Tags/Reported Prod Match","Not a Match")</f>
        <v>#N/A</v>
      </c>
    </row>
    <row r="580" spans="1:24" x14ac:dyDescent="0.25">
      <c r="A580" s="282">
        <f t="shared" si="96"/>
        <v>574.1</v>
      </c>
      <c r="B580" s="756">
        <v>42418</v>
      </c>
      <c r="C580" s="434">
        <v>0</v>
      </c>
      <c r="D580" s="434">
        <v>3168</v>
      </c>
      <c r="E580" s="267">
        <f t="shared" si="88"/>
        <v>3168</v>
      </c>
      <c r="F580" s="434">
        <v>5150078353</v>
      </c>
      <c r="G580" s="267" t="str">
        <f>IFERROR(VLOOKUP(F580,Database!A:D,2,FALSE),"FG not Found")</f>
        <v>SM MOS 11.3OZ STRAW BLKBRY</v>
      </c>
      <c r="H580" s="269">
        <f>IFERROR(VLOOKUP(F580,Database!A:C,3,FALSE),"r")</f>
        <v>2273</v>
      </c>
      <c r="I580" s="269">
        <f>IFERROR(VLOOKUP(F580,Database!A:D,4,FALSE),"r")</f>
        <v>320</v>
      </c>
      <c r="J580" s="434"/>
      <c r="K580" s="671">
        <f t="shared" si="89"/>
        <v>19</v>
      </c>
      <c r="L580" s="670">
        <f t="shared" si="90"/>
        <v>6080</v>
      </c>
      <c r="M580" s="335">
        <f t="shared" si="91"/>
        <v>0</v>
      </c>
      <c r="N580" s="269">
        <f t="shared" si="92"/>
        <v>10</v>
      </c>
      <c r="O580" s="269">
        <f t="shared" si="93"/>
        <v>3168</v>
      </c>
      <c r="P580" s="340">
        <f t="shared" si="94"/>
        <v>22730</v>
      </c>
      <c r="Q580" s="353" t="str">
        <f>IFERROR(VLOOKUP(F580,Database!A:F,6,FALSE),"No")</f>
        <v>Not a Designated Item to Send on Maturity</v>
      </c>
      <c r="R580" s="353" t="str">
        <f>IFERROR(VLOOKUP(F581,Database!A:E,5,FALSE),"")</f>
        <v>Not Acidified Product</v>
      </c>
      <c r="S580" s="352" t="str">
        <f>IFERROR(VLOOKUP(F580,Database!A:G,7,FALSE),"FG not Found")</f>
        <v>Not a Designated Item</v>
      </c>
      <c r="T580" s="281" t="b">
        <f t="shared" si="95"/>
        <v>0</v>
      </c>
      <c r="U580" s="2"/>
      <c r="V580" s="2"/>
      <c r="W580" s="2"/>
      <c r="X580" s="284" t="e">
        <f>IF(VLOOKUP($T580,Tags!A:AU,28)=$E580,"Tags/Reported Prod Match","Not a Match")</f>
        <v>#N/A</v>
      </c>
    </row>
    <row r="581" spans="1:24" x14ac:dyDescent="0.25">
      <c r="A581" s="282">
        <f t="shared" si="96"/>
        <v>575.1</v>
      </c>
      <c r="B581" s="756">
        <v>42419</v>
      </c>
      <c r="C581" s="434">
        <v>0</v>
      </c>
      <c r="D581" s="434">
        <v>385</v>
      </c>
      <c r="E581" s="267">
        <f t="shared" si="88"/>
        <v>385</v>
      </c>
      <c r="F581" s="434">
        <v>5150000338</v>
      </c>
      <c r="G581" s="267" t="str">
        <f>IFERROR(VLOOKUP(F581,Database!A:D,2,FALSE),"FG not Found")</f>
        <v>SM 10 TN GRAPE JELLY</v>
      </c>
      <c r="H581" s="269">
        <f>IFERROR(VLOOKUP(F581,Database!A:C,3,FALSE),"r")</f>
        <v>2347</v>
      </c>
      <c r="I581" s="269">
        <f>IFERROR(VLOOKUP(F581,Database!A:D,4,FALSE),"r")</f>
        <v>42</v>
      </c>
      <c r="J581" s="434"/>
      <c r="K581" s="671">
        <f t="shared" si="89"/>
        <v>18</v>
      </c>
      <c r="L581" s="670">
        <f t="shared" si="90"/>
        <v>756</v>
      </c>
      <c r="M581" s="335">
        <f t="shared" si="91"/>
        <v>0</v>
      </c>
      <c r="N581" s="269">
        <f t="shared" si="92"/>
        <v>10</v>
      </c>
      <c r="O581" s="269">
        <f t="shared" si="93"/>
        <v>385</v>
      </c>
      <c r="P581" s="340">
        <f t="shared" si="94"/>
        <v>23470</v>
      </c>
      <c r="Q581" s="353" t="str">
        <f>IFERROR(VLOOKUP(F581,Database!A:F,6,FALSE),"No")</f>
        <v>Not a Designated Item to Send on Maturity</v>
      </c>
      <c r="R581" s="353" t="str">
        <f>IFERROR(VLOOKUP(F582,Database!A:E,5,FALSE),"")</f>
        <v>Not Acidified Product</v>
      </c>
      <c r="S581" s="352" t="str">
        <f>IFERROR(VLOOKUP(F581,Database!A:G,7,FALSE),"FG not Found")</f>
        <v>Not a Designated Item</v>
      </c>
      <c r="T581" s="281" t="b">
        <f t="shared" si="95"/>
        <v>0</v>
      </c>
      <c r="U581" s="2"/>
      <c r="V581" s="2"/>
      <c r="W581" s="2"/>
      <c r="X581" s="284" t="e">
        <f>IF(VLOOKUP($T581,Tags!A:AU,28)=$E581,"Tags/Reported Prod Match","Not a Match")</f>
        <v>#N/A</v>
      </c>
    </row>
    <row r="582" spans="1:24" x14ac:dyDescent="0.25">
      <c r="A582" s="282">
        <f t="shared" si="96"/>
        <v>576.1</v>
      </c>
      <c r="B582" s="756">
        <v>42419</v>
      </c>
      <c r="C582" s="434">
        <v>0</v>
      </c>
      <c r="D582" s="669">
        <v>5259</v>
      </c>
      <c r="E582" s="267">
        <f t="shared" si="88"/>
        <v>5259</v>
      </c>
      <c r="F582" s="434">
        <v>5150003889</v>
      </c>
      <c r="G582" s="267" t="str">
        <f>IFERROR(VLOOKUP(F582,Database!A:D,2,FALSE),"FG not Found")</f>
        <v>DK 1 OZ STRAWBERRY PRESERVES</v>
      </c>
      <c r="H582" s="269">
        <f>IFERROR(VLOOKUP(F582,Database!A:C,3,FALSE),"r")</f>
        <v>1928</v>
      </c>
      <c r="I582" s="269">
        <f>IFERROR(VLOOKUP(F582,Database!A:D,4,FALSE),"r")</f>
        <v>136</v>
      </c>
      <c r="J582" s="434"/>
      <c r="K582" s="671">
        <f t="shared" si="89"/>
        <v>23</v>
      </c>
      <c r="L582" s="670">
        <f t="shared" si="90"/>
        <v>3128</v>
      </c>
      <c r="M582" s="335">
        <f t="shared" si="91"/>
        <v>1</v>
      </c>
      <c r="N582" s="269">
        <f t="shared" si="92"/>
        <v>16</v>
      </c>
      <c r="O582" s="269">
        <f t="shared" si="93"/>
        <v>2131</v>
      </c>
      <c r="P582" s="340">
        <f t="shared" si="94"/>
        <v>30848</v>
      </c>
      <c r="Q582" s="353" t="str">
        <f>IFERROR(VLOOKUP(F582,Database!A:F,6,FALSE),"No")</f>
        <v>Not a Designated Item to Send on Maturity</v>
      </c>
      <c r="R582" s="353" t="str">
        <f>IFERROR(VLOOKUP(F583,Database!A:E,5,FALSE),"")</f>
        <v>Not Acidified Product</v>
      </c>
      <c r="S582" s="352" t="str">
        <f>IFERROR(VLOOKUP(F582,Database!A:G,7,FALSE),"FG not Found")</f>
        <v>Not a Designated Item</v>
      </c>
      <c r="T582" s="281" t="b">
        <f t="shared" si="95"/>
        <v>0</v>
      </c>
      <c r="U582" s="2"/>
      <c r="V582" s="2"/>
      <c r="W582" s="2"/>
      <c r="X582" s="284" t="e">
        <f>IF(VLOOKUP($T582,Tags!A:AU,28)=$E582,"Tags/Reported Prod Match","Not a Match")</f>
        <v>#N/A</v>
      </c>
    </row>
    <row r="583" spans="1:24" x14ac:dyDescent="0.25">
      <c r="A583" s="282">
        <f t="shared" si="96"/>
        <v>577.1</v>
      </c>
      <c r="B583" s="756">
        <v>42419</v>
      </c>
      <c r="C583" s="434">
        <v>0</v>
      </c>
      <c r="D583" s="434">
        <v>1654</v>
      </c>
      <c r="E583" s="267">
        <f t="shared" ref="E583:E646" si="97">IF(C583 &lt;&gt; 0, D583-C583,D583)</f>
        <v>1654</v>
      </c>
      <c r="F583" s="434">
        <v>6984804932</v>
      </c>
      <c r="G583" s="267" t="str">
        <f>IFERROR(VLOOKUP(F583,Database!A:D,2,FALSE),"FG not Found")</f>
        <v>DF 375ML STRAW NSA</v>
      </c>
      <c r="H583" s="269">
        <f>IFERROR(VLOOKUP(F583,Database!A:C,3,FALSE),"r")</f>
        <v>2069</v>
      </c>
      <c r="I583" s="269">
        <f>IFERROR(VLOOKUP(F583,Database!A:D,4,FALSE),"r")</f>
        <v>120</v>
      </c>
      <c r="J583" s="434"/>
      <c r="K583" s="671">
        <f t="shared" ref="K583:K646" si="98">IF((44500/H583) &lt;= 26,ROUNDDOWN((44500/H583),0),26)</f>
        <v>21</v>
      </c>
      <c r="L583" s="670">
        <f t="shared" ref="L583:L646" si="99">((ROUNDDOWN(K583,0)*I583))</f>
        <v>2520</v>
      </c>
      <c r="M583" s="335">
        <f t="shared" ref="M583:M646" si="100">ROUNDDOWN(E583/L583,0)</f>
        <v>0</v>
      </c>
      <c r="N583" s="269">
        <f t="shared" ref="N583:N646" si="101">IF(O583 &lt;&gt; 0,ROUNDUP(O583/I583,0),0)</f>
        <v>14</v>
      </c>
      <c r="O583" s="269">
        <f t="shared" ref="O583:O646" si="102">E583-(((M583)*ROUNDDOWN(L583,0)))</f>
        <v>1654</v>
      </c>
      <c r="P583" s="340">
        <f t="shared" ref="P583:P646" si="103">IF(O583=0,0,H583*N583)</f>
        <v>28966</v>
      </c>
      <c r="Q583" s="353" t="str">
        <f>IFERROR(VLOOKUP(F583,Database!A:F,6,FALSE),"No")</f>
        <v>Not a Designated Item to Send on Maturity</v>
      </c>
      <c r="R583" s="353" t="str">
        <f>IFERROR(VLOOKUP(F584,Database!A:E,5,FALSE),"")</f>
        <v>Not Acidified Product</v>
      </c>
      <c r="S583" s="352" t="str">
        <f>IFERROR(VLOOKUP(F583,Database!A:G,7,FALSE),"FG not Found")</f>
        <v>Not a Designated Item</v>
      </c>
      <c r="T583" s="281" t="b">
        <f t="shared" ref="T583:T646" si="104">(ISNUMBER(MATCH(F583,$U$7:$U$532,0)))</f>
        <v>0</v>
      </c>
      <c r="U583" s="2"/>
      <c r="V583" s="2"/>
      <c r="W583" s="2"/>
      <c r="X583" s="284" t="e">
        <f>IF(VLOOKUP($T583,Tags!A:AU,28)=$E583,"Tags/Reported Prod Match","Not a Match")</f>
        <v>#N/A</v>
      </c>
    </row>
    <row r="584" spans="1:24" x14ac:dyDescent="0.25">
      <c r="A584" s="282">
        <f t="shared" si="96"/>
        <v>578.1</v>
      </c>
      <c r="B584" s="756">
        <v>42419</v>
      </c>
      <c r="C584" s="434">
        <v>0</v>
      </c>
      <c r="D584" s="434">
        <v>1985</v>
      </c>
      <c r="E584" s="267">
        <f t="shared" si="97"/>
        <v>1985</v>
      </c>
      <c r="F584" s="434">
        <v>6984804933</v>
      </c>
      <c r="G584" s="267" t="str">
        <f>IFERROR(VLOOKUP(F584,Database!A:D,2,FALSE),"FG not Found")</f>
        <v>DF 375ML RASPBERRY NSA</v>
      </c>
      <c r="H584" s="269">
        <f>IFERROR(VLOOKUP(F584,Database!A:C,3,FALSE),"r")</f>
        <v>2069</v>
      </c>
      <c r="I584" s="269">
        <f>IFERROR(VLOOKUP(F584,Database!A:D,4,FALSE),"r")</f>
        <v>120</v>
      </c>
      <c r="J584" s="434"/>
      <c r="K584" s="671">
        <f t="shared" si="98"/>
        <v>21</v>
      </c>
      <c r="L584" s="670">
        <f t="shared" si="99"/>
        <v>2520</v>
      </c>
      <c r="M584" s="335">
        <f t="shared" si="100"/>
        <v>0</v>
      </c>
      <c r="N584" s="269">
        <f t="shared" si="101"/>
        <v>17</v>
      </c>
      <c r="O584" s="269">
        <f t="shared" si="102"/>
        <v>1985</v>
      </c>
      <c r="P584" s="340">
        <f t="shared" si="103"/>
        <v>35173</v>
      </c>
      <c r="Q584" s="353" t="str">
        <f>IFERROR(VLOOKUP(F584,Database!A:F,6,FALSE),"No")</f>
        <v>Not a Designated Item to Send on Maturity</v>
      </c>
      <c r="R584" s="353" t="str">
        <f>IFERROR(VLOOKUP(F585,Database!A:E,5,FALSE),"")</f>
        <v>Not Acidified Product</v>
      </c>
      <c r="S584" s="352" t="str">
        <f>IFERROR(VLOOKUP(F584,Database!A:G,7,FALSE),"FG not Found")</f>
        <v>Not a Designated Item</v>
      </c>
      <c r="T584" s="281" t="b">
        <f t="shared" si="104"/>
        <v>0</v>
      </c>
      <c r="U584" s="2"/>
      <c r="V584" s="2"/>
      <c r="W584" s="2"/>
      <c r="X584" s="284" t="e">
        <f>IF(VLOOKUP($T584,Tags!A:AU,28)=$E584,"Tags/Reported Prod Match","Not a Match")</f>
        <v>#N/A</v>
      </c>
    </row>
    <row r="585" spans="1:24" x14ac:dyDescent="0.25">
      <c r="A585" s="282">
        <f t="shared" si="96"/>
        <v>579.1</v>
      </c>
      <c r="B585" s="756">
        <v>42419</v>
      </c>
      <c r="C585" s="434">
        <v>0</v>
      </c>
      <c r="D585" s="434">
        <v>1147</v>
      </c>
      <c r="E585" s="267">
        <f t="shared" si="97"/>
        <v>1147</v>
      </c>
      <c r="F585" s="434">
        <v>6984804931</v>
      </c>
      <c r="G585" s="267" t="str">
        <f>IFERROR(VLOOKUP(F585,Database!A:D,2,FALSE),"FG not Found")</f>
        <v>DF 375ML FIELDBERRY NSA SPREAD</v>
      </c>
      <c r="H585" s="269">
        <f>IFERROR(VLOOKUP(F585,Database!A:C,3,FALSE),"r")</f>
        <v>2069</v>
      </c>
      <c r="I585" s="269">
        <f>IFERROR(VLOOKUP(F585,Database!A:D,4,FALSE),"r")</f>
        <v>120</v>
      </c>
      <c r="J585" s="434"/>
      <c r="K585" s="671">
        <f t="shared" si="98"/>
        <v>21</v>
      </c>
      <c r="L585" s="670">
        <f t="shared" si="99"/>
        <v>2520</v>
      </c>
      <c r="M585" s="335">
        <f t="shared" si="100"/>
        <v>0</v>
      </c>
      <c r="N585" s="269">
        <f t="shared" si="101"/>
        <v>10</v>
      </c>
      <c r="O585" s="269">
        <f t="shared" si="102"/>
        <v>1147</v>
      </c>
      <c r="P585" s="340">
        <f t="shared" si="103"/>
        <v>20690</v>
      </c>
      <c r="Q585" s="353" t="str">
        <f>IFERROR(VLOOKUP(F585,Database!A:F,6,FALSE),"No")</f>
        <v>Not a Designated Item to Send on Maturity</v>
      </c>
      <c r="R585" s="353" t="str">
        <f>IFERROR(VLOOKUP(F586,Database!A:E,5,FALSE),"")</f>
        <v>Not Acidified Product</v>
      </c>
      <c r="S585" s="352" t="str">
        <f>IFERROR(VLOOKUP(F585,Database!A:G,7,FALSE),"FG not Found")</f>
        <v>Not a Designated Item</v>
      </c>
      <c r="T585" s="281" t="b">
        <f t="shared" si="104"/>
        <v>0</v>
      </c>
      <c r="U585" s="2"/>
      <c r="V585" s="2"/>
      <c r="W585" s="2"/>
      <c r="X585" s="284" t="e">
        <f>IF(VLOOKUP($T585,Tags!A:AU,28)=$E585,"Tags/Reported Prod Match","Not a Match")</f>
        <v>#N/A</v>
      </c>
    </row>
    <row r="586" spans="1:24" x14ac:dyDescent="0.25">
      <c r="A586" s="282">
        <f t="shared" si="96"/>
        <v>580.1</v>
      </c>
      <c r="B586" s="756">
        <v>42419</v>
      </c>
      <c r="C586" s="434">
        <v>0</v>
      </c>
      <c r="D586" s="434">
        <v>4409</v>
      </c>
      <c r="E586" s="267">
        <f t="shared" si="97"/>
        <v>4409</v>
      </c>
      <c r="F586" s="434">
        <v>5150004016</v>
      </c>
      <c r="G586" s="267" t="str">
        <f>IFERROR(VLOOKUP(F586,Database!A:D,2,FALSE),"FG not Found")</f>
        <v>SM 310 ML NSA ORANGE</v>
      </c>
      <c r="H586" s="269">
        <f>IFERROR(VLOOKUP(F586,Database!A:C,3,FALSE),"r")</f>
        <v>1955</v>
      </c>
      <c r="I586" s="269">
        <f>IFERROR(VLOOKUP(F586,Database!A:D,4,FALSE),"r")</f>
        <v>126</v>
      </c>
      <c r="J586" s="434"/>
      <c r="K586" s="671">
        <f t="shared" si="98"/>
        <v>22</v>
      </c>
      <c r="L586" s="670">
        <f t="shared" si="99"/>
        <v>2772</v>
      </c>
      <c r="M586" s="335">
        <f t="shared" si="100"/>
        <v>1</v>
      </c>
      <c r="N586" s="269">
        <f t="shared" si="101"/>
        <v>13</v>
      </c>
      <c r="O586" s="269">
        <f t="shared" si="102"/>
        <v>1637</v>
      </c>
      <c r="P586" s="340">
        <f t="shared" si="103"/>
        <v>25415</v>
      </c>
      <c r="Q586" s="353" t="str">
        <f>IFERROR(VLOOKUP(F586,Database!A:F,6,FALSE),"No")</f>
        <v>Not a Designated Item to Send on Maturity</v>
      </c>
      <c r="R586" s="353" t="str">
        <f>IFERROR(VLOOKUP(F587,Database!A:E,5,FALSE),"")</f>
        <v>Not Acidified Product</v>
      </c>
      <c r="S586" s="352" t="str">
        <f>IFERROR(VLOOKUP(F586,Database!A:G,7,FALSE),"FG not Found")</f>
        <v>Not a Designated Item</v>
      </c>
      <c r="T586" s="281" t="b">
        <f t="shared" si="104"/>
        <v>0</v>
      </c>
      <c r="U586" s="2"/>
      <c r="V586" s="2"/>
      <c r="W586" s="2"/>
      <c r="X586" s="284" t="e">
        <f>IF(VLOOKUP($T586,Tags!A:AU,28)=$E586,"Tags/Reported Prod Match","Not a Match")</f>
        <v>#N/A</v>
      </c>
    </row>
    <row r="587" spans="1:24" x14ac:dyDescent="0.25">
      <c r="A587" s="282">
        <f t="shared" si="96"/>
        <v>581.1</v>
      </c>
      <c r="B587" s="756">
        <v>42419</v>
      </c>
      <c r="C587" s="434">
        <v>0</v>
      </c>
      <c r="D587" s="434">
        <v>4958</v>
      </c>
      <c r="E587" s="267">
        <f t="shared" si="97"/>
        <v>4958</v>
      </c>
      <c r="F587" s="434">
        <v>5150004014</v>
      </c>
      <c r="G587" s="267" t="str">
        <f>IFERROR(VLOOKUP(F587,Database!A:D,2,FALSE),"FG not Found")</f>
        <v>SM 310 ML NSA BLUEBERRY</v>
      </c>
      <c r="H587" s="269">
        <f>IFERROR(VLOOKUP(F587,Database!A:C,3,FALSE),"r")</f>
        <v>1955</v>
      </c>
      <c r="I587" s="269">
        <f>IFERROR(VLOOKUP(F587,Database!A:D,4,FALSE),"r")</f>
        <v>126</v>
      </c>
      <c r="J587" s="434"/>
      <c r="K587" s="671">
        <f t="shared" si="98"/>
        <v>22</v>
      </c>
      <c r="L587" s="670">
        <f t="shared" si="99"/>
        <v>2772</v>
      </c>
      <c r="M587" s="335">
        <f t="shared" si="100"/>
        <v>1</v>
      </c>
      <c r="N587" s="269">
        <f t="shared" si="101"/>
        <v>18</v>
      </c>
      <c r="O587" s="269">
        <f t="shared" si="102"/>
        <v>2186</v>
      </c>
      <c r="P587" s="340">
        <f t="shared" si="103"/>
        <v>35190</v>
      </c>
      <c r="Q587" s="353" t="str">
        <f>IFERROR(VLOOKUP(F587,Database!A:F,6,FALSE),"No")</f>
        <v>Not a Designated Item to Send on Maturity</v>
      </c>
      <c r="R587" s="353" t="str">
        <f>IFERROR(VLOOKUP(F588,Database!A:E,5,FALSE),"")</f>
        <v>Not Acidified Product</v>
      </c>
      <c r="S587" s="352" t="str">
        <f>IFERROR(VLOOKUP(F587,Database!A:G,7,FALSE),"FG not Found")</f>
        <v>Not a Designated Item</v>
      </c>
      <c r="T587" s="281" t="b">
        <f t="shared" si="104"/>
        <v>0</v>
      </c>
      <c r="U587" s="2"/>
      <c r="V587" s="2"/>
      <c r="W587" s="2"/>
      <c r="X587" s="284" t="e">
        <f>IF(VLOOKUP($T587,Tags!A:AU,28)=$E587,"Tags/Reported Prod Match","Not a Match")</f>
        <v>#N/A</v>
      </c>
    </row>
    <row r="588" spans="1:24" x14ac:dyDescent="0.25">
      <c r="A588" s="282">
        <f t="shared" si="96"/>
        <v>582.1</v>
      </c>
      <c r="B588" s="756">
        <v>43881</v>
      </c>
      <c r="C588" s="434">
        <v>0</v>
      </c>
      <c r="D588" s="434">
        <v>336</v>
      </c>
      <c r="E588" s="267">
        <f t="shared" si="97"/>
        <v>336</v>
      </c>
      <c r="F588" s="434">
        <v>5150000319</v>
      </c>
      <c r="G588" s="267" t="str">
        <f>IFERROR(VLOOKUP(F588,Database!A:D,2,FALSE),"FG not Found")</f>
        <v>SM 10 TN RED RASPBERRY PRES</v>
      </c>
      <c r="H588" s="269">
        <f>IFERROR(VLOOKUP(F588,Database!A:C,3,FALSE),"r")</f>
        <v>2320.4</v>
      </c>
      <c r="I588" s="269">
        <f>IFERROR(VLOOKUP(F588,Database!A:D,4,FALSE),"r")</f>
        <v>42</v>
      </c>
      <c r="J588" s="434"/>
      <c r="K588" s="671">
        <f t="shared" si="98"/>
        <v>19</v>
      </c>
      <c r="L588" s="670">
        <f t="shared" si="99"/>
        <v>798</v>
      </c>
      <c r="M588" s="335">
        <f t="shared" si="100"/>
        <v>0</v>
      </c>
      <c r="N588" s="269">
        <f t="shared" si="101"/>
        <v>8</v>
      </c>
      <c r="O588" s="269">
        <f t="shared" si="102"/>
        <v>336</v>
      </c>
      <c r="P588" s="340">
        <f t="shared" si="103"/>
        <v>18563.2</v>
      </c>
      <c r="Q588" s="353" t="str">
        <f>IFERROR(VLOOKUP(F588,Database!A:F,6,FALSE),"No")</f>
        <v>Not a Designated Item to Send on Maturity</v>
      </c>
      <c r="R588" s="353" t="str">
        <f>IFERROR(VLOOKUP(F589,Database!A:E,5,FALSE),"")</f>
        <v>Not Acidified Product</v>
      </c>
      <c r="S588" s="352" t="str">
        <f>IFERROR(VLOOKUP(F588,Database!A:G,7,FALSE),"FG not Found")</f>
        <v>Not a Designated Item</v>
      </c>
      <c r="T588" s="281" t="b">
        <f t="shared" si="104"/>
        <v>0</v>
      </c>
      <c r="U588" s="2"/>
      <c r="V588" s="2"/>
      <c r="W588" s="2"/>
      <c r="X588" s="284" t="e">
        <f>IF(VLOOKUP($T588,Tags!A:AU,28)=$E588,"Tags/Reported Prod Match","Not a Match")</f>
        <v>#N/A</v>
      </c>
    </row>
    <row r="589" spans="1:24" x14ac:dyDescent="0.25">
      <c r="A589" s="282">
        <f t="shared" si="96"/>
        <v>583.1</v>
      </c>
      <c r="B589" s="756">
        <v>36412</v>
      </c>
      <c r="C589" s="434">
        <v>0</v>
      </c>
      <c r="D589" s="434">
        <v>0</v>
      </c>
      <c r="E589" s="267">
        <f t="shared" si="97"/>
        <v>0</v>
      </c>
      <c r="F589" s="434">
        <v>5150078276</v>
      </c>
      <c r="G589" s="267" t="str">
        <f>IFERROR(VLOOKUP(F589,Database!A:D,2,FALSE),"FG not Found")</f>
        <v>SM 440G ORG MAM LS SPN INTL</v>
      </c>
      <c r="H589" s="269">
        <f>IFERROR(VLOOKUP(F589,Database!A:C,3,FALSE),"r")</f>
        <v>2381.8000000000002</v>
      </c>
      <c r="I589" s="269">
        <f>IFERROR(VLOOKUP(F589,Database!A:D,4,FALSE),"r")</f>
        <v>128</v>
      </c>
      <c r="J589" s="434"/>
      <c r="K589" s="671">
        <f t="shared" si="98"/>
        <v>18</v>
      </c>
      <c r="L589" s="670">
        <f t="shared" si="99"/>
        <v>2304</v>
      </c>
      <c r="M589" s="335">
        <f t="shared" si="100"/>
        <v>0</v>
      </c>
      <c r="N589" s="269">
        <f t="shared" si="101"/>
        <v>0</v>
      </c>
      <c r="O589" s="269">
        <f t="shared" si="102"/>
        <v>0</v>
      </c>
      <c r="P589" s="340">
        <f t="shared" si="103"/>
        <v>0</v>
      </c>
      <c r="Q589" s="353" t="str">
        <f>IFERROR(VLOOKUP(F589,Database!A:F,6,FALSE),"No")</f>
        <v>Not a Designated Item to Send on Maturity</v>
      </c>
      <c r="R589" s="353" t="str">
        <f>IFERROR(VLOOKUP(F590,Database!A:E,5,FALSE),"")</f>
        <v>Not Acidified Product</v>
      </c>
      <c r="S589" s="352" t="str">
        <f>IFERROR(VLOOKUP(F589,Database!A:G,7,FALSE),"FG not Found")</f>
        <v>Not a Designated Item</v>
      </c>
      <c r="T589" s="281" t="b">
        <f t="shared" si="104"/>
        <v>0</v>
      </c>
      <c r="U589" s="2"/>
      <c r="V589" s="2"/>
      <c r="W589" s="2"/>
      <c r="X589" s="284" t="e">
        <f>IF(VLOOKUP($T589,Tags!A:AU,28)=$E589,"Tags/Reported Prod Match","Not a Match")</f>
        <v>#N/A</v>
      </c>
    </row>
    <row r="590" spans="1:24" x14ac:dyDescent="0.25">
      <c r="A590" s="282">
        <f t="shared" si="96"/>
        <v>584.1</v>
      </c>
      <c r="B590" s="756">
        <v>43885</v>
      </c>
      <c r="C590" s="434">
        <v>0</v>
      </c>
      <c r="D590" s="434">
        <v>6094</v>
      </c>
      <c r="E590" s="267">
        <f t="shared" si="97"/>
        <v>6094</v>
      </c>
      <c r="F590" s="434">
        <v>5150004014</v>
      </c>
      <c r="G590" s="267" t="str">
        <f>IFERROR(VLOOKUP(F590,Database!A:D,2,FALSE),"FG not Found")</f>
        <v>SM 310 ML NSA BLUEBERRY</v>
      </c>
      <c r="H590" s="269">
        <f>IFERROR(VLOOKUP(F590,Database!A:C,3,FALSE),"r")</f>
        <v>1955</v>
      </c>
      <c r="I590" s="269">
        <f>IFERROR(VLOOKUP(F590,Database!A:D,4,FALSE),"r")</f>
        <v>126</v>
      </c>
      <c r="J590" s="434"/>
      <c r="K590" s="671">
        <f t="shared" si="98"/>
        <v>22</v>
      </c>
      <c r="L590" s="670">
        <f t="shared" si="99"/>
        <v>2772</v>
      </c>
      <c r="M590" s="335">
        <f t="shared" si="100"/>
        <v>2</v>
      </c>
      <c r="N590" s="269">
        <f t="shared" si="101"/>
        <v>5</v>
      </c>
      <c r="O590" s="269">
        <f t="shared" si="102"/>
        <v>550</v>
      </c>
      <c r="P590" s="340">
        <f t="shared" si="103"/>
        <v>9775</v>
      </c>
      <c r="Q590" s="353" t="str">
        <f>IFERROR(VLOOKUP(F590,Database!A:F,6,FALSE),"No")</f>
        <v>Not a Designated Item to Send on Maturity</v>
      </c>
      <c r="R590" s="353" t="str">
        <f>IFERROR(VLOOKUP(F591,Database!A:E,5,FALSE),"")</f>
        <v>Not Acidified Product</v>
      </c>
      <c r="S590" s="352" t="str">
        <f>IFERROR(VLOOKUP(F590,Database!A:G,7,FALSE),"FG not Found")</f>
        <v>Not a Designated Item</v>
      </c>
      <c r="T590" s="281" t="b">
        <f t="shared" si="104"/>
        <v>0</v>
      </c>
      <c r="U590" s="2"/>
      <c r="V590" s="2"/>
      <c r="W590" s="2"/>
      <c r="X590" s="284" t="e">
        <f>IF(VLOOKUP($T590,Tags!A:AU,28)=$E590,"Tags/Reported Prod Match","Not a Match")</f>
        <v>#N/A</v>
      </c>
    </row>
    <row r="591" spans="1:24" x14ac:dyDescent="0.25">
      <c r="A591" s="282">
        <f t="shared" si="96"/>
        <v>585.1</v>
      </c>
      <c r="B591" s="757">
        <v>43885</v>
      </c>
      <c r="C591" s="615">
        <v>0</v>
      </c>
      <c r="D591" s="615">
        <v>11989</v>
      </c>
      <c r="E591" s="267">
        <f t="shared" si="97"/>
        <v>11989</v>
      </c>
      <c r="F591" s="615">
        <v>5150004018</v>
      </c>
      <c r="G591" s="267" t="str">
        <f>IFERROR(VLOOKUP(F591,Database!A:D,2,FALSE),"FG not Found")</f>
        <v>SM 310 ML NSA STRAW</v>
      </c>
      <c r="H591" s="269">
        <f>IFERROR(VLOOKUP(F591,Database!A:C,3,FALSE),"r")</f>
        <v>1929.8</v>
      </c>
      <c r="I591" s="269">
        <f>IFERROR(VLOOKUP(F591,Database!A:D,4,FALSE),"r")</f>
        <v>126</v>
      </c>
      <c r="J591" s="615"/>
      <c r="K591" s="671">
        <f t="shared" si="98"/>
        <v>23</v>
      </c>
      <c r="L591" s="670">
        <f t="shared" si="99"/>
        <v>2898</v>
      </c>
      <c r="M591" s="335">
        <f t="shared" si="100"/>
        <v>4</v>
      </c>
      <c r="N591" s="269">
        <f t="shared" si="101"/>
        <v>4</v>
      </c>
      <c r="O591" s="269">
        <f t="shared" si="102"/>
        <v>397</v>
      </c>
      <c r="P591" s="340">
        <f t="shared" si="103"/>
        <v>7719.2</v>
      </c>
      <c r="Q591" s="353" t="str">
        <f>IFERROR(VLOOKUP(F591,Database!A:F,6,FALSE),"No")</f>
        <v>Not a Designated Item to Send on Maturity</v>
      </c>
      <c r="R591" s="353" t="str">
        <f>IFERROR(VLOOKUP(F592,Database!A:E,5,FALSE),"")</f>
        <v>Not Acidified Product</v>
      </c>
      <c r="S591" s="352" t="str">
        <f>IFERROR(VLOOKUP(F591,Database!A:G,7,FALSE),"FG not Found")</f>
        <v>Not a Designated Item</v>
      </c>
      <c r="T591" s="281" t="b">
        <f t="shared" si="104"/>
        <v>0</v>
      </c>
      <c r="X591" s="284" t="e">
        <f>IF(VLOOKUP($T591,Tags!A:AU,28)=$E591,"Tags/Reported Prod Match","Not a Match")</f>
        <v>#N/A</v>
      </c>
    </row>
    <row r="592" spans="1:24" x14ac:dyDescent="0.25">
      <c r="A592" s="282">
        <f t="shared" si="96"/>
        <v>586.1</v>
      </c>
      <c r="B592" s="757">
        <v>43885</v>
      </c>
      <c r="C592" s="615">
        <v>0</v>
      </c>
      <c r="D592" s="615">
        <v>1309</v>
      </c>
      <c r="E592" s="267">
        <f t="shared" si="97"/>
        <v>1309</v>
      </c>
      <c r="F592" s="615">
        <v>5150003889</v>
      </c>
      <c r="G592" s="267" t="str">
        <f>IFERROR(VLOOKUP(F592,Database!A:D,2,FALSE),"FG not Found")</f>
        <v>DK 1 OZ STRAWBERRY PRESERVES</v>
      </c>
      <c r="H592" s="269">
        <f>IFERROR(VLOOKUP(F592,Database!A:C,3,FALSE),"r")</f>
        <v>1928</v>
      </c>
      <c r="I592" s="269">
        <f>IFERROR(VLOOKUP(F592,Database!A:D,4,FALSE),"r")</f>
        <v>136</v>
      </c>
      <c r="J592" s="615"/>
      <c r="K592" s="671">
        <f t="shared" si="98"/>
        <v>23</v>
      </c>
      <c r="L592" s="670">
        <f t="shared" si="99"/>
        <v>3128</v>
      </c>
      <c r="M592" s="335">
        <f t="shared" si="100"/>
        <v>0</v>
      </c>
      <c r="N592" s="269">
        <f t="shared" si="101"/>
        <v>10</v>
      </c>
      <c r="O592" s="269">
        <f t="shared" si="102"/>
        <v>1309</v>
      </c>
      <c r="P592" s="340">
        <f t="shared" si="103"/>
        <v>19280</v>
      </c>
      <c r="Q592" s="353" t="str">
        <f>IFERROR(VLOOKUP(F592,Database!A:F,6,FALSE),"No")</f>
        <v>Not a Designated Item to Send on Maturity</v>
      </c>
      <c r="R592" s="353" t="str">
        <f>IFERROR(VLOOKUP(F593,Database!A:E,5,FALSE),"")</f>
        <v>Not Acidified Product</v>
      </c>
      <c r="S592" s="352" t="str">
        <f>IFERROR(VLOOKUP(F592,Database!A:G,7,FALSE),"FG not Found")</f>
        <v>Not a Designated Item</v>
      </c>
      <c r="T592" s="281" t="b">
        <f t="shared" si="104"/>
        <v>0</v>
      </c>
      <c r="X592" s="284" t="e">
        <f>IF(VLOOKUP($T592,Tags!A:AU,28)=$E592,"Tags/Reported Prod Match","Not a Match")</f>
        <v>#N/A</v>
      </c>
    </row>
    <row r="593" spans="1:24" x14ac:dyDescent="0.25">
      <c r="A593" s="282">
        <f t="shared" si="96"/>
        <v>587.1</v>
      </c>
      <c r="B593" s="757">
        <v>43885</v>
      </c>
      <c r="C593" s="615">
        <v>0</v>
      </c>
      <c r="D593" s="615">
        <v>1196</v>
      </c>
      <c r="E593" s="267">
        <f t="shared" si="97"/>
        <v>1196</v>
      </c>
      <c r="F593" s="615">
        <v>5150003884</v>
      </c>
      <c r="G593" s="267" t="str">
        <f>IFERROR(VLOOKUP(F593,Database!A:D,2,FALSE),"FG not Found")</f>
        <v>DK 1.1 OZ PURE HONEY</v>
      </c>
      <c r="H593" s="269">
        <f>IFERROR(VLOOKUP(F593,Database!A:C,3,FALSE),"r")</f>
        <v>1996.2</v>
      </c>
      <c r="I593" s="269">
        <f>IFERROR(VLOOKUP(F593,Database!A:D,4,FALSE),"r")</f>
        <v>136</v>
      </c>
      <c r="J593" s="615"/>
      <c r="K593" s="671">
        <f t="shared" si="98"/>
        <v>22</v>
      </c>
      <c r="L593" s="670">
        <f t="shared" si="99"/>
        <v>2992</v>
      </c>
      <c r="M593" s="335">
        <f t="shared" si="100"/>
        <v>0</v>
      </c>
      <c r="N593" s="269">
        <f t="shared" si="101"/>
        <v>9</v>
      </c>
      <c r="O593" s="269">
        <f t="shared" si="102"/>
        <v>1196</v>
      </c>
      <c r="P593" s="340">
        <f t="shared" si="103"/>
        <v>17965.8</v>
      </c>
      <c r="Q593" s="353" t="str">
        <f>IFERROR(VLOOKUP(F593,Database!A:F,6,FALSE),"No")</f>
        <v>Not a Designated Item to Send on Maturity</v>
      </c>
      <c r="R593" s="353" t="str">
        <f>IFERROR(VLOOKUP(F594,Database!A:E,5,FALSE),"")</f>
        <v>Not Acidified Product</v>
      </c>
      <c r="S593" s="352" t="str">
        <f>IFERROR(VLOOKUP(F593,Database!A:G,7,FALSE),"FG not Found")</f>
        <v>Not a Designated Item</v>
      </c>
      <c r="T593" s="281" t="b">
        <f t="shared" si="104"/>
        <v>0</v>
      </c>
      <c r="X593" s="284" t="e">
        <f>IF(VLOOKUP($T593,Tags!A:AU,28)=$E593,"Tags/Reported Prod Match","Not a Match")</f>
        <v>#N/A</v>
      </c>
    </row>
    <row r="594" spans="1:24" x14ac:dyDescent="0.25">
      <c r="A594" s="282">
        <f t="shared" si="96"/>
        <v>588.1</v>
      </c>
      <c r="B594" s="757">
        <v>36412</v>
      </c>
      <c r="C594" s="615">
        <v>0</v>
      </c>
      <c r="D594" s="615">
        <v>6919</v>
      </c>
      <c r="E594" s="267">
        <f t="shared" si="97"/>
        <v>6919</v>
      </c>
      <c r="F594" s="615">
        <v>3619210525</v>
      </c>
      <c r="G594" s="267" t="str">
        <f>IFERROR(VLOOKUP(F594,Database!A:D,2,FALSE),"FG not Found")</f>
        <v>SCO SQR 9.5 OZ ORG STRAW FS 6 CT</v>
      </c>
      <c r="H594" s="269">
        <f>IFERROR(VLOOKUP(F594,Database!A:C,3,FALSE),"r")</f>
        <v>2390</v>
      </c>
      <c r="I594" s="269">
        <f>IFERROR(VLOOKUP(F594,Database!A:D,4,FALSE),"r")</f>
        <v>360</v>
      </c>
      <c r="J594" s="615"/>
      <c r="K594" s="671">
        <f t="shared" si="98"/>
        <v>18</v>
      </c>
      <c r="L594" s="670">
        <f t="shared" si="99"/>
        <v>6480</v>
      </c>
      <c r="M594" s="335">
        <f t="shared" si="100"/>
        <v>1</v>
      </c>
      <c r="N594" s="269">
        <f t="shared" si="101"/>
        <v>2</v>
      </c>
      <c r="O594" s="269">
        <f t="shared" si="102"/>
        <v>439</v>
      </c>
      <c r="P594" s="340">
        <f t="shared" si="103"/>
        <v>4780</v>
      </c>
      <c r="Q594" s="353" t="str">
        <f>IFERROR(VLOOKUP(F594,Database!A:F,6,FALSE),"No")</f>
        <v>Not a Designated Item to Send on Maturity</v>
      </c>
      <c r="R594" s="353" t="str">
        <f>IFERROR(VLOOKUP(F595,Database!A:E,5,FALSE),"")</f>
        <v>Not Acidified Product</v>
      </c>
      <c r="S594" s="352" t="str">
        <f>IFERROR(VLOOKUP(F594,Database!A:G,7,FALSE),"FG not Found")</f>
        <v>Not a Designated Item</v>
      </c>
      <c r="T594" s="281" t="b">
        <f t="shared" si="104"/>
        <v>0</v>
      </c>
      <c r="X594" s="284" t="e">
        <f>IF(VLOOKUP($T594,Tags!A:AU,28)=$E594,"Tags/Reported Prod Match","Not a Match")</f>
        <v>#N/A</v>
      </c>
    </row>
    <row r="595" spans="1:24" x14ac:dyDescent="0.25">
      <c r="A595" s="282">
        <f t="shared" si="96"/>
        <v>589.1</v>
      </c>
      <c r="B595" s="757">
        <v>36412</v>
      </c>
      <c r="C595" s="615">
        <v>0</v>
      </c>
      <c r="D595" s="615">
        <v>3609</v>
      </c>
      <c r="E595" s="267">
        <f t="shared" si="97"/>
        <v>3609</v>
      </c>
      <c r="F595" s="615">
        <v>3619210526</v>
      </c>
      <c r="G595" s="267" t="str">
        <f>IFERROR(VLOOKUP(F595,Database!A:D,2,FALSE),"FG not Found")</f>
        <v>SCO SQR 9.5 OZ ORG MANGO FS 6 CT</v>
      </c>
      <c r="H595" s="269">
        <f>IFERROR(VLOOKUP(F595,Database!A:C,3,FALSE),"r")</f>
        <v>2390</v>
      </c>
      <c r="I595" s="269">
        <f>IFERROR(VLOOKUP(F595,Database!A:D,4,FALSE),"r")</f>
        <v>360</v>
      </c>
      <c r="J595" s="615"/>
      <c r="K595" s="671">
        <f t="shared" si="98"/>
        <v>18</v>
      </c>
      <c r="L595" s="670">
        <f t="shared" si="99"/>
        <v>6480</v>
      </c>
      <c r="M595" s="335">
        <f t="shared" si="100"/>
        <v>0</v>
      </c>
      <c r="N595" s="269">
        <f t="shared" si="101"/>
        <v>11</v>
      </c>
      <c r="O595" s="269">
        <f t="shared" si="102"/>
        <v>3609</v>
      </c>
      <c r="P595" s="340">
        <f t="shared" si="103"/>
        <v>26290</v>
      </c>
      <c r="Q595" s="353" t="str">
        <f>IFERROR(VLOOKUP(F595,Database!A:F,6,FALSE),"No")</f>
        <v>Not a Designated Item to Send on Maturity</v>
      </c>
      <c r="R595" s="353" t="str">
        <f>IFERROR(VLOOKUP(F596,Database!A:E,5,FALSE),"")</f>
        <v>Not Acidified Product</v>
      </c>
      <c r="S595" s="352" t="str">
        <f>IFERROR(VLOOKUP(F595,Database!A:G,7,FALSE),"FG not Found")</f>
        <v>Not a Designated Item</v>
      </c>
      <c r="T595" s="281" t="b">
        <f t="shared" si="104"/>
        <v>0</v>
      </c>
      <c r="X595" s="284" t="e">
        <f>IF(VLOOKUP($T595,Tags!A:AU,28)=$E595,"Tags/Reported Prod Match","Not a Match")</f>
        <v>#N/A</v>
      </c>
    </row>
    <row r="596" spans="1:24" x14ac:dyDescent="0.25">
      <c r="A596" s="282">
        <f t="shared" si="96"/>
        <v>590.1</v>
      </c>
      <c r="B596" s="757">
        <v>36412</v>
      </c>
      <c r="C596" s="615">
        <v>0</v>
      </c>
      <c r="D596" s="615">
        <v>11125</v>
      </c>
      <c r="E596" s="267">
        <f t="shared" si="97"/>
        <v>11125</v>
      </c>
      <c r="F596" s="615">
        <v>5150003357</v>
      </c>
      <c r="G596" s="267" t="str">
        <f>IFERROR(VLOOKUP(F596,Database!A:D,2,FALSE),"FG not Found")</f>
        <v>DK 10 OZ SDL BLACKBERRY PRES-6PK</v>
      </c>
      <c r="H596" s="269">
        <f>IFERROR(VLOOKUP(F596,Database!A:C,3,FALSE),"r")</f>
        <v>2462</v>
      </c>
      <c r="I596" s="269">
        <f>IFERROR(VLOOKUP(F596,Database!A:D,4,FALSE),"r")</f>
        <v>360</v>
      </c>
      <c r="J596" s="615"/>
      <c r="K596" s="671">
        <f t="shared" si="98"/>
        <v>18</v>
      </c>
      <c r="L596" s="670">
        <f t="shared" si="99"/>
        <v>6480</v>
      </c>
      <c r="M596" s="335">
        <f t="shared" si="100"/>
        <v>1</v>
      </c>
      <c r="N596" s="269">
        <f t="shared" si="101"/>
        <v>13</v>
      </c>
      <c r="O596" s="269">
        <f t="shared" si="102"/>
        <v>4645</v>
      </c>
      <c r="P596" s="340">
        <f t="shared" si="103"/>
        <v>32006</v>
      </c>
      <c r="Q596" s="353" t="str">
        <f>IFERROR(VLOOKUP(F596,Database!A:F,6,FALSE),"No")</f>
        <v>Not a Designated Item to Send on Maturity</v>
      </c>
      <c r="R596" s="353" t="str">
        <f>IFERROR(VLOOKUP(F597,Database!A:E,5,FALSE),"")</f>
        <v>P</v>
      </c>
      <c r="S596" s="352" t="str">
        <f>IFERROR(VLOOKUP(F596,Database!A:G,7,FALSE),"FG not Found")</f>
        <v>Not a Designated Item</v>
      </c>
      <c r="T596" s="281" t="b">
        <f t="shared" si="104"/>
        <v>0</v>
      </c>
      <c r="X596" s="284" t="e">
        <f>IF(VLOOKUP($T596,Tags!A:AU,28)=$E596,"Tags/Reported Prod Match","Not a Match")</f>
        <v>#N/A</v>
      </c>
    </row>
    <row r="597" spans="1:24" x14ac:dyDescent="0.25">
      <c r="A597" s="282">
        <f t="shared" si="96"/>
        <v>591.1</v>
      </c>
      <c r="B597" s="757">
        <v>36412</v>
      </c>
      <c r="C597" s="615">
        <v>0</v>
      </c>
      <c r="D597" s="615">
        <v>10395</v>
      </c>
      <c r="E597" s="267">
        <f t="shared" si="97"/>
        <v>10395</v>
      </c>
      <c r="F597" s="615">
        <v>5150055224</v>
      </c>
      <c r="G597" s="267" t="str">
        <f>IFERROR(VLOOKUP(F597,Database!A:D,2,FALSE),"FG not Found")</f>
        <v>C&amp;B 12 OZ SEAFOOD SAUCE 6CT</v>
      </c>
      <c r="H597" s="269">
        <f>IFERROR(VLOOKUP(F597,Database!A:C,3,FALSE),"r")</f>
        <v>1510</v>
      </c>
      <c r="I597" s="269">
        <f>IFERROR(VLOOKUP(F597,Database!A:D,4,FALSE),"r")</f>
        <v>200</v>
      </c>
      <c r="J597" s="615"/>
      <c r="K597" s="671">
        <f t="shared" si="98"/>
        <v>26</v>
      </c>
      <c r="L597" s="670">
        <f t="shared" si="99"/>
        <v>5200</v>
      </c>
      <c r="M597" s="335">
        <f t="shared" si="100"/>
        <v>1</v>
      </c>
      <c r="N597" s="269">
        <f t="shared" si="101"/>
        <v>26</v>
      </c>
      <c r="O597" s="269">
        <f t="shared" si="102"/>
        <v>5195</v>
      </c>
      <c r="P597" s="340">
        <f t="shared" si="103"/>
        <v>39260</v>
      </c>
      <c r="Q597" s="353" t="str">
        <f>IFERROR(VLOOKUP(F597,Database!A:F,6,FALSE),"No")</f>
        <v>Not a Designated Item to Send on Maturity</v>
      </c>
      <c r="R597" s="353" t="str">
        <f>IFERROR(VLOOKUP(F598,Database!A:E,5,FALSE),"")</f>
        <v>Not Acidified Product</v>
      </c>
      <c r="S597" s="352" t="str">
        <f>IFERROR(VLOOKUP(F597,Database!A:G,7,FALSE),"FG not Found")</f>
        <v>Not a Designated Item</v>
      </c>
      <c r="T597" s="281" t="b">
        <f t="shared" si="104"/>
        <v>0</v>
      </c>
      <c r="X597" s="284" t="e">
        <f>IF(VLOOKUP($T597,Tags!A:AU,28)=$E597,"Tags/Reported Prod Match","Not a Match")</f>
        <v>#N/A</v>
      </c>
    </row>
    <row r="598" spans="1:24" x14ac:dyDescent="0.25">
      <c r="A598" s="282">
        <f t="shared" si="96"/>
        <v>592.1</v>
      </c>
      <c r="B598" s="757">
        <v>36412</v>
      </c>
      <c r="C598" s="615">
        <v>0</v>
      </c>
      <c r="D598" s="615">
        <v>3600</v>
      </c>
      <c r="E598" s="267">
        <f t="shared" si="97"/>
        <v>3600</v>
      </c>
      <c r="F598" s="615">
        <v>5150003356</v>
      </c>
      <c r="G598" s="267" t="str">
        <f>IFERROR(VLOOKUP(F598,Database!A:D,2,FALSE),"FG not Found")</f>
        <v>DK 10 OZ SDL RED RASP PRES-6PK</v>
      </c>
      <c r="H598" s="269">
        <f>IFERROR(VLOOKUP(F598,Database!A:C,3,FALSE),"r")</f>
        <v>2462</v>
      </c>
      <c r="I598" s="269">
        <f>IFERROR(VLOOKUP(F598,Database!A:D,4,FALSE),"r")</f>
        <v>360</v>
      </c>
      <c r="J598" s="615"/>
      <c r="K598" s="671">
        <f t="shared" si="98"/>
        <v>18</v>
      </c>
      <c r="L598" s="670">
        <f t="shared" si="99"/>
        <v>6480</v>
      </c>
      <c r="M598" s="335">
        <f t="shared" si="100"/>
        <v>0</v>
      </c>
      <c r="N598" s="269">
        <f t="shared" si="101"/>
        <v>10</v>
      </c>
      <c r="O598" s="269">
        <f t="shared" si="102"/>
        <v>3600</v>
      </c>
      <c r="P598" s="340">
        <f t="shared" si="103"/>
        <v>24620</v>
      </c>
      <c r="Q598" s="353" t="str">
        <f>IFERROR(VLOOKUP(F598,Database!A:F,6,FALSE),"No")</f>
        <v>Not a Designated Item to Send on Maturity</v>
      </c>
      <c r="R598" s="353" t="str">
        <f>IFERROR(VLOOKUP(F599,Database!A:E,5,FALSE),"")</f>
        <v>Q</v>
      </c>
      <c r="S598" s="352" t="str">
        <f>IFERROR(VLOOKUP(F598,Database!A:G,7,FALSE),"FG not Found")</f>
        <v>Not a Designated Item</v>
      </c>
      <c r="T598" s="281" t="b">
        <f t="shared" si="104"/>
        <v>0</v>
      </c>
      <c r="X598" s="284" t="e">
        <f>IF(VLOOKUP($T598,Tags!A:AU,28)=$E598,"Tags/Reported Prod Match","Not a Match")</f>
        <v>#N/A</v>
      </c>
    </row>
    <row r="599" spans="1:24" x14ac:dyDescent="0.25">
      <c r="A599" s="282">
        <f t="shared" si="96"/>
        <v>593.1</v>
      </c>
      <c r="B599" s="757">
        <v>36412</v>
      </c>
      <c r="C599" s="615">
        <v>0</v>
      </c>
      <c r="D599" s="615">
        <v>9256</v>
      </c>
      <c r="E599" s="267">
        <f t="shared" si="97"/>
        <v>9256</v>
      </c>
      <c r="F599" s="615">
        <v>5150055225</v>
      </c>
      <c r="G599" s="267" t="str">
        <f>IFERROR(VLOOKUP(F599,Database!A:D,2,FALSE),"FG not Found")</f>
        <v>C&amp;B 12 OZ ZESTY SHRIMP SCE 6CT</v>
      </c>
      <c r="H599" s="269">
        <f>IFERROR(VLOOKUP(F599,Database!A:C,3,FALSE),"r")</f>
        <v>1510</v>
      </c>
      <c r="I599" s="269">
        <f>IFERROR(VLOOKUP(F599,Database!A:D,4,FALSE),"r")</f>
        <v>200</v>
      </c>
      <c r="J599" s="615"/>
      <c r="K599" s="671">
        <f t="shared" si="98"/>
        <v>26</v>
      </c>
      <c r="L599" s="670">
        <f t="shared" si="99"/>
        <v>5200</v>
      </c>
      <c r="M599" s="335">
        <f t="shared" si="100"/>
        <v>1</v>
      </c>
      <c r="N599" s="269">
        <f t="shared" si="101"/>
        <v>21</v>
      </c>
      <c r="O599" s="269">
        <f t="shared" si="102"/>
        <v>4056</v>
      </c>
      <c r="P599" s="340">
        <f t="shared" si="103"/>
        <v>31710</v>
      </c>
      <c r="Q599" s="353" t="str">
        <f>IFERROR(VLOOKUP(F599,Database!A:F,6,FALSE),"No")</f>
        <v>Not a Designated Item to Send on Maturity</v>
      </c>
      <c r="R599" s="353" t="str">
        <f>IFERROR(VLOOKUP(F600,Database!A:E,5,FALSE),"")</f>
        <v>P</v>
      </c>
      <c r="S599" s="352" t="str">
        <f>IFERROR(VLOOKUP(F599,Database!A:G,7,FALSE),"FG not Found")</f>
        <v>Not a Designated Item</v>
      </c>
      <c r="T599" s="281" t="b">
        <f t="shared" si="104"/>
        <v>0</v>
      </c>
      <c r="X599" s="284" t="e">
        <f>IF(VLOOKUP($T599,Tags!A:AU,28)=$E599,"Tags/Reported Prod Match","Not a Match")</f>
        <v>#N/A</v>
      </c>
    </row>
    <row r="600" spans="1:24" x14ac:dyDescent="0.25">
      <c r="A600" s="282">
        <f t="shared" si="96"/>
        <v>594.1</v>
      </c>
      <c r="B600" s="757">
        <v>36412</v>
      </c>
      <c r="C600" s="615">
        <v>0</v>
      </c>
      <c r="D600" s="615">
        <v>10417</v>
      </c>
      <c r="E600" s="267">
        <f t="shared" si="97"/>
        <v>10417</v>
      </c>
      <c r="F600" s="615">
        <v>5150055224</v>
      </c>
      <c r="G600" s="267" t="str">
        <f>IFERROR(VLOOKUP(F600,Database!A:D,2,FALSE),"FG not Found")</f>
        <v>C&amp;B 12 OZ SEAFOOD SAUCE 6CT</v>
      </c>
      <c r="H600" s="269">
        <f>IFERROR(VLOOKUP(F600,Database!A:C,3,FALSE),"r")</f>
        <v>1510</v>
      </c>
      <c r="I600" s="269">
        <f>IFERROR(VLOOKUP(F600,Database!A:D,4,FALSE),"r")</f>
        <v>200</v>
      </c>
      <c r="J600" s="615"/>
      <c r="K600" s="671">
        <f t="shared" si="98"/>
        <v>26</v>
      </c>
      <c r="L600" s="670">
        <f t="shared" si="99"/>
        <v>5200</v>
      </c>
      <c r="M600" s="335">
        <f t="shared" si="100"/>
        <v>2</v>
      </c>
      <c r="N600" s="269">
        <f t="shared" si="101"/>
        <v>1</v>
      </c>
      <c r="O600" s="269">
        <f t="shared" si="102"/>
        <v>17</v>
      </c>
      <c r="P600" s="340">
        <f t="shared" si="103"/>
        <v>1510</v>
      </c>
      <c r="Q600" s="353" t="str">
        <f>IFERROR(VLOOKUP(F600,Database!A:F,6,FALSE),"No")</f>
        <v>Not a Designated Item to Send on Maturity</v>
      </c>
      <c r="R600" s="353" t="str">
        <f>IFERROR(VLOOKUP(F601,Database!A:E,5,FALSE),"")</f>
        <v>Not Acidified Product</v>
      </c>
      <c r="S600" s="352" t="str">
        <f>IFERROR(VLOOKUP(F600,Database!A:G,7,FALSE),"FG not Found")</f>
        <v>Not a Designated Item</v>
      </c>
      <c r="T600" s="281" t="b">
        <f t="shared" si="104"/>
        <v>0</v>
      </c>
      <c r="X600" s="284" t="e">
        <f>IF(VLOOKUP($T600,Tags!A:AU,28)=$E600,"Tags/Reported Prod Match","Not a Match")</f>
        <v>#N/A</v>
      </c>
    </row>
    <row r="601" spans="1:24" x14ac:dyDescent="0.25">
      <c r="A601" s="282">
        <f t="shared" si="96"/>
        <v>595.1</v>
      </c>
      <c r="B601" s="757">
        <v>36412</v>
      </c>
      <c r="C601" s="615">
        <v>0</v>
      </c>
      <c r="D601" s="615">
        <v>10437</v>
      </c>
      <c r="E601" s="267">
        <f t="shared" si="97"/>
        <v>10437</v>
      </c>
      <c r="F601" s="615">
        <v>5150003355</v>
      </c>
      <c r="G601" s="267" t="str">
        <f>IFERROR(VLOOKUP(F601,Database!A:D,2,FALSE),"FG not Found")</f>
        <v>DK 10 OZ SDL BLACK RASP PRES-6PK</v>
      </c>
      <c r="H601" s="269">
        <f>IFERROR(VLOOKUP(F601,Database!A:C,3,FALSE),"r")</f>
        <v>2462</v>
      </c>
      <c r="I601" s="269">
        <f>IFERROR(VLOOKUP(F601,Database!A:D,4,FALSE),"r")</f>
        <v>360</v>
      </c>
      <c r="J601" s="615"/>
      <c r="K601" s="671">
        <f t="shared" si="98"/>
        <v>18</v>
      </c>
      <c r="L601" s="670">
        <f t="shared" si="99"/>
        <v>6480</v>
      </c>
      <c r="M601" s="335">
        <f t="shared" si="100"/>
        <v>1</v>
      </c>
      <c r="N601" s="269">
        <f t="shared" si="101"/>
        <v>11</v>
      </c>
      <c r="O601" s="269">
        <f t="shared" si="102"/>
        <v>3957</v>
      </c>
      <c r="P601" s="340">
        <f t="shared" si="103"/>
        <v>27082</v>
      </c>
      <c r="Q601" s="353" t="str">
        <f>IFERROR(VLOOKUP(F601,Database!A:F,6,FALSE),"No")</f>
        <v>Not a Designated Item to Send on Maturity</v>
      </c>
      <c r="R601" s="353" t="str">
        <f>IFERROR(VLOOKUP(F602,Database!A:E,5,FALSE),"")</f>
        <v>Not Acidified Product</v>
      </c>
      <c r="S601" s="352" t="str">
        <f>IFERROR(VLOOKUP(F601,Database!A:G,7,FALSE),"FG not Found")</f>
        <v>Not a Designated Item</v>
      </c>
      <c r="T601" s="281" t="b">
        <f t="shared" si="104"/>
        <v>0</v>
      </c>
      <c r="X601" s="284" t="e">
        <f>IF(VLOOKUP($T601,Tags!A:AU,28)=$E601,"Tags/Reported Prod Match","Not a Match")</f>
        <v>#N/A</v>
      </c>
    </row>
    <row r="602" spans="1:24" x14ac:dyDescent="0.25">
      <c r="A602" s="282">
        <f t="shared" si="96"/>
        <v>596.1</v>
      </c>
      <c r="B602" s="757">
        <v>36412</v>
      </c>
      <c r="C602" s="615">
        <v>0</v>
      </c>
      <c r="D602" s="615">
        <v>8120</v>
      </c>
      <c r="E602" s="267">
        <f t="shared" si="97"/>
        <v>8120</v>
      </c>
      <c r="F602" s="615">
        <v>5150003116</v>
      </c>
      <c r="G602" s="267" t="str">
        <f>IFERROR(VLOOKUP(F602,Database!A:D,2,FALSE),"FG not Found")</f>
        <v>DK 10 OZ LEMON CURD-6PK</v>
      </c>
      <c r="H602" s="269">
        <f>IFERROR(VLOOKUP(F602,Database!A:C,3,FALSE),"r")</f>
        <v>2390</v>
      </c>
      <c r="I602" s="269">
        <f>IFERROR(VLOOKUP(F602,Database!A:D,4,FALSE),"r")</f>
        <v>360</v>
      </c>
      <c r="J602" s="615"/>
      <c r="K602" s="671">
        <f t="shared" si="98"/>
        <v>18</v>
      </c>
      <c r="L602" s="670">
        <f t="shared" si="99"/>
        <v>6480</v>
      </c>
      <c r="M602" s="335">
        <f t="shared" si="100"/>
        <v>1</v>
      </c>
      <c r="N602" s="269">
        <f t="shared" si="101"/>
        <v>5</v>
      </c>
      <c r="O602" s="269">
        <f t="shared" si="102"/>
        <v>1640</v>
      </c>
      <c r="P602" s="340">
        <f t="shared" si="103"/>
        <v>11950</v>
      </c>
      <c r="Q602" s="353" t="str">
        <f>IFERROR(VLOOKUP(F602,Database!A:F,6,FALSE),"No")</f>
        <v>Not a Designated Item to Send on Maturity</v>
      </c>
      <c r="R602" s="353" t="str">
        <f>IFERROR(VLOOKUP(F603,Database!A:E,5,FALSE),"")</f>
        <v>Not Acidified Product</v>
      </c>
      <c r="S602" s="352" t="str">
        <f>IFERROR(VLOOKUP(F602,Database!A:G,7,FALSE),"FG not Found")</f>
        <v>Not a Designated Item</v>
      </c>
      <c r="T602" s="281" t="b">
        <f t="shared" si="104"/>
        <v>0</v>
      </c>
      <c r="X602" s="284" t="e">
        <f>IF(VLOOKUP($T602,Tags!A:AU,28)=$E602,"Tags/Reported Prod Match","Not a Match")</f>
        <v>#N/A</v>
      </c>
    </row>
    <row r="603" spans="1:24" x14ac:dyDescent="0.25">
      <c r="A603" s="282">
        <f t="shared" si="96"/>
        <v>597.1</v>
      </c>
      <c r="B603" s="757">
        <v>36413</v>
      </c>
      <c r="C603" s="615">
        <v>0</v>
      </c>
      <c r="D603" s="615">
        <v>6618</v>
      </c>
      <c r="E603" s="267">
        <f t="shared" si="97"/>
        <v>6618</v>
      </c>
      <c r="F603" s="615">
        <v>5150003356</v>
      </c>
      <c r="G603" s="267" t="str">
        <f>IFERROR(VLOOKUP(F603,Database!A:D,2,FALSE),"FG not Found")</f>
        <v>DK 10 OZ SDL RED RASP PRES-6PK</v>
      </c>
      <c r="H603" s="269">
        <f>IFERROR(VLOOKUP(F603,Database!A:C,3,FALSE),"r")</f>
        <v>2462</v>
      </c>
      <c r="I603" s="269">
        <f>IFERROR(VLOOKUP(F603,Database!A:D,4,FALSE),"r")</f>
        <v>360</v>
      </c>
      <c r="J603" s="615"/>
      <c r="K603" s="671">
        <f t="shared" si="98"/>
        <v>18</v>
      </c>
      <c r="L603" s="670">
        <f t="shared" si="99"/>
        <v>6480</v>
      </c>
      <c r="M603" s="335">
        <f t="shared" si="100"/>
        <v>1</v>
      </c>
      <c r="N603" s="269">
        <f t="shared" si="101"/>
        <v>1</v>
      </c>
      <c r="O603" s="269">
        <f t="shared" si="102"/>
        <v>138</v>
      </c>
      <c r="P603" s="340">
        <f t="shared" si="103"/>
        <v>2462</v>
      </c>
      <c r="Q603" s="353" t="str">
        <f>IFERROR(VLOOKUP(F603,Database!A:F,6,FALSE),"No")</f>
        <v>Not a Designated Item to Send on Maturity</v>
      </c>
      <c r="R603" s="353" t="str">
        <f>IFERROR(VLOOKUP(F604,Database!A:E,5,FALSE),"")</f>
        <v>Not Acidified Product</v>
      </c>
      <c r="S603" s="352" t="str">
        <f>IFERROR(VLOOKUP(F603,Database!A:G,7,FALSE),"FG not Found")</f>
        <v>Not a Designated Item</v>
      </c>
      <c r="T603" s="281" t="b">
        <f t="shared" si="104"/>
        <v>0</v>
      </c>
      <c r="X603" s="284" t="e">
        <f>IF(VLOOKUP($T603,Tags!A:AU,28)=$E603,"Tags/Reported Prod Match","Not a Match")</f>
        <v>#N/A</v>
      </c>
    </row>
    <row r="604" spans="1:24" x14ac:dyDescent="0.25">
      <c r="A604" s="282">
        <f t="shared" si="96"/>
        <v>598.1</v>
      </c>
      <c r="B604" s="757">
        <v>36414</v>
      </c>
      <c r="C604" s="615">
        <v>0</v>
      </c>
      <c r="D604" s="615">
        <v>1033</v>
      </c>
      <c r="E604" s="267">
        <f t="shared" si="97"/>
        <v>1033</v>
      </c>
      <c r="F604" s="615">
        <v>5150003887</v>
      </c>
      <c r="G604" s="267" t="str">
        <f>IFERROR(VLOOKUP(F604,Database!A:D,2,FALSE),"FG not Found")</f>
        <v>DK 1 OZ RED RASPBERRY PRES</v>
      </c>
      <c r="H604" s="269">
        <f>IFERROR(VLOOKUP(F604,Database!A:C,3,FALSE),"r")</f>
        <v>1996.2</v>
      </c>
      <c r="I604" s="269">
        <f>IFERROR(VLOOKUP(F604,Database!A:D,4,FALSE),"r")</f>
        <v>136</v>
      </c>
      <c r="J604" s="615"/>
      <c r="K604" s="671">
        <f t="shared" si="98"/>
        <v>22</v>
      </c>
      <c r="L604" s="670">
        <f t="shared" si="99"/>
        <v>2992</v>
      </c>
      <c r="M604" s="335">
        <f t="shared" si="100"/>
        <v>0</v>
      </c>
      <c r="N604" s="269">
        <f t="shared" si="101"/>
        <v>8</v>
      </c>
      <c r="O604" s="269">
        <f t="shared" si="102"/>
        <v>1033</v>
      </c>
      <c r="P604" s="340">
        <f t="shared" si="103"/>
        <v>15969.6</v>
      </c>
      <c r="Q604" s="353" t="str">
        <f>IFERROR(VLOOKUP(F604,Database!A:F,6,FALSE),"No")</f>
        <v>Not a Designated Item to Send on Maturity</v>
      </c>
      <c r="R604" s="353" t="str">
        <f>IFERROR(VLOOKUP(F605,Database!A:E,5,FALSE),"")</f>
        <v>Not Acidified Product</v>
      </c>
      <c r="S604" s="352" t="str">
        <f>IFERROR(VLOOKUP(F604,Database!A:G,7,FALSE),"FG not Found")</f>
        <v>Not a Designated Item</v>
      </c>
      <c r="T604" s="281" t="b">
        <f t="shared" si="104"/>
        <v>0</v>
      </c>
      <c r="X604" s="284" t="e">
        <f>IF(VLOOKUP($T604,Tags!A:AU,28)=$E604,"Tags/Reported Prod Match","Not a Match")</f>
        <v>#N/A</v>
      </c>
    </row>
    <row r="605" spans="1:24" x14ac:dyDescent="0.25">
      <c r="A605" s="282">
        <f t="shared" si="96"/>
        <v>599.1</v>
      </c>
      <c r="B605" s="757">
        <v>36415</v>
      </c>
      <c r="C605" s="615">
        <v>0</v>
      </c>
      <c r="D605" s="615">
        <v>5036</v>
      </c>
      <c r="E605" s="267">
        <f t="shared" si="97"/>
        <v>5036</v>
      </c>
      <c r="F605" s="615">
        <v>5150003367</v>
      </c>
      <c r="G605" s="267" t="str">
        <f>IFERROR(VLOOKUP(F605,Database!A:D,2,FALSE),"FG not Found")</f>
        <v>DK 10 OZ STRAWBERRY PRESERVES-6PK</v>
      </c>
      <c r="H605" s="269">
        <f>IFERROR(VLOOKUP(F605,Database!A:C,3,FALSE),"r")</f>
        <v>2462</v>
      </c>
      <c r="I605" s="269">
        <f>IFERROR(VLOOKUP(F605,Database!A:D,4,FALSE),"r")</f>
        <v>360</v>
      </c>
      <c r="J605" s="615"/>
      <c r="K605" s="671">
        <f t="shared" si="98"/>
        <v>18</v>
      </c>
      <c r="L605" s="670">
        <f t="shared" si="99"/>
        <v>6480</v>
      </c>
      <c r="M605" s="335">
        <f t="shared" si="100"/>
        <v>0</v>
      </c>
      <c r="N605" s="269">
        <f t="shared" si="101"/>
        <v>14</v>
      </c>
      <c r="O605" s="269">
        <f t="shared" si="102"/>
        <v>5036</v>
      </c>
      <c r="P605" s="340">
        <f t="shared" si="103"/>
        <v>34468</v>
      </c>
      <c r="Q605" s="353" t="str">
        <f>IFERROR(VLOOKUP(F605,Database!A:F,6,FALSE),"No")</f>
        <v>Not a Designated Item to Send on Maturity</v>
      </c>
      <c r="R605" s="353" t="str">
        <f>IFERROR(VLOOKUP(F606,Database!A:E,5,FALSE),"")</f>
        <v>Not Acidified Product</v>
      </c>
      <c r="S605" s="352" t="str">
        <f>IFERROR(VLOOKUP(F605,Database!A:G,7,FALSE),"FG not Found")</f>
        <v>Not a Designated Item</v>
      </c>
      <c r="T605" s="281" t="b">
        <f t="shared" si="104"/>
        <v>0</v>
      </c>
      <c r="X605" s="284" t="e">
        <f>IF(VLOOKUP($T605,Tags!A:AU,28)=$E605,"Tags/Reported Prod Match","Not a Match")</f>
        <v>#N/A</v>
      </c>
    </row>
    <row r="606" spans="1:24" x14ac:dyDescent="0.25">
      <c r="A606" s="282">
        <f t="shared" si="96"/>
        <v>600.1</v>
      </c>
      <c r="B606" s="757">
        <v>36416</v>
      </c>
      <c r="C606" s="615">
        <v>0</v>
      </c>
      <c r="D606" s="698">
        <v>0</v>
      </c>
      <c r="E606" s="699">
        <f t="shared" si="97"/>
        <v>0</v>
      </c>
      <c r="F606" s="698">
        <v>5150003883</v>
      </c>
      <c r="G606" s="699" t="str">
        <f>IFERROR(VLOOKUP(F606,Database!A:D,2,FALSE),"FG not Found")</f>
        <v>DK 1 OZ GRAPE JAM</v>
      </c>
      <c r="H606" s="700">
        <f>IFERROR(VLOOKUP(F606,Database!A:C,3,FALSE),"r")</f>
        <v>1928.2</v>
      </c>
      <c r="I606" s="700">
        <f>IFERROR(VLOOKUP(F606,Database!A:D,4,FALSE),"r")</f>
        <v>136</v>
      </c>
      <c r="J606" s="698"/>
      <c r="K606" s="700">
        <f t="shared" si="98"/>
        <v>23</v>
      </c>
      <c r="L606" s="700">
        <f t="shared" si="99"/>
        <v>3128</v>
      </c>
      <c r="M606" s="701">
        <f t="shared" si="100"/>
        <v>0</v>
      </c>
      <c r="N606" s="700">
        <f t="shared" si="101"/>
        <v>0</v>
      </c>
      <c r="O606" s="700">
        <f t="shared" si="102"/>
        <v>0</v>
      </c>
      <c r="P606" s="702">
        <f t="shared" si="103"/>
        <v>0</v>
      </c>
      <c r="Q606" s="703" t="str">
        <f>IFERROR(VLOOKUP(F606,Database!A:F,6,FALSE),"No")</f>
        <v>Not a Designated Item to Send on Maturity</v>
      </c>
      <c r="R606" s="703" t="str">
        <f>IFERROR(VLOOKUP(F607,Database!A:E,5,FALSE),"")</f>
        <v>Not Acidified Product</v>
      </c>
      <c r="S606" s="704" t="str">
        <f>IFERROR(VLOOKUP(F606,Database!A:G,7,FALSE),"FG not Found")</f>
        <v>Not a Designated Item</v>
      </c>
      <c r="T606" s="705" t="b">
        <f t="shared" si="104"/>
        <v>0</v>
      </c>
      <c r="U606" s="706"/>
      <c r="V606" s="706"/>
      <c r="X606" s="284" t="e">
        <f>IF(VLOOKUP($T606,Tags!A:AU,28)=$E606,"Tags/Reported Prod Match","Not a Match")</f>
        <v>#N/A</v>
      </c>
    </row>
    <row r="607" spans="1:24" x14ac:dyDescent="0.25">
      <c r="A607" s="282">
        <f t="shared" si="96"/>
        <v>601.1</v>
      </c>
      <c r="B607" s="757">
        <v>36417</v>
      </c>
      <c r="C607" s="615">
        <v>0</v>
      </c>
      <c r="D607" s="615">
        <v>1589</v>
      </c>
      <c r="E607" s="267">
        <f t="shared" si="97"/>
        <v>1589</v>
      </c>
      <c r="F607" s="615">
        <v>5150004015</v>
      </c>
      <c r="G607" s="267" t="str">
        <f>IFERROR(VLOOKUP(F607,Database!A:D,2,FALSE),"FG not Found")</f>
        <v>SM 310 ML NSA APRICOT</v>
      </c>
      <c r="H607" s="269">
        <f>IFERROR(VLOOKUP(F607,Database!A:C,3,FALSE),"r")</f>
        <v>1955</v>
      </c>
      <c r="I607" s="269">
        <f>IFERROR(VLOOKUP(F607,Database!A:D,4,FALSE),"r")</f>
        <v>126</v>
      </c>
      <c r="J607" s="615"/>
      <c r="K607" s="671">
        <f t="shared" si="98"/>
        <v>22</v>
      </c>
      <c r="L607" s="670">
        <f t="shared" si="99"/>
        <v>2772</v>
      </c>
      <c r="M607" s="335">
        <f t="shared" si="100"/>
        <v>0</v>
      </c>
      <c r="N607" s="269">
        <f t="shared" si="101"/>
        <v>13</v>
      </c>
      <c r="O607" s="269">
        <f t="shared" si="102"/>
        <v>1589</v>
      </c>
      <c r="P607" s="340">
        <f t="shared" si="103"/>
        <v>25415</v>
      </c>
      <c r="Q607" s="353" t="str">
        <f>IFERROR(VLOOKUP(F607,Database!A:F,6,FALSE),"No")</f>
        <v>Not a Designated Item to Send on Maturity</v>
      </c>
      <c r="R607" s="353" t="str">
        <f>IFERROR(VLOOKUP(F608,Database!A:E,5,FALSE),"")</f>
        <v>Not Acidified Product</v>
      </c>
      <c r="S607" s="352" t="str">
        <f>IFERROR(VLOOKUP(F607,Database!A:G,7,FALSE),"FG not Found")</f>
        <v>Not a Designated Item</v>
      </c>
      <c r="T607" s="281" t="b">
        <f t="shared" si="104"/>
        <v>0</v>
      </c>
      <c r="X607" s="284" t="e">
        <f>IF(VLOOKUP($T607,Tags!A:AU,28)=$E607,"Tags/Reported Prod Match","Not a Match")</f>
        <v>#N/A</v>
      </c>
    </row>
    <row r="608" spans="1:24" x14ac:dyDescent="0.25">
      <c r="A608" s="282">
        <f t="shared" si="96"/>
        <v>602.1</v>
      </c>
      <c r="B608" s="757">
        <v>36418</v>
      </c>
      <c r="C608" s="615">
        <v>0</v>
      </c>
      <c r="D608" s="615">
        <v>3087</v>
      </c>
      <c r="E608" s="267">
        <f t="shared" si="97"/>
        <v>3087</v>
      </c>
      <c r="F608" s="615">
        <v>5150004016</v>
      </c>
      <c r="G608" s="267" t="str">
        <f>IFERROR(VLOOKUP(F608,Database!A:D,2,FALSE),"FG not Found")</f>
        <v>SM 310 ML NSA ORANGE</v>
      </c>
      <c r="H608" s="269">
        <f>IFERROR(VLOOKUP(F608,Database!A:C,3,FALSE),"r")</f>
        <v>1955</v>
      </c>
      <c r="I608" s="269">
        <f>IFERROR(VLOOKUP(F608,Database!A:D,4,FALSE),"r")</f>
        <v>126</v>
      </c>
      <c r="J608" s="615"/>
      <c r="K608" s="671">
        <f t="shared" si="98"/>
        <v>22</v>
      </c>
      <c r="L608" s="670">
        <f t="shared" si="99"/>
        <v>2772</v>
      </c>
      <c r="M608" s="335">
        <f t="shared" si="100"/>
        <v>1</v>
      </c>
      <c r="N608" s="269">
        <f t="shared" si="101"/>
        <v>3</v>
      </c>
      <c r="O608" s="269">
        <f t="shared" si="102"/>
        <v>315</v>
      </c>
      <c r="P608" s="340">
        <f t="shared" si="103"/>
        <v>5865</v>
      </c>
      <c r="Q608" s="353" t="str">
        <f>IFERROR(VLOOKUP(F608,Database!A:F,6,FALSE),"No")</f>
        <v>Not a Designated Item to Send on Maturity</v>
      </c>
      <c r="R608" s="353" t="str">
        <f>IFERROR(VLOOKUP(F609,Database!A:E,5,FALSE),"")</f>
        <v>Not Acidified Product</v>
      </c>
      <c r="S608" s="352" t="str">
        <f>IFERROR(VLOOKUP(F608,Database!A:G,7,FALSE),"FG not Found")</f>
        <v>Not a Designated Item</v>
      </c>
      <c r="T608" s="281" t="b">
        <f t="shared" si="104"/>
        <v>0</v>
      </c>
      <c r="X608" s="284" t="e">
        <f>IF(VLOOKUP($T608,Tags!A:AU,28)=$E608,"Tags/Reported Prod Match","Not a Match")</f>
        <v>#N/A</v>
      </c>
    </row>
    <row r="609" spans="1:24" x14ac:dyDescent="0.25">
      <c r="A609" s="282">
        <f t="shared" si="96"/>
        <v>603.1</v>
      </c>
      <c r="B609" s="757">
        <v>36419</v>
      </c>
      <c r="C609" s="615">
        <v>0</v>
      </c>
      <c r="D609" s="615">
        <v>2833</v>
      </c>
      <c r="E609" s="267">
        <f t="shared" si="97"/>
        <v>2833</v>
      </c>
      <c r="F609" s="615">
        <v>5150004014</v>
      </c>
      <c r="G609" s="267" t="str">
        <f>IFERROR(VLOOKUP(F609,Database!A:D,2,FALSE),"FG not Found")</f>
        <v>SM 310 ML NSA BLUEBERRY</v>
      </c>
      <c r="H609" s="269">
        <f>IFERROR(VLOOKUP(F609,Database!A:C,3,FALSE),"r")</f>
        <v>1955</v>
      </c>
      <c r="I609" s="269">
        <f>IFERROR(VLOOKUP(F609,Database!A:D,4,FALSE),"r")</f>
        <v>126</v>
      </c>
      <c r="J609" s="615"/>
      <c r="K609" s="671">
        <f t="shared" si="98"/>
        <v>22</v>
      </c>
      <c r="L609" s="670">
        <f t="shared" si="99"/>
        <v>2772</v>
      </c>
      <c r="M609" s="335">
        <f t="shared" si="100"/>
        <v>1</v>
      </c>
      <c r="N609" s="269">
        <f t="shared" si="101"/>
        <v>1</v>
      </c>
      <c r="O609" s="269">
        <f t="shared" si="102"/>
        <v>61</v>
      </c>
      <c r="P609" s="340">
        <f t="shared" si="103"/>
        <v>1955</v>
      </c>
      <c r="Q609" s="353" t="str">
        <f>IFERROR(VLOOKUP(F609,Database!A:F,6,FALSE),"No")</f>
        <v>Not a Designated Item to Send on Maturity</v>
      </c>
      <c r="R609" s="353" t="str">
        <f>IFERROR(VLOOKUP(F610,Database!A:E,5,FALSE),"")</f>
        <v>Not Acidified Product</v>
      </c>
      <c r="S609" s="352" t="str">
        <f>IFERROR(VLOOKUP(F609,Database!A:G,7,FALSE),"FG not Found")</f>
        <v>Not a Designated Item</v>
      </c>
      <c r="T609" s="281" t="b">
        <f t="shared" si="104"/>
        <v>0</v>
      </c>
      <c r="X609" s="284" t="e">
        <f>IF(VLOOKUP($T609,Tags!A:AU,28)=$E609,"Tags/Reported Prod Match","Not a Match")</f>
        <v>#N/A</v>
      </c>
    </row>
    <row r="610" spans="1:24" x14ac:dyDescent="0.25">
      <c r="A610" s="282">
        <f t="shared" si="96"/>
        <v>604.1</v>
      </c>
      <c r="B610" s="757">
        <v>36420</v>
      </c>
      <c r="C610" s="615">
        <v>0</v>
      </c>
      <c r="D610" s="615">
        <v>1942</v>
      </c>
      <c r="E610" s="267">
        <f t="shared" si="97"/>
        <v>1942</v>
      </c>
      <c r="F610" s="615">
        <v>7092000778</v>
      </c>
      <c r="G610" s="267" t="str">
        <f>IFERROR(VLOOKUP(F610,Database!A:D,2,FALSE),"FG not Found")</f>
        <v>KB 16 OZ SDLS RASPBERRY JAM</v>
      </c>
      <c r="H610" s="269">
        <f>IFERROR(VLOOKUP(F610,Database!A:C,3,FALSE),"r")</f>
        <v>2171.3000000000002</v>
      </c>
      <c r="I610" s="269">
        <f>IFERROR(VLOOKUP(F610,Database!A:D,4,FALSE),"r")</f>
        <v>119</v>
      </c>
      <c r="J610" s="615"/>
      <c r="K610" s="671">
        <f t="shared" si="98"/>
        <v>20</v>
      </c>
      <c r="L610" s="670">
        <f t="shared" si="99"/>
        <v>2380</v>
      </c>
      <c r="M610" s="335">
        <f t="shared" si="100"/>
        <v>0</v>
      </c>
      <c r="N610" s="269">
        <f t="shared" si="101"/>
        <v>17</v>
      </c>
      <c r="O610" s="269">
        <f t="shared" si="102"/>
        <v>1942</v>
      </c>
      <c r="P610" s="340">
        <f t="shared" si="103"/>
        <v>36912.100000000006</v>
      </c>
      <c r="Q610" s="353" t="str">
        <f>IFERROR(VLOOKUP(F610,Database!A:F,6,FALSE),"No")</f>
        <v>Not a Designated Item to Send on Maturity</v>
      </c>
      <c r="R610" s="353" t="str">
        <f>IFERROR(VLOOKUP(F611,Database!A:E,5,FALSE),"")</f>
        <v>Not Acidified Product</v>
      </c>
      <c r="S610" s="352" t="str">
        <f>IFERROR(VLOOKUP(F610,Database!A:G,7,FALSE),"FG not Found")</f>
        <v>Not a Designated Item</v>
      </c>
      <c r="T610" s="281" t="b">
        <f t="shared" si="104"/>
        <v>0</v>
      </c>
      <c r="X610" s="284" t="e">
        <f>IF(VLOOKUP($T610,Tags!A:AU,28)=$E610,"Tags/Reported Prod Match","Not a Match")</f>
        <v>#N/A</v>
      </c>
    </row>
    <row r="611" spans="1:24" x14ac:dyDescent="0.25">
      <c r="A611" s="282">
        <f t="shared" si="96"/>
        <v>605.1</v>
      </c>
      <c r="B611" s="757">
        <v>36421</v>
      </c>
      <c r="C611" s="615">
        <v>0</v>
      </c>
      <c r="D611" s="713">
        <v>911</v>
      </c>
      <c r="E611" s="714">
        <f t="shared" si="97"/>
        <v>911</v>
      </c>
      <c r="F611" s="713">
        <v>5150002297</v>
      </c>
      <c r="G611" s="714" t="str">
        <f>IFERROR(VLOOKUP(F611,Database!A:D,2,FALSE),"FG not Found")</f>
        <v>DK 1.2 FL OZ REAL MAYONNAISE</v>
      </c>
      <c r="H611" s="715">
        <f>IFERROR(VLOOKUP(F611,Database!A:C,3,FALSE),"r")</f>
        <v>1754.8</v>
      </c>
      <c r="I611" s="715">
        <f>IFERROR(VLOOKUP(F611,Database!A:D,4,FALSE),"r")</f>
        <v>119</v>
      </c>
      <c r="J611" s="713"/>
      <c r="K611" s="715">
        <f t="shared" si="98"/>
        <v>25</v>
      </c>
      <c r="L611" s="715">
        <f t="shared" si="99"/>
        <v>2975</v>
      </c>
      <c r="M611" s="335">
        <f t="shared" si="100"/>
        <v>0</v>
      </c>
      <c r="N611" s="269">
        <f t="shared" si="101"/>
        <v>8</v>
      </c>
      <c r="O611" s="269">
        <f t="shared" si="102"/>
        <v>911</v>
      </c>
      <c r="P611" s="340">
        <f t="shared" si="103"/>
        <v>14038.4</v>
      </c>
      <c r="Q611" s="353" t="str">
        <f>IFERROR(VLOOKUP(F611,Database!A:F,6,FALSE),"No")</f>
        <v>MICRO</v>
      </c>
      <c r="R611" s="353">
        <f>IFERROR(VLOOKUP(F612,Database!A:E,5,FALSE),"")</f>
        <v>0</v>
      </c>
      <c r="S611" s="352" t="str">
        <f>IFERROR(VLOOKUP(F611,Database!A:G,7,FALSE),"FG not Found")</f>
        <v>Allergen</v>
      </c>
      <c r="T611" s="281" t="b">
        <f t="shared" si="104"/>
        <v>0</v>
      </c>
      <c r="X611" s="284" t="e">
        <f>IF(VLOOKUP($T611,Tags!A:AU,28)=$E611,"Tags/Reported Prod Match","Not a Match")</f>
        <v>#N/A</v>
      </c>
    </row>
    <row r="612" spans="1:24" x14ac:dyDescent="0.25">
      <c r="A612" s="282">
        <f t="shared" si="96"/>
        <v>606.1</v>
      </c>
      <c r="B612" s="757">
        <v>36422</v>
      </c>
      <c r="C612" s="615">
        <v>0</v>
      </c>
      <c r="D612" s="615">
        <v>850</v>
      </c>
      <c r="E612" s="267">
        <f t="shared" si="97"/>
        <v>850</v>
      </c>
      <c r="F612" s="615">
        <v>5150008065</v>
      </c>
      <c r="G612" s="267" t="str">
        <f>IFERROR(VLOOKUP(F612,Database!A:D,2,FALSE),"FG not Found")</f>
        <v>SM .5OZ STRAW HONEY AFH</v>
      </c>
      <c r="H612" s="269">
        <f>IFERROR(VLOOKUP(F612,Database!A:C,3,FALSE),"r")</f>
        <v>0</v>
      </c>
      <c r="I612" s="269">
        <f>IFERROR(VLOOKUP(F612,Database!A:D,4,FALSE),"r")</f>
        <v>0</v>
      </c>
      <c r="J612" s="615"/>
      <c r="K612" s="671" t="e">
        <f t="shared" si="98"/>
        <v>#DIV/0!</v>
      </c>
      <c r="L612" s="670" t="e">
        <f t="shared" si="99"/>
        <v>#DIV/0!</v>
      </c>
      <c r="M612" s="335" t="e">
        <f t="shared" si="100"/>
        <v>#DIV/0!</v>
      </c>
      <c r="N612" s="269" t="e">
        <f t="shared" si="101"/>
        <v>#DIV/0!</v>
      </c>
      <c r="O612" s="269" t="e">
        <f t="shared" si="102"/>
        <v>#DIV/0!</v>
      </c>
      <c r="P612" s="340" t="e">
        <f t="shared" si="103"/>
        <v>#DIV/0!</v>
      </c>
      <c r="Q612" s="353">
        <f>IFERROR(VLOOKUP(F612,Database!A:F,6,FALSE),"No")</f>
        <v>0</v>
      </c>
      <c r="R612" s="353">
        <f>IFERROR(VLOOKUP(F613,Database!A:E,5,FALSE),"")</f>
        <v>0</v>
      </c>
      <c r="S612" s="352">
        <f>IFERROR(VLOOKUP(F612,Database!A:G,7,FALSE),"FG not Found")</f>
        <v>0</v>
      </c>
      <c r="T612" s="281" t="b">
        <f t="shared" si="104"/>
        <v>0</v>
      </c>
      <c r="X612" s="284" t="e">
        <f>IF(VLOOKUP($T612,Tags!A:AU,28)=$E612,"Tags/Reported Prod Match","Not a Match")</f>
        <v>#N/A</v>
      </c>
    </row>
    <row r="613" spans="1:24" x14ac:dyDescent="0.25">
      <c r="A613" s="282">
        <f t="shared" si="96"/>
        <v>607.1</v>
      </c>
      <c r="B613" s="757">
        <v>36423</v>
      </c>
      <c r="C613" s="615">
        <v>0</v>
      </c>
      <c r="D613" s="615">
        <v>1236</v>
      </c>
      <c r="E613" s="267">
        <f t="shared" si="97"/>
        <v>1236</v>
      </c>
      <c r="F613" s="615">
        <v>5150008066</v>
      </c>
      <c r="G613" s="267" t="str">
        <f>IFERROR(VLOOKUP(F613,Database!A:D,2,FALSE),"FG not Found")</f>
        <v>SM .5 OZ LEMON HONEY AFH</v>
      </c>
      <c r="H613" s="269">
        <f>IFERROR(VLOOKUP(F613,Database!A:C,3,FALSE),"r")</f>
        <v>1266.2</v>
      </c>
      <c r="I613" s="269">
        <f>IFERROR(VLOOKUP(F613,Database!A:D,4,FALSE),"r")</f>
        <v>154</v>
      </c>
      <c r="J613" s="615"/>
      <c r="K613" s="671">
        <f t="shared" si="98"/>
        <v>26</v>
      </c>
      <c r="L613" s="670">
        <f t="shared" si="99"/>
        <v>4004</v>
      </c>
      <c r="M613" s="335">
        <f t="shared" si="100"/>
        <v>0</v>
      </c>
      <c r="N613" s="269">
        <f t="shared" si="101"/>
        <v>9</v>
      </c>
      <c r="O613" s="269">
        <f t="shared" si="102"/>
        <v>1236</v>
      </c>
      <c r="P613" s="340">
        <f t="shared" si="103"/>
        <v>11395.800000000001</v>
      </c>
      <c r="Q613" s="353">
        <f>IFERROR(VLOOKUP(F613,Database!A:F,6,FALSE),"No")</f>
        <v>0</v>
      </c>
      <c r="R613" s="353" t="str">
        <f>IFERROR(VLOOKUP(F614,Database!A:E,5,FALSE),"")</f>
        <v>Not Acidified Product</v>
      </c>
      <c r="S613" s="352">
        <f>IFERROR(VLOOKUP(F613,Database!A:G,7,FALSE),"FG not Found")</f>
        <v>0</v>
      </c>
      <c r="T613" s="281" t="b">
        <f t="shared" si="104"/>
        <v>0</v>
      </c>
      <c r="X613" s="284" t="e">
        <f>IF(VLOOKUP($T613,Tags!A:AU,28)=$E613,"Tags/Reported Prod Match","Not a Match")</f>
        <v>#N/A</v>
      </c>
    </row>
    <row r="614" spans="1:24" x14ac:dyDescent="0.25">
      <c r="A614" s="282">
        <f t="shared" si="96"/>
        <v>608.1</v>
      </c>
      <c r="B614" s="757">
        <v>36424</v>
      </c>
      <c r="C614" s="615">
        <v>0</v>
      </c>
      <c r="D614" s="615">
        <v>0</v>
      </c>
      <c r="E614" s="267">
        <f t="shared" si="97"/>
        <v>0</v>
      </c>
      <c r="F614" s="615">
        <v>5150003116</v>
      </c>
      <c r="G614" s="267" t="str">
        <f>IFERROR(VLOOKUP(F614,Database!A:D,2,FALSE),"FG not Found")</f>
        <v>DK 10 OZ LEMON CURD-6PK</v>
      </c>
      <c r="H614" s="269">
        <f>IFERROR(VLOOKUP(F614,Database!A:C,3,FALSE),"r")</f>
        <v>2390</v>
      </c>
      <c r="I614" s="269">
        <f>IFERROR(VLOOKUP(F614,Database!A:D,4,FALSE),"r")</f>
        <v>360</v>
      </c>
      <c r="J614" s="615"/>
      <c r="K614" s="269">
        <f t="shared" si="98"/>
        <v>18</v>
      </c>
      <c r="L614" s="269">
        <f t="shared" si="99"/>
        <v>6480</v>
      </c>
      <c r="M614" s="335">
        <f t="shared" si="100"/>
        <v>0</v>
      </c>
      <c r="N614" s="269">
        <f t="shared" si="101"/>
        <v>0</v>
      </c>
      <c r="O614" s="269">
        <f t="shared" si="102"/>
        <v>0</v>
      </c>
      <c r="P614" s="340">
        <f t="shared" si="103"/>
        <v>0</v>
      </c>
      <c r="Q614" s="353" t="str">
        <f>IFERROR(VLOOKUP(F614,Database!A:F,6,FALSE),"No")</f>
        <v>Not a Designated Item to Send on Maturity</v>
      </c>
      <c r="R614" s="353" t="str">
        <f>IFERROR(VLOOKUP(F615,Database!A:E,5,FALSE),"")</f>
        <v>Not Acidified Product</v>
      </c>
      <c r="S614" s="352" t="str">
        <f>IFERROR(VLOOKUP(F614,Database!A:G,7,FALSE),"FG not Found")</f>
        <v>Not a Designated Item</v>
      </c>
      <c r="T614" s="281" t="b">
        <f t="shared" si="104"/>
        <v>0</v>
      </c>
      <c r="X614" s="284" t="e">
        <f>IF(VLOOKUP($T614,Tags!A:AU,28)=$E614,"Tags/Reported Prod Match","Not a Match")</f>
        <v>#N/A</v>
      </c>
    </row>
    <row r="615" spans="1:24" x14ac:dyDescent="0.25">
      <c r="A615" s="282">
        <f t="shared" si="96"/>
        <v>609.1</v>
      </c>
      <c r="B615" s="757">
        <v>36425</v>
      </c>
      <c r="C615" s="615">
        <v>0</v>
      </c>
      <c r="D615" s="615">
        <v>1010</v>
      </c>
      <c r="E615" s="267">
        <f t="shared" si="97"/>
        <v>1010</v>
      </c>
      <c r="F615" s="615">
        <v>5150004017</v>
      </c>
      <c r="G615" s="267" t="str">
        <f>IFERROR(VLOOKUP(F615,Database!A:D,2,FALSE),"FG not Found")</f>
        <v>SM 310 ML NSA RASP</v>
      </c>
      <c r="H615" s="269">
        <f>IFERROR(VLOOKUP(F615,Database!A:C,3,FALSE),"r")</f>
        <v>1955</v>
      </c>
      <c r="I615" s="269">
        <f>IFERROR(VLOOKUP(F615,Database!A:D,4,FALSE),"r")</f>
        <v>126</v>
      </c>
      <c r="J615" s="615"/>
      <c r="K615" s="269">
        <f t="shared" si="98"/>
        <v>22</v>
      </c>
      <c r="L615" s="269">
        <f t="shared" si="99"/>
        <v>2772</v>
      </c>
      <c r="M615" s="335">
        <f t="shared" si="100"/>
        <v>0</v>
      </c>
      <c r="N615" s="269">
        <f t="shared" si="101"/>
        <v>9</v>
      </c>
      <c r="O615" s="269">
        <f t="shared" si="102"/>
        <v>1010</v>
      </c>
      <c r="P615" s="340">
        <f t="shared" si="103"/>
        <v>17595</v>
      </c>
      <c r="Q615" s="353" t="str">
        <f>IFERROR(VLOOKUP(F615,Database!A:F,6,FALSE),"No")</f>
        <v>Not a Designated Item to Send on Maturity</v>
      </c>
      <c r="R615" s="353" t="str">
        <f>IFERROR(VLOOKUP(F616,Database!A:E,5,FALSE),"")</f>
        <v>Not Acidified Product</v>
      </c>
      <c r="S615" s="352" t="str">
        <f>IFERROR(VLOOKUP(F615,Database!A:G,7,FALSE),"FG not Found")</f>
        <v>Not a Designated Item</v>
      </c>
      <c r="T615" s="281" t="b">
        <f t="shared" si="104"/>
        <v>0</v>
      </c>
      <c r="X615" s="284" t="e">
        <f>IF(VLOOKUP($T615,Tags!A:AU,28)=$E615,"Tags/Reported Prod Match","Not a Match")</f>
        <v>#N/A</v>
      </c>
    </row>
    <row r="616" spans="1:24" x14ac:dyDescent="0.25">
      <c r="A616" s="282">
        <f t="shared" si="96"/>
        <v>610.1</v>
      </c>
      <c r="B616" s="757">
        <v>36426</v>
      </c>
      <c r="C616" s="615">
        <v>0</v>
      </c>
      <c r="D616" s="615">
        <v>957</v>
      </c>
      <c r="E616" s="267">
        <f t="shared" si="97"/>
        <v>957</v>
      </c>
      <c r="F616" s="615">
        <v>5150003353</v>
      </c>
      <c r="G616" s="267" t="str">
        <f>IFERROR(VLOOKUP(F616,Database!A:D,2,FALSE),"FG not Found")</f>
        <v>DK 10 OZ SDL STRAWBERRY PRES-6PK</v>
      </c>
      <c r="H616" s="269">
        <f>IFERROR(VLOOKUP(F616,Database!A:C,3,FALSE),"r")</f>
        <v>2462</v>
      </c>
      <c r="I616" s="269">
        <f>IFERROR(VLOOKUP(F616,Database!A:D,4,FALSE),"r")</f>
        <v>360</v>
      </c>
      <c r="J616" s="615"/>
      <c r="K616" s="269">
        <f t="shared" si="98"/>
        <v>18</v>
      </c>
      <c r="L616" s="269">
        <f t="shared" si="99"/>
        <v>6480</v>
      </c>
      <c r="M616" s="335">
        <f t="shared" si="100"/>
        <v>0</v>
      </c>
      <c r="N616" s="269">
        <f t="shared" si="101"/>
        <v>3</v>
      </c>
      <c r="O616" s="269">
        <f t="shared" si="102"/>
        <v>957</v>
      </c>
      <c r="P616" s="340">
        <f t="shared" si="103"/>
        <v>7386</v>
      </c>
      <c r="Q616" s="353" t="str">
        <f>IFERROR(VLOOKUP(F616,Database!A:F,6,FALSE),"No")</f>
        <v>Not a Designated Item to Send on Maturity</v>
      </c>
      <c r="R616" s="353" t="str">
        <f>IFERROR(VLOOKUP(F617,Database!A:E,5,FALSE),"")</f>
        <v>Not Acidified Product</v>
      </c>
      <c r="S616" s="352" t="str">
        <f>IFERROR(VLOOKUP(F616,Database!A:G,7,FALSE),"FG not Found")</f>
        <v>Not a Designated Item</v>
      </c>
      <c r="T616" s="281" t="b">
        <f t="shared" si="104"/>
        <v>0</v>
      </c>
      <c r="X616" s="284" t="e">
        <f>IF(VLOOKUP($T616,Tags!A:AU,28)=$E616,"Tags/Reported Prod Match","Not a Match")</f>
        <v>#N/A</v>
      </c>
    </row>
    <row r="617" spans="1:24" x14ac:dyDescent="0.25">
      <c r="A617" s="282">
        <f t="shared" si="96"/>
        <v>611.1</v>
      </c>
      <c r="B617" s="757">
        <v>36427</v>
      </c>
      <c r="C617" s="615">
        <v>0</v>
      </c>
      <c r="D617" s="615">
        <v>1088</v>
      </c>
      <c r="E617" s="267">
        <f t="shared" si="97"/>
        <v>1088</v>
      </c>
      <c r="F617" s="615">
        <v>5150003888</v>
      </c>
      <c r="G617" s="267" t="str">
        <f>IFERROR(VLOOKUP(F617,Database!A:D,2,FALSE),"FG not Found")</f>
        <v>DK 1 OZ ORANGE MARMALADE</v>
      </c>
      <c r="H617" s="269">
        <f>IFERROR(VLOOKUP(F617,Database!A:C,3,FALSE),"r")</f>
        <v>1928.2</v>
      </c>
      <c r="I617" s="269">
        <f>IFERROR(VLOOKUP(F617,Database!A:D,4,FALSE),"r")</f>
        <v>136</v>
      </c>
      <c r="J617" s="615"/>
      <c r="K617" s="269">
        <f t="shared" si="98"/>
        <v>23</v>
      </c>
      <c r="L617" s="269">
        <f t="shared" si="99"/>
        <v>3128</v>
      </c>
      <c r="M617" s="335">
        <f t="shared" si="100"/>
        <v>0</v>
      </c>
      <c r="N617" s="269">
        <f t="shared" si="101"/>
        <v>8</v>
      </c>
      <c r="O617" s="269">
        <f t="shared" si="102"/>
        <v>1088</v>
      </c>
      <c r="P617" s="340">
        <f t="shared" si="103"/>
        <v>15425.6</v>
      </c>
      <c r="Q617" s="353" t="str">
        <f>IFERROR(VLOOKUP(F617,Database!A:F,6,FALSE),"No")</f>
        <v>Not a Designated Item to Send on Maturity</v>
      </c>
      <c r="R617" s="353" t="str">
        <f>IFERROR(VLOOKUP(F618,Database!A:E,5,FALSE),"")</f>
        <v>Q</v>
      </c>
      <c r="S617" s="352" t="str">
        <f>IFERROR(VLOOKUP(F617,Database!A:G,7,FALSE),"FG not Found")</f>
        <v>Not a Designated Item</v>
      </c>
      <c r="T617" s="281" t="b">
        <f t="shared" si="104"/>
        <v>0</v>
      </c>
      <c r="X617" s="284" t="e">
        <f>IF(VLOOKUP($T617,Tags!A:AU,28)=$E617,"Tags/Reported Prod Match","Not a Match")</f>
        <v>#N/A</v>
      </c>
    </row>
    <row r="618" spans="1:24" x14ac:dyDescent="0.25">
      <c r="A618" s="282">
        <f t="shared" si="96"/>
        <v>612.1</v>
      </c>
      <c r="B618" s="757">
        <v>36428</v>
      </c>
      <c r="C618" s="615">
        <v>0</v>
      </c>
      <c r="D618" s="615">
        <v>1800</v>
      </c>
      <c r="E618" s="267">
        <f t="shared" si="97"/>
        <v>1800</v>
      </c>
      <c r="F618" s="615">
        <v>5150055225</v>
      </c>
      <c r="G618" s="267" t="str">
        <f>IFERROR(VLOOKUP(F618,Database!A:D,2,FALSE),"FG not Found")</f>
        <v>C&amp;B 12 OZ ZESTY SHRIMP SCE 6CT</v>
      </c>
      <c r="H618" s="269">
        <f>IFERROR(VLOOKUP(F618,Database!A:C,3,FALSE),"r")</f>
        <v>1510</v>
      </c>
      <c r="I618" s="269">
        <f>IFERROR(VLOOKUP(F618,Database!A:D,4,FALSE),"r")</f>
        <v>200</v>
      </c>
      <c r="J618" s="615"/>
      <c r="K618" s="269">
        <f t="shared" si="98"/>
        <v>26</v>
      </c>
      <c r="L618" s="269">
        <f t="shared" si="99"/>
        <v>5200</v>
      </c>
      <c r="M618" s="335">
        <f t="shared" si="100"/>
        <v>0</v>
      </c>
      <c r="N618" s="269">
        <f t="shared" si="101"/>
        <v>9</v>
      </c>
      <c r="O618" s="269">
        <f t="shared" si="102"/>
        <v>1800</v>
      </c>
      <c r="P618" s="340">
        <f t="shared" si="103"/>
        <v>13590</v>
      </c>
      <c r="Q618" s="353" t="str">
        <f>IFERROR(VLOOKUP(F618,Database!A:F,6,FALSE),"No")</f>
        <v>Not a Designated Item to Send on Maturity</v>
      </c>
      <c r="R618" s="353" t="str">
        <f>IFERROR(VLOOKUP(F619,Database!A:E,5,FALSE),"")</f>
        <v>Q</v>
      </c>
      <c r="S618" s="352" t="str">
        <f>IFERROR(VLOOKUP(F618,Database!A:G,7,FALSE),"FG not Found")</f>
        <v>Not a Designated Item</v>
      </c>
      <c r="T618" s="281" t="b">
        <f t="shared" si="104"/>
        <v>0</v>
      </c>
      <c r="X618" s="284" t="e">
        <f>IF(VLOOKUP($T618,Tags!A:AU,28)=$E618,"Tags/Reported Prod Match","Not a Match")</f>
        <v>#N/A</v>
      </c>
    </row>
    <row r="619" spans="1:24" x14ac:dyDescent="0.25">
      <c r="A619" s="282">
        <f t="shared" si="96"/>
        <v>613.1</v>
      </c>
      <c r="B619" s="757">
        <v>36429</v>
      </c>
      <c r="C619" s="615">
        <v>0</v>
      </c>
      <c r="D619" s="615">
        <v>730</v>
      </c>
      <c r="E619" s="267">
        <f t="shared" si="97"/>
        <v>730</v>
      </c>
      <c r="F619" s="615">
        <v>5150028705</v>
      </c>
      <c r="G619" s="267" t="str">
        <f>IFERROR(VLOOKUP(F619,Database!A:D,2,FALSE),"FG not Found")</f>
        <v>C&amp;B 12 OZ SHRIMP SCE 12 CT</v>
      </c>
      <c r="H619" s="269">
        <f>IFERROR(VLOOKUP(F619,Database!A:C,3,FALSE),"r")</f>
        <v>1890</v>
      </c>
      <c r="I619" s="269">
        <f>IFERROR(VLOOKUP(F619,Database!A:D,4,FALSE),"r")</f>
        <v>125</v>
      </c>
      <c r="J619" s="615"/>
      <c r="K619" s="269">
        <f t="shared" si="98"/>
        <v>23</v>
      </c>
      <c r="L619" s="269">
        <f t="shared" si="99"/>
        <v>2875</v>
      </c>
      <c r="M619" s="335">
        <f t="shared" si="100"/>
        <v>0</v>
      </c>
      <c r="N619" s="269">
        <f t="shared" si="101"/>
        <v>6</v>
      </c>
      <c r="O619" s="269">
        <f t="shared" si="102"/>
        <v>730</v>
      </c>
      <c r="P619" s="340">
        <f t="shared" si="103"/>
        <v>11340</v>
      </c>
      <c r="Q619" s="353" t="str">
        <f>IFERROR(VLOOKUP(F619,Database!A:F,6,FALSE),"No")</f>
        <v>Not a Designated Item to Send on Maturity</v>
      </c>
      <c r="R619" s="353" t="str">
        <f>IFERROR(VLOOKUP(F620,Database!A:E,5,FALSE),"")</f>
        <v>N</v>
      </c>
      <c r="S619" s="352" t="str">
        <f>IFERROR(VLOOKUP(F619,Database!A:G,7,FALSE),"FG not Found")</f>
        <v>Not a Designated Item</v>
      </c>
      <c r="T619" s="281" t="b">
        <f t="shared" si="104"/>
        <v>1</v>
      </c>
      <c r="X619" s="284" t="e">
        <f>IF(VLOOKUP($T619,Tags!A:AU,28)=$E619,"Tags/Reported Prod Match","Not a Match")</f>
        <v>#N/A</v>
      </c>
    </row>
    <row r="620" spans="1:24" x14ac:dyDescent="0.25">
      <c r="A620" s="282">
        <f t="shared" si="96"/>
        <v>614.1</v>
      </c>
      <c r="B620" s="757">
        <v>36430</v>
      </c>
      <c r="C620" s="615">
        <v>0</v>
      </c>
      <c r="D620" s="615">
        <v>5165</v>
      </c>
      <c r="E620" s="267">
        <f t="shared" si="97"/>
        <v>5165</v>
      </c>
      <c r="F620" s="615">
        <v>5150028620</v>
      </c>
      <c r="G620" s="267" t="str">
        <f>IFERROR(VLOOKUP(F620,Database!A:D,2,FALSE),"FG not Found")</f>
        <v>C&amp;B 9 OZ MAJOR GREY CHUTNEY</v>
      </c>
      <c r="H620" s="269">
        <f>IFERROR(VLOOKUP(F620,Database!A:C,3,FALSE),"r")</f>
        <v>1646</v>
      </c>
      <c r="I620" s="269">
        <f>IFERROR(VLOOKUP(F620,Database!A:D,4,FALSE),"r")</f>
        <v>280</v>
      </c>
      <c r="J620" s="615"/>
      <c r="K620" s="269">
        <f t="shared" si="98"/>
        <v>26</v>
      </c>
      <c r="L620" s="269">
        <f t="shared" si="99"/>
        <v>7280</v>
      </c>
      <c r="M620" s="335">
        <f t="shared" si="100"/>
        <v>0</v>
      </c>
      <c r="N620" s="269">
        <f t="shared" si="101"/>
        <v>19</v>
      </c>
      <c r="O620" s="269">
        <f t="shared" si="102"/>
        <v>5165</v>
      </c>
      <c r="P620" s="340">
        <f t="shared" si="103"/>
        <v>31274</v>
      </c>
      <c r="Q620" s="353" t="str">
        <f>IFERROR(VLOOKUP(F620,Database!A:F,6,FALSE),"No")</f>
        <v>Not a Designated Item to Send on Maturity</v>
      </c>
      <c r="R620" s="353" t="str">
        <f>IFERROR(VLOOKUP(F621,Database!A:E,5,FALSE),"")</f>
        <v>Not Acidified Product</v>
      </c>
      <c r="S620" s="352" t="str">
        <f>IFERROR(VLOOKUP(F620,Database!A:G,7,FALSE),"FG not Found")</f>
        <v>Not a Designated Item</v>
      </c>
      <c r="T620" s="281" t="b">
        <f t="shared" si="104"/>
        <v>0</v>
      </c>
      <c r="X620" s="284" t="e">
        <f>IF(VLOOKUP($T620,Tags!A:AU,28)=$E620,"Tags/Reported Prod Match","Not a Match")</f>
        <v>#N/A</v>
      </c>
    </row>
    <row r="621" spans="1:24" x14ac:dyDescent="0.25">
      <c r="A621" s="282">
        <f t="shared" si="96"/>
        <v>615.1</v>
      </c>
      <c r="B621" s="757">
        <v>36431</v>
      </c>
      <c r="C621" s="615">
        <v>0</v>
      </c>
      <c r="D621" s="615">
        <v>3088</v>
      </c>
      <c r="E621" s="267">
        <f t="shared" si="97"/>
        <v>3088</v>
      </c>
      <c r="F621" s="615">
        <v>5150003921</v>
      </c>
      <c r="G621" s="267" t="str">
        <f>IFERROR(VLOOKUP(F621,Database!A:D,2,FALSE),"FG not Found")</f>
        <v>DK 45G MAPLE SYRUP SPN INTL</v>
      </c>
      <c r="H621" s="269">
        <f>IFERROR(VLOOKUP(F621,Database!A:C,3,FALSE),"r")</f>
        <v>0</v>
      </c>
      <c r="I621" s="269">
        <f>IFERROR(VLOOKUP(F621,Database!A:D,4,FALSE),"r")</f>
        <v>0</v>
      </c>
      <c r="J621" s="615"/>
      <c r="K621" s="269" t="e">
        <f t="shared" si="98"/>
        <v>#DIV/0!</v>
      </c>
      <c r="L621" s="269" t="e">
        <f t="shared" si="99"/>
        <v>#DIV/0!</v>
      </c>
      <c r="M621" s="335" t="e">
        <f t="shared" si="100"/>
        <v>#DIV/0!</v>
      </c>
      <c r="N621" s="269" t="e">
        <f t="shared" si="101"/>
        <v>#DIV/0!</v>
      </c>
      <c r="O621" s="269" t="e">
        <f t="shared" si="102"/>
        <v>#DIV/0!</v>
      </c>
      <c r="P621" s="340" t="e">
        <f t="shared" si="103"/>
        <v>#DIV/0!</v>
      </c>
      <c r="Q621" s="353" t="str">
        <f>IFERROR(VLOOKUP(F621,Database!A:F,6,FALSE),"No")</f>
        <v>Not a Designated Item to Send on Maturity</v>
      </c>
      <c r="R621" s="353" t="str">
        <f>IFERROR(VLOOKUP(F622,Database!A:E,5,FALSE),"")</f>
        <v>Not Acidified Product</v>
      </c>
      <c r="S621" s="352" t="str">
        <f>IFERROR(VLOOKUP(F621,Database!A:G,7,FALSE),"FG not Found")</f>
        <v>Not a Designated Item</v>
      </c>
      <c r="T621" s="281" t="b">
        <f t="shared" si="104"/>
        <v>0</v>
      </c>
      <c r="X621" s="284" t="e">
        <f>IF(VLOOKUP($T621,Tags!A:AU,28)=$E621,"Tags/Reported Prod Match","Not a Match")</f>
        <v>#N/A</v>
      </c>
    </row>
    <row r="622" spans="1:24" x14ac:dyDescent="0.25">
      <c r="A622" s="282">
        <f t="shared" si="96"/>
        <v>616.1</v>
      </c>
      <c r="B622" s="757">
        <v>36432</v>
      </c>
      <c r="C622" s="615">
        <v>0</v>
      </c>
      <c r="D622" s="615">
        <v>5077</v>
      </c>
      <c r="E622" s="267">
        <f t="shared" si="97"/>
        <v>5077</v>
      </c>
      <c r="F622" s="615">
        <v>5150010864</v>
      </c>
      <c r="G622" s="267" t="str">
        <f>IFERROR(VLOOKUP(F622,Database!A:D,2,FALSE),"FG not Found")</f>
        <v>SM 11.5 OZ HOT FUDGE SMPL DLT</v>
      </c>
      <c r="H622" s="269">
        <f>IFERROR(VLOOKUP(F622,Database!A:C,3,FALSE),"r")</f>
        <v>1980.2</v>
      </c>
      <c r="I622" s="269">
        <f>IFERROR(VLOOKUP(F622,Database!A:D,4,FALSE),"r")</f>
        <v>252</v>
      </c>
      <c r="J622" s="615"/>
      <c r="K622" s="269">
        <f t="shared" si="98"/>
        <v>22</v>
      </c>
      <c r="L622" s="269">
        <f t="shared" si="99"/>
        <v>5544</v>
      </c>
      <c r="M622" s="335">
        <f t="shared" si="100"/>
        <v>0</v>
      </c>
      <c r="N622" s="269">
        <f t="shared" si="101"/>
        <v>21</v>
      </c>
      <c r="O622" s="269">
        <f t="shared" si="102"/>
        <v>5077</v>
      </c>
      <c r="P622" s="340">
        <f t="shared" si="103"/>
        <v>41584.200000000004</v>
      </c>
      <c r="Q622" s="353" t="str">
        <f>IFERROR(VLOOKUP(F622,Database!A:F,6,FALSE),"No")</f>
        <v>Not a Designated Item to Send on Maturity</v>
      </c>
      <c r="R622" s="353" t="str">
        <f>IFERROR(VLOOKUP(F623,Database!A:E,5,FALSE),"")</f>
        <v>Not Acidified Product</v>
      </c>
      <c r="S622" s="352" t="str">
        <f>IFERROR(VLOOKUP(F622,Database!A:G,7,FALSE),"FG not Found")</f>
        <v>Not a Designated Item</v>
      </c>
      <c r="T622" s="281" t="b">
        <f t="shared" si="104"/>
        <v>0</v>
      </c>
      <c r="X622" s="284" t="e">
        <f>IF(VLOOKUP($T622,Tags!A:AU,28)=$E622,"Tags/Reported Prod Match","Not a Match")</f>
        <v>#N/A</v>
      </c>
    </row>
    <row r="623" spans="1:24" x14ac:dyDescent="0.25">
      <c r="A623" s="282">
        <f t="shared" si="96"/>
        <v>617.1</v>
      </c>
      <c r="B623" s="757">
        <v>36433</v>
      </c>
      <c r="C623" s="615">
        <v>0</v>
      </c>
      <c r="D623" s="615">
        <v>20757</v>
      </c>
      <c r="E623" s="267">
        <f t="shared" si="97"/>
        <v>20757</v>
      </c>
      <c r="F623" s="615">
        <v>5150010860</v>
      </c>
      <c r="G623" s="267" t="str">
        <f>IFERROR(VLOOKUP(F623,Database!A:D,2,FALSE),"FG not Found")</f>
        <v>SM 11.5 OZ SLTD CRML SMPL DLT</v>
      </c>
      <c r="H623" s="269">
        <f>IFERROR(VLOOKUP(F623,Database!A:C,3,FALSE),"r")</f>
        <v>1980.2</v>
      </c>
      <c r="I623" s="269">
        <f>IFERROR(VLOOKUP(F623,Database!A:D,4,FALSE),"r")</f>
        <v>252</v>
      </c>
      <c r="J623" s="615"/>
      <c r="K623" s="269">
        <f t="shared" si="98"/>
        <v>22</v>
      </c>
      <c r="L623" s="269">
        <f t="shared" si="99"/>
        <v>5544</v>
      </c>
      <c r="M623" s="335">
        <f t="shared" si="100"/>
        <v>3</v>
      </c>
      <c r="N623" s="269">
        <f t="shared" si="101"/>
        <v>17</v>
      </c>
      <c r="O623" s="269">
        <f t="shared" si="102"/>
        <v>4125</v>
      </c>
      <c r="P623" s="340">
        <f t="shared" si="103"/>
        <v>33663.4</v>
      </c>
      <c r="Q623" s="353" t="str">
        <f>IFERROR(VLOOKUP(F623,Database!A:F,6,FALSE),"No")</f>
        <v>Not a Designated Item to Send on Maturity</v>
      </c>
      <c r="R623" s="353" t="str">
        <f>IFERROR(VLOOKUP(F624,Database!A:E,5,FALSE),"")</f>
        <v>Not Acidified Product</v>
      </c>
      <c r="S623" s="352" t="str">
        <f>IFERROR(VLOOKUP(F623,Database!A:G,7,FALSE),"FG not Found")</f>
        <v>Not a Designated Item</v>
      </c>
      <c r="T623" s="281" t="b">
        <f t="shared" si="104"/>
        <v>1</v>
      </c>
      <c r="X623" s="284" t="e">
        <f>IF(VLOOKUP($T623,Tags!A:AU,28)=$E623,"Tags/Reported Prod Match","Not a Match")</f>
        <v>#N/A</v>
      </c>
    </row>
    <row r="624" spans="1:24" x14ac:dyDescent="0.25">
      <c r="A624" s="282">
        <f t="shared" si="96"/>
        <v>618.1</v>
      </c>
      <c r="B624" s="757">
        <v>36434</v>
      </c>
      <c r="C624" s="615">
        <v>0</v>
      </c>
      <c r="D624" s="615">
        <v>0</v>
      </c>
      <c r="E624" s="267">
        <f t="shared" si="97"/>
        <v>0</v>
      </c>
      <c r="F624" s="615">
        <v>5150003356</v>
      </c>
      <c r="G624" s="267" t="str">
        <f>IFERROR(VLOOKUP(F624,Database!A:D,2,FALSE),"FG not Found")</f>
        <v>DK 10 OZ SDL RED RASP PRES-6PK</v>
      </c>
      <c r="H624" s="269">
        <f>IFERROR(VLOOKUP(F624,Database!A:C,3,FALSE),"r")</f>
        <v>2462</v>
      </c>
      <c r="I624" s="269">
        <f>IFERROR(VLOOKUP(F624,Database!A:D,4,FALSE),"r")</f>
        <v>360</v>
      </c>
      <c r="J624" s="615"/>
      <c r="K624" s="269">
        <f t="shared" si="98"/>
        <v>18</v>
      </c>
      <c r="L624" s="269">
        <f t="shared" si="99"/>
        <v>6480</v>
      </c>
      <c r="M624" s="335">
        <f t="shared" si="100"/>
        <v>0</v>
      </c>
      <c r="N624" s="269">
        <f t="shared" si="101"/>
        <v>0</v>
      </c>
      <c r="O624" s="269">
        <f t="shared" si="102"/>
        <v>0</v>
      </c>
      <c r="P624" s="340">
        <f t="shared" si="103"/>
        <v>0</v>
      </c>
      <c r="Q624" s="353" t="str">
        <f>IFERROR(VLOOKUP(F624,Database!A:F,6,FALSE),"No")</f>
        <v>Not a Designated Item to Send on Maturity</v>
      </c>
      <c r="R624" s="353" t="str">
        <f>IFERROR(VLOOKUP(F625,Database!A:E,5,FALSE),"")</f>
        <v>Not Acidified Product</v>
      </c>
      <c r="S624" s="352" t="str">
        <f>IFERROR(VLOOKUP(F624,Database!A:G,7,FALSE),"FG not Found")</f>
        <v>Not a Designated Item</v>
      </c>
      <c r="T624" s="281" t="b">
        <f t="shared" si="104"/>
        <v>0</v>
      </c>
      <c r="X624" s="284" t="e">
        <f>IF(VLOOKUP($T624,Tags!A:AU,28)=$E624,"Tags/Reported Prod Match","Not a Match")</f>
        <v>#N/A</v>
      </c>
    </row>
    <row r="625" spans="1:24" x14ac:dyDescent="0.25">
      <c r="A625" s="282">
        <f t="shared" si="96"/>
        <v>619.1</v>
      </c>
      <c r="B625" s="757">
        <v>36435</v>
      </c>
      <c r="C625" s="615">
        <v>0</v>
      </c>
      <c r="D625" s="615">
        <v>0</v>
      </c>
      <c r="E625" s="267">
        <f t="shared" si="97"/>
        <v>0</v>
      </c>
      <c r="F625" s="615">
        <v>5150003887</v>
      </c>
      <c r="G625" s="267" t="str">
        <f>IFERROR(VLOOKUP(F625,Database!A:D,2,FALSE),"FG not Found")</f>
        <v>DK 1 OZ RED RASPBERRY PRES</v>
      </c>
      <c r="H625" s="269">
        <f>IFERROR(VLOOKUP(F625,Database!A:C,3,FALSE),"r")</f>
        <v>1996.2</v>
      </c>
      <c r="I625" s="269">
        <f>IFERROR(VLOOKUP(F625,Database!A:D,4,FALSE),"r")</f>
        <v>136</v>
      </c>
      <c r="J625" s="615"/>
      <c r="K625" s="269">
        <f t="shared" si="98"/>
        <v>22</v>
      </c>
      <c r="L625" s="269">
        <f t="shared" si="99"/>
        <v>2992</v>
      </c>
      <c r="M625" s="335">
        <f t="shared" si="100"/>
        <v>0</v>
      </c>
      <c r="N625" s="269">
        <f t="shared" si="101"/>
        <v>0</v>
      </c>
      <c r="O625" s="269">
        <f t="shared" si="102"/>
        <v>0</v>
      </c>
      <c r="P625" s="340">
        <f t="shared" si="103"/>
        <v>0</v>
      </c>
      <c r="Q625" s="353" t="str">
        <f>IFERROR(VLOOKUP(F625,Database!A:F,6,FALSE),"No")</f>
        <v>Not a Designated Item to Send on Maturity</v>
      </c>
      <c r="R625" s="353" t="str">
        <f>IFERROR(VLOOKUP(F626,Database!A:E,5,FALSE),"")</f>
        <v>O</v>
      </c>
      <c r="S625" s="352" t="str">
        <f>IFERROR(VLOOKUP(F625,Database!A:G,7,FALSE),"FG not Found")</f>
        <v>Not a Designated Item</v>
      </c>
      <c r="T625" s="281" t="b">
        <f t="shared" si="104"/>
        <v>0</v>
      </c>
      <c r="X625" s="284" t="e">
        <f>IF(VLOOKUP($T625,Tags!A:AU,28)=$E625,"Tags/Reported Prod Match","Not a Match")</f>
        <v>#N/A</v>
      </c>
    </row>
    <row r="626" spans="1:24" x14ac:dyDescent="0.25">
      <c r="A626" s="282">
        <f t="shared" si="96"/>
        <v>620.1</v>
      </c>
      <c r="B626" s="757">
        <v>36436</v>
      </c>
      <c r="C626" s="615">
        <v>0</v>
      </c>
      <c r="D626" s="615">
        <v>0</v>
      </c>
      <c r="E626" s="267">
        <f t="shared" si="97"/>
        <v>0</v>
      </c>
      <c r="F626" s="615">
        <v>5150028621</v>
      </c>
      <c r="G626" s="267" t="str">
        <f>IFERROR(VLOOKUP(F626,Database!A:D,2,FALSE),"FG not Found")</f>
        <v>C&amp;B 9 OZ HOT MANGO CHUTNEY</v>
      </c>
      <c r="H626" s="269">
        <f>IFERROR(VLOOKUP(F626,Database!A:C,3,FALSE),"r")</f>
        <v>1646</v>
      </c>
      <c r="I626" s="269">
        <f>IFERROR(VLOOKUP(F626,Database!A:D,4,FALSE),"r")</f>
        <v>280</v>
      </c>
      <c r="J626" s="615"/>
      <c r="K626" s="269">
        <f t="shared" si="98"/>
        <v>26</v>
      </c>
      <c r="L626" s="269">
        <f t="shared" si="99"/>
        <v>7280</v>
      </c>
      <c r="M626" s="335">
        <f t="shared" si="100"/>
        <v>0</v>
      </c>
      <c r="N626" s="269">
        <f t="shared" si="101"/>
        <v>0</v>
      </c>
      <c r="O626" s="269">
        <f t="shared" si="102"/>
        <v>0</v>
      </c>
      <c r="P626" s="340">
        <f t="shared" si="103"/>
        <v>0</v>
      </c>
      <c r="Q626" s="353" t="str">
        <f>IFERROR(VLOOKUP(F626,Database!A:F,6,FALSE),"No")</f>
        <v>Not a Designated Item to Send on Maturity</v>
      </c>
      <c r="R626" s="353" t="str">
        <f>IFERROR(VLOOKUP(F627,Database!A:E,5,FALSE),"")</f>
        <v>Not Acidified Product</v>
      </c>
      <c r="S626" s="352" t="str">
        <f>IFERROR(VLOOKUP(F626,Database!A:G,7,FALSE),"FG not Found")</f>
        <v>Not a Designated Item</v>
      </c>
      <c r="T626" s="281" t="b">
        <f t="shared" si="104"/>
        <v>0</v>
      </c>
      <c r="X626" s="284" t="e">
        <f>IF(VLOOKUP($T626,Tags!A:AU,28)=$E626,"Tags/Reported Prod Match","Not a Match")</f>
        <v>#N/A</v>
      </c>
    </row>
    <row r="627" spans="1:24" x14ac:dyDescent="0.25">
      <c r="A627" s="282">
        <f t="shared" si="96"/>
        <v>621.1</v>
      </c>
      <c r="B627" s="757">
        <v>36437</v>
      </c>
      <c r="C627" s="615">
        <v>0</v>
      </c>
      <c r="D627" s="615">
        <v>0</v>
      </c>
      <c r="E627" s="267">
        <f t="shared" si="97"/>
        <v>0</v>
      </c>
      <c r="F627" s="615">
        <v>5150004017</v>
      </c>
      <c r="G627" s="267" t="str">
        <f>IFERROR(VLOOKUP(F627,Database!A:D,2,FALSE),"FG not Found")</f>
        <v>SM 310 ML NSA RASP</v>
      </c>
      <c r="H627" s="269">
        <f>IFERROR(VLOOKUP(F627,Database!A:C,3,FALSE),"r")</f>
        <v>1955</v>
      </c>
      <c r="I627" s="269">
        <f>IFERROR(VLOOKUP(F627,Database!A:D,4,FALSE),"r")</f>
        <v>126</v>
      </c>
      <c r="J627" s="615"/>
      <c r="K627" s="269">
        <f t="shared" si="98"/>
        <v>22</v>
      </c>
      <c r="L627" s="269">
        <f t="shared" si="99"/>
        <v>2772</v>
      </c>
      <c r="M627" s="335">
        <f t="shared" si="100"/>
        <v>0</v>
      </c>
      <c r="N627" s="269">
        <f t="shared" si="101"/>
        <v>0</v>
      </c>
      <c r="O627" s="269">
        <f t="shared" si="102"/>
        <v>0</v>
      </c>
      <c r="P627" s="340">
        <f t="shared" si="103"/>
        <v>0</v>
      </c>
      <c r="Q627" s="353" t="str">
        <f>IFERROR(VLOOKUP(F627,Database!A:F,6,FALSE),"No")</f>
        <v>Not a Designated Item to Send on Maturity</v>
      </c>
      <c r="R627" s="353" t="str">
        <f>IFERROR(VLOOKUP(F628,Database!A:E,5,FALSE),"")</f>
        <v>Not Acidified Product</v>
      </c>
      <c r="S627" s="352" t="str">
        <f>IFERROR(VLOOKUP(F627,Database!A:G,7,FALSE),"FG not Found")</f>
        <v>Not a Designated Item</v>
      </c>
      <c r="T627" s="281" t="b">
        <f t="shared" si="104"/>
        <v>0</v>
      </c>
      <c r="X627" s="284" t="e">
        <f>IF(VLOOKUP($T627,Tags!A:AU,28)=$E627,"Tags/Reported Prod Match","Not a Match")</f>
        <v>#N/A</v>
      </c>
    </row>
    <row r="628" spans="1:24" x14ac:dyDescent="0.25">
      <c r="A628" s="282">
        <f t="shared" si="96"/>
        <v>622.1</v>
      </c>
      <c r="B628" s="757">
        <v>36438</v>
      </c>
      <c r="C628" s="615">
        <v>0</v>
      </c>
      <c r="D628" s="615">
        <v>0</v>
      </c>
      <c r="E628" s="267">
        <f t="shared" si="97"/>
        <v>0</v>
      </c>
      <c r="F628" s="615">
        <v>5150002999</v>
      </c>
      <c r="G628" s="267" t="str">
        <f>IFERROR(VLOOKUP(F628,Database!A:D,2,FALSE),"FG not Found")</f>
        <v>SM 10ML BLUEBERRY JAM PC</v>
      </c>
      <c r="H628" s="269">
        <f>IFERROR(VLOOKUP(F628,Database!A:C,3,FALSE),"r")</f>
        <v>1143</v>
      </c>
      <c r="I628" s="269">
        <f>IFERROR(VLOOKUP(F628,Database!A:D,4,FALSE),"r")</f>
        <v>154</v>
      </c>
      <c r="J628" s="615"/>
      <c r="K628" s="269">
        <f t="shared" si="98"/>
        <v>26</v>
      </c>
      <c r="L628" s="269">
        <f t="shared" si="99"/>
        <v>4004</v>
      </c>
      <c r="M628" s="335">
        <f t="shared" si="100"/>
        <v>0</v>
      </c>
      <c r="N628" s="269">
        <f t="shared" si="101"/>
        <v>0</v>
      </c>
      <c r="O628" s="269">
        <f t="shared" si="102"/>
        <v>0</v>
      </c>
      <c r="P628" s="340">
        <f t="shared" si="103"/>
        <v>0</v>
      </c>
      <c r="Q628" s="353" t="str">
        <f>IFERROR(VLOOKUP(F628,Database!A:F,6,FALSE),"No")</f>
        <v>Not a Designated Item to Send on Maturity</v>
      </c>
      <c r="R628" s="353" t="str">
        <f>IFERROR(VLOOKUP(F629,Database!A:E,5,FALSE),"")</f>
        <v>Not Acidified Product</v>
      </c>
      <c r="S628" s="352" t="str">
        <f>IFERROR(VLOOKUP(F628,Database!A:G,7,FALSE),"FG not Found")</f>
        <v>Not a Designated Item</v>
      </c>
      <c r="T628" s="281" t="b">
        <f t="shared" si="104"/>
        <v>0</v>
      </c>
      <c r="X628" s="284" t="e">
        <f>IF(VLOOKUP($T628,Tags!A:AU,28)=$E628,"Tags/Reported Prod Match","Not a Match")</f>
        <v>#N/A</v>
      </c>
    </row>
    <row r="629" spans="1:24" x14ac:dyDescent="0.25">
      <c r="A629" s="282">
        <f t="shared" si="96"/>
        <v>623.1</v>
      </c>
      <c r="B629" s="757">
        <v>36439</v>
      </c>
      <c r="C629" s="615">
        <v>0</v>
      </c>
      <c r="D629" s="732">
        <v>0</v>
      </c>
      <c r="E629" s="733">
        <f t="shared" si="97"/>
        <v>0</v>
      </c>
      <c r="F629" s="732">
        <v>5150010865</v>
      </c>
      <c r="G629" s="733" t="str">
        <f>IFERROR(VLOOKUP(F629,Database!A:D,2,FALSE),"FG not Found")</f>
        <v>SM 11.5 OZ DARK CHOC SMPL DLT</v>
      </c>
      <c r="H629" s="734">
        <f>IFERROR(VLOOKUP(F629,Database!A:C,3,FALSE),"r")</f>
        <v>1980.2</v>
      </c>
      <c r="I629" s="734">
        <f>IFERROR(VLOOKUP(F629,Database!A:D,4,FALSE),"r")</f>
        <v>252</v>
      </c>
      <c r="J629" s="732"/>
      <c r="K629" s="734">
        <f t="shared" si="98"/>
        <v>22</v>
      </c>
      <c r="L629" s="734">
        <f t="shared" si="99"/>
        <v>5544</v>
      </c>
      <c r="M629" s="735">
        <f t="shared" si="100"/>
        <v>0</v>
      </c>
      <c r="N629" s="734">
        <f t="shared" si="101"/>
        <v>0</v>
      </c>
      <c r="O629" s="734">
        <f t="shared" si="102"/>
        <v>0</v>
      </c>
      <c r="P629" s="736">
        <f t="shared" si="103"/>
        <v>0</v>
      </c>
      <c r="Q629" s="353" t="str">
        <f>IFERROR(VLOOKUP(F629,Database!A:F,6,FALSE),"No")</f>
        <v>Not a Designated Item to Send on Maturity</v>
      </c>
      <c r="R629" s="353" t="str">
        <f>IFERROR(VLOOKUP(F630,Database!A:E,5,FALSE),"")</f>
        <v>Not Acidified Product</v>
      </c>
      <c r="S629" s="352" t="str">
        <f>IFERROR(VLOOKUP(F629,Database!A:G,7,FALSE),"FG not Found")</f>
        <v>Not a Designated Item</v>
      </c>
      <c r="T629" s="281" t="b">
        <f t="shared" si="104"/>
        <v>0</v>
      </c>
      <c r="X629" s="284" t="e">
        <f>IF(VLOOKUP($T629,Tags!A:AU,28)=$E629,"Tags/Reported Prod Match","Not a Match")</f>
        <v>#N/A</v>
      </c>
    </row>
    <row r="630" spans="1:24" x14ac:dyDescent="0.25">
      <c r="A630" s="282">
        <f t="shared" si="96"/>
        <v>624.1</v>
      </c>
      <c r="B630" s="757">
        <v>43899</v>
      </c>
      <c r="C630" s="615">
        <v>0</v>
      </c>
      <c r="D630" s="615">
        <v>0</v>
      </c>
      <c r="E630" s="267">
        <f t="shared" si="97"/>
        <v>0</v>
      </c>
      <c r="F630" s="615">
        <v>5150003116</v>
      </c>
      <c r="G630" s="267" t="str">
        <f>IFERROR(VLOOKUP(F630,Database!A:D,2,FALSE),"FG not Found")</f>
        <v>DK 10 OZ LEMON CURD-6PK</v>
      </c>
      <c r="H630" s="269">
        <f>IFERROR(VLOOKUP(F630,Database!A:C,3,FALSE),"r")</f>
        <v>2390</v>
      </c>
      <c r="I630" s="269">
        <f>IFERROR(VLOOKUP(F630,Database!A:D,4,FALSE),"r")</f>
        <v>360</v>
      </c>
      <c r="J630" s="615"/>
      <c r="K630" s="269">
        <f t="shared" si="98"/>
        <v>18</v>
      </c>
      <c r="L630" s="269">
        <f t="shared" si="99"/>
        <v>6480</v>
      </c>
      <c r="M630" s="335">
        <f t="shared" si="100"/>
        <v>0</v>
      </c>
      <c r="N630" s="269">
        <f t="shared" si="101"/>
        <v>0</v>
      </c>
      <c r="O630" s="269">
        <f t="shared" si="102"/>
        <v>0</v>
      </c>
      <c r="P630" s="340">
        <f t="shared" si="103"/>
        <v>0</v>
      </c>
      <c r="Q630" s="353" t="str">
        <f>IFERROR(VLOOKUP(F630,Database!A:F,6,FALSE),"No")</f>
        <v>Not a Designated Item to Send on Maturity</v>
      </c>
      <c r="R630" s="353" t="str">
        <f>IFERROR(VLOOKUP(F631,Database!A:E,5,FALSE),"")</f>
        <v>Not Acidified Product</v>
      </c>
      <c r="S630" s="352" t="str">
        <f>IFERROR(VLOOKUP(F630,Database!A:G,7,FALSE),"FG not Found")</f>
        <v>Not a Designated Item</v>
      </c>
      <c r="T630" s="281" t="b">
        <f t="shared" si="104"/>
        <v>0</v>
      </c>
      <c r="X630" s="284" t="e">
        <f>IF(VLOOKUP($T630,Tags!A:AU,28)=$E630,"Tags/Reported Prod Match","Not a Match")</f>
        <v>#N/A</v>
      </c>
    </row>
    <row r="631" spans="1:24" x14ac:dyDescent="0.25">
      <c r="A631" s="282">
        <f t="shared" si="96"/>
        <v>625.1</v>
      </c>
      <c r="B631" s="757">
        <v>43899</v>
      </c>
      <c r="C631" s="615">
        <v>0</v>
      </c>
      <c r="D631" s="615">
        <v>41</v>
      </c>
      <c r="E631" s="267">
        <f t="shared" si="97"/>
        <v>41</v>
      </c>
      <c r="F631" s="615">
        <v>5150003535</v>
      </c>
      <c r="G631" s="267" t="str">
        <f>IFERROR(VLOOKUP(F631,Database!A:D,2,FALSE),"FG not Found")</f>
        <v>DK 10 TN BLK SWEET CHERRY PRES</v>
      </c>
      <c r="H631" s="269">
        <f>IFERROR(VLOOKUP(F631,Database!A:C,3,FALSE),"r")</f>
        <v>2278.4</v>
      </c>
      <c r="I631" s="269">
        <f>IFERROR(VLOOKUP(F631,Database!A:D,4,FALSE),"r")</f>
        <v>42</v>
      </c>
      <c r="J631" s="615"/>
      <c r="K631" s="269">
        <f t="shared" si="98"/>
        <v>19</v>
      </c>
      <c r="L631" s="269">
        <f t="shared" si="99"/>
        <v>798</v>
      </c>
      <c r="M631" s="335">
        <f t="shared" si="100"/>
        <v>0</v>
      </c>
      <c r="N631" s="269">
        <f t="shared" si="101"/>
        <v>1</v>
      </c>
      <c r="O631" s="269">
        <f t="shared" si="102"/>
        <v>41</v>
      </c>
      <c r="P631" s="340">
        <f t="shared" si="103"/>
        <v>2278.4</v>
      </c>
      <c r="Q631" s="353" t="str">
        <f>IFERROR(VLOOKUP(F631,Database!A:F,6,FALSE),"No")</f>
        <v>Not a Designated Item to Send on Maturity</v>
      </c>
      <c r="R631" s="353" t="str">
        <f>IFERROR(VLOOKUP(F632,Database!A:E,5,FALSE),"")</f>
        <v>Not Acidified Product</v>
      </c>
      <c r="S631" s="352" t="str">
        <f>IFERROR(VLOOKUP(F631,Database!A:G,7,FALSE),"FG not Found")</f>
        <v>Not a Designated Item</v>
      </c>
      <c r="T631" s="281" t="b">
        <f t="shared" si="104"/>
        <v>0</v>
      </c>
      <c r="X631" s="284" t="e">
        <f>IF(VLOOKUP($T631,Tags!A:AU,28)=$E631,"Tags/Reported Prod Match","Not a Match")</f>
        <v>#N/A</v>
      </c>
    </row>
    <row r="632" spans="1:24" x14ac:dyDescent="0.25">
      <c r="A632" s="282">
        <f t="shared" si="96"/>
        <v>626.1</v>
      </c>
      <c r="B632" s="757">
        <v>43899</v>
      </c>
      <c r="C632" s="615">
        <v>0</v>
      </c>
      <c r="D632" s="615">
        <v>84</v>
      </c>
      <c r="E632" s="267">
        <f t="shared" si="97"/>
        <v>84</v>
      </c>
      <c r="F632" s="615">
        <v>6984806783</v>
      </c>
      <c r="G632" s="267" t="str">
        <f>IFERROR(VLOOKUP(F632,Database!A:D,2,FALSE),"FG not Found")</f>
        <v>DF 500 ML LIGHT BLUE FRT SPRD</v>
      </c>
      <c r="H632" s="269">
        <f>IFERROR(VLOOKUP(F632,Database!A:C,3,FALSE),"r")</f>
        <v>2039</v>
      </c>
      <c r="I632" s="269">
        <f>IFERROR(VLOOKUP(F632,Database!A:D,4,FALSE),"r")</f>
        <v>84</v>
      </c>
      <c r="J632" s="615"/>
      <c r="K632" s="269">
        <f t="shared" si="98"/>
        <v>21</v>
      </c>
      <c r="L632" s="269">
        <f t="shared" si="99"/>
        <v>1764</v>
      </c>
      <c r="M632" s="335">
        <f t="shared" si="100"/>
        <v>0</v>
      </c>
      <c r="N632" s="269">
        <f t="shared" si="101"/>
        <v>1</v>
      </c>
      <c r="O632" s="269">
        <f t="shared" si="102"/>
        <v>84</v>
      </c>
      <c r="P632" s="340">
        <f t="shared" si="103"/>
        <v>2039</v>
      </c>
      <c r="Q632" s="353" t="str">
        <f>IFERROR(VLOOKUP(F632,Database!A:F,6,FALSE),"No")</f>
        <v>Not a Designated Item to Send on Maturity</v>
      </c>
      <c r="R632" s="353" t="str">
        <f>IFERROR(VLOOKUP(F633,Database!A:E,5,FALSE),"")</f>
        <v>Not Acidified Product</v>
      </c>
      <c r="S632" s="352" t="str">
        <f>IFERROR(VLOOKUP(F632,Database!A:G,7,FALSE),"FG not Found")</f>
        <v>Not a Designated Item</v>
      </c>
      <c r="T632" s="281" t="b">
        <f t="shared" si="104"/>
        <v>0</v>
      </c>
      <c r="X632" s="284" t="e">
        <f>IF(VLOOKUP($T632,Tags!A:AU,28)=$E632,"Tags/Reported Prod Match","Not a Match")</f>
        <v>#N/A</v>
      </c>
    </row>
    <row r="633" spans="1:24" x14ac:dyDescent="0.25">
      <c r="A633" s="282">
        <f t="shared" si="96"/>
        <v>627.1</v>
      </c>
      <c r="B633" s="757">
        <v>43899</v>
      </c>
      <c r="C633" s="615">
        <v>0</v>
      </c>
      <c r="D633" s="615">
        <v>272</v>
      </c>
      <c r="E633" s="267">
        <f t="shared" si="97"/>
        <v>272</v>
      </c>
      <c r="F633" s="615">
        <v>5150003994</v>
      </c>
      <c r="G633" s="267" t="str">
        <f>IFERROR(VLOOKUP(F633,Database!A:D,2,FALSE),"FG not Found")</f>
        <v>DK 28G BLACKBERRY PRES SPN INT</v>
      </c>
      <c r="H633" s="269">
        <f>IFERROR(VLOOKUP(F633,Database!A:C,3,FALSE),"r")</f>
        <v>1928</v>
      </c>
      <c r="I633" s="269">
        <f>IFERROR(VLOOKUP(F633,Database!A:D,4,FALSE),"r")</f>
        <v>136</v>
      </c>
      <c r="J633" s="615"/>
      <c r="K633" s="269">
        <f t="shared" si="98"/>
        <v>23</v>
      </c>
      <c r="L633" s="269">
        <f t="shared" si="99"/>
        <v>3128</v>
      </c>
      <c r="M633" s="335">
        <f t="shared" si="100"/>
        <v>0</v>
      </c>
      <c r="N633" s="269">
        <f t="shared" si="101"/>
        <v>2</v>
      </c>
      <c r="O633" s="269">
        <f t="shared" si="102"/>
        <v>272</v>
      </c>
      <c r="P633" s="340">
        <f t="shared" si="103"/>
        <v>3856</v>
      </c>
      <c r="Q633" s="353" t="str">
        <f>IFERROR(VLOOKUP(F633,Database!A:F,6,FALSE),"No")</f>
        <v>Not a Designated Item to Send on Maturity</v>
      </c>
      <c r="R633" s="353" t="str">
        <f>IFERROR(VLOOKUP(F634,Database!A:E,5,FALSE),"")</f>
        <v>Not Acidified Product</v>
      </c>
      <c r="S633" s="352" t="str">
        <f>IFERROR(VLOOKUP(F633,Database!A:G,7,FALSE),"FG not Found")</f>
        <v>Not a Designated Item</v>
      </c>
      <c r="T633" s="281" t="b">
        <f t="shared" si="104"/>
        <v>0</v>
      </c>
      <c r="X633" s="284" t="e">
        <f>IF(VLOOKUP($T633,Tags!A:AU,28)=$E633,"Tags/Reported Prod Match","Not a Match")</f>
        <v>#N/A</v>
      </c>
    </row>
    <row r="634" spans="1:24" x14ac:dyDescent="0.25">
      <c r="A634" s="282">
        <f t="shared" si="96"/>
        <v>628.1</v>
      </c>
      <c r="B634" s="757">
        <v>43899</v>
      </c>
      <c r="C634" s="615">
        <v>0</v>
      </c>
      <c r="D634" s="615">
        <v>80</v>
      </c>
      <c r="E634" s="267">
        <f t="shared" si="97"/>
        <v>80</v>
      </c>
      <c r="F634" s="615">
        <v>5150003979</v>
      </c>
      <c r="G634" s="267" t="str">
        <f>IFERROR(VLOOKUP(F634,Database!A:D,2,FALSE),"FG not Found")</f>
        <v>DK 2.75 OZ WLD MNE BLUBRY SYRP</v>
      </c>
      <c r="H634" s="269">
        <f>IFERROR(VLOOKUP(F634,Database!A:C,3,FALSE),"r")</f>
        <v>2282</v>
      </c>
      <c r="I634" s="269">
        <f>IFERROR(VLOOKUP(F634,Database!A:D,4,FALSE),"r")</f>
        <v>80</v>
      </c>
      <c r="J634" s="615"/>
      <c r="K634" s="269">
        <f t="shared" si="98"/>
        <v>19</v>
      </c>
      <c r="L634" s="269">
        <f t="shared" si="99"/>
        <v>1520</v>
      </c>
      <c r="M634" s="335">
        <f t="shared" si="100"/>
        <v>0</v>
      </c>
      <c r="N634" s="269">
        <f t="shared" si="101"/>
        <v>1</v>
      </c>
      <c r="O634" s="269">
        <f t="shared" si="102"/>
        <v>80</v>
      </c>
      <c r="P634" s="340">
        <f t="shared" si="103"/>
        <v>2282</v>
      </c>
      <c r="Q634" s="353" t="str">
        <f>IFERROR(VLOOKUP(F634,Database!A:F,6,FALSE),"No")</f>
        <v>Not a Designated Item to Send on Maturity</v>
      </c>
      <c r="R634" s="353" t="str">
        <f>IFERROR(VLOOKUP(F635,Database!A:E,5,FALSE),"")</f>
        <v>Not Acidified Product</v>
      </c>
      <c r="S634" s="352" t="str">
        <f>IFERROR(VLOOKUP(F634,Database!A:G,7,FALSE),"FG not Found")</f>
        <v>Not a Designated Item</v>
      </c>
      <c r="T634" s="281" t="b">
        <f t="shared" si="104"/>
        <v>1</v>
      </c>
      <c r="X634" s="284" t="e">
        <f>IF(VLOOKUP($T634,Tags!A:AU,28)=$E634,"Tags/Reported Prod Match","Not a Match")</f>
        <v>#N/A</v>
      </c>
    </row>
    <row r="635" spans="1:24" x14ac:dyDescent="0.25">
      <c r="A635" s="282">
        <f t="shared" ref="A635:A698" si="105">A634+1</f>
        <v>629.1</v>
      </c>
      <c r="B635" s="757">
        <v>43899</v>
      </c>
      <c r="C635" s="615">
        <v>0</v>
      </c>
      <c r="D635" s="615">
        <v>357</v>
      </c>
      <c r="E635" s="267">
        <f t="shared" si="97"/>
        <v>357</v>
      </c>
      <c r="F635" s="731">
        <v>5150003907</v>
      </c>
      <c r="G635" s="267" t="str">
        <f>IFERROR(VLOOKUP(F635,Database!A:D,2,FALSE),"FG not Found")</f>
        <v>DK 1.6 OZ MAPLE SYRUP GLASS</v>
      </c>
      <c r="H635" s="269">
        <f>IFERROR(VLOOKUP(F635,Database!A:C,3,FALSE),"r")</f>
        <v>1957.1</v>
      </c>
      <c r="I635" s="269">
        <f>IFERROR(VLOOKUP(F635,Database!A:D,4,FALSE),"r")</f>
        <v>119</v>
      </c>
      <c r="J635" s="615"/>
      <c r="K635" s="269">
        <f t="shared" si="98"/>
        <v>22</v>
      </c>
      <c r="L635" s="269">
        <f t="shared" si="99"/>
        <v>2618</v>
      </c>
      <c r="M635" s="335">
        <f t="shared" si="100"/>
        <v>0</v>
      </c>
      <c r="N635" s="269">
        <f t="shared" si="101"/>
        <v>3</v>
      </c>
      <c r="O635" s="269">
        <f t="shared" si="102"/>
        <v>357</v>
      </c>
      <c r="P635" s="340">
        <f t="shared" si="103"/>
        <v>5871.2999999999993</v>
      </c>
      <c r="Q635" s="353" t="str">
        <f>IFERROR(VLOOKUP(F635,Database!A:F,6,FALSE),"No")</f>
        <v>Not a Designated Item to Send on Maturity</v>
      </c>
      <c r="R635" s="353" t="str">
        <f>IFERROR(VLOOKUP(F636,Database!A:E,5,FALSE),"")</f>
        <v>Not Acidified Product</v>
      </c>
      <c r="S635" s="352" t="str">
        <f>IFERROR(VLOOKUP(F635,Database!A:G,7,FALSE),"FG not Found")</f>
        <v>Not a Designated Item</v>
      </c>
      <c r="T635" s="281" t="b">
        <f t="shared" si="104"/>
        <v>1</v>
      </c>
      <c r="X635" s="284" t="e">
        <f>IF(VLOOKUP($T635,Tags!A:AU,28)=$E635,"Tags/Reported Prod Match","Not a Match")</f>
        <v>#N/A</v>
      </c>
    </row>
    <row r="636" spans="1:24" x14ac:dyDescent="0.25">
      <c r="A636" s="282">
        <f t="shared" si="105"/>
        <v>630.1</v>
      </c>
      <c r="B636" s="757">
        <v>43899</v>
      </c>
      <c r="C636" s="615">
        <v>0</v>
      </c>
      <c r="D636" s="615">
        <v>324</v>
      </c>
      <c r="E636" s="267">
        <f t="shared" si="97"/>
        <v>324</v>
      </c>
      <c r="F636" s="615">
        <v>5150024358</v>
      </c>
      <c r="G636" s="267" t="str">
        <f>IFERROR(VLOOKUP(F636,Database!A:D,2,FALSE),"FG not Found")</f>
        <v>SM 7.25 OZ MGSHL CHOC TPG 8 CT</v>
      </c>
      <c r="H636" s="269">
        <f>IFERROR(VLOOKUP(F636,Database!A:C,3,FALSE),"r")</f>
        <v>1277.5999999999999</v>
      </c>
      <c r="I636" s="269">
        <f>IFERROR(VLOOKUP(F636,Database!A:D,4,FALSE),"r")</f>
        <v>282</v>
      </c>
      <c r="J636" s="615"/>
      <c r="K636" s="269">
        <f t="shared" si="98"/>
        <v>26</v>
      </c>
      <c r="L636" s="269">
        <f t="shared" si="99"/>
        <v>7332</v>
      </c>
      <c r="M636" s="335">
        <f t="shared" si="100"/>
        <v>0</v>
      </c>
      <c r="N636" s="269">
        <f t="shared" si="101"/>
        <v>2</v>
      </c>
      <c r="O636" s="269">
        <f t="shared" si="102"/>
        <v>324</v>
      </c>
      <c r="P636" s="340">
        <f t="shared" si="103"/>
        <v>2555.1999999999998</v>
      </c>
      <c r="Q636" s="353" t="str">
        <f>IFERROR(VLOOKUP(F636,Database!A:F,6,FALSE),"No")</f>
        <v>MICRO</v>
      </c>
      <c r="R636" s="353" t="str">
        <f>IFERROR(VLOOKUP(F637,Database!A:E,5,FALSE),"")</f>
        <v>Not Acidified Product</v>
      </c>
      <c r="S636" s="352" t="str">
        <f>IFERROR(VLOOKUP(F636,Database!A:G,7,FALSE),"FG not Found")</f>
        <v>Not a Designated Item</v>
      </c>
      <c r="T636" s="281" t="b">
        <f t="shared" si="104"/>
        <v>1</v>
      </c>
      <c r="X636" s="284" t="e">
        <f>IF(VLOOKUP($T636,Tags!A:AU,28)=$E636,"Tags/Reported Prod Match","Not a Match")</f>
        <v>#N/A</v>
      </c>
    </row>
    <row r="637" spans="1:24" x14ac:dyDescent="0.25">
      <c r="A637" s="282">
        <f t="shared" si="105"/>
        <v>631.1</v>
      </c>
      <c r="B637" s="757">
        <v>43899</v>
      </c>
      <c r="C637" s="615">
        <v>0</v>
      </c>
      <c r="D637" s="615">
        <v>628</v>
      </c>
      <c r="E637" s="267">
        <f t="shared" si="97"/>
        <v>628</v>
      </c>
      <c r="F637" s="615">
        <v>5150003356</v>
      </c>
      <c r="G637" s="267" t="str">
        <f>IFERROR(VLOOKUP(F637,Database!A:D,2,FALSE),"FG not Found")</f>
        <v>DK 10 OZ SDL RED RASP PRES-6PK</v>
      </c>
      <c r="H637" s="269">
        <f>IFERROR(VLOOKUP(F637,Database!A:C,3,FALSE),"r")</f>
        <v>2462</v>
      </c>
      <c r="I637" s="269">
        <f>IFERROR(VLOOKUP(F637,Database!A:D,4,FALSE),"r")</f>
        <v>360</v>
      </c>
      <c r="J637" s="615"/>
      <c r="K637" s="269">
        <f t="shared" si="98"/>
        <v>18</v>
      </c>
      <c r="L637" s="269">
        <f t="shared" si="99"/>
        <v>6480</v>
      </c>
      <c r="M637" s="335">
        <f t="shared" si="100"/>
        <v>0</v>
      </c>
      <c r="N637" s="269">
        <f t="shared" si="101"/>
        <v>2</v>
      </c>
      <c r="O637" s="269">
        <f t="shared" si="102"/>
        <v>628</v>
      </c>
      <c r="P637" s="340">
        <f t="shared" si="103"/>
        <v>4924</v>
      </c>
      <c r="Q637" s="353" t="str">
        <f>IFERROR(VLOOKUP(F637,Database!A:F,6,FALSE),"No")</f>
        <v>Not a Designated Item to Send on Maturity</v>
      </c>
      <c r="R637" s="353" t="str">
        <f>IFERROR(VLOOKUP(F638,Database!A:E,5,FALSE),"")</f>
        <v>Not Acidified Product</v>
      </c>
      <c r="S637" s="352" t="str">
        <f>IFERROR(VLOOKUP(F637,Database!A:G,7,FALSE),"FG not Found")</f>
        <v>Not a Designated Item</v>
      </c>
      <c r="T637" s="281" t="b">
        <f t="shared" si="104"/>
        <v>0</v>
      </c>
      <c r="X637" s="284" t="e">
        <f>IF(VLOOKUP($T637,Tags!A:AU,28)=$E637,"Tags/Reported Prod Match","Not a Match")</f>
        <v>#N/A</v>
      </c>
    </row>
    <row r="638" spans="1:24" x14ac:dyDescent="0.25">
      <c r="A638" s="282">
        <f t="shared" si="105"/>
        <v>632.1</v>
      </c>
      <c r="B638" s="757">
        <v>43899</v>
      </c>
      <c r="C638" s="615">
        <v>0</v>
      </c>
      <c r="D638" s="615">
        <v>154</v>
      </c>
      <c r="E638" s="267">
        <f t="shared" si="97"/>
        <v>154</v>
      </c>
      <c r="F638" s="615">
        <v>5150040149</v>
      </c>
      <c r="G638" s="267" t="str">
        <f>IFERROR(VLOOKUP(F638,Database!A:D,2,FALSE),"FG not Found")</f>
        <v>SM 10 ML NSA STRAW SPRD</v>
      </c>
      <c r="H638" s="269">
        <f>IFERROR(VLOOKUP(F638,Database!A:C,3,FALSE),"r")</f>
        <v>1004.4</v>
      </c>
      <c r="I638" s="269">
        <f>IFERROR(VLOOKUP(F638,Database!A:D,4,FALSE),"r")</f>
        <v>154</v>
      </c>
      <c r="J638" s="615"/>
      <c r="K638" s="269">
        <f t="shared" si="98"/>
        <v>26</v>
      </c>
      <c r="L638" s="269">
        <f t="shared" si="99"/>
        <v>4004</v>
      </c>
      <c r="M638" s="335">
        <f t="shared" si="100"/>
        <v>0</v>
      </c>
      <c r="N638" s="269">
        <f t="shared" si="101"/>
        <v>1</v>
      </c>
      <c r="O638" s="269">
        <f t="shared" si="102"/>
        <v>154</v>
      </c>
      <c r="P638" s="340">
        <f t="shared" si="103"/>
        <v>1004.4</v>
      </c>
      <c r="Q638" s="353" t="str">
        <f>IFERROR(VLOOKUP(F638,Database!A:F,6,FALSE),"No")</f>
        <v>Not a Designated Item to Send on Maturity</v>
      </c>
      <c r="R638" s="353" t="str">
        <f>IFERROR(VLOOKUP(F639,Database!A:E,5,FALSE),"")</f>
        <v>Not Acidified Product</v>
      </c>
      <c r="S638" s="352" t="str">
        <f>IFERROR(VLOOKUP(F638,Database!A:G,7,FALSE),"FG not Found")</f>
        <v>Not a Designated Item</v>
      </c>
      <c r="T638" s="281" t="b">
        <f t="shared" si="104"/>
        <v>0</v>
      </c>
      <c r="X638" s="284" t="e">
        <f>IF(VLOOKUP($T638,Tags!A:AU,28)=$E638,"Tags/Reported Prod Match","Not a Match")</f>
        <v>#N/A</v>
      </c>
    </row>
    <row r="639" spans="1:24" x14ac:dyDescent="0.25">
      <c r="A639" s="282">
        <f t="shared" si="105"/>
        <v>633.1</v>
      </c>
      <c r="B639" s="757">
        <v>43900</v>
      </c>
      <c r="C639" s="615">
        <v>0</v>
      </c>
      <c r="D639" s="615">
        <v>1126</v>
      </c>
      <c r="E639" s="267">
        <f t="shared" si="97"/>
        <v>1126</v>
      </c>
      <c r="F639" s="615">
        <v>5150004545</v>
      </c>
      <c r="G639" s="267" t="str">
        <f>IFERROR(VLOOKUP(F639,Database!A:D,2,FALSE),"FG not Found")</f>
        <v>GM 10 ML LT RASP FR SPREAD</v>
      </c>
      <c r="H639" s="269">
        <f>IFERROR(VLOOKUP(F639,Database!A:C,3,FALSE),"r")</f>
        <v>1143</v>
      </c>
      <c r="I639" s="269">
        <f>IFERROR(VLOOKUP(F639,Database!A:D,4,FALSE),"r")</f>
        <v>154</v>
      </c>
      <c r="J639" s="615"/>
      <c r="K639" s="269">
        <f t="shared" si="98"/>
        <v>26</v>
      </c>
      <c r="L639" s="269">
        <f t="shared" si="99"/>
        <v>4004</v>
      </c>
      <c r="M639" s="335">
        <f t="shared" si="100"/>
        <v>0</v>
      </c>
      <c r="N639" s="269">
        <f t="shared" si="101"/>
        <v>8</v>
      </c>
      <c r="O639" s="269">
        <f t="shared" si="102"/>
        <v>1126</v>
      </c>
      <c r="P639" s="340">
        <f t="shared" si="103"/>
        <v>9144</v>
      </c>
      <c r="Q639" s="353" t="str">
        <f>IFERROR(VLOOKUP(F639,Database!A:F,6,FALSE),"No")</f>
        <v>Not a Designated Item to Send on Maturity</v>
      </c>
      <c r="R639" s="353" t="str">
        <f>IFERROR(VLOOKUP(F640,Database!A:E,5,FALSE),"")</f>
        <v>Not Acidified Product</v>
      </c>
      <c r="S639" s="352" t="str">
        <f>IFERROR(VLOOKUP(F639,Database!A:G,7,FALSE),"FG not Found")</f>
        <v>Not a Designated Item</v>
      </c>
      <c r="T639" s="281" t="b">
        <f t="shared" si="104"/>
        <v>0</v>
      </c>
      <c r="X639" s="284" t="e">
        <f>IF(VLOOKUP($T639,Tags!A:AU,28)=$E639,"Tags/Reported Prod Match","Not a Match")</f>
        <v>#N/A</v>
      </c>
    </row>
    <row r="640" spans="1:24" x14ac:dyDescent="0.25">
      <c r="A640" s="282">
        <f t="shared" si="105"/>
        <v>634.1</v>
      </c>
      <c r="B640" s="757">
        <v>43900</v>
      </c>
      <c r="C640" s="615">
        <v>0</v>
      </c>
      <c r="D640" s="615">
        <v>4960</v>
      </c>
      <c r="E640" s="267">
        <f t="shared" si="97"/>
        <v>4960</v>
      </c>
      <c r="F640" s="615">
        <v>5150003979</v>
      </c>
      <c r="G640" s="267" t="str">
        <f>IFERROR(VLOOKUP(F640,Database!A:D,2,FALSE),"FG not Found")</f>
        <v>DK 2.75 OZ WLD MNE BLUBRY SYRP</v>
      </c>
      <c r="H640" s="269">
        <f>IFERROR(VLOOKUP(F640,Database!A:C,3,FALSE),"r")</f>
        <v>2282</v>
      </c>
      <c r="I640" s="269">
        <f>IFERROR(VLOOKUP(F640,Database!A:D,4,FALSE),"r")</f>
        <v>80</v>
      </c>
      <c r="J640" s="615"/>
      <c r="K640" s="269">
        <f t="shared" si="98"/>
        <v>19</v>
      </c>
      <c r="L640" s="269">
        <f t="shared" si="99"/>
        <v>1520</v>
      </c>
      <c r="M640" s="335">
        <f t="shared" si="100"/>
        <v>3</v>
      </c>
      <c r="N640" s="269">
        <f t="shared" si="101"/>
        <v>5</v>
      </c>
      <c r="O640" s="269">
        <f t="shared" si="102"/>
        <v>400</v>
      </c>
      <c r="P640" s="340">
        <f t="shared" si="103"/>
        <v>11410</v>
      </c>
      <c r="Q640" s="353" t="str">
        <f>IFERROR(VLOOKUP(F640,Database!A:F,6,FALSE),"No")</f>
        <v>Not a Designated Item to Send on Maturity</v>
      </c>
      <c r="R640" s="353" t="str">
        <f>IFERROR(VLOOKUP(F641,Database!A:E,5,FALSE),"")</f>
        <v>Not Acidified Product</v>
      </c>
      <c r="S640" s="352" t="str">
        <f>IFERROR(VLOOKUP(F640,Database!A:G,7,FALSE),"FG not Found")</f>
        <v>Not a Designated Item</v>
      </c>
      <c r="T640" s="281" t="b">
        <f t="shared" si="104"/>
        <v>1</v>
      </c>
      <c r="X640" s="284" t="e">
        <f>IF(VLOOKUP($T640,Tags!A:AU,28)=$E640,"Tags/Reported Prod Match","Not a Match")</f>
        <v>#N/A</v>
      </c>
    </row>
    <row r="641" spans="1:24" x14ac:dyDescent="0.25">
      <c r="A641" s="282">
        <f t="shared" si="105"/>
        <v>635.1</v>
      </c>
      <c r="B641" s="757">
        <v>43900</v>
      </c>
      <c r="C641" s="615">
        <v>0</v>
      </c>
      <c r="D641" s="615">
        <v>50</v>
      </c>
      <c r="E641" s="267">
        <f t="shared" si="97"/>
        <v>50</v>
      </c>
      <c r="F641" s="615">
        <v>6984806110</v>
      </c>
      <c r="G641" s="267" t="str">
        <f>IFERROR(VLOOKUP(F641,Database!A:D,2,FALSE),"FG not Found")</f>
        <v>DF 54CS 1L LIGHT STRAWBRY DRP</v>
      </c>
      <c r="H641" s="269">
        <f>IFERROR(VLOOKUP(F641,Database!A:C,3,FALSE),"r")</f>
        <v>2295</v>
      </c>
      <c r="I641" s="269">
        <f>IFERROR(VLOOKUP(F641,Database!A:D,4,FALSE),"r")</f>
        <v>1</v>
      </c>
      <c r="J641" s="615"/>
      <c r="K641" s="269">
        <f t="shared" si="98"/>
        <v>19</v>
      </c>
      <c r="L641" s="269">
        <f t="shared" si="99"/>
        <v>19</v>
      </c>
      <c r="M641" s="335">
        <f t="shared" si="100"/>
        <v>2</v>
      </c>
      <c r="N641" s="269">
        <f t="shared" si="101"/>
        <v>12</v>
      </c>
      <c r="O641" s="269">
        <f t="shared" si="102"/>
        <v>12</v>
      </c>
      <c r="P641" s="340">
        <f t="shared" si="103"/>
        <v>27540</v>
      </c>
      <c r="Q641" s="353" t="str">
        <f>IFERROR(VLOOKUP(F641,Database!A:F,6,FALSE),"No")</f>
        <v>Not a Designated Item to Send on Maturity</v>
      </c>
      <c r="R641" s="353" t="str">
        <f>IFERROR(VLOOKUP(F642,Database!A:E,5,FALSE),"")</f>
        <v>Not Acidified Product</v>
      </c>
      <c r="S641" s="352" t="str">
        <f>IFERROR(VLOOKUP(F641,Database!A:G,7,FALSE),"FG not Found")</f>
        <v>Not a Designated Item</v>
      </c>
      <c r="T641" s="281" t="b">
        <f t="shared" si="104"/>
        <v>0</v>
      </c>
      <c r="X641" s="284" t="e">
        <f>IF(VLOOKUP($T641,Tags!A:AU,28)=$E641,"Tags/Reported Prod Match","Not a Match")</f>
        <v>#N/A</v>
      </c>
    </row>
    <row r="642" spans="1:24" ht="15.75" thickBot="1" x14ac:dyDescent="0.3">
      <c r="A642" s="282">
        <f t="shared" si="105"/>
        <v>636.1</v>
      </c>
      <c r="B642" s="757">
        <v>43900</v>
      </c>
      <c r="C642" s="615">
        <v>0</v>
      </c>
      <c r="D642" s="615">
        <v>2198</v>
      </c>
      <c r="E642" s="267">
        <f t="shared" si="97"/>
        <v>2198</v>
      </c>
      <c r="F642" s="615">
        <v>5150040125</v>
      </c>
      <c r="G642" s="267" t="str">
        <f>IFERROR(VLOOKUP(F642,Database!A:D,2,FALSE),"FG not Found")</f>
        <v>SM 10 ML PURE RASP</v>
      </c>
      <c r="H642" s="269">
        <f>IFERROR(VLOOKUP(F642,Database!A:C,3,FALSE),"r")</f>
        <v>1143</v>
      </c>
      <c r="I642" s="269">
        <f>IFERROR(VLOOKUP(F642,Database!A:D,4,FALSE),"r")</f>
        <v>154</v>
      </c>
      <c r="J642" s="615"/>
      <c r="K642" s="269">
        <f t="shared" si="98"/>
        <v>26</v>
      </c>
      <c r="L642" s="269">
        <f t="shared" si="99"/>
        <v>4004</v>
      </c>
      <c r="M642" s="335">
        <f t="shared" si="100"/>
        <v>0</v>
      </c>
      <c r="N642" s="269">
        <f t="shared" si="101"/>
        <v>15</v>
      </c>
      <c r="O642" s="269">
        <f t="shared" si="102"/>
        <v>2198</v>
      </c>
      <c r="P642" s="340">
        <f t="shared" si="103"/>
        <v>17145</v>
      </c>
      <c r="Q642" s="353" t="str">
        <f>IFERROR(VLOOKUP(F642,Database!A:F,6,FALSE),"No")</f>
        <v>Not a Designated Item to Send on Maturity</v>
      </c>
      <c r="R642" s="353" t="str">
        <f>IFERROR(VLOOKUP(F643,Database!A:E,5,FALSE),"")</f>
        <v>Not Acidified Product</v>
      </c>
      <c r="S642" s="352" t="str">
        <f>IFERROR(VLOOKUP(F642,Database!A:G,7,FALSE),"FG not Found")</f>
        <v>Not a Designated Item</v>
      </c>
      <c r="T642" s="281" t="b">
        <f t="shared" si="104"/>
        <v>0</v>
      </c>
      <c r="X642" s="284" t="e">
        <f>IF(VLOOKUP($T642,Tags!A:AU,28)=$E642,"Tags/Reported Prod Match","Not a Match")</f>
        <v>#N/A</v>
      </c>
    </row>
    <row r="643" spans="1:24" ht="15.75" thickBot="1" x14ac:dyDescent="0.3">
      <c r="A643" s="282">
        <f t="shared" si="105"/>
        <v>637.1</v>
      </c>
      <c r="B643" s="757">
        <v>43900</v>
      </c>
      <c r="C643" s="615">
        <v>0</v>
      </c>
      <c r="D643" s="615">
        <v>132</v>
      </c>
      <c r="E643" s="267">
        <f t="shared" si="97"/>
        <v>132</v>
      </c>
      <c r="F643" s="440">
        <v>5150040126</v>
      </c>
      <c r="G643" s="267" t="str">
        <f>IFERROR(VLOOKUP(F643,Database!A:D,2,FALSE),"FG not Found")</f>
        <v>SM 16 ML PURE RASP JAM</v>
      </c>
      <c r="H643" s="269">
        <f>IFERROR(VLOOKUP(F643,Database!A:C,3,FALSE),"r")</f>
        <v>1464.2</v>
      </c>
      <c r="I643" s="269">
        <f>IFERROR(VLOOKUP(F643,Database!A:D,4,FALSE),"r")</f>
        <v>132</v>
      </c>
      <c r="J643" s="615"/>
      <c r="K643" s="269">
        <f t="shared" si="98"/>
        <v>26</v>
      </c>
      <c r="L643" s="269">
        <f t="shared" si="99"/>
        <v>3432</v>
      </c>
      <c r="M643" s="335">
        <f t="shared" si="100"/>
        <v>0</v>
      </c>
      <c r="N643" s="269">
        <f t="shared" si="101"/>
        <v>1</v>
      </c>
      <c r="O643" s="269">
        <f t="shared" si="102"/>
        <v>132</v>
      </c>
      <c r="P643" s="340">
        <f t="shared" si="103"/>
        <v>1464.2</v>
      </c>
      <c r="Q643" s="353" t="str">
        <f>IFERROR(VLOOKUP(F643,Database!A:F,6,FALSE),"No")</f>
        <v>Not a Designated Item to Send on Maturity</v>
      </c>
      <c r="R643" s="353" t="str">
        <f>IFERROR(VLOOKUP(F644,Database!A:E,5,FALSE),"")</f>
        <v>Not Acidified Product</v>
      </c>
      <c r="S643" s="352" t="str">
        <f>IFERROR(VLOOKUP(F643,Database!A:G,7,FALSE),"FG not Found")</f>
        <v>Not a Designated Item</v>
      </c>
      <c r="T643" s="281" t="b">
        <f t="shared" si="104"/>
        <v>0</v>
      </c>
      <c r="X643" s="284" t="e">
        <f>IF(VLOOKUP($T643,Tags!A:AU,28)=$E643,"Tags/Reported Prod Match","Not a Match")</f>
        <v>#N/A</v>
      </c>
    </row>
    <row r="644" spans="1:24" x14ac:dyDescent="0.25">
      <c r="A644" s="282">
        <f t="shared" si="105"/>
        <v>638.1</v>
      </c>
      <c r="B644" s="757">
        <v>43900</v>
      </c>
      <c r="C644" s="615">
        <v>0</v>
      </c>
      <c r="D644" s="615">
        <v>416</v>
      </c>
      <c r="E644" s="267">
        <f t="shared" si="97"/>
        <v>416</v>
      </c>
      <c r="F644" s="615">
        <v>6984806932</v>
      </c>
      <c r="G644" s="267" t="str">
        <f>IFERROR(VLOOKUP(F644,Database!A:D,2,FALSE),"FG not Found")</f>
        <v>DF 1L LIGHT STRAWBERRY FRT SPD-CANADA</v>
      </c>
      <c r="H644" s="269">
        <f>IFERROR(VLOOKUP(F644,Database!A:C,3,FALSE),"r")</f>
        <v>2295.1999999999998</v>
      </c>
      <c r="I644" s="269">
        <f>IFERROR(VLOOKUP(F644,Database!A:D,4,FALSE),"r")</f>
        <v>54</v>
      </c>
      <c r="J644" s="615"/>
      <c r="K644" s="269">
        <f t="shared" si="98"/>
        <v>19</v>
      </c>
      <c r="L644" s="269">
        <f t="shared" si="99"/>
        <v>1026</v>
      </c>
      <c r="M644" s="335">
        <f t="shared" si="100"/>
        <v>0</v>
      </c>
      <c r="N644" s="269">
        <f t="shared" si="101"/>
        <v>8</v>
      </c>
      <c r="O644" s="269">
        <f t="shared" si="102"/>
        <v>416</v>
      </c>
      <c r="P644" s="340">
        <f t="shared" si="103"/>
        <v>18361.599999999999</v>
      </c>
      <c r="Q644" s="353" t="str">
        <f>IFERROR(VLOOKUP(F644,Database!A:F,6,FALSE),"No")</f>
        <v>Not a Designated Item to Send on Maturity</v>
      </c>
      <c r="R644" s="353" t="str">
        <f>IFERROR(VLOOKUP(F645,Database!A:E,5,FALSE),"")</f>
        <v>Not Acidified Product</v>
      </c>
      <c r="S644" s="352" t="str">
        <f>IFERROR(VLOOKUP(F644,Database!A:G,7,FALSE),"FG not Found")</f>
        <v>Not a Designated Item</v>
      </c>
      <c r="T644" s="281" t="b">
        <f t="shared" si="104"/>
        <v>0</v>
      </c>
      <c r="X644" s="284" t="e">
        <f>IF(VLOOKUP($T644,Tags!A:AU,28)=$E644,"Tags/Reported Prod Match","Not a Match")</f>
        <v>#N/A</v>
      </c>
    </row>
    <row r="645" spans="1:24" x14ac:dyDescent="0.25">
      <c r="A645" s="282">
        <f t="shared" si="105"/>
        <v>639.1</v>
      </c>
      <c r="B645" s="757">
        <v>43900</v>
      </c>
      <c r="C645" s="615">
        <v>0</v>
      </c>
      <c r="D645" s="615">
        <v>1402</v>
      </c>
      <c r="E645" s="267">
        <f t="shared" si="97"/>
        <v>1402</v>
      </c>
      <c r="F645" s="615">
        <v>5150005125</v>
      </c>
      <c r="G645" s="267" t="str">
        <f>IFERROR(VLOOKUP(F645,Database!A:D,2,FALSE),"FG not Found")</f>
        <v>SM 1L PURE STRAWBERRY JAM</v>
      </c>
      <c r="H645" s="269">
        <f>IFERROR(VLOOKUP(F645,Database!A:C,3,FALSE),"r")</f>
        <v>2565</v>
      </c>
      <c r="I645" s="269">
        <f>IFERROR(VLOOKUP(F645,Database!A:D,4,FALSE),"r")</f>
        <v>54</v>
      </c>
      <c r="J645" s="615"/>
      <c r="K645" s="269">
        <f t="shared" si="98"/>
        <v>17</v>
      </c>
      <c r="L645" s="269">
        <f t="shared" si="99"/>
        <v>918</v>
      </c>
      <c r="M645" s="335">
        <f t="shared" si="100"/>
        <v>1</v>
      </c>
      <c r="N645" s="269">
        <f t="shared" si="101"/>
        <v>9</v>
      </c>
      <c r="O645" s="269">
        <f t="shared" si="102"/>
        <v>484</v>
      </c>
      <c r="P645" s="340">
        <f t="shared" si="103"/>
        <v>23085</v>
      </c>
      <c r="Q645" s="353" t="str">
        <f>IFERROR(VLOOKUP(F645,Database!A:F,6,FALSE),"No")</f>
        <v>Not a Designated Item to Send on Maturity</v>
      </c>
      <c r="R645" s="353" t="str">
        <f>IFERROR(VLOOKUP(F646,Database!A:E,5,FALSE),"")</f>
        <v>Not Acidified Product</v>
      </c>
      <c r="S645" s="352" t="str">
        <f>IFERROR(VLOOKUP(F645,Database!A:G,7,FALSE),"FG not Found")</f>
        <v>Not a Designated Item</v>
      </c>
      <c r="T645" s="281" t="b">
        <f t="shared" si="104"/>
        <v>0</v>
      </c>
      <c r="X645" s="284" t="e">
        <f>IF(VLOOKUP($T645,Tags!A:AU,28)=$E645,"Tags/Reported Prod Match","Not a Match")</f>
        <v>#N/A</v>
      </c>
    </row>
    <row r="646" spans="1:24" x14ac:dyDescent="0.25">
      <c r="A646" s="282">
        <f t="shared" si="105"/>
        <v>640.1</v>
      </c>
      <c r="B646" s="757">
        <v>43900</v>
      </c>
      <c r="C646" s="615">
        <v>0</v>
      </c>
      <c r="D646" s="615">
        <v>1280</v>
      </c>
      <c r="E646" s="267">
        <f t="shared" si="97"/>
        <v>1280</v>
      </c>
      <c r="F646" s="615">
        <v>5150005122</v>
      </c>
      <c r="G646" s="267" t="str">
        <f>IFERROR(VLOOKUP(F646,Database!A:D,2,FALSE),"FG not Found")</f>
        <v>SM 1L PURE RASPBERRY JAM</v>
      </c>
      <c r="H646" s="269">
        <f>IFERROR(VLOOKUP(F646,Database!A:C,3,FALSE),"r")</f>
        <v>2565.1999999999998</v>
      </c>
      <c r="I646" s="269">
        <f>IFERROR(VLOOKUP(F646,Database!A:D,4,FALSE),"r")</f>
        <v>54</v>
      </c>
      <c r="J646" s="615"/>
      <c r="K646" s="269">
        <f t="shared" si="98"/>
        <v>17</v>
      </c>
      <c r="L646" s="269">
        <f t="shared" si="99"/>
        <v>918</v>
      </c>
      <c r="M646" s="335">
        <f t="shared" si="100"/>
        <v>1</v>
      </c>
      <c r="N646" s="269">
        <f t="shared" si="101"/>
        <v>7</v>
      </c>
      <c r="O646" s="269">
        <f t="shared" si="102"/>
        <v>362</v>
      </c>
      <c r="P646" s="340">
        <f t="shared" si="103"/>
        <v>17956.399999999998</v>
      </c>
      <c r="Q646" s="353" t="str">
        <f>IFERROR(VLOOKUP(F646,Database!A:F,6,FALSE),"No")</f>
        <v>Not a Designated Item to Send on Maturity</v>
      </c>
      <c r="R646" s="353" t="str">
        <f>IFERROR(VLOOKUP(F647,Database!A:E,5,FALSE),"")</f>
        <v>Not Acidified Product</v>
      </c>
      <c r="S646" s="352" t="str">
        <f>IFERROR(VLOOKUP(F646,Database!A:G,7,FALSE),"FG not Found")</f>
        <v>Not a Designated Item</v>
      </c>
      <c r="T646" s="281" t="b">
        <f t="shared" si="104"/>
        <v>1</v>
      </c>
      <c r="X646" s="284" t="e">
        <f>IF(VLOOKUP($T646,Tags!A:AU,28)=$E646,"Tags/Reported Prod Match","Not a Match")</f>
        <v>#N/A</v>
      </c>
    </row>
    <row r="647" spans="1:24" x14ac:dyDescent="0.25">
      <c r="A647" s="282">
        <f t="shared" si="105"/>
        <v>641.1</v>
      </c>
      <c r="B647" s="758">
        <v>43900</v>
      </c>
      <c r="C647" s="746">
        <v>0</v>
      </c>
      <c r="D647" s="746">
        <v>2047</v>
      </c>
      <c r="E647" s="747">
        <f t="shared" ref="E647:E710" si="106">IF(C647 &lt;&gt; 0, D647-C647,D647)</f>
        <v>2047</v>
      </c>
      <c r="F647" s="746">
        <v>6984806361</v>
      </c>
      <c r="G647" s="747" t="str">
        <f>IFERROR(VLOOKUP(F647,Database!A:D,2,FALSE),"FG not Found")</f>
        <v>DF 500ML LT RASP FRT SPREAD</v>
      </c>
      <c r="H647" s="748">
        <f>IFERROR(VLOOKUP(F647,Database!A:C,3,FALSE),"r")</f>
        <v>2022.2</v>
      </c>
      <c r="I647" s="748">
        <f>IFERROR(VLOOKUP(F647,Database!A:D,4,FALSE),"r")</f>
        <v>84</v>
      </c>
      <c r="J647" s="746"/>
      <c r="K647" s="748">
        <f t="shared" ref="K647:K710" si="107">IF((44500/H647) &lt;= 26,ROUNDDOWN((44500/H647),0),26)</f>
        <v>22</v>
      </c>
      <c r="L647" s="748">
        <f t="shared" ref="L647:L710" si="108">((ROUNDDOWN(K647,0)*I647))</f>
        <v>1848</v>
      </c>
      <c r="M647" s="749">
        <f t="shared" ref="M647:M710" si="109">ROUNDDOWN(E647/L647,0)</f>
        <v>1</v>
      </c>
      <c r="N647" s="748">
        <f t="shared" ref="N647:N710" si="110">IF(O647 &lt;&gt; 0,ROUNDUP(O647/I647,0),0)</f>
        <v>3</v>
      </c>
      <c r="O647" s="748">
        <f t="shared" ref="O647:O710" si="111">E647-(((M647)*ROUNDDOWN(L647,0)))</f>
        <v>199</v>
      </c>
      <c r="P647" s="750">
        <f t="shared" ref="P647:P710" si="112">IF(O647=0,0,H647*N647)</f>
        <v>6066.6</v>
      </c>
      <c r="Q647" s="751" t="str">
        <f>IFERROR(VLOOKUP(F647,Database!A:F,6,FALSE),"No")</f>
        <v>Not a Designated Item to Send on Maturity</v>
      </c>
      <c r="R647" s="751" t="str">
        <f>IFERROR(VLOOKUP(F648,Database!A:E,5,FALSE),"")</f>
        <v>Not Acidified Product</v>
      </c>
      <c r="S647" s="752" t="str">
        <f>IFERROR(VLOOKUP(F647,Database!A:G,7,FALSE),"FG not Found")</f>
        <v>Not a Designated Item</v>
      </c>
      <c r="T647" s="753" t="b">
        <f t="shared" ref="T647:T710" si="113">(ISNUMBER(MATCH(F647,$U$7:$U$532,0)))</f>
        <v>0</v>
      </c>
      <c r="X647" s="284" t="e">
        <f>IF(VLOOKUP($T647,Tags!A:AU,28)=$E647,"Tags/Reported Prod Match","Not a Match")</f>
        <v>#N/A</v>
      </c>
    </row>
    <row r="648" spans="1:24" x14ac:dyDescent="0.25">
      <c r="A648" s="282">
        <f t="shared" si="105"/>
        <v>642.1</v>
      </c>
      <c r="B648" s="757">
        <v>43901</v>
      </c>
      <c r="C648" s="615">
        <v>0</v>
      </c>
      <c r="D648" s="755">
        <v>1871</v>
      </c>
      <c r="E648" s="267">
        <f t="shared" si="106"/>
        <v>1871</v>
      </c>
      <c r="F648" s="615">
        <v>6984806288</v>
      </c>
      <c r="G648" s="267" t="str">
        <f>IFERROR(VLOOKUP(F648,Database!A:D,2,FALSE),"FG not Found")</f>
        <v>DF 500 ML RASP FRT SPREAD</v>
      </c>
      <c r="H648" s="269">
        <f>IFERROR(VLOOKUP(F648,Database!A:C,3,FALSE),"r")</f>
        <v>2165</v>
      </c>
      <c r="I648" s="269">
        <f>IFERROR(VLOOKUP(F648,Database!A:D,4,FALSE),"r")</f>
        <v>84</v>
      </c>
      <c r="J648" s="615"/>
      <c r="K648" s="269">
        <f t="shared" si="107"/>
        <v>20</v>
      </c>
      <c r="L648" s="269">
        <f t="shared" si="108"/>
        <v>1680</v>
      </c>
      <c r="M648" s="335">
        <f t="shared" si="109"/>
        <v>1</v>
      </c>
      <c r="N648" s="269">
        <f t="shared" si="110"/>
        <v>3</v>
      </c>
      <c r="O648" s="269">
        <f t="shared" si="111"/>
        <v>191</v>
      </c>
      <c r="P648" s="340">
        <f t="shared" si="112"/>
        <v>6495</v>
      </c>
      <c r="Q648" s="353" t="str">
        <f>IFERROR(VLOOKUP(F648,Database!A:F,6,FALSE),"No")</f>
        <v>Not a Designated Item to Send on Maturity</v>
      </c>
      <c r="R648" s="353" t="str">
        <f>IFERROR(VLOOKUP(F649,Database!A:E,5,FALSE),"")</f>
        <v>Not Acidified Product</v>
      </c>
      <c r="S648" s="352" t="str">
        <f>IFERROR(VLOOKUP(F648,Database!A:G,7,FALSE),"FG not Found")</f>
        <v>Not a Designated Item</v>
      </c>
      <c r="T648" s="281" t="b">
        <f t="shared" si="113"/>
        <v>0</v>
      </c>
      <c r="X648" s="284" t="e">
        <f>IF(VLOOKUP($T648,Tags!A:AU,28)=$E648,"Tags/Reported Prod Match","Not a Match")</f>
        <v>#N/A</v>
      </c>
    </row>
    <row r="649" spans="1:24" x14ac:dyDescent="0.25">
      <c r="A649" s="282">
        <f t="shared" si="105"/>
        <v>643.1</v>
      </c>
      <c r="B649" s="757">
        <v>43901</v>
      </c>
      <c r="C649" s="615">
        <v>0</v>
      </c>
      <c r="D649" s="755">
        <v>0</v>
      </c>
      <c r="E649" s="267">
        <f t="shared" si="106"/>
        <v>0</v>
      </c>
      <c r="F649" s="615">
        <v>6984805853</v>
      </c>
      <c r="G649" s="267" t="str">
        <f>IFERROR(VLOOKUP(F649,Database!A:D,2,FALSE),"FG not Found")</f>
        <v>DF 500 ML FIELDBERRY FRT SPRD</v>
      </c>
      <c r="H649" s="269">
        <f>IFERROR(VLOOKUP(F649,Database!A:C,3,FALSE),"r")</f>
        <v>2165</v>
      </c>
      <c r="I649" s="269">
        <f>IFERROR(VLOOKUP(F649,Database!A:D,4,FALSE),"r")</f>
        <v>84</v>
      </c>
      <c r="J649" s="615"/>
      <c r="K649" s="269">
        <f t="shared" si="107"/>
        <v>20</v>
      </c>
      <c r="L649" s="269">
        <f t="shared" si="108"/>
        <v>1680</v>
      </c>
      <c r="M649" s="335">
        <f t="shared" si="109"/>
        <v>0</v>
      </c>
      <c r="N649" s="269">
        <f t="shared" si="110"/>
        <v>0</v>
      </c>
      <c r="O649" s="269">
        <f t="shared" si="111"/>
        <v>0</v>
      </c>
      <c r="P649" s="340">
        <f t="shared" si="112"/>
        <v>0</v>
      </c>
      <c r="Q649" s="353" t="str">
        <f>IFERROR(VLOOKUP(F649,Database!A:F,6,FALSE),"No")</f>
        <v>Not a Designated Item to Send on Maturity</v>
      </c>
      <c r="R649" s="353" t="str">
        <f>IFERROR(VLOOKUP(F650,Database!A:E,5,FALSE),"")</f>
        <v>Not Acidified Product</v>
      </c>
      <c r="S649" s="352" t="str">
        <f>IFERROR(VLOOKUP(F649,Database!A:G,7,FALSE),"FG not Found")</f>
        <v>Not a Designated Item</v>
      </c>
      <c r="T649" s="281" t="b">
        <f t="shared" si="113"/>
        <v>0</v>
      </c>
      <c r="X649" s="284" t="e">
        <f>IF(VLOOKUP($T649,Tags!A:AU,28)=$E649,"Tags/Reported Prod Match","Not a Match")</f>
        <v>#N/A</v>
      </c>
    </row>
    <row r="650" spans="1:24" x14ac:dyDescent="0.25">
      <c r="A650" s="282">
        <f t="shared" si="105"/>
        <v>644.1</v>
      </c>
      <c r="B650" s="757">
        <v>43901</v>
      </c>
      <c r="C650" s="615">
        <v>0</v>
      </c>
      <c r="D650" s="755">
        <v>2172</v>
      </c>
      <c r="E650" s="267">
        <f t="shared" si="106"/>
        <v>2172</v>
      </c>
      <c r="F650" s="615">
        <v>6984806270</v>
      </c>
      <c r="G650" s="267" t="str">
        <f>IFERROR(VLOOKUP(F650,Database!A:D,2,FALSE),"FG not Found")</f>
        <v>DF 500 ML STRAW FRT SPREAD</v>
      </c>
      <c r="H650" s="269">
        <f>IFERROR(VLOOKUP(F650,Database!A:C,3,FALSE),"r")</f>
        <v>2165</v>
      </c>
      <c r="I650" s="269">
        <f>IFERROR(VLOOKUP(F650,Database!A:D,4,FALSE),"r")</f>
        <v>84</v>
      </c>
      <c r="J650" s="615"/>
      <c r="K650" s="269">
        <f t="shared" si="107"/>
        <v>20</v>
      </c>
      <c r="L650" s="269">
        <f t="shared" si="108"/>
        <v>1680</v>
      </c>
      <c r="M650" s="335">
        <f t="shared" si="109"/>
        <v>1</v>
      </c>
      <c r="N650" s="269">
        <f t="shared" si="110"/>
        <v>6</v>
      </c>
      <c r="O650" s="269">
        <f t="shared" si="111"/>
        <v>492</v>
      </c>
      <c r="P650" s="340">
        <f t="shared" si="112"/>
        <v>12990</v>
      </c>
      <c r="Q650" s="353" t="str">
        <f>IFERROR(VLOOKUP(F650,Database!A:F,6,FALSE),"No")</f>
        <v>Not a Designated Item to Send on Maturity</v>
      </c>
      <c r="R650" s="353" t="str">
        <f>IFERROR(VLOOKUP(F651,Database!A:E,5,FALSE),"")</f>
        <v>Not Acidified Product</v>
      </c>
      <c r="S650" s="352" t="str">
        <f>IFERROR(VLOOKUP(F650,Database!A:G,7,FALSE),"FG not Found")</f>
        <v>Not a Designated Item</v>
      </c>
      <c r="T650" s="281" t="b">
        <f t="shared" si="113"/>
        <v>1</v>
      </c>
      <c r="X650" s="284" t="e">
        <f>IF(VLOOKUP($T650,Tags!A:AU,28)=$E650,"Tags/Reported Prod Match","Not a Match")</f>
        <v>#N/A</v>
      </c>
    </row>
    <row r="651" spans="1:24" x14ac:dyDescent="0.25">
      <c r="A651" s="282">
        <f t="shared" si="105"/>
        <v>645.1</v>
      </c>
      <c r="B651" s="757">
        <v>43901</v>
      </c>
      <c r="C651" s="615">
        <v>0</v>
      </c>
      <c r="D651" s="755">
        <v>1085</v>
      </c>
      <c r="E651" s="267">
        <f t="shared" si="106"/>
        <v>1085</v>
      </c>
      <c r="F651" s="615">
        <v>6984806783</v>
      </c>
      <c r="G651" s="267" t="str">
        <f>IFERROR(VLOOKUP(F651,Database!A:D,2,FALSE),"FG not Found")</f>
        <v>DF 500 ML LIGHT BLUE FRT SPRD</v>
      </c>
      <c r="H651" s="269">
        <f>IFERROR(VLOOKUP(F651,Database!A:C,3,FALSE),"r")</f>
        <v>2039</v>
      </c>
      <c r="I651" s="269">
        <f>IFERROR(VLOOKUP(F651,Database!A:D,4,FALSE),"r")</f>
        <v>84</v>
      </c>
      <c r="J651" s="615"/>
      <c r="K651" s="269">
        <f t="shared" si="107"/>
        <v>21</v>
      </c>
      <c r="L651" s="269">
        <f t="shared" si="108"/>
        <v>1764</v>
      </c>
      <c r="M651" s="335">
        <f t="shared" si="109"/>
        <v>0</v>
      </c>
      <c r="N651" s="269">
        <f t="shared" si="110"/>
        <v>13</v>
      </c>
      <c r="O651" s="269">
        <f t="shared" si="111"/>
        <v>1085</v>
      </c>
      <c r="P651" s="340">
        <f t="shared" si="112"/>
        <v>26507</v>
      </c>
      <c r="Q651" s="353" t="str">
        <f>IFERROR(VLOOKUP(F651,Database!A:F,6,FALSE),"No")</f>
        <v>Not a Designated Item to Send on Maturity</v>
      </c>
      <c r="R651" s="353" t="str">
        <f>IFERROR(VLOOKUP(F652,Database!A:E,5,FALSE),"")</f>
        <v>Not Acidified Product</v>
      </c>
      <c r="S651" s="352" t="str">
        <f>IFERROR(VLOOKUP(F651,Database!A:G,7,FALSE),"FG not Found")</f>
        <v>Not a Designated Item</v>
      </c>
      <c r="T651" s="281" t="b">
        <f t="shared" si="113"/>
        <v>0</v>
      </c>
      <c r="X651" s="284" t="e">
        <f>IF(VLOOKUP($T651,Tags!A:AU,28)=$E651,"Tags/Reported Prod Match","Not a Match")</f>
        <v>#N/A</v>
      </c>
    </row>
    <row r="652" spans="1:24" ht="15.75" thickBot="1" x14ac:dyDescent="0.3">
      <c r="A652" s="282">
        <f t="shared" si="105"/>
        <v>646.1</v>
      </c>
      <c r="B652" s="757">
        <v>43901</v>
      </c>
      <c r="C652" s="615">
        <v>0</v>
      </c>
      <c r="D652" s="755">
        <v>5483</v>
      </c>
      <c r="E652" s="267">
        <f t="shared" si="106"/>
        <v>5483</v>
      </c>
      <c r="F652" s="615">
        <v>5150078276</v>
      </c>
      <c r="G652" s="267" t="str">
        <f>IFERROR(VLOOKUP(F652,Database!A:D,2,FALSE),"FG not Found")</f>
        <v>SM 440G ORG MAM LS SPN INTL</v>
      </c>
      <c r="H652" s="269">
        <f>IFERROR(VLOOKUP(F652,Database!A:C,3,FALSE),"r")</f>
        <v>2381.8000000000002</v>
      </c>
      <c r="I652" s="269">
        <f>IFERROR(VLOOKUP(F652,Database!A:D,4,FALSE),"r")</f>
        <v>128</v>
      </c>
      <c r="J652" s="615"/>
      <c r="K652" s="269">
        <f t="shared" si="107"/>
        <v>18</v>
      </c>
      <c r="L652" s="269">
        <f t="shared" si="108"/>
        <v>2304</v>
      </c>
      <c r="M652" s="335">
        <f t="shared" si="109"/>
        <v>2</v>
      </c>
      <c r="N652" s="269">
        <f t="shared" si="110"/>
        <v>7</v>
      </c>
      <c r="O652" s="269">
        <f t="shared" si="111"/>
        <v>875</v>
      </c>
      <c r="P652" s="340">
        <f t="shared" si="112"/>
        <v>16672.600000000002</v>
      </c>
      <c r="Q652" s="353" t="str">
        <f>IFERROR(VLOOKUP(F652,Database!A:F,6,FALSE),"No")</f>
        <v>Not a Designated Item to Send on Maturity</v>
      </c>
      <c r="R652" s="353" t="str">
        <f>IFERROR(VLOOKUP(F653,Database!A:E,5,FALSE),"")</f>
        <v>Not Acidified Product</v>
      </c>
      <c r="S652" s="352" t="str">
        <f>IFERROR(VLOOKUP(F652,Database!A:G,7,FALSE),"FG not Found")</f>
        <v>Not a Designated Item</v>
      </c>
      <c r="T652" s="281" t="b">
        <f t="shared" si="113"/>
        <v>0</v>
      </c>
      <c r="X652" s="284" t="e">
        <f>IF(VLOOKUP($T652,Tags!A:AU,28)=$E652,"Tags/Reported Prod Match","Not a Match")</f>
        <v>#N/A</v>
      </c>
    </row>
    <row r="653" spans="1:24" ht="15.75" thickBot="1" x14ac:dyDescent="0.3">
      <c r="A653" s="282">
        <f t="shared" si="105"/>
        <v>647.1</v>
      </c>
      <c r="B653" s="757">
        <v>43901</v>
      </c>
      <c r="C653" s="615">
        <v>0</v>
      </c>
      <c r="D653" s="754">
        <v>2989</v>
      </c>
      <c r="E653" s="267">
        <f t="shared" si="106"/>
        <v>2989</v>
      </c>
      <c r="F653" s="615">
        <v>5150040126</v>
      </c>
      <c r="G653" s="267" t="str">
        <f>IFERROR(VLOOKUP(F653,Database!A:D,2,FALSE),"FG not Found")</f>
        <v>SM 16 ML PURE RASP JAM</v>
      </c>
      <c r="H653" s="269">
        <f>IFERROR(VLOOKUP(F653,Database!A:C,3,FALSE),"r")</f>
        <v>1464.2</v>
      </c>
      <c r="I653" s="269">
        <f>IFERROR(VLOOKUP(F653,Database!A:D,4,FALSE),"r")</f>
        <v>132</v>
      </c>
      <c r="J653" s="615"/>
      <c r="K653" s="269">
        <f t="shared" si="107"/>
        <v>26</v>
      </c>
      <c r="L653" s="269">
        <f t="shared" si="108"/>
        <v>3432</v>
      </c>
      <c r="M653" s="335">
        <f t="shared" si="109"/>
        <v>0</v>
      </c>
      <c r="N653" s="269">
        <f t="shared" si="110"/>
        <v>23</v>
      </c>
      <c r="O653" s="269">
        <f t="shared" si="111"/>
        <v>2989</v>
      </c>
      <c r="P653" s="340">
        <f t="shared" si="112"/>
        <v>33676.6</v>
      </c>
      <c r="Q653" s="353" t="str">
        <f>IFERROR(VLOOKUP(F653,Database!A:F,6,FALSE),"No")</f>
        <v>Not a Designated Item to Send on Maturity</v>
      </c>
      <c r="R653" s="353" t="str">
        <f>IFERROR(VLOOKUP(F654,Database!A:E,5,FALSE),"")</f>
        <v>Not Acidified Product</v>
      </c>
      <c r="S653" s="352" t="str">
        <f>IFERROR(VLOOKUP(F653,Database!A:G,7,FALSE),"FG not Found")</f>
        <v>Not a Designated Item</v>
      </c>
      <c r="T653" s="281" t="b">
        <f t="shared" si="113"/>
        <v>0</v>
      </c>
      <c r="X653" s="284" t="e">
        <f>IF(VLOOKUP($T653,Tags!A:AU,28)=$E653,"Tags/Reported Prod Match","Not a Match")</f>
        <v>#N/A</v>
      </c>
    </row>
    <row r="654" spans="1:24" ht="15.75" thickBot="1" x14ac:dyDescent="0.3">
      <c r="A654" s="282">
        <f t="shared" si="105"/>
        <v>648.1</v>
      </c>
      <c r="B654" s="757">
        <v>43901</v>
      </c>
      <c r="C654" s="615">
        <v>0</v>
      </c>
      <c r="D654" s="755">
        <v>408</v>
      </c>
      <c r="E654" s="267">
        <f t="shared" si="106"/>
        <v>408</v>
      </c>
      <c r="F654" s="745">
        <v>5150003889</v>
      </c>
      <c r="G654" s="267" t="str">
        <f>IFERROR(VLOOKUP(F654,Database!A:D,2,FALSE),"FG not Found")</f>
        <v>DK 1 OZ STRAWBERRY PRESERVES</v>
      </c>
      <c r="H654" s="269">
        <f>IFERROR(VLOOKUP(F654,Database!A:C,3,FALSE),"r")</f>
        <v>1928</v>
      </c>
      <c r="I654" s="269">
        <f>IFERROR(VLOOKUP(F654,Database!A:D,4,FALSE),"r")</f>
        <v>136</v>
      </c>
      <c r="J654" s="615"/>
      <c r="K654" s="269">
        <f t="shared" si="107"/>
        <v>23</v>
      </c>
      <c r="L654" s="269">
        <f t="shared" si="108"/>
        <v>3128</v>
      </c>
      <c r="M654" s="335">
        <f t="shared" si="109"/>
        <v>0</v>
      </c>
      <c r="N654" s="269">
        <f t="shared" si="110"/>
        <v>3</v>
      </c>
      <c r="O654" s="269">
        <f t="shared" si="111"/>
        <v>408</v>
      </c>
      <c r="P654" s="340">
        <f t="shared" si="112"/>
        <v>5784</v>
      </c>
      <c r="Q654" s="353" t="str">
        <f>IFERROR(VLOOKUP(F654,Database!A:F,6,FALSE),"No")</f>
        <v>Not a Designated Item to Send on Maturity</v>
      </c>
      <c r="R654" s="353" t="str">
        <f>IFERROR(VLOOKUP(F655,Database!A:E,5,FALSE),"")</f>
        <v>Not Acidified Product</v>
      </c>
      <c r="S654" s="352" t="str">
        <f>IFERROR(VLOOKUP(F654,Database!A:G,7,FALSE),"FG not Found")</f>
        <v>Not a Designated Item</v>
      </c>
      <c r="T654" s="281" t="b">
        <f t="shared" si="113"/>
        <v>0</v>
      </c>
      <c r="X654" s="284" t="e">
        <f>IF(VLOOKUP($T654,Tags!A:AU,28)=$E654,"Tags/Reported Prod Match","Not a Match")</f>
        <v>#N/A</v>
      </c>
    </row>
    <row r="655" spans="1:24" ht="15.75" thickBot="1" x14ac:dyDescent="0.3">
      <c r="A655" s="282">
        <f t="shared" si="105"/>
        <v>649.1</v>
      </c>
      <c r="B655" s="757">
        <v>43901</v>
      </c>
      <c r="C655" s="615">
        <v>0</v>
      </c>
      <c r="D655" s="755">
        <v>199</v>
      </c>
      <c r="E655" s="267">
        <f t="shared" si="106"/>
        <v>199</v>
      </c>
      <c r="F655" s="745">
        <v>6984806361</v>
      </c>
      <c r="G655" s="267" t="str">
        <f>IFERROR(VLOOKUP(F655,Database!A:D,2,FALSE),"FG not Found")</f>
        <v>DF 500ML LT RASP FRT SPREAD</v>
      </c>
      <c r="H655" s="269">
        <f>IFERROR(VLOOKUP(F655,Database!A:C,3,FALSE),"r")</f>
        <v>2022.2</v>
      </c>
      <c r="I655" s="269">
        <f>IFERROR(VLOOKUP(F655,Database!A:D,4,FALSE),"r")</f>
        <v>84</v>
      </c>
      <c r="J655" s="615"/>
      <c r="K655" s="269">
        <f t="shared" si="107"/>
        <v>22</v>
      </c>
      <c r="L655" s="269">
        <f t="shared" si="108"/>
        <v>1848</v>
      </c>
      <c r="M655" s="335">
        <f t="shared" si="109"/>
        <v>0</v>
      </c>
      <c r="N655" s="269">
        <f t="shared" si="110"/>
        <v>3</v>
      </c>
      <c r="O655" s="269">
        <f t="shared" si="111"/>
        <v>199</v>
      </c>
      <c r="P655" s="340">
        <f t="shared" si="112"/>
        <v>6066.6</v>
      </c>
      <c r="Q655" s="353" t="str">
        <f>IFERROR(VLOOKUP(F655,Database!A:F,6,FALSE),"No")</f>
        <v>Not a Designated Item to Send on Maturity</v>
      </c>
      <c r="R655" s="353" t="str">
        <f>IFERROR(VLOOKUP(F656,Database!A:E,5,FALSE),"")</f>
        <v>Not Acidified Product</v>
      </c>
      <c r="S655" s="352" t="str">
        <f>IFERROR(VLOOKUP(F655,Database!A:G,7,FALSE),"FG not Found")</f>
        <v>Not a Designated Item</v>
      </c>
      <c r="T655" s="281" t="b">
        <f t="shared" si="113"/>
        <v>0</v>
      </c>
      <c r="X655" s="284" t="e">
        <f>IF(VLOOKUP($T655,Tags!A:AU,28)=$E655,"Tags/Reported Prod Match","Not a Match")</f>
        <v>#N/A</v>
      </c>
    </row>
    <row r="656" spans="1:24" x14ac:dyDescent="0.25">
      <c r="A656" s="282">
        <f t="shared" si="105"/>
        <v>650.1</v>
      </c>
      <c r="B656" s="630">
        <v>43903</v>
      </c>
      <c r="C656" s="615">
        <v>0</v>
      </c>
      <c r="D656" s="615">
        <v>181</v>
      </c>
      <c r="E656" s="267">
        <f t="shared" si="106"/>
        <v>181</v>
      </c>
      <c r="F656" s="615">
        <v>5150004545</v>
      </c>
      <c r="G656" s="267" t="str">
        <f>IFERROR(VLOOKUP(F656,Database!A:D,2,FALSE),"FG not Found")</f>
        <v>GM 10 ML LT RASP FR SPREAD</v>
      </c>
      <c r="H656" s="269">
        <f>IFERROR(VLOOKUP(F656,Database!A:C,3,FALSE),"r")</f>
        <v>1143</v>
      </c>
      <c r="I656" s="269">
        <f>IFERROR(VLOOKUP(F656,Database!A:D,4,FALSE),"r")</f>
        <v>154</v>
      </c>
      <c r="J656" s="615"/>
      <c r="K656" s="269">
        <f t="shared" si="107"/>
        <v>26</v>
      </c>
      <c r="L656" s="269">
        <f t="shared" si="108"/>
        <v>4004</v>
      </c>
      <c r="M656" s="335">
        <f t="shared" si="109"/>
        <v>0</v>
      </c>
      <c r="N656" s="269">
        <f t="shared" si="110"/>
        <v>2</v>
      </c>
      <c r="O656" s="269">
        <f t="shared" si="111"/>
        <v>181</v>
      </c>
      <c r="P656" s="340">
        <f t="shared" si="112"/>
        <v>2286</v>
      </c>
      <c r="Q656" s="353" t="str">
        <f>IFERROR(VLOOKUP(F656,Database!A:F,6,FALSE),"No")</f>
        <v>Not a Designated Item to Send on Maturity</v>
      </c>
      <c r="R656" s="353" t="str">
        <f>IFERROR(VLOOKUP(F657,Database!A:E,5,FALSE),"")</f>
        <v>Not Acidified Product</v>
      </c>
      <c r="S656" s="352" t="str">
        <f>IFERROR(VLOOKUP(F656,Database!A:G,7,FALSE),"FG not Found")</f>
        <v>Not a Designated Item</v>
      </c>
      <c r="T656" s="281" t="b">
        <f t="shared" si="113"/>
        <v>0</v>
      </c>
      <c r="X656" s="284" t="e">
        <f>IF(VLOOKUP($T656,Tags!A:AU,28)=$E656,"Tags/Reported Prod Match","Not a Match")</f>
        <v>#N/A</v>
      </c>
    </row>
    <row r="657" spans="1:24" x14ac:dyDescent="0.25">
      <c r="A657" s="282">
        <f t="shared" si="105"/>
        <v>651.1</v>
      </c>
      <c r="B657" s="630">
        <v>43903</v>
      </c>
      <c r="C657" s="615">
        <v>0</v>
      </c>
      <c r="D657" s="615">
        <v>1394</v>
      </c>
      <c r="E657" s="267">
        <f t="shared" si="106"/>
        <v>1394</v>
      </c>
      <c r="F657" s="615">
        <v>5150003979</v>
      </c>
      <c r="G657" s="267" t="str">
        <f>IFERROR(VLOOKUP(F657,Database!A:D,2,FALSE),"FG not Found")</f>
        <v>DK 2.75 OZ WLD MNE BLUBRY SYRP</v>
      </c>
      <c r="H657" s="269">
        <f>IFERROR(VLOOKUP(F657,Database!A:C,3,FALSE),"r")</f>
        <v>2282</v>
      </c>
      <c r="I657" s="269">
        <f>IFERROR(VLOOKUP(F657,Database!A:D,4,FALSE),"r")</f>
        <v>80</v>
      </c>
      <c r="J657" s="615"/>
      <c r="K657" s="269">
        <f t="shared" si="107"/>
        <v>19</v>
      </c>
      <c r="L657" s="269">
        <f t="shared" si="108"/>
        <v>1520</v>
      </c>
      <c r="M657" s="335">
        <f t="shared" si="109"/>
        <v>0</v>
      </c>
      <c r="N657" s="269">
        <f t="shared" si="110"/>
        <v>18</v>
      </c>
      <c r="O657" s="269">
        <f t="shared" si="111"/>
        <v>1394</v>
      </c>
      <c r="P657" s="340">
        <f t="shared" si="112"/>
        <v>41076</v>
      </c>
      <c r="Q657" s="353" t="str">
        <f>IFERROR(VLOOKUP(F657,Database!A:F,6,FALSE),"No")</f>
        <v>Not a Designated Item to Send on Maturity</v>
      </c>
      <c r="R657" s="353" t="str">
        <f>IFERROR(VLOOKUP(F658,Database!A:E,5,FALSE),"")</f>
        <v>Not Acidified Product</v>
      </c>
      <c r="S657" s="352" t="str">
        <f>IFERROR(VLOOKUP(F657,Database!A:G,7,FALSE),"FG not Found")</f>
        <v>Not a Designated Item</v>
      </c>
      <c r="T657" s="281" t="b">
        <f t="shared" si="113"/>
        <v>1</v>
      </c>
      <c r="X657" s="284" t="e">
        <f>IF(VLOOKUP($T657,Tags!A:AU,28)=$E657,"Tags/Reported Prod Match","Not a Match")</f>
        <v>#N/A</v>
      </c>
    </row>
    <row r="658" spans="1:24" x14ac:dyDescent="0.25">
      <c r="A658" s="761">
        <f t="shared" si="105"/>
        <v>652.1</v>
      </c>
      <c r="B658" s="762">
        <v>43903</v>
      </c>
      <c r="C658" s="746">
        <v>0</v>
      </c>
      <c r="D658" s="746">
        <v>280</v>
      </c>
      <c r="E658" s="747">
        <f t="shared" si="106"/>
        <v>280</v>
      </c>
      <c r="F658" s="746">
        <v>5150003887</v>
      </c>
      <c r="G658" s="747" t="str">
        <f>IFERROR(VLOOKUP(F658,Database!A:D,2,FALSE),"FG not Found")</f>
        <v>DK 1 OZ RED RASPBERRY PRES</v>
      </c>
      <c r="H658" s="748">
        <f>IFERROR(VLOOKUP(F658,Database!A:C,3,FALSE),"r")</f>
        <v>1996.2</v>
      </c>
      <c r="I658" s="748">
        <f>IFERROR(VLOOKUP(F658,Database!A:D,4,FALSE),"r")</f>
        <v>136</v>
      </c>
      <c r="J658" s="746"/>
      <c r="K658" s="748">
        <f t="shared" si="107"/>
        <v>22</v>
      </c>
      <c r="L658" s="748">
        <f t="shared" si="108"/>
        <v>2992</v>
      </c>
      <c r="M658" s="749">
        <f t="shared" si="109"/>
        <v>0</v>
      </c>
      <c r="N658" s="748">
        <f t="shared" si="110"/>
        <v>3</v>
      </c>
      <c r="O658" s="748">
        <f t="shared" si="111"/>
        <v>280</v>
      </c>
      <c r="P658" s="750">
        <f t="shared" si="112"/>
        <v>5988.6</v>
      </c>
      <c r="Q658" s="353" t="str">
        <f>IFERROR(VLOOKUP(F658,Database!A:F,6,FALSE),"No")</f>
        <v>Not a Designated Item to Send on Maturity</v>
      </c>
      <c r="R658" s="353" t="str">
        <f>IFERROR(VLOOKUP(F659,Database!A:E,5,FALSE),"")</f>
        <v>Not Acidified Product</v>
      </c>
      <c r="S658" s="352" t="str">
        <f>IFERROR(VLOOKUP(F658,Database!A:G,7,FALSE),"FG not Found")</f>
        <v>Not a Designated Item</v>
      </c>
      <c r="T658" s="281" t="b">
        <f t="shared" si="113"/>
        <v>0</v>
      </c>
      <c r="X658" s="284" t="e">
        <f>IF(VLOOKUP($T658,Tags!A:AU,28)=$E658,"Tags/Reported Prod Match","Not a Match")</f>
        <v>#N/A</v>
      </c>
    </row>
    <row r="659" spans="1:24" x14ac:dyDescent="0.25">
      <c r="A659" s="282">
        <f t="shared" si="105"/>
        <v>653.1</v>
      </c>
      <c r="B659" s="630">
        <v>43905</v>
      </c>
      <c r="C659" s="615"/>
      <c r="D659" s="615">
        <v>1054</v>
      </c>
      <c r="E659" s="267">
        <f t="shared" si="106"/>
        <v>1054</v>
      </c>
      <c r="F659" s="615">
        <v>5150005179</v>
      </c>
      <c r="G659" s="267" t="str">
        <f>IFERROR(VLOOKUP(F659,Database!A:D,2,FALSE),"FG not Found")</f>
        <v>SM 390 ML DF APRICOT SPR, 12 PK</v>
      </c>
      <c r="H659" s="269">
        <f>IFERROR(VLOOKUP(F659,Database!A:C,3,FALSE),"r")</f>
        <v>2249</v>
      </c>
      <c r="I659" s="269">
        <f>IFERROR(VLOOKUP(F659,Database!A:D,4,FALSE),"r")</f>
        <v>120</v>
      </c>
      <c r="J659" s="615"/>
      <c r="K659" s="269">
        <f t="shared" si="107"/>
        <v>19</v>
      </c>
      <c r="L659" s="269">
        <f t="shared" si="108"/>
        <v>2280</v>
      </c>
      <c r="M659" s="335">
        <f t="shared" si="109"/>
        <v>0</v>
      </c>
      <c r="N659" s="269">
        <f t="shared" si="110"/>
        <v>9</v>
      </c>
      <c r="O659" s="269">
        <f t="shared" si="111"/>
        <v>1054</v>
      </c>
      <c r="P659" s="340">
        <f t="shared" si="112"/>
        <v>20241</v>
      </c>
      <c r="Q659" s="353" t="str">
        <f>IFERROR(VLOOKUP(F659,Database!A:F,6,FALSE),"No")</f>
        <v>Not a Designated Item to Send on Maturity</v>
      </c>
      <c r="R659" s="353" t="str">
        <f>IFERROR(VLOOKUP(F660,Database!A:E,5,FALSE),"")</f>
        <v>Not Acidified Product</v>
      </c>
      <c r="S659" s="352" t="str">
        <f>IFERROR(VLOOKUP(F659,Database!A:G,7,FALSE),"FG not Found")</f>
        <v>Not a Designated Item</v>
      </c>
      <c r="T659" s="281" t="b">
        <f t="shared" si="113"/>
        <v>0</v>
      </c>
      <c r="X659" s="284" t="e">
        <f>IF(VLOOKUP($T659,Tags!A:AU,28)=$E659,"Tags/Reported Prod Match","Not a Match")</f>
        <v>#N/A</v>
      </c>
    </row>
    <row r="660" spans="1:24" x14ac:dyDescent="0.25">
      <c r="A660" s="282">
        <f t="shared" si="105"/>
        <v>654.1</v>
      </c>
      <c r="B660" s="630">
        <v>43905</v>
      </c>
      <c r="C660" s="615"/>
      <c r="D660" s="615">
        <v>1233</v>
      </c>
      <c r="E660" s="267">
        <f t="shared" si="106"/>
        <v>1233</v>
      </c>
      <c r="F660" s="615">
        <v>5150005180</v>
      </c>
      <c r="G660" s="267" t="str">
        <f>IFERROR(VLOOKUP(F660,Database!A:D,2,FALSE),"FG not Found")</f>
        <v>SM 390 ML DF BLUEBERRY SPRD, 12 PK</v>
      </c>
      <c r="H660" s="269">
        <f>IFERROR(VLOOKUP(F660,Database!A:C,3,FALSE),"r")</f>
        <v>2249</v>
      </c>
      <c r="I660" s="269">
        <f>IFERROR(VLOOKUP(F660,Database!A:D,4,FALSE),"r")</f>
        <v>120</v>
      </c>
      <c r="J660" s="615"/>
      <c r="K660" s="269">
        <f t="shared" si="107"/>
        <v>19</v>
      </c>
      <c r="L660" s="269">
        <f t="shared" si="108"/>
        <v>2280</v>
      </c>
      <c r="M660" s="335">
        <f t="shared" si="109"/>
        <v>0</v>
      </c>
      <c r="N660" s="269">
        <f t="shared" si="110"/>
        <v>11</v>
      </c>
      <c r="O660" s="269">
        <f t="shared" si="111"/>
        <v>1233</v>
      </c>
      <c r="P660" s="340">
        <f t="shared" si="112"/>
        <v>24739</v>
      </c>
      <c r="Q660" s="353" t="str">
        <f>IFERROR(VLOOKUP(F660,Database!A:F,6,FALSE),"No")</f>
        <v>Not a Designated Item to Send on Maturity</v>
      </c>
      <c r="R660" s="353" t="str">
        <f>IFERROR(VLOOKUP(F661,Database!A:E,5,FALSE),"")</f>
        <v>Not Acidified Product</v>
      </c>
      <c r="S660" s="352" t="str">
        <f>IFERROR(VLOOKUP(F660,Database!A:G,7,FALSE),"FG not Found")</f>
        <v>Not a Designated Item</v>
      </c>
      <c r="T660" s="281" t="b">
        <f t="shared" si="113"/>
        <v>0</v>
      </c>
      <c r="X660" s="284" t="e">
        <f>IF(VLOOKUP($T660,Tags!A:AU,28)=$E660,"Tags/Reported Prod Match","Not a Match")</f>
        <v>#N/A</v>
      </c>
    </row>
    <row r="661" spans="1:24" x14ac:dyDescent="0.25">
      <c r="A661" s="282">
        <f t="shared" si="105"/>
        <v>655.1</v>
      </c>
      <c r="B661" s="630">
        <v>43905</v>
      </c>
      <c r="C661" s="615"/>
      <c r="D661" s="615">
        <v>2063</v>
      </c>
      <c r="E661" s="267">
        <f t="shared" si="106"/>
        <v>2063</v>
      </c>
      <c r="F661" s="615">
        <v>5150005175</v>
      </c>
      <c r="G661" s="267" t="str">
        <f>IFERROR(VLOOKUP(F661,Database!A:D,2,FALSE),"FG not Found")</f>
        <v>SM 390 ML DF STRAWBERRY SPRD, 12PK</v>
      </c>
      <c r="H661" s="269">
        <f>IFERROR(VLOOKUP(F661,Database!A:C,3,FALSE),"r")</f>
        <v>2249</v>
      </c>
      <c r="I661" s="269">
        <f>IFERROR(VLOOKUP(F661,Database!A:D,4,FALSE),"r")</f>
        <v>120</v>
      </c>
      <c r="J661" s="615"/>
      <c r="K661" s="269">
        <f t="shared" si="107"/>
        <v>19</v>
      </c>
      <c r="L661" s="269">
        <f t="shared" si="108"/>
        <v>2280</v>
      </c>
      <c r="M661" s="335">
        <f t="shared" si="109"/>
        <v>0</v>
      </c>
      <c r="N661" s="269">
        <f t="shared" si="110"/>
        <v>18</v>
      </c>
      <c r="O661" s="269">
        <f t="shared" si="111"/>
        <v>2063</v>
      </c>
      <c r="P661" s="340">
        <f t="shared" si="112"/>
        <v>40482</v>
      </c>
      <c r="Q661" s="353" t="str">
        <f>IFERROR(VLOOKUP(F661,Database!A:F,6,FALSE),"No")</f>
        <v>Not a Designated Item to Send on Maturity</v>
      </c>
      <c r="R661" s="353" t="str">
        <f>IFERROR(VLOOKUP(F662,Database!A:E,5,FALSE),"")</f>
        <v>Not Acidified Product</v>
      </c>
      <c r="S661" s="352" t="str">
        <f>IFERROR(VLOOKUP(F661,Database!A:G,7,FALSE),"FG not Found")</f>
        <v>Not a Designated Item</v>
      </c>
      <c r="T661" s="281" t="b">
        <f t="shared" si="113"/>
        <v>0</v>
      </c>
      <c r="X661" s="284" t="e">
        <f>IF(VLOOKUP($T661,Tags!A:AU,28)=$E661,"Tags/Reported Prod Match","Not a Match")</f>
        <v>#N/A</v>
      </c>
    </row>
    <row r="662" spans="1:24" x14ac:dyDescent="0.25">
      <c r="A662" s="282">
        <f t="shared" si="105"/>
        <v>656.1</v>
      </c>
      <c r="B662" s="630">
        <v>43905</v>
      </c>
      <c r="C662" s="615"/>
      <c r="D662" s="615">
        <v>3731</v>
      </c>
      <c r="E662" s="267">
        <f t="shared" si="106"/>
        <v>3731</v>
      </c>
      <c r="F662" s="615">
        <v>5150005177</v>
      </c>
      <c r="G662" s="267" t="str">
        <f>IFERROR(VLOOKUP(F662,Database!A:D,2,FALSE),"FG not Found")</f>
        <v>SM 390 ML DF RASPBERRY SPRD, 12 PK</v>
      </c>
      <c r="H662" s="269">
        <f>IFERROR(VLOOKUP(F662,Database!A:C,3,FALSE),"r")</f>
        <v>2249</v>
      </c>
      <c r="I662" s="269">
        <f>IFERROR(VLOOKUP(F662,Database!A:D,4,FALSE),"r")</f>
        <v>120</v>
      </c>
      <c r="J662" s="615"/>
      <c r="K662" s="269">
        <f t="shared" si="107"/>
        <v>19</v>
      </c>
      <c r="L662" s="269">
        <f t="shared" si="108"/>
        <v>2280</v>
      </c>
      <c r="M662" s="335">
        <f t="shared" si="109"/>
        <v>1</v>
      </c>
      <c r="N662" s="269">
        <f t="shared" si="110"/>
        <v>13</v>
      </c>
      <c r="O662" s="269">
        <f t="shared" si="111"/>
        <v>1451</v>
      </c>
      <c r="P662" s="340">
        <f t="shared" si="112"/>
        <v>29237</v>
      </c>
      <c r="Q662" s="353" t="str">
        <f>IFERROR(VLOOKUP(F662,Database!A:F,6,FALSE),"No")</f>
        <v>Not a Designated Item to Send on Maturity</v>
      </c>
      <c r="R662" s="353" t="str">
        <f>IFERROR(VLOOKUP(F663,Database!A:E,5,FALSE),"")</f>
        <v>Not Acidified Product</v>
      </c>
      <c r="S662" s="352" t="str">
        <f>IFERROR(VLOOKUP(F662,Database!A:G,7,FALSE),"FG not Found")</f>
        <v>Not a Designated Item</v>
      </c>
      <c r="T662" s="281" t="b">
        <f t="shared" si="113"/>
        <v>0</v>
      </c>
      <c r="X662" s="284" t="e">
        <f>IF(VLOOKUP($T662,Tags!A:AU,28)=$E662,"Tags/Reported Prod Match","Not a Match")</f>
        <v>#N/A</v>
      </c>
    </row>
    <row r="663" spans="1:24" x14ac:dyDescent="0.25">
      <c r="A663" s="282">
        <f t="shared" si="105"/>
        <v>657.1</v>
      </c>
      <c r="B663" s="630">
        <v>43905</v>
      </c>
      <c r="C663" s="615"/>
      <c r="D663" s="615">
        <v>3077</v>
      </c>
      <c r="E663" s="267">
        <f t="shared" si="106"/>
        <v>3077</v>
      </c>
      <c r="F663" s="615">
        <v>5150000315</v>
      </c>
      <c r="G663" s="267" t="str">
        <f>IFERROR(VLOOKUP(F663,Database!A:D,2,FALSE),"FG not Found")</f>
        <v>SM 10 TN SWT ORANGE MARMALADE</v>
      </c>
      <c r="H663" s="269">
        <f>IFERROR(VLOOKUP(F663,Database!A:C,3,FALSE),"r")</f>
        <v>2320.4</v>
      </c>
      <c r="I663" s="269">
        <f>IFERROR(VLOOKUP(F663,Database!A:D,4,FALSE),"r")</f>
        <v>42</v>
      </c>
      <c r="J663" s="615"/>
      <c r="K663" s="269">
        <f t="shared" si="107"/>
        <v>19</v>
      </c>
      <c r="L663" s="269">
        <f t="shared" si="108"/>
        <v>798</v>
      </c>
      <c r="M663" s="335">
        <f t="shared" si="109"/>
        <v>3</v>
      </c>
      <c r="N663" s="269">
        <f t="shared" si="110"/>
        <v>17</v>
      </c>
      <c r="O663" s="269">
        <f t="shared" si="111"/>
        <v>683</v>
      </c>
      <c r="P663" s="340">
        <f t="shared" si="112"/>
        <v>39446.800000000003</v>
      </c>
      <c r="Q663" s="353" t="str">
        <f>IFERROR(VLOOKUP(F663,Database!A:F,6,FALSE),"No")</f>
        <v>Not a Designated Item to Send on Maturity</v>
      </c>
      <c r="R663" s="353" t="str">
        <f>IFERROR(VLOOKUP(F664,Database!A:E,5,FALSE),"")</f>
        <v>Not Acidified Product</v>
      </c>
      <c r="S663" s="352" t="str">
        <f>IFERROR(VLOOKUP(F663,Database!A:G,7,FALSE),"FG not Found")</f>
        <v>Not a Designated Item</v>
      </c>
      <c r="T663" s="281" t="b">
        <f t="shared" si="113"/>
        <v>0</v>
      </c>
      <c r="X663" s="284" t="e">
        <f>IF(VLOOKUP($T663,Tags!A:AU,28)=$E663,"Tags/Reported Prod Match","Not a Match")</f>
        <v>#N/A</v>
      </c>
    </row>
    <row r="664" spans="1:24" x14ac:dyDescent="0.25">
      <c r="A664" s="282">
        <f t="shared" si="105"/>
        <v>658.1</v>
      </c>
      <c r="B664" s="630">
        <v>43905</v>
      </c>
      <c r="C664" s="615"/>
      <c r="D664" s="615">
        <v>469</v>
      </c>
      <c r="E664" s="267">
        <f t="shared" si="106"/>
        <v>469</v>
      </c>
      <c r="F664" s="615">
        <v>5150000321</v>
      </c>
      <c r="G664" s="267" t="str">
        <f>IFERROR(VLOOKUP(F664,Database!A:D,2,FALSE),"FG not Found")</f>
        <v>SM 10 TN STRAWBERRY PRESERVES</v>
      </c>
      <c r="H664" s="269">
        <f>IFERROR(VLOOKUP(F664,Database!A:C,3,FALSE),"r")</f>
        <v>2320.4</v>
      </c>
      <c r="I664" s="269">
        <f>IFERROR(VLOOKUP(F664,Database!A:D,4,FALSE),"r")</f>
        <v>42</v>
      </c>
      <c r="J664" s="615"/>
      <c r="K664" s="269">
        <f t="shared" si="107"/>
        <v>19</v>
      </c>
      <c r="L664" s="269">
        <f t="shared" si="108"/>
        <v>798</v>
      </c>
      <c r="M664" s="335">
        <f t="shared" si="109"/>
        <v>0</v>
      </c>
      <c r="N664" s="269">
        <f t="shared" si="110"/>
        <v>12</v>
      </c>
      <c r="O664" s="269">
        <f t="shared" si="111"/>
        <v>469</v>
      </c>
      <c r="P664" s="340">
        <f t="shared" si="112"/>
        <v>27844.800000000003</v>
      </c>
      <c r="Q664" s="353" t="str">
        <f>IFERROR(VLOOKUP(F664,Database!A:F,6,FALSE),"No")</f>
        <v>Not a Designated Item to Send on Maturity</v>
      </c>
      <c r="R664" s="353" t="str">
        <f>IFERROR(VLOOKUP(F665,Database!A:E,5,FALSE),"")</f>
        <v>Not Acidified Product</v>
      </c>
      <c r="S664" s="352" t="str">
        <f>IFERROR(VLOOKUP(F664,Database!A:G,7,FALSE),"FG not Found")</f>
        <v>Not a Designated Item</v>
      </c>
      <c r="T664" s="281" t="b">
        <f t="shared" si="113"/>
        <v>0</v>
      </c>
      <c r="X664" s="284" t="e">
        <f>IF(VLOOKUP($T664,Tags!A:AU,28)=$E664,"Tags/Reported Prod Match","Not a Match")</f>
        <v>#N/A</v>
      </c>
    </row>
    <row r="665" spans="1:24" ht="15.75" thickBot="1" x14ac:dyDescent="0.3">
      <c r="A665" s="282">
        <f t="shared" si="105"/>
        <v>659.1</v>
      </c>
      <c r="B665" s="630">
        <v>43905</v>
      </c>
      <c r="C665" s="615"/>
      <c r="D665" s="615">
        <v>336</v>
      </c>
      <c r="E665" s="267">
        <f t="shared" si="106"/>
        <v>336</v>
      </c>
      <c r="F665" s="615">
        <v>5150003502</v>
      </c>
      <c r="G665" s="267" t="str">
        <f>IFERROR(VLOOKUP(F665,Database!A:D,2,FALSE),"FG not Found")</f>
        <v>DK 10 TN FANCY STRAWBERRY PRES</v>
      </c>
      <c r="H665" s="269">
        <f>IFERROR(VLOOKUP(F665,Database!A:C,3,FALSE),"r")</f>
        <v>2347</v>
      </c>
      <c r="I665" s="269">
        <f>IFERROR(VLOOKUP(F665,Database!A:D,4,FALSE),"r")</f>
        <v>42</v>
      </c>
      <c r="J665" s="615"/>
      <c r="K665" s="269">
        <f t="shared" si="107"/>
        <v>18</v>
      </c>
      <c r="L665" s="269">
        <f t="shared" si="108"/>
        <v>756</v>
      </c>
      <c r="M665" s="335">
        <f t="shared" si="109"/>
        <v>0</v>
      </c>
      <c r="N665" s="269">
        <f t="shared" si="110"/>
        <v>8</v>
      </c>
      <c r="O665" s="269">
        <f t="shared" si="111"/>
        <v>336</v>
      </c>
      <c r="P665" s="340">
        <f t="shared" si="112"/>
        <v>18776</v>
      </c>
      <c r="Q665" s="353" t="str">
        <f>IFERROR(VLOOKUP(F665,Database!A:F,6,FALSE),"No")</f>
        <v>Not a Designated Item to Send on Maturity</v>
      </c>
      <c r="R665" s="353" t="str">
        <f>IFERROR(VLOOKUP(F666,Database!A:E,5,FALSE),"")</f>
        <v>Not Acidified Product</v>
      </c>
      <c r="S665" s="352" t="str">
        <f>IFERROR(VLOOKUP(F665,Database!A:G,7,FALSE),"FG not Found")</f>
        <v>Not a Designated Item</v>
      </c>
      <c r="T665" s="281" t="b">
        <f t="shared" si="113"/>
        <v>0</v>
      </c>
      <c r="X665" s="284" t="e">
        <f>IF(VLOOKUP($T665,Tags!A:AU,28)=$E665,"Tags/Reported Prod Match","Not a Match")</f>
        <v>#N/A</v>
      </c>
    </row>
    <row r="666" spans="1:24" ht="15.75" thickBot="1" x14ac:dyDescent="0.3">
      <c r="A666" s="282">
        <f t="shared" si="105"/>
        <v>660.1</v>
      </c>
      <c r="B666" s="630">
        <v>43905</v>
      </c>
      <c r="C666" s="615"/>
      <c r="D666" s="615">
        <v>9195</v>
      </c>
      <c r="E666" s="267">
        <f t="shared" si="106"/>
        <v>9195</v>
      </c>
      <c r="F666" s="745">
        <v>5150078275</v>
      </c>
      <c r="G666" s="267" t="str">
        <f>IFERROR(VLOOKUP(F666,Database!A:D,2,FALSE),"FG not Found")</f>
        <v>SM 440G APR LS SPN INTL</v>
      </c>
      <c r="H666" s="269">
        <f>IFERROR(VLOOKUP(F666,Database!A:C,3,FALSE),"r")</f>
        <v>2381.8000000000002</v>
      </c>
      <c r="I666" s="269">
        <f>IFERROR(VLOOKUP(F666,Database!A:D,4,FALSE),"r")</f>
        <v>128</v>
      </c>
      <c r="J666" s="615"/>
      <c r="K666" s="269">
        <f t="shared" si="107"/>
        <v>18</v>
      </c>
      <c r="L666" s="269">
        <f t="shared" si="108"/>
        <v>2304</v>
      </c>
      <c r="M666" s="335">
        <f t="shared" si="109"/>
        <v>3</v>
      </c>
      <c r="N666" s="269">
        <f t="shared" si="110"/>
        <v>18</v>
      </c>
      <c r="O666" s="269">
        <f t="shared" si="111"/>
        <v>2283</v>
      </c>
      <c r="P666" s="340">
        <f t="shared" si="112"/>
        <v>42872.4</v>
      </c>
      <c r="Q666" s="353" t="str">
        <f>IFERROR(VLOOKUP(F666,Database!A:F,6,FALSE),"No")</f>
        <v>Not a Designated Item to Send on Maturity</v>
      </c>
      <c r="R666" s="353" t="str">
        <f>IFERROR(VLOOKUP(F667,Database!A:E,5,FALSE),"")</f>
        <v>Not Acidified Product</v>
      </c>
      <c r="S666" s="352" t="str">
        <f>IFERROR(VLOOKUP(F666,Database!A:G,7,FALSE),"FG not Found")</f>
        <v>Not a Designated Item</v>
      </c>
      <c r="T666" s="281" t="b">
        <f t="shared" si="113"/>
        <v>0</v>
      </c>
      <c r="X666" s="284" t="e">
        <f>IF(VLOOKUP($T666,Tags!A:AU,28)=$E666,"Tags/Reported Prod Match","Not a Match")</f>
        <v>#N/A</v>
      </c>
    </row>
    <row r="667" spans="1:24" x14ac:dyDescent="0.25">
      <c r="A667" s="282">
        <f t="shared" si="105"/>
        <v>661.1</v>
      </c>
      <c r="B667" s="630">
        <v>43905</v>
      </c>
      <c r="C667" s="615"/>
      <c r="D667" s="615">
        <v>0</v>
      </c>
      <c r="E667" s="267">
        <f t="shared" si="106"/>
        <v>0</v>
      </c>
      <c r="F667" s="615">
        <v>5150003501</v>
      </c>
      <c r="G667" s="267" t="str">
        <f>IFERROR(VLOOKUP(F667,Database!A:D,2,FALSE),"FG not Found")</f>
        <v>DK 10 TN BLACKBERRY PRESERVES</v>
      </c>
      <c r="H667" s="269">
        <f>IFERROR(VLOOKUP(F667,Database!A:C,3,FALSE),"r")</f>
        <v>2347</v>
      </c>
      <c r="I667" s="269">
        <f>IFERROR(VLOOKUP(F667,Database!A:D,4,FALSE),"r")</f>
        <v>42</v>
      </c>
      <c r="J667" s="615"/>
      <c r="K667" s="269">
        <f t="shared" si="107"/>
        <v>18</v>
      </c>
      <c r="L667" s="269">
        <f t="shared" si="108"/>
        <v>756</v>
      </c>
      <c r="M667" s="335">
        <f t="shared" si="109"/>
        <v>0</v>
      </c>
      <c r="N667" s="269">
        <f t="shared" si="110"/>
        <v>0</v>
      </c>
      <c r="O667" s="269">
        <f t="shared" si="111"/>
        <v>0</v>
      </c>
      <c r="P667" s="340">
        <f t="shared" si="112"/>
        <v>0</v>
      </c>
      <c r="Q667" s="353" t="str">
        <f>IFERROR(VLOOKUP(F667,Database!A:F,6,FALSE),"No")</f>
        <v>Not a Designated Item to Send on Maturity</v>
      </c>
      <c r="R667" s="353" t="str">
        <f>IFERROR(VLOOKUP(F668,Database!A:E,5,FALSE),"")</f>
        <v>Not Acidified Product</v>
      </c>
      <c r="S667" s="352" t="str">
        <f>IFERROR(VLOOKUP(F667,Database!A:G,7,FALSE),"FG not Found")</f>
        <v>Not a Designated Item</v>
      </c>
      <c r="T667" s="281" t="b">
        <f t="shared" si="113"/>
        <v>0</v>
      </c>
      <c r="X667" s="284" t="e">
        <f>IF(VLOOKUP($T667,Tags!A:AU,28)=$E667,"Tags/Reported Prod Match","Not a Match")</f>
        <v>#N/A</v>
      </c>
    </row>
    <row r="668" spans="1:24" x14ac:dyDescent="0.25">
      <c r="A668" s="282">
        <f t="shared" si="105"/>
        <v>662.1</v>
      </c>
      <c r="B668" s="630">
        <v>43905</v>
      </c>
      <c r="C668" s="615"/>
      <c r="D668" s="615">
        <v>3166</v>
      </c>
      <c r="E668" s="267">
        <f t="shared" si="106"/>
        <v>3166</v>
      </c>
      <c r="F668" s="615">
        <v>5150003889</v>
      </c>
      <c r="G668" s="267" t="str">
        <f>IFERROR(VLOOKUP(F668,Database!A:D,2,FALSE),"FG not Found")</f>
        <v>DK 1 OZ STRAWBERRY PRESERVES</v>
      </c>
      <c r="H668" s="269">
        <f>IFERROR(VLOOKUP(F668,Database!A:C,3,FALSE),"r")</f>
        <v>1928</v>
      </c>
      <c r="I668" s="269">
        <f>IFERROR(VLOOKUP(F668,Database!A:D,4,FALSE),"r")</f>
        <v>136</v>
      </c>
      <c r="J668" s="615"/>
      <c r="K668" s="269">
        <f t="shared" si="107"/>
        <v>23</v>
      </c>
      <c r="L668" s="269">
        <f t="shared" si="108"/>
        <v>3128</v>
      </c>
      <c r="M668" s="335">
        <f t="shared" si="109"/>
        <v>1</v>
      </c>
      <c r="N668" s="269">
        <f t="shared" si="110"/>
        <v>1</v>
      </c>
      <c r="O668" s="269">
        <f t="shared" si="111"/>
        <v>38</v>
      </c>
      <c r="P668" s="340">
        <f t="shared" si="112"/>
        <v>1928</v>
      </c>
      <c r="Q668" s="353" t="str">
        <f>IFERROR(VLOOKUP(F668,Database!A:F,6,FALSE),"No")</f>
        <v>Not a Designated Item to Send on Maturity</v>
      </c>
      <c r="R668" s="353" t="str">
        <f>IFERROR(VLOOKUP(F669,Database!A:E,5,FALSE),"")</f>
        <v>Not Acidified Product</v>
      </c>
      <c r="S668" s="352" t="str">
        <f>IFERROR(VLOOKUP(F668,Database!A:G,7,FALSE),"FG not Found")</f>
        <v>Not a Designated Item</v>
      </c>
      <c r="T668" s="281" t="b">
        <f t="shared" si="113"/>
        <v>0</v>
      </c>
      <c r="X668" s="284" t="e">
        <f>IF(VLOOKUP($T668,Tags!A:AU,28)=$E668,"Tags/Reported Prod Match","Not a Match")</f>
        <v>#N/A</v>
      </c>
    </row>
    <row r="669" spans="1:24" x14ac:dyDescent="0.25">
      <c r="A669" s="282">
        <f t="shared" si="105"/>
        <v>663.1</v>
      </c>
      <c r="B669" s="762">
        <v>43905</v>
      </c>
      <c r="C669" s="746"/>
      <c r="D669" s="746">
        <v>2764</v>
      </c>
      <c r="E669" s="747">
        <f t="shared" si="106"/>
        <v>2764</v>
      </c>
      <c r="F669" s="746">
        <v>5150003884</v>
      </c>
      <c r="G669" s="747" t="str">
        <f>IFERROR(VLOOKUP(F669,Database!A:D,2,FALSE),"FG not Found")</f>
        <v>DK 1.1 OZ PURE HONEY</v>
      </c>
      <c r="H669" s="748">
        <f>IFERROR(VLOOKUP(F669,Database!A:C,3,FALSE),"r")</f>
        <v>1996.2</v>
      </c>
      <c r="I669" s="748">
        <f>IFERROR(VLOOKUP(F669,Database!A:D,4,FALSE),"r")</f>
        <v>136</v>
      </c>
      <c r="J669" s="746"/>
      <c r="K669" s="748">
        <f t="shared" si="107"/>
        <v>22</v>
      </c>
      <c r="L669" s="748">
        <f t="shared" si="108"/>
        <v>2992</v>
      </c>
      <c r="M669" s="749">
        <f t="shared" si="109"/>
        <v>0</v>
      </c>
      <c r="N669" s="748">
        <f t="shared" si="110"/>
        <v>21</v>
      </c>
      <c r="O669" s="748">
        <f t="shared" si="111"/>
        <v>2764</v>
      </c>
      <c r="P669" s="750">
        <f t="shared" si="112"/>
        <v>41920.200000000004</v>
      </c>
      <c r="Q669" s="751" t="str">
        <f>IFERROR(VLOOKUP(F669,Database!A:F,6,FALSE),"No")</f>
        <v>Not a Designated Item to Send on Maturity</v>
      </c>
      <c r="R669" s="353" t="str">
        <f>IFERROR(VLOOKUP(F670,Database!A:E,5,FALSE),"")</f>
        <v>Not Acidified Product</v>
      </c>
      <c r="S669" s="352" t="str">
        <f>IFERROR(VLOOKUP(F669,Database!A:G,7,FALSE),"FG not Found")</f>
        <v>Not a Designated Item</v>
      </c>
      <c r="T669" s="281" t="b">
        <f t="shared" si="113"/>
        <v>0</v>
      </c>
      <c r="X669" s="284" t="e">
        <f>IF(VLOOKUP($T669,Tags!A:AU,28)=$E669,"Tags/Reported Prod Match","Not a Match")</f>
        <v>#N/A</v>
      </c>
    </row>
    <row r="670" spans="1:24" x14ac:dyDescent="0.25">
      <c r="A670" s="282">
        <f t="shared" si="105"/>
        <v>664.1</v>
      </c>
      <c r="B670" s="630">
        <v>43906</v>
      </c>
      <c r="C670" s="615">
        <v>0</v>
      </c>
      <c r="D670" s="615">
        <v>3731</v>
      </c>
      <c r="E670" s="267">
        <f t="shared" si="106"/>
        <v>3731</v>
      </c>
      <c r="F670" s="765">
        <v>5150005177</v>
      </c>
      <c r="G670" s="766" t="str">
        <f>IFERROR(VLOOKUP(F670,Database!A:D,2,FALSE),"FG not Found")</f>
        <v>SM 390 ML DF RASPBERRY SPRD, 12 PK</v>
      </c>
      <c r="H670" s="767">
        <f>IFERROR(VLOOKUP(F670,Database!A:C,3,FALSE),"r")</f>
        <v>2249</v>
      </c>
      <c r="I670" s="767">
        <f>IFERROR(VLOOKUP(F670,Database!A:D,4,FALSE),"r")</f>
        <v>120</v>
      </c>
      <c r="J670" s="765"/>
      <c r="K670" s="767">
        <f t="shared" si="107"/>
        <v>19</v>
      </c>
      <c r="L670" s="767">
        <f t="shared" si="108"/>
        <v>2280</v>
      </c>
      <c r="M670" s="770">
        <f t="shared" si="109"/>
        <v>1</v>
      </c>
      <c r="N670" s="767">
        <f t="shared" si="110"/>
        <v>13</v>
      </c>
      <c r="O670" s="767">
        <f t="shared" si="111"/>
        <v>1451</v>
      </c>
      <c r="P670" s="769">
        <f t="shared" si="112"/>
        <v>29237</v>
      </c>
      <c r="Q670" s="353" t="str">
        <f>IFERROR(VLOOKUP(F670,Database!A:F,6,FALSE),"No")</f>
        <v>Not a Designated Item to Send on Maturity</v>
      </c>
      <c r="R670" s="353" t="str">
        <f>IFERROR(VLOOKUP(F671,Database!A:E,5,FALSE),"")</f>
        <v>Not Acidified Product</v>
      </c>
      <c r="S670" s="352" t="str">
        <f>IFERROR(VLOOKUP(F670,Database!A:G,7,FALSE),"FG not Found")</f>
        <v>Not a Designated Item</v>
      </c>
      <c r="T670" s="281" t="b">
        <f t="shared" si="113"/>
        <v>0</v>
      </c>
      <c r="X670" s="284" t="e">
        <f>IF(VLOOKUP($T670,Tags!A:AU,28)=$E670,"Tags/Reported Prod Match","Not a Match")</f>
        <v>#N/A</v>
      </c>
    </row>
    <row r="671" spans="1:24" x14ac:dyDescent="0.25">
      <c r="A671" s="282">
        <f t="shared" si="105"/>
        <v>665.1</v>
      </c>
      <c r="B671" s="630">
        <v>43906</v>
      </c>
      <c r="C671" s="615">
        <v>0</v>
      </c>
      <c r="D671" s="615">
        <v>1054</v>
      </c>
      <c r="E671" s="267">
        <f t="shared" si="106"/>
        <v>1054</v>
      </c>
      <c r="F671" s="765">
        <v>5150005179</v>
      </c>
      <c r="G671" s="766" t="str">
        <f>IFERROR(VLOOKUP(F671,Database!A:D,2,FALSE),"FG not Found")</f>
        <v>SM 390 ML DF APRICOT SPR, 12 PK</v>
      </c>
      <c r="H671" s="767">
        <f>IFERROR(VLOOKUP(F671,Database!A:C,3,FALSE),"r")</f>
        <v>2249</v>
      </c>
      <c r="I671" s="767">
        <f>IFERROR(VLOOKUP(F671,Database!A:D,4,FALSE),"r")</f>
        <v>120</v>
      </c>
      <c r="J671" s="765"/>
      <c r="K671" s="767">
        <f t="shared" si="107"/>
        <v>19</v>
      </c>
      <c r="L671" s="767">
        <f t="shared" si="108"/>
        <v>2280</v>
      </c>
      <c r="M671" s="768">
        <f t="shared" si="109"/>
        <v>0</v>
      </c>
      <c r="N671" s="767">
        <f t="shared" si="110"/>
        <v>9</v>
      </c>
      <c r="O671" s="767">
        <f t="shared" si="111"/>
        <v>1054</v>
      </c>
      <c r="P671" s="769">
        <f t="shared" si="112"/>
        <v>20241</v>
      </c>
      <c r="Q671" s="353" t="str">
        <f>IFERROR(VLOOKUP(F671,Database!A:F,6,FALSE),"No")</f>
        <v>Not a Designated Item to Send on Maturity</v>
      </c>
      <c r="R671" s="353" t="str">
        <f>IFERROR(VLOOKUP(F672,Database!A:E,5,FALSE),"")</f>
        <v>Not Acidified Product</v>
      </c>
      <c r="S671" s="352" t="str">
        <f>IFERROR(VLOOKUP(F671,Database!A:G,7,FALSE),"FG not Found")</f>
        <v>Not a Designated Item</v>
      </c>
      <c r="T671" s="281" t="b">
        <f t="shared" si="113"/>
        <v>0</v>
      </c>
      <c r="X671" s="284" t="e">
        <f>IF(VLOOKUP($T671,Tags!A:AU,28)=$E671,"Tags/Reported Prod Match","Not a Match")</f>
        <v>#N/A</v>
      </c>
    </row>
    <row r="672" spans="1:24" x14ac:dyDescent="0.25">
      <c r="A672" s="282">
        <f t="shared" si="105"/>
        <v>666.1</v>
      </c>
      <c r="B672" s="630">
        <v>43906</v>
      </c>
      <c r="C672" s="615">
        <v>0</v>
      </c>
      <c r="D672" s="615">
        <v>21827</v>
      </c>
      <c r="E672" s="267">
        <f t="shared" si="106"/>
        <v>21827</v>
      </c>
      <c r="F672" s="765">
        <v>5150024358</v>
      </c>
      <c r="G672" s="766" t="str">
        <f>IFERROR(VLOOKUP(F672,Database!A:D,2,FALSE),"FG not Found")</f>
        <v>SM 7.25 OZ MGSHL CHOC TPG 8 CT</v>
      </c>
      <c r="H672" s="767">
        <f>IFERROR(VLOOKUP(F672,Database!A:C,3,FALSE),"r")</f>
        <v>1277.5999999999999</v>
      </c>
      <c r="I672" s="767">
        <f>IFERROR(VLOOKUP(F672,Database!A:D,4,FALSE),"r")</f>
        <v>282</v>
      </c>
      <c r="J672" s="765"/>
      <c r="K672" s="767">
        <f t="shared" si="107"/>
        <v>26</v>
      </c>
      <c r="L672" s="767">
        <f t="shared" si="108"/>
        <v>7332</v>
      </c>
      <c r="M672" s="770">
        <f t="shared" si="109"/>
        <v>2</v>
      </c>
      <c r="N672" s="767">
        <f t="shared" si="110"/>
        <v>26</v>
      </c>
      <c r="O672" s="767">
        <f t="shared" si="111"/>
        <v>7163</v>
      </c>
      <c r="P672" s="769">
        <f t="shared" si="112"/>
        <v>33217.599999999999</v>
      </c>
      <c r="Q672" s="353" t="str">
        <f>IFERROR(VLOOKUP(F672,Database!A:F,6,FALSE),"No")</f>
        <v>MICRO</v>
      </c>
      <c r="R672" s="353" t="str">
        <f>IFERROR(VLOOKUP(F673,Database!A:E,5,FALSE),"")</f>
        <v>Not Acidified Product</v>
      </c>
      <c r="S672" s="352" t="str">
        <f>IFERROR(VLOOKUP(F672,Database!A:G,7,FALSE),"FG not Found")</f>
        <v>Not a Designated Item</v>
      </c>
      <c r="T672" s="281" t="b">
        <f t="shared" si="113"/>
        <v>1</v>
      </c>
      <c r="X672" s="284" t="e">
        <f>IF(VLOOKUP($T672,Tags!A:AU,28)=$E672,"Tags/Reported Prod Match","Not a Match")</f>
        <v>#N/A</v>
      </c>
    </row>
    <row r="673" spans="1:24" x14ac:dyDescent="0.25">
      <c r="A673" s="282">
        <f t="shared" si="105"/>
        <v>667.1</v>
      </c>
      <c r="B673" s="630">
        <v>43906</v>
      </c>
      <c r="C673" s="615">
        <v>0</v>
      </c>
      <c r="D673" s="615">
        <v>504</v>
      </c>
      <c r="E673" s="267">
        <f t="shared" si="106"/>
        <v>504</v>
      </c>
      <c r="F673" s="615">
        <v>5150010860</v>
      </c>
      <c r="G673" s="267" t="str">
        <f>IFERROR(VLOOKUP(F673,Database!A:D,2,FALSE),"FG not Found")</f>
        <v>SM 11.5 OZ SLTD CRML SMPL DLT</v>
      </c>
      <c r="H673" s="269">
        <f>IFERROR(VLOOKUP(F673,Database!A:C,3,FALSE),"r")</f>
        <v>1980.2</v>
      </c>
      <c r="I673" s="269">
        <f>IFERROR(VLOOKUP(F673,Database!A:D,4,FALSE),"r")</f>
        <v>252</v>
      </c>
      <c r="J673" s="615"/>
      <c r="K673" s="269">
        <f t="shared" si="107"/>
        <v>22</v>
      </c>
      <c r="L673" s="269">
        <f t="shared" si="108"/>
        <v>5544</v>
      </c>
      <c r="M673" s="335">
        <f t="shared" si="109"/>
        <v>0</v>
      </c>
      <c r="N673" s="269">
        <f t="shared" si="110"/>
        <v>2</v>
      </c>
      <c r="O673" s="269">
        <f t="shared" si="111"/>
        <v>504</v>
      </c>
      <c r="P673" s="340">
        <f t="shared" si="112"/>
        <v>3960.4</v>
      </c>
      <c r="Q673" s="353" t="str">
        <f>IFERROR(VLOOKUP(F673,Database!A:F,6,FALSE),"No")</f>
        <v>Not a Designated Item to Send on Maturity</v>
      </c>
      <c r="R673" s="353" t="str">
        <f>IFERROR(VLOOKUP(F674,Database!A:E,5,FALSE),"")</f>
        <v>Not Acidified Product</v>
      </c>
      <c r="S673" s="352" t="str">
        <f>IFERROR(VLOOKUP(F673,Database!A:G,7,FALSE),"FG not Found")</f>
        <v>Not a Designated Item</v>
      </c>
      <c r="T673" s="281" t="b">
        <f t="shared" si="113"/>
        <v>1</v>
      </c>
      <c r="X673" s="284" t="e">
        <f>IF(VLOOKUP($T673,Tags!A:AU,28)=$E673,"Tags/Reported Prod Match","Not a Match")</f>
        <v>#N/A</v>
      </c>
    </row>
    <row r="674" spans="1:24" x14ac:dyDescent="0.25">
      <c r="A674" s="282">
        <f t="shared" si="105"/>
        <v>668.1</v>
      </c>
      <c r="B674" s="630">
        <v>43906</v>
      </c>
      <c r="C674" s="615">
        <v>0</v>
      </c>
      <c r="D674" s="615">
        <v>114</v>
      </c>
      <c r="E674" s="267">
        <f t="shared" si="106"/>
        <v>114</v>
      </c>
      <c r="F674" s="615">
        <v>5150003979</v>
      </c>
      <c r="G674" s="267" t="str">
        <f>IFERROR(VLOOKUP(F674,Database!A:D,2,FALSE),"FG not Found")</f>
        <v>DK 2.75 OZ WLD MNE BLUBRY SYRP</v>
      </c>
      <c r="H674" s="269">
        <f>IFERROR(VLOOKUP(F674,Database!A:C,3,FALSE),"r")</f>
        <v>2282</v>
      </c>
      <c r="I674" s="269">
        <f>IFERROR(VLOOKUP(F674,Database!A:D,4,FALSE),"r")</f>
        <v>80</v>
      </c>
      <c r="J674" s="615"/>
      <c r="K674" s="269">
        <f t="shared" si="107"/>
        <v>19</v>
      </c>
      <c r="L674" s="269">
        <f t="shared" si="108"/>
        <v>1520</v>
      </c>
      <c r="M674" s="335">
        <f t="shared" si="109"/>
        <v>0</v>
      </c>
      <c r="N674" s="269">
        <f t="shared" si="110"/>
        <v>2</v>
      </c>
      <c r="O674" s="269">
        <f t="shared" si="111"/>
        <v>114</v>
      </c>
      <c r="P674" s="340">
        <f t="shared" si="112"/>
        <v>4564</v>
      </c>
      <c r="Q674" s="353" t="str">
        <f>IFERROR(VLOOKUP(F674,Database!A:F,6,FALSE),"No")</f>
        <v>Not a Designated Item to Send on Maturity</v>
      </c>
      <c r="R674" s="353" t="str">
        <f>IFERROR(VLOOKUP(F675,Database!A:E,5,FALSE),"")</f>
        <v>Not Acidified Product</v>
      </c>
      <c r="S674" s="352" t="str">
        <f>IFERROR(VLOOKUP(F674,Database!A:G,7,FALSE),"FG not Found")</f>
        <v>Not a Designated Item</v>
      </c>
      <c r="T674" s="281" t="b">
        <f t="shared" si="113"/>
        <v>1</v>
      </c>
      <c r="X674" s="284" t="e">
        <f>IF(VLOOKUP($T674,Tags!A:AU,28)=$E674,"Tags/Reported Prod Match","Not a Match")</f>
        <v>#N/A</v>
      </c>
    </row>
    <row r="675" spans="1:24" x14ac:dyDescent="0.25">
      <c r="A675" s="282">
        <f t="shared" si="105"/>
        <v>669.1</v>
      </c>
      <c r="B675" s="630">
        <v>43906</v>
      </c>
      <c r="C675" s="615">
        <v>0</v>
      </c>
      <c r="D675" s="615">
        <v>532</v>
      </c>
      <c r="E675" s="267">
        <f t="shared" si="106"/>
        <v>532</v>
      </c>
      <c r="F675" s="434">
        <v>5150040128</v>
      </c>
      <c r="G675" s="267" t="str">
        <f>IFERROR(VLOOKUP(F675,Database!A:D,2,FALSE),"FG not Found")</f>
        <v>SM 16 ML PURE ORANGE MARM</v>
      </c>
      <c r="H675" s="269">
        <f>IFERROR(VLOOKUP(F675,Database!A:C,3,FALSE),"r")</f>
        <v>1451</v>
      </c>
      <c r="I675" s="269">
        <f>IFERROR(VLOOKUP(F675,Database!A:D,4,FALSE),"r")</f>
        <v>132</v>
      </c>
      <c r="J675" s="434"/>
      <c r="K675" s="269">
        <f t="shared" si="107"/>
        <v>26</v>
      </c>
      <c r="L675" s="269">
        <f t="shared" si="108"/>
        <v>3432</v>
      </c>
      <c r="M675" s="335">
        <f t="shared" si="109"/>
        <v>0</v>
      </c>
      <c r="N675" s="269">
        <f t="shared" si="110"/>
        <v>5</v>
      </c>
      <c r="O675" s="269">
        <f t="shared" si="111"/>
        <v>532</v>
      </c>
      <c r="P675" s="340">
        <f t="shared" si="112"/>
        <v>7255</v>
      </c>
      <c r="Q675" s="353" t="str">
        <f>IFERROR(VLOOKUP(F675,Database!A:F,6,FALSE),"No")</f>
        <v>Not a Designated Item to Send on Maturity</v>
      </c>
      <c r="R675" s="353" t="str">
        <f>IFERROR(VLOOKUP(F676,Database!A:E,5,FALSE),"")</f>
        <v>Not Acidified Product</v>
      </c>
      <c r="S675" s="352" t="str">
        <f>IFERROR(VLOOKUP(F675,Database!A:G,7,FALSE),"FG not Found")</f>
        <v>Not a Designated Item</v>
      </c>
      <c r="T675" s="281" t="b">
        <f t="shared" si="113"/>
        <v>0</v>
      </c>
      <c r="X675" s="284" t="e">
        <f>IF(VLOOKUP($T675,Tags!A:AU,28)=$E675,"Tags/Reported Prod Match","Not a Match")</f>
        <v>#N/A</v>
      </c>
    </row>
    <row r="676" spans="1:24" x14ac:dyDescent="0.25">
      <c r="A676" s="282">
        <f t="shared" si="105"/>
        <v>670.1</v>
      </c>
      <c r="B676" s="630">
        <v>43906</v>
      </c>
      <c r="C676" s="615">
        <v>0</v>
      </c>
      <c r="D676" s="615">
        <v>1248</v>
      </c>
      <c r="E676" s="267">
        <f t="shared" si="106"/>
        <v>1248</v>
      </c>
      <c r="F676" s="615">
        <v>5150005180</v>
      </c>
      <c r="G676" s="267" t="str">
        <f>IFERROR(VLOOKUP(F676,Database!A:D,2,FALSE),"FG not Found")</f>
        <v>SM 390 ML DF BLUEBERRY SPRD, 12 PK</v>
      </c>
      <c r="H676" s="269">
        <f>IFERROR(VLOOKUP(F676,Database!A:C,3,FALSE),"r")</f>
        <v>2249</v>
      </c>
      <c r="I676" s="269">
        <f>IFERROR(VLOOKUP(F676,Database!A:D,4,FALSE),"r")</f>
        <v>120</v>
      </c>
      <c r="J676" s="615"/>
      <c r="K676" s="269">
        <f t="shared" si="107"/>
        <v>19</v>
      </c>
      <c r="L676" s="269">
        <f t="shared" si="108"/>
        <v>2280</v>
      </c>
      <c r="M676" s="335">
        <f t="shared" si="109"/>
        <v>0</v>
      </c>
      <c r="N676" s="269">
        <f t="shared" si="110"/>
        <v>11</v>
      </c>
      <c r="O676" s="269">
        <f t="shared" si="111"/>
        <v>1248</v>
      </c>
      <c r="P676" s="340">
        <f t="shared" si="112"/>
        <v>24739</v>
      </c>
      <c r="Q676" s="353" t="str">
        <f>IFERROR(VLOOKUP(F676,Database!A:F,6,FALSE),"No")</f>
        <v>Not a Designated Item to Send on Maturity</v>
      </c>
      <c r="R676" s="353" t="str">
        <f>IFERROR(VLOOKUP(F677,Database!A:E,5,FALSE),"")</f>
        <v>Not Acidified Product</v>
      </c>
      <c r="S676" s="352" t="str">
        <f>IFERROR(VLOOKUP(F676,Database!A:G,7,FALSE),"FG not Found")</f>
        <v>Not a Designated Item</v>
      </c>
      <c r="T676" s="281" t="b">
        <f t="shared" si="113"/>
        <v>0</v>
      </c>
      <c r="X676" s="284" t="e">
        <f>IF(VLOOKUP($T676,Tags!A:AU,28)=$E676,"Tags/Reported Prod Match","Not a Match")</f>
        <v>#N/A</v>
      </c>
    </row>
    <row r="677" spans="1:24" x14ac:dyDescent="0.25">
      <c r="A677" s="282">
        <f t="shared" si="105"/>
        <v>671.1</v>
      </c>
      <c r="B677" s="630">
        <v>43906</v>
      </c>
      <c r="C677" s="615">
        <v>0</v>
      </c>
      <c r="D677" s="615">
        <v>2063</v>
      </c>
      <c r="E677" s="267">
        <f t="shared" si="106"/>
        <v>2063</v>
      </c>
      <c r="F677" s="615">
        <v>5150005175</v>
      </c>
      <c r="G677" s="267" t="str">
        <f>IFERROR(VLOOKUP(F677,Database!A:D,2,FALSE),"FG not Found")</f>
        <v>SM 390 ML DF STRAWBERRY SPRD, 12PK</v>
      </c>
      <c r="H677" s="269">
        <f>IFERROR(VLOOKUP(F677,Database!A:C,3,FALSE),"r")</f>
        <v>2249</v>
      </c>
      <c r="I677" s="269">
        <f>IFERROR(VLOOKUP(F677,Database!A:D,4,FALSE),"r")</f>
        <v>120</v>
      </c>
      <c r="J677" s="615"/>
      <c r="K677" s="269">
        <f t="shared" si="107"/>
        <v>19</v>
      </c>
      <c r="L677" s="269">
        <f t="shared" si="108"/>
        <v>2280</v>
      </c>
      <c r="M677" s="335">
        <f t="shared" si="109"/>
        <v>0</v>
      </c>
      <c r="N677" s="269">
        <f t="shared" si="110"/>
        <v>18</v>
      </c>
      <c r="O677" s="269">
        <f t="shared" si="111"/>
        <v>2063</v>
      </c>
      <c r="P677" s="340">
        <f t="shared" si="112"/>
        <v>40482</v>
      </c>
      <c r="Q677" s="353" t="str">
        <f>IFERROR(VLOOKUP(F677,Database!A:F,6,FALSE),"No")</f>
        <v>Not a Designated Item to Send on Maturity</v>
      </c>
      <c r="R677" s="353" t="str">
        <f>IFERROR(VLOOKUP(F678,Database!A:E,5,FALSE),"")</f>
        <v>Not Acidified Product</v>
      </c>
      <c r="S677" s="352" t="str">
        <f>IFERROR(VLOOKUP(F677,Database!A:G,7,FALSE),"FG not Found")</f>
        <v>Not a Designated Item</v>
      </c>
      <c r="T677" s="281" t="b">
        <f t="shared" si="113"/>
        <v>0</v>
      </c>
      <c r="X677" s="284" t="e">
        <f>IF(VLOOKUP($T677,Tags!A:AU,28)=$E677,"Tags/Reported Prod Match","Not a Match")</f>
        <v>#N/A</v>
      </c>
    </row>
    <row r="678" spans="1:24" x14ac:dyDescent="0.25">
      <c r="A678" s="282">
        <f t="shared" si="105"/>
        <v>672.1</v>
      </c>
      <c r="B678" s="776">
        <v>43906</v>
      </c>
      <c r="C678" s="777">
        <v>0</v>
      </c>
      <c r="D678" s="777">
        <v>3077</v>
      </c>
      <c r="E678" s="778">
        <f t="shared" si="106"/>
        <v>3077</v>
      </c>
      <c r="F678" s="777">
        <v>5150000315</v>
      </c>
      <c r="G678" s="778" t="str">
        <f>IFERROR(VLOOKUP(F678,Database!A:D,2,FALSE),"FG not Found")</f>
        <v>SM 10 TN SWT ORANGE MARMALADE</v>
      </c>
      <c r="H678" s="779">
        <f>IFERROR(VLOOKUP(F678,Database!A:C,3,FALSE),"r")</f>
        <v>2320.4</v>
      </c>
      <c r="I678" s="779">
        <f>IFERROR(VLOOKUP(F678,Database!A:D,4,FALSE),"r")</f>
        <v>42</v>
      </c>
      <c r="J678" s="777"/>
      <c r="K678" s="779">
        <f t="shared" si="107"/>
        <v>19</v>
      </c>
      <c r="L678" s="779">
        <f t="shared" si="108"/>
        <v>798</v>
      </c>
      <c r="M678" s="780">
        <f t="shared" si="109"/>
        <v>3</v>
      </c>
      <c r="N678" s="779">
        <f t="shared" si="110"/>
        <v>17</v>
      </c>
      <c r="O678" s="779">
        <f t="shared" si="111"/>
        <v>683</v>
      </c>
      <c r="P678" s="781">
        <f t="shared" si="112"/>
        <v>39446.800000000003</v>
      </c>
      <c r="Q678" s="782" t="str">
        <f>IFERROR(VLOOKUP(F678,Database!A:F,6,FALSE),"No")</f>
        <v>Not a Designated Item to Send on Maturity</v>
      </c>
      <c r="R678" s="353" t="str">
        <f>IFERROR(VLOOKUP(F679,Database!A:E,5,FALSE),"")</f>
        <v>Not Acidified Product</v>
      </c>
      <c r="S678" s="352" t="str">
        <f>IFERROR(VLOOKUP(F678,Database!A:G,7,FALSE),"FG not Found")</f>
        <v>Not a Designated Item</v>
      </c>
      <c r="T678" s="281" t="b">
        <f t="shared" si="113"/>
        <v>0</v>
      </c>
      <c r="X678" s="284" t="e">
        <f>IF(VLOOKUP($T678,Tags!A:AU,28)=$E678,"Tags/Reported Prod Match","Not a Match")</f>
        <v>#N/A</v>
      </c>
    </row>
    <row r="679" spans="1:24" x14ac:dyDescent="0.25">
      <c r="A679" s="282">
        <f t="shared" si="105"/>
        <v>673.1</v>
      </c>
      <c r="B679" s="630">
        <v>43907</v>
      </c>
      <c r="C679" s="615">
        <v>0</v>
      </c>
      <c r="D679" s="615">
        <v>9359</v>
      </c>
      <c r="E679" s="267">
        <f t="shared" si="106"/>
        <v>9359</v>
      </c>
      <c r="F679" s="615">
        <v>5150003889</v>
      </c>
      <c r="G679" s="267" t="str">
        <f>IFERROR(VLOOKUP(F679,Database!A:D,2,FALSE),"FG not Found")</f>
        <v>DK 1 OZ STRAWBERRY PRESERVES</v>
      </c>
      <c r="H679" s="269">
        <f>IFERROR(VLOOKUP(F679,Database!A:C,3,FALSE),"r")</f>
        <v>1928</v>
      </c>
      <c r="I679" s="269">
        <f>IFERROR(VLOOKUP(F679,Database!A:D,4,FALSE),"r")</f>
        <v>136</v>
      </c>
      <c r="J679" s="615"/>
      <c r="K679" s="269">
        <f t="shared" si="107"/>
        <v>23</v>
      </c>
      <c r="L679" s="269">
        <f t="shared" si="108"/>
        <v>3128</v>
      </c>
      <c r="M679" s="770">
        <f t="shared" si="109"/>
        <v>2</v>
      </c>
      <c r="N679" s="269">
        <f t="shared" si="110"/>
        <v>23</v>
      </c>
      <c r="O679" s="269">
        <f t="shared" si="111"/>
        <v>3103</v>
      </c>
      <c r="P679" s="340">
        <f t="shared" si="112"/>
        <v>44344</v>
      </c>
      <c r="Q679" s="353" t="str">
        <f>IFERROR(VLOOKUP(F679,Database!A:F,6,FALSE),"No")</f>
        <v>Not a Designated Item to Send on Maturity</v>
      </c>
      <c r="R679" s="353" t="str">
        <f>IFERROR(VLOOKUP(F680,Database!A:E,5,FALSE),"")</f>
        <v>Not Acidified Product</v>
      </c>
      <c r="S679" s="352" t="str">
        <f>IFERROR(VLOOKUP(F679,Database!A:G,7,FALSE),"FG not Found")</f>
        <v>Not a Designated Item</v>
      </c>
      <c r="T679" s="281" t="b">
        <f t="shared" si="113"/>
        <v>0</v>
      </c>
      <c r="X679" s="284" t="e">
        <f>IF(VLOOKUP($T679,Tags!A:AU,28)=$E679,"Tags/Reported Prod Match","Not a Match")</f>
        <v>#N/A</v>
      </c>
    </row>
    <row r="680" spans="1:24" x14ac:dyDescent="0.25">
      <c r="A680" s="282">
        <f t="shared" si="105"/>
        <v>674.1</v>
      </c>
      <c r="B680" s="630">
        <v>43907</v>
      </c>
      <c r="C680" s="615">
        <v>0</v>
      </c>
      <c r="D680" s="615">
        <v>347</v>
      </c>
      <c r="E680" s="267">
        <f t="shared" si="106"/>
        <v>347</v>
      </c>
      <c r="F680" s="615">
        <v>5150000315</v>
      </c>
      <c r="G680" s="267" t="str">
        <f>IFERROR(VLOOKUP(F680,Database!A:D,2,FALSE),"FG not Found")</f>
        <v>SM 10 TN SWT ORANGE MARMALADE</v>
      </c>
      <c r="H680" s="269">
        <f>IFERROR(VLOOKUP(F680,Database!A:C,3,FALSE),"r")</f>
        <v>2320.4</v>
      </c>
      <c r="I680" s="269">
        <f>IFERROR(VLOOKUP(F680,Database!A:D,4,FALSE),"r")</f>
        <v>42</v>
      </c>
      <c r="J680" s="615"/>
      <c r="K680" s="269">
        <f t="shared" si="107"/>
        <v>19</v>
      </c>
      <c r="L680" s="269">
        <f t="shared" si="108"/>
        <v>798</v>
      </c>
      <c r="M680" s="335">
        <f t="shared" si="109"/>
        <v>0</v>
      </c>
      <c r="N680" s="269">
        <f t="shared" si="110"/>
        <v>9</v>
      </c>
      <c r="O680" s="269">
        <f t="shared" si="111"/>
        <v>347</v>
      </c>
      <c r="P680" s="340">
        <f t="shared" si="112"/>
        <v>20883.600000000002</v>
      </c>
      <c r="Q680" s="353" t="str">
        <f>IFERROR(VLOOKUP(F680,Database!A:F,6,FALSE),"No")</f>
        <v>Not a Designated Item to Send on Maturity</v>
      </c>
      <c r="R680" s="353" t="str">
        <f>IFERROR(VLOOKUP(F681,Database!A:E,5,FALSE),"")</f>
        <v>Not Acidified Product</v>
      </c>
      <c r="S680" s="352" t="str">
        <f>IFERROR(VLOOKUP(F680,Database!A:G,7,FALSE),"FG not Found")</f>
        <v>Not a Designated Item</v>
      </c>
      <c r="T680" s="281" t="b">
        <f t="shared" si="113"/>
        <v>0</v>
      </c>
      <c r="X680" s="284" t="e">
        <f>IF(VLOOKUP($T680,Tags!A:AU,28)=$E680,"Tags/Reported Prod Match","Not a Match")</f>
        <v>#N/A</v>
      </c>
    </row>
    <row r="681" spans="1:24" x14ac:dyDescent="0.25">
      <c r="A681" s="282">
        <f t="shared" si="105"/>
        <v>675.1</v>
      </c>
      <c r="B681" s="630">
        <v>43907</v>
      </c>
      <c r="C681" s="615">
        <v>0</v>
      </c>
      <c r="D681" s="615">
        <v>532</v>
      </c>
      <c r="E681" s="267">
        <f t="shared" si="106"/>
        <v>532</v>
      </c>
      <c r="F681" s="615">
        <v>5150040128</v>
      </c>
      <c r="G681" s="267" t="str">
        <f>IFERROR(VLOOKUP(F681,Database!A:D,2,FALSE),"FG not Found")</f>
        <v>SM 16 ML PURE ORANGE MARM</v>
      </c>
      <c r="H681" s="269">
        <f>IFERROR(VLOOKUP(F681,Database!A:C,3,FALSE),"r")</f>
        <v>1451</v>
      </c>
      <c r="I681" s="269">
        <f>IFERROR(VLOOKUP(F681,Database!A:D,4,FALSE),"r")</f>
        <v>132</v>
      </c>
      <c r="J681" s="615"/>
      <c r="K681" s="269">
        <f t="shared" si="107"/>
        <v>26</v>
      </c>
      <c r="L681" s="269">
        <f t="shared" si="108"/>
        <v>3432</v>
      </c>
      <c r="M681" s="335">
        <f t="shared" si="109"/>
        <v>0</v>
      </c>
      <c r="N681" s="269">
        <f t="shared" si="110"/>
        <v>5</v>
      </c>
      <c r="O681" s="269">
        <f t="shared" si="111"/>
        <v>532</v>
      </c>
      <c r="P681" s="340">
        <f t="shared" si="112"/>
        <v>7255</v>
      </c>
      <c r="Q681" s="353" t="str">
        <f>IFERROR(VLOOKUP(F681,Database!A:F,6,FALSE),"No")</f>
        <v>Not a Designated Item to Send on Maturity</v>
      </c>
      <c r="R681" s="353" t="str">
        <f>IFERROR(VLOOKUP(F682,Database!A:E,5,FALSE),"")</f>
        <v>Not Acidified Product</v>
      </c>
      <c r="S681" s="352" t="str">
        <f>IFERROR(VLOOKUP(F681,Database!A:G,7,FALSE),"FG not Found")</f>
        <v>Not a Designated Item</v>
      </c>
      <c r="T681" s="281" t="b">
        <f t="shared" si="113"/>
        <v>0</v>
      </c>
      <c r="X681" s="284" t="e">
        <f>IF(VLOOKUP($T681,Tags!A:AU,28)=$E681,"Tags/Reported Prod Match","Not a Match")</f>
        <v>#N/A</v>
      </c>
    </row>
    <row r="682" spans="1:24" x14ac:dyDescent="0.25">
      <c r="A682" s="282">
        <f t="shared" si="105"/>
        <v>676.1</v>
      </c>
      <c r="B682" s="630">
        <v>43907</v>
      </c>
      <c r="C682" s="615">
        <v>0</v>
      </c>
      <c r="D682" s="615">
        <v>756</v>
      </c>
      <c r="E682" s="267">
        <f t="shared" si="106"/>
        <v>756</v>
      </c>
      <c r="F682" s="615">
        <v>5150000338</v>
      </c>
      <c r="G682" s="267" t="str">
        <f>IFERROR(VLOOKUP(F682,Database!A:D,2,FALSE),"FG not Found")</f>
        <v>SM 10 TN GRAPE JELLY</v>
      </c>
      <c r="H682" s="269">
        <f>IFERROR(VLOOKUP(F682,Database!A:C,3,FALSE),"r")</f>
        <v>2347</v>
      </c>
      <c r="I682" s="269">
        <f>IFERROR(VLOOKUP(F682,Database!A:D,4,FALSE),"r")</f>
        <v>42</v>
      </c>
      <c r="J682" s="615"/>
      <c r="K682" s="269">
        <f t="shared" si="107"/>
        <v>18</v>
      </c>
      <c r="L682" s="269">
        <f t="shared" si="108"/>
        <v>756</v>
      </c>
      <c r="M682" s="770">
        <f t="shared" si="109"/>
        <v>1</v>
      </c>
      <c r="N682" s="269">
        <f t="shared" si="110"/>
        <v>0</v>
      </c>
      <c r="O682" s="269">
        <f t="shared" si="111"/>
        <v>0</v>
      </c>
      <c r="P682" s="340">
        <f t="shared" si="112"/>
        <v>0</v>
      </c>
      <c r="Q682" s="353" t="str">
        <f>IFERROR(VLOOKUP(F682,Database!A:F,6,FALSE),"No")</f>
        <v>Not a Designated Item to Send on Maturity</v>
      </c>
      <c r="R682" s="353" t="str">
        <f>IFERROR(VLOOKUP(F683,Database!A:E,5,FALSE),"")</f>
        <v>Not Acidified Product</v>
      </c>
      <c r="S682" s="352" t="str">
        <f>IFERROR(VLOOKUP(F682,Database!A:G,7,FALSE),"FG not Found")</f>
        <v>Not a Designated Item</v>
      </c>
      <c r="T682" s="281" t="b">
        <f t="shared" si="113"/>
        <v>0</v>
      </c>
      <c r="X682" s="284" t="e">
        <f>IF(VLOOKUP($T682,Tags!A:AU,28)=$E682,"Tags/Reported Prod Match","Not a Match")</f>
        <v>#N/A</v>
      </c>
    </row>
    <row r="683" spans="1:24" x14ac:dyDescent="0.25">
      <c r="A683" s="282">
        <f t="shared" si="105"/>
        <v>677.1</v>
      </c>
      <c r="B683" s="630"/>
      <c r="C683" s="615">
        <v>0</v>
      </c>
      <c r="D683" s="615"/>
      <c r="E683" s="267">
        <f t="shared" si="106"/>
        <v>0</v>
      </c>
      <c r="F683" s="615">
        <v>5150024357</v>
      </c>
      <c r="G683" s="267" t="str">
        <f>IFERROR(VLOOKUP(F683,Database!A:D,2,FALSE),"FG not Found")</f>
        <v>SM 7.25OZ MGSHL CHCFDG TPG 8CT</v>
      </c>
      <c r="H683" s="269">
        <f>IFERROR(VLOOKUP(F683,Database!A:C,3,FALSE),"r")</f>
        <v>1277.5999999999999</v>
      </c>
      <c r="I683" s="269">
        <f>IFERROR(VLOOKUP(F683,Database!A:D,4,FALSE),"r")</f>
        <v>282</v>
      </c>
      <c r="J683" s="615"/>
      <c r="K683" s="269">
        <f t="shared" si="107"/>
        <v>26</v>
      </c>
      <c r="L683" s="269">
        <f t="shared" si="108"/>
        <v>7332</v>
      </c>
      <c r="M683" s="335">
        <f t="shared" si="109"/>
        <v>0</v>
      </c>
      <c r="N683" s="269">
        <f t="shared" si="110"/>
        <v>0</v>
      </c>
      <c r="O683" s="269">
        <f t="shared" si="111"/>
        <v>0</v>
      </c>
      <c r="P683" s="340">
        <f t="shared" si="112"/>
        <v>0</v>
      </c>
      <c r="Q683" s="353" t="str">
        <f>IFERROR(VLOOKUP(F683,Database!A:F,6,FALSE),"No")</f>
        <v>MICRO</v>
      </c>
      <c r="R683" s="353" t="str">
        <f>IFERROR(VLOOKUP(F684,Database!A:E,5,FALSE),"")</f>
        <v>Not Acidified Product</v>
      </c>
      <c r="S683" s="352" t="str">
        <f>IFERROR(VLOOKUP(F683,Database!A:G,7,FALSE),"FG not Found")</f>
        <v>Not a Designated Item</v>
      </c>
      <c r="T683" s="281" t="b">
        <f t="shared" si="113"/>
        <v>0</v>
      </c>
      <c r="X683" s="284" t="e">
        <f>IF(VLOOKUP($T683,Tags!A:AU,28)=$E683,"Tags/Reported Prod Match","Not a Match")</f>
        <v>#N/A</v>
      </c>
    </row>
    <row r="684" spans="1:24" x14ac:dyDescent="0.25">
      <c r="A684" s="282">
        <f t="shared" si="105"/>
        <v>678.1</v>
      </c>
      <c r="B684" s="630"/>
      <c r="C684" s="615">
        <v>0</v>
      </c>
      <c r="D684" s="615"/>
      <c r="E684" s="267">
        <f t="shared" si="106"/>
        <v>0</v>
      </c>
      <c r="F684" s="615">
        <v>5150005684</v>
      </c>
      <c r="G684" s="267" t="str">
        <f>IFERROR(VLOOKUP(F684,Database!A:D,2,FALSE),"FG not Found")</f>
        <v>SM 12 FL OZ RED RASPBERRY SYR</v>
      </c>
      <c r="H684" s="269">
        <f>IFERROR(VLOOKUP(F684,Database!A:C,3,FALSE),"r")</f>
        <v>1545</v>
      </c>
      <c r="I684" s="269">
        <f>IFERROR(VLOOKUP(F684,Database!A:D,4,FALSE),"r")</f>
        <v>148</v>
      </c>
      <c r="J684" s="615"/>
      <c r="K684" s="269">
        <f t="shared" si="107"/>
        <v>26</v>
      </c>
      <c r="L684" s="269">
        <f t="shared" si="108"/>
        <v>3848</v>
      </c>
      <c r="M684" s="335">
        <f t="shared" si="109"/>
        <v>0</v>
      </c>
      <c r="N684" s="269">
        <f t="shared" si="110"/>
        <v>0</v>
      </c>
      <c r="O684" s="269">
        <f t="shared" si="111"/>
        <v>0</v>
      </c>
      <c r="P684" s="340">
        <f t="shared" si="112"/>
        <v>0</v>
      </c>
      <c r="Q684" s="353" t="str">
        <f>IFERROR(VLOOKUP(F684,Database!A:F,6,FALSE),"No")</f>
        <v>Not a Designated Item to Send on Maturity</v>
      </c>
      <c r="R684" s="353" t="str">
        <f>IFERROR(VLOOKUP(F685,Database!A:E,5,FALSE),"")</f>
        <v>Not Acidified Product</v>
      </c>
      <c r="S684" s="352" t="str">
        <f>IFERROR(VLOOKUP(F684,Database!A:G,7,FALSE),"FG not Found")</f>
        <v>Not a Designated Item</v>
      </c>
      <c r="T684" s="281" t="b">
        <f t="shared" si="113"/>
        <v>0</v>
      </c>
      <c r="X684" s="284" t="e">
        <f>IF(VLOOKUP($T684,Tags!A:AU,28)=$E684,"Tags/Reported Prod Match","Not a Match")</f>
        <v>#N/A</v>
      </c>
    </row>
    <row r="685" spans="1:24" x14ac:dyDescent="0.25">
      <c r="A685" s="282">
        <f t="shared" si="105"/>
        <v>679.1</v>
      </c>
      <c r="B685" s="630"/>
      <c r="C685" s="615">
        <v>0</v>
      </c>
      <c r="D685" s="615"/>
      <c r="E685" s="267">
        <f t="shared" si="106"/>
        <v>0</v>
      </c>
      <c r="F685" s="615">
        <v>5150005683</v>
      </c>
      <c r="G685" s="267" t="str">
        <f>IFERROR(VLOOKUP(F685,Database!A:D,2,FALSE),"FG not Found")</f>
        <v>SM 12 FL OZ BOYSENBERRY SYRUP</v>
      </c>
      <c r="H685" s="269">
        <f>IFERROR(VLOOKUP(F685,Database!A:C,3,FALSE),"r")</f>
        <v>1545</v>
      </c>
      <c r="I685" s="269">
        <f>IFERROR(VLOOKUP(F685,Database!A:D,4,FALSE),"r")</f>
        <v>148</v>
      </c>
      <c r="J685" s="615"/>
      <c r="K685" s="269">
        <f t="shared" si="107"/>
        <v>26</v>
      </c>
      <c r="L685" s="269">
        <f t="shared" si="108"/>
        <v>3848</v>
      </c>
      <c r="M685" s="335">
        <f t="shared" si="109"/>
        <v>0</v>
      </c>
      <c r="N685" s="269">
        <f t="shared" si="110"/>
        <v>0</v>
      </c>
      <c r="O685" s="269">
        <f t="shared" si="111"/>
        <v>0</v>
      </c>
      <c r="P685" s="340">
        <f t="shared" si="112"/>
        <v>0</v>
      </c>
      <c r="Q685" s="353" t="str">
        <f>IFERROR(VLOOKUP(F685,Database!A:F,6,FALSE),"No")</f>
        <v>Not a Designated Item to Send on Maturity</v>
      </c>
      <c r="R685" s="353" t="str">
        <f>IFERROR(VLOOKUP(F686,Database!A:E,5,FALSE),"")</f>
        <v>Not Acidified Product</v>
      </c>
      <c r="S685" s="352" t="str">
        <f>IFERROR(VLOOKUP(F685,Database!A:G,7,FALSE),"FG not Found")</f>
        <v>Not a Designated Item</v>
      </c>
      <c r="T685" s="281" t="b">
        <f t="shared" si="113"/>
        <v>0</v>
      </c>
      <c r="X685" s="284" t="e">
        <f>IF(VLOOKUP($T685,Tags!A:AU,28)=$E685,"Tags/Reported Prod Match","Not a Match")</f>
        <v>#N/A</v>
      </c>
    </row>
    <row r="686" spans="1:24" x14ac:dyDescent="0.25">
      <c r="A686" s="282">
        <f t="shared" si="105"/>
        <v>680.1</v>
      </c>
      <c r="B686" s="630"/>
      <c r="C686" s="615">
        <v>0</v>
      </c>
      <c r="D686" s="615"/>
      <c r="E686" s="267">
        <f t="shared" si="106"/>
        <v>0</v>
      </c>
      <c r="F686" s="615">
        <v>5150005682</v>
      </c>
      <c r="G686" s="267" t="str">
        <f>IFERROR(VLOOKUP(F686,Database!A:D,2,FALSE),"FG not Found")</f>
        <v>SM 12 FL OZ BLUEBERRY SYRUP</v>
      </c>
      <c r="H686" s="269">
        <f>IFERROR(VLOOKUP(F686,Database!A:C,3,FALSE),"r")</f>
        <v>1545</v>
      </c>
      <c r="I686" s="269">
        <f>IFERROR(VLOOKUP(F686,Database!A:D,4,FALSE),"r")</f>
        <v>148</v>
      </c>
      <c r="J686" s="615"/>
      <c r="K686" s="269">
        <f t="shared" si="107"/>
        <v>26</v>
      </c>
      <c r="L686" s="269">
        <f t="shared" si="108"/>
        <v>3848</v>
      </c>
      <c r="M686" s="335">
        <f t="shared" si="109"/>
        <v>0</v>
      </c>
      <c r="N686" s="269">
        <f t="shared" si="110"/>
        <v>0</v>
      </c>
      <c r="O686" s="269">
        <f t="shared" si="111"/>
        <v>0</v>
      </c>
      <c r="P686" s="340">
        <f t="shared" si="112"/>
        <v>0</v>
      </c>
      <c r="Q686" s="353" t="str">
        <f>IFERROR(VLOOKUP(F686,Database!A:F,6,FALSE),"No")</f>
        <v>Not a Designated Item to Send on Maturity</v>
      </c>
      <c r="R686" s="353" t="str">
        <f>IFERROR(VLOOKUP(F687,Database!A:E,5,FALSE),"")</f>
        <v>Not Acidified Product</v>
      </c>
      <c r="S686" s="352" t="str">
        <f>IFERROR(VLOOKUP(F686,Database!A:G,7,FALSE),"FG not Found")</f>
        <v>Not a Designated Item</v>
      </c>
      <c r="T686" s="281" t="b">
        <f t="shared" si="113"/>
        <v>0</v>
      </c>
      <c r="X686" s="284" t="e">
        <f>IF(VLOOKUP($T686,Tags!A:AU,28)=$E686,"Tags/Reported Prod Match","Not a Match")</f>
        <v>#N/A</v>
      </c>
    </row>
    <row r="687" spans="1:24" x14ac:dyDescent="0.25">
      <c r="A687" s="282">
        <f t="shared" si="105"/>
        <v>681.1</v>
      </c>
      <c r="B687" s="630"/>
      <c r="C687" s="615">
        <v>0</v>
      </c>
      <c r="D687" s="615"/>
      <c r="E687" s="267">
        <f t="shared" si="106"/>
        <v>0</v>
      </c>
      <c r="F687" s="615">
        <v>5150000329</v>
      </c>
      <c r="G687" s="267" t="str">
        <f>IFERROR(VLOOKUP(F687,Database!A:D,2,FALSE),"FG not Found")</f>
        <v>SM 4 LB MINT APPLE JELLY</v>
      </c>
      <c r="H687" s="269">
        <f>IFERROR(VLOOKUP(F687,Database!A:C,3,FALSE),"r")</f>
        <v>1997</v>
      </c>
      <c r="I687" s="269">
        <f>IFERROR(VLOOKUP(F687,Database!A:D,4,FALSE),"r")</f>
        <v>60</v>
      </c>
      <c r="J687" s="615"/>
      <c r="K687" s="269">
        <f t="shared" si="107"/>
        <v>22</v>
      </c>
      <c r="L687" s="269">
        <f t="shared" si="108"/>
        <v>1320</v>
      </c>
      <c r="M687" s="335">
        <f t="shared" si="109"/>
        <v>0</v>
      </c>
      <c r="N687" s="269">
        <f t="shared" si="110"/>
        <v>0</v>
      </c>
      <c r="O687" s="269">
        <f t="shared" si="111"/>
        <v>0</v>
      </c>
      <c r="P687" s="340">
        <f t="shared" si="112"/>
        <v>0</v>
      </c>
      <c r="Q687" s="353" t="str">
        <f>IFERROR(VLOOKUP(F687,Database!A:F,6,FALSE),"No")</f>
        <v>Not a Designated Item to Send on Maturity</v>
      </c>
      <c r="R687" s="353" t="str">
        <f>IFERROR(VLOOKUP(F688,Database!A:E,5,FALSE),"")</f>
        <v>Not Acidified Product</v>
      </c>
      <c r="S687" s="352" t="str">
        <f>IFERROR(VLOOKUP(F687,Database!A:G,7,FALSE),"FG not Found")</f>
        <v>Not a Designated Item</v>
      </c>
      <c r="T687" s="281" t="b">
        <f t="shared" si="113"/>
        <v>0</v>
      </c>
      <c r="X687" s="284" t="e">
        <f>IF(VLOOKUP($T687,Tags!A:AU,28)=$E687,"Tags/Reported Prod Match","Not a Match")</f>
        <v>#N/A</v>
      </c>
    </row>
    <row r="688" spans="1:24" x14ac:dyDescent="0.25">
      <c r="A688" s="282">
        <f t="shared" si="105"/>
        <v>682.1</v>
      </c>
      <c r="B688" s="630"/>
      <c r="C688" s="615">
        <v>0</v>
      </c>
      <c r="D688" s="615"/>
      <c r="E688" s="267">
        <f t="shared" si="106"/>
        <v>0</v>
      </c>
      <c r="F688" s="615">
        <v>5150000328</v>
      </c>
      <c r="G688" s="267" t="str">
        <f>IFERROR(VLOOKUP(F688,Database!A:D,2,FALSE),"FG not Found")</f>
        <v>SM 4 LB GRAPE JELLY</v>
      </c>
      <c r="H688" s="269">
        <f>IFERROR(VLOOKUP(F688,Database!A:C,3,FALSE),"r")</f>
        <v>1997</v>
      </c>
      <c r="I688" s="269">
        <f>IFERROR(VLOOKUP(F688,Database!A:D,4,FALSE),"r")</f>
        <v>60</v>
      </c>
      <c r="J688" s="615"/>
      <c r="K688" s="269">
        <f t="shared" si="107"/>
        <v>22</v>
      </c>
      <c r="L688" s="269">
        <f t="shared" si="108"/>
        <v>1320</v>
      </c>
      <c r="M688" s="335">
        <f t="shared" si="109"/>
        <v>0</v>
      </c>
      <c r="N688" s="269">
        <f t="shared" si="110"/>
        <v>0</v>
      </c>
      <c r="O688" s="269">
        <f t="shared" si="111"/>
        <v>0</v>
      </c>
      <c r="P688" s="340">
        <f t="shared" si="112"/>
        <v>0</v>
      </c>
      <c r="Q688" s="353" t="str">
        <f>IFERROR(VLOOKUP(F688,Database!A:F,6,FALSE),"No")</f>
        <v>Not a Designated Item to Send on Maturity</v>
      </c>
      <c r="R688" s="353" t="str">
        <f>IFERROR(VLOOKUP(F689,Database!A:E,5,FALSE),"")</f>
        <v>Not Acidified Product</v>
      </c>
      <c r="S688" s="352" t="str">
        <f>IFERROR(VLOOKUP(F688,Database!A:G,7,FALSE),"FG not Found")</f>
        <v>Not a Designated Item</v>
      </c>
      <c r="T688" s="281" t="b">
        <f t="shared" si="113"/>
        <v>0</v>
      </c>
      <c r="X688" s="284" t="e">
        <f>IF(VLOOKUP($T688,Tags!A:AU,28)=$E688,"Tags/Reported Prod Match","Not a Match")</f>
        <v>#N/A</v>
      </c>
    </row>
    <row r="689" spans="1:24" x14ac:dyDescent="0.25">
      <c r="A689" s="282">
        <f t="shared" si="105"/>
        <v>683.1</v>
      </c>
      <c r="B689" s="630"/>
      <c r="C689" s="615">
        <v>0</v>
      </c>
      <c r="D689" s="615"/>
      <c r="E689" s="267">
        <f t="shared" si="106"/>
        <v>0</v>
      </c>
      <c r="F689" s="615">
        <v>5150000302</v>
      </c>
      <c r="G689" s="267" t="str">
        <f>IFERROR(VLOOKUP(F689,Database!A:D,2,FALSE),"FG not Found")</f>
        <v>SM 4 LB SWT ORANGE MARMALADE</v>
      </c>
      <c r="H689" s="269">
        <f>IFERROR(VLOOKUP(F689,Database!A:C,3,FALSE),"r")</f>
        <v>1997</v>
      </c>
      <c r="I689" s="269">
        <f>IFERROR(VLOOKUP(F689,Database!A:D,4,FALSE),"r")</f>
        <v>60</v>
      </c>
      <c r="J689" s="615"/>
      <c r="K689" s="269">
        <f t="shared" si="107"/>
        <v>22</v>
      </c>
      <c r="L689" s="269">
        <f t="shared" si="108"/>
        <v>1320</v>
      </c>
      <c r="M689" s="335">
        <f t="shared" si="109"/>
        <v>0</v>
      </c>
      <c r="N689" s="269">
        <f t="shared" si="110"/>
        <v>0</v>
      </c>
      <c r="O689" s="269">
        <f t="shared" si="111"/>
        <v>0</v>
      </c>
      <c r="P689" s="340">
        <f t="shared" si="112"/>
        <v>0</v>
      </c>
      <c r="Q689" s="353" t="str">
        <f>IFERROR(VLOOKUP(F689,Database!A:F,6,FALSE),"No")</f>
        <v>Not a Designated Item to Send on Maturity</v>
      </c>
      <c r="R689" s="353" t="str">
        <f>IFERROR(VLOOKUP(F690,Database!A:E,5,FALSE),"")</f>
        <v>Not Acidified Product</v>
      </c>
      <c r="S689" s="352" t="str">
        <f>IFERROR(VLOOKUP(F689,Database!A:G,7,FALSE),"FG not Found")</f>
        <v>Not a Designated Item</v>
      </c>
      <c r="T689" s="281" t="b">
        <f t="shared" si="113"/>
        <v>0</v>
      </c>
      <c r="X689" s="284" t="e">
        <f>IF(VLOOKUP($T689,Tags!A:AU,28)=$E689,"Tags/Reported Prod Match","Not a Match")</f>
        <v>#N/A</v>
      </c>
    </row>
    <row r="690" spans="1:24" x14ac:dyDescent="0.25">
      <c r="A690" s="282">
        <f t="shared" si="105"/>
        <v>684.1</v>
      </c>
      <c r="B690" s="630"/>
      <c r="C690" s="615">
        <v>0</v>
      </c>
      <c r="D690" s="615">
        <v>5036</v>
      </c>
      <c r="E690" s="267">
        <f t="shared" si="106"/>
        <v>5036</v>
      </c>
      <c r="F690" s="615">
        <v>5150005682</v>
      </c>
      <c r="G690" s="267" t="str">
        <f>IFERROR(VLOOKUP(F690,Database!A:D,2,FALSE),"FG not Found")</f>
        <v>SM 12 FL OZ BLUEBERRY SYRUP</v>
      </c>
      <c r="H690" s="269">
        <f>IFERROR(VLOOKUP(F690,Database!A:C,3,FALSE),"r")</f>
        <v>1545</v>
      </c>
      <c r="I690" s="269">
        <f>IFERROR(VLOOKUP(F690,Database!A:D,4,FALSE),"r")</f>
        <v>148</v>
      </c>
      <c r="J690" s="615"/>
      <c r="K690" s="269">
        <f t="shared" si="107"/>
        <v>26</v>
      </c>
      <c r="L690" s="269">
        <f t="shared" si="108"/>
        <v>3848</v>
      </c>
      <c r="M690" s="770">
        <f t="shared" si="109"/>
        <v>1</v>
      </c>
      <c r="N690" s="269">
        <f t="shared" si="110"/>
        <v>9</v>
      </c>
      <c r="O690" s="269">
        <f t="shared" si="111"/>
        <v>1188</v>
      </c>
      <c r="P690" s="340">
        <f t="shared" si="112"/>
        <v>13905</v>
      </c>
      <c r="Q690" s="353" t="str">
        <f>IFERROR(VLOOKUP(F690,Database!A:F,6,FALSE),"No")</f>
        <v>Not a Designated Item to Send on Maturity</v>
      </c>
      <c r="R690" s="353" t="str">
        <f>IFERROR(VLOOKUP(F691,Database!A:E,5,FALSE),"")</f>
        <v>Not Acidified Product</v>
      </c>
      <c r="S690" s="352" t="str">
        <f>IFERROR(VLOOKUP(F690,Database!A:G,7,FALSE),"FG not Found")</f>
        <v>Not a Designated Item</v>
      </c>
      <c r="T690" s="281" t="b">
        <f t="shared" si="113"/>
        <v>0</v>
      </c>
      <c r="X690" s="284" t="e">
        <f>IF(VLOOKUP($T690,Tags!A:AU,28)=$E690,"Tags/Reported Prod Match","Not a Match")</f>
        <v>#N/A</v>
      </c>
    </row>
    <row r="691" spans="1:24" x14ac:dyDescent="0.25">
      <c r="A691" s="282">
        <f t="shared" si="105"/>
        <v>685.1</v>
      </c>
      <c r="B691" s="630"/>
      <c r="C691" s="615">
        <v>0</v>
      </c>
      <c r="D691" s="615">
        <v>1665</v>
      </c>
      <c r="E691" s="267">
        <f t="shared" si="106"/>
        <v>1665</v>
      </c>
      <c r="F691" s="615">
        <v>5150000329</v>
      </c>
      <c r="G691" s="267" t="str">
        <f>IFERROR(VLOOKUP(F691,Database!A:D,2,FALSE),"FG not Found")</f>
        <v>SM 4 LB MINT APPLE JELLY</v>
      </c>
      <c r="H691" s="269">
        <f>IFERROR(VLOOKUP(F691,Database!A:C,3,FALSE),"r")</f>
        <v>1997</v>
      </c>
      <c r="I691" s="269">
        <f>IFERROR(VLOOKUP(F691,Database!A:D,4,FALSE),"r")</f>
        <v>60</v>
      </c>
      <c r="J691" s="615"/>
      <c r="K691" s="269">
        <f t="shared" si="107"/>
        <v>22</v>
      </c>
      <c r="L691" s="269">
        <f t="shared" si="108"/>
        <v>1320</v>
      </c>
      <c r="M691" s="770">
        <f t="shared" si="109"/>
        <v>1</v>
      </c>
      <c r="N691" s="269">
        <f t="shared" si="110"/>
        <v>6</v>
      </c>
      <c r="O691" s="269">
        <f t="shared" si="111"/>
        <v>345</v>
      </c>
      <c r="P691" s="340">
        <f t="shared" si="112"/>
        <v>11982</v>
      </c>
      <c r="Q691" s="353" t="str">
        <f>IFERROR(VLOOKUP(F691,Database!A:F,6,FALSE),"No")</f>
        <v>Not a Designated Item to Send on Maturity</v>
      </c>
      <c r="R691" s="353" t="str">
        <f>IFERROR(VLOOKUP(F692,Database!A:E,5,FALSE),"")</f>
        <v>Not Acidified Product</v>
      </c>
      <c r="S691" s="352" t="str">
        <f>IFERROR(VLOOKUP(F691,Database!A:G,7,FALSE),"FG not Found")</f>
        <v>Not a Designated Item</v>
      </c>
      <c r="T691" s="281" t="b">
        <f t="shared" si="113"/>
        <v>0</v>
      </c>
      <c r="X691" s="284" t="e">
        <f>IF(VLOOKUP($T691,Tags!A:AU,28)=$E691,"Tags/Reported Prod Match","Not a Match")</f>
        <v>#N/A</v>
      </c>
    </row>
    <row r="692" spans="1:24" x14ac:dyDescent="0.25">
      <c r="A692" s="787">
        <f t="shared" si="105"/>
        <v>686.1</v>
      </c>
      <c r="B692" s="788"/>
      <c r="C692" s="615">
        <v>0</v>
      </c>
      <c r="D692" s="789">
        <v>4004</v>
      </c>
      <c r="E692" s="790">
        <f t="shared" si="106"/>
        <v>4004</v>
      </c>
      <c r="F692" s="789">
        <v>5150000328</v>
      </c>
      <c r="G692" s="790" t="str">
        <f>IFERROR(VLOOKUP(F692,Database!A:D,2,FALSE),"FG not Found")</f>
        <v>SM 4 LB GRAPE JELLY</v>
      </c>
      <c r="H692" s="791">
        <f>IFERROR(VLOOKUP(F692,Database!A:C,3,FALSE),"r")</f>
        <v>1997</v>
      </c>
      <c r="I692" s="791">
        <f>IFERROR(VLOOKUP(F692,Database!A:D,4,FALSE),"r")</f>
        <v>60</v>
      </c>
      <c r="J692" s="789"/>
      <c r="K692" s="791">
        <f t="shared" si="107"/>
        <v>22</v>
      </c>
      <c r="L692" s="791">
        <f t="shared" si="108"/>
        <v>1320</v>
      </c>
      <c r="M692" s="792">
        <f t="shared" si="109"/>
        <v>3</v>
      </c>
      <c r="N692" s="791">
        <f t="shared" si="110"/>
        <v>1</v>
      </c>
      <c r="O692" s="791">
        <f t="shared" si="111"/>
        <v>44</v>
      </c>
      <c r="P692" s="793">
        <f t="shared" si="112"/>
        <v>1997</v>
      </c>
      <c r="Q692" s="794" t="str">
        <f>IFERROR(VLOOKUP(F692,Database!A:F,6,FALSE),"No")</f>
        <v>Not a Designated Item to Send on Maturity</v>
      </c>
      <c r="R692" s="794" t="str">
        <f>IFERROR(VLOOKUP(F693,Database!A:E,5,FALSE),"")</f>
        <v>Not Acidified Product</v>
      </c>
      <c r="S692" s="795" t="str">
        <f>IFERROR(VLOOKUP(F692,Database!A:G,7,FALSE),"FG not Found")</f>
        <v>Not a Designated Item</v>
      </c>
      <c r="T692" s="281" t="b">
        <f t="shared" si="113"/>
        <v>0</v>
      </c>
      <c r="X692" s="284" t="e">
        <f>IF(VLOOKUP($T692,Tags!A:AU,28)=$E692,"Tags/Reported Prod Match","Not a Match")</f>
        <v>#N/A</v>
      </c>
    </row>
    <row r="693" spans="1:24" x14ac:dyDescent="0.25">
      <c r="A693" s="282">
        <f t="shared" si="105"/>
        <v>687.1</v>
      </c>
      <c r="B693" s="630"/>
      <c r="C693" s="615">
        <v>0</v>
      </c>
      <c r="D693" s="615"/>
      <c r="E693" s="267">
        <f t="shared" si="106"/>
        <v>0</v>
      </c>
      <c r="F693" s="615">
        <v>5150000008</v>
      </c>
      <c r="G693" s="267" t="str">
        <f>IFERROR(VLOOKUP(F693,Database!A:D,2,FALSE),"FG not Found")</f>
        <v>SM 5 OZ PECANS IN SYRUP TPG</v>
      </c>
      <c r="H693" s="269">
        <f>IFERROR(VLOOKUP(F693,Database!A:C,3,FALSE),"r")</f>
        <v>2017.5</v>
      </c>
      <c r="I693" s="269">
        <f>IFERROR(VLOOKUP(F693,Database!A:D,4,FALSE),"r")</f>
        <v>275</v>
      </c>
      <c r="J693" s="615"/>
      <c r="K693" s="269">
        <f t="shared" si="107"/>
        <v>22</v>
      </c>
      <c r="L693" s="269">
        <f t="shared" si="108"/>
        <v>6050</v>
      </c>
      <c r="M693" s="335">
        <f t="shared" si="109"/>
        <v>0</v>
      </c>
      <c r="N693" s="269">
        <f t="shared" si="110"/>
        <v>0</v>
      </c>
      <c r="O693" s="269">
        <f t="shared" si="111"/>
        <v>0</v>
      </c>
      <c r="P693" s="340">
        <f t="shared" si="112"/>
        <v>0</v>
      </c>
      <c r="Q693" s="353" t="str">
        <f>IFERROR(VLOOKUP(F693,Database!A:F,6,FALSE),"No")</f>
        <v>Not a Designated Item to Send on Maturity</v>
      </c>
      <c r="R693" s="353" t="str">
        <f>IFERROR(VLOOKUP(F694,Database!A:E,5,FALSE),"")</f>
        <v>Not Acidified Product</v>
      </c>
      <c r="S693" s="352" t="str">
        <f>IFERROR(VLOOKUP(F693,Database!A:G,7,FALSE),"FG not Found")</f>
        <v>Not a Designated Item</v>
      </c>
      <c r="T693" s="281" t="b">
        <f t="shared" si="113"/>
        <v>1</v>
      </c>
      <c r="X693" s="284" t="e">
        <f>IF(VLOOKUP($T693,Tags!A:AU,28)=$E693,"Tags/Reported Prod Match","Not a Match")</f>
        <v>#N/A</v>
      </c>
    </row>
    <row r="694" spans="1:24" x14ac:dyDescent="0.25">
      <c r="A694" s="282">
        <f t="shared" si="105"/>
        <v>688.1</v>
      </c>
      <c r="B694" s="630"/>
      <c r="C694" s="615">
        <v>0</v>
      </c>
      <c r="D694" s="615"/>
      <c r="E694" s="267">
        <f t="shared" si="106"/>
        <v>0</v>
      </c>
      <c r="F694" s="615">
        <v>5150000010</v>
      </c>
      <c r="G694" s="267" t="str">
        <f>IFERROR(VLOOKUP(F694,Database!A:D,2,FALSE),"FG not Found")</f>
        <v>SH 375ML MARM 3 FRT OR/LE/GR</v>
      </c>
      <c r="H694" s="269">
        <f>IFERROR(VLOOKUP(F694,Database!A:C,3,FALSE),"r")</f>
        <v>2333</v>
      </c>
      <c r="I694" s="269">
        <f>IFERROR(VLOOKUP(F694,Database!A:D,4,FALSE),"r")</f>
        <v>120</v>
      </c>
      <c r="J694" s="615"/>
      <c r="K694" s="269">
        <f t="shared" si="107"/>
        <v>19</v>
      </c>
      <c r="L694" s="269">
        <f t="shared" si="108"/>
        <v>2280</v>
      </c>
      <c r="M694" s="335">
        <f t="shared" si="109"/>
        <v>0</v>
      </c>
      <c r="N694" s="269">
        <f t="shared" si="110"/>
        <v>0</v>
      </c>
      <c r="O694" s="269">
        <f t="shared" si="111"/>
        <v>0</v>
      </c>
      <c r="P694" s="340">
        <f t="shared" si="112"/>
        <v>0</v>
      </c>
      <c r="Q694" s="353" t="str">
        <f>IFERROR(VLOOKUP(F694,Database!A:F,6,FALSE),"No")</f>
        <v>Not a Designated Item to Send on Maturity</v>
      </c>
      <c r="R694" s="353" t="str">
        <f>IFERROR(VLOOKUP(F695,Database!A:E,5,FALSE),"")</f>
        <v>Not Acidified Product</v>
      </c>
      <c r="S694" s="352" t="str">
        <f>IFERROR(VLOOKUP(F694,Database!A:G,7,FALSE),"FG not Found")</f>
        <v>Not a Designated Item</v>
      </c>
      <c r="T694" s="281" t="b">
        <f t="shared" si="113"/>
        <v>0</v>
      </c>
      <c r="X694" s="284" t="e">
        <f>IF(VLOOKUP($T694,Tags!A:AU,28)=$E694,"Tags/Reported Prod Match","Not a Match")</f>
        <v>#N/A</v>
      </c>
    </row>
    <row r="695" spans="1:24" x14ac:dyDescent="0.25">
      <c r="A695" s="282">
        <f t="shared" si="105"/>
        <v>689.1</v>
      </c>
      <c r="B695" s="630"/>
      <c r="C695" s="615">
        <v>0</v>
      </c>
      <c r="D695" s="615"/>
      <c r="E695" s="267">
        <f t="shared" si="106"/>
        <v>0</v>
      </c>
      <c r="F695" s="615">
        <v>5150000329</v>
      </c>
      <c r="G695" s="267" t="str">
        <f>IFERROR(VLOOKUP(F695,Database!A:D,2,FALSE),"FG not Found")</f>
        <v>SM 4 LB MINT APPLE JELLY</v>
      </c>
      <c r="H695" s="269">
        <f>IFERROR(VLOOKUP(F695,Database!A:C,3,FALSE),"r")</f>
        <v>1997</v>
      </c>
      <c r="I695" s="269">
        <f>IFERROR(VLOOKUP(F695,Database!A:D,4,FALSE),"r")</f>
        <v>60</v>
      </c>
      <c r="J695" s="615"/>
      <c r="K695" s="269">
        <f t="shared" si="107"/>
        <v>22</v>
      </c>
      <c r="L695" s="269">
        <f t="shared" si="108"/>
        <v>1320</v>
      </c>
      <c r="M695" s="335">
        <f t="shared" si="109"/>
        <v>0</v>
      </c>
      <c r="N695" s="269">
        <f t="shared" si="110"/>
        <v>0</v>
      </c>
      <c r="O695" s="269">
        <f t="shared" si="111"/>
        <v>0</v>
      </c>
      <c r="P695" s="340">
        <f t="shared" si="112"/>
        <v>0</v>
      </c>
      <c r="Q695" s="353" t="str">
        <f>IFERROR(VLOOKUP(F695,Database!A:F,6,FALSE),"No")</f>
        <v>Not a Designated Item to Send on Maturity</v>
      </c>
      <c r="R695" s="353" t="str">
        <f>IFERROR(VLOOKUP(F696,Database!A:E,5,FALSE),"")</f>
        <v>Not Acidified Product</v>
      </c>
      <c r="S695" s="352" t="str">
        <f>IFERROR(VLOOKUP(F695,Database!A:G,7,FALSE),"FG not Found")</f>
        <v>Not a Designated Item</v>
      </c>
      <c r="T695" s="281" t="b">
        <f t="shared" si="113"/>
        <v>0</v>
      </c>
      <c r="X695" s="284" t="e">
        <f>IF(VLOOKUP($T695,Tags!A:AU,28)=$E695,"Tags/Reported Prod Match","Not a Match")</f>
        <v>#N/A</v>
      </c>
    </row>
    <row r="696" spans="1:24" x14ac:dyDescent="0.25">
      <c r="A696" s="282">
        <f t="shared" si="105"/>
        <v>690.1</v>
      </c>
      <c r="B696" s="630"/>
      <c r="C696" s="615">
        <v>0</v>
      </c>
      <c r="D696" s="615"/>
      <c r="E696" s="267">
        <f t="shared" si="106"/>
        <v>0</v>
      </c>
      <c r="F696" s="615">
        <v>5150000338</v>
      </c>
      <c r="G696" s="267" t="str">
        <f>IFERROR(VLOOKUP(F696,Database!A:D,2,FALSE),"FG not Found")</f>
        <v>SM 10 TN GRAPE JELLY</v>
      </c>
      <c r="H696" s="269">
        <f>IFERROR(VLOOKUP(F696,Database!A:C,3,FALSE),"r")</f>
        <v>2347</v>
      </c>
      <c r="I696" s="269">
        <f>IFERROR(VLOOKUP(F696,Database!A:D,4,FALSE),"r")</f>
        <v>42</v>
      </c>
      <c r="J696" s="615"/>
      <c r="K696" s="269">
        <f t="shared" si="107"/>
        <v>18</v>
      </c>
      <c r="L696" s="269">
        <f t="shared" si="108"/>
        <v>756</v>
      </c>
      <c r="M696" s="335">
        <f t="shared" si="109"/>
        <v>0</v>
      </c>
      <c r="N696" s="269">
        <f t="shared" si="110"/>
        <v>0</v>
      </c>
      <c r="O696" s="269">
        <f t="shared" si="111"/>
        <v>0</v>
      </c>
      <c r="P696" s="340">
        <f t="shared" si="112"/>
        <v>0</v>
      </c>
      <c r="Q696" s="353" t="str">
        <f>IFERROR(VLOOKUP(F696,Database!A:F,6,FALSE),"No")</f>
        <v>Not a Designated Item to Send on Maturity</v>
      </c>
      <c r="R696" s="353" t="str">
        <f>IFERROR(VLOOKUP(F697,Database!A:E,5,FALSE),"")</f>
        <v>Not Acidified Product</v>
      </c>
      <c r="S696" s="352" t="str">
        <f>IFERROR(VLOOKUP(F696,Database!A:G,7,FALSE),"FG not Found")</f>
        <v>Not a Designated Item</v>
      </c>
      <c r="T696" s="281" t="b">
        <f t="shared" si="113"/>
        <v>0</v>
      </c>
      <c r="X696" s="284" t="e">
        <f>IF(VLOOKUP($T696,Tags!A:AU,28)=$E696,"Tags/Reported Prod Match","Not a Match")</f>
        <v>#N/A</v>
      </c>
    </row>
    <row r="697" spans="1:24" x14ac:dyDescent="0.25">
      <c r="A697" s="282">
        <f t="shared" si="105"/>
        <v>691.1</v>
      </c>
      <c r="B697" s="630"/>
      <c r="C697" s="615">
        <v>0</v>
      </c>
      <c r="D697" s="615"/>
      <c r="E697" s="267">
        <f t="shared" si="106"/>
        <v>0</v>
      </c>
      <c r="F697" s="615">
        <v>5150001180</v>
      </c>
      <c r="G697" s="267" t="str">
        <f>IFERROR(VLOOKUP(F697,Database!A:D,2,FALSE),"FG not Found")</f>
        <v>SM 10 TIN STRAWBERRY JAM</v>
      </c>
      <c r="H697" s="269">
        <f>IFERROR(VLOOKUP(F697,Database!A:C,3,FALSE),"r")</f>
        <v>2320.4</v>
      </c>
      <c r="I697" s="269">
        <f>IFERROR(VLOOKUP(F697,Database!A:D,4,FALSE),"r")</f>
        <v>42</v>
      </c>
      <c r="J697" s="615"/>
      <c r="K697" s="269">
        <f t="shared" si="107"/>
        <v>19</v>
      </c>
      <c r="L697" s="269">
        <f t="shared" si="108"/>
        <v>798</v>
      </c>
      <c r="M697" s="335">
        <f t="shared" si="109"/>
        <v>0</v>
      </c>
      <c r="N697" s="269">
        <f t="shared" si="110"/>
        <v>0</v>
      </c>
      <c r="O697" s="269">
        <f t="shared" si="111"/>
        <v>0</v>
      </c>
      <c r="P697" s="340">
        <f t="shared" si="112"/>
        <v>0</v>
      </c>
      <c r="Q697" s="353" t="str">
        <f>IFERROR(VLOOKUP(F697,Database!A:F,6,FALSE),"No")</f>
        <v>Not a Designated Item to Send on Maturity</v>
      </c>
      <c r="R697" s="353" t="str">
        <f>IFERROR(VLOOKUP(F698,Database!A:E,5,FALSE),"")</f>
        <v>Not Acidified Product</v>
      </c>
      <c r="S697" s="352" t="str">
        <f>IFERROR(VLOOKUP(F697,Database!A:G,7,FALSE),"FG not Found")</f>
        <v>Not a Designated Item</v>
      </c>
      <c r="T697" s="281" t="b">
        <f t="shared" si="113"/>
        <v>0</v>
      </c>
      <c r="X697" s="284" t="e">
        <f>IF(VLOOKUP($T697,Tags!A:AU,28)=$E697,"Tags/Reported Prod Match","Not a Match")</f>
        <v>#N/A</v>
      </c>
    </row>
    <row r="698" spans="1:24" x14ac:dyDescent="0.25">
      <c r="A698" s="282">
        <f t="shared" si="105"/>
        <v>692.1</v>
      </c>
      <c r="B698" s="630"/>
      <c r="C698" s="615">
        <v>0</v>
      </c>
      <c r="D698" s="615"/>
      <c r="E698" s="267">
        <f t="shared" si="106"/>
        <v>0</v>
      </c>
      <c r="F698" s="615">
        <v>5150001180</v>
      </c>
      <c r="G698" s="267" t="str">
        <f>IFERROR(VLOOKUP(F698,Database!A:D,2,FALSE),"FG not Found")</f>
        <v>SM 10 TIN STRAWBERRY JAM</v>
      </c>
      <c r="H698" s="269">
        <f>IFERROR(VLOOKUP(F698,Database!A:C,3,FALSE),"r")</f>
        <v>2320.4</v>
      </c>
      <c r="I698" s="269">
        <f>IFERROR(VLOOKUP(F698,Database!A:D,4,FALSE),"r")</f>
        <v>42</v>
      </c>
      <c r="J698" s="615"/>
      <c r="K698" s="269">
        <f t="shared" si="107"/>
        <v>19</v>
      </c>
      <c r="L698" s="269">
        <f t="shared" si="108"/>
        <v>798</v>
      </c>
      <c r="M698" s="335">
        <f t="shared" si="109"/>
        <v>0</v>
      </c>
      <c r="N698" s="269">
        <f t="shared" si="110"/>
        <v>0</v>
      </c>
      <c r="O698" s="269">
        <f t="shared" si="111"/>
        <v>0</v>
      </c>
      <c r="P698" s="340">
        <f t="shared" si="112"/>
        <v>0</v>
      </c>
      <c r="Q698" s="353" t="str">
        <f>IFERROR(VLOOKUP(F698,Database!A:F,6,FALSE),"No")</f>
        <v>Not a Designated Item to Send on Maturity</v>
      </c>
      <c r="R698" s="353" t="str">
        <f>IFERROR(VLOOKUP(F699,Database!A:E,5,FALSE),"")</f>
        <v>Not Acidified Product</v>
      </c>
      <c r="S698" s="352" t="str">
        <f>IFERROR(VLOOKUP(F698,Database!A:G,7,FALSE),"FG not Found")</f>
        <v>Not a Designated Item</v>
      </c>
      <c r="T698" s="281" t="b">
        <f t="shared" si="113"/>
        <v>0</v>
      </c>
      <c r="X698" s="284" t="e">
        <f>IF(VLOOKUP($T698,Tags!A:AU,28)=$E698,"Tags/Reported Prod Match","Not a Match")</f>
        <v>#N/A</v>
      </c>
    </row>
    <row r="699" spans="1:24" x14ac:dyDescent="0.25">
      <c r="A699" s="282">
        <f t="shared" ref="A699:A762" si="114">A698+1</f>
        <v>693.1</v>
      </c>
      <c r="B699" s="630"/>
      <c r="C699" s="615">
        <v>0</v>
      </c>
      <c r="D699" s="615"/>
      <c r="E699" s="267">
        <f t="shared" si="106"/>
        <v>0</v>
      </c>
      <c r="F699" s="615">
        <v>5150003365</v>
      </c>
      <c r="G699" s="267" t="str">
        <f>IFERROR(VLOOKUP(F699,Database!A:D,2,FALSE),"FG not Found")</f>
        <v>DK 10 OZ BLUEBERRY PRESERVES-6PK</v>
      </c>
      <c r="H699" s="269">
        <f>IFERROR(VLOOKUP(F699,Database!A:C,3,FALSE),"r")</f>
        <v>2462</v>
      </c>
      <c r="I699" s="269">
        <f>IFERROR(VLOOKUP(F699,Database!A:D,4,FALSE),"r")</f>
        <v>360</v>
      </c>
      <c r="J699" s="615"/>
      <c r="K699" s="269">
        <f t="shared" si="107"/>
        <v>18</v>
      </c>
      <c r="L699" s="269">
        <f t="shared" si="108"/>
        <v>6480</v>
      </c>
      <c r="M699" s="335">
        <f t="shared" si="109"/>
        <v>0</v>
      </c>
      <c r="N699" s="269">
        <f t="shared" si="110"/>
        <v>0</v>
      </c>
      <c r="O699" s="269">
        <f t="shared" si="111"/>
        <v>0</v>
      </c>
      <c r="P699" s="340">
        <f t="shared" si="112"/>
        <v>0</v>
      </c>
      <c r="Q699" s="353" t="str">
        <f>IFERROR(VLOOKUP(F699,Database!A:F,6,FALSE),"No")</f>
        <v>Not a Designated Item to Send on Maturity</v>
      </c>
      <c r="R699" s="353" t="str">
        <f>IFERROR(VLOOKUP(F700,Database!A:E,5,FALSE),"")</f>
        <v>Not Acidified Product</v>
      </c>
      <c r="S699" s="352" t="str">
        <f>IFERROR(VLOOKUP(F699,Database!A:G,7,FALSE),"FG not Found")</f>
        <v>Not a Designated Item</v>
      </c>
      <c r="T699" s="281" t="b">
        <f t="shared" si="113"/>
        <v>1</v>
      </c>
      <c r="X699" s="284" t="e">
        <f>IF(VLOOKUP($T699,Tags!A:AU,28)=$E699,"Tags/Reported Prod Match","Not a Match")</f>
        <v>#N/A</v>
      </c>
    </row>
    <row r="700" spans="1:24" x14ac:dyDescent="0.25">
      <c r="A700" s="282">
        <f t="shared" si="114"/>
        <v>694.1</v>
      </c>
      <c r="B700" s="630"/>
      <c r="C700" s="615">
        <v>0</v>
      </c>
      <c r="D700" s="615"/>
      <c r="E700" s="267">
        <f t="shared" si="106"/>
        <v>0</v>
      </c>
      <c r="F700" s="615">
        <v>5150003884</v>
      </c>
      <c r="G700" s="267" t="str">
        <f>IFERROR(VLOOKUP(F700,Database!A:D,2,FALSE),"FG not Found")</f>
        <v>DK 1.1 OZ PURE HONEY</v>
      </c>
      <c r="H700" s="269">
        <f>IFERROR(VLOOKUP(F700,Database!A:C,3,FALSE),"r")</f>
        <v>1996.2</v>
      </c>
      <c r="I700" s="269">
        <f>IFERROR(VLOOKUP(F700,Database!A:D,4,FALSE),"r")</f>
        <v>136</v>
      </c>
      <c r="J700" s="615"/>
      <c r="K700" s="269">
        <f t="shared" si="107"/>
        <v>22</v>
      </c>
      <c r="L700" s="269">
        <f t="shared" si="108"/>
        <v>2992</v>
      </c>
      <c r="M700" s="335">
        <f t="shared" si="109"/>
        <v>0</v>
      </c>
      <c r="N700" s="269">
        <f t="shared" si="110"/>
        <v>0</v>
      </c>
      <c r="O700" s="269">
        <f t="shared" si="111"/>
        <v>0</v>
      </c>
      <c r="P700" s="340">
        <f t="shared" si="112"/>
        <v>0</v>
      </c>
      <c r="Q700" s="353" t="str">
        <f>IFERROR(VLOOKUP(F700,Database!A:F,6,FALSE),"No")</f>
        <v>Not a Designated Item to Send on Maturity</v>
      </c>
      <c r="R700" s="353" t="str">
        <f>IFERROR(VLOOKUP(F701,Database!A:E,5,FALSE),"")</f>
        <v>Not Acidified Product</v>
      </c>
      <c r="S700" s="352" t="str">
        <f>IFERROR(VLOOKUP(F700,Database!A:G,7,FALSE),"FG not Found")</f>
        <v>Not a Designated Item</v>
      </c>
      <c r="T700" s="281" t="b">
        <f t="shared" si="113"/>
        <v>0</v>
      </c>
      <c r="X700" s="284" t="e">
        <f>IF(VLOOKUP($T700,Tags!A:AU,28)=$E700,"Tags/Reported Prod Match","Not a Match")</f>
        <v>#N/A</v>
      </c>
    </row>
    <row r="701" spans="1:24" x14ac:dyDescent="0.25">
      <c r="A701" s="282">
        <f t="shared" si="114"/>
        <v>695.1</v>
      </c>
      <c r="B701" s="630"/>
      <c r="C701" s="615">
        <v>0</v>
      </c>
      <c r="D701" s="615"/>
      <c r="E701" s="267">
        <f t="shared" si="106"/>
        <v>0</v>
      </c>
      <c r="F701" s="615">
        <v>5150003887</v>
      </c>
      <c r="G701" s="267" t="str">
        <f>IFERROR(VLOOKUP(F701,Database!A:D,2,FALSE),"FG not Found")</f>
        <v>DK 1 OZ RED RASPBERRY PRES</v>
      </c>
      <c r="H701" s="269">
        <f>IFERROR(VLOOKUP(F701,Database!A:C,3,FALSE),"r")</f>
        <v>1996.2</v>
      </c>
      <c r="I701" s="269">
        <f>IFERROR(VLOOKUP(F701,Database!A:D,4,FALSE),"r")</f>
        <v>136</v>
      </c>
      <c r="J701" s="615"/>
      <c r="K701" s="269">
        <f t="shared" si="107"/>
        <v>22</v>
      </c>
      <c r="L701" s="269">
        <f t="shared" si="108"/>
        <v>2992</v>
      </c>
      <c r="M701" s="335">
        <f t="shared" si="109"/>
        <v>0</v>
      </c>
      <c r="N701" s="269">
        <f t="shared" si="110"/>
        <v>0</v>
      </c>
      <c r="O701" s="269">
        <f t="shared" si="111"/>
        <v>0</v>
      </c>
      <c r="P701" s="340">
        <f t="shared" si="112"/>
        <v>0</v>
      </c>
      <c r="Q701" s="353" t="str">
        <f>IFERROR(VLOOKUP(F701,Database!A:F,6,FALSE),"No")</f>
        <v>Not a Designated Item to Send on Maturity</v>
      </c>
      <c r="R701" s="353" t="str">
        <f>IFERROR(VLOOKUP(F702,Database!A:E,5,FALSE),"")</f>
        <v>Not Acidified Product</v>
      </c>
      <c r="S701" s="352" t="str">
        <f>IFERROR(VLOOKUP(F701,Database!A:G,7,FALSE),"FG not Found")</f>
        <v>Not a Designated Item</v>
      </c>
      <c r="T701" s="281" t="b">
        <f t="shared" si="113"/>
        <v>0</v>
      </c>
      <c r="X701" s="284" t="e">
        <f>IF(VLOOKUP($T701,Tags!A:AU,28)=$E701,"Tags/Reported Prod Match","Not a Match")</f>
        <v>#N/A</v>
      </c>
    </row>
    <row r="702" spans="1:24" x14ac:dyDescent="0.25">
      <c r="A702" s="282">
        <f t="shared" si="114"/>
        <v>696.1</v>
      </c>
      <c r="B702" s="630"/>
      <c r="C702" s="615">
        <v>0</v>
      </c>
      <c r="D702" s="615"/>
      <c r="E702" s="267">
        <f t="shared" si="106"/>
        <v>0</v>
      </c>
      <c r="F702" s="615">
        <v>5150003907</v>
      </c>
      <c r="G702" s="267" t="str">
        <f>IFERROR(VLOOKUP(F702,Database!A:D,2,FALSE),"FG not Found")</f>
        <v>DK 1.6 OZ MAPLE SYRUP GLASS</v>
      </c>
      <c r="H702" s="269">
        <f>IFERROR(VLOOKUP(F702,Database!A:C,3,FALSE),"r")</f>
        <v>1957.1</v>
      </c>
      <c r="I702" s="269">
        <f>IFERROR(VLOOKUP(F702,Database!A:D,4,FALSE),"r")</f>
        <v>119</v>
      </c>
      <c r="J702" s="615"/>
      <c r="K702" s="269">
        <f t="shared" si="107"/>
        <v>22</v>
      </c>
      <c r="L702" s="269">
        <f t="shared" si="108"/>
        <v>2618</v>
      </c>
      <c r="M702" s="335">
        <f t="shared" si="109"/>
        <v>0</v>
      </c>
      <c r="N702" s="269">
        <f t="shared" si="110"/>
        <v>0</v>
      </c>
      <c r="O702" s="269">
        <f t="shared" si="111"/>
        <v>0</v>
      </c>
      <c r="P702" s="340">
        <f t="shared" si="112"/>
        <v>0</v>
      </c>
      <c r="Q702" s="353" t="str">
        <f>IFERROR(VLOOKUP(F702,Database!A:F,6,FALSE),"No")</f>
        <v>Not a Designated Item to Send on Maturity</v>
      </c>
      <c r="R702" s="353" t="str">
        <f>IFERROR(VLOOKUP(F703,Database!A:E,5,FALSE),"")</f>
        <v>Not Acidified Product</v>
      </c>
      <c r="S702" s="352" t="str">
        <f>IFERROR(VLOOKUP(F702,Database!A:G,7,FALSE),"FG not Found")</f>
        <v>Not a Designated Item</v>
      </c>
      <c r="T702" s="281" t="b">
        <f t="shared" si="113"/>
        <v>1</v>
      </c>
      <c r="X702" s="284" t="e">
        <f>IF(VLOOKUP($T702,Tags!A:AU,28)=$E702,"Tags/Reported Prod Match","Not a Match")</f>
        <v>#N/A</v>
      </c>
    </row>
    <row r="703" spans="1:24" x14ac:dyDescent="0.25">
      <c r="A703" s="282">
        <f t="shared" si="114"/>
        <v>697.1</v>
      </c>
      <c r="B703" s="630"/>
      <c r="C703" s="615">
        <v>0</v>
      </c>
      <c r="D703" s="615"/>
      <c r="E703" s="267">
        <f t="shared" si="106"/>
        <v>0</v>
      </c>
      <c r="F703" s="615">
        <v>5150003921</v>
      </c>
      <c r="G703" s="267" t="str">
        <f>IFERROR(VLOOKUP(F703,Database!A:D,2,FALSE),"FG not Found")</f>
        <v>DK 45G MAPLE SYRUP SPN INTL</v>
      </c>
      <c r="H703" s="269">
        <f>IFERROR(VLOOKUP(F703,Database!A:C,3,FALSE),"r")</f>
        <v>0</v>
      </c>
      <c r="I703" s="269">
        <f>IFERROR(VLOOKUP(F703,Database!A:D,4,FALSE),"r")</f>
        <v>0</v>
      </c>
      <c r="J703" s="615"/>
      <c r="K703" s="269" t="e">
        <f t="shared" si="107"/>
        <v>#DIV/0!</v>
      </c>
      <c r="L703" s="269" t="e">
        <f t="shared" si="108"/>
        <v>#DIV/0!</v>
      </c>
      <c r="M703" s="335" t="e">
        <f t="shared" si="109"/>
        <v>#DIV/0!</v>
      </c>
      <c r="N703" s="269" t="e">
        <f t="shared" si="110"/>
        <v>#DIV/0!</v>
      </c>
      <c r="O703" s="269" t="e">
        <f t="shared" si="111"/>
        <v>#DIV/0!</v>
      </c>
      <c r="P703" s="340" t="e">
        <f t="shared" si="112"/>
        <v>#DIV/0!</v>
      </c>
      <c r="Q703" s="353" t="str">
        <f>IFERROR(VLOOKUP(F703,Database!A:F,6,FALSE),"No")</f>
        <v>Not a Designated Item to Send on Maturity</v>
      </c>
      <c r="R703" s="353" t="str">
        <f>IFERROR(VLOOKUP(F704,Database!A:E,5,FALSE),"")</f>
        <v>Not Acidified Product</v>
      </c>
      <c r="S703" s="352" t="str">
        <f>IFERROR(VLOOKUP(F703,Database!A:G,7,FALSE),"FG not Found")</f>
        <v>Not a Designated Item</v>
      </c>
      <c r="T703" s="281" t="b">
        <f t="shared" si="113"/>
        <v>0</v>
      </c>
      <c r="X703" s="284" t="e">
        <f>IF(VLOOKUP($T703,Tags!A:AU,28)=$E703,"Tags/Reported Prod Match","Not a Match")</f>
        <v>#N/A</v>
      </c>
    </row>
    <row r="704" spans="1:24" x14ac:dyDescent="0.25">
      <c r="A704" s="282">
        <f t="shared" si="114"/>
        <v>698.1</v>
      </c>
      <c r="B704" s="630"/>
      <c r="C704" s="615">
        <v>0</v>
      </c>
      <c r="D704" s="615"/>
      <c r="E704" s="267">
        <f t="shared" si="106"/>
        <v>0</v>
      </c>
      <c r="F704" s="615">
        <v>5150004014</v>
      </c>
      <c r="G704" s="267" t="str">
        <f>IFERROR(VLOOKUP(F704,Database!A:D,2,FALSE),"FG not Found")</f>
        <v>SM 310 ML NSA BLUEBERRY</v>
      </c>
      <c r="H704" s="269">
        <f>IFERROR(VLOOKUP(F704,Database!A:C,3,FALSE),"r")</f>
        <v>1955</v>
      </c>
      <c r="I704" s="269">
        <f>IFERROR(VLOOKUP(F704,Database!A:D,4,FALSE),"r")</f>
        <v>126</v>
      </c>
      <c r="J704" s="615"/>
      <c r="K704" s="269">
        <f t="shared" si="107"/>
        <v>22</v>
      </c>
      <c r="L704" s="269">
        <f t="shared" si="108"/>
        <v>2772</v>
      </c>
      <c r="M704" s="335">
        <f t="shared" si="109"/>
        <v>0</v>
      </c>
      <c r="N704" s="269">
        <f t="shared" si="110"/>
        <v>0</v>
      </c>
      <c r="O704" s="269">
        <f t="shared" si="111"/>
        <v>0</v>
      </c>
      <c r="P704" s="340">
        <f t="shared" si="112"/>
        <v>0</v>
      </c>
      <c r="Q704" s="353" t="str">
        <f>IFERROR(VLOOKUP(F704,Database!A:F,6,FALSE),"No")</f>
        <v>Not a Designated Item to Send on Maturity</v>
      </c>
      <c r="R704" s="353" t="str">
        <f>IFERROR(VLOOKUP(F705,Database!A:E,5,FALSE),"")</f>
        <v>Not Acidified Product</v>
      </c>
      <c r="S704" s="352" t="str">
        <f>IFERROR(VLOOKUP(F704,Database!A:G,7,FALSE),"FG not Found")</f>
        <v>Not a Designated Item</v>
      </c>
      <c r="T704" s="281" t="b">
        <f t="shared" si="113"/>
        <v>0</v>
      </c>
      <c r="X704" s="284" t="e">
        <f>IF(VLOOKUP($T704,Tags!A:AU,28)=$E704,"Tags/Reported Prod Match","Not a Match")</f>
        <v>#N/A</v>
      </c>
    </row>
    <row r="705" spans="1:24" x14ac:dyDescent="0.25">
      <c r="A705" s="282">
        <f t="shared" si="114"/>
        <v>699.1</v>
      </c>
      <c r="B705" s="630"/>
      <c r="C705" s="615">
        <v>0</v>
      </c>
      <c r="D705" s="615"/>
      <c r="E705" s="267">
        <f t="shared" si="106"/>
        <v>0</v>
      </c>
      <c r="F705" s="615">
        <v>5150004017</v>
      </c>
      <c r="G705" s="267" t="str">
        <f>IFERROR(VLOOKUP(F705,Database!A:D,2,FALSE),"FG not Found")</f>
        <v>SM 310 ML NSA RASP</v>
      </c>
      <c r="H705" s="269">
        <f>IFERROR(VLOOKUP(F705,Database!A:C,3,FALSE),"r")</f>
        <v>1955</v>
      </c>
      <c r="I705" s="269">
        <f>IFERROR(VLOOKUP(F705,Database!A:D,4,FALSE),"r")</f>
        <v>126</v>
      </c>
      <c r="J705" s="615"/>
      <c r="K705" s="269">
        <f t="shared" si="107"/>
        <v>22</v>
      </c>
      <c r="L705" s="269">
        <f t="shared" si="108"/>
        <v>2772</v>
      </c>
      <c r="M705" s="335">
        <f t="shared" si="109"/>
        <v>0</v>
      </c>
      <c r="N705" s="269">
        <f t="shared" si="110"/>
        <v>0</v>
      </c>
      <c r="O705" s="269">
        <f t="shared" si="111"/>
        <v>0</v>
      </c>
      <c r="P705" s="340">
        <f t="shared" si="112"/>
        <v>0</v>
      </c>
      <c r="Q705" s="353" t="str">
        <f>IFERROR(VLOOKUP(F705,Database!A:F,6,FALSE),"No")</f>
        <v>Not a Designated Item to Send on Maturity</v>
      </c>
      <c r="R705" s="353" t="str">
        <f>IFERROR(VLOOKUP(F706,Database!A:E,5,FALSE),"")</f>
        <v>Not Acidified Product</v>
      </c>
      <c r="S705" s="352" t="str">
        <f>IFERROR(VLOOKUP(F705,Database!A:G,7,FALSE),"FG not Found")</f>
        <v>Not a Designated Item</v>
      </c>
      <c r="T705" s="281" t="b">
        <f t="shared" si="113"/>
        <v>0</v>
      </c>
      <c r="X705" s="284" t="e">
        <f>IF(VLOOKUP($T705,Tags!A:AU,28)=$E705,"Tags/Reported Prod Match","Not a Match")</f>
        <v>#N/A</v>
      </c>
    </row>
    <row r="706" spans="1:24" x14ac:dyDescent="0.25">
      <c r="A706" s="282">
        <f t="shared" si="114"/>
        <v>700.1</v>
      </c>
      <c r="B706" s="630"/>
      <c r="C706" s="615">
        <v>0</v>
      </c>
      <c r="D706" s="615"/>
      <c r="E706" s="267">
        <f t="shared" si="106"/>
        <v>0</v>
      </c>
      <c r="F706" s="615">
        <v>5150004809</v>
      </c>
      <c r="G706" s="267" t="str">
        <f>IFERROR(VLOOKUP(F706,Database!A:D,2,FALSE),"FG not Found")</f>
        <v>5 OZ STRAW PRES INTL</v>
      </c>
      <c r="H706" s="269">
        <f>IFERROR(VLOOKUP(F706,Database!A:C,3,FALSE),"r")</f>
        <v>2285</v>
      </c>
      <c r="I706" s="269">
        <f>IFERROR(VLOOKUP(F706,Database!A:D,4,FALSE),"r")</f>
        <v>341</v>
      </c>
      <c r="J706" s="615"/>
      <c r="K706" s="269">
        <f t="shared" si="107"/>
        <v>19</v>
      </c>
      <c r="L706" s="269">
        <f t="shared" si="108"/>
        <v>6479</v>
      </c>
      <c r="M706" s="335">
        <f t="shared" si="109"/>
        <v>0</v>
      </c>
      <c r="N706" s="269">
        <f t="shared" si="110"/>
        <v>0</v>
      </c>
      <c r="O706" s="269">
        <f t="shared" si="111"/>
        <v>0</v>
      </c>
      <c r="P706" s="340">
        <f t="shared" si="112"/>
        <v>0</v>
      </c>
      <c r="Q706" s="353" t="str">
        <f>IFERROR(VLOOKUP(F706,Database!A:F,6,FALSE),"No")</f>
        <v>Not a Designated Item to Send on Maturity</v>
      </c>
      <c r="R706" s="353" t="str">
        <f>IFERROR(VLOOKUP(F707,Database!A:E,5,FALSE),"")</f>
        <v>Not Acidified Product</v>
      </c>
      <c r="S706" s="352" t="str">
        <f>IFERROR(VLOOKUP(F706,Database!A:G,7,FALSE),"FG not Found")</f>
        <v>Not a Designated Item</v>
      </c>
      <c r="T706" s="281" t="b">
        <f t="shared" si="113"/>
        <v>0</v>
      </c>
      <c r="X706" s="284" t="e">
        <f>IF(VLOOKUP($T706,Tags!A:AU,28)=$E706,"Tags/Reported Prod Match","Not a Match")</f>
        <v>#N/A</v>
      </c>
    </row>
    <row r="707" spans="1:24" x14ac:dyDescent="0.25">
      <c r="A707" s="282">
        <f t="shared" si="114"/>
        <v>701.1</v>
      </c>
      <c r="B707" s="630"/>
      <c r="C707" s="615">
        <v>0</v>
      </c>
      <c r="D707" s="615"/>
      <c r="E707" s="267">
        <f t="shared" si="106"/>
        <v>0</v>
      </c>
      <c r="F707" s="615">
        <v>5150005122</v>
      </c>
      <c r="G707" s="267" t="str">
        <f>IFERROR(VLOOKUP(F707,Database!A:D,2,FALSE),"FG not Found")</f>
        <v>SM 1L PURE RASPBERRY JAM</v>
      </c>
      <c r="H707" s="269">
        <f>IFERROR(VLOOKUP(F707,Database!A:C,3,FALSE),"r")</f>
        <v>2565.1999999999998</v>
      </c>
      <c r="I707" s="269">
        <f>IFERROR(VLOOKUP(F707,Database!A:D,4,FALSE),"r")</f>
        <v>54</v>
      </c>
      <c r="J707" s="615"/>
      <c r="K707" s="269">
        <f t="shared" si="107"/>
        <v>17</v>
      </c>
      <c r="L707" s="269">
        <f t="shared" si="108"/>
        <v>918</v>
      </c>
      <c r="M707" s="335">
        <f t="shared" si="109"/>
        <v>0</v>
      </c>
      <c r="N707" s="269">
        <f t="shared" si="110"/>
        <v>0</v>
      </c>
      <c r="O707" s="269">
        <f t="shared" si="111"/>
        <v>0</v>
      </c>
      <c r="P707" s="340">
        <f t="shared" si="112"/>
        <v>0</v>
      </c>
      <c r="Q707" s="353" t="str">
        <f>IFERROR(VLOOKUP(F707,Database!A:F,6,FALSE),"No")</f>
        <v>Not a Designated Item to Send on Maturity</v>
      </c>
      <c r="R707" s="353" t="str">
        <f>IFERROR(VLOOKUP(F708,Database!A:E,5,FALSE),"")</f>
        <v>Not Acidified Product</v>
      </c>
      <c r="S707" s="352" t="str">
        <f>IFERROR(VLOOKUP(F707,Database!A:G,7,FALSE),"FG not Found")</f>
        <v>Not a Designated Item</v>
      </c>
      <c r="T707" s="281" t="b">
        <f t="shared" si="113"/>
        <v>1</v>
      </c>
      <c r="X707" s="284" t="e">
        <f>IF(VLOOKUP($T707,Tags!A:AU,28)=$E707,"Tags/Reported Prod Match","Not a Match")</f>
        <v>#N/A</v>
      </c>
    </row>
    <row r="708" spans="1:24" x14ac:dyDescent="0.25">
      <c r="A708" s="282">
        <f t="shared" si="114"/>
        <v>702.1</v>
      </c>
      <c r="B708" s="630"/>
      <c r="C708" s="615">
        <v>0</v>
      </c>
      <c r="D708" s="615"/>
      <c r="E708" s="267">
        <f t="shared" si="106"/>
        <v>0</v>
      </c>
      <c r="F708" s="615">
        <v>5150005682</v>
      </c>
      <c r="G708" s="267" t="str">
        <f>IFERROR(VLOOKUP(F708,Database!A:D,2,FALSE),"FG not Found")</f>
        <v>SM 12 FL OZ BLUEBERRY SYRUP</v>
      </c>
      <c r="H708" s="269">
        <f>IFERROR(VLOOKUP(F708,Database!A:C,3,FALSE),"r")</f>
        <v>1545</v>
      </c>
      <c r="I708" s="269">
        <f>IFERROR(VLOOKUP(F708,Database!A:D,4,FALSE),"r")</f>
        <v>148</v>
      </c>
      <c r="J708" s="615"/>
      <c r="K708" s="269">
        <f t="shared" si="107"/>
        <v>26</v>
      </c>
      <c r="L708" s="269">
        <f t="shared" si="108"/>
        <v>3848</v>
      </c>
      <c r="M708" s="335">
        <f t="shared" si="109"/>
        <v>0</v>
      </c>
      <c r="N708" s="269">
        <f t="shared" si="110"/>
        <v>0</v>
      </c>
      <c r="O708" s="269">
        <f t="shared" si="111"/>
        <v>0</v>
      </c>
      <c r="P708" s="340">
        <f t="shared" si="112"/>
        <v>0</v>
      </c>
      <c r="Q708" s="353" t="str">
        <f>IFERROR(VLOOKUP(F708,Database!A:F,6,FALSE),"No")</f>
        <v>Not a Designated Item to Send on Maturity</v>
      </c>
      <c r="R708" s="353" t="str">
        <f>IFERROR(VLOOKUP(F709,Database!A:E,5,FALSE),"")</f>
        <v>Not Acidified Product</v>
      </c>
      <c r="S708" s="352" t="str">
        <f>IFERROR(VLOOKUP(F708,Database!A:G,7,FALSE),"FG not Found")</f>
        <v>Not a Designated Item</v>
      </c>
      <c r="T708" s="281" t="b">
        <f t="shared" si="113"/>
        <v>0</v>
      </c>
      <c r="X708" s="284" t="e">
        <f>IF(VLOOKUP($T708,Tags!A:AU,28)=$E708,"Tags/Reported Prod Match","Not a Match")</f>
        <v>#N/A</v>
      </c>
    </row>
    <row r="709" spans="1:24" x14ac:dyDescent="0.25">
      <c r="A709" s="282">
        <f t="shared" si="114"/>
        <v>703.1</v>
      </c>
      <c r="B709" s="630"/>
      <c r="C709" s="615">
        <v>0</v>
      </c>
      <c r="D709" s="615"/>
      <c r="E709" s="267">
        <f t="shared" si="106"/>
        <v>0</v>
      </c>
      <c r="F709" s="615">
        <v>5150005683</v>
      </c>
      <c r="G709" s="267" t="str">
        <f>IFERROR(VLOOKUP(F709,Database!A:D,2,FALSE),"FG not Found")</f>
        <v>SM 12 FL OZ BOYSENBERRY SYRUP</v>
      </c>
      <c r="H709" s="269">
        <f>IFERROR(VLOOKUP(F709,Database!A:C,3,FALSE),"r")</f>
        <v>1545</v>
      </c>
      <c r="I709" s="269">
        <f>IFERROR(VLOOKUP(F709,Database!A:D,4,FALSE),"r")</f>
        <v>148</v>
      </c>
      <c r="J709" s="615"/>
      <c r="K709" s="269">
        <f t="shared" si="107"/>
        <v>26</v>
      </c>
      <c r="L709" s="269">
        <f t="shared" si="108"/>
        <v>3848</v>
      </c>
      <c r="M709" s="335">
        <f t="shared" si="109"/>
        <v>0</v>
      </c>
      <c r="N709" s="269">
        <f t="shared" si="110"/>
        <v>0</v>
      </c>
      <c r="O709" s="269">
        <f t="shared" si="111"/>
        <v>0</v>
      </c>
      <c r="P709" s="340">
        <f t="shared" si="112"/>
        <v>0</v>
      </c>
      <c r="Q709" s="353" t="str">
        <f>IFERROR(VLOOKUP(F709,Database!A:F,6,FALSE),"No")</f>
        <v>Not a Designated Item to Send on Maturity</v>
      </c>
      <c r="R709" s="353" t="str">
        <f>IFERROR(VLOOKUP(F710,Database!A:E,5,FALSE),"")</f>
        <v>Not Acidified Product</v>
      </c>
      <c r="S709" s="352" t="str">
        <f>IFERROR(VLOOKUP(F709,Database!A:G,7,FALSE),"FG not Found")</f>
        <v>Not a Designated Item</v>
      </c>
      <c r="T709" s="281" t="b">
        <f t="shared" si="113"/>
        <v>0</v>
      </c>
      <c r="X709" s="284" t="e">
        <f>IF(VLOOKUP($T709,Tags!A:AU,28)=$E709,"Tags/Reported Prod Match","Not a Match")</f>
        <v>#N/A</v>
      </c>
    </row>
    <row r="710" spans="1:24" x14ac:dyDescent="0.25">
      <c r="A710" s="282">
        <f t="shared" si="114"/>
        <v>704.1</v>
      </c>
      <c r="B710" s="630"/>
      <c r="C710" s="615">
        <v>0</v>
      </c>
      <c r="D710" s="615"/>
      <c r="E710" s="267">
        <f t="shared" si="106"/>
        <v>0</v>
      </c>
      <c r="F710" s="615">
        <v>5150005684</v>
      </c>
      <c r="G710" s="267" t="str">
        <f>IFERROR(VLOOKUP(F710,Database!A:D,2,FALSE),"FG not Found")</f>
        <v>SM 12 FL OZ RED RASPBERRY SYR</v>
      </c>
      <c r="H710" s="269">
        <f>IFERROR(VLOOKUP(F710,Database!A:C,3,FALSE),"r")</f>
        <v>1545</v>
      </c>
      <c r="I710" s="269">
        <f>IFERROR(VLOOKUP(F710,Database!A:D,4,FALSE),"r")</f>
        <v>148</v>
      </c>
      <c r="J710" s="615"/>
      <c r="K710" s="269">
        <f t="shared" si="107"/>
        <v>26</v>
      </c>
      <c r="L710" s="269">
        <f t="shared" si="108"/>
        <v>3848</v>
      </c>
      <c r="M710" s="335">
        <f t="shared" si="109"/>
        <v>0</v>
      </c>
      <c r="N710" s="269">
        <f t="shared" si="110"/>
        <v>0</v>
      </c>
      <c r="O710" s="269">
        <f t="shared" si="111"/>
        <v>0</v>
      </c>
      <c r="P710" s="340">
        <f t="shared" si="112"/>
        <v>0</v>
      </c>
      <c r="Q710" s="353" t="str">
        <f>IFERROR(VLOOKUP(F710,Database!A:F,6,FALSE),"No")</f>
        <v>Not a Designated Item to Send on Maturity</v>
      </c>
      <c r="R710" s="353" t="str">
        <f>IFERROR(VLOOKUP(F711,Database!A:E,5,FALSE),"")</f>
        <v>Not Acidified Product</v>
      </c>
      <c r="S710" s="352" t="str">
        <f>IFERROR(VLOOKUP(F710,Database!A:G,7,FALSE),"FG not Found")</f>
        <v>Not a Designated Item</v>
      </c>
      <c r="T710" s="281" t="b">
        <f t="shared" si="113"/>
        <v>0</v>
      </c>
      <c r="X710" s="284" t="e">
        <f>IF(VLOOKUP($T710,Tags!A:AU,28)=$E710,"Tags/Reported Prod Match","Not a Match")</f>
        <v>#N/A</v>
      </c>
    </row>
    <row r="711" spans="1:24" x14ac:dyDescent="0.25">
      <c r="A711" s="282">
        <f t="shared" si="114"/>
        <v>705.1</v>
      </c>
      <c r="B711" s="630"/>
      <c r="C711" s="615">
        <v>0</v>
      </c>
      <c r="D711" s="615"/>
      <c r="E711" s="267">
        <f t="shared" ref="E711:E771" si="115">IF(C711 &lt;&gt; 0, D711-C711,D711)</f>
        <v>0</v>
      </c>
      <c r="F711" s="615">
        <v>5150005685</v>
      </c>
      <c r="G711" s="267" t="str">
        <f>IFERROR(VLOOKUP(F711,Database!A:D,2,FALSE),"FG not Found")</f>
        <v>SM 12 FL OZ STRAWBERRY SYRUP</v>
      </c>
      <c r="H711" s="269">
        <f>IFERROR(VLOOKUP(F711,Database!A:C,3,FALSE),"r")</f>
        <v>1545</v>
      </c>
      <c r="I711" s="269">
        <f>IFERROR(VLOOKUP(F711,Database!A:D,4,FALSE),"r")</f>
        <v>148</v>
      </c>
      <c r="J711" s="615"/>
      <c r="K711" s="269">
        <f t="shared" ref="K711:K774" si="116">IF((44500/H711) &lt;= 26,ROUNDDOWN((44500/H711),0),26)</f>
        <v>26</v>
      </c>
      <c r="L711" s="269">
        <f t="shared" ref="L711:L774" si="117">((ROUNDDOWN(K711,0)*I711))</f>
        <v>3848</v>
      </c>
      <c r="M711" s="335">
        <f t="shared" ref="M711:M774" si="118">ROUNDDOWN(E711/L711,0)</f>
        <v>0</v>
      </c>
      <c r="N711" s="269">
        <f t="shared" ref="N711:N774" si="119">IF(O711 &lt;&gt; 0,ROUNDUP(O711/I711,0),0)</f>
        <v>0</v>
      </c>
      <c r="O711" s="269">
        <f t="shared" ref="O711:O774" si="120">E711-(((M711)*ROUNDDOWN(L711,0)))</f>
        <v>0</v>
      </c>
      <c r="P711" s="340">
        <f t="shared" ref="P711:P774" si="121">IF(O711=0,0,H711*N711)</f>
        <v>0</v>
      </c>
      <c r="Q711" s="353" t="str">
        <f>IFERROR(VLOOKUP(F711,Database!A:F,6,FALSE),"No")</f>
        <v>Not a Designated Item to Send on Maturity</v>
      </c>
      <c r="R711" s="353" t="str">
        <f>IFERROR(VLOOKUP(F712,Database!A:E,5,FALSE),"")</f>
        <v>Not Acidified Product</v>
      </c>
      <c r="S711" s="352" t="str">
        <f>IFERROR(VLOOKUP(F711,Database!A:G,7,FALSE),"FG not Found")</f>
        <v>Not a Designated Item</v>
      </c>
      <c r="T711" s="281" t="b">
        <f t="shared" ref="T711:T774" si="122">(ISNUMBER(MATCH(F711,$U$7:$U$532,0)))</f>
        <v>1</v>
      </c>
      <c r="X711" s="284" t="e">
        <f>IF(VLOOKUP($T711,Tags!A:AU,28)=$E711,"Tags/Reported Prod Match","Not a Match")</f>
        <v>#N/A</v>
      </c>
    </row>
    <row r="712" spans="1:24" x14ac:dyDescent="0.25">
      <c r="A712" s="282">
        <f t="shared" si="114"/>
        <v>706.1</v>
      </c>
      <c r="B712" s="630"/>
      <c r="C712" s="615">
        <v>0</v>
      </c>
      <c r="D712" s="615"/>
      <c r="E712" s="267">
        <f t="shared" si="115"/>
        <v>0</v>
      </c>
      <c r="F712" s="615">
        <v>5150010864</v>
      </c>
      <c r="G712" s="267" t="str">
        <f>IFERROR(VLOOKUP(F712,Database!A:D,2,FALSE),"FG not Found")</f>
        <v>SM 11.5 OZ HOT FUDGE SMPL DLT</v>
      </c>
      <c r="H712" s="269">
        <f>IFERROR(VLOOKUP(F712,Database!A:C,3,FALSE),"r")</f>
        <v>1980.2</v>
      </c>
      <c r="I712" s="269">
        <f>IFERROR(VLOOKUP(F712,Database!A:D,4,FALSE),"r")</f>
        <v>252</v>
      </c>
      <c r="J712" s="615"/>
      <c r="K712" s="269">
        <f t="shared" si="116"/>
        <v>22</v>
      </c>
      <c r="L712" s="269">
        <f t="shared" si="117"/>
        <v>5544</v>
      </c>
      <c r="M712" s="335">
        <f t="shared" si="118"/>
        <v>0</v>
      </c>
      <c r="N712" s="269">
        <f t="shared" si="119"/>
        <v>0</v>
      </c>
      <c r="O712" s="269">
        <f t="shared" si="120"/>
        <v>0</v>
      </c>
      <c r="P712" s="340">
        <f t="shared" si="121"/>
        <v>0</v>
      </c>
      <c r="Q712" s="353" t="str">
        <f>IFERROR(VLOOKUP(F712,Database!A:F,6,FALSE),"No")</f>
        <v>Not a Designated Item to Send on Maturity</v>
      </c>
      <c r="R712" s="353" t="str">
        <f>IFERROR(VLOOKUP(F713,Database!A:E,5,FALSE),"")</f>
        <v>Not Acidified Product</v>
      </c>
      <c r="S712" s="352" t="str">
        <f>IFERROR(VLOOKUP(F712,Database!A:G,7,FALSE),"FG not Found")</f>
        <v>Not a Designated Item</v>
      </c>
      <c r="T712" s="281" t="b">
        <f t="shared" si="122"/>
        <v>0</v>
      </c>
      <c r="X712" s="284" t="e">
        <f>IF(VLOOKUP($T712,Tags!A:AU,28)=$E712,"Tags/Reported Prod Match","Not a Match")</f>
        <v>#N/A</v>
      </c>
    </row>
    <row r="713" spans="1:24" x14ac:dyDescent="0.25">
      <c r="A713" s="282">
        <f t="shared" si="114"/>
        <v>707.1</v>
      </c>
      <c r="B713" s="630"/>
      <c r="C713" s="615">
        <v>0</v>
      </c>
      <c r="D713" s="615"/>
      <c r="E713" s="267">
        <f t="shared" si="115"/>
        <v>0</v>
      </c>
      <c r="F713" s="615">
        <v>6984806957</v>
      </c>
      <c r="G713" s="267" t="str">
        <f>IFERROR(VLOOKUP(F713,Database!A:D,2,FALSE),"FG not Found")</f>
        <v>DF 500ML LT APRICOT FRT SPREAD</v>
      </c>
      <c r="H713" s="269">
        <f>IFERROR(VLOOKUP(F713,Database!A:C,3,FALSE),"r")</f>
        <v>2039</v>
      </c>
      <c r="I713" s="269">
        <f>IFERROR(VLOOKUP(F713,Database!A:D,4,FALSE),"r")</f>
        <v>84</v>
      </c>
      <c r="J713" s="615"/>
      <c r="K713" s="269">
        <f t="shared" si="116"/>
        <v>21</v>
      </c>
      <c r="L713" s="269">
        <f t="shared" si="117"/>
        <v>1764</v>
      </c>
      <c r="M713" s="335">
        <f t="shared" si="118"/>
        <v>0</v>
      </c>
      <c r="N713" s="269">
        <f t="shared" si="119"/>
        <v>0</v>
      </c>
      <c r="O713" s="269">
        <f t="shared" si="120"/>
        <v>0</v>
      </c>
      <c r="P713" s="340">
        <f t="shared" si="121"/>
        <v>0</v>
      </c>
      <c r="Q713" s="353" t="str">
        <f>IFERROR(VLOOKUP(F713,Database!A:F,6,FALSE),"No")</f>
        <v>Not a Designated Item to Send on Maturity</v>
      </c>
      <c r="R713" s="353" t="str">
        <f>IFERROR(VLOOKUP(F714,Database!A:E,5,FALSE),"")</f>
        <v>Not Acidified Product</v>
      </c>
      <c r="S713" s="352" t="str">
        <f>IFERROR(VLOOKUP(F713,Database!A:G,7,FALSE),"FG not Found")</f>
        <v>Not a Designated Item</v>
      </c>
      <c r="T713" s="281" t="b">
        <f t="shared" si="122"/>
        <v>0</v>
      </c>
      <c r="X713" s="284" t="e">
        <f>IF(VLOOKUP($T713,Tags!A:AU,28)=$E713,"Tags/Reported Prod Match","Not a Match")</f>
        <v>#N/A</v>
      </c>
    </row>
    <row r="714" spans="1:24" x14ac:dyDescent="0.25">
      <c r="A714" s="282">
        <f t="shared" si="114"/>
        <v>708.1</v>
      </c>
      <c r="B714" s="818" t="s">
        <v>7838</v>
      </c>
      <c r="C714" s="713">
        <v>0</v>
      </c>
      <c r="D714" s="713"/>
      <c r="E714" s="714">
        <f t="shared" si="115"/>
        <v>0</v>
      </c>
      <c r="F714" s="713">
        <v>6984806783</v>
      </c>
      <c r="G714" s="714" t="str">
        <f>IFERROR(VLOOKUP(F714,Database!A:D,2,FALSE),"FG not Found")</f>
        <v>DF 500 ML LIGHT BLUE FRT SPRD</v>
      </c>
      <c r="H714" s="715">
        <f>IFERROR(VLOOKUP(F714,Database!A:C,3,FALSE),"r")</f>
        <v>2039</v>
      </c>
      <c r="I714" s="715">
        <f>IFERROR(VLOOKUP(F714,Database!A:D,4,FALSE),"r")</f>
        <v>84</v>
      </c>
      <c r="J714" s="713"/>
      <c r="K714" s="715">
        <f t="shared" si="116"/>
        <v>21</v>
      </c>
      <c r="L714" s="715">
        <f t="shared" si="117"/>
        <v>1764</v>
      </c>
      <c r="M714" s="819">
        <f t="shared" si="118"/>
        <v>0</v>
      </c>
      <c r="N714" s="715">
        <f t="shared" si="119"/>
        <v>0</v>
      </c>
      <c r="O714" s="715">
        <f t="shared" si="120"/>
        <v>0</v>
      </c>
      <c r="P714" s="820">
        <f t="shared" si="121"/>
        <v>0</v>
      </c>
      <c r="Q714" s="821" t="str">
        <f>IFERROR(VLOOKUP(F714,Database!A:F,6,FALSE),"No")</f>
        <v>Not a Designated Item to Send on Maturity</v>
      </c>
      <c r="R714" s="821" t="str">
        <f>IFERROR(VLOOKUP(F715,Database!A:E,5,FALSE),"")</f>
        <v>Not Acidified Product</v>
      </c>
      <c r="S714" s="822" t="str">
        <f>IFERROR(VLOOKUP(F714,Database!A:G,7,FALSE),"FG not Found")</f>
        <v>Not a Designated Item</v>
      </c>
      <c r="T714" s="823" t="b">
        <f t="shared" si="122"/>
        <v>0</v>
      </c>
      <c r="X714" s="284" t="e">
        <f>IF(VLOOKUP($T714,Tags!A:AU,28)=$E714,"Tags/Reported Prod Match","Not a Match")</f>
        <v>#N/A</v>
      </c>
    </row>
    <row r="715" spans="1:24" x14ac:dyDescent="0.25">
      <c r="A715" s="282">
        <f t="shared" si="114"/>
        <v>709.1</v>
      </c>
      <c r="B715" s="818" t="s">
        <v>7868</v>
      </c>
      <c r="C715" s="615">
        <v>0</v>
      </c>
      <c r="D715" s="615">
        <v>0</v>
      </c>
      <c r="E715" s="267">
        <f t="shared" ref="E715:E722" si="123">IF(C715 &lt;&gt; 0, D715-C715,D715)</f>
        <v>0</v>
      </c>
      <c r="F715" s="615">
        <v>6984806304</v>
      </c>
      <c r="G715" s="267" t="str">
        <f>IFERROR(VLOOKUP(F715,Database!A:D,2,FALSE),"FG not Found")</f>
        <v>DF 500ML LT STRAW FRT SPREAD</v>
      </c>
      <c r="H715" s="269">
        <f>IFERROR(VLOOKUP(F715,Database!A:C,3,FALSE),"r")</f>
        <v>2089.4</v>
      </c>
      <c r="I715" s="269">
        <f>IFERROR(VLOOKUP(F715,Database!A:D,4,FALSE),"r")</f>
        <v>84</v>
      </c>
      <c r="J715" s="615"/>
      <c r="K715" s="269">
        <f t="shared" si="116"/>
        <v>21</v>
      </c>
      <c r="L715" s="269">
        <f t="shared" si="117"/>
        <v>1764</v>
      </c>
      <c r="M715" s="335">
        <f t="shared" si="118"/>
        <v>0</v>
      </c>
      <c r="N715" s="269">
        <f t="shared" si="119"/>
        <v>0</v>
      </c>
      <c r="O715" s="269">
        <f t="shared" si="120"/>
        <v>0</v>
      </c>
      <c r="P715" s="340">
        <f t="shared" si="121"/>
        <v>0</v>
      </c>
      <c r="Q715" s="353" t="str">
        <f>IFERROR(VLOOKUP(F715,Database!A:F,6,FALSE),"No")</f>
        <v>Not a Designated Item to Send on Maturity</v>
      </c>
      <c r="R715" s="353" t="str">
        <f>IFERROR(VLOOKUP(F716,Database!A:E,5,FALSE),"")</f>
        <v>Not Acidified Product</v>
      </c>
      <c r="S715" s="352" t="str">
        <f>IFERROR(VLOOKUP(F715,Database!A:G,7,FALSE),"FG not Found")</f>
        <v>Not a Designated Item</v>
      </c>
      <c r="T715" s="281" t="b">
        <f t="shared" si="122"/>
        <v>1</v>
      </c>
      <c r="X715" s="284" t="e">
        <f>IF(VLOOKUP($T715,Tags!A:AU,28)=$E715,"Tags/Reported Prod Match","Not a Match")</f>
        <v>#N/A</v>
      </c>
    </row>
    <row r="716" spans="1:24" x14ac:dyDescent="0.25">
      <c r="A716" s="282">
        <f t="shared" si="114"/>
        <v>710.1</v>
      </c>
      <c r="B716" s="818" t="s">
        <v>7869</v>
      </c>
      <c r="C716" s="615">
        <v>0</v>
      </c>
      <c r="D716" s="615">
        <v>0</v>
      </c>
      <c r="E716" s="267">
        <f t="shared" si="123"/>
        <v>0</v>
      </c>
      <c r="F716" s="615">
        <v>6984806270</v>
      </c>
      <c r="G716" s="267" t="str">
        <f>IFERROR(VLOOKUP(F716,Database!A:D,2,FALSE),"FG not Found")</f>
        <v>DF 500 ML STRAW FRT SPREAD</v>
      </c>
      <c r="H716" s="269">
        <f>IFERROR(VLOOKUP(F716,Database!A:C,3,FALSE),"r")</f>
        <v>2165</v>
      </c>
      <c r="I716" s="269">
        <f>IFERROR(VLOOKUP(F716,Database!A:D,4,FALSE),"r")</f>
        <v>84</v>
      </c>
      <c r="J716" s="615"/>
      <c r="K716" s="269">
        <f t="shared" si="116"/>
        <v>20</v>
      </c>
      <c r="L716" s="269">
        <f t="shared" si="117"/>
        <v>1680</v>
      </c>
      <c r="M716" s="335">
        <f t="shared" si="118"/>
        <v>0</v>
      </c>
      <c r="N716" s="269">
        <f t="shared" si="119"/>
        <v>0</v>
      </c>
      <c r="O716" s="269">
        <f t="shared" si="120"/>
        <v>0</v>
      </c>
      <c r="P716" s="340">
        <f t="shared" si="121"/>
        <v>0</v>
      </c>
      <c r="Q716" s="353" t="str">
        <f>IFERROR(VLOOKUP(F716,Database!A:F,6,FALSE),"No")</f>
        <v>Not a Designated Item to Send on Maturity</v>
      </c>
      <c r="R716" s="353" t="str">
        <f>IFERROR(VLOOKUP(F717,Database!A:E,5,FALSE),"")</f>
        <v>Not Acidified Product</v>
      </c>
      <c r="S716" s="352" t="str">
        <f>IFERROR(VLOOKUP(F716,Database!A:G,7,FALSE),"FG not Found")</f>
        <v>Not a Designated Item</v>
      </c>
      <c r="T716" s="281" t="b">
        <f t="shared" si="122"/>
        <v>1</v>
      </c>
      <c r="X716" s="284" t="e">
        <f>IF(VLOOKUP($T716,Tags!A:AU,28)=$E716,"Tags/Reported Prod Match","Not a Match")</f>
        <v>#N/A</v>
      </c>
    </row>
    <row r="717" spans="1:24" x14ac:dyDescent="0.25">
      <c r="A717" s="282">
        <f t="shared" si="114"/>
        <v>711.1</v>
      </c>
      <c r="B717" s="818" t="s">
        <v>7870</v>
      </c>
      <c r="C717" s="713">
        <v>0</v>
      </c>
      <c r="D717" s="713">
        <v>0</v>
      </c>
      <c r="E717" s="714">
        <f t="shared" si="123"/>
        <v>0</v>
      </c>
      <c r="F717" s="713">
        <v>6984806668</v>
      </c>
      <c r="G717" s="714" t="str">
        <f>IFERROR(VLOOKUP(F717,Database!A:D,2,FALSE),"FG not Found")</f>
        <v>DF 500 ML LT GARDEN FRTSPRD</v>
      </c>
      <c r="H717" s="715">
        <f>IFERROR(VLOOKUP(F717,Database!A:C,3,FALSE),"r")</f>
        <v>2039</v>
      </c>
      <c r="I717" s="715">
        <f>IFERROR(VLOOKUP(F717,Database!A:D,4,FALSE),"r")</f>
        <v>84</v>
      </c>
      <c r="J717" s="713"/>
      <c r="K717" s="715">
        <f t="shared" si="116"/>
        <v>21</v>
      </c>
      <c r="L717" s="715">
        <f t="shared" si="117"/>
        <v>1764</v>
      </c>
      <c r="M717" s="819">
        <f t="shared" si="118"/>
        <v>0</v>
      </c>
      <c r="N717" s="715">
        <f t="shared" si="119"/>
        <v>0</v>
      </c>
      <c r="O717" s="715">
        <f t="shared" si="120"/>
        <v>0</v>
      </c>
      <c r="P717" s="820">
        <f t="shared" si="121"/>
        <v>0</v>
      </c>
      <c r="Q717" s="821" t="str">
        <f>IFERROR(VLOOKUP(F717,Database!A:F,6,FALSE),"No")</f>
        <v>Not a Designated Item to Send on Maturity</v>
      </c>
      <c r="R717" s="821" t="str">
        <f>IFERROR(VLOOKUP(F718,Database!A:E,5,FALSE),"")</f>
        <v>Not Acidified Product</v>
      </c>
      <c r="S717" s="822" t="str">
        <f>IFERROR(VLOOKUP(F717,Database!A:G,7,FALSE),"FG not Found")</f>
        <v>Not a Designated Item</v>
      </c>
      <c r="T717" s="823" t="b">
        <f t="shared" si="122"/>
        <v>0</v>
      </c>
      <c r="X717" s="284" t="e">
        <f>IF(VLOOKUP($T717,Tags!A:AU,28)=$E717,"Tags/Reported Prod Match","Not a Match")</f>
        <v>#N/A</v>
      </c>
    </row>
    <row r="718" spans="1:24" x14ac:dyDescent="0.25">
      <c r="A718" s="282">
        <f t="shared" si="114"/>
        <v>712.1</v>
      </c>
      <c r="B718" s="630">
        <v>43922</v>
      </c>
      <c r="C718" s="615">
        <v>0</v>
      </c>
      <c r="D718" s="615">
        <v>3152</v>
      </c>
      <c r="E718" s="267">
        <f t="shared" si="123"/>
        <v>3152</v>
      </c>
      <c r="F718" s="615">
        <v>6984806361</v>
      </c>
      <c r="G718" s="267" t="str">
        <f>IFERROR(VLOOKUP(F718,Database!A:D,2,FALSE),"FG not Found")</f>
        <v>DF 500ML LT RASP FRT SPREAD</v>
      </c>
      <c r="H718" s="269">
        <f>IFERROR(VLOOKUP(F718,Database!A:C,3,FALSE),"r")</f>
        <v>2022.2</v>
      </c>
      <c r="I718" s="269">
        <f>IFERROR(VLOOKUP(F718,Database!A:D,4,FALSE),"r")</f>
        <v>84</v>
      </c>
      <c r="J718" s="615"/>
      <c r="K718" s="269">
        <f t="shared" si="116"/>
        <v>22</v>
      </c>
      <c r="L718" s="269">
        <f t="shared" si="117"/>
        <v>1848</v>
      </c>
      <c r="M718" s="335">
        <f t="shared" si="118"/>
        <v>1</v>
      </c>
      <c r="N718" s="269">
        <f t="shared" si="119"/>
        <v>16</v>
      </c>
      <c r="O718" s="269">
        <f t="shared" si="120"/>
        <v>1304</v>
      </c>
      <c r="P718" s="340">
        <f t="shared" si="121"/>
        <v>32355.200000000001</v>
      </c>
      <c r="Q718" s="353" t="str">
        <f>IFERROR(VLOOKUP(F718,Database!A:F,6,FALSE),"No")</f>
        <v>Not a Designated Item to Send on Maturity</v>
      </c>
      <c r="R718" s="353" t="str">
        <f>IFERROR(VLOOKUP(F719,Database!A:E,5,FALSE),"")</f>
        <v>Not Acidified Product</v>
      </c>
      <c r="S718" s="352" t="str">
        <f>IFERROR(VLOOKUP(F718,Database!A:G,7,FALSE),"FG not Found")</f>
        <v>Not a Designated Item</v>
      </c>
      <c r="T718" s="281" t="b">
        <f t="shared" si="122"/>
        <v>0</v>
      </c>
      <c r="X718" s="284" t="e">
        <f>IF(VLOOKUP($T718,Tags!A:AU,28)=$E718,"Tags/Reported Prod Match","Not a Match")</f>
        <v>#N/A</v>
      </c>
    </row>
    <row r="719" spans="1:24" x14ac:dyDescent="0.25">
      <c r="A719" s="282">
        <f t="shared" si="114"/>
        <v>713.1</v>
      </c>
      <c r="B719" s="630">
        <v>43922</v>
      </c>
      <c r="C719" s="615">
        <v>0</v>
      </c>
      <c r="D719" s="615">
        <v>1665</v>
      </c>
      <c r="E719" s="267">
        <f t="shared" si="123"/>
        <v>1665</v>
      </c>
      <c r="F719" s="615">
        <v>6984806288</v>
      </c>
      <c r="G719" s="267" t="str">
        <f>IFERROR(VLOOKUP(F719,Database!A:D,2,FALSE),"FG not Found")</f>
        <v>DF 500 ML RASP FRT SPREAD</v>
      </c>
      <c r="H719" s="269">
        <f>IFERROR(VLOOKUP(F719,Database!A:C,3,FALSE),"r")</f>
        <v>2165</v>
      </c>
      <c r="I719" s="269">
        <f>IFERROR(VLOOKUP(F719,Database!A:D,4,FALSE),"r")</f>
        <v>84</v>
      </c>
      <c r="J719" s="615"/>
      <c r="K719" s="269">
        <f t="shared" si="116"/>
        <v>20</v>
      </c>
      <c r="L719" s="269">
        <f t="shared" si="117"/>
        <v>1680</v>
      </c>
      <c r="M719" s="335">
        <f t="shared" si="118"/>
        <v>0</v>
      </c>
      <c r="N719" s="269">
        <f t="shared" si="119"/>
        <v>20</v>
      </c>
      <c r="O719" s="269">
        <f t="shared" si="120"/>
        <v>1665</v>
      </c>
      <c r="P719" s="340">
        <f t="shared" si="121"/>
        <v>43300</v>
      </c>
      <c r="Q719" s="353" t="str">
        <f>IFERROR(VLOOKUP(F719,Database!A:F,6,FALSE),"No")</f>
        <v>Not a Designated Item to Send on Maturity</v>
      </c>
      <c r="R719" s="353" t="str">
        <f>IFERROR(VLOOKUP(F720,Database!A:E,5,FALSE),"")</f>
        <v>Not Acidified Product</v>
      </c>
      <c r="S719" s="352" t="str">
        <f>IFERROR(VLOOKUP(F719,Database!A:G,7,FALSE),"FG not Found")</f>
        <v>Not a Designated Item</v>
      </c>
      <c r="T719" s="281" t="b">
        <f t="shared" si="122"/>
        <v>0</v>
      </c>
      <c r="X719" s="284" t="e">
        <f>IF(VLOOKUP($T719,Tags!A:AU,28)=$E719,"Tags/Reported Prod Match","Not a Match")</f>
        <v>#N/A</v>
      </c>
    </row>
    <row r="720" spans="1:24" x14ac:dyDescent="0.25">
      <c r="A720" s="282">
        <f t="shared" si="114"/>
        <v>714.1</v>
      </c>
      <c r="B720" s="630">
        <v>43922</v>
      </c>
      <c r="C720" s="615">
        <v>0</v>
      </c>
      <c r="D720" s="615">
        <v>1999</v>
      </c>
      <c r="E720" s="267">
        <f t="shared" si="123"/>
        <v>1999</v>
      </c>
      <c r="F720" s="615">
        <v>6984805853</v>
      </c>
      <c r="G720" s="267" t="str">
        <f>IFERROR(VLOOKUP(F720,Database!A:D,2,FALSE),"FG not Found")</f>
        <v>DF 500 ML FIELDBERRY FRT SPRD</v>
      </c>
      <c r="H720" s="269">
        <f>IFERROR(VLOOKUP(F720,Database!A:C,3,FALSE),"r")</f>
        <v>2165</v>
      </c>
      <c r="I720" s="269">
        <f>IFERROR(VLOOKUP(F720,Database!A:D,4,FALSE),"r")</f>
        <v>84</v>
      </c>
      <c r="J720" s="615"/>
      <c r="K720" s="269">
        <f t="shared" si="116"/>
        <v>20</v>
      </c>
      <c r="L720" s="269">
        <f t="shared" si="117"/>
        <v>1680</v>
      </c>
      <c r="M720" s="335">
        <f t="shared" si="118"/>
        <v>1</v>
      </c>
      <c r="N720" s="269">
        <f t="shared" si="119"/>
        <v>4</v>
      </c>
      <c r="O720" s="269">
        <f t="shared" si="120"/>
        <v>319</v>
      </c>
      <c r="P720" s="340">
        <f t="shared" si="121"/>
        <v>8660</v>
      </c>
      <c r="Q720" s="353" t="str">
        <f>IFERROR(VLOOKUP(F720,Database!A:F,6,FALSE),"No")</f>
        <v>Not a Designated Item to Send on Maturity</v>
      </c>
      <c r="R720" s="353" t="str">
        <f>IFERROR(VLOOKUP(F721,Database!A:E,5,FALSE),"")</f>
        <v>Not Acidified Product</v>
      </c>
      <c r="S720" s="352" t="str">
        <f>IFERROR(VLOOKUP(F720,Database!A:G,7,FALSE),"FG not Found")</f>
        <v>Not a Designated Item</v>
      </c>
      <c r="T720" s="281" t="b">
        <f t="shared" si="122"/>
        <v>0</v>
      </c>
      <c r="X720" s="284" t="e">
        <f>IF(VLOOKUP($T720,Tags!A:AU,28)=$E720,"Tags/Reported Prod Match","Not a Match")</f>
        <v>#N/A</v>
      </c>
    </row>
    <row r="721" spans="1:24" x14ac:dyDescent="0.25">
      <c r="A721" s="282">
        <f t="shared" si="114"/>
        <v>715.1</v>
      </c>
      <c r="B721" s="630">
        <v>43922</v>
      </c>
      <c r="C721" s="615">
        <v>0</v>
      </c>
      <c r="D721" s="615">
        <v>2977</v>
      </c>
      <c r="E721" s="267">
        <f t="shared" si="123"/>
        <v>2977</v>
      </c>
      <c r="F721" s="615">
        <v>7092000768</v>
      </c>
      <c r="G721" s="267" t="str">
        <f>IFERROR(VLOOKUP(F721,Database!A:D,2,FALSE),"FG not Found")</f>
        <v>KB 16 OZ SDLS STWBRY JAM</v>
      </c>
      <c r="H721" s="269">
        <f>IFERROR(VLOOKUP(F721,Database!A:C,3,FALSE),"r")</f>
        <v>2171.3000000000002</v>
      </c>
      <c r="I721" s="269">
        <f>IFERROR(VLOOKUP(F721,Database!A:D,4,FALSE),"r")</f>
        <v>119</v>
      </c>
      <c r="J721" s="615"/>
      <c r="K721" s="269">
        <f t="shared" si="116"/>
        <v>20</v>
      </c>
      <c r="L721" s="269">
        <f t="shared" si="117"/>
        <v>2380</v>
      </c>
      <c r="M721" s="335">
        <f t="shared" si="118"/>
        <v>1</v>
      </c>
      <c r="N721" s="269">
        <f t="shared" si="119"/>
        <v>6</v>
      </c>
      <c r="O721" s="269">
        <f t="shared" si="120"/>
        <v>597</v>
      </c>
      <c r="P721" s="340">
        <f t="shared" si="121"/>
        <v>13027.800000000001</v>
      </c>
      <c r="Q721" s="353" t="str">
        <f>IFERROR(VLOOKUP(F721,Database!A:F,6,FALSE),"No")</f>
        <v>Not a Designated Item to Send on Maturity</v>
      </c>
      <c r="R721" s="353" t="str">
        <f>IFERROR(VLOOKUP(F722,Database!A:E,5,FALSE),"")</f>
        <v>Not Acidified Product</v>
      </c>
      <c r="S721" s="352" t="str">
        <f>IFERROR(VLOOKUP(F721,Database!A:G,7,FALSE),"FG not Found")</f>
        <v>Not a Designated Item</v>
      </c>
      <c r="T721" s="281" t="b">
        <f t="shared" si="122"/>
        <v>0</v>
      </c>
      <c r="X721" s="284" t="e">
        <f>IF(VLOOKUP($T721,Tags!A:AU,28)=$E721,"Tags/Reported Prod Match","Not a Match")</f>
        <v>#N/A</v>
      </c>
    </row>
    <row r="722" spans="1:24" x14ac:dyDescent="0.25">
      <c r="A722" s="282">
        <f t="shared" si="114"/>
        <v>716.1</v>
      </c>
      <c r="B722" s="630">
        <v>43922</v>
      </c>
      <c r="C722" s="615">
        <v>0</v>
      </c>
      <c r="D722" s="615">
        <v>2403</v>
      </c>
      <c r="E722" s="267">
        <f t="shared" si="123"/>
        <v>2403</v>
      </c>
      <c r="F722" s="615">
        <v>7092000778</v>
      </c>
      <c r="G722" s="267" t="str">
        <f>IFERROR(VLOOKUP(F722,Database!A:D,2,FALSE),"FG not Found")</f>
        <v>KB 16 OZ SDLS RASPBERRY JAM</v>
      </c>
      <c r="H722" s="269">
        <f>IFERROR(VLOOKUP(F722,Database!A:C,3,FALSE),"r")</f>
        <v>2171.3000000000002</v>
      </c>
      <c r="I722" s="269">
        <f>IFERROR(VLOOKUP(F722,Database!A:D,4,FALSE),"r")</f>
        <v>119</v>
      </c>
      <c r="J722" s="615"/>
      <c r="K722" s="269">
        <f t="shared" si="116"/>
        <v>20</v>
      </c>
      <c r="L722" s="269">
        <f t="shared" si="117"/>
        <v>2380</v>
      </c>
      <c r="M722" s="335">
        <f t="shared" si="118"/>
        <v>1</v>
      </c>
      <c r="N722" s="269">
        <f t="shared" si="119"/>
        <v>1</v>
      </c>
      <c r="O722" s="269">
        <f t="shared" si="120"/>
        <v>23</v>
      </c>
      <c r="P722" s="340">
        <f t="shared" si="121"/>
        <v>2171.3000000000002</v>
      </c>
      <c r="Q722" s="353" t="str">
        <f>IFERROR(VLOOKUP(F722,Database!A:F,6,FALSE),"No")</f>
        <v>Not a Designated Item to Send on Maturity</v>
      </c>
      <c r="R722" s="353" t="str">
        <f>IFERROR(VLOOKUP(F723,Database!A:E,5,FALSE),"")</f>
        <v>Not Acidified Product</v>
      </c>
      <c r="S722" s="352" t="str">
        <f>IFERROR(VLOOKUP(F722,Database!A:G,7,FALSE),"FG not Found")</f>
        <v>Not a Designated Item</v>
      </c>
      <c r="T722" s="281" t="b">
        <f t="shared" si="122"/>
        <v>0</v>
      </c>
      <c r="X722" s="284" t="e">
        <f>IF(VLOOKUP($T722,Tags!A:AU,28)=$E722,"Tags/Reported Prod Match","Not a Match")</f>
        <v>#N/A</v>
      </c>
    </row>
    <row r="723" spans="1:24" x14ac:dyDescent="0.25">
      <c r="A723" s="282">
        <f t="shared" si="114"/>
        <v>717.1</v>
      </c>
      <c r="B723" s="630">
        <v>43922</v>
      </c>
      <c r="C723" s="615">
        <v>0</v>
      </c>
      <c r="D723" s="615">
        <v>191</v>
      </c>
      <c r="E723" s="267">
        <f t="shared" si="115"/>
        <v>191</v>
      </c>
      <c r="F723" s="615">
        <v>5150024803</v>
      </c>
      <c r="G723" s="267" t="str">
        <f>IFERROR(VLOOKUP(F723,Database!A:D,2,FALSE),"FG not Found")</f>
        <v>C&amp;B 250 ML FISH N CHIP VINEGAR</v>
      </c>
      <c r="H723" s="269">
        <f>IFERROR(VLOOKUP(F723,Database!A:C,3,FALSE),"r")</f>
        <v>2302.5</v>
      </c>
      <c r="I723" s="269">
        <f>IFERROR(VLOOKUP(F723,Database!A:D,4,FALSE),"r")</f>
        <v>125</v>
      </c>
      <c r="J723" s="615"/>
      <c r="K723" s="269">
        <f t="shared" si="116"/>
        <v>19</v>
      </c>
      <c r="L723" s="269">
        <f t="shared" si="117"/>
        <v>2375</v>
      </c>
      <c r="M723" s="335">
        <f t="shared" si="118"/>
        <v>0</v>
      </c>
      <c r="N723" s="269">
        <f t="shared" si="119"/>
        <v>2</v>
      </c>
      <c r="O723" s="269">
        <f t="shared" si="120"/>
        <v>191</v>
      </c>
      <c r="P723" s="340">
        <f t="shared" si="121"/>
        <v>4605</v>
      </c>
      <c r="Q723" s="353" t="str">
        <f>IFERROR(VLOOKUP(F723,Database!A:F,6,FALSE),"No")</f>
        <v>Not a Designated Item to Send on Maturity</v>
      </c>
      <c r="R723" s="353" t="str">
        <f>IFERROR(VLOOKUP(F724,Database!A:E,5,FALSE),"")</f>
        <v>Not Acidified Product</v>
      </c>
      <c r="S723" s="352" t="str">
        <f>IFERROR(VLOOKUP(F723,Database!A:G,7,FALSE),"FG not Found")</f>
        <v>Allergen</v>
      </c>
      <c r="T723" s="281" t="b">
        <f t="shared" si="122"/>
        <v>1</v>
      </c>
      <c r="X723" s="284" t="e">
        <f>IF(VLOOKUP($T723,Tags!A:AU,28)=$E723,"Tags/Reported Prod Match","Not a Match")</f>
        <v>#N/A</v>
      </c>
    </row>
    <row r="724" spans="1:24" x14ac:dyDescent="0.25">
      <c r="A724" s="282">
        <f t="shared" si="114"/>
        <v>718.1</v>
      </c>
      <c r="B724" s="630">
        <v>43922</v>
      </c>
      <c r="C724" s="615">
        <v>0</v>
      </c>
      <c r="D724" s="615">
        <v>2544</v>
      </c>
      <c r="E724" s="267">
        <f t="shared" si="115"/>
        <v>2544</v>
      </c>
      <c r="F724" s="615">
        <v>5150028649</v>
      </c>
      <c r="G724" s="267" t="str">
        <f>IFERROR(VLOOKUP(F724,Database!A:D,2,FALSE),"FG not Found")</f>
        <v>C&amp;B 8.45FO FSH&amp;CHPS VINGR 6-PK</v>
      </c>
      <c r="H724" s="269">
        <f>IFERROR(VLOOKUP(F724,Database!A:C,3,FALSE),"r")</f>
        <v>1490</v>
      </c>
      <c r="I724" s="269">
        <f>IFERROR(VLOOKUP(F724,Database!A:D,4,FALSE),"r")</f>
        <v>225</v>
      </c>
      <c r="J724" s="615"/>
      <c r="K724" s="269">
        <f t="shared" si="116"/>
        <v>26</v>
      </c>
      <c r="L724" s="269">
        <f t="shared" si="117"/>
        <v>5850</v>
      </c>
      <c r="M724" s="335">
        <f t="shared" si="118"/>
        <v>0</v>
      </c>
      <c r="N724" s="269">
        <f t="shared" si="119"/>
        <v>12</v>
      </c>
      <c r="O724" s="269">
        <f t="shared" si="120"/>
        <v>2544</v>
      </c>
      <c r="P724" s="340">
        <f t="shared" si="121"/>
        <v>17880</v>
      </c>
      <c r="Q724" s="353" t="str">
        <f>IFERROR(VLOOKUP(F724,Database!A:F,6,FALSE),"No")</f>
        <v>Not a Designated Item to Send on Maturity</v>
      </c>
      <c r="R724" s="353" t="str">
        <f>IFERROR(VLOOKUP(F725,Database!A:E,5,FALSE),"")</f>
        <v>Not Acidified Product</v>
      </c>
      <c r="S724" s="352" t="str">
        <f>IFERROR(VLOOKUP(F724,Database!A:G,7,FALSE),"FG not Found")</f>
        <v>Allergen</v>
      </c>
      <c r="T724" s="281" t="b">
        <f t="shared" si="122"/>
        <v>0</v>
      </c>
      <c r="X724" s="284" t="e">
        <f>IF(VLOOKUP($T724,Tags!A:AU,28)=$E724,"Tags/Reported Prod Match","Not a Match")</f>
        <v>#N/A</v>
      </c>
    </row>
    <row r="725" spans="1:24" x14ac:dyDescent="0.25">
      <c r="A725" s="282">
        <f t="shared" si="114"/>
        <v>719.1</v>
      </c>
      <c r="B725" s="630">
        <v>43922</v>
      </c>
      <c r="C725" s="615">
        <v>0</v>
      </c>
      <c r="D725" s="615">
        <v>855</v>
      </c>
      <c r="E725" s="267">
        <f t="shared" si="115"/>
        <v>855</v>
      </c>
      <c r="F725" s="615">
        <v>5150024808</v>
      </c>
      <c r="G725" s="267" t="str">
        <f>IFERROR(VLOOKUP(F725,Database!A:D,2,FALSE),"FG not Found")</f>
        <v>C&amp;B 148 ML MINT SAUCE-12PK</v>
      </c>
      <c r="H725" s="269">
        <f>IFERROR(VLOOKUP(F725,Database!A:C,3,FALSE),"r")</f>
        <v>1985</v>
      </c>
      <c r="I725" s="269">
        <f>IFERROR(VLOOKUP(F725,Database!A:D,4,FALSE),"r")</f>
        <v>200</v>
      </c>
      <c r="J725" s="615"/>
      <c r="K725" s="269">
        <f t="shared" si="116"/>
        <v>22</v>
      </c>
      <c r="L725" s="269">
        <f t="shared" si="117"/>
        <v>4400</v>
      </c>
      <c r="M725" s="335">
        <f t="shared" si="118"/>
        <v>0</v>
      </c>
      <c r="N725" s="269">
        <f t="shared" si="119"/>
        <v>5</v>
      </c>
      <c r="O725" s="269">
        <f t="shared" si="120"/>
        <v>855</v>
      </c>
      <c r="P725" s="340">
        <f t="shared" si="121"/>
        <v>9925</v>
      </c>
      <c r="Q725" s="353" t="str">
        <f>IFERROR(VLOOKUP(F725,Database!A:F,6,FALSE),"No")</f>
        <v>Not a Designated Item to Send on Maturity</v>
      </c>
      <c r="R725" s="353" t="str">
        <f>IFERROR(VLOOKUP(F726,Database!A:E,5,FALSE),"")</f>
        <v>Not Acidified Product</v>
      </c>
      <c r="S725" s="352" t="str">
        <f>IFERROR(VLOOKUP(F725,Database!A:G,7,FALSE),"FG not Found")</f>
        <v>Allergen</v>
      </c>
      <c r="T725" s="281" t="b">
        <f t="shared" si="122"/>
        <v>0</v>
      </c>
      <c r="X725" s="284" t="e">
        <f>IF(VLOOKUP($T725,Tags!A:AU,28)=$E725,"Tags/Reported Prod Match","Not a Match")</f>
        <v>#N/A</v>
      </c>
    </row>
    <row r="726" spans="1:24" x14ac:dyDescent="0.25">
      <c r="A726" s="282">
        <f t="shared" si="114"/>
        <v>720.1</v>
      </c>
      <c r="B726" s="630">
        <v>43922</v>
      </c>
      <c r="C726" s="615">
        <v>0</v>
      </c>
      <c r="D726" s="615">
        <v>4451</v>
      </c>
      <c r="E726" s="267">
        <f t="shared" si="115"/>
        <v>4451</v>
      </c>
      <c r="F726" s="615">
        <v>5150028650</v>
      </c>
      <c r="G726" s="267" t="str">
        <f>IFERROR(VLOOKUP(F726,Database!A:D,2,FALSE),"FG not Found")</f>
        <v>C&amp;B 5 FL OZ MINT SAUCE 6-PK</v>
      </c>
      <c r="H726" s="269">
        <f>IFERROR(VLOOKUP(F726,Database!A:C,3,FALSE),"r")</f>
        <v>1778</v>
      </c>
      <c r="I726" s="269">
        <f>IFERROR(VLOOKUP(F726,Database!A:D,4,FALSE),"r")</f>
        <v>360</v>
      </c>
      <c r="J726" s="615"/>
      <c r="K726" s="269">
        <f t="shared" si="116"/>
        <v>25</v>
      </c>
      <c r="L726" s="269">
        <f t="shared" si="117"/>
        <v>9000</v>
      </c>
      <c r="M726" s="335">
        <f t="shared" si="118"/>
        <v>0</v>
      </c>
      <c r="N726" s="269">
        <f t="shared" si="119"/>
        <v>13</v>
      </c>
      <c r="O726" s="269">
        <f t="shared" si="120"/>
        <v>4451</v>
      </c>
      <c r="P726" s="340">
        <f t="shared" si="121"/>
        <v>23114</v>
      </c>
      <c r="Q726" s="353" t="str">
        <f>IFERROR(VLOOKUP(F726,Database!A:F,6,FALSE),"No")</f>
        <v>Not a Designated Item to Send on Maturity</v>
      </c>
      <c r="R726" s="353" t="str">
        <f>IFERROR(VLOOKUP(F727,Database!A:E,5,FALSE),"")</f>
        <v>Not Acidified Product</v>
      </c>
      <c r="S726" s="352" t="str">
        <f>IFERROR(VLOOKUP(F726,Database!A:G,7,FALSE),"FG not Found")</f>
        <v>Allergen</v>
      </c>
      <c r="T726" s="281" t="b">
        <f t="shared" si="122"/>
        <v>0</v>
      </c>
      <c r="X726" s="284" t="e">
        <f>IF(VLOOKUP($T726,Tags!A:AU,28)=$E726,"Tags/Reported Prod Match","Not a Match")</f>
        <v>#N/A</v>
      </c>
    </row>
    <row r="727" spans="1:24" x14ac:dyDescent="0.25">
      <c r="A727" s="282">
        <f t="shared" si="114"/>
        <v>721.1</v>
      </c>
      <c r="B727" s="824">
        <v>43922</v>
      </c>
      <c r="C727" s="698">
        <v>0</v>
      </c>
      <c r="D727" s="698">
        <v>5087</v>
      </c>
      <c r="E727" s="699">
        <f t="shared" si="115"/>
        <v>5087</v>
      </c>
      <c r="F727" s="698">
        <v>5150028650</v>
      </c>
      <c r="G727" s="699" t="str">
        <f>IFERROR(VLOOKUP(F727,Database!A:D,2,FALSE),"FG not Found")</f>
        <v>C&amp;B 5 FL OZ MINT SAUCE 6-PK</v>
      </c>
      <c r="H727" s="700">
        <f>IFERROR(VLOOKUP(F727,Database!A:C,3,FALSE),"r")</f>
        <v>1778</v>
      </c>
      <c r="I727" s="700">
        <f>IFERROR(VLOOKUP(F727,Database!A:D,4,FALSE),"r")</f>
        <v>360</v>
      </c>
      <c r="J727" s="698"/>
      <c r="K727" s="700">
        <f t="shared" si="116"/>
        <v>25</v>
      </c>
      <c r="L727" s="700">
        <f t="shared" si="117"/>
        <v>9000</v>
      </c>
      <c r="M727" s="701">
        <f t="shared" si="118"/>
        <v>0</v>
      </c>
      <c r="N727" s="700">
        <f t="shared" si="119"/>
        <v>15</v>
      </c>
      <c r="O727" s="700">
        <f t="shared" si="120"/>
        <v>5087</v>
      </c>
      <c r="P727" s="702">
        <f t="shared" si="121"/>
        <v>26670</v>
      </c>
      <c r="Q727" s="703" t="str">
        <f>IFERROR(VLOOKUP(F727,Database!A:F,6,FALSE),"No")</f>
        <v>Not a Designated Item to Send on Maturity</v>
      </c>
      <c r="R727" s="703" t="str">
        <f>IFERROR(VLOOKUP(F728,Database!A:E,5,FALSE),"")</f>
        <v>Not Acidified Product</v>
      </c>
      <c r="S727" s="704" t="str">
        <f>IFERROR(VLOOKUP(F727,Database!A:G,7,FALSE),"FG not Found")</f>
        <v>Allergen</v>
      </c>
      <c r="T727" s="705" t="b">
        <f t="shared" si="122"/>
        <v>0</v>
      </c>
      <c r="X727" s="284" t="e">
        <f>IF(VLOOKUP($T727,Tags!A:AU,28)=$E727,"Tags/Reported Prod Match","Not a Match")</f>
        <v>#N/A</v>
      </c>
    </row>
    <row r="728" spans="1:24" x14ac:dyDescent="0.25">
      <c r="A728" s="282">
        <f t="shared" si="114"/>
        <v>722.1</v>
      </c>
      <c r="B728" s="630">
        <v>43923</v>
      </c>
      <c r="C728" s="615">
        <v>0</v>
      </c>
      <c r="D728" s="615">
        <v>4285</v>
      </c>
      <c r="E728" s="267">
        <f t="shared" si="115"/>
        <v>4285</v>
      </c>
      <c r="F728" s="615">
        <v>7092000772</v>
      </c>
      <c r="G728" s="267" t="str">
        <f>IFERROR(VLOOKUP(F728,Database!A:D,2,FALSE),"FG not Found")</f>
        <v>KB 16 OZ SDLS BOYSEN JAM</v>
      </c>
      <c r="H728" s="269">
        <f>IFERROR(VLOOKUP(F728,Database!A:C,3,FALSE),"r")</f>
        <v>2171.3000000000002</v>
      </c>
      <c r="I728" s="269">
        <f>IFERROR(VLOOKUP(F728,Database!A:D,4,FALSE),"r")</f>
        <v>119</v>
      </c>
      <c r="J728" s="615"/>
      <c r="K728" s="269">
        <f t="shared" si="116"/>
        <v>20</v>
      </c>
      <c r="L728" s="825">
        <f t="shared" si="117"/>
        <v>2380</v>
      </c>
      <c r="M728" s="770">
        <f t="shared" si="118"/>
        <v>1</v>
      </c>
      <c r="N728" s="269">
        <f t="shared" si="119"/>
        <v>17</v>
      </c>
      <c r="O728" s="269">
        <f t="shared" si="120"/>
        <v>1905</v>
      </c>
      <c r="P728" s="340">
        <f t="shared" si="121"/>
        <v>36912.100000000006</v>
      </c>
      <c r="Q728" s="353" t="str">
        <f>IFERROR(VLOOKUP(F728,Database!A:F,6,FALSE),"No")</f>
        <v>Not a Designated Item to Send on Maturity</v>
      </c>
      <c r="R728" s="353" t="str">
        <f>IFERROR(VLOOKUP(F729,Database!A:E,5,FALSE),"")</f>
        <v>Not Acidified Product</v>
      </c>
      <c r="S728" s="352" t="str">
        <f>IFERROR(VLOOKUP(F728,Database!A:G,7,FALSE),"FG not Found")</f>
        <v>Not a Designated Item</v>
      </c>
      <c r="T728" s="281" t="b">
        <f t="shared" si="122"/>
        <v>1</v>
      </c>
      <c r="X728" s="284" t="e">
        <f>IF(VLOOKUP($T728,Tags!A:AU,28)=$E728,"Tags/Reported Prod Match","Not a Match")</f>
        <v>#N/A</v>
      </c>
    </row>
    <row r="729" spans="1:24" x14ac:dyDescent="0.25">
      <c r="A729" s="282">
        <f t="shared" si="114"/>
        <v>723.1</v>
      </c>
      <c r="B729" s="630">
        <v>43923</v>
      </c>
      <c r="C729" s="615">
        <v>0</v>
      </c>
      <c r="D729" s="615">
        <v>5160</v>
      </c>
      <c r="E729" s="267">
        <f t="shared" si="115"/>
        <v>5160</v>
      </c>
      <c r="F729" s="615">
        <v>7092000728</v>
      </c>
      <c r="G729" s="267" t="str">
        <f>IFERROR(VLOOKUP(F729,Database!A:D,2,FALSE),"FG not Found")</f>
        <v>KB 16 OZ BOYSENBERRY PRES</v>
      </c>
      <c r="H729" s="269">
        <f>IFERROR(VLOOKUP(F729,Database!A:C,3,FALSE),"r")</f>
        <v>2171.3000000000002</v>
      </c>
      <c r="I729" s="269">
        <f>IFERROR(VLOOKUP(F729,Database!A:D,4,FALSE),"r")</f>
        <v>119</v>
      </c>
      <c r="J729" s="615"/>
      <c r="K729" s="269">
        <f t="shared" si="116"/>
        <v>20</v>
      </c>
      <c r="L729" s="825">
        <f t="shared" si="117"/>
        <v>2380</v>
      </c>
      <c r="M729" s="770">
        <f t="shared" si="118"/>
        <v>2</v>
      </c>
      <c r="N729" s="269">
        <f t="shared" si="119"/>
        <v>4</v>
      </c>
      <c r="O729" s="269">
        <f t="shared" si="120"/>
        <v>400</v>
      </c>
      <c r="P729" s="340">
        <f t="shared" si="121"/>
        <v>8685.2000000000007</v>
      </c>
      <c r="Q729" s="353" t="str">
        <f>IFERROR(VLOOKUP(F729,Database!A:F,6,FALSE),"No")</f>
        <v>Not a Designated Item to Send on Maturity</v>
      </c>
      <c r="R729" s="353" t="str">
        <f>IFERROR(VLOOKUP(F730,Database!A:E,5,FALSE),"")</f>
        <v>Not Acidified Product</v>
      </c>
      <c r="S729" s="352" t="str">
        <f>IFERROR(VLOOKUP(F729,Database!A:G,7,FALSE),"FG not Found")</f>
        <v>Not a Designated Item</v>
      </c>
      <c r="T729" s="281" t="b">
        <f t="shared" si="122"/>
        <v>1</v>
      </c>
      <c r="X729" s="284" t="e">
        <f>IF(VLOOKUP($T729,Tags!A:AU,28)=$E729,"Tags/Reported Prod Match","Not a Match")</f>
        <v>#N/A</v>
      </c>
    </row>
    <row r="730" spans="1:24" x14ac:dyDescent="0.25">
      <c r="A730" s="282">
        <f t="shared" si="114"/>
        <v>724.1</v>
      </c>
      <c r="B730" s="630">
        <v>43923</v>
      </c>
      <c r="C730" s="615">
        <v>0</v>
      </c>
      <c r="D730" s="615">
        <v>1064</v>
      </c>
      <c r="E730" s="267">
        <f t="shared" si="115"/>
        <v>1064</v>
      </c>
      <c r="F730" s="615">
        <v>7092000780</v>
      </c>
      <c r="G730" s="267" t="str">
        <f>IFERROR(VLOOKUP(F730,Database!A:D,2,FALSE),"FG not Found")</f>
        <v>KB 16 OZ STRAWBERRY PRES</v>
      </c>
      <c r="H730" s="269">
        <f>IFERROR(VLOOKUP(F730,Database!A:C,3,FALSE),"r")</f>
        <v>2171.3000000000002</v>
      </c>
      <c r="I730" s="269">
        <f>IFERROR(VLOOKUP(F730,Database!A:D,4,FALSE),"r")</f>
        <v>119</v>
      </c>
      <c r="J730" s="615"/>
      <c r="K730" s="269">
        <f t="shared" si="116"/>
        <v>20</v>
      </c>
      <c r="L730" s="269">
        <f t="shared" si="117"/>
        <v>2380</v>
      </c>
      <c r="M730" s="335">
        <f t="shared" si="118"/>
        <v>0</v>
      </c>
      <c r="N730" s="269">
        <f t="shared" si="119"/>
        <v>9</v>
      </c>
      <c r="O730" s="269">
        <f t="shared" si="120"/>
        <v>1064</v>
      </c>
      <c r="P730" s="340">
        <f t="shared" si="121"/>
        <v>19541.7</v>
      </c>
      <c r="Q730" s="353" t="str">
        <f>IFERROR(VLOOKUP(F730,Database!A:F,6,FALSE),"No")</f>
        <v>Not a Designated Item to Send on Maturity</v>
      </c>
      <c r="R730" s="353" t="str">
        <f>IFERROR(VLOOKUP(F731,Database!A:E,5,FALSE),"")</f>
        <v>Not Acidified Product</v>
      </c>
      <c r="S730" s="352" t="str">
        <f>IFERROR(VLOOKUP(F730,Database!A:G,7,FALSE),"FG not Found")</f>
        <v>Not a Designated Item</v>
      </c>
      <c r="T730" s="281" t="b">
        <f t="shared" si="122"/>
        <v>0</v>
      </c>
      <c r="X730" s="284" t="e">
        <f>IF(VLOOKUP($T730,Tags!A:AU,28)=$E730,"Tags/Reported Prod Match","Not a Match")</f>
        <v>#N/A</v>
      </c>
    </row>
    <row r="731" spans="1:24" x14ac:dyDescent="0.25">
      <c r="A731" s="282">
        <f t="shared" si="114"/>
        <v>725.1</v>
      </c>
      <c r="B731" s="630">
        <v>43923</v>
      </c>
      <c r="C731" s="615">
        <v>0</v>
      </c>
      <c r="D731" s="615">
        <v>5732</v>
      </c>
      <c r="E731" s="267">
        <f t="shared" si="115"/>
        <v>5732</v>
      </c>
      <c r="F731" s="615">
        <v>5150028602</v>
      </c>
      <c r="G731" s="267" t="str">
        <f>IFERROR(VLOOKUP(F731,Database!A:D,2,FALSE),"FG not Found")</f>
        <v>C&amp;B 12 OZ MINT APPLE JELLY</v>
      </c>
      <c r="H731" s="269">
        <f>IFERROR(VLOOKUP(F731,Database!A:C,3,FALSE),"r")</f>
        <v>2048</v>
      </c>
      <c r="I731" s="269">
        <f>IFERROR(VLOOKUP(F731,Database!A:D,4,FALSE),"r")</f>
        <v>270</v>
      </c>
      <c r="J731" s="615"/>
      <c r="K731" s="269">
        <f t="shared" si="116"/>
        <v>21</v>
      </c>
      <c r="L731" s="825">
        <f t="shared" si="117"/>
        <v>5670</v>
      </c>
      <c r="M731" s="770">
        <f t="shared" si="118"/>
        <v>1</v>
      </c>
      <c r="N731" s="269">
        <f t="shared" si="119"/>
        <v>1</v>
      </c>
      <c r="O731" s="269">
        <f t="shared" si="120"/>
        <v>62</v>
      </c>
      <c r="P731" s="340">
        <f t="shared" si="121"/>
        <v>2048</v>
      </c>
      <c r="Q731" s="353" t="str">
        <f>IFERROR(VLOOKUP(F731,Database!A:F,6,FALSE),"No")</f>
        <v>Not a Designated Item to Send on Maturity</v>
      </c>
      <c r="R731" s="353" t="str">
        <f>IFERROR(VLOOKUP(F732,Database!A:E,5,FALSE),"")</f>
        <v>Not Acidified Product</v>
      </c>
      <c r="S731" s="352" t="str">
        <f>IFERROR(VLOOKUP(F731,Database!A:G,7,FALSE),"FG not Found")</f>
        <v>Not a Designated Item</v>
      </c>
      <c r="T731" s="281" t="b">
        <f t="shared" si="122"/>
        <v>0</v>
      </c>
      <c r="X731" s="284" t="e">
        <f>IF(VLOOKUP($T731,Tags!A:AU,28)=$E731,"Tags/Reported Prod Match","Not a Match")</f>
        <v>#N/A</v>
      </c>
    </row>
    <row r="732" spans="1:24" x14ac:dyDescent="0.25">
      <c r="A732" s="282">
        <f t="shared" si="114"/>
        <v>726.1</v>
      </c>
      <c r="B732" s="630">
        <v>43923</v>
      </c>
      <c r="C732" s="615">
        <v>0</v>
      </c>
      <c r="D732" s="615">
        <v>5087</v>
      </c>
      <c r="E732" s="267">
        <f t="shared" si="115"/>
        <v>5087</v>
      </c>
      <c r="F732" s="615">
        <v>5150028650</v>
      </c>
      <c r="G732" s="267" t="str">
        <f>IFERROR(VLOOKUP(F732,Database!A:D,2,FALSE),"FG not Found")</f>
        <v>C&amp;B 5 FL OZ MINT SAUCE 6-PK</v>
      </c>
      <c r="H732" s="269">
        <f>IFERROR(VLOOKUP(F732,Database!A:C,3,FALSE),"r")</f>
        <v>1778</v>
      </c>
      <c r="I732" s="269">
        <f>IFERROR(VLOOKUP(F732,Database!A:D,4,FALSE),"r")</f>
        <v>360</v>
      </c>
      <c r="J732" s="615"/>
      <c r="K732" s="269">
        <f t="shared" si="116"/>
        <v>25</v>
      </c>
      <c r="L732" s="269">
        <f t="shared" si="117"/>
        <v>9000</v>
      </c>
      <c r="M732" s="335">
        <f t="shared" si="118"/>
        <v>0</v>
      </c>
      <c r="N732" s="269">
        <f t="shared" si="119"/>
        <v>15</v>
      </c>
      <c r="O732" s="269">
        <f t="shared" si="120"/>
        <v>5087</v>
      </c>
      <c r="P732" s="340">
        <f t="shared" si="121"/>
        <v>26670</v>
      </c>
      <c r="Q732" s="353" t="str">
        <f>IFERROR(VLOOKUP(F732,Database!A:F,6,FALSE),"No")</f>
        <v>Not a Designated Item to Send on Maturity</v>
      </c>
      <c r="R732" s="353" t="str">
        <f>IFERROR(VLOOKUP(F733,Database!A:E,5,FALSE),"")</f>
        <v>F</v>
      </c>
      <c r="S732" s="352" t="str">
        <f>IFERROR(VLOOKUP(F732,Database!A:G,7,FALSE),"FG not Found")</f>
        <v>Allergen</v>
      </c>
      <c r="T732" s="281" t="b">
        <f t="shared" si="122"/>
        <v>0</v>
      </c>
      <c r="X732" s="284" t="e">
        <f>IF(VLOOKUP($T732,Tags!A:AU,28)=$E732,"Tags/Reported Prod Match","Not a Match")</f>
        <v>#N/A</v>
      </c>
    </row>
    <row r="733" spans="1:24" x14ac:dyDescent="0.25">
      <c r="A733" s="282">
        <f t="shared" si="114"/>
        <v>727.1</v>
      </c>
      <c r="B733" s="630">
        <v>43923</v>
      </c>
      <c r="C733" s="615">
        <v>0</v>
      </c>
      <c r="D733" s="615">
        <v>846</v>
      </c>
      <c r="E733" s="267">
        <f t="shared" si="115"/>
        <v>846</v>
      </c>
      <c r="F733" s="615">
        <v>5150024805</v>
      </c>
      <c r="G733" s="267" t="str">
        <f>IFERROR(VLOOKUP(F733,Database!A:D,2,FALSE),"FG not Found")</f>
        <v>C&amp;B 250ML BRANSTON RELISH CDN</v>
      </c>
      <c r="H733" s="269">
        <f>IFERROR(VLOOKUP(F733,Database!A:C,3,FALSE),"r")</f>
        <v>2051.6</v>
      </c>
      <c r="I733" s="269">
        <f>IFERROR(VLOOKUP(F733,Database!A:D,4,FALSE),"r")</f>
        <v>125</v>
      </c>
      <c r="J733" s="615"/>
      <c r="K733" s="269">
        <f t="shared" si="116"/>
        <v>21</v>
      </c>
      <c r="L733" s="269">
        <f t="shared" si="117"/>
        <v>2625</v>
      </c>
      <c r="M733" s="335">
        <f t="shared" si="118"/>
        <v>0</v>
      </c>
      <c r="N733" s="269">
        <f t="shared" si="119"/>
        <v>7</v>
      </c>
      <c r="O733" s="269">
        <f t="shared" si="120"/>
        <v>846</v>
      </c>
      <c r="P733" s="340">
        <f t="shared" si="121"/>
        <v>14361.199999999999</v>
      </c>
      <c r="Q733" s="353" t="str">
        <f>IFERROR(VLOOKUP(F733,Database!A:F,6,FALSE),"No")</f>
        <v>Not a Designated Item to Send on Maturity</v>
      </c>
      <c r="R733" s="353" t="str">
        <f>IFERROR(VLOOKUP(F734,Database!A:E,5,FALSE),"")</f>
        <v>F</v>
      </c>
      <c r="S733" s="352" t="str">
        <f>IFERROR(VLOOKUP(F733,Database!A:G,7,FALSE),"FG not Found")</f>
        <v>Allergen</v>
      </c>
      <c r="T733" s="281" t="b">
        <f t="shared" si="122"/>
        <v>0</v>
      </c>
      <c r="X733" s="284" t="e">
        <f>IF(VLOOKUP($T733,Tags!A:AU,28)=$E733,"Tags/Reported Prod Match","Not a Match")</f>
        <v>#N/A</v>
      </c>
    </row>
    <row r="734" spans="1:24" x14ac:dyDescent="0.25">
      <c r="A734" s="282">
        <f t="shared" si="114"/>
        <v>728.1</v>
      </c>
      <c r="B734" s="776">
        <v>43923</v>
      </c>
      <c r="C734" s="777">
        <v>0</v>
      </c>
      <c r="D734" s="777">
        <v>1128</v>
      </c>
      <c r="E734" s="778">
        <f t="shared" si="115"/>
        <v>1128</v>
      </c>
      <c r="F734" s="777">
        <v>5150028741</v>
      </c>
      <c r="G734" s="778" t="str">
        <f>IFERROR(VLOOKUP(F734,Database!A:D,2,FALSE),"FG not Found")</f>
        <v>C&amp;B 10.9OZ BRSN PCKL RLSH 6-PK</v>
      </c>
      <c r="H734" s="779">
        <f>IFERROR(VLOOKUP(F734,Database!A:C,3,FALSE),"r")</f>
        <v>2097.5</v>
      </c>
      <c r="I734" s="779">
        <f>IFERROR(VLOOKUP(F734,Database!A:D,4,FALSE),"r")</f>
        <v>315</v>
      </c>
      <c r="J734" s="777"/>
      <c r="K734" s="779">
        <f t="shared" si="116"/>
        <v>21</v>
      </c>
      <c r="L734" s="779">
        <f t="shared" si="117"/>
        <v>6615</v>
      </c>
      <c r="M734" s="780">
        <f t="shared" si="118"/>
        <v>0</v>
      </c>
      <c r="N734" s="779">
        <f t="shared" si="119"/>
        <v>4</v>
      </c>
      <c r="O734" s="779">
        <f t="shared" si="120"/>
        <v>1128</v>
      </c>
      <c r="P734" s="781">
        <f t="shared" si="121"/>
        <v>8390</v>
      </c>
      <c r="Q734" s="782" t="str">
        <f>IFERROR(VLOOKUP(F734,Database!A:F,6,FALSE),"No")</f>
        <v>Not a Designated Item to Send on Maturity</v>
      </c>
      <c r="R734" s="353" t="str">
        <f>IFERROR(VLOOKUP(F735,Database!A:E,5,FALSE),"")</f>
        <v>Not Acidified Product</v>
      </c>
      <c r="S734" s="352" t="str">
        <f>IFERROR(VLOOKUP(F734,Database!A:G,7,FALSE),"FG not Found")</f>
        <v>Allergen</v>
      </c>
      <c r="T734" s="281" t="b">
        <f t="shared" si="122"/>
        <v>0</v>
      </c>
      <c r="X734" s="284" t="e">
        <f>IF(VLOOKUP($T734,Tags!A:AU,28)=$E734,"Tags/Reported Prod Match","Not a Match")</f>
        <v>#N/A</v>
      </c>
    </row>
    <row r="735" spans="1:24" x14ac:dyDescent="0.25">
      <c r="A735" s="282">
        <f t="shared" si="114"/>
        <v>729.1</v>
      </c>
      <c r="B735" s="630">
        <v>43924</v>
      </c>
      <c r="C735" s="615">
        <v>0</v>
      </c>
      <c r="D735" s="615">
        <v>391</v>
      </c>
      <c r="E735" s="267">
        <f t="shared" si="115"/>
        <v>391</v>
      </c>
      <c r="F735" s="615">
        <v>6984806288</v>
      </c>
      <c r="G735" s="267" t="str">
        <f>IFERROR(VLOOKUP(F735,Database!A:D,2,FALSE),"FG not Found")</f>
        <v>DF 500 ML RASP FRT SPREAD</v>
      </c>
      <c r="H735" s="269">
        <f>IFERROR(VLOOKUP(F735,Database!A:C,3,FALSE),"r")</f>
        <v>2165</v>
      </c>
      <c r="I735" s="269">
        <f>IFERROR(VLOOKUP(F735,Database!A:D,4,FALSE),"r")</f>
        <v>84</v>
      </c>
      <c r="J735" s="615"/>
      <c r="K735" s="269">
        <f t="shared" si="116"/>
        <v>20</v>
      </c>
      <c r="L735" s="269">
        <f t="shared" si="117"/>
        <v>1680</v>
      </c>
      <c r="M735" s="335">
        <f t="shared" si="118"/>
        <v>0</v>
      </c>
      <c r="N735" s="269">
        <f t="shared" si="119"/>
        <v>5</v>
      </c>
      <c r="O735" s="269">
        <f t="shared" si="120"/>
        <v>391</v>
      </c>
      <c r="P735" s="340">
        <f t="shared" si="121"/>
        <v>10825</v>
      </c>
      <c r="Q735" s="353" t="str">
        <f>IFERROR(VLOOKUP(F735,Database!A:F,6,FALSE),"No")</f>
        <v>Not a Designated Item to Send on Maturity</v>
      </c>
      <c r="R735" s="353" t="str">
        <f>IFERROR(VLOOKUP(F736,Database!A:E,5,FALSE),"")</f>
        <v>Not Acidified Product</v>
      </c>
      <c r="S735" s="352" t="str">
        <f>IFERROR(VLOOKUP(F735,Database!A:G,7,FALSE),"FG not Found")</f>
        <v>Not a Designated Item</v>
      </c>
      <c r="T735" s="281" t="b">
        <f t="shared" si="122"/>
        <v>0</v>
      </c>
      <c r="X735" s="284" t="e">
        <f>IF(VLOOKUP($T735,Tags!A:AU,28)=$E735,"Tags/Reported Prod Match","Not a Match")</f>
        <v>#N/A</v>
      </c>
    </row>
    <row r="736" spans="1:24" x14ac:dyDescent="0.25">
      <c r="A736" s="282">
        <f t="shared" si="114"/>
        <v>730.1</v>
      </c>
      <c r="B736" s="630">
        <v>43924</v>
      </c>
      <c r="C736" s="615">
        <v>0</v>
      </c>
      <c r="D736" s="615">
        <v>1065</v>
      </c>
      <c r="E736" s="267">
        <f t="shared" si="115"/>
        <v>1065</v>
      </c>
      <c r="F736" s="615">
        <v>5150024806</v>
      </c>
      <c r="G736" s="267" t="str">
        <f>IFERROR(VLOOKUP(F736,Database!A:D,2,FALSE),"FG not Found")</f>
        <v>C&amp;B 150 G GRAVY BROWNING</v>
      </c>
      <c r="H736" s="269">
        <f>IFERROR(VLOOKUP(F736,Database!A:C,3,FALSE),"r")</f>
        <v>2145</v>
      </c>
      <c r="I736" s="269">
        <f>IFERROR(VLOOKUP(F736,Database!A:D,4,FALSE),"r")</f>
        <v>200</v>
      </c>
      <c r="J736" s="615"/>
      <c r="K736" s="269">
        <f t="shared" si="116"/>
        <v>20</v>
      </c>
      <c r="L736" s="269">
        <f t="shared" si="117"/>
        <v>4000</v>
      </c>
      <c r="M736" s="335">
        <f t="shared" si="118"/>
        <v>0</v>
      </c>
      <c r="N736" s="269">
        <f t="shared" si="119"/>
        <v>6</v>
      </c>
      <c r="O736" s="269">
        <f t="shared" si="120"/>
        <v>1065</v>
      </c>
      <c r="P736" s="340">
        <f t="shared" si="121"/>
        <v>12870</v>
      </c>
      <c r="Q736" s="353" t="str">
        <f>IFERROR(VLOOKUP(F736,Database!A:F,6,FALSE),"No")</f>
        <v>Not a Designated Item to Send on Maturity</v>
      </c>
      <c r="R736" s="353" t="str">
        <f>IFERROR(VLOOKUP(F737,Database!A:E,5,FALSE),"")</f>
        <v>Not Acidified Product</v>
      </c>
      <c r="S736" s="352" t="str">
        <f>IFERROR(VLOOKUP(F736,Database!A:G,7,FALSE),"FG not Found")</f>
        <v>Allergen</v>
      </c>
      <c r="T736" s="281" t="b">
        <f t="shared" si="122"/>
        <v>0</v>
      </c>
      <c r="X736" s="284" t="e">
        <f>IF(VLOOKUP($T736,Tags!A:AU,28)=$E736,"Tags/Reported Prod Match","Not a Match")</f>
        <v>#N/A</v>
      </c>
    </row>
    <row r="737" spans="1:24" x14ac:dyDescent="0.25">
      <c r="A737" s="282">
        <f t="shared" si="114"/>
        <v>731.1</v>
      </c>
      <c r="B737" s="630">
        <v>43924</v>
      </c>
      <c r="C737" s="615">
        <v>0</v>
      </c>
      <c r="D737" s="615">
        <v>295</v>
      </c>
      <c r="E737" s="267">
        <f t="shared" si="115"/>
        <v>295</v>
      </c>
      <c r="F737" s="615">
        <v>5150003889</v>
      </c>
      <c r="G737" s="267" t="str">
        <f>IFERROR(VLOOKUP(F737,Database!A:D,2,FALSE),"FG not Found")</f>
        <v>DK 1 OZ STRAWBERRY PRESERVES</v>
      </c>
      <c r="H737" s="269">
        <f>IFERROR(VLOOKUP(F737,Database!A:C,3,FALSE),"r")</f>
        <v>1928</v>
      </c>
      <c r="I737" s="269">
        <f>IFERROR(VLOOKUP(F737,Database!A:D,4,FALSE),"r")</f>
        <v>136</v>
      </c>
      <c r="J737" s="615"/>
      <c r="K737" s="269">
        <f t="shared" si="116"/>
        <v>23</v>
      </c>
      <c r="L737" s="269">
        <f t="shared" si="117"/>
        <v>3128</v>
      </c>
      <c r="M737" s="335">
        <f t="shared" si="118"/>
        <v>0</v>
      </c>
      <c r="N737" s="269">
        <f t="shared" si="119"/>
        <v>3</v>
      </c>
      <c r="O737" s="269">
        <f t="shared" si="120"/>
        <v>295</v>
      </c>
      <c r="P737" s="340">
        <f t="shared" si="121"/>
        <v>5784</v>
      </c>
      <c r="Q737" s="353" t="str">
        <f>IFERROR(VLOOKUP(F737,Database!A:F,6,FALSE),"No")</f>
        <v>Not a Designated Item to Send on Maturity</v>
      </c>
      <c r="R737" s="353" t="str">
        <f>IFERROR(VLOOKUP(F738,Database!A:E,5,FALSE),"")</f>
        <v>Not Acidified Product</v>
      </c>
      <c r="S737" s="352" t="str">
        <f>IFERROR(VLOOKUP(F737,Database!A:G,7,FALSE),"FG not Found")</f>
        <v>Not a Designated Item</v>
      </c>
      <c r="T737" s="281" t="b">
        <f t="shared" si="122"/>
        <v>0</v>
      </c>
      <c r="X737" s="284" t="e">
        <f>IF(VLOOKUP($T737,Tags!A:AU,28)=$E737,"Tags/Reported Prod Match","Not a Match")</f>
        <v>#N/A</v>
      </c>
    </row>
    <row r="738" spans="1:24" x14ac:dyDescent="0.25">
      <c r="A738" s="282">
        <f t="shared" si="114"/>
        <v>732.1</v>
      </c>
      <c r="B738" s="776">
        <v>43924</v>
      </c>
      <c r="C738" s="777">
        <v>0</v>
      </c>
      <c r="D738" s="777">
        <v>750</v>
      </c>
      <c r="E738" s="778">
        <f t="shared" si="115"/>
        <v>750</v>
      </c>
      <c r="F738" s="777">
        <v>5150024803</v>
      </c>
      <c r="G738" s="778" t="str">
        <f>IFERROR(VLOOKUP(F738,Database!A:D,2,FALSE),"FG not Found")</f>
        <v>C&amp;B 250 ML FISH N CHIP VINEGAR</v>
      </c>
      <c r="H738" s="779">
        <f>IFERROR(VLOOKUP(F738,Database!A:C,3,FALSE),"r")</f>
        <v>2302.5</v>
      </c>
      <c r="I738" s="779">
        <f>IFERROR(VLOOKUP(F738,Database!A:D,4,FALSE),"r")</f>
        <v>125</v>
      </c>
      <c r="J738" s="777"/>
      <c r="K738" s="779">
        <f t="shared" si="116"/>
        <v>19</v>
      </c>
      <c r="L738" s="779">
        <f t="shared" si="117"/>
        <v>2375</v>
      </c>
      <c r="M738" s="780">
        <f t="shared" si="118"/>
        <v>0</v>
      </c>
      <c r="N738" s="779">
        <f t="shared" si="119"/>
        <v>6</v>
      </c>
      <c r="O738" s="779">
        <f t="shared" si="120"/>
        <v>750</v>
      </c>
      <c r="P738" s="781">
        <f t="shared" si="121"/>
        <v>13815</v>
      </c>
      <c r="Q738" s="782" t="str">
        <f>IFERROR(VLOOKUP(F738,Database!A:F,6,FALSE),"No")</f>
        <v>Not a Designated Item to Send on Maturity</v>
      </c>
      <c r="R738" s="782" t="str">
        <f>IFERROR(VLOOKUP(F739,Database!A:E,5,FALSE),"")</f>
        <v>Not Acidified Product</v>
      </c>
      <c r="S738" s="352" t="str">
        <f>IFERROR(VLOOKUP(F738,Database!A:G,7,FALSE),"FG not Found")</f>
        <v>Allergen</v>
      </c>
      <c r="T738" s="281" t="b">
        <f t="shared" si="122"/>
        <v>1</v>
      </c>
      <c r="X738" s="284" t="e">
        <f>IF(VLOOKUP($T738,Tags!A:AU,28)=$E738,"Tags/Reported Prod Match","Not a Match")</f>
        <v>#N/A</v>
      </c>
    </row>
    <row r="739" spans="1:24" x14ac:dyDescent="0.25">
      <c r="A739" s="282">
        <f t="shared" si="114"/>
        <v>733.1</v>
      </c>
      <c r="B739" s="630">
        <v>43927</v>
      </c>
      <c r="C739" s="615">
        <v>0</v>
      </c>
      <c r="D739" s="615">
        <v>0</v>
      </c>
      <c r="E739" s="267">
        <f t="shared" si="115"/>
        <v>0</v>
      </c>
      <c r="F739" s="615">
        <v>5150024359</v>
      </c>
      <c r="G739" s="267" t="str">
        <f>IFERROR(VLOOKUP(F739,Database!A:D,2,FALSE),"FG not Found")</f>
        <v>SM 7.25 OZ MGSHL CRML TPG 8CT</v>
      </c>
      <c r="H739" s="269">
        <f>IFERROR(VLOOKUP(F739,Database!A:C,3,FALSE),"r")</f>
        <v>1277.5999999999999</v>
      </c>
      <c r="I739" s="269">
        <f>IFERROR(VLOOKUP(F739,Database!A:D,4,FALSE),"r")</f>
        <v>282</v>
      </c>
      <c r="J739" s="615"/>
      <c r="K739" s="269">
        <f t="shared" si="116"/>
        <v>26</v>
      </c>
      <c r="L739" s="269">
        <f t="shared" si="117"/>
        <v>7332</v>
      </c>
      <c r="M739" s="770">
        <f t="shared" si="118"/>
        <v>0</v>
      </c>
      <c r="N739" s="269">
        <f t="shared" si="119"/>
        <v>0</v>
      </c>
      <c r="O739" s="269">
        <f t="shared" si="120"/>
        <v>0</v>
      </c>
      <c r="P739" s="340">
        <f t="shared" si="121"/>
        <v>0</v>
      </c>
      <c r="Q739" s="353" t="str">
        <f>IFERROR(VLOOKUP(F739,Database!A:F,6,FALSE),"No")</f>
        <v>MICRO</v>
      </c>
      <c r="R739" s="353" t="str">
        <f>IFERROR(VLOOKUP(F740,Database!A:E,5,FALSE),"")</f>
        <v>Not Acidified Product</v>
      </c>
      <c r="S739" s="352" t="str">
        <f>IFERROR(VLOOKUP(F739,Database!A:G,7,FALSE),"FG not Found")</f>
        <v>Not a Designated Item</v>
      </c>
      <c r="T739" s="281" t="b">
        <f t="shared" si="122"/>
        <v>1</v>
      </c>
      <c r="X739" s="284" t="e">
        <f>IF(VLOOKUP($T739,Tags!A:AU,28)=$E739,"Tags/Reported Prod Match","Not a Match")</f>
        <v>#N/A</v>
      </c>
    </row>
    <row r="740" spans="1:24" x14ac:dyDescent="0.25">
      <c r="A740" s="282">
        <f t="shared" si="114"/>
        <v>734.1</v>
      </c>
      <c r="B740" s="630">
        <v>43927</v>
      </c>
      <c r="C740" s="615">
        <v>0</v>
      </c>
      <c r="D740" s="615">
        <v>2243</v>
      </c>
      <c r="E740" s="267">
        <f t="shared" si="115"/>
        <v>2243</v>
      </c>
      <c r="F740" s="615">
        <v>3619210524</v>
      </c>
      <c r="G740" s="267" t="str">
        <f>IFERROR(VLOOKUP(F740,Database!A:D,2,FALSE),"FG not Found")</f>
        <v>SCO SQR 9.5 OZ ORG APRICOT FS 6 CT</v>
      </c>
      <c r="H740" s="269">
        <f>IFERROR(VLOOKUP(F740,Database!A:C,3,FALSE),"r")</f>
        <v>2390</v>
      </c>
      <c r="I740" s="269">
        <f>IFERROR(VLOOKUP(F740,Database!A:D,4,FALSE),"r")</f>
        <v>360</v>
      </c>
      <c r="J740" s="615"/>
      <c r="K740" s="269">
        <f t="shared" si="116"/>
        <v>18</v>
      </c>
      <c r="L740" s="269">
        <f t="shared" si="117"/>
        <v>6480</v>
      </c>
      <c r="M740" s="335">
        <f t="shared" si="118"/>
        <v>0</v>
      </c>
      <c r="N740" s="269">
        <f t="shared" si="119"/>
        <v>7</v>
      </c>
      <c r="O740" s="269">
        <f t="shared" si="120"/>
        <v>2243</v>
      </c>
      <c r="P740" s="340">
        <f t="shared" si="121"/>
        <v>16730</v>
      </c>
      <c r="Q740" s="353" t="str">
        <f>IFERROR(VLOOKUP(F740,Database!A:F,6,FALSE),"No")</f>
        <v>Not a Designated Item to Send on Maturity</v>
      </c>
      <c r="R740" s="353" t="str">
        <f>IFERROR(VLOOKUP(F741,Database!A:E,5,FALSE),"")</f>
        <v>Not Acidified Product</v>
      </c>
      <c r="S740" s="352" t="str">
        <f>IFERROR(VLOOKUP(F740,Database!A:G,7,FALSE),"FG not Found")</f>
        <v>Not a Designated Item</v>
      </c>
      <c r="T740" s="281" t="b">
        <f t="shared" si="122"/>
        <v>0</v>
      </c>
      <c r="X740" s="284" t="e">
        <f>IF(VLOOKUP($T740,Tags!A:AU,28)=$E740,"Tags/Reported Prod Match","Not a Match")</f>
        <v>#N/A</v>
      </c>
    </row>
    <row r="741" spans="1:24" x14ac:dyDescent="0.25">
      <c r="A741" s="282">
        <f t="shared" si="114"/>
        <v>735.1</v>
      </c>
      <c r="B741" s="630">
        <v>43927</v>
      </c>
      <c r="C741" s="615">
        <v>0</v>
      </c>
      <c r="D741" s="615">
        <v>3489</v>
      </c>
      <c r="E741" s="267">
        <f t="shared" si="115"/>
        <v>3489</v>
      </c>
      <c r="F741" s="615">
        <v>3619210526</v>
      </c>
      <c r="G741" s="267" t="str">
        <f>IFERROR(VLOOKUP(F741,Database!A:D,2,FALSE),"FG not Found")</f>
        <v>SCO SQR 9.5 OZ ORG MANGO FS 6 CT</v>
      </c>
      <c r="H741" s="269">
        <f>IFERROR(VLOOKUP(F741,Database!A:C,3,FALSE),"r")</f>
        <v>2390</v>
      </c>
      <c r="I741" s="269">
        <f>IFERROR(VLOOKUP(F741,Database!A:D,4,FALSE),"r")</f>
        <v>360</v>
      </c>
      <c r="J741" s="615"/>
      <c r="K741" s="269">
        <f t="shared" si="116"/>
        <v>18</v>
      </c>
      <c r="L741" s="269">
        <f t="shared" si="117"/>
        <v>6480</v>
      </c>
      <c r="M741" s="335">
        <f t="shared" si="118"/>
        <v>0</v>
      </c>
      <c r="N741" s="269">
        <f t="shared" si="119"/>
        <v>10</v>
      </c>
      <c r="O741" s="269">
        <f t="shared" si="120"/>
        <v>3489</v>
      </c>
      <c r="P741" s="340">
        <f t="shared" si="121"/>
        <v>23900</v>
      </c>
      <c r="Q741" s="353" t="str">
        <f>IFERROR(VLOOKUP(F741,Database!A:F,6,FALSE),"No")</f>
        <v>Not a Designated Item to Send on Maturity</v>
      </c>
      <c r="R741" s="353" t="str">
        <f>IFERROR(VLOOKUP(F742,Database!A:E,5,FALSE),"")</f>
        <v>Not Acidified Product</v>
      </c>
      <c r="S741" s="352" t="str">
        <f>IFERROR(VLOOKUP(F741,Database!A:G,7,FALSE),"FG not Found")</f>
        <v>Not a Designated Item</v>
      </c>
      <c r="T741" s="281" t="b">
        <f t="shared" si="122"/>
        <v>0</v>
      </c>
      <c r="X741" s="284" t="e">
        <f>IF(VLOOKUP($T741,Tags!A:AU,28)=$E741,"Tags/Reported Prod Match","Not a Match")</f>
        <v>#N/A</v>
      </c>
    </row>
    <row r="742" spans="1:24" x14ac:dyDescent="0.25">
      <c r="A742" s="833">
        <f t="shared" si="114"/>
        <v>736.1</v>
      </c>
      <c r="B742" s="824">
        <v>43927</v>
      </c>
      <c r="C742" s="698">
        <v>0</v>
      </c>
      <c r="D742" s="698">
        <v>3471</v>
      </c>
      <c r="E742" s="699">
        <f t="shared" si="115"/>
        <v>3471</v>
      </c>
      <c r="F742" s="698">
        <v>5150028601</v>
      </c>
      <c r="G742" s="699" t="str">
        <f>IFERROR(VLOOKUP(F742,Database!A:D,2,FALSE),"FG not Found")</f>
        <v>C&amp;B 12 OZ ORANGE MARMALADE</v>
      </c>
      <c r="H742" s="700">
        <f>IFERROR(VLOOKUP(F742,Database!A:C,3,FALSE),"r")</f>
        <v>2048</v>
      </c>
      <c r="I742" s="700">
        <f>IFERROR(VLOOKUP(F742,Database!A:D,4,FALSE),"r")</f>
        <v>270</v>
      </c>
      <c r="J742" s="698"/>
      <c r="K742" s="700">
        <f t="shared" si="116"/>
        <v>21</v>
      </c>
      <c r="L742" s="700">
        <f t="shared" si="117"/>
        <v>5670</v>
      </c>
      <c r="M742" s="701">
        <f t="shared" si="118"/>
        <v>0</v>
      </c>
      <c r="N742" s="700">
        <f t="shared" si="119"/>
        <v>13</v>
      </c>
      <c r="O742" s="700">
        <f t="shared" si="120"/>
        <v>3471</v>
      </c>
      <c r="P742" s="702">
        <f t="shared" si="121"/>
        <v>26624</v>
      </c>
      <c r="Q742" s="703" t="str">
        <f>IFERROR(VLOOKUP(F742,Database!A:F,6,FALSE),"No")</f>
        <v>Not a Designated Item to Send on Maturity</v>
      </c>
      <c r="R742" s="703" t="str">
        <f>IFERROR(VLOOKUP(F743,Database!A:E,5,FALSE),"")</f>
        <v>Not Acidified Product</v>
      </c>
      <c r="S742" s="704" t="str">
        <f>IFERROR(VLOOKUP(F742,Database!A:G,7,FALSE),"FG not Found")</f>
        <v>Not a Designated Item</v>
      </c>
      <c r="T742" s="705" t="b">
        <f t="shared" si="122"/>
        <v>0</v>
      </c>
      <c r="X742" s="284" t="e">
        <f>IF(VLOOKUP($T742,Tags!A:AU,28)=$E742,"Tags/Reported Prod Match","Not a Match")</f>
        <v>#N/A</v>
      </c>
    </row>
    <row r="743" spans="1:24" x14ac:dyDescent="0.25">
      <c r="A743" s="282">
        <f t="shared" si="114"/>
        <v>737.1</v>
      </c>
      <c r="B743" s="630">
        <v>43928</v>
      </c>
      <c r="C743" s="615">
        <v>0</v>
      </c>
      <c r="D743" s="615">
        <v>3811</v>
      </c>
      <c r="E743" s="267">
        <f t="shared" si="115"/>
        <v>3811</v>
      </c>
      <c r="F743" s="615">
        <v>3619210527</v>
      </c>
      <c r="G743" s="267" t="str">
        <f>IFERROR(VLOOKUP(F743,Database!A:D,2,FALSE),"FG not Found")</f>
        <v>SCO SQR 9.5OZ ORG CNCRD GRP FS 6CT</v>
      </c>
      <c r="H743" s="269">
        <f>IFERROR(VLOOKUP(F743,Database!A:C,3,FALSE),"r")</f>
        <v>2390</v>
      </c>
      <c r="I743" s="269">
        <f>IFERROR(VLOOKUP(F743,Database!A:D,4,FALSE),"r")</f>
        <v>360</v>
      </c>
      <c r="J743" s="615"/>
      <c r="K743" s="269">
        <f t="shared" si="116"/>
        <v>18</v>
      </c>
      <c r="L743" s="269">
        <f t="shared" si="117"/>
        <v>6480</v>
      </c>
      <c r="M743" s="335">
        <f t="shared" si="118"/>
        <v>0</v>
      </c>
      <c r="N743" s="269">
        <f t="shared" si="119"/>
        <v>11</v>
      </c>
      <c r="O743" s="269">
        <f t="shared" si="120"/>
        <v>3811</v>
      </c>
      <c r="P743" s="340">
        <f t="shared" si="121"/>
        <v>26290</v>
      </c>
      <c r="Q743" s="353" t="str">
        <f>IFERROR(VLOOKUP(F743,Database!A:F,6,FALSE),"No")</f>
        <v>Not a Designated Item to Send on Maturity</v>
      </c>
      <c r="R743" s="353" t="str">
        <f>IFERROR(VLOOKUP(F744,Database!A:E,5,FALSE),"")</f>
        <v>Not Acidified Product</v>
      </c>
      <c r="S743" s="352" t="str">
        <f>IFERROR(VLOOKUP(F743,Database!A:G,7,FALSE),"FG not Found")</f>
        <v>Not a Designated Item</v>
      </c>
      <c r="T743" s="281" t="b">
        <f t="shared" si="122"/>
        <v>0</v>
      </c>
      <c r="X743" s="284" t="e">
        <f>IF(VLOOKUP($T743,Tags!A:AU,28)=$E743,"Tags/Reported Prod Match","Not a Match")</f>
        <v>#N/A</v>
      </c>
    </row>
    <row r="744" spans="1:24" x14ac:dyDescent="0.25">
      <c r="A744" s="282">
        <f t="shared" si="114"/>
        <v>738.1</v>
      </c>
      <c r="B744" s="630">
        <v>43928</v>
      </c>
      <c r="C744" s="615">
        <v>0</v>
      </c>
      <c r="D744" s="615">
        <v>5009</v>
      </c>
      <c r="E744" s="267">
        <f t="shared" si="115"/>
        <v>5009</v>
      </c>
      <c r="F744" s="615">
        <v>3619210523</v>
      </c>
      <c r="G744" s="267" t="str">
        <f>IFERROR(VLOOKUP(F744,Database!A:D,2,FALSE),"FG not Found")</f>
        <v>SCO SQR 9.5OZ ORG SDL RASP FS 6 CT</v>
      </c>
      <c r="H744" s="269">
        <f>IFERROR(VLOOKUP(F744,Database!A:C,3,FALSE),"r")</f>
        <v>2390</v>
      </c>
      <c r="I744" s="269">
        <f>IFERROR(VLOOKUP(F744,Database!A:D,4,FALSE),"r")</f>
        <v>360</v>
      </c>
      <c r="J744" s="615"/>
      <c r="K744" s="269">
        <f t="shared" si="116"/>
        <v>18</v>
      </c>
      <c r="L744" s="269">
        <f t="shared" si="117"/>
        <v>6480</v>
      </c>
      <c r="M744" s="335">
        <f t="shared" si="118"/>
        <v>0</v>
      </c>
      <c r="N744" s="269">
        <f t="shared" si="119"/>
        <v>14</v>
      </c>
      <c r="O744" s="269">
        <f t="shared" si="120"/>
        <v>5009</v>
      </c>
      <c r="P744" s="340">
        <f t="shared" si="121"/>
        <v>33460</v>
      </c>
      <c r="Q744" s="353" t="str">
        <f>IFERROR(VLOOKUP(F744,Database!A:F,6,FALSE),"No")</f>
        <v>Not a Designated Item to Send on Maturity</v>
      </c>
      <c r="R744" s="353" t="str">
        <f>IFERROR(VLOOKUP(F745,Database!A:E,5,FALSE),"")</f>
        <v>Not Acidified Product</v>
      </c>
      <c r="S744" s="352" t="str">
        <f>IFERROR(VLOOKUP(F744,Database!A:G,7,FALSE),"FG not Found")</f>
        <v>Not a Designated Item</v>
      </c>
      <c r="T744" s="281" t="b">
        <f t="shared" si="122"/>
        <v>0</v>
      </c>
      <c r="X744" s="284" t="e">
        <f>IF(VLOOKUP($T744,Tags!A:AU,28)=$E744,"Tags/Reported Prod Match","Not a Match")</f>
        <v>#N/A</v>
      </c>
    </row>
    <row r="745" spans="1:24" x14ac:dyDescent="0.25">
      <c r="A745" s="282">
        <f t="shared" si="114"/>
        <v>739.1</v>
      </c>
      <c r="B745" s="630">
        <v>43928</v>
      </c>
      <c r="C745" s="615">
        <v>0</v>
      </c>
      <c r="D745" s="615">
        <v>11212</v>
      </c>
      <c r="E745" s="267">
        <f t="shared" si="115"/>
        <v>11212</v>
      </c>
      <c r="F745" s="615">
        <v>3619210525</v>
      </c>
      <c r="G745" s="267" t="str">
        <f>IFERROR(VLOOKUP(F745,Database!A:D,2,FALSE),"FG not Found")</f>
        <v>SCO SQR 9.5 OZ ORG STRAW FS 6 CT</v>
      </c>
      <c r="H745" s="269">
        <f>IFERROR(VLOOKUP(F745,Database!A:C,3,FALSE),"r")</f>
        <v>2390</v>
      </c>
      <c r="I745" s="269">
        <f>IFERROR(VLOOKUP(F745,Database!A:D,4,FALSE),"r")</f>
        <v>360</v>
      </c>
      <c r="J745" s="615"/>
      <c r="K745" s="269">
        <f t="shared" si="116"/>
        <v>18</v>
      </c>
      <c r="L745" s="269">
        <f t="shared" si="117"/>
        <v>6480</v>
      </c>
      <c r="M745" s="770">
        <f t="shared" si="118"/>
        <v>1</v>
      </c>
      <c r="N745" s="269">
        <f t="shared" si="119"/>
        <v>14</v>
      </c>
      <c r="O745" s="269">
        <f t="shared" si="120"/>
        <v>4732</v>
      </c>
      <c r="P745" s="340">
        <f t="shared" si="121"/>
        <v>33460</v>
      </c>
      <c r="Q745" s="353" t="str">
        <f>IFERROR(VLOOKUP(F745,Database!A:F,6,FALSE),"No")</f>
        <v>Not a Designated Item to Send on Maturity</v>
      </c>
      <c r="R745" s="353" t="str">
        <f>IFERROR(VLOOKUP(F746,Database!A:E,5,FALSE),"")</f>
        <v>Not Acidified Product</v>
      </c>
      <c r="S745" s="352" t="str">
        <f>IFERROR(VLOOKUP(F745,Database!A:G,7,FALSE),"FG not Found")</f>
        <v>Not a Designated Item</v>
      </c>
      <c r="T745" s="281" t="b">
        <f t="shared" si="122"/>
        <v>0</v>
      </c>
      <c r="X745" s="284" t="e">
        <f>IF(VLOOKUP($T745,Tags!A:AU,28)=$E745,"Tags/Reported Prod Match","Not a Match")</f>
        <v>#N/A</v>
      </c>
    </row>
    <row r="746" spans="1:24" x14ac:dyDescent="0.25">
      <c r="A746" s="282">
        <f t="shared" si="114"/>
        <v>740.1</v>
      </c>
      <c r="B746" s="630">
        <v>43928</v>
      </c>
      <c r="C746" s="615">
        <v>0</v>
      </c>
      <c r="D746" s="615">
        <v>4458</v>
      </c>
      <c r="E746" s="267">
        <f t="shared" si="115"/>
        <v>4458</v>
      </c>
      <c r="F746" s="615">
        <v>3619210520</v>
      </c>
      <c r="G746" s="267" t="str">
        <f>IFERROR(VLOOKUP(F746,Database!A:D,2,FALSE),"FG not Found")</f>
        <v>SCO SQR 9.5OZ ORG BLKBYPMGR FS 6CT</v>
      </c>
      <c r="H746" s="269">
        <f>IFERROR(VLOOKUP(F746,Database!A:C,3,FALSE),"r")</f>
        <v>2390</v>
      </c>
      <c r="I746" s="269">
        <f>IFERROR(VLOOKUP(F746,Database!A:D,4,FALSE),"r")</f>
        <v>360</v>
      </c>
      <c r="J746" s="615"/>
      <c r="K746" s="269">
        <f t="shared" si="116"/>
        <v>18</v>
      </c>
      <c r="L746" s="269">
        <f t="shared" si="117"/>
        <v>6480</v>
      </c>
      <c r="M746" s="335">
        <f t="shared" si="118"/>
        <v>0</v>
      </c>
      <c r="N746" s="269">
        <f t="shared" si="119"/>
        <v>13</v>
      </c>
      <c r="O746" s="269">
        <f t="shared" si="120"/>
        <v>4458</v>
      </c>
      <c r="P746" s="340">
        <f t="shared" si="121"/>
        <v>31070</v>
      </c>
      <c r="Q746" s="353" t="str">
        <f>IFERROR(VLOOKUP(F746,Database!A:F,6,FALSE),"No")</f>
        <v>Not a Designated Item to Send on Maturity</v>
      </c>
      <c r="R746" s="353" t="str">
        <f>IFERROR(VLOOKUP(F747,Database!A:E,5,FALSE),"")</f>
        <v>Not Acidified Product</v>
      </c>
      <c r="S746" s="352" t="str">
        <f>IFERROR(VLOOKUP(F746,Database!A:G,7,FALSE),"FG not Found")</f>
        <v>Not a Designated Item</v>
      </c>
      <c r="T746" s="281" t="b">
        <f t="shared" si="122"/>
        <v>0</v>
      </c>
      <c r="X746" s="284" t="e">
        <f>IF(VLOOKUP($T746,Tags!A:AU,28)=$E746,"Tags/Reported Prod Match","Not a Match")</f>
        <v>#N/A</v>
      </c>
    </row>
    <row r="747" spans="1:24" x14ac:dyDescent="0.25">
      <c r="A747" s="282">
        <f t="shared" si="114"/>
        <v>741.1</v>
      </c>
      <c r="B747" s="630">
        <v>43928</v>
      </c>
      <c r="C747" s="615">
        <v>0</v>
      </c>
      <c r="D747" s="615">
        <v>1574</v>
      </c>
      <c r="E747" s="267">
        <f t="shared" si="115"/>
        <v>1574</v>
      </c>
      <c r="F747" s="615">
        <v>5150003362</v>
      </c>
      <c r="G747" s="267" t="str">
        <f>IFERROR(VLOOKUP(F747,Database!A:D,2,FALSE),"FG not Found")</f>
        <v>DK 10 OZ APRICOT PRESERVES-6PK</v>
      </c>
      <c r="H747" s="269">
        <f>IFERROR(VLOOKUP(F747,Database!A:C,3,FALSE),"r")</f>
        <v>2462</v>
      </c>
      <c r="I747" s="269">
        <f>IFERROR(VLOOKUP(F747,Database!A:D,4,FALSE),"r")</f>
        <v>360</v>
      </c>
      <c r="J747" s="615"/>
      <c r="K747" s="269">
        <f t="shared" si="116"/>
        <v>18</v>
      </c>
      <c r="L747" s="269">
        <f t="shared" si="117"/>
        <v>6480</v>
      </c>
      <c r="M747" s="335">
        <f t="shared" si="118"/>
        <v>0</v>
      </c>
      <c r="N747" s="269">
        <f t="shared" si="119"/>
        <v>5</v>
      </c>
      <c r="O747" s="269">
        <f t="shared" si="120"/>
        <v>1574</v>
      </c>
      <c r="P747" s="340">
        <f t="shared" si="121"/>
        <v>12310</v>
      </c>
      <c r="Q747" s="353" t="str">
        <f>IFERROR(VLOOKUP(F747,Database!A:F,6,FALSE),"No")</f>
        <v>Not a Designated Item to Send on Maturity</v>
      </c>
      <c r="R747" s="353" t="str">
        <f>IFERROR(VLOOKUP(F748,Database!A:E,5,FALSE),"")</f>
        <v>Not Acidified Product</v>
      </c>
      <c r="S747" s="352" t="str">
        <f>IFERROR(VLOOKUP(F747,Database!A:G,7,FALSE),"FG not Found")</f>
        <v>Not a Designated Item</v>
      </c>
      <c r="T747" s="281" t="b">
        <f t="shared" si="122"/>
        <v>0</v>
      </c>
      <c r="X747" s="284" t="e">
        <f>IF(VLOOKUP($T747,Tags!A:AU,28)=$E747,"Tags/Reported Prod Match","Not a Match")</f>
        <v>#N/A</v>
      </c>
    </row>
    <row r="748" spans="1:24" x14ac:dyDescent="0.25">
      <c r="A748" s="282">
        <f t="shared" si="114"/>
        <v>742.1</v>
      </c>
      <c r="B748" s="630">
        <v>43928</v>
      </c>
      <c r="C748" s="615">
        <v>0</v>
      </c>
      <c r="D748" s="615">
        <v>1814</v>
      </c>
      <c r="E748" s="267">
        <f t="shared" si="115"/>
        <v>1814</v>
      </c>
      <c r="F748" s="615">
        <v>5150003067</v>
      </c>
      <c r="G748" s="267" t="str">
        <f>IFERROR(VLOOKUP(F748,Database!A:D,2,FALSE),"FG not Found")</f>
        <v>DK 9.5OZ PURELY FT BLKSWT CHRY</v>
      </c>
      <c r="H748" s="269">
        <f>IFERROR(VLOOKUP(F748,Database!A:C,3,FALSE),"r")</f>
        <v>2405</v>
      </c>
      <c r="I748" s="269">
        <f>IFERROR(VLOOKUP(F748,Database!A:D,4,FALSE),"r")</f>
        <v>360</v>
      </c>
      <c r="J748" s="615"/>
      <c r="K748" s="269">
        <f t="shared" si="116"/>
        <v>18</v>
      </c>
      <c r="L748" s="269">
        <f t="shared" si="117"/>
        <v>6480</v>
      </c>
      <c r="M748" s="335">
        <f t="shared" si="118"/>
        <v>0</v>
      </c>
      <c r="N748" s="269">
        <f t="shared" si="119"/>
        <v>6</v>
      </c>
      <c r="O748" s="269">
        <f t="shared" si="120"/>
        <v>1814</v>
      </c>
      <c r="P748" s="340">
        <f t="shared" si="121"/>
        <v>14430</v>
      </c>
      <c r="Q748" s="353" t="str">
        <f>IFERROR(VLOOKUP(F748,Database!A:F,6,FALSE),"No")</f>
        <v>Not a Designated Item to Send on Maturity</v>
      </c>
      <c r="R748" s="353" t="str">
        <f>IFERROR(VLOOKUP(F749,Database!A:E,5,FALSE),"")</f>
        <v>Not Acidified Product</v>
      </c>
      <c r="S748" s="352" t="str">
        <f>IFERROR(VLOOKUP(F748,Database!A:G,7,FALSE),"FG not Found")</f>
        <v>Not a Designated Item</v>
      </c>
      <c r="T748" s="281" t="b">
        <f t="shared" si="122"/>
        <v>0</v>
      </c>
      <c r="X748" s="284" t="e">
        <f>IF(VLOOKUP($T748,Tags!A:AU,28)=$E748,"Tags/Reported Prod Match","Not a Match")</f>
        <v>#N/A</v>
      </c>
    </row>
    <row r="749" spans="1:24" x14ac:dyDescent="0.25">
      <c r="A749" s="282">
        <f t="shared" si="114"/>
        <v>743.1</v>
      </c>
      <c r="B749" s="630">
        <v>43928</v>
      </c>
      <c r="C749" s="615">
        <v>0</v>
      </c>
      <c r="D749" s="615">
        <v>11759</v>
      </c>
      <c r="E749" s="267">
        <f t="shared" si="115"/>
        <v>11759</v>
      </c>
      <c r="F749" s="615">
        <v>5150024359</v>
      </c>
      <c r="G749" s="267" t="str">
        <f>IFERROR(VLOOKUP(F749,Database!A:D,2,FALSE),"FG not Found")</f>
        <v>SM 7.25 OZ MGSHL CRML TPG 8CT</v>
      </c>
      <c r="H749" s="269">
        <f>IFERROR(VLOOKUP(F749,Database!A:C,3,FALSE),"r")</f>
        <v>1277.5999999999999</v>
      </c>
      <c r="I749" s="269">
        <f>IFERROR(VLOOKUP(F749,Database!A:D,4,FALSE),"r")</f>
        <v>282</v>
      </c>
      <c r="J749" s="615"/>
      <c r="K749" s="269">
        <f t="shared" si="116"/>
        <v>26</v>
      </c>
      <c r="L749" s="269">
        <f t="shared" si="117"/>
        <v>7332</v>
      </c>
      <c r="M749" s="770">
        <f t="shared" si="118"/>
        <v>1</v>
      </c>
      <c r="N749" s="269">
        <f t="shared" si="119"/>
        <v>16</v>
      </c>
      <c r="O749" s="269">
        <f t="shared" si="120"/>
        <v>4427</v>
      </c>
      <c r="P749" s="340">
        <f t="shared" si="121"/>
        <v>20441.599999999999</v>
      </c>
      <c r="Q749" s="353" t="str">
        <f>IFERROR(VLOOKUP(F749,Database!A:F,6,FALSE),"No")</f>
        <v>MICRO</v>
      </c>
      <c r="R749" s="353" t="str">
        <f>IFERROR(VLOOKUP(F750,Database!A:E,5,FALSE),"")</f>
        <v>Not Acidified Product</v>
      </c>
      <c r="S749" s="352" t="str">
        <f>IFERROR(VLOOKUP(F749,Database!A:G,7,FALSE),"FG not Found")</f>
        <v>Not a Designated Item</v>
      </c>
      <c r="T749" s="281" t="b">
        <f t="shared" si="122"/>
        <v>1</v>
      </c>
      <c r="X749" s="284" t="e">
        <f>IF(VLOOKUP($T749,Tags!A:AU,28)=$E749,"Tags/Reported Prod Match","Not a Match")</f>
        <v>#N/A</v>
      </c>
    </row>
    <row r="750" spans="1:24" x14ac:dyDescent="0.25">
      <c r="A750" s="282">
        <f t="shared" si="114"/>
        <v>744.1</v>
      </c>
      <c r="B750" s="630">
        <v>43928</v>
      </c>
      <c r="C750" s="615">
        <v>0</v>
      </c>
      <c r="D750" s="615">
        <v>4328</v>
      </c>
      <c r="E750" s="267">
        <f t="shared" si="115"/>
        <v>4328</v>
      </c>
      <c r="F750" s="731">
        <v>5150005190</v>
      </c>
      <c r="G750" s="267" t="str">
        <f>IFERROR(VLOOKUP(F750,Database!A:D,2,FALSE),"FG not Found")</f>
        <v>SM 205 G MGSH CHOCOLATE</v>
      </c>
      <c r="H750" s="269">
        <f>IFERROR(VLOOKUP(F750,Database!A:C,3,FALSE),"r")</f>
        <v>1217</v>
      </c>
      <c r="I750" s="269">
        <f>IFERROR(VLOOKUP(F750,Database!A:D,4,FALSE),"r")</f>
        <v>180</v>
      </c>
      <c r="J750" s="615"/>
      <c r="K750" s="269">
        <f t="shared" si="116"/>
        <v>26</v>
      </c>
      <c r="L750" s="269">
        <f t="shared" si="117"/>
        <v>4680</v>
      </c>
      <c r="M750" s="335">
        <f t="shared" si="118"/>
        <v>0</v>
      </c>
      <c r="N750" s="269">
        <f t="shared" si="119"/>
        <v>25</v>
      </c>
      <c r="O750" s="269">
        <f t="shared" si="120"/>
        <v>4328</v>
      </c>
      <c r="P750" s="340">
        <f t="shared" si="121"/>
        <v>30425</v>
      </c>
      <c r="Q750" s="353" t="str">
        <f>IFERROR(VLOOKUP(F750,Database!A:F,6,FALSE),"No")</f>
        <v>MICRO</v>
      </c>
      <c r="R750" s="353" t="str">
        <f>IFERROR(VLOOKUP(F751,Database!A:E,5,FALSE),"")</f>
        <v>Not Acidified Product</v>
      </c>
      <c r="S750" s="352" t="str">
        <f>IFERROR(VLOOKUP(F750,Database!A:G,7,FALSE),"FG not Found")</f>
        <v>Not a Designated Item</v>
      </c>
      <c r="T750" s="281" t="b">
        <f t="shared" si="122"/>
        <v>0</v>
      </c>
      <c r="X750" s="284" t="e">
        <f>IF(VLOOKUP($T750,Tags!A:AU,28)=$E750,"Tags/Reported Prod Match","Not a Match")</f>
        <v>#N/A</v>
      </c>
    </row>
    <row r="751" spans="1:24" x14ac:dyDescent="0.25">
      <c r="A751" s="282">
        <f t="shared" si="114"/>
        <v>745.1</v>
      </c>
      <c r="B751" s="630">
        <v>43928</v>
      </c>
      <c r="C751" s="615">
        <v>0</v>
      </c>
      <c r="D751" s="615">
        <v>4320</v>
      </c>
      <c r="E751" s="267">
        <f t="shared" si="115"/>
        <v>4320</v>
      </c>
      <c r="F751" s="615">
        <v>5150028601</v>
      </c>
      <c r="G751" s="267" t="str">
        <f>IFERROR(VLOOKUP(F751,Database!A:D,2,FALSE),"FG not Found")</f>
        <v>C&amp;B 12 OZ ORANGE MARMALADE</v>
      </c>
      <c r="H751" s="269">
        <f>IFERROR(VLOOKUP(F751,Database!A:C,3,FALSE),"r")</f>
        <v>2048</v>
      </c>
      <c r="I751" s="269">
        <f>IFERROR(VLOOKUP(F751,Database!A:D,4,FALSE),"r")</f>
        <v>270</v>
      </c>
      <c r="J751" s="615"/>
      <c r="K751" s="269">
        <f t="shared" si="116"/>
        <v>21</v>
      </c>
      <c r="L751" s="269">
        <f t="shared" si="117"/>
        <v>5670</v>
      </c>
      <c r="M751" s="335">
        <f t="shared" si="118"/>
        <v>0</v>
      </c>
      <c r="N751" s="269">
        <f t="shared" si="119"/>
        <v>16</v>
      </c>
      <c r="O751" s="269">
        <f t="shared" si="120"/>
        <v>4320</v>
      </c>
      <c r="P751" s="340">
        <f t="shared" si="121"/>
        <v>32768</v>
      </c>
      <c r="Q751" s="353" t="str">
        <f>IFERROR(VLOOKUP(F751,Database!A:F,6,FALSE),"No")</f>
        <v>Not a Designated Item to Send on Maturity</v>
      </c>
      <c r="R751" s="353" t="str">
        <f>IFERROR(VLOOKUP(F752,Database!A:E,5,FALSE),"")</f>
        <v>Not Acidified Product</v>
      </c>
      <c r="S751" s="352" t="str">
        <f>IFERROR(VLOOKUP(F751,Database!A:G,7,FALSE),"FG not Found")</f>
        <v>Not a Designated Item</v>
      </c>
      <c r="T751" s="281" t="b">
        <f t="shared" si="122"/>
        <v>0</v>
      </c>
      <c r="X751" s="284" t="e">
        <f>IF(VLOOKUP($T751,Tags!A:AU,28)=$E751,"Tags/Reported Prod Match","Not a Match")</f>
        <v>#N/A</v>
      </c>
    </row>
    <row r="752" spans="1:24" x14ac:dyDescent="0.25">
      <c r="A752" s="282">
        <f t="shared" si="114"/>
        <v>746.1</v>
      </c>
      <c r="B752" s="824">
        <v>43930</v>
      </c>
      <c r="C752" s="698">
        <v>0</v>
      </c>
      <c r="D752" s="698">
        <v>3489</v>
      </c>
      <c r="E752" s="699">
        <f t="shared" si="115"/>
        <v>3489</v>
      </c>
      <c r="F752" s="698">
        <v>3619210526</v>
      </c>
      <c r="G752" s="699" t="str">
        <f>IFERROR(VLOOKUP(F752,Database!A:D,2,FALSE),"FG not Found")</f>
        <v>SCO SQR 9.5 OZ ORG MANGO FS 6 CT</v>
      </c>
      <c r="H752" s="700">
        <f>IFERROR(VLOOKUP(F752,Database!A:C,3,FALSE),"r")</f>
        <v>2390</v>
      </c>
      <c r="I752" s="700">
        <f>IFERROR(VLOOKUP(F752,Database!A:D,4,FALSE),"r")</f>
        <v>360</v>
      </c>
      <c r="J752" s="698"/>
      <c r="K752" s="700">
        <f t="shared" si="116"/>
        <v>18</v>
      </c>
      <c r="L752" s="700">
        <f t="shared" si="117"/>
        <v>6480</v>
      </c>
      <c r="M752" s="701">
        <f t="shared" si="118"/>
        <v>0</v>
      </c>
      <c r="N752" s="700">
        <f t="shared" si="119"/>
        <v>10</v>
      </c>
      <c r="O752" s="700">
        <f t="shared" si="120"/>
        <v>3489</v>
      </c>
      <c r="P752" s="702">
        <f t="shared" si="121"/>
        <v>23900</v>
      </c>
      <c r="Q752" s="703" t="str">
        <f>IFERROR(VLOOKUP(F752,Database!A:F,6,FALSE),"No")</f>
        <v>Not a Designated Item to Send on Maturity</v>
      </c>
      <c r="R752" s="703" t="str">
        <f>IFERROR(VLOOKUP(F753,Database!A:E,5,FALSE),"")</f>
        <v>Not Acidified Product</v>
      </c>
      <c r="S752" s="704" t="str">
        <f>IFERROR(VLOOKUP(F752,Database!A:G,7,FALSE),"FG not Found")</f>
        <v>Not a Designated Item</v>
      </c>
      <c r="T752" s="281" t="b">
        <f t="shared" si="122"/>
        <v>0</v>
      </c>
      <c r="X752" s="284" t="e">
        <f>IF(VLOOKUP($T752,Tags!A:AU,28)=$E752,"Tags/Reported Prod Match","Not a Match")</f>
        <v>#N/A</v>
      </c>
    </row>
    <row r="753" spans="1:24" x14ac:dyDescent="0.25">
      <c r="A753" s="282">
        <f t="shared" si="114"/>
        <v>747.1</v>
      </c>
      <c r="B753" s="630">
        <v>43929</v>
      </c>
      <c r="C753" s="615">
        <v>0</v>
      </c>
      <c r="D753" s="615">
        <v>3811</v>
      </c>
      <c r="E753" s="267">
        <f t="shared" si="115"/>
        <v>3811</v>
      </c>
      <c r="F753" s="615">
        <v>3619210527</v>
      </c>
      <c r="G753" s="267" t="str">
        <f>IFERROR(VLOOKUP(F753,Database!A:D,2,FALSE),"FG not Found")</f>
        <v>SCO SQR 9.5OZ ORG CNCRD GRP FS 6CT</v>
      </c>
      <c r="H753" s="269">
        <f>IFERROR(VLOOKUP(F753,Database!A:C,3,FALSE),"r")</f>
        <v>2390</v>
      </c>
      <c r="I753" s="269">
        <f>IFERROR(VLOOKUP(F753,Database!A:D,4,FALSE),"r")</f>
        <v>360</v>
      </c>
      <c r="J753" s="615"/>
      <c r="K753" s="269">
        <f t="shared" si="116"/>
        <v>18</v>
      </c>
      <c r="L753" s="269">
        <f t="shared" si="117"/>
        <v>6480</v>
      </c>
      <c r="M753" s="335">
        <f t="shared" si="118"/>
        <v>0</v>
      </c>
      <c r="N753" s="269">
        <f t="shared" si="119"/>
        <v>11</v>
      </c>
      <c r="O753" s="269">
        <f t="shared" si="120"/>
        <v>3811</v>
      </c>
      <c r="P753" s="340">
        <f t="shared" si="121"/>
        <v>26290</v>
      </c>
      <c r="Q753" s="353" t="str">
        <f>IFERROR(VLOOKUP(F753,Database!A:F,6,FALSE),"No")</f>
        <v>Not a Designated Item to Send on Maturity</v>
      </c>
      <c r="R753" s="353" t="str">
        <f>IFERROR(VLOOKUP(F754,Database!A:E,5,FALSE),"")</f>
        <v>Not Acidified Product</v>
      </c>
      <c r="S753" s="352" t="str">
        <f>IFERROR(VLOOKUP(F753,Database!A:G,7,FALSE),"FG not Found")</f>
        <v>Not a Designated Item</v>
      </c>
      <c r="T753" s="281" t="b">
        <f t="shared" si="122"/>
        <v>0</v>
      </c>
      <c r="X753" s="284" t="e">
        <f>IF(VLOOKUP($T753,Tags!A:AU,28)=$E753,"Tags/Reported Prod Match","Not a Match")</f>
        <v>#N/A</v>
      </c>
    </row>
    <row r="754" spans="1:24" x14ac:dyDescent="0.25">
      <c r="A754" s="282">
        <f t="shared" si="114"/>
        <v>748.1</v>
      </c>
      <c r="B754" s="630">
        <v>43929</v>
      </c>
      <c r="C754" s="615">
        <v>0</v>
      </c>
      <c r="D754" s="615">
        <v>5009</v>
      </c>
      <c r="E754" s="267">
        <f t="shared" si="115"/>
        <v>5009</v>
      </c>
      <c r="F754" s="615">
        <v>3619210523</v>
      </c>
      <c r="G754" s="267" t="str">
        <f>IFERROR(VLOOKUP(F754,Database!A:D,2,FALSE),"FG not Found")</f>
        <v>SCO SQR 9.5OZ ORG SDL RASP FS 6 CT</v>
      </c>
      <c r="H754" s="269">
        <f>IFERROR(VLOOKUP(F754,Database!A:C,3,FALSE),"r")</f>
        <v>2390</v>
      </c>
      <c r="I754" s="269">
        <f>IFERROR(VLOOKUP(F754,Database!A:D,4,FALSE),"r")</f>
        <v>360</v>
      </c>
      <c r="J754" s="615"/>
      <c r="K754" s="269">
        <f t="shared" si="116"/>
        <v>18</v>
      </c>
      <c r="L754" s="269">
        <f t="shared" si="117"/>
        <v>6480</v>
      </c>
      <c r="M754" s="335">
        <f t="shared" si="118"/>
        <v>0</v>
      </c>
      <c r="N754" s="269">
        <f t="shared" si="119"/>
        <v>14</v>
      </c>
      <c r="O754" s="269">
        <f t="shared" si="120"/>
        <v>5009</v>
      </c>
      <c r="P754" s="340">
        <f t="shared" si="121"/>
        <v>33460</v>
      </c>
      <c r="Q754" s="353" t="str">
        <f>IFERROR(VLOOKUP(F754,Database!A:F,6,FALSE),"No")</f>
        <v>Not a Designated Item to Send on Maturity</v>
      </c>
      <c r="R754" s="353" t="str">
        <f>IFERROR(VLOOKUP(F755,Database!A:E,5,FALSE),"")</f>
        <v>Not Acidified Product</v>
      </c>
      <c r="S754" s="352" t="str">
        <f>IFERROR(VLOOKUP(F754,Database!A:G,7,FALSE),"FG not Found")</f>
        <v>Not a Designated Item</v>
      </c>
      <c r="T754" s="281" t="b">
        <f t="shared" si="122"/>
        <v>0</v>
      </c>
      <c r="X754" s="284" t="e">
        <f>IF(VLOOKUP($T754,Tags!A:AU,28)=$E754,"Tags/Reported Prod Match","Not a Match")</f>
        <v>#N/A</v>
      </c>
    </row>
    <row r="755" spans="1:24" x14ac:dyDescent="0.25">
      <c r="A755" s="282">
        <f t="shared" si="114"/>
        <v>749.1</v>
      </c>
      <c r="B755" s="630">
        <v>43929</v>
      </c>
      <c r="C755" s="615">
        <v>0</v>
      </c>
      <c r="D755" s="615">
        <v>11212</v>
      </c>
      <c r="E755" s="267">
        <f t="shared" si="115"/>
        <v>11212</v>
      </c>
      <c r="F755" s="615">
        <v>3619210525</v>
      </c>
      <c r="G755" s="267" t="str">
        <f>IFERROR(VLOOKUP(F755,Database!A:D,2,FALSE),"FG not Found")</f>
        <v>SCO SQR 9.5 OZ ORG STRAW FS 6 CT</v>
      </c>
      <c r="H755" s="269">
        <f>IFERROR(VLOOKUP(F755,Database!A:C,3,FALSE),"r")</f>
        <v>2390</v>
      </c>
      <c r="I755" s="269">
        <f>IFERROR(VLOOKUP(F755,Database!A:D,4,FALSE),"r")</f>
        <v>360</v>
      </c>
      <c r="J755" s="615"/>
      <c r="K755" s="269">
        <f t="shared" si="116"/>
        <v>18</v>
      </c>
      <c r="L755" s="269">
        <f t="shared" si="117"/>
        <v>6480</v>
      </c>
      <c r="M755" s="770">
        <f t="shared" si="118"/>
        <v>1</v>
      </c>
      <c r="N755" s="269">
        <f t="shared" si="119"/>
        <v>14</v>
      </c>
      <c r="O755" s="269">
        <f t="shared" si="120"/>
        <v>4732</v>
      </c>
      <c r="P755" s="340">
        <f t="shared" si="121"/>
        <v>33460</v>
      </c>
      <c r="Q755" s="353" t="str">
        <f>IFERROR(VLOOKUP(F755,Database!A:F,6,FALSE),"No")</f>
        <v>Not a Designated Item to Send on Maturity</v>
      </c>
      <c r="R755" s="353" t="str">
        <f>IFERROR(VLOOKUP(F756,Database!A:E,5,FALSE),"")</f>
        <v>Not Acidified Product</v>
      </c>
      <c r="S755" s="352" t="str">
        <f>IFERROR(VLOOKUP(F755,Database!A:G,7,FALSE),"FG not Found")</f>
        <v>Not a Designated Item</v>
      </c>
      <c r="T755" s="281" t="b">
        <f t="shared" si="122"/>
        <v>0</v>
      </c>
      <c r="X755" s="284" t="e">
        <f>IF(VLOOKUP($T755,Tags!A:AU,28)=$E755,"Tags/Reported Prod Match","Not a Match")</f>
        <v>#N/A</v>
      </c>
    </row>
    <row r="756" spans="1:24" x14ac:dyDescent="0.25">
      <c r="A756" s="282">
        <f t="shared" si="114"/>
        <v>750.1</v>
      </c>
      <c r="B756" s="630">
        <v>43929</v>
      </c>
      <c r="C756" s="615">
        <v>0</v>
      </c>
      <c r="D756" s="615">
        <v>4458</v>
      </c>
      <c r="E756" s="267">
        <f t="shared" si="115"/>
        <v>4458</v>
      </c>
      <c r="F756" s="615">
        <v>3619210520</v>
      </c>
      <c r="G756" s="267" t="str">
        <f>IFERROR(VLOOKUP(F756,Database!A:D,2,FALSE),"FG not Found")</f>
        <v>SCO SQR 9.5OZ ORG BLKBYPMGR FS 6CT</v>
      </c>
      <c r="H756" s="269">
        <f>IFERROR(VLOOKUP(F756,Database!A:C,3,FALSE),"r")</f>
        <v>2390</v>
      </c>
      <c r="I756" s="269">
        <f>IFERROR(VLOOKUP(F756,Database!A:D,4,FALSE),"r")</f>
        <v>360</v>
      </c>
      <c r="J756" s="615"/>
      <c r="K756" s="269">
        <f t="shared" si="116"/>
        <v>18</v>
      </c>
      <c r="L756" s="269">
        <f t="shared" si="117"/>
        <v>6480</v>
      </c>
      <c r="M756" s="335">
        <f t="shared" si="118"/>
        <v>0</v>
      </c>
      <c r="N756" s="269">
        <f t="shared" si="119"/>
        <v>13</v>
      </c>
      <c r="O756" s="269">
        <f t="shared" si="120"/>
        <v>4458</v>
      </c>
      <c r="P756" s="340">
        <f t="shared" si="121"/>
        <v>31070</v>
      </c>
      <c r="Q756" s="353" t="str">
        <f>IFERROR(VLOOKUP(F756,Database!A:F,6,FALSE),"No")</f>
        <v>Not a Designated Item to Send on Maturity</v>
      </c>
      <c r="R756" s="353" t="str">
        <f>IFERROR(VLOOKUP(F757,Database!A:E,5,FALSE),"")</f>
        <v>Not Acidified Product</v>
      </c>
      <c r="S756" s="352" t="str">
        <f>IFERROR(VLOOKUP(F756,Database!A:G,7,FALSE),"FG not Found")</f>
        <v>Not a Designated Item</v>
      </c>
      <c r="T756" s="281" t="b">
        <f t="shared" si="122"/>
        <v>0</v>
      </c>
      <c r="X756" s="284" t="e">
        <f>IF(VLOOKUP($T756,Tags!A:AU,28)=$E756,"Tags/Reported Prod Match","Not a Match")</f>
        <v>#N/A</v>
      </c>
    </row>
    <row r="757" spans="1:24" x14ac:dyDescent="0.25">
      <c r="A757" s="282">
        <f t="shared" si="114"/>
        <v>751.1</v>
      </c>
      <c r="B757" s="630">
        <v>43929</v>
      </c>
      <c r="C757" s="615">
        <v>0</v>
      </c>
      <c r="D757" s="615">
        <v>1574</v>
      </c>
      <c r="E757" s="267">
        <f t="shared" si="115"/>
        <v>1574</v>
      </c>
      <c r="F757" s="615">
        <v>5150003362</v>
      </c>
      <c r="G757" s="267" t="str">
        <f>IFERROR(VLOOKUP(F757,Database!A:D,2,FALSE),"FG not Found")</f>
        <v>DK 10 OZ APRICOT PRESERVES-6PK</v>
      </c>
      <c r="H757" s="269">
        <f>IFERROR(VLOOKUP(F757,Database!A:C,3,FALSE),"r")</f>
        <v>2462</v>
      </c>
      <c r="I757" s="269">
        <f>IFERROR(VLOOKUP(F757,Database!A:D,4,FALSE),"r")</f>
        <v>360</v>
      </c>
      <c r="J757" s="615"/>
      <c r="K757" s="269">
        <f t="shared" si="116"/>
        <v>18</v>
      </c>
      <c r="L757" s="269">
        <f t="shared" si="117"/>
        <v>6480</v>
      </c>
      <c r="M757" s="335">
        <f t="shared" si="118"/>
        <v>0</v>
      </c>
      <c r="N757" s="269">
        <f t="shared" si="119"/>
        <v>5</v>
      </c>
      <c r="O757" s="269">
        <f t="shared" si="120"/>
        <v>1574</v>
      </c>
      <c r="P757" s="340">
        <f t="shared" si="121"/>
        <v>12310</v>
      </c>
      <c r="Q757" s="353" t="str">
        <f>IFERROR(VLOOKUP(F757,Database!A:F,6,FALSE),"No")</f>
        <v>Not a Designated Item to Send on Maturity</v>
      </c>
      <c r="R757" s="353" t="str">
        <f>IFERROR(VLOOKUP(F758,Database!A:E,5,FALSE),"")</f>
        <v>Not Acidified Product</v>
      </c>
      <c r="S757" s="352" t="str">
        <f>IFERROR(VLOOKUP(F757,Database!A:G,7,FALSE),"FG not Found")</f>
        <v>Not a Designated Item</v>
      </c>
      <c r="T757" s="281" t="b">
        <f t="shared" si="122"/>
        <v>0</v>
      </c>
      <c r="X757" s="284" t="e">
        <f>IF(VLOOKUP($T757,Tags!A:AU,28)=$E757,"Tags/Reported Prod Match","Not a Match")</f>
        <v>#N/A</v>
      </c>
    </row>
    <row r="758" spans="1:24" x14ac:dyDescent="0.25">
      <c r="A758" s="282">
        <f t="shared" si="114"/>
        <v>752.1</v>
      </c>
      <c r="B758" s="630">
        <v>43929</v>
      </c>
      <c r="C758" s="615">
        <v>0</v>
      </c>
      <c r="D758" s="615">
        <v>1814</v>
      </c>
      <c r="E758" s="267">
        <f t="shared" si="115"/>
        <v>1814</v>
      </c>
      <c r="F758" s="615">
        <v>5150003067</v>
      </c>
      <c r="G758" s="267" t="str">
        <f>IFERROR(VLOOKUP(F758,Database!A:D,2,FALSE),"FG not Found")</f>
        <v>DK 9.5OZ PURELY FT BLKSWT CHRY</v>
      </c>
      <c r="H758" s="269">
        <f>IFERROR(VLOOKUP(F758,Database!A:C,3,FALSE),"r")</f>
        <v>2405</v>
      </c>
      <c r="I758" s="269">
        <f>IFERROR(VLOOKUP(F758,Database!A:D,4,FALSE),"r")</f>
        <v>360</v>
      </c>
      <c r="J758" s="615"/>
      <c r="K758" s="269">
        <f t="shared" si="116"/>
        <v>18</v>
      </c>
      <c r="L758" s="269">
        <f t="shared" si="117"/>
        <v>6480</v>
      </c>
      <c r="M758" s="335">
        <f t="shared" si="118"/>
        <v>0</v>
      </c>
      <c r="N758" s="269">
        <f t="shared" si="119"/>
        <v>6</v>
      </c>
      <c r="O758" s="269">
        <f t="shared" si="120"/>
        <v>1814</v>
      </c>
      <c r="P758" s="340">
        <f t="shared" si="121"/>
        <v>14430</v>
      </c>
      <c r="Q758" s="353" t="str">
        <f>IFERROR(VLOOKUP(F758,Database!A:F,6,FALSE),"No")</f>
        <v>Not a Designated Item to Send on Maturity</v>
      </c>
      <c r="R758" s="353" t="str">
        <f>IFERROR(VLOOKUP(F759,Database!A:E,5,FALSE),"")</f>
        <v>Not Acidified Product</v>
      </c>
      <c r="S758" s="352" t="str">
        <f>IFERROR(VLOOKUP(F758,Database!A:G,7,FALSE),"FG not Found")</f>
        <v>Not a Designated Item</v>
      </c>
      <c r="T758" s="281" t="b">
        <f t="shared" si="122"/>
        <v>0</v>
      </c>
      <c r="X758" s="284" t="e">
        <f>IF(VLOOKUP($T758,Tags!A:AU,28)=$E758,"Tags/Reported Prod Match","Not a Match")</f>
        <v>#N/A</v>
      </c>
    </row>
    <row r="759" spans="1:24" x14ac:dyDescent="0.25">
      <c r="A759" s="282">
        <f t="shared" si="114"/>
        <v>753.1</v>
      </c>
      <c r="B759" s="630">
        <v>43929</v>
      </c>
      <c r="C759" s="615">
        <v>0</v>
      </c>
      <c r="D759" s="615">
        <v>1555</v>
      </c>
      <c r="E759" s="267">
        <f t="shared" si="115"/>
        <v>1555</v>
      </c>
      <c r="F759" s="615">
        <v>5150003366</v>
      </c>
      <c r="G759" s="267" t="str">
        <f>IFERROR(VLOOKUP(F759,Database!A:D,2,FALSE),"FG not Found")</f>
        <v>DK 10 OZ BLK SWEET CHERRY PRES-6PK</v>
      </c>
      <c r="H759" s="269">
        <f>IFERROR(VLOOKUP(F759,Database!A:C,3,FALSE),"r")</f>
        <v>2462</v>
      </c>
      <c r="I759" s="269">
        <f>IFERROR(VLOOKUP(F759,Database!A:D,4,FALSE),"r")</f>
        <v>360</v>
      </c>
      <c r="J759" s="615"/>
      <c r="K759" s="269">
        <f t="shared" si="116"/>
        <v>18</v>
      </c>
      <c r="L759" s="269">
        <f t="shared" si="117"/>
        <v>6480</v>
      </c>
      <c r="M759" s="335">
        <f t="shared" si="118"/>
        <v>0</v>
      </c>
      <c r="N759" s="269">
        <f t="shared" si="119"/>
        <v>5</v>
      </c>
      <c r="O759" s="269">
        <f t="shared" si="120"/>
        <v>1555</v>
      </c>
      <c r="P759" s="340">
        <f t="shared" si="121"/>
        <v>12310</v>
      </c>
      <c r="Q759" s="353" t="str">
        <f>IFERROR(VLOOKUP(F759,Database!A:F,6,FALSE),"No")</f>
        <v>Not a Designated Item to Send on Maturity</v>
      </c>
      <c r="R759" s="353" t="str">
        <f>IFERROR(VLOOKUP(F760,Database!A:E,5,FALSE),"")</f>
        <v>Not Acidified Product</v>
      </c>
      <c r="S759" s="352" t="str">
        <f>IFERROR(VLOOKUP(F759,Database!A:G,7,FALSE),"FG not Found")</f>
        <v>Not a Designated Item</v>
      </c>
      <c r="T759" s="281" t="b">
        <f t="shared" si="122"/>
        <v>0</v>
      </c>
      <c r="X759" s="284" t="e">
        <f>IF(VLOOKUP($T759,Tags!A:AU,28)=$E759,"Tags/Reported Prod Match","Not a Match")</f>
        <v>#N/A</v>
      </c>
    </row>
    <row r="760" spans="1:24" x14ac:dyDescent="0.25">
      <c r="A760" s="282">
        <f t="shared" si="114"/>
        <v>754.1</v>
      </c>
      <c r="B760" s="630">
        <v>43929</v>
      </c>
      <c r="C760" s="615">
        <v>0</v>
      </c>
      <c r="D760" s="615">
        <v>1587</v>
      </c>
      <c r="E760" s="267">
        <f t="shared" si="115"/>
        <v>1587</v>
      </c>
      <c r="F760" s="615">
        <v>5150003353</v>
      </c>
      <c r="G760" s="267" t="str">
        <f>IFERROR(VLOOKUP(F760,Database!A:D,2,FALSE),"FG not Found")</f>
        <v>DK 10 OZ SDL STRAWBERRY PRES-6PK</v>
      </c>
      <c r="H760" s="269">
        <f>IFERROR(VLOOKUP(F760,Database!A:C,3,FALSE),"r")</f>
        <v>2462</v>
      </c>
      <c r="I760" s="269">
        <f>IFERROR(VLOOKUP(F760,Database!A:D,4,FALSE),"r")</f>
        <v>360</v>
      </c>
      <c r="J760" s="615"/>
      <c r="K760" s="269">
        <f t="shared" si="116"/>
        <v>18</v>
      </c>
      <c r="L760" s="269">
        <f t="shared" si="117"/>
        <v>6480</v>
      </c>
      <c r="M760" s="335">
        <f t="shared" si="118"/>
        <v>0</v>
      </c>
      <c r="N760" s="269">
        <f t="shared" si="119"/>
        <v>5</v>
      </c>
      <c r="O760" s="269">
        <f t="shared" si="120"/>
        <v>1587</v>
      </c>
      <c r="P760" s="340">
        <f t="shared" si="121"/>
        <v>12310</v>
      </c>
      <c r="Q760" s="353" t="str">
        <f>IFERROR(VLOOKUP(F760,Database!A:F,6,FALSE),"No")</f>
        <v>Not a Designated Item to Send on Maturity</v>
      </c>
      <c r="R760" s="353" t="str">
        <f>IFERROR(VLOOKUP(F761,Database!A:E,5,FALSE),"")</f>
        <v>Not Acidified Product</v>
      </c>
      <c r="S760" s="352" t="str">
        <f>IFERROR(VLOOKUP(F760,Database!A:G,7,FALSE),"FG not Found")</f>
        <v>Not a Designated Item</v>
      </c>
      <c r="T760" s="281" t="b">
        <f t="shared" si="122"/>
        <v>0</v>
      </c>
      <c r="X760" s="284" t="e">
        <f>IF(VLOOKUP($T760,Tags!A:AU,28)=$E760,"Tags/Reported Prod Match","Not a Match")</f>
        <v>#N/A</v>
      </c>
    </row>
    <row r="761" spans="1:24" x14ac:dyDescent="0.25">
      <c r="A761" s="282">
        <f t="shared" si="114"/>
        <v>755.1</v>
      </c>
      <c r="B761" s="630">
        <v>43929</v>
      </c>
      <c r="C761" s="615">
        <v>0</v>
      </c>
      <c r="D761" s="615">
        <v>2050</v>
      </c>
      <c r="E761" s="267">
        <f t="shared" si="115"/>
        <v>2050</v>
      </c>
      <c r="F761" s="615">
        <v>5150003356</v>
      </c>
      <c r="G761" s="267" t="str">
        <f>IFERROR(VLOOKUP(F761,Database!A:D,2,FALSE),"FG not Found")</f>
        <v>DK 10 OZ SDL RED RASP PRES-6PK</v>
      </c>
      <c r="H761" s="269">
        <f>IFERROR(VLOOKUP(F761,Database!A:C,3,FALSE),"r")</f>
        <v>2462</v>
      </c>
      <c r="I761" s="269">
        <f>IFERROR(VLOOKUP(F761,Database!A:D,4,FALSE),"r")</f>
        <v>360</v>
      </c>
      <c r="J761" s="615"/>
      <c r="K761" s="269">
        <f t="shared" si="116"/>
        <v>18</v>
      </c>
      <c r="L761" s="269">
        <f t="shared" si="117"/>
        <v>6480</v>
      </c>
      <c r="M761" s="335">
        <f t="shared" si="118"/>
        <v>0</v>
      </c>
      <c r="N761" s="269">
        <f t="shared" si="119"/>
        <v>6</v>
      </c>
      <c r="O761" s="269">
        <f t="shared" si="120"/>
        <v>2050</v>
      </c>
      <c r="P761" s="340">
        <f t="shared" si="121"/>
        <v>14772</v>
      </c>
      <c r="Q761" s="353" t="str">
        <f>IFERROR(VLOOKUP(F761,Database!A:F,6,FALSE),"No")</f>
        <v>Not a Designated Item to Send on Maturity</v>
      </c>
      <c r="R761" s="353" t="str">
        <f>IFERROR(VLOOKUP(F762,Database!A:E,5,FALSE),"")</f>
        <v>Not Acidified Product</v>
      </c>
      <c r="S761" s="352" t="str">
        <f>IFERROR(VLOOKUP(F761,Database!A:G,7,FALSE),"FG not Found")</f>
        <v>Not a Designated Item</v>
      </c>
      <c r="T761" s="281" t="b">
        <f t="shared" si="122"/>
        <v>0</v>
      </c>
      <c r="X761" s="284" t="e">
        <f>IF(VLOOKUP($T761,Tags!A:AU,28)=$E761,"Tags/Reported Prod Match","Not a Match")</f>
        <v>#N/A</v>
      </c>
    </row>
    <row r="762" spans="1:24" x14ac:dyDescent="0.25">
      <c r="A762" s="282">
        <f t="shared" si="114"/>
        <v>756.1</v>
      </c>
      <c r="B762" s="630">
        <v>43929</v>
      </c>
      <c r="C762" s="615">
        <v>0</v>
      </c>
      <c r="D762" s="615">
        <v>891</v>
      </c>
      <c r="E762" s="267">
        <f t="shared" si="115"/>
        <v>891</v>
      </c>
      <c r="F762" s="615">
        <v>5150002656</v>
      </c>
      <c r="G762" s="267" t="str">
        <f>IFERROR(VLOOKUP(F762,Database!A:D,2,FALSE),"FG not Found")</f>
        <v>DK SQR 12/10 OZ SDL BLACKBRY PRES</v>
      </c>
      <c r="H762" s="269">
        <f>IFERROR(VLOOKUP(F762,Database!A:C,3,FALSE),"r")</f>
        <v>2390.8000000000002</v>
      </c>
      <c r="I762" s="269">
        <f>IFERROR(VLOOKUP(F762,Database!A:D,4,FALSE),"r")</f>
        <v>176</v>
      </c>
      <c r="J762" s="615"/>
      <c r="K762" s="269">
        <f t="shared" si="116"/>
        <v>18</v>
      </c>
      <c r="L762" s="269">
        <f t="shared" si="117"/>
        <v>3168</v>
      </c>
      <c r="M762" s="335">
        <f t="shared" si="118"/>
        <v>0</v>
      </c>
      <c r="N762" s="269">
        <f t="shared" si="119"/>
        <v>6</v>
      </c>
      <c r="O762" s="269">
        <f t="shared" si="120"/>
        <v>891</v>
      </c>
      <c r="P762" s="340">
        <f t="shared" si="121"/>
        <v>14344.800000000001</v>
      </c>
      <c r="Q762" s="353" t="str">
        <f>IFERROR(VLOOKUP(F762,Database!A:F,6,FALSE),"No")</f>
        <v>Not a Designated Item to Send on Maturity</v>
      </c>
      <c r="R762" s="353" t="str">
        <f>IFERROR(VLOOKUP(F763,Database!A:E,5,FALSE),"")</f>
        <v>A</v>
      </c>
      <c r="S762" s="352" t="str">
        <f>IFERROR(VLOOKUP(F762,Database!A:G,7,FALSE),"FG not Found")</f>
        <v>Not a Designated Item</v>
      </c>
      <c r="T762" s="281" t="b">
        <f t="shared" si="122"/>
        <v>0</v>
      </c>
      <c r="X762" s="284" t="e">
        <f>IF(VLOOKUP($T762,Tags!A:AU,28)=$E762,"Tags/Reported Prod Match","Not a Match")</f>
        <v>#N/A</v>
      </c>
    </row>
    <row r="763" spans="1:24" x14ac:dyDescent="0.25">
      <c r="A763" s="282">
        <f t="shared" ref="A763:A826" si="124">A762+1</f>
        <v>757.1</v>
      </c>
      <c r="B763" s="630">
        <v>43929</v>
      </c>
      <c r="C763" s="615">
        <v>0</v>
      </c>
      <c r="D763" s="615">
        <v>1944</v>
      </c>
      <c r="E763" s="267">
        <f t="shared" si="115"/>
        <v>1944</v>
      </c>
      <c r="F763" s="615">
        <v>5150003001</v>
      </c>
      <c r="G763" s="267" t="str">
        <f>IFERROR(VLOOKUP(F763,Database!A:D,2,FALSE),"FG not Found")</f>
        <v>DK SQR 8 OZ SF SPLDA STRAW PRES-6PK</v>
      </c>
      <c r="H763" s="269">
        <f>IFERROR(VLOOKUP(F763,Database!A:C,3,FALSE),"r")</f>
        <v>2174</v>
      </c>
      <c r="I763" s="269">
        <f>IFERROR(VLOOKUP(F763,Database!A:D,4,FALSE),"r")</f>
        <v>360</v>
      </c>
      <c r="J763" s="615"/>
      <c r="K763" s="269">
        <f t="shared" si="116"/>
        <v>20</v>
      </c>
      <c r="L763" s="269">
        <f t="shared" si="117"/>
        <v>7200</v>
      </c>
      <c r="M763" s="335">
        <f t="shared" si="118"/>
        <v>0</v>
      </c>
      <c r="N763" s="269">
        <f t="shared" si="119"/>
        <v>6</v>
      </c>
      <c r="O763" s="269">
        <f t="shared" si="120"/>
        <v>1944</v>
      </c>
      <c r="P763" s="340">
        <f t="shared" si="121"/>
        <v>13044</v>
      </c>
      <c r="Q763" s="353" t="str">
        <f>IFERROR(VLOOKUP(F763,Database!A:F,6,FALSE),"No")</f>
        <v>Not a Designated Item to Send on Maturity</v>
      </c>
      <c r="R763" s="353" t="str">
        <f>IFERROR(VLOOKUP(F764,Database!A:E,5,FALSE),"")</f>
        <v>N</v>
      </c>
      <c r="S763" s="352" t="str">
        <f>IFERROR(VLOOKUP(F763,Database!A:G,7,FALSE),"FG not Found")</f>
        <v>Not a Designated Item</v>
      </c>
      <c r="T763" s="281" t="b">
        <f t="shared" si="122"/>
        <v>0</v>
      </c>
      <c r="X763" s="284" t="e">
        <f>IF(VLOOKUP($T763,Tags!A:AU,28)=$E763,"Tags/Reported Prod Match","Not a Match")</f>
        <v>#N/A</v>
      </c>
    </row>
    <row r="764" spans="1:24" x14ac:dyDescent="0.25">
      <c r="A764" s="282">
        <f t="shared" si="124"/>
        <v>758.1</v>
      </c>
      <c r="B764" s="630">
        <v>43929</v>
      </c>
      <c r="C764" s="615">
        <v>0</v>
      </c>
      <c r="D764" s="615">
        <v>12835</v>
      </c>
      <c r="E764" s="267">
        <f t="shared" si="115"/>
        <v>12835</v>
      </c>
      <c r="F764" s="615">
        <v>5150028620</v>
      </c>
      <c r="G764" s="267" t="str">
        <f>IFERROR(VLOOKUP(F764,Database!A:D,2,FALSE),"FG not Found")</f>
        <v>C&amp;B 9 OZ MAJOR GREY CHUTNEY</v>
      </c>
      <c r="H764" s="269">
        <f>IFERROR(VLOOKUP(F764,Database!A:C,3,FALSE),"r")</f>
        <v>1646</v>
      </c>
      <c r="I764" s="269">
        <f>IFERROR(VLOOKUP(F764,Database!A:D,4,FALSE),"r")</f>
        <v>280</v>
      </c>
      <c r="J764" s="615"/>
      <c r="K764" s="269">
        <f t="shared" si="116"/>
        <v>26</v>
      </c>
      <c r="L764" s="269">
        <f t="shared" si="117"/>
        <v>7280</v>
      </c>
      <c r="M764" s="770">
        <f t="shared" si="118"/>
        <v>1</v>
      </c>
      <c r="N764" s="269">
        <f t="shared" si="119"/>
        <v>20</v>
      </c>
      <c r="O764" s="269">
        <f t="shared" si="120"/>
        <v>5555</v>
      </c>
      <c r="P764" s="340">
        <f t="shared" si="121"/>
        <v>32920</v>
      </c>
      <c r="Q764" s="353" t="str">
        <f>IFERROR(VLOOKUP(F764,Database!A:F,6,FALSE),"No")</f>
        <v>Not a Designated Item to Send on Maturity</v>
      </c>
      <c r="R764" s="353" t="str">
        <f>IFERROR(VLOOKUP(F765,Database!A:E,5,FALSE),"")</f>
        <v>O</v>
      </c>
      <c r="S764" s="352" t="str">
        <f>IFERROR(VLOOKUP(F764,Database!A:G,7,FALSE),"FG not Found")</f>
        <v>Not a Designated Item</v>
      </c>
      <c r="T764" s="281" t="b">
        <f t="shared" si="122"/>
        <v>0</v>
      </c>
      <c r="X764" s="284" t="e">
        <f>IF(VLOOKUP($T764,Tags!A:AU,28)=$E764,"Tags/Reported Prod Match","Not a Match")</f>
        <v>#N/A</v>
      </c>
    </row>
    <row r="765" spans="1:24" x14ac:dyDescent="0.25">
      <c r="A765" s="282">
        <f t="shared" si="124"/>
        <v>759.1</v>
      </c>
      <c r="B765" s="630">
        <v>43929</v>
      </c>
      <c r="C765" s="615">
        <v>0</v>
      </c>
      <c r="D765" s="615">
        <v>2649</v>
      </c>
      <c r="E765" s="267">
        <f t="shared" si="115"/>
        <v>2649</v>
      </c>
      <c r="F765" s="615">
        <v>5150028621</v>
      </c>
      <c r="G765" s="267" t="str">
        <f>IFERROR(VLOOKUP(F765,Database!A:D,2,FALSE),"FG not Found")</f>
        <v>C&amp;B 9 OZ HOT MANGO CHUTNEY</v>
      </c>
      <c r="H765" s="269">
        <f>IFERROR(VLOOKUP(F765,Database!A:C,3,FALSE),"r")</f>
        <v>1646</v>
      </c>
      <c r="I765" s="269">
        <f>IFERROR(VLOOKUP(F765,Database!A:D,4,FALSE),"r")</f>
        <v>280</v>
      </c>
      <c r="J765" s="615"/>
      <c r="K765" s="269">
        <f t="shared" si="116"/>
        <v>26</v>
      </c>
      <c r="L765" s="269">
        <f t="shared" si="117"/>
        <v>7280</v>
      </c>
      <c r="M765" s="335">
        <f t="shared" si="118"/>
        <v>0</v>
      </c>
      <c r="N765" s="269">
        <f t="shared" si="119"/>
        <v>10</v>
      </c>
      <c r="O765" s="269">
        <f t="shared" si="120"/>
        <v>2649</v>
      </c>
      <c r="P765" s="340">
        <f t="shared" si="121"/>
        <v>16460</v>
      </c>
      <c r="Q765" s="353" t="str">
        <f>IFERROR(VLOOKUP(F765,Database!A:F,6,FALSE),"No")</f>
        <v>Not a Designated Item to Send on Maturity</v>
      </c>
      <c r="R765" s="353" t="str">
        <f>IFERROR(VLOOKUP(F766,Database!A:E,5,FALSE),"")</f>
        <v>Not Acidified Product</v>
      </c>
      <c r="S765" s="352" t="str">
        <f>IFERROR(VLOOKUP(F765,Database!A:G,7,FALSE),"FG not Found")</f>
        <v>Not a Designated Item</v>
      </c>
      <c r="T765" s="281" t="b">
        <f t="shared" si="122"/>
        <v>0</v>
      </c>
      <c r="X765" s="284" t="e">
        <f>IF(VLOOKUP($T765,Tags!A:AU,28)=$E765,"Tags/Reported Prod Match","Not a Match")</f>
        <v>#N/A</v>
      </c>
    </row>
    <row r="766" spans="1:24" x14ac:dyDescent="0.25">
      <c r="A766" s="282">
        <f t="shared" si="124"/>
        <v>760.1</v>
      </c>
      <c r="B766" s="841"/>
      <c r="C766" s="842">
        <v>0</v>
      </c>
      <c r="D766" s="842"/>
      <c r="E766" s="843">
        <f t="shared" si="115"/>
        <v>0</v>
      </c>
      <c r="F766" s="842">
        <v>6984806361</v>
      </c>
      <c r="G766" s="843" t="str">
        <f>IFERROR(VLOOKUP(F766,Database!A:D,2,FALSE),"FG not Found")</f>
        <v>DF 500ML LT RASP FRT SPREAD</v>
      </c>
      <c r="H766" s="844">
        <f>IFERROR(VLOOKUP(F766,Database!A:C,3,FALSE),"r")</f>
        <v>2022.2</v>
      </c>
      <c r="I766" s="844">
        <f>IFERROR(VLOOKUP(F766,Database!A:D,4,FALSE),"r")</f>
        <v>84</v>
      </c>
      <c r="J766" s="842"/>
      <c r="K766" s="844">
        <f t="shared" si="116"/>
        <v>22</v>
      </c>
      <c r="L766" s="844">
        <f t="shared" si="117"/>
        <v>1848</v>
      </c>
      <c r="M766" s="845">
        <f t="shared" si="118"/>
        <v>0</v>
      </c>
      <c r="N766" s="844">
        <f t="shared" si="119"/>
        <v>0</v>
      </c>
      <c r="O766" s="844">
        <f t="shared" si="120"/>
        <v>0</v>
      </c>
      <c r="P766" s="846">
        <f t="shared" si="121"/>
        <v>0</v>
      </c>
      <c r="Q766" s="847" t="str">
        <f>IFERROR(VLOOKUP(F766,Database!A:F,6,FALSE),"No")</f>
        <v>Not a Designated Item to Send on Maturity</v>
      </c>
      <c r="R766" s="847" t="str">
        <f>IFERROR(VLOOKUP(F767,Database!A:E,5,FALSE),"")</f>
        <v>Not Acidified Product</v>
      </c>
      <c r="S766" s="352" t="str">
        <f>IFERROR(VLOOKUP(F766,Database!A:G,7,FALSE),"FG not Found")</f>
        <v>Not a Designated Item</v>
      </c>
      <c r="T766" s="281" t="b">
        <f t="shared" si="122"/>
        <v>0</v>
      </c>
      <c r="X766" s="284" t="e">
        <f>IF(VLOOKUP($T766,Tags!A:AU,28)=$E766,"Tags/Reported Prod Match","Not a Match")</f>
        <v>#N/A</v>
      </c>
    </row>
    <row r="767" spans="1:24" x14ac:dyDescent="0.25">
      <c r="A767" s="282">
        <f t="shared" si="124"/>
        <v>761.1</v>
      </c>
      <c r="B767" s="630"/>
      <c r="C767" s="615">
        <v>0</v>
      </c>
      <c r="D767" s="615">
        <v>32336</v>
      </c>
      <c r="E767" s="267">
        <f t="shared" si="115"/>
        <v>32336</v>
      </c>
      <c r="F767" s="615">
        <v>5150024358</v>
      </c>
      <c r="G767" s="267" t="str">
        <f>IFERROR(VLOOKUP(F767,Database!A:D,2,FALSE),"FG not Found")</f>
        <v>SM 7.25 OZ MGSHL CHOC TPG 8 CT</v>
      </c>
      <c r="H767" s="269">
        <f>IFERROR(VLOOKUP(F767,Database!A:C,3,FALSE),"r")</f>
        <v>1277.5999999999999</v>
      </c>
      <c r="I767" s="269">
        <f>IFERROR(VLOOKUP(F767,Database!A:D,4,FALSE),"r")</f>
        <v>282</v>
      </c>
      <c r="J767" s="615"/>
      <c r="K767" s="269">
        <f t="shared" si="116"/>
        <v>26</v>
      </c>
      <c r="L767" s="269">
        <f t="shared" si="117"/>
        <v>7332</v>
      </c>
      <c r="M767" s="770">
        <f t="shared" si="118"/>
        <v>4</v>
      </c>
      <c r="N767" s="269">
        <f t="shared" si="119"/>
        <v>11</v>
      </c>
      <c r="O767" s="269">
        <f t="shared" si="120"/>
        <v>3008</v>
      </c>
      <c r="P767" s="340">
        <f t="shared" si="121"/>
        <v>14053.599999999999</v>
      </c>
      <c r="Q767" s="353" t="str">
        <f>IFERROR(VLOOKUP(F767,Database!A:F,6,FALSE),"No")</f>
        <v>MICRO</v>
      </c>
      <c r="R767" s="353" t="str">
        <f>IFERROR(VLOOKUP(F768,Database!A:E,5,FALSE),"")</f>
        <v>Q</v>
      </c>
      <c r="S767" s="352" t="str">
        <f>IFERROR(VLOOKUP(F767,Database!A:G,7,FALSE),"FG not Found")</f>
        <v>Not a Designated Item</v>
      </c>
      <c r="T767" s="281" t="b">
        <f t="shared" si="122"/>
        <v>1</v>
      </c>
      <c r="X767" s="284" t="e">
        <f>IF(VLOOKUP($T767,Tags!A:AU,28)=$E767,"Tags/Reported Prod Match","Not a Match")</f>
        <v>#N/A</v>
      </c>
    </row>
    <row r="768" spans="1:24" x14ac:dyDescent="0.25">
      <c r="A768" s="282">
        <f t="shared" si="124"/>
        <v>762.1</v>
      </c>
      <c r="B768" s="630"/>
      <c r="C768" s="615">
        <v>0</v>
      </c>
      <c r="D768" s="615">
        <v>20233</v>
      </c>
      <c r="E768" s="267">
        <f t="shared" si="115"/>
        <v>20233</v>
      </c>
      <c r="F768" s="615">
        <v>5150055225</v>
      </c>
      <c r="G768" s="267" t="str">
        <f>IFERROR(VLOOKUP(F768,Database!A:D,2,FALSE),"FG not Found")</f>
        <v>C&amp;B 12 OZ ZESTY SHRIMP SCE 6CT</v>
      </c>
      <c r="H768" s="269">
        <f>IFERROR(VLOOKUP(F768,Database!A:C,3,FALSE),"r")</f>
        <v>1510</v>
      </c>
      <c r="I768" s="269">
        <f>IFERROR(VLOOKUP(F768,Database!A:D,4,FALSE),"r")</f>
        <v>200</v>
      </c>
      <c r="J768" s="615"/>
      <c r="K768" s="269">
        <f t="shared" si="116"/>
        <v>26</v>
      </c>
      <c r="L768" s="269">
        <f t="shared" si="117"/>
        <v>5200</v>
      </c>
      <c r="M768" s="770">
        <f t="shared" si="118"/>
        <v>3</v>
      </c>
      <c r="N768" s="269">
        <f t="shared" si="119"/>
        <v>24</v>
      </c>
      <c r="O768" s="269">
        <f t="shared" si="120"/>
        <v>4633</v>
      </c>
      <c r="P768" s="340">
        <f t="shared" si="121"/>
        <v>36240</v>
      </c>
      <c r="Q768" s="353" t="str">
        <f>IFERROR(VLOOKUP(F768,Database!A:F,6,FALSE),"No")</f>
        <v>Not a Designated Item to Send on Maturity</v>
      </c>
      <c r="R768" s="353" t="str">
        <f>IFERROR(VLOOKUP(F769,Database!A:E,5,FALSE),"")</f>
        <v>Not Acidified Product</v>
      </c>
      <c r="S768" s="352" t="str">
        <f>IFERROR(VLOOKUP(F768,Database!A:G,7,FALSE),"FG not Found")</f>
        <v>Not a Designated Item</v>
      </c>
      <c r="T768" s="281" t="b">
        <f t="shared" si="122"/>
        <v>0</v>
      </c>
      <c r="X768" s="284" t="e">
        <f>IF(VLOOKUP($T768,Tags!A:AU,28)=$E768,"Tags/Reported Prod Match","Not a Match")</f>
        <v>#N/A</v>
      </c>
    </row>
    <row r="769" spans="1:24" x14ac:dyDescent="0.25">
      <c r="A769" s="282">
        <f t="shared" si="124"/>
        <v>763.1</v>
      </c>
      <c r="B769" s="630"/>
      <c r="C769" s="615">
        <v>0</v>
      </c>
      <c r="D769" s="615"/>
      <c r="E769" s="267">
        <f t="shared" si="115"/>
        <v>0</v>
      </c>
      <c r="F769" s="615">
        <v>5150028601</v>
      </c>
      <c r="G769" s="267" t="str">
        <f>IFERROR(VLOOKUP(F769,Database!A:D,2,FALSE),"FG not Found")</f>
        <v>C&amp;B 12 OZ ORANGE MARMALADE</v>
      </c>
      <c r="H769" s="269">
        <f>IFERROR(VLOOKUP(F769,Database!A:C,3,FALSE),"r")</f>
        <v>2048</v>
      </c>
      <c r="I769" s="269">
        <f>IFERROR(VLOOKUP(F769,Database!A:D,4,FALSE),"r")</f>
        <v>270</v>
      </c>
      <c r="J769" s="615"/>
      <c r="K769" s="269">
        <f t="shared" si="116"/>
        <v>21</v>
      </c>
      <c r="L769" s="269">
        <f t="shared" si="117"/>
        <v>5670</v>
      </c>
      <c r="M769" s="335">
        <f t="shared" si="118"/>
        <v>0</v>
      </c>
      <c r="N769" s="269">
        <f t="shared" si="119"/>
        <v>0</v>
      </c>
      <c r="O769" s="269">
        <f t="shared" si="120"/>
        <v>0</v>
      </c>
      <c r="P769" s="340">
        <f t="shared" si="121"/>
        <v>0</v>
      </c>
      <c r="Q769" s="353" t="str">
        <f>IFERROR(VLOOKUP(F769,Database!A:F,6,FALSE),"No")</f>
        <v>Not a Designated Item to Send on Maturity</v>
      </c>
      <c r="R769" s="353" t="str">
        <f>IFERROR(VLOOKUP(F770,Database!A:E,5,FALSE),"")</f>
        <v>N</v>
      </c>
      <c r="S769" s="352" t="str">
        <f>IFERROR(VLOOKUP(F769,Database!A:G,7,FALSE),"FG not Found")</f>
        <v>Not a Designated Item</v>
      </c>
      <c r="T769" s="281" t="b">
        <f t="shared" si="122"/>
        <v>0</v>
      </c>
      <c r="X769" s="284" t="e">
        <f>IF(VLOOKUP($T769,Tags!A:AU,28)=$E769,"Tags/Reported Prod Match","Not a Match")</f>
        <v>#N/A</v>
      </c>
    </row>
    <row r="770" spans="1:24" x14ac:dyDescent="0.25">
      <c r="A770" s="282">
        <f t="shared" si="124"/>
        <v>764.1</v>
      </c>
      <c r="B770" s="776"/>
      <c r="C770" s="777">
        <v>0</v>
      </c>
      <c r="D770" s="777">
        <v>12449</v>
      </c>
      <c r="E770" s="778">
        <f t="shared" si="115"/>
        <v>12449</v>
      </c>
      <c r="F770" s="777">
        <v>5150028620</v>
      </c>
      <c r="G770" s="778" t="str">
        <f>IFERROR(VLOOKUP(F770,Database!A:D,2,FALSE),"FG not Found")</f>
        <v>C&amp;B 9 OZ MAJOR GREY CHUTNEY</v>
      </c>
      <c r="H770" s="779">
        <f>IFERROR(VLOOKUP(F770,Database!A:C,3,FALSE),"r")</f>
        <v>1646</v>
      </c>
      <c r="I770" s="779">
        <f>IFERROR(VLOOKUP(F770,Database!A:D,4,FALSE),"r")</f>
        <v>280</v>
      </c>
      <c r="J770" s="777"/>
      <c r="K770" s="779">
        <f t="shared" si="116"/>
        <v>26</v>
      </c>
      <c r="L770" s="779">
        <f t="shared" si="117"/>
        <v>7280</v>
      </c>
      <c r="M770" s="780">
        <f t="shared" si="118"/>
        <v>1</v>
      </c>
      <c r="N770" s="779">
        <f t="shared" si="119"/>
        <v>19</v>
      </c>
      <c r="O770" s="779">
        <f t="shared" si="120"/>
        <v>5169</v>
      </c>
      <c r="P770" s="781">
        <f t="shared" si="121"/>
        <v>31274</v>
      </c>
      <c r="Q770" s="782" t="str">
        <f>IFERROR(VLOOKUP(F770,Database!A:F,6,FALSE),"No")</f>
        <v>Not a Designated Item to Send on Maturity</v>
      </c>
      <c r="R770" s="782" t="str">
        <f>IFERROR(VLOOKUP(F771,Database!A:E,5,FALSE),"")</f>
        <v>Not Acidified Product</v>
      </c>
      <c r="S770" s="916" t="str">
        <f>IFERROR(VLOOKUP(F770,Database!A:G,7,FALSE),"FG not Found")</f>
        <v>Not a Designated Item</v>
      </c>
      <c r="T770" s="917" t="b">
        <f t="shared" si="122"/>
        <v>0</v>
      </c>
      <c r="X770" s="284" t="e">
        <f>IF(VLOOKUP($T770,Tags!A:AU,28)=$E770,"Tags/Reported Prod Match","Not a Match")</f>
        <v>#N/A</v>
      </c>
    </row>
    <row r="771" spans="1:24" x14ac:dyDescent="0.25">
      <c r="A771" s="282">
        <f t="shared" si="124"/>
        <v>765.1</v>
      </c>
      <c r="B771" s="630">
        <v>43936</v>
      </c>
      <c r="C771" s="615">
        <v>0</v>
      </c>
      <c r="D771" s="615">
        <v>336</v>
      </c>
      <c r="E771" s="267">
        <f t="shared" si="115"/>
        <v>336</v>
      </c>
      <c r="F771" s="615">
        <v>6984806270</v>
      </c>
      <c r="G771" s="267" t="str">
        <f>IFERROR(VLOOKUP(F771,Database!A:D,2,FALSE),"FG not Found")</f>
        <v>DF 500 ML STRAW FRT SPREAD</v>
      </c>
      <c r="H771" s="269">
        <f>IFERROR(VLOOKUP(F771,Database!A:C,3,FALSE),"r")</f>
        <v>2165</v>
      </c>
      <c r="I771" s="269">
        <f>IFERROR(VLOOKUP(F771,Database!A:D,4,FALSE),"r")</f>
        <v>84</v>
      </c>
      <c r="J771" s="615"/>
      <c r="K771" s="269">
        <f t="shared" si="116"/>
        <v>20</v>
      </c>
      <c r="L771" s="269">
        <f t="shared" si="117"/>
        <v>1680</v>
      </c>
      <c r="M771" s="335">
        <f t="shared" si="118"/>
        <v>0</v>
      </c>
      <c r="N771" s="269">
        <f t="shared" si="119"/>
        <v>4</v>
      </c>
      <c r="O771" s="269">
        <f t="shared" si="120"/>
        <v>336</v>
      </c>
      <c r="P771" s="340">
        <f t="shared" si="121"/>
        <v>8660</v>
      </c>
      <c r="Q771" s="353" t="str">
        <f>IFERROR(VLOOKUP(F771,Database!A:F,6,FALSE),"No")</f>
        <v>Not a Designated Item to Send on Maturity</v>
      </c>
      <c r="R771" s="353" t="str">
        <f>IFERROR(VLOOKUP(F772,Database!A:E,5,FALSE),"")</f>
        <v>Not Acidified Product</v>
      </c>
      <c r="S771" s="352" t="str">
        <f>IFERROR(VLOOKUP(F771,Database!A:G,7,FALSE),"FG not Found")</f>
        <v>Not a Designated Item</v>
      </c>
      <c r="T771" s="281" t="b">
        <f t="shared" si="122"/>
        <v>1</v>
      </c>
      <c r="X771" s="284" t="e">
        <f>IF(VLOOKUP($T771,Tags!A:AU,28)=$E771,"Tags/Reported Prod Match","Not a Match")</f>
        <v>#N/A</v>
      </c>
    </row>
    <row r="772" spans="1:24" ht="15.75" thickBot="1" x14ac:dyDescent="0.3">
      <c r="A772" s="282">
        <f t="shared" si="124"/>
        <v>766.1</v>
      </c>
      <c r="B772" s="630">
        <v>43936</v>
      </c>
      <c r="C772" s="615">
        <v>0</v>
      </c>
      <c r="D772" s="615"/>
      <c r="E772" s="267"/>
      <c r="F772" s="615">
        <v>5150024357</v>
      </c>
      <c r="G772" s="267" t="str">
        <f>IFERROR(VLOOKUP(F772,Database!A:D,2,FALSE),"FG not Found")</f>
        <v>SM 7.25OZ MGSHL CHCFDG TPG 8CT</v>
      </c>
      <c r="H772" s="269">
        <f>IFERROR(VLOOKUP(F772,Database!A:C,3,FALSE),"r")</f>
        <v>1277.5999999999999</v>
      </c>
      <c r="I772" s="269">
        <f>IFERROR(VLOOKUP(F772,Database!A:D,4,FALSE),"r")</f>
        <v>282</v>
      </c>
      <c r="J772" s="615"/>
      <c r="K772" s="269">
        <f t="shared" si="116"/>
        <v>26</v>
      </c>
      <c r="L772" s="269">
        <f t="shared" si="117"/>
        <v>7332</v>
      </c>
      <c r="M772" s="335">
        <f t="shared" si="118"/>
        <v>0</v>
      </c>
      <c r="N772" s="269">
        <f t="shared" si="119"/>
        <v>0</v>
      </c>
      <c r="O772" s="269">
        <f t="shared" si="120"/>
        <v>0</v>
      </c>
      <c r="P772" s="340">
        <f t="shared" si="121"/>
        <v>0</v>
      </c>
      <c r="Q772" s="353" t="str">
        <f>IFERROR(VLOOKUP(F772,Database!A:F,6,FALSE),"No")</f>
        <v>MICRO</v>
      </c>
      <c r="R772" s="353" t="str">
        <f>IFERROR(VLOOKUP(F773,Database!A:E,5,FALSE),"")</f>
        <v>Not Acidified Product</v>
      </c>
      <c r="S772" s="352" t="str">
        <f>IFERROR(VLOOKUP(F772,Database!A:G,7,FALSE),"FG not Found")</f>
        <v>Not a Designated Item</v>
      </c>
      <c r="T772" s="281" t="b">
        <f t="shared" si="122"/>
        <v>0</v>
      </c>
      <c r="X772" s="284" t="e">
        <f>IF(VLOOKUP($T772,Tags!A:AU,28)=$E772,"Tags/Reported Prod Match","Not a Match")</f>
        <v>#N/A</v>
      </c>
    </row>
    <row r="773" spans="1:24" ht="15.75" thickBot="1" x14ac:dyDescent="0.3">
      <c r="A773" s="282">
        <f t="shared" si="124"/>
        <v>767.1</v>
      </c>
      <c r="B773" s="630">
        <v>43936</v>
      </c>
      <c r="C773" s="615">
        <v>0</v>
      </c>
      <c r="D773" s="915">
        <v>1752</v>
      </c>
      <c r="E773" s="267"/>
      <c r="F773" s="440">
        <v>5150000273</v>
      </c>
      <c r="G773" s="267" t="str">
        <f>IFERROR(VLOOKUP(F773,Database!A:D,2,FALSE),"FG not Found")</f>
        <v>SM 10 OZ SUG FREE STRAW TPG</v>
      </c>
      <c r="H773" s="269">
        <f>IFERROR(VLOOKUP(F773,Database!A:C,3,FALSE),"r")</f>
        <v>2247.4</v>
      </c>
      <c r="I773" s="269">
        <f>IFERROR(VLOOKUP(F773,Database!A:D,4,FALSE),"r")</f>
        <v>176</v>
      </c>
      <c r="J773" s="615"/>
      <c r="K773" s="269">
        <f t="shared" si="116"/>
        <v>19</v>
      </c>
      <c r="L773" s="269">
        <f t="shared" si="117"/>
        <v>3344</v>
      </c>
      <c r="M773" s="335">
        <f t="shared" si="118"/>
        <v>0</v>
      </c>
      <c r="N773" s="269">
        <f t="shared" si="119"/>
        <v>0</v>
      </c>
      <c r="O773" s="269">
        <f t="shared" si="120"/>
        <v>0</v>
      </c>
      <c r="P773" s="340">
        <f t="shared" si="121"/>
        <v>0</v>
      </c>
      <c r="Q773" s="353" t="str">
        <f>IFERROR(VLOOKUP(F773,Database!A:F,6,FALSE),"No")</f>
        <v>Not a Designated Item to Send on Maturity</v>
      </c>
      <c r="R773" s="353" t="str">
        <f>IFERROR(VLOOKUP(F774,Database!A:E,5,FALSE),"")</f>
        <v>Not Acidified Product</v>
      </c>
      <c r="S773" s="352" t="str">
        <f>IFERROR(VLOOKUP(F773,Database!A:G,7,FALSE),"FG not Found")</f>
        <v>Not a Designated Item</v>
      </c>
      <c r="T773" s="281" t="b">
        <f t="shared" si="122"/>
        <v>0</v>
      </c>
      <c r="X773" s="284" t="e">
        <f>IF(VLOOKUP($T773,Tags!A:AU,28)=$E773,"Tags/Reported Prod Match","Not a Match")</f>
        <v>#N/A</v>
      </c>
    </row>
    <row r="774" spans="1:24" ht="15.75" thickBot="1" x14ac:dyDescent="0.3">
      <c r="A774" s="282">
        <f t="shared" si="124"/>
        <v>768.1</v>
      </c>
      <c r="B774" s="630">
        <v>43936</v>
      </c>
      <c r="C774" s="615">
        <v>0</v>
      </c>
      <c r="D774" s="915">
        <v>1134</v>
      </c>
      <c r="E774" s="267"/>
      <c r="F774" s="745">
        <v>5150078276</v>
      </c>
      <c r="G774" s="267" t="str">
        <f>IFERROR(VLOOKUP(F774,Database!A:D,2,FALSE),"FG not Found")</f>
        <v>SM 440G ORG MAM LS SPN INTL</v>
      </c>
      <c r="H774" s="269">
        <f>IFERROR(VLOOKUP(F774,Database!A:C,3,FALSE),"r")</f>
        <v>2381.8000000000002</v>
      </c>
      <c r="I774" s="269">
        <f>IFERROR(VLOOKUP(F774,Database!A:D,4,FALSE),"r")</f>
        <v>128</v>
      </c>
      <c r="J774" s="615"/>
      <c r="K774" s="269">
        <f t="shared" si="116"/>
        <v>18</v>
      </c>
      <c r="L774" s="269">
        <f t="shared" si="117"/>
        <v>2304</v>
      </c>
      <c r="M774" s="335">
        <f t="shared" si="118"/>
        <v>0</v>
      </c>
      <c r="N774" s="269">
        <f t="shared" si="119"/>
        <v>0</v>
      </c>
      <c r="O774" s="269">
        <f t="shared" si="120"/>
        <v>0</v>
      </c>
      <c r="P774" s="340">
        <f t="shared" si="121"/>
        <v>0</v>
      </c>
      <c r="Q774" s="353" t="str">
        <f>IFERROR(VLOOKUP(F774,Database!A:F,6,FALSE),"No")</f>
        <v>Not a Designated Item to Send on Maturity</v>
      </c>
      <c r="R774" s="353" t="str">
        <f>IFERROR(VLOOKUP(F775,Database!A:E,5,FALSE),"")</f>
        <v>Not Acidified Product</v>
      </c>
      <c r="S774" s="352" t="str">
        <f>IFERROR(VLOOKUP(F774,Database!A:G,7,FALSE),"FG not Found")</f>
        <v>Not a Designated Item</v>
      </c>
      <c r="T774" s="281" t="b">
        <f t="shared" si="122"/>
        <v>0</v>
      </c>
      <c r="X774" s="284" t="e">
        <f>IF(VLOOKUP($T774,Tags!A:AU,28)=$E774,"Tags/Reported Prod Match","Not a Match")</f>
        <v>#N/A</v>
      </c>
    </row>
    <row r="775" spans="1:24" ht="15.75" thickBot="1" x14ac:dyDescent="0.3">
      <c r="A775" s="282">
        <f t="shared" si="124"/>
        <v>769.1</v>
      </c>
      <c r="B775" s="630">
        <v>43936</v>
      </c>
      <c r="C775" s="615">
        <v>0</v>
      </c>
      <c r="D775" s="915">
        <v>1293</v>
      </c>
      <c r="E775" s="267">
        <f t="shared" ref="E775:E838" si="125">IF(C775 &lt;&gt; 0, D775-C775,D775)</f>
        <v>1293</v>
      </c>
      <c r="F775" s="440">
        <v>5150078275</v>
      </c>
      <c r="G775" s="267" t="str">
        <f>IFERROR(VLOOKUP(F775,Database!A:D,2,FALSE),"FG not Found")</f>
        <v>SM 440G APR LS SPN INTL</v>
      </c>
      <c r="H775" s="269">
        <f>IFERROR(VLOOKUP(F775,Database!A:C,3,FALSE),"r")</f>
        <v>2381.8000000000002</v>
      </c>
      <c r="I775" s="269">
        <f>IFERROR(VLOOKUP(F775,Database!A:D,4,FALSE),"r")</f>
        <v>128</v>
      </c>
      <c r="J775" s="615"/>
      <c r="K775" s="269">
        <f t="shared" ref="K775:K838" si="126">IF((44500/H775) &lt;= 26,ROUNDDOWN((44500/H775),0),26)</f>
        <v>18</v>
      </c>
      <c r="L775" s="269">
        <f t="shared" ref="L775:L838" si="127">((ROUNDDOWN(K775,0)*I775))</f>
        <v>2304</v>
      </c>
      <c r="M775" s="335">
        <f t="shared" ref="M775:M838" si="128">ROUNDDOWN(E775/L775,0)</f>
        <v>0</v>
      </c>
      <c r="N775" s="269">
        <f t="shared" ref="N775:N838" si="129">IF(O775 &lt;&gt; 0,ROUNDUP(O775/I775,0),0)</f>
        <v>11</v>
      </c>
      <c r="O775" s="269">
        <f t="shared" ref="O775:O838" si="130">E775-(((M775)*ROUNDDOWN(L775,0)))</f>
        <v>1293</v>
      </c>
      <c r="P775" s="340">
        <f t="shared" ref="P775:P838" si="131">IF(O775=0,0,H775*N775)</f>
        <v>26199.800000000003</v>
      </c>
      <c r="Q775" s="353" t="str">
        <f>IFERROR(VLOOKUP(F775,Database!A:F,6,FALSE),"No")</f>
        <v>Not a Designated Item to Send on Maturity</v>
      </c>
      <c r="R775" s="353" t="str">
        <f>IFERROR(VLOOKUP(F776,Database!A:E,5,FALSE),"")</f>
        <v>Not Acidified Product</v>
      </c>
      <c r="S775" s="352" t="str">
        <f>IFERROR(VLOOKUP(F775,Database!A:G,7,FALSE),"FG not Found")</f>
        <v>Not a Designated Item</v>
      </c>
      <c r="T775" s="281" t="b">
        <f t="shared" ref="T775:T838" si="132">(ISNUMBER(MATCH(F775,$U$7:$U$532,0)))</f>
        <v>0</v>
      </c>
      <c r="X775" s="284" t="e">
        <f>IF(VLOOKUP($T775,Tags!A:AU,28)=$E775,"Tags/Reported Prod Match","Not a Match")</f>
        <v>#N/A</v>
      </c>
    </row>
    <row r="776" spans="1:24" ht="15.75" thickBot="1" x14ac:dyDescent="0.3">
      <c r="A776" s="282">
        <f t="shared" si="124"/>
        <v>770.1</v>
      </c>
      <c r="B776" s="630">
        <v>43936</v>
      </c>
      <c r="C776" s="615">
        <v>0</v>
      </c>
      <c r="D776" s="915">
        <v>1457</v>
      </c>
      <c r="E776" s="267">
        <f t="shared" si="125"/>
        <v>1457</v>
      </c>
      <c r="F776" s="745">
        <v>5150005179</v>
      </c>
      <c r="G776" s="267" t="str">
        <f>IFERROR(VLOOKUP(F776,Database!A:D,2,FALSE),"FG not Found")</f>
        <v>SM 390 ML DF APRICOT SPR, 12 PK</v>
      </c>
      <c r="H776" s="269">
        <f>IFERROR(VLOOKUP(F776,Database!A:C,3,FALSE),"r")</f>
        <v>2249</v>
      </c>
      <c r="I776" s="269">
        <f>IFERROR(VLOOKUP(F776,Database!A:D,4,FALSE),"r")</f>
        <v>120</v>
      </c>
      <c r="J776" s="615"/>
      <c r="K776" s="269">
        <f t="shared" si="126"/>
        <v>19</v>
      </c>
      <c r="L776" s="269">
        <f t="shared" si="127"/>
        <v>2280</v>
      </c>
      <c r="M776" s="335">
        <f t="shared" si="128"/>
        <v>0</v>
      </c>
      <c r="N776" s="269">
        <f t="shared" si="129"/>
        <v>13</v>
      </c>
      <c r="O776" s="269">
        <f t="shared" si="130"/>
        <v>1457</v>
      </c>
      <c r="P776" s="340">
        <f t="shared" si="131"/>
        <v>29237</v>
      </c>
      <c r="Q776" s="353" t="str">
        <f>IFERROR(VLOOKUP(F776,Database!A:F,6,FALSE),"No")</f>
        <v>Not a Designated Item to Send on Maturity</v>
      </c>
      <c r="R776" s="353" t="str">
        <f>IFERROR(VLOOKUP(F777,Database!A:E,5,FALSE),"")</f>
        <v>Not Acidified Product</v>
      </c>
      <c r="S776" s="352" t="str">
        <f>IFERROR(VLOOKUP(F776,Database!A:G,7,FALSE),"FG not Found")</f>
        <v>Not a Designated Item</v>
      </c>
      <c r="T776" s="281" t="b">
        <f t="shared" si="132"/>
        <v>0</v>
      </c>
      <c r="X776" s="284" t="e">
        <f>IF(VLOOKUP($T776,Tags!A:AU,28)=$E776,"Tags/Reported Prod Match","Not a Match")</f>
        <v>#N/A</v>
      </c>
    </row>
    <row r="777" spans="1:24" ht="15.75" thickBot="1" x14ac:dyDescent="0.3">
      <c r="A777" s="282">
        <f t="shared" si="124"/>
        <v>771.1</v>
      </c>
      <c r="B777" s="630">
        <v>43936</v>
      </c>
      <c r="C777" s="615">
        <v>0</v>
      </c>
      <c r="D777" s="915">
        <v>1264</v>
      </c>
      <c r="E777" s="267">
        <f t="shared" si="125"/>
        <v>1264</v>
      </c>
      <c r="F777" s="440">
        <v>5150005180</v>
      </c>
      <c r="G777" s="267" t="str">
        <f>IFERROR(VLOOKUP(F777,Database!A:D,2,FALSE),"FG not Found")</f>
        <v>SM 390 ML DF BLUEBERRY SPRD, 12 PK</v>
      </c>
      <c r="H777" s="269">
        <f>IFERROR(VLOOKUP(F777,Database!A:C,3,FALSE),"r")</f>
        <v>2249</v>
      </c>
      <c r="I777" s="269">
        <f>IFERROR(VLOOKUP(F777,Database!A:D,4,FALSE),"r")</f>
        <v>120</v>
      </c>
      <c r="J777" s="615"/>
      <c r="K777" s="269">
        <f t="shared" si="126"/>
        <v>19</v>
      </c>
      <c r="L777" s="269">
        <f t="shared" si="127"/>
        <v>2280</v>
      </c>
      <c r="M777" s="335">
        <f t="shared" si="128"/>
        <v>0</v>
      </c>
      <c r="N777" s="269">
        <f t="shared" si="129"/>
        <v>11</v>
      </c>
      <c r="O777" s="269">
        <f t="shared" si="130"/>
        <v>1264</v>
      </c>
      <c r="P777" s="340">
        <f t="shared" si="131"/>
        <v>24739</v>
      </c>
      <c r="Q777" s="353" t="str">
        <f>IFERROR(VLOOKUP(F777,Database!A:F,6,FALSE),"No")</f>
        <v>Not a Designated Item to Send on Maturity</v>
      </c>
      <c r="R777" s="353" t="str">
        <f>IFERROR(VLOOKUP(F778,Database!A:E,5,FALSE),"")</f>
        <v>Not Acidified Product</v>
      </c>
      <c r="S777" s="352" t="str">
        <f>IFERROR(VLOOKUP(F777,Database!A:G,7,FALSE),"FG not Found")</f>
        <v>Not a Designated Item</v>
      </c>
      <c r="T777" s="281" t="b">
        <f t="shared" si="132"/>
        <v>0</v>
      </c>
      <c r="X777" s="284" t="e">
        <f>IF(VLOOKUP($T777,Tags!A:AU,28)=$E777,"Tags/Reported Prod Match","Not a Match")</f>
        <v>#N/A</v>
      </c>
    </row>
    <row r="778" spans="1:24" ht="15.75" thickBot="1" x14ac:dyDescent="0.3">
      <c r="A778" s="282">
        <f t="shared" si="124"/>
        <v>772.1</v>
      </c>
      <c r="B778" s="630">
        <v>43936</v>
      </c>
      <c r="C778" s="615">
        <v>0</v>
      </c>
      <c r="D778" s="915">
        <v>5166</v>
      </c>
      <c r="E778" s="267">
        <f t="shared" si="125"/>
        <v>5166</v>
      </c>
      <c r="F778" s="745">
        <v>5150005175</v>
      </c>
      <c r="G778" s="267" t="str">
        <f>IFERROR(VLOOKUP(F778,Database!A:D,2,FALSE),"FG not Found")</f>
        <v>SM 390 ML DF STRAWBERRY SPRD, 12PK</v>
      </c>
      <c r="H778" s="269">
        <f>IFERROR(VLOOKUP(F778,Database!A:C,3,FALSE),"r")</f>
        <v>2249</v>
      </c>
      <c r="I778" s="269">
        <f>IFERROR(VLOOKUP(F778,Database!A:D,4,FALSE),"r")</f>
        <v>120</v>
      </c>
      <c r="J778" s="615"/>
      <c r="K778" s="269">
        <f t="shared" si="126"/>
        <v>19</v>
      </c>
      <c r="L778" s="269">
        <f t="shared" si="127"/>
        <v>2280</v>
      </c>
      <c r="M778" s="770">
        <f t="shared" si="128"/>
        <v>2</v>
      </c>
      <c r="N778" s="269">
        <f t="shared" si="129"/>
        <v>6</v>
      </c>
      <c r="O778" s="269">
        <f t="shared" si="130"/>
        <v>606</v>
      </c>
      <c r="P778" s="340">
        <f t="shared" si="131"/>
        <v>13494</v>
      </c>
      <c r="Q778" s="353" t="str">
        <f>IFERROR(VLOOKUP(F778,Database!A:F,6,FALSE),"No")</f>
        <v>Not a Designated Item to Send on Maturity</v>
      </c>
      <c r="R778" s="353" t="str">
        <f>IFERROR(VLOOKUP(F779,Database!A:E,5,FALSE),"")</f>
        <v>Not Acidified Product</v>
      </c>
      <c r="S778" s="352" t="str">
        <f>IFERROR(VLOOKUP(F778,Database!A:G,7,FALSE),"FG not Found")</f>
        <v>Not a Designated Item</v>
      </c>
      <c r="T778" s="281" t="b">
        <f t="shared" si="132"/>
        <v>0</v>
      </c>
      <c r="X778" s="284" t="e">
        <f>IF(VLOOKUP($T778,Tags!A:AU,28)=$E778,"Tags/Reported Prod Match","Not a Match")</f>
        <v>#N/A</v>
      </c>
    </row>
    <row r="779" spans="1:24" x14ac:dyDescent="0.25">
      <c r="A779" s="282">
        <f t="shared" si="124"/>
        <v>773.1</v>
      </c>
      <c r="B779" s="824">
        <v>43936</v>
      </c>
      <c r="C779" s="698">
        <v>0</v>
      </c>
      <c r="D779" s="698">
        <v>9655</v>
      </c>
      <c r="E779" s="699">
        <f t="shared" si="125"/>
        <v>9655</v>
      </c>
      <c r="F779" s="698">
        <v>5150000009</v>
      </c>
      <c r="G779" s="699" t="str">
        <f>IFERROR(VLOOKUP(F779,Database!A:D,2,FALSE),"FG not Found")</f>
        <v>SM 5 OZ WALNUTS IN SYRUP TPG</v>
      </c>
      <c r="H779" s="700">
        <f>IFERROR(VLOOKUP(F779,Database!A:C,3,FALSE),"r")</f>
        <v>2017.5</v>
      </c>
      <c r="I779" s="700">
        <f>IFERROR(VLOOKUP(F779,Database!A:D,4,FALSE),"r")</f>
        <v>275</v>
      </c>
      <c r="J779" s="698"/>
      <c r="K779" s="700">
        <f t="shared" si="126"/>
        <v>22</v>
      </c>
      <c r="L779" s="700">
        <f t="shared" si="127"/>
        <v>6050</v>
      </c>
      <c r="M779" s="770">
        <f t="shared" si="128"/>
        <v>1</v>
      </c>
      <c r="N779" s="700">
        <f t="shared" si="129"/>
        <v>14</v>
      </c>
      <c r="O779" s="700">
        <f t="shared" si="130"/>
        <v>3605</v>
      </c>
      <c r="P779" s="702">
        <f t="shared" si="131"/>
        <v>28245</v>
      </c>
      <c r="Q779" s="703" t="str">
        <f>IFERROR(VLOOKUP(F779,Database!A:F,6,FALSE),"No")</f>
        <v>Not a Designated Item to Send on Maturity</v>
      </c>
      <c r="R779" s="703" t="str">
        <f>IFERROR(VLOOKUP(F780,Database!A:E,5,FALSE),"")</f>
        <v>Not Acidified Product</v>
      </c>
      <c r="S779" s="704" t="str">
        <f>IFERROR(VLOOKUP(F779,Database!A:G,7,FALSE),"FG not Found")</f>
        <v>Not a Designated Item</v>
      </c>
      <c r="T779" s="281" t="b">
        <f t="shared" si="132"/>
        <v>0</v>
      </c>
      <c r="X779" s="284" t="e">
        <f>IF(VLOOKUP($T779,Tags!A:AU,28)=$E779,"Tags/Reported Prod Match","Not a Match")</f>
        <v>#N/A</v>
      </c>
    </row>
    <row r="780" spans="1:24" x14ac:dyDescent="0.25">
      <c r="A780" s="282">
        <f t="shared" si="124"/>
        <v>774.1</v>
      </c>
      <c r="B780" s="630">
        <v>43941</v>
      </c>
      <c r="C780" s="615">
        <v>0</v>
      </c>
      <c r="D780" s="615">
        <v>1923</v>
      </c>
      <c r="E780" s="267">
        <f t="shared" si="125"/>
        <v>1923</v>
      </c>
      <c r="F780" s="993">
        <v>5150005122</v>
      </c>
      <c r="G780" s="267" t="str">
        <f>IFERROR(VLOOKUP(F780,Database!A:D,2,FALSE),"FG not Found")</f>
        <v>SM 1L PURE RASPBERRY JAM</v>
      </c>
      <c r="H780" s="269">
        <f>IFERROR(VLOOKUP(F780,Database!A:C,3,FALSE),"r")</f>
        <v>2565.1999999999998</v>
      </c>
      <c r="I780" s="269">
        <f>IFERROR(VLOOKUP(F780,Database!A:D,4,FALSE),"r")</f>
        <v>54</v>
      </c>
      <c r="J780" s="615"/>
      <c r="K780" s="269">
        <f t="shared" si="126"/>
        <v>17</v>
      </c>
      <c r="L780" s="269">
        <f t="shared" si="127"/>
        <v>918</v>
      </c>
      <c r="M780" s="770">
        <f t="shared" si="128"/>
        <v>2</v>
      </c>
      <c r="N780" s="269">
        <f t="shared" si="129"/>
        <v>2</v>
      </c>
      <c r="O780" s="269">
        <f t="shared" si="130"/>
        <v>87</v>
      </c>
      <c r="P780" s="340">
        <f t="shared" si="131"/>
        <v>5130.3999999999996</v>
      </c>
      <c r="Q780" s="353" t="str">
        <f>IFERROR(VLOOKUP(F780,Database!A:F,6,FALSE),"No")</f>
        <v>Not a Designated Item to Send on Maturity</v>
      </c>
      <c r="R780" s="353" t="str">
        <f>IFERROR(VLOOKUP(F781,Database!A:E,5,FALSE),"")</f>
        <v>Not Acidified Product</v>
      </c>
      <c r="S780" s="352" t="str">
        <f>IFERROR(VLOOKUP(F780,Database!A:G,7,FALSE),"FG not Found")</f>
        <v>Not a Designated Item</v>
      </c>
      <c r="T780" s="281" t="b">
        <f t="shared" si="132"/>
        <v>1</v>
      </c>
      <c r="X780" s="284" t="e">
        <f>IF(VLOOKUP($T780,Tags!A:AU,28)=$E780,"Tags/Reported Prod Match","Not a Match")</f>
        <v>#N/A</v>
      </c>
    </row>
    <row r="781" spans="1:24" x14ac:dyDescent="0.25">
      <c r="A781" s="282">
        <f t="shared" si="124"/>
        <v>775.1</v>
      </c>
      <c r="B781" s="630">
        <v>43941</v>
      </c>
      <c r="C781" s="615">
        <v>0</v>
      </c>
      <c r="D781" s="615">
        <v>4331</v>
      </c>
      <c r="E781" s="267">
        <f t="shared" si="125"/>
        <v>4331</v>
      </c>
      <c r="F781" s="615">
        <v>5150005175</v>
      </c>
      <c r="G781" s="267" t="str">
        <f>IFERROR(VLOOKUP(F781,Database!A:D,2,FALSE),"FG not Found")</f>
        <v>SM 390 ML DF STRAWBERRY SPRD, 12PK</v>
      </c>
      <c r="H781" s="269">
        <f>IFERROR(VLOOKUP(F781,Database!A:C,3,FALSE),"r")</f>
        <v>2249</v>
      </c>
      <c r="I781" s="269">
        <f>IFERROR(VLOOKUP(F781,Database!A:D,4,FALSE),"r")</f>
        <v>120</v>
      </c>
      <c r="J781" s="615"/>
      <c r="K781" s="269">
        <f t="shared" si="126"/>
        <v>19</v>
      </c>
      <c r="L781" s="269">
        <f t="shared" si="127"/>
        <v>2280</v>
      </c>
      <c r="M781" s="770">
        <f t="shared" si="128"/>
        <v>1</v>
      </c>
      <c r="N781" s="269">
        <f t="shared" si="129"/>
        <v>18</v>
      </c>
      <c r="O781" s="269">
        <f t="shared" si="130"/>
        <v>2051</v>
      </c>
      <c r="P781" s="340">
        <f t="shared" si="131"/>
        <v>40482</v>
      </c>
      <c r="Q781" s="353" t="str">
        <f>IFERROR(VLOOKUP(F781,Database!A:F,6,FALSE),"No")</f>
        <v>Not a Designated Item to Send on Maturity</v>
      </c>
      <c r="R781" s="353" t="str">
        <f>IFERROR(VLOOKUP(F782,Database!A:E,5,FALSE),"")</f>
        <v>Not Acidified Product</v>
      </c>
      <c r="S781" s="352" t="str">
        <f>IFERROR(VLOOKUP(F781,Database!A:G,7,FALSE),"FG not Found")</f>
        <v>Not a Designated Item</v>
      </c>
      <c r="T781" s="281" t="b">
        <f t="shared" si="132"/>
        <v>0</v>
      </c>
      <c r="X781" s="284" t="e">
        <f>IF(VLOOKUP($T781,Tags!A:AU,28)=$E781,"Tags/Reported Prod Match","Not a Match")</f>
        <v>#N/A</v>
      </c>
    </row>
    <row r="782" spans="1:24" x14ac:dyDescent="0.25">
      <c r="A782" s="282">
        <f t="shared" si="124"/>
        <v>776.1</v>
      </c>
      <c r="B782" s="630">
        <v>43941</v>
      </c>
      <c r="C782" s="615">
        <v>0</v>
      </c>
      <c r="D782" s="615">
        <v>2561</v>
      </c>
      <c r="E782" s="267">
        <f t="shared" si="125"/>
        <v>2561</v>
      </c>
      <c r="F782" s="615">
        <v>5150005177</v>
      </c>
      <c r="G782" s="267" t="str">
        <f>IFERROR(VLOOKUP(F782,Database!A:D,2,FALSE),"FG not Found")</f>
        <v>SM 390 ML DF RASPBERRY SPRD, 12 PK</v>
      </c>
      <c r="H782" s="269">
        <f>IFERROR(VLOOKUP(F782,Database!A:C,3,FALSE),"r")</f>
        <v>2249</v>
      </c>
      <c r="I782" s="269">
        <f>IFERROR(VLOOKUP(F782,Database!A:D,4,FALSE),"r")</f>
        <v>120</v>
      </c>
      <c r="J782" s="615"/>
      <c r="K782" s="269">
        <f t="shared" si="126"/>
        <v>19</v>
      </c>
      <c r="L782" s="269">
        <f t="shared" si="127"/>
        <v>2280</v>
      </c>
      <c r="M782" s="770">
        <f t="shared" si="128"/>
        <v>1</v>
      </c>
      <c r="N782" s="269">
        <f t="shared" si="129"/>
        <v>3</v>
      </c>
      <c r="O782" s="269">
        <f t="shared" si="130"/>
        <v>281</v>
      </c>
      <c r="P782" s="340">
        <f t="shared" si="131"/>
        <v>6747</v>
      </c>
      <c r="Q782" s="353" t="str">
        <f>IFERROR(VLOOKUP(F782,Database!A:F,6,FALSE),"No")</f>
        <v>Not a Designated Item to Send on Maturity</v>
      </c>
      <c r="R782" s="353" t="str">
        <f>IFERROR(VLOOKUP(F783,Database!A:E,5,FALSE),"")</f>
        <v>Not Acidified Product</v>
      </c>
      <c r="S782" s="352" t="str">
        <f>IFERROR(VLOOKUP(F782,Database!A:G,7,FALSE),"FG not Found")</f>
        <v>Not a Designated Item</v>
      </c>
      <c r="T782" s="281" t="b">
        <f t="shared" si="132"/>
        <v>0</v>
      </c>
      <c r="X782" s="284" t="e">
        <f>IF(VLOOKUP($T782,Tags!A:AU,28)=$E782,"Tags/Reported Prod Match","Not a Match")</f>
        <v>#N/A</v>
      </c>
    </row>
    <row r="783" spans="1:24" x14ac:dyDescent="0.25">
      <c r="A783" s="282">
        <f t="shared" si="124"/>
        <v>777.1</v>
      </c>
      <c r="B783" s="630">
        <v>43941</v>
      </c>
      <c r="C783" s="615">
        <v>0</v>
      </c>
      <c r="D783" s="615">
        <v>326</v>
      </c>
      <c r="E783" s="267">
        <f t="shared" si="125"/>
        <v>326</v>
      </c>
      <c r="F783" s="615">
        <v>5150078276</v>
      </c>
      <c r="G783" s="267" t="str">
        <f>IFERROR(VLOOKUP(F783,Database!A:D,2,FALSE),"FG not Found")</f>
        <v>SM 440G ORG MAM LS SPN INTL</v>
      </c>
      <c r="H783" s="269">
        <f>IFERROR(VLOOKUP(F783,Database!A:C,3,FALSE),"r")</f>
        <v>2381.8000000000002</v>
      </c>
      <c r="I783" s="269">
        <f>IFERROR(VLOOKUP(F783,Database!A:D,4,FALSE),"r")</f>
        <v>128</v>
      </c>
      <c r="J783" s="615"/>
      <c r="K783" s="269">
        <f t="shared" si="126"/>
        <v>18</v>
      </c>
      <c r="L783" s="269">
        <f t="shared" si="127"/>
        <v>2304</v>
      </c>
      <c r="M783" s="335">
        <f t="shared" si="128"/>
        <v>0</v>
      </c>
      <c r="N783" s="269">
        <f t="shared" si="129"/>
        <v>3</v>
      </c>
      <c r="O783" s="269">
        <f t="shared" si="130"/>
        <v>326</v>
      </c>
      <c r="P783" s="340">
        <f t="shared" si="131"/>
        <v>7145.4000000000005</v>
      </c>
      <c r="Q783" s="353" t="str">
        <f>IFERROR(VLOOKUP(F783,Database!A:F,6,FALSE),"No")</f>
        <v>Not a Designated Item to Send on Maturity</v>
      </c>
      <c r="R783" s="353" t="str">
        <f>IFERROR(VLOOKUP(F784,Database!A:E,5,FALSE),"")</f>
        <v>Not Acidified Product</v>
      </c>
      <c r="S783" s="352" t="str">
        <f>IFERROR(VLOOKUP(F783,Database!A:G,7,FALSE),"FG not Found")</f>
        <v>Not a Designated Item</v>
      </c>
      <c r="T783" s="281" t="b">
        <f t="shared" si="132"/>
        <v>0</v>
      </c>
      <c r="X783" s="284" t="e">
        <f>IF(VLOOKUP($T783,Tags!A:AU,28)=$E783,"Tags/Reported Prod Match","Not a Match")</f>
        <v>#N/A</v>
      </c>
    </row>
    <row r="784" spans="1:24" x14ac:dyDescent="0.25">
      <c r="A784" s="282">
        <f t="shared" si="124"/>
        <v>778.1</v>
      </c>
      <c r="B784" s="630">
        <v>43941</v>
      </c>
      <c r="C784" s="615">
        <v>0</v>
      </c>
      <c r="D784" s="615">
        <v>1248</v>
      </c>
      <c r="E784" s="267">
        <f t="shared" si="125"/>
        <v>1248</v>
      </c>
      <c r="F784" s="615">
        <v>5150078275</v>
      </c>
      <c r="G784" s="267" t="str">
        <f>IFERROR(VLOOKUP(F784,Database!A:D,2,FALSE),"FG not Found")</f>
        <v>SM 440G APR LS SPN INTL</v>
      </c>
      <c r="H784" s="269">
        <f>IFERROR(VLOOKUP(F784,Database!A:C,3,FALSE),"r")</f>
        <v>2381.8000000000002</v>
      </c>
      <c r="I784" s="269">
        <f>IFERROR(VLOOKUP(F784,Database!A:D,4,FALSE),"r")</f>
        <v>128</v>
      </c>
      <c r="J784" s="615"/>
      <c r="K784" s="269">
        <f t="shared" si="126"/>
        <v>18</v>
      </c>
      <c r="L784" s="269">
        <f t="shared" si="127"/>
        <v>2304</v>
      </c>
      <c r="M784" s="335">
        <f t="shared" si="128"/>
        <v>0</v>
      </c>
      <c r="N784" s="269">
        <f t="shared" si="129"/>
        <v>10</v>
      </c>
      <c r="O784" s="269">
        <f t="shared" si="130"/>
        <v>1248</v>
      </c>
      <c r="P784" s="340">
        <f t="shared" si="131"/>
        <v>23818</v>
      </c>
      <c r="Q784" s="353" t="str">
        <f>IFERROR(VLOOKUP(F784,Database!A:F,6,FALSE),"No")</f>
        <v>Not a Designated Item to Send on Maturity</v>
      </c>
      <c r="R784" s="353" t="str">
        <f>IFERROR(VLOOKUP(F785,Database!A:E,5,FALSE),"")</f>
        <v>Not Acidified Product</v>
      </c>
      <c r="S784" s="352" t="str">
        <f>IFERROR(VLOOKUP(F784,Database!A:G,7,FALSE),"FG not Found")</f>
        <v>Not a Designated Item</v>
      </c>
      <c r="T784" s="281" t="b">
        <f t="shared" si="132"/>
        <v>0</v>
      </c>
      <c r="X784" s="284" t="e">
        <f>IF(VLOOKUP($T784,Tags!A:AU,28)=$E784,"Tags/Reported Prod Match","Not a Match")</f>
        <v>#N/A</v>
      </c>
    </row>
    <row r="785" spans="1:24" x14ac:dyDescent="0.25">
      <c r="A785" s="282">
        <f t="shared" si="124"/>
        <v>779.1</v>
      </c>
      <c r="B785" s="776">
        <v>43941</v>
      </c>
      <c r="C785" s="777">
        <v>0</v>
      </c>
      <c r="D785" s="777">
        <v>1376</v>
      </c>
      <c r="E785" s="778">
        <f t="shared" si="125"/>
        <v>1376</v>
      </c>
      <c r="F785" s="777">
        <v>5150000009</v>
      </c>
      <c r="G785" s="778" t="str">
        <f>IFERROR(VLOOKUP(F785,Database!A:D,2,FALSE),"FG not Found")</f>
        <v>SM 5 OZ WALNUTS IN SYRUP TPG</v>
      </c>
      <c r="H785" s="779">
        <f>IFERROR(VLOOKUP(F785,Database!A:C,3,FALSE),"r")</f>
        <v>2017.5</v>
      </c>
      <c r="I785" s="779">
        <f>IFERROR(VLOOKUP(F785,Database!A:D,4,FALSE),"r")</f>
        <v>275</v>
      </c>
      <c r="J785" s="777"/>
      <c r="K785" s="779">
        <f t="shared" si="126"/>
        <v>22</v>
      </c>
      <c r="L785" s="779">
        <f t="shared" si="127"/>
        <v>6050</v>
      </c>
      <c r="M785" s="780">
        <f t="shared" si="128"/>
        <v>0</v>
      </c>
      <c r="N785" s="779">
        <f t="shared" si="129"/>
        <v>6</v>
      </c>
      <c r="O785" s="779">
        <f t="shared" si="130"/>
        <v>1376</v>
      </c>
      <c r="P785" s="781">
        <f t="shared" si="131"/>
        <v>12105</v>
      </c>
      <c r="Q785" s="782" t="str">
        <f>IFERROR(VLOOKUP(F785,Database!A:F,6,FALSE),"No")</f>
        <v>Not a Designated Item to Send on Maturity</v>
      </c>
      <c r="R785" s="782" t="str">
        <f>IFERROR(VLOOKUP(F786,Database!A:E,5,FALSE),"")</f>
        <v>Not Acidified Product</v>
      </c>
      <c r="S785" s="916" t="str">
        <f>IFERROR(VLOOKUP(F785,Database!A:G,7,FALSE),"FG not Found")</f>
        <v>Not a Designated Item</v>
      </c>
      <c r="T785" s="917" t="b">
        <f t="shared" si="132"/>
        <v>0</v>
      </c>
      <c r="U785" s="987"/>
      <c r="V785" s="987"/>
      <c r="X785" s="284" t="e">
        <f>IF(VLOOKUP($T785,Tags!A:AU,28)=$E785,"Tags/Reported Prod Match","Not a Match")</f>
        <v>#N/A</v>
      </c>
    </row>
    <row r="786" spans="1:24" x14ac:dyDescent="0.25">
      <c r="A786" s="282">
        <f t="shared" si="124"/>
        <v>780.1</v>
      </c>
      <c r="B786" s="630"/>
      <c r="C786" s="615">
        <v>0</v>
      </c>
      <c r="D786" s="615">
        <v>1376</v>
      </c>
      <c r="E786" s="267">
        <f t="shared" si="125"/>
        <v>1376</v>
      </c>
      <c r="F786" s="615">
        <v>5150000009</v>
      </c>
      <c r="G786" s="267" t="str">
        <f>IFERROR(VLOOKUP(F786,Database!A:D,2,FALSE),"FG not Found")</f>
        <v>SM 5 OZ WALNUTS IN SYRUP TPG</v>
      </c>
      <c r="H786" s="269">
        <f>IFERROR(VLOOKUP(F786,Database!A:C,3,FALSE),"r")</f>
        <v>2017.5</v>
      </c>
      <c r="I786" s="269">
        <f>IFERROR(VLOOKUP(F786,Database!A:D,4,FALSE),"r")</f>
        <v>275</v>
      </c>
      <c r="J786" s="615"/>
      <c r="K786" s="269">
        <f t="shared" si="126"/>
        <v>22</v>
      </c>
      <c r="L786" s="269">
        <f t="shared" si="127"/>
        <v>6050</v>
      </c>
      <c r="M786" s="335">
        <f t="shared" si="128"/>
        <v>0</v>
      </c>
      <c r="N786" s="269">
        <f t="shared" si="129"/>
        <v>6</v>
      </c>
      <c r="O786" s="269">
        <f t="shared" si="130"/>
        <v>1376</v>
      </c>
      <c r="P786" s="340">
        <f t="shared" si="131"/>
        <v>12105</v>
      </c>
      <c r="Q786" s="353" t="str">
        <f>IFERROR(VLOOKUP(F786,Database!A:F,6,FALSE),"No")</f>
        <v>Not a Designated Item to Send on Maturity</v>
      </c>
      <c r="R786" s="353" t="str">
        <f>IFERROR(VLOOKUP(F787,Database!A:E,5,FALSE),"")</f>
        <v>Not Acidified Product</v>
      </c>
      <c r="S786" s="352" t="str">
        <f>IFERROR(VLOOKUP(F786,Database!A:G,7,FALSE),"FG not Found")</f>
        <v>Not a Designated Item</v>
      </c>
      <c r="T786" s="281" t="b">
        <f t="shared" si="132"/>
        <v>0</v>
      </c>
      <c r="X786" s="284" t="e">
        <f>IF(VLOOKUP($T786,Tags!A:AU,28)=$E786,"Tags/Reported Prod Match","Not a Match")</f>
        <v>#N/A</v>
      </c>
    </row>
    <row r="787" spans="1:24" x14ac:dyDescent="0.25">
      <c r="A787" s="282">
        <f t="shared" si="124"/>
        <v>781.1</v>
      </c>
      <c r="B787" s="630"/>
      <c r="C787" s="615">
        <v>0</v>
      </c>
      <c r="D787" s="615">
        <v>326</v>
      </c>
      <c r="E787" s="267">
        <f t="shared" si="125"/>
        <v>326</v>
      </c>
      <c r="F787" s="615">
        <v>5150078276</v>
      </c>
      <c r="G787" s="267" t="str">
        <f>IFERROR(VLOOKUP(F787,Database!A:D,2,FALSE),"FG not Found")</f>
        <v>SM 440G ORG MAM LS SPN INTL</v>
      </c>
      <c r="H787" s="269">
        <f>IFERROR(VLOOKUP(F787,Database!A:C,3,FALSE),"r")</f>
        <v>2381.8000000000002</v>
      </c>
      <c r="I787" s="269">
        <f>IFERROR(VLOOKUP(F787,Database!A:D,4,FALSE),"r")</f>
        <v>128</v>
      </c>
      <c r="J787" s="615"/>
      <c r="K787" s="269">
        <f t="shared" si="126"/>
        <v>18</v>
      </c>
      <c r="L787" s="269">
        <f t="shared" si="127"/>
        <v>2304</v>
      </c>
      <c r="M787" s="335">
        <f t="shared" si="128"/>
        <v>0</v>
      </c>
      <c r="N787" s="269">
        <f t="shared" si="129"/>
        <v>3</v>
      </c>
      <c r="O787" s="269">
        <f t="shared" si="130"/>
        <v>326</v>
      </c>
      <c r="P787" s="340">
        <f t="shared" si="131"/>
        <v>7145.4000000000005</v>
      </c>
      <c r="Q787" s="353" t="str">
        <f>IFERROR(VLOOKUP(F787,Database!A:F,6,FALSE),"No")</f>
        <v>Not a Designated Item to Send on Maturity</v>
      </c>
      <c r="R787" s="353" t="str">
        <f>IFERROR(VLOOKUP(F788,Database!A:E,5,FALSE),"")</f>
        <v>Not Acidified Product</v>
      </c>
      <c r="S787" s="352" t="str">
        <f>IFERROR(VLOOKUP(F787,Database!A:G,7,FALSE),"FG not Found")</f>
        <v>Not a Designated Item</v>
      </c>
      <c r="T787" s="281" t="b">
        <f t="shared" si="132"/>
        <v>0</v>
      </c>
      <c r="X787" s="284" t="e">
        <f>IF(VLOOKUP($T787,Tags!A:AU,28)=$E787,"Tags/Reported Prod Match","Not a Match")</f>
        <v>#N/A</v>
      </c>
    </row>
    <row r="788" spans="1:24" x14ac:dyDescent="0.25">
      <c r="A788" s="282">
        <f t="shared" si="124"/>
        <v>782.1</v>
      </c>
      <c r="B788" s="824"/>
      <c r="C788" s="698">
        <v>0</v>
      </c>
      <c r="D788" s="698">
        <v>1188</v>
      </c>
      <c r="E788" s="699">
        <f t="shared" si="125"/>
        <v>1188</v>
      </c>
      <c r="F788" s="698">
        <v>5150005122</v>
      </c>
      <c r="G788" s="699" t="str">
        <f>IFERROR(VLOOKUP(F788,Database!A:D,2,FALSE),"FG not Found")</f>
        <v>SM 1L PURE RASPBERRY JAM</v>
      </c>
      <c r="H788" s="700">
        <f>IFERROR(VLOOKUP(F788,Database!A:C,3,FALSE),"r")</f>
        <v>2565.1999999999998</v>
      </c>
      <c r="I788" s="700">
        <f>IFERROR(VLOOKUP(F788,Database!A:D,4,FALSE),"r")</f>
        <v>54</v>
      </c>
      <c r="J788" s="698"/>
      <c r="K788" s="700">
        <f t="shared" si="126"/>
        <v>17</v>
      </c>
      <c r="L788" s="700">
        <f t="shared" si="127"/>
        <v>918</v>
      </c>
      <c r="M788" s="701">
        <f t="shared" si="128"/>
        <v>1</v>
      </c>
      <c r="N788" s="700">
        <f t="shared" si="129"/>
        <v>5</v>
      </c>
      <c r="O788" s="700">
        <f t="shared" si="130"/>
        <v>270</v>
      </c>
      <c r="P788" s="702">
        <f t="shared" si="131"/>
        <v>12826</v>
      </c>
      <c r="Q788" s="703" t="str">
        <f>IFERROR(VLOOKUP(F788,Database!A:F,6,FALSE),"No")</f>
        <v>Not a Designated Item to Send on Maturity</v>
      </c>
      <c r="R788" s="703" t="str">
        <f>IFERROR(VLOOKUP(F789,Database!A:E,5,FALSE),"")</f>
        <v>Not Acidified Product</v>
      </c>
      <c r="S788" s="704" t="str">
        <f>IFERROR(VLOOKUP(F788,Database!A:G,7,FALSE),"FG not Found")</f>
        <v>Not a Designated Item</v>
      </c>
      <c r="T788" s="705" t="b">
        <f t="shared" si="132"/>
        <v>1</v>
      </c>
      <c r="U788" s="706"/>
      <c r="V788" s="706"/>
      <c r="X788" s="284" t="e">
        <f>IF(VLOOKUP($T788,Tags!A:AU,28)=$E788,"Tags/Reported Prod Match","Not a Match")</f>
        <v>#N/A</v>
      </c>
    </row>
    <row r="789" spans="1:24" x14ac:dyDescent="0.25">
      <c r="A789" s="282">
        <f t="shared" si="124"/>
        <v>783.1</v>
      </c>
      <c r="B789" s="630">
        <v>42480</v>
      </c>
      <c r="C789" s="615">
        <v>0</v>
      </c>
      <c r="D789" s="615">
        <v>800</v>
      </c>
      <c r="E789" s="267">
        <f t="shared" si="125"/>
        <v>800</v>
      </c>
      <c r="F789" s="615">
        <v>5150000328</v>
      </c>
      <c r="G789" s="267" t="str">
        <f>IFERROR(VLOOKUP(F789,Database!A:D,2,FALSE),"FG not Found")</f>
        <v>SM 4 LB GRAPE JELLY</v>
      </c>
      <c r="H789" s="269">
        <f>IFERROR(VLOOKUP(F789,Database!A:C,3,FALSE),"r")</f>
        <v>1997</v>
      </c>
      <c r="I789" s="269">
        <f>IFERROR(VLOOKUP(F789,Database!A:D,4,FALSE),"r")</f>
        <v>60</v>
      </c>
      <c r="J789" s="615"/>
      <c r="K789" s="269">
        <f t="shared" si="126"/>
        <v>22</v>
      </c>
      <c r="L789" s="269">
        <f t="shared" si="127"/>
        <v>1320</v>
      </c>
      <c r="M789" s="335">
        <f t="shared" si="128"/>
        <v>0</v>
      </c>
      <c r="N789" s="269">
        <f t="shared" si="129"/>
        <v>14</v>
      </c>
      <c r="O789" s="269">
        <f t="shared" si="130"/>
        <v>800</v>
      </c>
      <c r="P789" s="340">
        <f t="shared" si="131"/>
        <v>27958</v>
      </c>
      <c r="Q789" s="353" t="str">
        <f>IFERROR(VLOOKUP(F789,Database!A:F,6,FALSE),"No")</f>
        <v>Not a Designated Item to Send on Maturity</v>
      </c>
      <c r="R789" s="353" t="str">
        <f>IFERROR(VLOOKUP(F790,Database!A:E,5,FALSE),"")</f>
        <v>Not Acidified Product</v>
      </c>
      <c r="S789" s="352" t="str">
        <f>IFERROR(VLOOKUP(F789,Database!A:G,7,FALSE),"FG not Found")</f>
        <v>Not a Designated Item</v>
      </c>
      <c r="T789" s="281" t="b">
        <f t="shared" si="132"/>
        <v>0</v>
      </c>
      <c r="X789" s="284" t="e">
        <f>IF(VLOOKUP($T789,Tags!A:AU,28)=$E789,"Tags/Reported Prod Match","Not a Match")</f>
        <v>#N/A</v>
      </c>
    </row>
    <row r="790" spans="1:24" x14ac:dyDescent="0.25">
      <c r="A790" s="282">
        <f t="shared" si="124"/>
        <v>784.1</v>
      </c>
      <c r="B790" s="630">
        <v>42480</v>
      </c>
      <c r="C790" s="615">
        <v>0</v>
      </c>
      <c r="D790" s="615">
        <v>7345</v>
      </c>
      <c r="E790" s="267">
        <f t="shared" si="125"/>
        <v>7345</v>
      </c>
      <c r="F790" s="615">
        <v>5150005685</v>
      </c>
      <c r="G790" s="267" t="str">
        <f>IFERROR(VLOOKUP(F790,Database!A:D,2,FALSE),"FG not Found")</f>
        <v>SM 12 FL OZ STRAWBERRY SYRUP</v>
      </c>
      <c r="H790" s="269">
        <f>IFERROR(VLOOKUP(F790,Database!A:C,3,FALSE),"r")</f>
        <v>1545</v>
      </c>
      <c r="I790" s="269">
        <f>IFERROR(VLOOKUP(F790,Database!A:D,4,FALSE),"r")</f>
        <v>148</v>
      </c>
      <c r="J790" s="615"/>
      <c r="K790" s="269">
        <f t="shared" si="126"/>
        <v>26</v>
      </c>
      <c r="L790" s="269">
        <f t="shared" si="127"/>
        <v>3848</v>
      </c>
      <c r="M790" s="335">
        <f t="shared" si="128"/>
        <v>1</v>
      </c>
      <c r="N790" s="269">
        <f t="shared" si="129"/>
        <v>24</v>
      </c>
      <c r="O790" s="269">
        <f t="shared" si="130"/>
        <v>3497</v>
      </c>
      <c r="P790" s="340">
        <f t="shared" si="131"/>
        <v>37080</v>
      </c>
      <c r="Q790" s="353" t="str">
        <f>IFERROR(VLOOKUP(F790,Database!A:F,6,FALSE),"No")</f>
        <v>Not a Designated Item to Send on Maturity</v>
      </c>
      <c r="R790" s="353" t="str">
        <f>IFERROR(VLOOKUP(F791,Database!A:E,5,FALSE),"")</f>
        <v>Not Acidified Product</v>
      </c>
      <c r="S790" s="352" t="str">
        <f>IFERROR(VLOOKUP(F790,Database!A:G,7,FALSE),"FG not Found")</f>
        <v>Not a Designated Item</v>
      </c>
      <c r="T790" s="281" t="b">
        <f t="shared" si="132"/>
        <v>1</v>
      </c>
      <c r="X790" s="284" t="e">
        <f>IF(VLOOKUP($T790,Tags!A:AU,28)=$E790,"Tags/Reported Prod Match","Not a Match")</f>
        <v>#N/A</v>
      </c>
    </row>
    <row r="791" spans="1:24" x14ac:dyDescent="0.25">
      <c r="A791" s="282">
        <f t="shared" si="124"/>
        <v>785.1</v>
      </c>
      <c r="B791" s="630">
        <v>42480</v>
      </c>
      <c r="C791" s="615">
        <v>0</v>
      </c>
      <c r="D791" s="615">
        <v>4696</v>
      </c>
      <c r="E791" s="267">
        <f t="shared" si="125"/>
        <v>4696</v>
      </c>
      <c r="F791" s="615">
        <v>5150005684</v>
      </c>
      <c r="G791" s="267" t="str">
        <f>IFERROR(VLOOKUP(F791,Database!A:D,2,FALSE),"FG not Found")</f>
        <v>SM 12 FL OZ RED RASPBERRY SYR</v>
      </c>
      <c r="H791" s="269">
        <f>IFERROR(VLOOKUP(F791,Database!A:C,3,FALSE),"r")</f>
        <v>1545</v>
      </c>
      <c r="I791" s="269">
        <f>IFERROR(VLOOKUP(F791,Database!A:D,4,FALSE),"r")</f>
        <v>148</v>
      </c>
      <c r="J791" s="615"/>
      <c r="K791" s="269">
        <f t="shared" si="126"/>
        <v>26</v>
      </c>
      <c r="L791" s="269">
        <f t="shared" si="127"/>
        <v>3848</v>
      </c>
      <c r="M791" s="335">
        <f t="shared" si="128"/>
        <v>1</v>
      </c>
      <c r="N791" s="269">
        <f t="shared" si="129"/>
        <v>6</v>
      </c>
      <c r="O791" s="269">
        <f t="shared" si="130"/>
        <v>848</v>
      </c>
      <c r="P791" s="340">
        <f t="shared" si="131"/>
        <v>9270</v>
      </c>
      <c r="Q791" s="353" t="str">
        <f>IFERROR(VLOOKUP(F791,Database!A:F,6,FALSE),"No")</f>
        <v>Not a Designated Item to Send on Maturity</v>
      </c>
      <c r="R791" s="353" t="str">
        <f>IFERROR(VLOOKUP(F792,Database!A:E,5,FALSE),"")</f>
        <v>Not Acidified Product</v>
      </c>
      <c r="S791" s="352" t="str">
        <f>IFERROR(VLOOKUP(F791,Database!A:G,7,FALSE),"FG not Found")</f>
        <v>Not a Designated Item</v>
      </c>
      <c r="T791" s="281" t="b">
        <f t="shared" si="132"/>
        <v>0</v>
      </c>
      <c r="X791" s="284" t="e">
        <f>IF(VLOOKUP($T791,Tags!A:AU,28)=$E791,"Tags/Reported Prod Match","Not a Match")</f>
        <v>#N/A</v>
      </c>
    </row>
    <row r="792" spans="1:24" x14ac:dyDescent="0.25">
      <c r="A792" s="282">
        <f t="shared" si="124"/>
        <v>786.1</v>
      </c>
      <c r="B792" s="1017">
        <v>42480</v>
      </c>
      <c r="C792" s="1018">
        <v>0</v>
      </c>
      <c r="D792" s="1018">
        <v>8088</v>
      </c>
      <c r="E792" s="1019">
        <f t="shared" si="125"/>
        <v>8088</v>
      </c>
      <c r="F792" s="1018">
        <v>5150005683</v>
      </c>
      <c r="G792" s="1019" t="str">
        <f>IFERROR(VLOOKUP(F792,Database!A:D,2,FALSE),"FG not Found")</f>
        <v>SM 12 FL OZ BOYSENBERRY SYRUP</v>
      </c>
      <c r="H792" s="1020">
        <f>IFERROR(VLOOKUP(F792,Database!A:C,3,FALSE),"r")</f>
        <v>1545</v>
      </c>
      <c r="I792" s="1020">
        <f>IFERROR(VLOOKUP(F792,Database!A:D,4,FALSE),"r")</f>
        <v>148</v>
      </c>
      <c r="J792" s="1018"/>
      <c r="K792" s="1020">
        <f t="shared" si="126"/>
        <v>26</v>
      </c>
      <c r="L792" s="1020">
        <f t="shared" si="127"/>
        <v>3848</v>
      </c>
      <c r="M792" s="1021">
        <f t="shared" si="128"/>
        <v>2</v>
      </c>
      <c r="N792" s="1020">
        <f t="shared" si="129"/>
        <v>3</v>
      </c>
      <c r="O792" s="1020">
        <f t="shared" si="130"/>
        <v>392</v>
      </c>
      <c r="P792" s="1022">
        <f t="shared" si="131"/>
        <v>4635</v>
      </c>
      <c r="Q792" s="1023" t="str">
        <f>IFERROR(VLOOKUP(F792,Database!A:F,6,FALSE),"No")</f>
        <v>Not a Designated Item to Send on Maturity</v>
      </c>
      <c r="R792" s="1023" t="str">
        <f>IFERROR(VLOOKUP(F793,Database!A:E,5,FALSE),"")</f>
        <v>Not Acidified Product</v>
      </c>
      <c r="S792" s="1024" t="str">
        <f>IFERROR(VLOOKUP(F792,Database!A:G,7,FALSE),"FG not Found")</f>
        <v>Not a Designated Item</v>
      </c>
      <c r="T792" s="1025" t="b">
        <f t="shared" si="132"/>
        <v>0</v>
      </c>
      <c r="U792" s="1026"/>
      <c r="V792" s="1026"/>
      <c r="X792" s="284" t="e">
        <f>IF(VLOOKUP($T792,Tags!A:AU,28)=$E792,"Tags/Reported Prod Match","Not a Match")</f>
        <v>#N/A</v>
      </c>
    </row>
    <row r="793" spans="1:24" x14ac:dyDescent="0.25">
      <c r="A793" s="282">
        <f t="shared" si="124"/>
        <v>787.1</v>
      </c>
      <c r="B793" s="630"/>
      <c r="C793" s="615">
        <v>0</v>
      </c>
      <c r="D793" s="615">
        <v>704</v>
      </c>
      <c r="E793" s="267">
        <f t="shared" si="125"/>
        <v>704</v>
      </c>
      <c r="F793" s="615">
        <v>5150000273</v>
      </c>
      <c r="G793" s="267" t="str">
        <f>IFERROR(VLOOKUP(F793,Database!A:D,2,FALSE),"FG not Found")</f>
        <v>SM 10 OZ SUG FREE STRAW TPG</v>
      </c>
      <c r="H793" s="269">
        <f>IFERROR(VLOOKUP(F793,Database!A:C,3,FALSE),"r")</f>
        <v>2247.4</v>
      </c>
      <c r="I793" s="269">
        <f>IFERROR(VLOOKUP(F793,Database!A:D,4,FALSE),"r")</f>
        <v>176</v>
      </c>
      <c r="J793" s="615"/>
      <c r="K793" s="269">
        <f t="shared" si="126"/>
        <v>19</v>
      </c>
      <c r="L793" s="269">
        <f t="shared" si="127"/>
        <v>3344</v>
      </c>
      <c r="M793" s="335">
        <f t="shared" si="128"/>
        <v>0</v>
      </c>
      <c r="N793" s="269">
        <f t="shared" si="129"/>
        <v>4</v>
      </c>
      <c r="O793" s="269">
        <f t="shared" si="130"/>
        <v>704</v>
      </c>
      <c r="P793" s="340">
        <f t="shared" si="131"/>
        <v>8989.6</v>
      </c>
      <c r="Q793" s="353" t="str">
        <f>IFERROR(VLOOKUP(F793,Database!A:F,6,FALSE),"No")</f>
        <v>Not a Designated Item to Send on Maturity</v>
      </c>
      <c r="R793" s="353" t="str">
        <f>IFERROR(VLOOKUP(F794,Database!A:E,5,FALSE),"")</f>
        <v>Not Acidified Product</v>
      </c>
      <c r="S793" s="352" t="str">
        <f>IFERROR(VLOOKUP(F793,Database!A:G,7,FALSE),"FG not Found")</f>
        <v>Not a Designated Item</v>
      </c>
      <c r="T793" s="281" t="b">
        <f t="shared" si="132"/>
        <v>0</v>
      </c>
      <c r="X793" s="284" t="e">
        <f>IF(VLOOKUP($T793,Tags!A:AU,28)=$E793,"Tags/Reported Prod Match","Not a Match")</f>
        <v>#N/A</v>
      </c>
    </row>
    <row r="794" spans="1:24" x14ac:dyDescent="0.25">
      <c r="A794" s="282">
        <f t="shared" si="124"/>
        <v>788.1</v>
      </c>
      <c r="B794" s="1017"/>
      <c r="C794" s="1018">
        <v>0</v>
      </c>
      <c r="D794" s="1018">
        <v>658</v>
      </c>
      <c r="E794" s="1019">
        <f t="shared" si="125"/>
        <v>658</v>
      </c>
      <c r="F794" s="1018">
        <v>5150005122</v>
      </c>
      <c r="G794" s="1019" t="str">
        <f>IFERROR(VLOOKUP(F794,Database!A:D,2,FALSE),"FG not Found")</f>
        <v>SM 1L PURE RASPBERRY JAM</v>
      </c>
      <c r="H794" s="1020">
        <f>IFERROR(VLOOKUP(F794,Database!A:C,3,FALSE),"r")</f>
        <v>2565.1999999999998</v>
      </c>
      <c r="I794" s="1020">
        <f>IFERROR(VLOOKUP(F794,Database!A:D,4,FALSE),"r")</f>
        <v>54</v>
      </c>
      <c r="J794" s="1018"/>
      <c r="K794" s="1020">
        <f t="shared" si="126"/>
        <v>17</v>
      </c>
      <c r="L794" s="1020">
        <f t="shared" si="127"/>
        <v>918</v>
      </c>
      <c r="M794" s="1021">
        <f t="shared" si="128"/>
        <v>0</v>
      </c>
      <c r="N794" s="1020">
        <f t="shared" si="129"/>
        <v>13</v>
      </c>
      <c r="O794" s="1020">
        <f t="shared" si="130"/>
        <v>658</v>
      </c>
      <c r="P794" s="1022">
        <f t="shared" si="131"/>
        <v>33347.599999999999</v>
      </c>
      <c r="Q794" s="1023" t="str">
        <f>IFERROR(VLOOKUP(F794,Database!A:F,6,FALSE),"No")</f>
        <v>Not a Designated Item to Send on Maturity</v>
      </c>
      <c r="R794" s="1023" t="str">
        <f>IFERROR(VLOOKUP(F795,Database!A:E,5,FALSE),"")</f>
        <v>Not Acidified Product</v>
      </c>
      <c r="S794" s="1024" t="str">
        <f>IFERROR(VLOOKUP(F794,Database!A:G,7,FALSE),"FG not Found")</f>
        <v>Not a Designated Item</v>
      </c>
      <c r="T794" s="1025" t="b">
        <f t="shared" si="132"/>
        <v>1</v>
      </c>
      <c r="U794" s="1026"/>
      <c r="V794" s="1026"/>
      <c r="X794" s="284" t="e">
        <f>IF(VLOOKUP($T794,Tags!A:AU,28)=$E794,"Tags/Reported Prod Match","Not a Match")</f>
        <v>#N/A</v>
      </c>
    </row>
    <row r="795" spans="1:24" x14ac:dyDescent="0.25">
      <c r="A795" s="282">
        <f t="shared" si="124"/>
        <v>789.1</v>
      </c>
      <c r="B795" s="630"/>
      <c r="C795" s="615">
        <v>0</v>
      </c>
      <c r="D795" s="615">
        <v>1019</v>
      </c>
      <c r="E795" s="267">
        <f t="shared" si="125"/>
        <v>1019</v>
      </c>
      <c r="F795" s="615">
        <v>5150000273</v>
      </c>
      <c r="G795" s="267" t="str">
        <f>IFERROR(VLOOKUP(F795,Database!A:D,2,FALSE),"FG not Found")</f>
        <v>SM 10 OZ SUG FREE STRAW TPG</v>
      </c>
      <c r="H795" s="269">
        <f>IFERROR(VLOOKUP(F795,Database!A:C,3,FALSE),"r")</f>
        <v>2247.4</v>
      </c>
      <c r="I795" s="269">
        <f>IFERROR(VLOOKUP(F795,Database!A:D,4,FALSE),"r")</f>
        <v>176</v>
      </c>
      <c r="J795" s="615"/>
      <c r="K795" s="269">
        <f t="shared" si="126"/>
        <v>19</v>
      </c>
      <c r="L795" s="269">
        <f t="shared" si="127"/>
        <v>3344</v>
      </c>
      <c r="M795" s="335">
        <f t="shared" si="128"/>
        <v>0</v>
      </c>
      <c r="N795" s="269">
        <f t="shared" si="129"/>
        <v>6</v>
      </c>
      <c r="O795" s="269">
        <f t="shared" si="130"/>
        <v>1019</v>
      </c>
      <c r="P795" s="340">
        <f t="shared" si="131"/>
        <v>13484.400000000001</v>
      </c>
      <c r="Q795" s="353" t="str">
        <f>IFERROR(VLOOKUP(F795,Database!A:F,6,FALSE),"No")</f>
        <v>Not a Designated Item to Send on Maturity</v>
      </c>
      <c r="R795" s="353" t="str">
        <f>IFERROR(VLOOKUP(F796,Database!A:E,5,FALSE),"")</f>
        <v>Not Acidified Product</v>
      </c>
      <c r="S795" s="352" t="str">
        <f>IFERROR(VLOOKUP(F795,Database!A:G,7,FALSE),"FG not Found")</f>
        <v>Not a Designated Item</v>
      </c>
      <c r="T795" s="281" t="b">
        <f t="shared" si="132"/>
        <v>0</v>
      </c>
      <c r="X795" s="284" t="e">
        <f>IF(VLOOKUP($T795,Tags!A:AU,28)=$E795,"Tags/Reported Prod Match","Not a Match")</f>
        <v>#N/A</v>
      </c>
    </row>
    <row r="796" spans="1:24" x14ac:dyDescent="0.25">
      <c r="A796" s="282">
        <f t="shared" si="124"/>
        <v>790.1</v>
      </c>
      <c r="B796" s="630">
        <v>43943</v>
      </c>
      <c r="C796" s="615">
        <v>0</v>
      </c>
      <c r="D796" s="615">
        <v>2316</v>
      </c>
      <c r="E796" s="267">
        <f t="shared" si="125"/>
        <v>2316</v>
      </c>
      <c r="F796" s="615">
        <v>5150000302</v>
      </c>
      <c r="G796" s="267" t="str">
        <f>IFERROR(VLOOKUP(F796,Database!A:D,2,FALSE),"FG not Found")</f>
        <v>SM 4 LB SWT ORANGE MARMALADE</v>
      </c>
      <c r="H796" s="269">
        <f>IFERROR(VLOOKUP(F796,Database!A:C,3,FALSE),"r")</f>
        <v>1997</v>
      </c>
      <c r="I796" s="269">
        <f>IFERROR(VLOOKUP(F796,Database!A:D,4,FALSE),"r")</f>
        <v>60</v>
      </c>
      <c r="J796" s="615"/>
      <c r="K796" s="269">
        <f t="shared" si="126"/>
        <v>22</v>
      </c>
      <c r="L796" s="269">
        <f t="shared" si="127"/>
        <v>1320</v>
      </c>
      <c r="M796" s="770">
        <f t="shared" si="128"/>
        <v>1</v>
      </c>
      <c r="N796" s="269">
        <f t="shared" si="129"/>
        <v>17</v>
      </c>
      <c r="O796" s="269">
        <f t="shared" si="130"/>
        <v>996</v>
      </c>
      <c r="P796" s="340">
        <f t="shared" si="131"/>
        <v>33949</v>
      </c>
      <c r="Q796" s="353" t="str">
        <f>IFERROR(VLOOKUP(F796,Database!A:F,6,FALSE),"No")</f>
        <v>Not a Designated Item to Send on Maturity</v>
      </c>
      <c r="R796" s="353" t="str">
        <f>IFERROR(VLOOKUP(F797,Database!A:E,5,FALSE),"")</f>
        <v>Not Acidified Product</v>
      </c>
      <c r="S796" s="352" t="str">
        <f>IFERROR(VLOOKUP(F796,Database!A:G,7,FALSE),"FG not Found")</f>
        <v>Not a Designated Item</v>
      </c>
      <c r="T796" s="281" t="b">
        <f t="shared" si="132"/>
        <v>0</v>
      </c>
      <c r="X796" s="284" t="e">
        <f>IF(VLOOKUP($T796,Tags!A:AU,28)=$E796,"Tags/Reported Prod Match","Not a Match")</f>
        <v>#N/A</v>
      </c>
    </row>
    <row r="797" spans="1:24" x14ac:dyDescent="0.25">
      <c r="A797" s="282">
        <f t="shared" si="124"/>
        <v>791.1</v>
      </c>
      <c r="B797" s="630">
        <v>43943</v>
      </c>
      <c r="C797" s="615">
        <v>0</v>
      </c>
      <c r="D797" s="615">
        <v>2360</v>
      </c>
      <c r="E797" s="267">
        <f t="shared" si="125"/>
        <v>2360</v>
      </c>
      <c r="F797" s="615">
        <v>5150000308</v>
      </c>
      <c r="G797" s="267" t="str">
        <f>IFERROR(VLOOKUP(F797,Database!A:D,2,FALSE),"FG not Found")</f>
        <v>SM 4 LB STRAWBERRY PRESERVES</v>
      </c>
      <c r="H797" s="269">
        <f>IFERROR(VLOOKUP(F797,Database!A:C,3,FALSE),"r")</f>
        <v>1997</v>
      </c>
      <c r="I797" s="269">
        <f>IFERROR(VLOOKUP(F797,Database!A:D,4,FALSE),"r")</f>
        <v>60</v>
      </c>
      <c r="J797" s="615"/>
      <c r="K797" s="269">
        <f t="shared" si="126"/>
        <v>22</v>
      </c>
      <c r="L797" s="269">
        <f t="shared" si="127"/>
        <v>1320</v>
      </c>
      <c r="M797" s="770">
        <f t="shared" si="128"/>
        <v>1</v>
      </c>
      <c r="N797" s="269">
        <f t="shared" si="129"/>
        <v>18</v>
      </c>
      <c r="O797" s="269">
        <f t="shared" si="130"/>
        <v>1040</v>
      </c>
      <c r="P797" s="340">
        <f t="shared" si="131"/>
        <v>35946</v>
      </c>
      <c r="Q797" s="353" t="str">
        <f>IFERROR(VLOOKUP(F797,Database!A:F,6,FALSE),"No")</f>
        <v>Not a Designated Item to Send on Maturity</v>
      </c>
      <c r="R797" s="353" t="str">
        <f>IFERROR(VLOOKUP(F798,Database!A:E,5,FALSE),"")</f>
        <v>Not Acidified Product</v>
      </c>
      <c r="S797" s="352" t="str">
        <f>IFERROR(VLOOKUP(F797,Database!A:G,7,FALSE),"FG not Found")</f>
        <v>Not a Designated Item</v>
      </c>
      <c r="T797" s="281" t="b">
        <f t="shared" si="132"/>
        <v>0</v>
      </c>
      <c r="X797" s="284" t="e">
        <f>IF(VLOOKUP($T797,Tags!A:AU,28)=$E797,"Tags/Reported Prod Match","Not a Match")</f>
        <v>#N/A</v>
      </c>
    </row>
    <row r="798" spans="1:24" x14ac:dyDescent="0.25">
      <c r="A798" s="282">
        <f t="shared" si="124"/>
        <v>792.1</v>
      </c>
      <c r="B798" s="630">
        <v>43943</v>
      </c>
      <c r="C798" s="615">
        <v>0</v>
      </c>
      <c r="D798" s="615">
        <v>480</v>
      </c>
      <c r="E798" s="267">
        <f t="shared" si="125"/>
        <v>480</v>
      </c>
      <c r="F798" s="615">
        <v>5150000338</v>
      </c>
      <c r="G798" s="267" t="str">
        <f>IFERROR(VLOOKUP(F798,Database!A:D,2,FALSE),"FG not Found")</f>
        <v>SM 10 TN GRAPE JELLY</v>
      </c>
      <c r="H798" s="269">
        <f>IFERROR(VLOOKUP(F798,Database!A:C,3,FALSE),"r")</f>
        <v>2347</v>
      </c>
      <c r="I798" s="269">
        <f>IFERROR(VLOOKUP(F798,Database!A:D,4,FALSE),"r")</f>
        <v>42</v>
      </c>
      <c r="J798" s="615"/>
      <c r="K798" s="269">
        <f t="shared" si="126"/>
        <v>18</v>
      </c>
      <c r="L798" s="269">
        <f t="shared" si="127"/>
        <v>756</v>
      </c>
      <c r="M798" s="335">
        <f t="shared" si="128"/>
        <v>0</v>
      </c>
      <c r="N798" s="269">
        <f t="shared" si="129"/>
        <v>12</v>
      </c>
      <c r="O798" s="269">
        <f t="shared" si="130"/>
        <v>480</v>
      </c>
      <c r="P798" s="340">
        <f t="shared" si="131"/>
        <v>28164</v>
      </c>
      <c r="Q798" s="353" t="str">
        <f>IFERROR(VLOOKUP(F798,Database!A:F,6,FALSE),"No")</f>
        <v>Not a Designated Item to Send on Maturity</v>
      </c>
      <c r="R798" s="353" t="str">
        <f>IFERROR(VLOOKUP(F799,Database!A:E,5,FALSE),"")</f>
        <v>Not Acidified Product</v>
      </c>
      <c r="S798" s="352" t="str">
        <f>IFERROR(VLOOKUP(F798,Database!A:G,7,FALSE),"FG not Found")</f>
        <v>Not a Designated Item</v>
      </c>
      <c r="T798" s="281" t="b">
        <f t="shared" si="132"/>
        <v>0</v>
      </c>
      <c r="X798" s="284" t="e">
        <f>IF(VLOOKUP($T798,Tags!A:AU,28)=$E798,"Tags/Reported Prod Match","Not a Match")</f>
        <v>#N/A</v>
      </c>
    </row>
    <row r="799" spans="1:24" x14ac:dyDescent="0.25">
      <c r="A799" s="282">
        <f t="shared" si="124"/>
        <v>793.1</v>
      </c>
      <c r="B799" s="630">
        <v>43943</v>
      </c>
      <c r="C799" s="615">
        <v>0</v>
      </c>
      <c r="D799" s="615">
        <v>566</v>
      </c>
      <c r="E799" s="267">
        <f t="shared" si="125"/>
        <v>566</v>
      </c>
      <c r="F799" s="615">
        <v>5150000310</v>
      </c>
      <c r="G799" s="267" t="str">
        <f>IFERROR(VLOOKUP(F799,Database!A:D,2,FALSE),"FG not Found")</f>
        <v>SM 10 TN APRICOT PRESERVES</v>
      </c>
      <c r="H799" s="269">
        <f>IFERROR(VLOOKUP(F799,Database!A:C,3,FALSE),"r")</f>
        <v>2320.4</v>
      </c>
      <c r="I799" s="269">
        <f>IFERROR(VLOOKUP(F799,Database!A:D,4,FALSE),"r")</f>
        <v>42</v>
      </c>
      <c r="J799" s="615"/>
      <c r="K799" s="269">
        <f t="shared" si="126"/>
        <v>19</v>
      </c>
      <c r="L799" s="269">
        <f t="shared" si="127"/>
        <v>798</v>
      </c>
      <c r="M799" s="335">
        <f t="shared" si="128"/>
        <v>0</v>
      </c>
      <c r="N799" s="269">
        <f t="shared" si="129"/>
        <v>14</v>
      </c>
      <c r="O799" s="269">
        <f t="shared" si="130"/>
        <v>566</v>
      </c>
      <c r="P799" s="340">
        <f t="shared" si="131"/>
        <v>32485.600000000002</v>
      </c>
      <c r="Q799" s="353" t="str">
        <f>IFERROR(VLOOKUP(F799,Database!A:F,6,FALSE),"No")</f>
        <v>Not a Designated Item to Send on Maturity</v>
      </c>
      <c r="R799" s="353" t="str">
        <f>IFERROR(VLOOKUP(F800,Database!A:E,5,FALSE),"")</f>
        <v>Not Acidified Product</v>
      </c>
      <c r="S799" s="352" t="str">
        <f>IFERROR(VLOOKUP(F799,Database!A:G,7,FALSE),"FG not Found")</f>
        <v>Not a Designated Item</v>
      </c>
      <c r="T799" s="281" t="b">
        <f t="shared" si="132"/>
        <v>0</v>
      </c>
      <c r="X799" s="284" t="e">
        <f>IF(VLOOKUP($T799,Tags!A:AU,28)=$E799,"Tags/Reported Prod Match","Not a Match")</f>
        <v>#N/A</v>
      </c>
    </row>
    <row r="800" spans="1:24" x14ac:dyDescent="0.25">
      <c r="A800" s="282">
        <f t="shared" si="124"/>
        <v>794.1</v>
      </c>
      <c r="B800" s="630">
        <v>43943</v>
      </c>
      <c r="C800" s="615">
        <v>0</v>
      </c>
      <c r="D800" s="615">
        <v>10136</v>
      </c>
      <c r="E800" s="267">
        <f t="shared" si="125"/>
        <v>10136</v>
      </c>
      <c r="F800" s="615">
        <v>5150000328</v>
      </c>
      <c r="G800" s="267" t="str">
        <f>IFERROR(VLOOKUP(F800,Database!A:D,2,FALSE),"FG not Found")</f>
        <v>SM 4 LB GRAPE JELLY</v>
      </c>
      <c r="H800" s="269">
        <f>IFERROR(VLOOKUP(F800,Database!A:C,3,FALSE),"r")</f>
        <v>1997</v>
      </c>
      <c r="I800" s="269">
        <f>IFERROR(VLOOKUP(F800,Database!A:D,4,FALSE),"r")</f>
        <v>60</v>
      </c>
      <c r="J800" s="615"/>
      <c r="K800" s="269">
        <f t="shared" si="126"/>
        <v>22</v>
      </c>
      <c r="L800" s="269">
        <f t="shared" si="127"/>
        <v>1320</v>
      </c>
      <c r="M800" s="770">
        <f t="shared" si="128"/>
        <v>7</v>
      </c>
      <c r="N800" s="269">
        <f t="shared" si="129"/>
        <v>15</v>
      </c>
      <c r="O800" s="269">
        <f t="shared" si="130"/>
        <v>896</v>
      </c>
      <c r="P800" s="340">
        <f t="shared" si="131"/>
        <v>29955</v>
      </c>
      <c r="Q800" s="353" t="str">
        <f>IFERROR(VLOOKUP(F800,Database!A:F,6,FALSE),"No")</f>
        <v>Not a Designated Item to Send on Maturity</v>
      </c>
      <c r="R800" s="353" t="str">
        <f>IFERROR(VLOOKUP(F801,Database!A:E,5,FALSE),"")</f>
        <v>Not Acidified Product</v>
      </c>
      <c r="S800" s="352" t="str">
        <f>IFERROR(VLOOKUP(F800,Database!A:G,7,FALSE),"FG not Found")</f>
        <v>Not a Designated Item</v>
      </c>
      <c r="T800" s="281" t="b">
        <f t="shared" si="132"/>
        <v>0</v>
      </c>
      <c r="X800" s="284" t="e">
        <f>IF(VLOOKUP($T800,Tags!A:AU,28)=$E800,"Tags/Reported Prod Match","Not a Match")</f>
        <v>#N/A</v>
      </c>
    </row>
    <row r="801" spans="1:24" x14ac:dyDescent="0.25">
      <c r="A801" s="282">
        <f t="shared" si="124"/>
        <v>795.1</v>
      </c>
      <c r="B801" s="1031" t="s">
        <v>8618</v>
      </c>
      <c r="C801" s="1032">
        <v>0</v>
      </c>
      <c r="D801" s="1032"/>
      <c r="E801" s="719">
        <f t="shared" si="125"/>
        <v>0</v>
      </c>
      <c r="F801" s="1032">
        <v>6984806304</v>
      </c>
      <c r="G801" s="719" t="str">
        <f>IFERROR(VLOOKUP(F801,Database!A:D,2,FALSE),"FG not Found")</f>
        <v>DF 500ML LT STRAW FRT SPREAD</v>
      </c>
      <c r="H801" s="722">
        <f>IFERROR(VLOOKUP(F801,Database!A:C,3,FALSE),"r")</f>
        <v>2089.4</v>
      </c>
      <c r="I801" s="722">
        <f>IFERROR(VLOOKUP(F801,Database!A:D,4,FALSE),"r")</f>
        <v>84</v>
      </c>
      <c r="J801" s="1032"/>
      <c r="K801" s="722">
        <f t="shared" si="126"/>
        <v>21</v>
      </c>
      <c r="L801" s="722">
        <f t="shared" si="127"/>
        <v>1764</v>
      </c>
      <c r="M801" s="723">
        <f t="shared" si="128"/>
        <v>0</v>
      </c>
      <c r="N801" s="722">
        <f t="shared" si="129"/>
        <v>0</v>
      </c>
      <c r="O801" s="722">
        <f t="shared" si="130"/>
        <v>0</v>
      </c>
      <c r="P801" s="724">
        <f t="shared" si="131"/>
        <v>0</v>
      </c>
      <c r="Q801" s="725" t="str">
        <f>IFERROR(VLOOKUP(F801,Database!A:F,6,FALSE),"No")</f>
        <v>Not a Designated Item to Send on Maturity</v>
      </c>
      <c r="R801" s="725" t="str">
        <f>IFERROR(VLOOKUP(F802,Database!A:E,5,FALSE),"")</f>
        <v>Not Acidified Product</v>
      </c>
      <c r="S801" s="726" t="str">
        <f>IFERROR(VLOOKUP(F801,Database!A:G,7,FALSE),"FG not Found")</f>
        <v>Not a Designated Item</v>
      </c>
      <c r="T801" s="727" t="b">
        <f t="shared" si="132"/>
        <v>1</v>
      </c>
      <c r="X801" s="284" t="e">
        <f>IF(VLOOKUP($T801,Tags!A:AU,28)=$E801,"Tags/Reported Prod Match","Not a Match")</f>
        <v>#N/A</v>
      </c>
    </row>
    <row r="802" spans="1:24" x14ac:dyDescent="0.25">
      <c r="A802" s="282">
        <f t="shared" si="124"/>
        <v>796.1</v>
      </c>
      <c r="B802" s="1031" t="s">
        <v>8618</v>
      </c>
      <c r="C802" s="1032">
        <v>0</v>
      </c>
      <c r="D802" s="1032"/>
      <c r="E802" s="719">
        <f t="shared" si="125"/>
        <v>0</v>
      </c>
      <c r="F802" s="1032">
        <v>5150024803</v>
      </c>
      <c r="G802" s="719" t="str">
        <f>IFERROR(VLOOKUP(F802,Database!A:D,2,FALSE),"FG not Found")</f>
        <v>C&amp;B 250 ML FISH N CHIP VINEGAR</v>
      </c>
      <c r="H802" s="722">
        <f>IFERROR(VLOOKUP(F802,Database!A:C,3,FALSE),"r")</f>
        <v>2302.5</v>
      </c>
      <c r="I802" s="722">
        <f>IFERROR(VLOOKUP(F802,Database!A:D,4,FALSE),"r")</f>
        <v>125</v>
      </c>
      <c r="J802" s="1032"/>
      <c r="K802" s="722">
        <f t="shared" si="126"/>
        <v>19</v>
      </c>
      <c r="L802" s="722">
        <f t="shared" si="127"/>
        <v>2375</v>
      </c>
      <c r="M802" s="723">
        <f t="shared" si="128"/>
        <v>0</v>
      </c>
      <c r="N802" s="722">
        <f t="shared" si="129"/>
        <v>0</v>
      </c>
      <c r="O802" s="722">
        <f t="shared" si="130"/>
        <v>0</v>
      </c>
      <c r="P802" s="724">
        <f t="shared" si="131"/>
        <v>0</v>
      </c>
      <c r="Q802" s="725" t="str">
        <f>IFERROR(VLOOKUP(F802,Database!A:F,6,FALSE),"No")</f>
        <v>Not a Designated Item to Send on Maturity</v>
      </c>
      <c r="R802" s="725" t="str">
        <f>IFERROR(VLOOKUP(F803,Database!A:E,5,FALSE),"")</f>
        <v>Not Acidified Product</v>
      </c>
      <c r="S802" s="726" t="str">
        <f>IFERROR(VLOOKUP(F802,Database!A:G,7,FALSE),"FG not Found")</f>
        <v>Allergen</v>
      </c>
      <c r="T802" s="727" t="b">
        <f t="shared" si="132"/>
        <v>1</v>
      </c>
      <c r="X802" s="284" t="e">
        <f>IF(VLOOKUP($T802,Tags!A:AU,28)=$E802,"Tags/Reported Prod Match","Not a Match")</f>
        <v>#N/A</v>
      </c>
    </row>
    <row r="803" spans="1:24" x14ac:dyDescent="0.25">
      <c r="A803" s="282">
        <f t="shared" si="124"/>
        <v>797.1</v>
      </c>
      <c r="B803" s="630"/>
      <c r="C803" s="615">
        <v>0</v>
      </c>
      <c r="D803" s="615"/>
      <c r="E803" s="267">
        <f t="shared" si="125"/>
        <v>0</v>
      </c>
      <c r="F803" s="615">
        <v>5150024351</v>
      </c>
      <c r="G803" s="267" t="str">
        <f>IFERROR(VLOOKUP(F803,Database!A:D,2,FALSE),"FG not Found")</f>
        <v>SM 15.5 OZ HTFDG MCR SQZ 6 CT</v>
      </c>
      <c r="H803" s="269">
        <f>IFERROR(VLOOKUP(F803,Database!A:C,3,FALSE),"r")</f>
        <v>1703</v>
      </c>
      <c r="I803" s="269">
        <f>IFERROR(VLOOKUP(F803,Database!A:D,4,FALSE),"r")</f>
        <v>252</v>
      </c>
      <c r="J803" s="615"/>
      <c r="K803" s="269">
        <f t="shared" si="126"/>
        <v>26</v>
      </c>
      <c r="L803" s="269">
        <f t="shared" si="127"/>
        <v>6552</v>
      </c>
      <c r="M803" s="335">
        <f t="shared" si="128"/>
        <v>0</v>
      </c>
      <c r="N803" s="269">
        <f t="shared" si="129"/>
        <v>0</v>
      </c>
      <c r="O803" s="269">
        <f t="shared" si="130"/>
        <v>0</v>
      </c>
      <c r="P803" s="340">
        <f t="shared" si="131"/>
        <v>0</v>
      </c>
      <c r="Q803" s="353" t="str">
        <f>IFERROR(VLOOKUP(F803,Database!A:F,6,FALSE),"No")</f>
        <v>MICRO</v>
      </c>
      <c r="R803" s="353" t="str">
        <f>IFERROR(VLOOKUP(F804,Database!A:E,5,FALSE),"")</f>
        <v/>
      </c>
      <c r="S803" s="352" t="str">
        <f>IFERROR(VLOOKUP(F803,Database!A:G,7,FALSE),"FG not Found")</f>
        <v>Not a Designated Item</v>
      </c>
      <c r="T803" s="281" t="b">
        <f t="shared" si="132"/>
        <v>1</v>
      </c>
      <c r="X803" s="284" t="e">
        <f>IF(VLOOKUP($T803,Tags!A:AU,28)=$E803,"Tags/Reported Prod Match","Not a Match")</f>
        <v>#N/A</v>
      </c>
    </row>
    <row r="804" spans="1:24" x14ac:dyDescent="0.25">
      <c r="A804" s="282">
        <f t="shared" si="124"/>
        <v>798.1</v>
      </c>
      <c r="B804" s="630"/>
      <c r="C804" s="615">
        <v>0</v>
      </c>
      <c r="D804" s="615"/>
      <c r="E804" s="267">
        <f t="shared" si="125"/>
        <v>0</v>
      </c>
      <c r="F804" s="615"/>
      <c r="G804" s="267" t="str">
        <f>IFERROR(VLOOKUP(F804,Database!A:D,2,FALSE),"FG not Found")</f>
        <v>FG not Found</v>
      </c>
      <c r="H804" s="269" t="str">
        <f>IFERROR(VLOOKUP(F804,Database!A:C,3,FALSE),"r")</f>
        <v>r</v>
      </c>
      <c r="I804" s="269" t="str">
        <f>IFERROR(VLOOKUP(F804,Database!A:D,4,FALSE),"r")</f>
        <v>r</v>
      </c>
      <c r="J804" s="615"/>
      <c r="K804" s="269" t="e">
        <f t="shared" si="126"/>
        <v>#VALUE!</v>
      </c>
      <c r="L804" s="269" t="e">
        <f t="shared" si="127"/>
        <v>#VALUE!</v>
      </c>
      <c r="M804" s="335" t="e">
        <f t="shared" si="128"/>
        <v>#VALUE!</v>
      </c>
      <c r="N804" s="269" t="e">
        <f t="shared" si="129"/>
        <v>#VALUE!</v>
      </c>
      <c r="O804" s="269" t="e">
        <f t="shared" si="130"/>
        <v>#VALUE!</v>
      </c>
      <c r="P804" s="340" t="e">
        <f t="shared" si="131"/>
        <v>#VALUE!</v>
      </c>
      <c r="Q804" s="353" t="str">
        <f>IFERROR(VLOOKUP(F804,Database!A:F,6,FALSE),"No")</f>
        <v>No</v>
      </c>
      <c r="R804" s="353" t="str">
        <f>IFERROR(VLOOKUP(F805,Database!A:E,5,FALSE),"")</f>
        <v/>
      </c>
      <c r="S804" s="352" t="str">
        <f>IFERROR(VLOOKUP(F804,Database!A:G,7,FALSE),"FG not Found")</f>
        <v>FG not Found</v>
      </c>
      <c r="T804" s="281" t="b">
        <f t="shared" si="132"/>
        <v>0</v>
      </c>
      <c r="X804" s="284" t="e">
        <f>IF(VLOOKUP($T804,Tags!A:AU,28)=$E804,"Tags/Reported Prod Match","Not a Match")</f>
        <v>#N/A</v>
      </c>
    </row>
    <row r="805" spans="1:24" x14ac:dyDescent="0.25">
      <c r="A805" s="282">
        <f t="shared" si="124"/>
        <v>799.1</v>
      </c>
      <c r="B805" s="630"/>
      <c r="C805" s="615">
        <v>0</v>
      </c>
      <c r="D805" s="615"/>
      <c r="E805" s="267">
        <f t="shared" si="125"/>
        <v>0</v>
      </c>
      <c r="F805" s="615"/>
      <c r="G805" s="267" t="str">
        <f>IFERROR(VLOOKUP(F805,Database!A:D,2,FALSE),"FG not Found")</f>
        <v>FG not Found</v>
      </c>
      <c r="H805" s="269" t="str">
        <f>IFERROR(VLOOKUP(F805,Database!A:C,3,FALSE),"r")</f>
        <v>r</v>
      </c>
      <c r="I805" s="269" t="str">
        <f>IFERROR(VLOOKUP(F805,Database!A:D,4,FALSE),"r")</f>
        <v>r</v>
      </c>
      <c r="J805" s="615"/>
      <c r="K805" s="269" t="e">
        <f t="shared" si="126"/>
        <v>#VALUE!</v>
      </c>
      <c r="L805" s="269" t="e">
        <f t="shared" si="127"/>
        <v>#VALUE!</v>
      </c>
      <c r="M805" s="335" t="e">
        <f t="shared" si="128"/>
        <v>#VALUE!</v>
      </c>
      <c r="N805" s="269" t="e">
        <f t="shared" si="129"/>
        <v>#VALUE!</v>
      </c>
      <c r="O805" s="269" t="e">
        <f t="shared" si="130"/>
        <v>#VALUE!</v>
      </c>
      <c r="P805" s="340" t="e">
        <f t="shared" si="131"/>
        <v>#VALUE!</v>
      </c>
      <c r="Q805" s="353" t="str">
        <f>IFERROR(VLOOKUP(F805,Database!A:F,6,FALSE),"No")</f>
        <v>No</v>
      </c>
      <c r="R805" s="353" t="str">
        <f>IFERROR(VLOOKUP(F806,Database!A:E,5,FALSE),"")</f>
        <v/>
      </c>
      <c r="S805" s="352" t="str">
        <f>IFERROR(VLOOKUP(F805,Database!A:G,7,FALSE),"FG not Found")</f>
        <v>FG not Found</v>
      </c>
      <c r="T805" s="281" t="b">
        <f t="shared" si="132"/>
        <v>0</v>
      </c>
      <c r="X805" s="284" t="e">
        <f>IF(VLOOKUP($T805,Tags!A:AU,28)=$E805,"Tags/Reported Prod Match","Not a Match")</f>
        <v>#N/A</v>
      </c>
    </row>
    <row r="806" spans="1:24" x14ac:dyDescent="0.25">
      <c r="A806" s="282">
        <f t="shared" si="124"/>
        <v>800.1</v>
      </c>
      <c r="B806" s="630"/>
      <c r="C806" s="615">
        <v>0</v>
      </c>
      <c r="D806" s="615"/>
      <c r="E806" s="267">
        <f t="shared" si="125"/>
        <v>0</v>
      </c>
      <c r="F806" s="615"/>
      <c r="G806" s="267" t="str">
        <f>IFERROR(VLOOKUP(F806,Database!A:D,2,FALSE),"FG not Found")</f>
        <v>FG not Found</v>
      </c>
      <c r="H806" s="269" t="str">
        <f>IFERROR(VLOOKUP(F806,Database!A:C,3,FALSE),"r")</f>
        <v>r</v>
      </c>
      <c r="I806" s="269" t="str">
        <f>IFERROR(VLOOKUP(F806,Database!A:D,4,FALSE),"r")</f>
        <v>r</v>
      </c>
      <c r="J806" s="615"/>
      <c r="K806" s="269" t="e">
        <f t="shared" si="126"/>
        <v>#VALUE!</v>
      </c>
      <c r="L806" s="269" t="e">
        <f t="shared" si="127"/>
        <v>#VALUE!</v>
      </c>
      <c r="M806" s="335" t="e">
        <f t="shared" si="128"/>
        <v>#VALUE!</v>
      </c>
      <c r="N806" s="269" t="e">
        <f t="shared" si="129"/>
        <v>#VALUE!</v>
      </c>
      <c r="O806" s="269" t="e">
        <f t="shared" si="130"/>
        <v>#VALUE!</v>
      </c>
      <c r="P806" s="340" t="e">
        <f t="shared" si="131"/>
        <v>#VALUE!</v>
      </c>
      <c r="Q806" s="353" t="str">
        <f>IFERROR(VLOOKUP(F806,Database!A:F,6,FALSE),"No")</f>
        <v>No</v>
      </c>
      <c r="R806" s="353" t="str">
        <f>IFERROR(VLOOKUP(F807,Database!A:E,5,FALSE),"")</f>
        <v/>
      </c>
      <c r="S806" s="352" t="str">
        <f>IFERROR(VLOOKUP(F806,Database!A:G,7,FALSE),"FG not Found")</f>
        <v>FG not Found</v>
      </c>
      <c r="T806" s="281" t="b">
        <f t="shared" si="132"/>
        <v>0</v>
      </c>
      <c r="X806" s="284" t="e">
        <f>IF(VLOOKUP($T806,Tags!A:AU,28)=$E806,"Tags/Reported Prod Match","Not a Match")</f>
        <v>#N/A</v>
      </c>
    </row>
    <row r="807" spans="1:24" x14ac:dyDescent="0.25">
      <c r="A807" s="282">
        <f t="shared" si="124"/>
        <v>801.1</v>
      </c>
      <c r="B807" s="630"/>
      <c r="C807" s="615">
        <v>0</v>
      </c>
      <c r="D807" s="615"/>
      <c r="E807" s="267">
        <f t="shared" si="125"/>
        <v>0</v>
      </c>
      <c r="F807" s="615"/>
      <c r="G807" s="267" t="str">
        <f>IFERROR(VLOOKUP(F807,Database!A:D,2,FALSE),"FG not Found")</f>
        <v>FG not Found</v>
      </c>
      <c r="H807" s="269" t="str">
        <f>IFERROR(VLOOKUP(F807,Database!A:C,3,FALSE),"r")</f>
        <v>r</v>
      </c>
      <c r="I807" s="269" t="str">
        <f>IFERROR(VLOOKUP(F807,Database!A:D,4,FALSE),"r")</f>
        <v>r</v>
      </c>
      <c r="J807" s="615"/>
      <c r="K807" s="269" t="e">
        <f t="shared" si="126"/>
        <v>#VALUE!</v>
      </c>
      <c r="L807" s="269" t="e">
        <f t="shared" si="127"/>
        <v>#VALUE!</v>
      </c>
      <c r="M807" s="335" t="e">
        <f t="shared" si="128"/>
        <v>#VALUE!</v>
      </c>
      <c r="N807" s="269" t="e">
        <f t="shared" si="129"/>
        <v>#VALUE!</v>
      </c>
      <c r="O807" s="269" t="e">
        <f t="shared" si="130"/>
        <v>#VALUE!</v>
      </c>
      <c r="P807" s="340" t="e">
        <f t="shared" si="131"/>
        <v>#VALUE!</v>
      </c>
      <c r="Q807" s="353" t="str">
        <f>IFERROR(VLOOKUP(F807,Database!A:F,6,FALSE),"No")</f>
        <v>No</v>
      </c>
      <c r="R807" s="353" t="str">
        <f>IFERROR(VLOOKUP(F808,Database!A:E,5,FALSE),"")</f>
        <v/>
      </c>
      <c r="S807" s="352" t="str">
        <f>IFERROR(VLOOKUP(F807,Database!A:G,7,FALSE),"FG not Found")</f>
        <v>FG not Found</v>
      </c>
      <c r="T807" s="281" t="b">
        <f t="shared" si="132"/>
        <v>0</v>
      </c>
      <c r="X807" s="284" t="e">
        <f>IF(VLOOKUP($T807,Tags!A:AU,28)=$E807,"Tags/Reported Prod Match","Not a Match")</f>
        <v>#N/A</v>
      </c>
    </row>
    <row r="808" spans="1:24" x14ac:dyDescent="0.25">
      <c r="A808" s="282">
        <f t="shared" si="124"/>
        <v>802.1</v>
      </c>
      <c r="B808" s="630"/>
      <c r="C808" s="615">
        <v>0</v>
      </c>
      <c r="D808" s="615"/>
      <c r="E808" s="267">
        <f t="shared" si="125"/>
        <v>0</v>
      </c>
      <c r="F808" s="615"/>
      <c r="G808" s="267" t="str">
        <f>IFERROR(VLOOKUP(F808,Database!A:D,2,FALSE),"FG not Found")</f>
        <v>FG not Found</v>
      </c>
      <c r="H808" s="269" t="str">
        <f>IFERROR(VLOOKUP(F808,Database!A:C,3,FALSE),"r")</f>
        <v>r</v>
      </c>
      <c r="I808" s="269" t="str">
        <f>IFERROR(VLOOKUP(F808,Database!A:D,4,FALSE),"r")</f>
        <v>r</v>
      </c>
      <c r="J808" s="615"/>
      <c r="K808" s="269" t="e">
        <f t="shared" si="126"/>
        <v>#VALUE!</v>
      </c>
      <c r="L808" s="269" t="e">
        <f t="shared" si="127"/>
        <v>#VALUE!</v>
      </c>
      <c r="M808" s="335" t="e">
        <f t="shared" si="128"/>
        <v>#VALUE!</v>
      </c>
      <c r="N808" s="269" t="e">
        <f t="shared" si="129"/>
        <v>#VALUE!</v>
      </c>
      <c r="O808" s="269" t="e">
        <f t="shared" si="130"/>
        <v>#VALUE!</v>
      </c>
      <c r="P808" s="340" t="e">
        <f t="shared" si="131"/>
        <v>#VALUE!</v>
      </c>
      <c r="Q808" s="353" t="str">
        <f>IFERROR(VLOOKUP(F808,Database!A:F,6,FALSE),"No")</f>
        <v>No</v>
      </c>
      <c r="R808" s="353" t="str">
        <f>IFERROR(VLOOKUP(F809,Database!A:E,5,FALSE),"")</f>
        <v/>
      </c>
      <c r="S808" s="352" t="str">
        <f>IFERROR(VLOOKUP(F808,Database!A:G,7,FALSE),"FG not Found")</f>
        <v>FG not Found</v>
      </c>
      <c r="T808" s="281" t="b">
        <f t="shared" si="132"/>
        <v>0</v>
      </c>
      <c r="X808" s="284" t="e">
        <f>IF(VLOOKUP($T808,Tags!A:AU,28)=$E808,"Tags/Reported Prod Match","Not a Match")</f>
        <v>#N/A</v>
      </c>
    </row>
    <row r="809" spans="1:24" x14ac:dyDescent="0.25">
      <c r="A809" s="282">
        <f t="shared" si="124"/>
        <v>803.1</v>
      </c>
      <c r="B809" s="630"/>
      <c r="C809" s="615">
        <v>0</v>
      </c>
      <c r="D809" s="615"/>
      <c r="E809" s="267">
        <f t="shared" si="125"/>
        <v>0</v>
      </c>
      <c r="F809" s="615"/>
      <c r="G809" s="267" t="str">
        <f>IFERROR(VLOOKUP(F809,Database!A:D,2,FALSE),"FG not Found")</f>
        <v>FG not Found</v>
      </c>
      <c r="H809" s="269" t="str">
        <f>IFERROR(VLOOKUP(F809,Database!A:C,3,FALSE),"r")</f>
        <v>r</v>
      </c>
      <c r="I809" s="269" t="str">
        <f>IFERROR(VLOOKUP(F809,Database!A:D,4,FALSE),"r")</f>
        <v>r</v>
      </c>
      <c r="J809" s="615"/>
      <c r="K809" s="269" t="e">
        <f t="shared" si="126"/>
        <v>#VALUE!</v>
      </c>
      <c r="L809" s="269" t="e">
        <f t="shared" si="127"/>
        <v>#VALUE!</v>
      </c>
      <c r="M809" s="335" t="e">
        <f t="shared" si="128"/>
        <v>#VALUE!</v>
      </c>
      <c r="N809" s="269" t="e">
        <f t="shared" si="129"/>
        <v>#VALUE!</v>
      </c>
      <c r="O809" s="269" t="e">
        <f t="shared" si="130"/>
        <v>#VALUE!</v>
      </c>
      <c r="P809" s="340" t="e">
        <f t="shared" si="131"/>
        <v>#VALUE!</v>
      </c>
      <c r="Q809" s="353" t="str">
        <f>IFERROR(VLOOKUP(F809,Database!A:F,6,FALSE),"No")</f>
        <v>No</v>
      </c>
      <c r="R809" s="353" t="str">
        <f>IFERROR(VLOOKUP(F810,Database!A:E,5,FALSE),"")</f>
        <v/>
      </c>
      <c r="S809" s="352" t="str">
        <f>IFERROR(VLOOKUP(F809,Database!A:G,7,FALSE),"FG not Found")</f>
        <v>FG not Found</v>
      </c>
      <c r="T809" s="281" t="b">
        <f t="shared" si="132"/>
        <v>0</v>
      </c>
      <c r="X809" s="284" t="e">
        <f>IF(VLOOKUP($T809,Tags!A:AU,28)=$E809,"Tags/Reported Prod Match","Not a Match")</f>
        <v>#N/A</v>
      </c>
    </row>
    <row r="810" spans="1:24" x14ac:dyDescent="0.25">
      <c r="A810" s="282">
        <f t="shared" si="124"/>
        <v>804.1</v>
      </c>
      <c r="B810" s="630"/>
      <c r="C810" s="615">
        <v>0</v>
      </c>
      <c r="D810" s="615"/>
      <c r="E810" s="267">
        <f t="shared" si="125"/>
        <v>0</v>
      </c>
      <c r="F810" s="615"/>
      <c r="G810" s="267" t="str">
        <f>IFERROR(VLOOKUP(F810,Database!A:D,2,FALSE),"FG not Found")</f>
        <v>FG not Found</v>
      </c>
      <c r="H810" s="269" t="str">
        <f>IFERROR(VLOOKUP(F810,Database!A:C,3,FALSE),"r")</f>
        <v>r</v>
      </c>
      <c r="I810" s="269" t="str">
        <f>IFERROR(VLOOKUP(F810,Database!A:D,4,FALSE),"r")</f>
        <v>r</v>
      </c>
      <c r="J810" s="615"/>
      <c r="K810" s="269" t="e">
        <f t="shared" si="126"/>
        <v>#VALUE!</v>
      </c>
      <c r="L810" s="269" t="e">
        <f t="shared" si="127"/>
        <v>#VALUE!</v>
      </c>
      <c r="M810" s="335" t="e">
        <f t="shared" si="128"/>
        <v>#VALUE!</v>
      </c>
      <c r="N810" s="269" t="e">
        <f t="shared" si="129"/>
        <v>#VALUE!</v>
      </c>
      <c r="O810" s="269" t="e">
        <f t="shared" si="130"/>
        <v>#VALUE!</v>
      </c>
      <c r="P810" s="340" t="e">
        <f t="shared" si="131"/>
        <v>#VALUE!</v>
      </c>
      <c r="Q810" s="353" t="str">
        <f>IFERROR(VLOOKUP(F810,Database!A:F,6,FALSE),"No")</f>
        <v>No</v>
      </c>
      <c r="R810" s="353" t="str">
        <f>IFERROR(VLOOKUP(F811,Database!A:E,5,FALSE),"")</f>
        <v/>
      </c>
      <c r="S810" s="352" t="str">
        <f>IFERROR(VLOOKUP(F810,Database!A:G,7,FALSE),"FG not Found")</f>
        <v>FG not Found</v>
      </c>
      <c r="T810" s="281" t="b">
        <f t="shared" si="132"/>
        <v>0</v>
      </c>
      <c r="X810" s="284" t="e">
        <f>IF(VLOOKUP($T810,Tags!A:AU,28)=$E810,"Tags/Reported Prod Match","Not a Match")</f>
        <v>#N/A</v>
      </c>
    </row>
    <row r="811" spans="1:24" x14ac:dyDescent="0.25">
      <c r="A811" s="282">
        <f t="shared" si="124"/>
        <v>805.1</v>
      </c>
      <c r="B811" s="630"/>
      <c r="C811" s="615">
        <v>0</v>
      </c>
      <c r="D811" s="615"/>
      <c r="E811" s="267">
        <f t="shared" si="125"/>
        <v>0</v>
      </c>
      <c r="F811" s="615"/>
      <c r="G811" s="267" t="str">
        <f>IFERROR(VLOOKUP(F811,Database!A:D,2,FALSE),"FG not Found")</f>
        <v>FG not Found</v>
      </c>
      <c r="H811" s="269" t="str">
        <f>IFERROR(VLOOKUP(F811,Database!A:C,3,FALSE),"r")</f>
        <v>r</v>
      </c>
      <c r="I811" s="269" t="str">
        <f>IFERROR(VLOOKUP(F811,Database!A:D,4,FALSE),"r")</f>
        <v>r</v>
      </c>
      <c r="J811" s="615"/>
      <c r="K811" s="269" t="e">
        <f t="shared" si="126"/>
        <v>#VALUE!</v>
      </c>
      <c r="L811" s="269" t="e">
        <f t="shared" si="127"/>
        <v>#VALUE!</v>
      </c>
      <c r="M811" s="335" t="e">
        <f t="shared" si="128"/>
        <v>#VALUE!</v>
      </c>
      <c r="N811" s="269" t="e">
        <f t="shared" si="129"/>
        <v>#VALUE!</v>
      </c>
      <c r="O811" s="269" t="e">
        <f t="shared" si="130"/>
        <v>#VALUE!</v>
      </c>
      <c r="P811" s="340" t="e">
        <f t="shared" si="131"/>
        <v>#VALUE!</v>
      </c>
      <c r="Q811" s="353" t="str">
        <f>IFERROR(VLOOKUP(F811,Database!A:F,6,FALSE),"No")</f>
        <v>No</v>
      </c>
      <c r="R811" s="353" t="str">
        <f>IFERROR(VLOOKUP(F812,Database!A:E,5,FALSE),"")</f>
        <v/>
      </c>
      <c r="S811" s="352" t="str">
        <f>IFERROR(VLOOKUP(F811,Database!A:G,7,FALSE),"FG not Found")</f>
        <v>FG not Found</v>
      </c>
      <c r="T811" s="281" t="b">
        <f t="shared" si="132"/>
        <v>0</v>
      </c>
      <c r="X811" s="284" t="e">
        <f>IF(VLOOKUP($T811,Tags!A:AU,28)=$E811,"Tags/Reported Prod Match","Not a Match")</f>
        <v>#N/A</v>
      </c>
    </row>
    <row r="812" spans="1:24" x14ac:dyDescent="0.25">
      <c r="A812" s="282">
        <f t="shared" si="124"/>
        <v>806.1</v>
      </c>
      <c r="B812" s="630"/>
      <c r="C812" s="615">
        <v>0</v>
      </c>
      <c r="D812" s="615"/>
      <c r="E812" s="267">
        <f t="shared" si="125"/>
        <v>0</v>
      </c>
      <c r="F812" s="615"/>
      <c r="G812" s="267" t="str">
        <f>IFERROR(VLOOKUP(F812,Database!A:D,2,FALSE),"FG not Found")</f>
        <v>FG not Found</v>
      </c>
      <c r="H812" s="269" t="str">
        <f>IFERROR(VLOOKUP(F812,Database!A:C,3,FALSE),"r")</f>
        <v>r</v>
      </c>
      <c r="I812" s="269" t="str">
        <f>IFERROR(VLOOKUP(F812,Database!A:D,4,FALSE),"r")</f>
        <v>r</v>
      </c>
      <c r="J812" s="615"/>
      <c r="K812" s="269" t="e">
        <f t="shared" si="126"/>
        <v>#VALUE!</v>
      </c>
      <c r="L812" s="269" t="e">
        <f t="shared" si="127"/>
        <v>#VALUE!</v>
      </c>
      <c r="M812" s="335" t="e">
        <f t="shared" si="128"/>
        <v>#VALUE!</v>
      </c>
      <c r="N812" s="269" t="e">
        <f t="shared" si="129"/>
        <v>#VALUE!</v>
      </c>
      <c r="O812" s="269" t="e">
        <f t="shared" si="130"/>
        <v>#VALUE!</v>
      </c>
      <c r="P812" s="340" t="e">
        <f t="shared" si="131"/>
        <v>#VALUE!</v>
      </c>
      <c r="Q812" s="353" t="str">
        <f>IFERROR(VLOOKUP(F812,Database!A:F,6,FALSE),"No")</f>
        <v>No</v>
      </c>
      <c r="R812" s="353" t="str">
        <f>IFERROR(VLOOKUP(F813,Database!A:E,5,FALSE),"")</f>
        <v/>
      </c>
      <c r="S812" s="352" t="str">
        <f>IFERROR(VLOOKUP(F812,Database!A:G,7,FALSE),"FG not Found")</f>
        <v>FG not Found</v>
      </c>
      <c r="T812" s="281" t="b">
        <f t="shared" si="132"/>
        <v>0</v>
      </c>
      <c r="X812" s="284" t="e">
        <f>IF(VLOOKUP($T812,Tags!A:AU,28)=$E812,"Tags/Reported Prod Match","Not a Match")</f>
        <v>#N/A</v>
      </c>
    </row>
    <row r="813" spans="1:24" x14ac:dyDescent="0.25">
      <c r="A813" s="282">
        <f t="shared" si="124"/>
        <v>807.1</v>
      </c>
      <c r="B813" s="630"/>
      <c r="C813" s="615">
        <v>0</v>
      </c>
      <c r="D813" s="615"/>
      <c r="E813" s="267">
        <f t="shared" si="125"/>
        <v>0</v>
      </c>
      <c r="F813" s="615"/>
      <c r="G813" s="267" t="str">
        <f>IFERROR(VLOOKUP(F813,Database!A:D,2,FALSE),"FG not Found")</f>
        <v>FG not Found</v>
      </c>
      <c r="H813" s="269" t="str">
        <f>IFERROR(VLOOKUP(F813,Database!A:C,3,FALSE),"r")</f>
        <v>r</v>
      </c>
      <c r="I813" s="269" t="str">
        <f>IFERROR(VLOOKUP(F813,Database!A:D,4,FALSE),"r")</f>
        <v>r</v>
      </c>
      <c r="J813" s="615"/>
      <c r="K813" s="269" t="e">
        <f t="shared" si="126"/>
        <v>#VALUE!</v>
      </c>
      <c r="L813" s="269" t="e">
        <f t="shared" si="127"/>
        <v>#VALUE!</v>
      </c>
      <c r="M813" s="335" t="e">
        <f t="shared" si="128"/>
        <v>#VALUE!</v>
      </c>
      <c r="N813" s="269" t="e">
        <f t="shared" si="129"/>
        <v>#VALUE!</v>
      </c>
      <c r="O813" s="269" t="e">
        <f t="shared" si="130"/>
        <v>#VALUE!</v>
      </c>
      <c r="P813" s="340" t="e">
        <f t="shared" si="131"/>
        <v>#VALUE!</v>
      </c>
      <c r="Q813" s="353" t="str">
        <f>IFERROR(VLOOKUP(F813,Database!A:F,6,FALSE),"No")</f>
        <v>No</v>
      </c>
      <c r="R813" s="353" t="str">
        <f>IFERROR(VLOOKUP(F814,Database!A:E,5,FALSE),"")</f>
        <v/>
      </c>
      <c r="S813" s="352" t="str">
        <f>IFERROR(VLOOKUP(F813,Database!A:G,7,FALSE),"FG not Found")</f>
        <v>FG not Found</v>
      </c>
      <c r="T813" s="281" t="b">
        <f t="shared" si="132"/>
        <v>0</v>
      </c>
      <c r="X813" s="284" t="e">
        <f>IF(VLOOKUP($T813,Tags!A:AU,28)=$E813,"Tags/Reported Prod Match","Not a Match")</f>
        <v>#N/A</v>
      </c>
    </row>
    <row r="814" spans="1:24" x14ac:dyDescent="0.25">
      <c r="A814" s="282">
        <f t="shared" si="124"/>
        <v>808.1</v>
      </c>
      <c r="B814" s="630"/>
      <c r="C814" s="615">
        <v>0</v>
      </c>
      <c r="D814" s="615"/>
      <c r="E814" s="267">
        <f t="shared" si="125"/>
        <v>0</v>
      </c>
      <c r="F814" s="615"/>
      <c r="G814" s="267" t="str">
        <f>IFERROR(VLOOKUP(F814,Database!A:D,2,FALSE),"FG not Found")</f>
        <v>FG not Found</v>
      </c>
      <c r="H814" s="269" t="str">
        <f>IFERROR(VLOOKUP(F814,Database!A:C,3,FALSE),"r")</f>
        <v>r</v>
      </c>
      <c r="I814" s="269" t="str">
        <f>IFERROR(VLOOKUP(F814,Database!A:D,4,FALSE),"r")</f>
        <v>r</v>
      </c>
      <c r="J814" s="615"/>
      <c r="K814" s="269" t="e">
        <f t="shared" si="126"/>
        <v>#VALUE!</v>
      </c>
      <c r="L814" s="269" t="e">
        <f t="shared" si="127"/>
        <v>#VALUE!</v>
      </c>
      <c r="M814" s="335" t="e">
        <f t="shared" si="128"/>
        <v>#VALUE!</v>
      </c>
      <c r="N814" s="269" t="e">
        <f t="shared" si="129"/>
        <v>#VALUE!</v>
      </c>
      <c r="O814" s="269" t="e">
        <f t="shared" si="130"/>
        <v>#VALUE!</v>
      </c>
      <c r="P814" s="340" t="e">
        <f t="shared" si="131"/>
        <v>#VALUE!</v>
      </c>
      <c r="Q814" s="353" t="str">
        <f>IFERROR(VLOOKUP(F814,Database!A:F,6,FALSE),"No")</f>
        <v>No</v>
      </c>
      <c r="R814" s="353" t="str">
        <f>IFERROR(VLOOKUP(F815,Database!A:E,5,FALSE),"")</f>
        <v/>
      </c>
      <c r="S814" s="352" t="str">
        <f>IFERROR(VLOOKUP(F814,Database!A:G,7,FALSE),"FG not Found")</f>
        <v>FG not Found</v>
      </c>
      <c r="T814" s="281" t="b">
        <f t="shared" si="132"/>
        <v>0</v>
      </c>
      <c r="X814" s="284" t="e">
        <f>IF(VLOOKUP($T814,Tags!A:AU,28)=$E814,"Tags/Reported Prod Match","Not a Match")</f>
        <v>#N/A</v>
      </c>
    </row>
    <row r="815" spans="1:24" x14ac:dyDescent="0.25">
      <c r="A815" s="282">
        <f t="shared" si="124"/>
        <v>809.1</v>
      </c>
      <c r="B815" s="630"/>
      <c r="C815" s="615">
        <v>0</v>
      </c>
      <c r="D815" s="615"/>
      <c r="E815" s="267">
        <f t="shared" si="125"/>
        <v>0</v>
      </c>
      <c r="F815" s="615"/>
      <c r="G815" s="267" t="str">
        <f>IFERROR(VLOOKUP(F815,Database!A:D,2,FALSE),"FG not Found")</f>
        <v>FG not Found</v>
      </c>
      <c r="H815" s="269" t="str">
        <f>IFERROR(VLOOKUP(F815,Database!A:C,3,FALSE),"r")</f>
        <v>r</v>
      </c>
      <c r="I815" s="269" t="str">
        <f>IFERROR(VLOOKUP(F815,Database!A:D,4,FALSE),"r")</f>
        <v>r</v>
      </c>
      <c r="J815" s="615"/>
      <c r="K815" s="269" t="e">
        <f t="shared" si="126"/>
        <v>#VALUE!</v>
      </c>
      <c r="L815" s="269" t="e">
        <f t="shared" si="127"/>
        <v>#VALUE!</v>
      </c>
      <c r="M815" s="335" t="e">
        <f t="shared" si="128"/>
        <v>#VALUE!</v>
      </c>
      <c r="N815" s="269" t="e">
        <f t="shared" si="129"/>
        <v>#VALUE!</v>
      </c>
      <c r="O815" s="269" t="e">
        <f t="shared" si="130"/>
        <v>#VALUE!</v>
      </c>
      <c r="P815" s="340" t="e">
        <f t="shared" si="131"/>
        <v>#VALUE!</v>
      </c>
      <c r="Q815" s="353" t="str">
        <f>IFERROR(VLOOKUP(F815,Database!A:F,6,FALSE),"No")</f>
        <v>No</v>
      </c>
      <c r="R815" s="353" t="str">
        <f>IFERROR(VLOOKUP(F816,Database!A:E,5,FALSE),"")</f>
        <v/>
      </c>
      <c r="S815" s="352" t="str">
        <f>IFERROR(VLOOKUP(F815,Database!A:G,7,FALSE),"FG not Found")</f>
        <v>FG not Found</v>
      </c>
      <c r="T815" s="281" t="b">
        <f t="shared" si="132"/>
        <v>0</v>
      </c>
      <c r="X815" s="284" t="e">
        <f>IF(VLOOKUP($T815,Tags!A:AU,28)=$E815,"Tags/Reported Prod Match","Not a Match")</f>
        <v>#N/A</v>
      </c>
    </row>
    <row r="816" spans="1:24" x14ac:dyDescent="0.25">
      <c r="A816" s="282">
        <f t="shared" si="124"/>
        <v>810.1</v>
      </c>
      <c r="B816" s="630"/>
      <c r="C816" s="615">
        <v>0</v>
      </c>
      <c r="D816" s="615"/>
      <c r="E816" s="267">
        <f t="shared" si="125"/>
        <v>0</v>
      </c>
      <c r="F816" s="615"/>
      <c r="G816" s="267" t="str">
        <f>IFERROR(VLOOKUP(F816,Database!A:D,2,FALSE),"FG not Found")</f>
        <v>FG not Found</v>
      </c>
      <c r="H816" s="269" t="str">
        <f>IFERROR(VLOOKUP(F816,Database!A:C,3,FALSE),"r")</f>
        <v>r</v>
      </c>
      <c r="I816" s="269" t="str">
        <f>IFERROR(VLOOKUP(F816,Database!A:D,4,FALSE),"r")</f>
        <v>r</v>
      </c>
      <c r="J816" s="615"/>
      <c r="K816" s="269" t="e">
        <f t="shared" si="126"/>
        <v>#VALUE!</v>
      </c>
      <c r="L816" s="269" t="e">
        <f t="shared" si="127"/>
        <v>#VALUE!</v>
      </c>
      <c r="M816" s="335" t="e">
        <f t="shared" si="128"/>
        <v>#VALUE!</v>
      </c>
      <c r="N816" s="269" t="e">
        <f t="shared" si="129"/>
        <v>#VALUE!</v>
      </c>
      <c r="O816" s="269" t="e">
        <f t="shared" si="130"/>
        <v>#VALUE!</v>
      </c>
      <c r="P816" s="340" t="e">
        <f t="shared" si="131"/>
        <v>#VALUE!</v>
      </c>
      <c r="Q816" s="353" t="str">
        <f>IFERROR(VLOOKUP(F816,Database!A:F,6,FALSE),"No")</f>
        <v>No</v>
      </c>
      <c r="R816" s="353" t="str">
        <f>IFERROR(VLOOKUP(F817,Database!A:E,5,FALSE),"")</f>
        <v/>
      </c>
      <c r="S816" s="352" t="str">
        <f>IFERROR(VLOOKUP(F816,Database!A:G,7,FALSE),"FG not Found")</f>
        <v>FG not Found</v>
      </c>
      <c r="T816" s="281" t="b">
        <f t="shared" si="132"/>
        <v>0</v>
      </c>
      <c r="X816" s="284" t="e">
        <f>IF(VLOOKUP($T816,Tags!A:AU,28)=$E816,"Tags/Reported Prod Match","Not a Match")</f>
        <v>#N/A</v>
      </c>
    </row>
    <row r="817" spans="1:24" x14ac:dyDescent="0.25">
      <c r="A817" s="282">
        <f t="shared" si="124"/>
        <v>811.1</v>
      </c>
      <c r="B817" s="630"/>
      <c r="C817" s="615">
        <v>0</v>
      </c>
      <c r="D817" s="615"/>
      <c r="E817" s="267">
        <f t="shared" si="125"/>
        <v>0</v>
      </c>
      <c r="F817" s="615"/>
      <c r="G817" s="267" t="str">
        <f>IFERROR(VLOOKUP(F817,Database!A:D,2,FALSE),"FG not Found")</f>
        <v>FG not Found</v>
      </c>
      <c r="H817" s="269" t="str">
        <f>IFERROR(VLOOKUP(F817,Database!A:C,3,FALSE),"r")</f>
        <v>r</v>
      </c>
      <c r="I817" s="269" t="str">
        <f>IFERROR(VLOOKUP(F817,Database!A:D,4,FALSE),"r")</f>
        <v>r</v>
      </c>
      <c r="J817" s="615"/>
      <c r="K817" s="269" t="e">
        <f t="shared" si="126"/>
        <v>#VALUE!</v>
      </c>
      <c r="L817" s="269" t="e">
        <f t="shared" si="127"/>
        <v>#VALUE!</v>
      </c>
      <c r="M817" s="335" t="e">
        <f t="shared" si="128"/>
        <v>#VALUE!</v>
      </c>
      <c r="N817" s="269" t="e">
        <f t="shared" si="129"/>
        <v>#VALUE!</v>
      </c>
      <c r="O817" s="269" t="e">
        <f t="shared" si="130"/>
        <v>#VALUE!</v>
      </c>
      <c r="P817" s="340" t="e">
        <f t="shared" si="131"/>
        <v>#VALUE!</v>
      </c>
      <c r="Q817" s="353" t="str">
        <f>IFERROR(VLOOKUP(F817,Database!A:F,6,FALSE),"No")</f>
        <v>No</v>
      </c>
      <c r="R817" s="353" t="str">
        <f>IFERROR(VLOOKUP(F818,Database!A:E,5,FALSE),"")</f>
        <v/>
      </c>
      <c r="S817" s="352" t="str">
        <f>IFERROR(VLOOKUP(F817,Database!A:G,7,FALSE),"FG not Found")</f>
        <v>FG not Found</v>
      </c>
      <c r="T817" s="281" t="b">
        <f t="shared" si="132"/>
        <v>0</v>
      </c>
      <c r="X817" s="284" t="e">
        <f>IF(VLOOKUP($T817,Tags!A:AU,28)=$E817,"Tags/Reported Prod Match","Not a Match")</f>
        <v>#N/A</v>
      </c>
    </row>
    <row r="818" spans="1:24" x14ac:dyDescent="0.25">
      <c r="A818" s="282">
        <f t="shared" si="124"/>
        <v>812.1</v>
      </c>
      <c r="B818" s="630"/>
      <c r="C818" s="615">
        <v>0</v>
      </c>
      <c r="D818" s="615"/>
      <c r="E818" s="267">
        <f t="shared" si="125"/>
        <v>0</v>
      </c>
      <c r="F818" s="615"/>
      <c r="G818" s="267" t="str">
        <f>IFERROR(VLOOKUP(F818,Database!A:D,2,FALSE),"FG not Found")</f>
        <v>FG not Found</v>
      </c>
      <c r="H818" s="269" t="str">
        <f>IFERROR(VLOOKUP(F818,Database!A:C,3,FALSE),"r")</f>
        <v>r</v>
      </c>
      <c r="I818" s="269" t="str">
        <f>IFERROR(VLOOKUP(F818,Database!A:D,4,FALSE),"r")</f>
        <v>r</v>
      </c>
      <c r="J818" s="615"/>
      <c r="K818" s="269" t="e">
        <f t="shared" si="126"/>
        <v>#VALUE!</v>
      </c>
      <c r="L818" s="269" t="e">
        <f t="shared" si="127"/>
        <v>#VALUE!</v>
      </c>
      <c r="M818" s="335" t="e">
        <f t="shared" si="128"/>
        <v>#VALUE!</v>
      </c>
      <c r="N818" s="269" t="e">
        <f t="shared" si="129"/>
        <v>#VALUE!</v>
      </c>
      <c r="O818" s="269" t="e">
        <f t="shared" si="130"/>
        <v>#VALUE!</v>
      </c>
      <c r="P818" s="340" t="e">
        <f t="shared" si="131"/>
        <v>#VALUE!</v>
      </c>
      <c r="Q818" s="353" t="str">
        <f>IFERROR(VLOOKUP(F818,Database!A:F,6,FALSE),"No")</f>
        <v>No</v>
      </c>
      <c r="R818" s="353" t="str">
        <f>IFERROR(VLOOKUP(F819,Database!A:E,5,FALSE),"")</f>
        <v/>
      </c>
      <c r="S818" s="352" t="str">
        <f>IFERROR(VLOOKUP(F818,Database!A:G,7,FALSE),"FG not Found")</f>
        <v>FG not Found</v>
      </c>
      <c r="T818" s="281" t="b">
        <f t="shared" si="132"/>
        <v>0</v>
      </c>
      <c r="X818" s="284" t="e">
        <f>IF(VLOOKUP($T818,Tags!A:AU,28)=$E818,"Tags/Reported Prod Match","Not a Match")</f>
        <v>#N/A</v>
      </c>
    </row>
    <row r="819" spans="1:24" x14ac:dyDescent="0.25">
      <c r="A819" s="282">
        <f t="shared" si="124"/>
        <v>813.1</v>
      </c>
      <c r="B819" s="630"/>
      <c r="C819" s="615">
        <v>0</v>
      </c>
      <c r="D819" s="615"/>
      <c r="E819" s="267">
        <f t="shared" si="125"/>
        <v>0</v>
      </c>
      <c r="F819" s="615"/>
      <c r="G819" s="267" t="str">
        <f>IFERROR(VLOOKUP(F819,Database!A:D,2,FALSE),"FG not Found")</f>
        <v>FG not Found</v>
      </c>
      <c r="H819" s="269" t="str">
        <f>IFERROR(VLOOKUP(F819,Database!A:C,3,FALSE),"r")</f>
        <v>r</v>
      </c>
      <c r="I819" s="269" t="str">
        <f>IFERROR(VLOOKUP(F819,Database!A:D,4,FALSE),"r")</f>
        <v>r</v>
      </c>
      <c r="J819" s="615"/>
      <c r="K819" s="269" t="e">
        <f t="shared" si="126"/>
        <v>#VALUE!</v>
      </c>
      <c r="L819" s="269" t="e">
        <f t="shared" si="127"/>
        <v>#VALUE!</v>
      </c>
      <c r="M819" s="335" t="e">
        <f t="shared" si="128"/>
        <v>#VALUE!</v>
      </c>
      <c r="N819" s="269" t="e">
        <f t="shared" si="129"/>
        <v>#VALUE!</v>
      </c>
      <c r="O819" s="269" t="e">
        <f t="shared" si="130"/>
        <v>#VALUE!</v>
      </c>
      <c r="P819" s="340" t="e">
        <f t="shared" si="131"/>
        <v>#VALUE!</v>
      </c>
      <c r="Q819" s="353" t="str">
        <f>IFERROR(VLOOKUP(F819,Database!A:F,6,FALSE),"No")</f>
        <v>No</v>
      </c>
      <c r="R819" s="353" t="str">
        <f>IFERROR(VLOOKUP(F820,Database!A:E,5,FALSE),"")</f>
        <v/>
      </c>
      <c r="S819" s="352" t="str">
        <f>IFERROR(VLOOKUP(F819,Database!A:G,7,FALSE),"FG not Found")</f>
        <v>FG not Found</v>
      </c>
      <c r="T819" s="281" t="b">
        <f t="shared" si="132"/>
        <v>0</v>
      </c>
      <c r="X819" s="284" t="e">
        <f>IF(VLOOKUP($T819,Tags!A:AU,28)=$E819,"Tags/Reported Prod Match","Not a Match")</f>
        <v>#N/A</v>
      </c>
    </row>
    <row r="820" spans="1:24" x14ac:dyDescent="0.25">
      <c r="A820" s="282">
        <f t="shared" si="124"/>
        <v>814.1</v>
      </c>
      <c r="B820" s="630"/>
      <c r="C820" s="615">
        <v>0</v>
      </c>
      <c r="D820" s="615"/>
      <c r="E820" s="267">
        <f t="shared" si="125"/>
        <v>0</v>
      </c>
      <c r="F820" s="615"/>
      <c r="G820" s="267" t="str">
        <f>IFERROR(VLOOKUP(F820,Database!A:D,2,FALSE),"FG not Found")</f>
        <v>FG not Found</v>
      </c>
      <c r="H820" s="269" t="str">
        <f>IFERROR(VLOOKUP(F820,Database!A:C,3,FALSE),"r")</f>
        <v>r</v>
      </c>
      <c r="I820" s="269" t="str">
        <f>IFERROR(VLOOKUP(F820,Database!A:D,4,FALSE),"r")</f>
        <v>r</v>
      </c>
      <c r="J820" s="615"/>
      <c r="K820" s="269" t="e">
        <f t="shared" si="126"/>
        <v>#VALUE!</v>
      </c>
      <c r="L820" s="269" t="e">
        <f t="shared" si="127"/>
        <v>#VALUE!</v>
      </c>
      <c r="M820" s="335" t="e">
        <f t="shared" si="128"/>
        <v>#VALUE!</v>
      </c>
      <c r="N820" s="269" t="e">
        <f t="shared" si="129"/>
        <v>#VALUE!</v>
      </c>
      <c r="O820" s="269" t="e">
        <f t="shared" si="130"/>
        <v>#VALUE!</v>
      </c>
      <c r="P820" s="340" t="e">
        <f t="shared" si="131"/>
        <v>#VALUE!</v>
      </c>
      <c r="Q820" s="353" t="str">
        <f>IFERROR(VLOOKUP(F820,Database!A:F,6,FALSE),"No")</f>
        <v>No</v>
      </c>
      <c r="R820" s="353" t="str">
        <f>IFERROR(VLOOKUP(F821,Database!A:E,5,FALSE),"")</f>
        <v/>
      </c>
      <c r="S820" s="352" t="str">
        <f>IFERROR(VLOOKUP(F820,Database!A:G,7,FALSE),"FG not Found")</f>
        <v>FG not Found</v>
      </c>
      <c r="T820" s="281" t="b">
        <f t="shared" si="132"/>
        <v>0</v>
      </c>
      <c r="X820" s="284" t="e">
        <f>IF(VLOOKUP($T820,Tags!A:AU,28)=$E820,"Tags/Reported Prod Match","Not a Match")</f>
        <v>#N/A</v>
      </c>
    </row>
    <row r="821" spans="1:24" x14ac:dyDescent="0.25">
      <c r="A821" s="282">
        <f t="shared" si="124"/>
        <v>815.1</v>
      </c>
      <c r="B821" s="630"/>
      <c r="C821" s="615">
        <v>0</v>
      </c>
      <c r="D821" s="615"/>
      <c r="E821" s="267">
        <f t="shared" si="125"/>
        <v>0</v>
      </c>
      <c r="F821" s="615"/>
      <c r="G821" s="267" t="str">
        <f>IFERROR(VLOOKUP(F821,Database!A:D,2,FALSE),"FG not Found")</f>
        <v>FG not Found</v>
      </c>
      <c r="H821" s="269" t="str">
        <f>IFERROR(VLOOKUP(F821,Database!A:C,3,FALSE),"r")</f>
        <v>r</v>
      </c>
      <c r="I821" s="269" t="str">
        <f>IFERROR(VLOOKUP(F821,Database!A:D,4,FALSE),"r")</f>
        <v>r</v>
      </c>
      <c r="J821" s="615"/>
      <c r="K821" s="269" t="e">
        <f t="shared" si="126"/>
        <v>#VALUE!</v>
      </c>
      <c r="L821" s="269" t="e">
        <f t="shared" si="127"/>
        <v>#VALUE!</v>
      </c>
      <c r="M821" s="335" t="e">
        <f t="shared" si="128"/>
        <v>#VALUE!</v>
      </c>
      <c r="N821" s="269" t="e">
        <f t="shared" si="129"/>
        <v>#VALUE!</v>
      </c>
      <c r="O821" s="269" t="e">
        <f t="shared" si="130"/>
        <v>#VALUE!</v>
      </c>
      <c r="P821" s="340" t="e">
        <f t="shared" si="131"/>
        <v>#VALUE!</v>
      </c>
      <c r="Q821" s="353" t="str">
        <f>IFERROR(VLOOKUP(F821,Database!A:F,6,FALSE),"No")</f>
        <v>No</v>
      </c>
      <c r="R821" s="353" t="str">
        <f>IFERROR(VLOOKUP(F822,Database!A:E,5,FALSE),"")</f>
        <v/>
      </c>
      <c r="S821" s="352" t="str">
        <f>IFERROR(VLOOKUP(F821,Database!A:G,7,FALSE),"FG not Found")</f>
        <v>FG not Found</v>
      </c>
      <c r="T821" s="281" t="b">
        <f t="shared" si="132"/>
        <v>0</v>
      </c>
      <c r="X821" s="284" t="e">
        <f>IF(VLOOKUP($T821,Tags!A:AU,28)=$E821,"Tags/Reported Prod Match","Not a Match")</f>
        <v>#N/A</v>
      </c>
    </row>
    <row r="822" spans="1:24" x14ac:dyDescent="0.25">
      <c r="A822" s="282">
        <f t="shared" si="124"/>
        <v>816.1</v>
      </c>
      <c r="B822" s="630"/>
      <c r="C822" s="615">
        <v>0</v>
      </c>
      <c r="D822" s="615"/>
      <c r="E822" s="267">
        <f t="shared" si="125"/>
        <v>0</v>
      </c>
      <c r="F822" s="615"/>
      <c r="G822" s="267" t="str">
        <f>IFERROR(VLOOKUP(F822,Database!A:D,2,FALSE),"FG not Found")</f>
        <v>FG not Found</v>
      </c>
      <c r="H822" s="269" t="str">
        <f>IFERROR(VLOOKUP(F822,Database!A:C,3,FALSE),"r")</f>
        <v>r</v>
      </c>
      <c r="I822" s="269" t="str">
        <f>IFERROR(VLOOKUP(F822,Database!A:D,4,FALSE),"r")</f>
        <v>r</v>
      </c>
      <c r="J822" s="615"/>
      <c r="K822" s="269" t="e">
        <f t="shared" si="126"/>
        <v>#VALUE!</v>
      </c>
      <c r="L822" s="269" t="e">
        <f t="shared" si="127"/>
        <v>#VALUE!</v>
      </c>
      <c r="M822" s="335" t="e">
        <f t="shared" si="128"/>
        <v>#VALUE!</v>
      </c>
      <c r="N822" s="269" t="e">
        <f t="shared" si="129"/>
        <v>#VALUE!</v>
      </c>
      <c r="O822" s="269" t="e">
        <f t="shared" si="130"/>
        <v>#VALUE!</v>
      </c>
      <c r="P822" s="340" t="e">
        <f t="shared" si="131"/>
        <v>#VALUE!</v>
      </c>
      <c r="Q822" s="353" t="str">
        <f>IFERROR(VLOOKUP(F822,Database!A:F,6,FALSE),"No")</f>
        <v>No</v>
      </c>
      <c r="R822" s="353" t="str">
        <f>IFERROR(VLOOKUP(F823,Database!A:E,5,FALSE),"")</f>
        <v/>
      </c>
      <c r="S822" s="352" t="str">
        <f>IFERROR(VLOOKUP(F822,Database!A:G,7,FALSE),"FG not Found")</f>
        <v>FG not Found</v>
      </c>
      <c r="T822" s="281" t="b">
        <f t="shared" si="132"/>
        <v>0</v>
      </c>
      <c r="X822" s="284" t="e">
        <f>IF(VLOOKUP($T822,Tags!A:AU,28)=$E822,"Tags/Reported Prod Match","Not a Match")</f>
        <v>#N/A</v>
      </c>
    </row>
    <row r="823" spans="1:24" x14ac:dyDescent="0.25">
      <c r="A823" s="282">
        <f t="shared" si="124"/>
        <v>817.1</v>
      </c>
      <c r="B823" s="630"/>
      <c r="C823" s="615">
        <v>0</v>
      </c>
      <c r="D823" s="615"/>
      <c r="E823" s="267">
        <f t="shared" si="125"/>
        <v>0</v>
      </c>
      <c r="F823" s="615"/>
      <c r="G823" s="267" t="str">
        <f>IFERROR(VLOOKUP(F823,Database!A:D,2,FALSE),"FG not Found")</f>
        <v>FG not Found</v>
      </c>
      <c r="H823" s="269" t="str">
        <f>IFERROR(VLOOKUP(F823,Database!A:C,3,FALSE),"r")</f>
        <v>r</v>
      </c>
      <c r="I823" s="269" t="str">
        <f>IFERROR(VLOOKUP(F823,Database!A:D,4,FALSE),"r")</f>
        <v>r</v>
      </c>
      <c r="J823" s="615"/>
      <c r="K823" s="269" t="e">
        <f t="shared" si="126"/>
        <v>#VALUE!</v>
      </c>
      <c r="L823" s="269" t="e">
        <f t="shared" si="127"/>
        <v>#VALUE!</v>
      </c>
      <c r="M823" s="335" t="e">
        <f t="shared" si="128"/>
        <v>#VALUE!</v>
      </c>
      <c r="N823" s="269" t="e">
        <f t="shared" si="129"/>
        <v>#VALUE!</v>
      </c>
      <c r="O823" s="269" t="e">
        <f t="shared" si="130"/>
        <v>#VALUE!</v>
      </c>
      <c r="P823" s="340" t="e">
        <f t="shared" si="131"/>
        <v>#VALUE!</v>
      </c>
      <c r="Q823" s="353" t="str">
        <f>IFERROR(VLOOKUP(F823,Database!A:F,6,FALSE),"No")</f>
        <v>No</v>
      </c>
      <c r="R823" s="353" t="str">
        <f>IFERROR(VLOOKUP(F824,Database!A:E,5,FALSE),"")</f>
        <v/>
      </c>
      <c r="S823" s="352" t="str">
        <f>IFERROR(VLOOKUP(F823,Database!A:G,7,FALSE),"FG not Found")</f>
        <v>FG not Found</v>
      </c>
      <c r="T823" s="281" t="b">
        <f t="shared" si="132"/>
        <v>0</v>
      </c>
      <c r="X823" s="284" t="e">
        <f>IF(VLOOKUP($T823,Tags!A:AU,28)=$E823,"Tags/Reported Prod Match","Not a Match")</f>
        <v>#N/A</v>
      </c>
    </row>
    <row r="824" spans="1:24" x14ac:dyDescent="0.25">
      <c r="A824" s="282">
        <f t="shared" si="124"/>
        <v>818.1</v>
      </c>
      <c r="B824" s="630"/>
      <c r="C824" s="615">
        <v>0</v>
      </c>
      <c r="D824" s="615"/>
      <c r="E824" s="267">
        <f t="shared" si="125"/>
        <v>0</v>
      </c>
      <c r="F824" s="615"/>
      <c r="G824" s="267" t="str">
        <f>IFERROR(VLOOKUP(F824,Database!A:D,2,FALSE),"FG not Found")</f>
        <v>FG not Found</v>
      </c>
      <c r="H824" s="269" t="str">
        <f>IFERROR(VLOOKUP(F824,Database!A:C,3,FALSE),"r")</f>
        <v>r</v>
      </c>
      <c r="I824" s="269" t="str">
        <f>IFERROR(VLOOKUP(F824,Database!A:D,4,FALSE),"r")</f>
        <v>r</v>
      </c>
      <c r="J824" s="615"/>
      <c r="K824" s="269" t="e">
        <f t="shared" si="126"/>
        <v>#VALUE!</v>
      </c>
      <c r="L824" s="269" t="e">
        <f t="shared" si="127"/>
        <v>#VALUE!</v>
      </c>
      <c r="M824" s="335" t="e">
        <f t="shared" si="128"/>
        <v>#VALUE!</v>
      </c>
      <c r="N824" s="269" t="e">
        <f t="shared" si="129"/>
        <v>#VALUE!</v>
      </c>
      <c r="O824" s="269" t="e">
        <f t="shared" si="130"/>
        <v>#VALUE!</v>
      </c>
      <c r="P824" s="340" t="e">
        <f t="shared" si="131"/>
        <v>#VALUE!</v>
      </c>
      <c r="Q824" s="353" t="str">
        <f>IFERROR(VLOOKUP(F824,Database!A:F,6,FALSE),"No")</f>
        <v>No</v>
      </c>
      <c r="R824" s="353" t="str">
        <f>IFERROR(VLOOKUP(F825,Database!A:E,5,FALSE),"")</f>
        <v/>
      </c>
      <c r="S824" s="352" t="str">
        <f>IFERROR(VLOOKUP(F824,Database!A:G,7,FALSE),"FG not Found")</f>
        <v>FG not Found</v>
      </c>
      <c r="T824" s="281" t="b">
        <f t="shared" si="132"/>
        <v>0</v>
      </c>
      <c r="X824" s="284" t="e">
        <f>IF(VLOOKUP($T824,Tags!A:AU,28)=$E824,"Tags/Reported Prod Match","Not a Match")</f>
        <v>#N/A</v>
      </c>
    </row>
    <row r="825" spans="1:24" x14ac:dyDescent="0.25">
      <c r="A825" s="282">
        <f t="shared" si="124"/>
        <v>819.1</v>
      </c>
      <c r="B825" s="630"/>
      <c r="C825" s="615">
        <v>0</v>
      </c>
      <c r="D825" s="615"/>
      <c r="E825" s="267">
        <f t="shared" si="125"/>
        <v>0</v>
      </c>
      <c r="F825" s="615"/>
      <c r="G825" s="267" t="str">
        <f>IFERROR(VLOOKUP(F825,Database!A:D,2,FALSE),"FG not Found")</f>
        <v>FG not Found</v>
      </c>
      <c r="H825" s="269" t="str">
        <f>IFERROR(VLOOKUP(F825,Database!A:C,3,FALSE),"r")</f>
        <v>r</v>
      </c>
      <c r="I825" s="269" t="str">
        <f>IFERROR(VLOOKUP(F825,Database!A:D,4,FALSE),"r")</f>
        <v>r</v>
      </c>
      <c r="J825" s="615"/>
      <c r="K825" s="269" t="e">
        <f t="shared" si="126"/>
        <v>#VALUE!</v>
      </c>
      <c r="L825" s="269" t="e">
        <f t="shared" si="127"/>
        <v>#VALUE!</v>
      </c>
      <c r="M825" s="335" t="e">
        <f t="shared" si="128"/>
        <v>#VALUE!</v>
      </c>
      <c r="N825" s="269" t="e">
        <f t="shared" si="129"/>
        <v>#VALUE!</v>
      </c>
      <c r="O825" s="269" t="e">
        <f t="shared" si="130"/>
        <v>#VALUE!</v>
      </c>
      <c r="P825" s="340" t="e">
        <f t="shared" si="131"/>
        <v>#VALUE!</v>
      </c>
      <c r="Q825" s="353" t="str">
        <f>IFERROR(VLOOKUP(F825,Database!A:F,6,FALSE),"No")</f>
        <v>No</v>
      </c>
      <c r="R825" s="353" t="str">
        <f>IFERROR(VLOOKUP(F826,Database!A:E,5,FALSE),"")</f>
        <v/>
      </c>
      <c r="S825" s="352" t="str">
        <f>IFERROR(VLOOKUP(F825,Database!A:G,7,FALSE),"FG not Found")</f>
        <v>FG not Found</v>
      </c>
      <c r="T825" s="281" t="b">
        <f t="shared" si="132"/>
        <v>0</v>
      </c>
      <c r="X825" s="284" t="e">
        <f>IF(VLOOKUP($T825,Tags!A:AU,28)=$E825,"Tags/Reported Prod Match","Not a Match")</f>
        <v>#N/A</v>
      </c>
    </row>
    <row r="826" spans="1:24" x14ac:dyDescent="0.25">
      <c r="A826" s="282">
        <f t="shared" si="124"/>
        <v>820.1</v>
      </c>
      <c r="B826" s="630"/>
      <c r="C826" s="615">
        <v>0</v>
      </c>
      <c r="D826" s="615"/>
      <c r="E826" s="267">
        <f t="shared" si="125"/>
        <v>0</v>
      </c>
      <c r="F826" s="615"/>
      <c r="G826" s="267" t="str">
        <f>IFERROR(VLOOKUP(F826,Database!A:D,2,FALSE),"FG not Found")</f>
        <v>FG not Found</v>
      </c>
      <c r="H826" s="269" t="str">
        <f>IFERROR(VLOOKUP(F826,Database!A:C,3,FALSE),"r")</f>
        <v>r</v>
      </c>
      <c r="I826" s="269" t="str">
        <f>IFERROR(VLOOKUP(F826,Database!A:D,4,FALSE),"r")</f>
        <v>r</v>
      </c>
      <c r="J826" s="615"/>
      <c r="K826" s="269" t="e">
        <f t="shared" si="126"/>
        <v>#VALUE!</v>
      </c>
      <c r="L826" s="269" t="e">
        <f t="shared" si="127"/>
        <v>#VALUE!</v>
      </c>
      <c r="M826" s="335" t="e">
        <f t="shared" si="128"/>
        <v>#VALUE!</v>
      </c>
      <c r="N826" s="269" t="e">
        <f t="shared" si="129"/>
        <v>#VALUE!</v>
      </c>
      <c r="O826" s="269" t="e">
        <f t="shared" si="130"/>
        <v>#VALUE!</v>
      </c>
      <c r="P826" s="340" t="e">
        <f t="shared" si="131"/>
        <v>#VALUE!</v>
      </c>
      <c r="Q826" s="353" t="str">
        <f>IFERROR(VLOOKUP(F826,Database!A:F,6,FALSE),"No")</f>
        <v>No</v>
      </c>
      <c r="R826" s="353" t="str">
        <f>IFERROR(VLOOKUP(F827,Database!A:E,5,FALSE),"")</f>
        <v/>
      </c>
      <c r="S826" s="352" t="str">
        <f>IFERROR(VLOOKUP(F826,Database!A:G,7,FALSE),"FG not Found")</f>
        <v>FG not Found</v>
      </c>
      <c r="T826" s="281" t="b">
        <f t="shared" si="132"/>
        <v>0</v>
      </c>
      <c r="X826" s="284" t="e">
        <f>IF(VLOOKUP($T826,Tags!A:AU,28)=$E826,"Tags/Reported Prod Match","Not a Match")</f>
        <v>#N/A</v>
      </c>
    </row>
    <row r="827" spans="1:24" x14ac:dyDescent="0.25">
      <c r="A827" s="282">
        <f t="shared" ref="A827:A890" si="133">A826+1</f>
        <v>821.1</v>
      </c>
      <c r="B827" s="630"/>
      <c r="C827" s="615">
        <v>0</v>
      </c>
      <c r="D827" s="615"/>
      <c r="E827" s="267">
        <f t="shared" si="125"/>
        <v>0</v>
      </c>
      <c r="F827" s="615"/>
      <c r="G827" s="267" t="str">
        <f>IFERROR(VLOOKUP(F827,Database!A:D,2,FALSE),"FG not Found")</f>
        <v>FG not Found</v>
      </c>
      <c r="H827" s="269" t="str">
        <f>IFERROR(VLOOKUP(F827,Database!A:C,3,FALSE),"r")</f>
        <v>r</v>
      </c>
      <c r="I827" s="269" t="str">
        <f>IFERROR(VLOOKUP(F827,Database!A:D,4,FALSE),"r")</f>
        <v>r</v>
      </c>
      <c r="J827" s="615"/>
      <c r="K827" s="269" t="e">
        <f t="shared" si="126"/>
        <v>#VALUE!</v>
      </c>
      <c r="L827" s="269" t="e">
        <f t="shared" si="127"/>
        <v>#VALUE!</v>
      </c>
      <c r="M827" s="335" t="e">
        <f t="shared" si="128"/>
        <v>#VALUE!</v>
      </c>
      <c r="N827" s="269" t="e">
        <f t="shared" si="129"/>
        <v>#VALUE!</v>
      </c>
      <c r="O827" s="269" t="e">
        <f t="shared" si="130"/>
        <v>#VALUE!</v>
      </c>
      <c r="P827" s="340" t="e">
        <f t="shared" si="131"/>
        <v>#VALUE!</v>
      </c>
      <c r="Q827" s="353" t="str">
        <f>IFERROR(VLOOKUP(F827,Database!A:F,6,FALSE),"No")</f>
        <v>No</v>
      </c>
      <c r="R827" s="353" t="str">
        <f>IFERROR(VLOOKUP(F828,Database!A:E,5,FALSE),"")</f>
        <v/>
      </c>
      <c r="S827" s="352" t="str">
        <f>IFERROR(VLOOKUP(F827,Database!A:G,7,FALSE),"FG not Found")</f>
        <v>FG not Found</v>
      </c>
      <c r="T827" s="281" t="b">
        <f t="shared" si="132"/>
        <v>0</v>
      </c>
      <c r="X827" s="284" t="e">
        <f>IF(VLOOKUP($T827,Tags!A:AU,28)=$E827,"Tags/Reported Prod Match","Not a Match")</f>
        <v>#N/A</v>
      </c>
    </row>
    <row r="828" spans="1:24" x14ac:dyDescent="0.25">
      <c r="A828" s="282">
        <f t="shared" si="133"/>
        <v>822.1</v>
      </c>
      <c r="B828" s="630"/>
      <c r="C828" s="615">
        <v>0</v>
      </c>
      <c r="D828" s="615"/>
      <c r="E828" s="267">
        <f t="shared" si="125"/>
        <v>0</v>
      </c>
      <c r="F828" s="615"/>
      <c r="G828" s="267" t="str">
        <f>IFERROR(VLOOKUP(F828,Database!A:D,2,FALSE),"FG not Found")</f>
        <v>FG not Found</v>
      </c>
      <c r="H828" s="269" t="str">
        <f>IFERROR(VLOOKUP(F828,Database!A:C,3,FALSE),"r")</f>
        <v>r</v>
      </c>
      <c r="I828" s="269" t="str">
        <f>IFERROR(VLOOKUP(F828,Database!A:D,4,FALSE),"r")</f>
        <v>r</v>
      </c>
      <c r="J828" s="615"/>
      <c r="K828" s="269" t="e">
        <f t="shared" si="126"/>
        <v>#VALUE!</v>
      </c>
      <c r="L828" s="269" t="e">
        <f t="shared" si="127"/>
        <v>#VALUE!</v>
      </c>
      <c r="M828" s="335" t="e">
        <f t="shared" si="128"/>
        <v>#VALUE!</v>
      </c>
      <c r="N828" s="269" t="e">
        <f t="shared" si="129"/>
        <v>#VALUE!</v>
      </c>
      <c r="O828" s="269" t="e">
        <f t="shared" si="130"/>
        <v>#VALUE!</v>
      </c>
      <c r="P828" s="340" t="e">
        <f t="shared" si="131"/>
        <v>#VALUE!</v>
      </c>
      <c r="Q828" s="353" t="str">
        <f>IFERROR(VLOOKUP(F828,Database!A:F,6,FALSE),"No")</f>
        <v>No</v>
      </c>
      <c r="R828" s="353" t="str">
        <f>IFERROR(VLOOKUP(F829,Database!A:E,5,FALSE),"")</f>
        <v/>
      </c>
      <c r="S828" s="352" t="str">
        <f>IFERROR(VLOOKUP(F828,Database!A:G,7,FALSE),"FG not Found")</f>
        <v>FG not Found</v>
      </c>
      <c r="T828" s="281" t="b">
        <f t="shared" si="132"/>
        <v>0</v>
      </c>
      <c r="X828" s="284" t="e">
        <f>IF(VLOOKUP($T828,Tags!A:AU,28)=$E828,"Tags/Reported Prod Match","Not a Match")</f>
        <v>#N/A</v>
      </c>
    </row>
    <row r="829" spans="1:24" x14ac:dyDescent="0.25">
      <c r="A829" s="282">
        <f t="shared" si="133"/>
        <v>823.1</v>
      </c>
      <c r="B829" s="630"/>
      <c r="C829" s="615">
        <v>0</v>
      </c>
      <c r="D829" s="615"/>
      <c r="E829" s="267">
        <f t="shared" si="125"/>
        <v>0</v>
      </c>
      <c r="F829" s="615"/>
      <c r="G829" s="267" t="str">
        <f>IFERROR(VLOOKUP(F829,Database!A:D,2,FALSE),"FG not Found")</f>
        <v>FG not Found</v>
      </c>
      <c r="H829" s="269" t="str">
        <f>IFERROR(VLOOKUP(F829,Database!A:C,3,FALSE),"r")</f>
        <v>r</v>
      </c>
      <c r="I829" s="269" t="str">
        <f>IFERROR(VLOOKUP(F829,Database!A:D,4,FALSE),"r")</f>
        <v>r</v>
      </c>
      <c r="J829" s="615"/>
      <c r="K829" s="269" t="e">
        <f t="shared" si="126"/>
        <v>#VALUE!</v>
      </c>
      <c r="L829" s="269" t="e">
        <f t="shared" si="127"/>
        <v>#VALUE!</v>
      </c>
      <c r="M829" s="335" t="e">
        <f t="shared" si="128"/>
        <v>#VALUE!</v>
      </c>
      <c r="N829" s="269" t="e">
        <f t="shared" si="129"/>
        <v>#VALUE!</v>
      </c>
      <c r="O829" s="269" t="e">
        <f t="shared" si="130"/>
        <v>#VALUE!</v>
      </c>
      <c r="P829" s="340" t="e">
        <f t="shared" si="131"/>
        <v>#VALUE!</v>
      </c>
      <c r="Q829" s="353" t="str">
        <f>IFERROR(VLOOKUP(F829,Database!A:F,6,FALSE),"No")</f>
        <v>No</v>
      </c>
      <c r="R829" s="353" t="str">
        <f>IFERROR(VLOOKUP(F830,Database!A:E,5,FALSE),"")</f>
        <v/>
      </c>
      <c r="S829" s="352" t="str">
        <f>IFERROR(VLOOKUP(F829,Database!A:G,7,FALSE),"FG not Found")</f>
        <v>FG not Found</v>
      </c>
      <c r="T829" s="281" t="b">
        <f t="shared" si="132"/>
        <v>0</v>
      </c>
      <c r="X829" s="284" t="e">
        <f>IF(VLOOKUP($T829,Tags!A:AU,28)=$E829,"Tags/Reported Prod Match","Not a Match")</f>
        <v>#N/A</v>
      </c>
    </row>
    <row r="830" spans="1:24" x14ac:dyDescent="0.25">
      <c r="A830" s="282">
        <f t="shared" si="133"/>
        <v>824.1</v>
      </c>
      <c r="B830" s="630"/>
      <c r="C830" s="615">
        <v>0</v>
      </c>
      <c r="D830" s="615"/>
      <c r="E830" s="267">
        <f t="shared" si="125"/>
        <v>0</v>
      </c>
      <c r="F830" s="615"/>
      <c r="G830" s="267" t="str">
        <f>IFERROR(VLOOKUP(F830,Database!A:D,2,FALSE),"FG not Found")</f>
        <v>FG not Found</v>
      </c>
      <c r="H830" s="269" t="str">
        <f>IFERROR(VLOOKUP(F830,Database!A:C,3,FALSE),"r")</f>
        <v>r</v>
      </c>
      <c r="I830" s="269" t="str">
        <f>IFERROR(VLOOKUP(F830,Database!A:D,4,FALSE),"r")</f>
        <v>r</v>
      </c>
      <c r="J830" s="615"/>
      <c r="K830" s="269" t="e">
        <f t="shared" si="126"/>
        <v>#VALUE!</v>
      </c>
      <c r="L830" s="269" t="e">
        <f t="shared" si="127"/>
        <v>#VALUE!</v>
      </c>
      <c r="M830" s="335" t="e">
        <f t="shared" si="128"/>
        <v>#VALUE!</v>
      </c>
      <c r="N830" s="269" t="e">
        <f t="shared" si="129"/>
        <v>#VALUE!</v>
      </c>
      <c r="O830" s="269" t="e">
        <f t="shared" si="130"/>
        <v>#VALUE!</v>
      </c>
      <c r="P830" s="340" t="e">
        <f t="shared" si="131"/>
        <v>#VALUE!</v>
      </c>
      <c r="Q830" s="353" t="str">
        <f>IFERROR(VLOOKUP(F830,Database!A:F,6,FALSE),"No")</f>
        <v>No</v>
      </c>
      <c r="R830" s="353" t="str">
        <f>IFERROR(VLOOKUP(F831,Database!A:E,5,FALSE),"")</f>
        <v/>
      </c>
      <c r="S830" s="352" t="str">
        <f>IFERROR(VLOOKUP(F830,Database!A:G,7,FALSE),"FG not Found")</f>
        <v>FG not Found</v>
      </c>
      <c r="T830" s="281" t="b">
        <f t="shared" si="132"/>
        <v>0</v>
      </c>
      <c r="X830" s="284" t="e">
        <f>IF(VLOOKUP($T830,Tags!A:AU,28)=$E830,"Tags/Reported Prod Match","Not a Match")</f>
        <v>#N/A</v>
      </c>
    </row>
    <row r="831" spans="1:24" x14ac:dyDescent="0.25">
      <c r="A831" s="282">
        <f t="shared" si="133"/>
        <v>825.1</v>
      </c>
      <c r="B831" s="630"/>
      <c r="C831" s="615">
        <v>0</v>
      </c>
      <c r="D831" s="615"/>
      <c r="E831" s="267">
        <f t="shared" si="125"/>
        <v>0</v>
      </c>
      <c r="F831" s="615"/>
      <c r="G831" s="267" t="str">
        <f>IFERROR(VLOOKUP(F831,Database!A:D,2,FALSE),"FG not Found")</f>
        <v>FG not Found</v>
      </c>
      <c r="H831" s="269" t="str">
        <f>IFERROR(VLOOKUP(F831,Database!A:C,3,FALSE),"r")</f>
        <v>r</v>
      </c>
      <c r="I831" s="269" t="str">
        <f>IFERROR(VLOOKUP(F831,Database!A:D,4,FALSE),"r")</f>
        <v>r</v>
      </c>
      <c r="J831" s="615"/>
      <c r="K831" s="269" t="e">
        <f t="shared" si="126"/>
        <v>#VALUE!</v>
      </c>
      <c r="L831" s="269" t="e">
        <f t="shared" si="127"/>
        <v>#VALUE!</v>
      </c>
      <c r="M831" s="335" t="e">
        <f t="shared" si="128"/>
        <v>#VALUE!</v>
      </c>
      <c r="N831" s="269" t="e">
        <f t="shared" si="129"/>
        <v>#VALUE!</v>
      </c>
      <c r="O831" s="269" t="e">
        <f t="shared" si="130"/>
        <v>#VALUE!</v>
      </c>
      <c r="P831" s="340" t="e">
        <f t="shared" si="131"/>
        <v>#VALUE!</v>
      </c>
      <c r="Q831" s="353" t="str">
        <f>IFERROR(VLOOKUP(F831,Database!A:F,6,FALSE),"No")</f>
        <v>No</v>
      </c>
      <c r="R831" s="353" t="str">
        <f>IFERROR(VLOOKUP(F832,Database!A:E,5,FALSE),"")</f>
        <v/>
      </c>
      <c r="S831" s="352" t="str">
        <f>IFERROR(VLOOKUP(F831,Database!A:G,7,FALSE),"FG not Found")</f>
        <v>FG not Found</v>
      </c>
      <c r="T831" s="281" t="b">
        <f t="shared" si="132"/>
        <v>0</v>
      </c>
      <c r="X831" s="284" t="e">
        <f>IF(VLOOKUP($T831,Tags!A:AU,28)=$E831,"Tags/Reported Prod Match","Not a Match")</f>
        <v>#N/A</v>
      </c>
    </row>
    <row r="832" spans="1:24" x14ac:dyDescent="0.25">
      <c r="A832" s="282">
        <f t="shared" si="133"/>
        <v>826.1</v>
      </c>
      <c r="B832" s="630"/>
      <c r="C832" s="615">
        <v>0</v>
      </c>
      <c r="D832" s="615"/>
      <c r="E832" s="267">
        <f t="shared" si="125"/>
        <v>0</v>
      </c>
      <c r="F832" s="615"/>
      <c r="G832" s="267" t="str">
        <f>IFERROR(VLOOKUP(F832,Database!A:D,2,FALSE),"FG not Found")</f>
        <v>FG not Found</v>
      </c>
      <c r="H832" s="269" t="str">
        <f>IFERROR(VLOOKUP(F832,Database!A:C,3,FALSE),"r")</f>
        <v>r</v>
      </c>
      <c r="I832" s="269" t="str">
        <f>IFERROR(VLOOKUP(F832,Database!A:D,4,FALSE),"r")</f>
        <v>r</v>
      </c>
      <c r="J832" s="615"/>
      <c r="K832" s="269" t="e">
        <f t="shared" si="126"/>
        <v>#VALUE!</v>
      </c>
      <c r="L832" s="269" t="e">
        <f t="shared" si="127"/>
        <v>#VALUE!</v>
      </c>
      <c r="M832" s="335" t="e">
        <f t="shared" si="128"/>
        <v>#VALUE!</v>
      </c>
      <c r="N832" s="269" t="e">
        <f t="shared" si="129"/>
        <v>#VALUE!</v>
      </c>
      <c r="O832" s="269" t="e">
        <f t="shared" si="130"/>
        <v>#VALUE!</v>
      </c>
      <c r="P832" s="340" t="e">
        <f t="shared" si="131"/>
        <v>#VALUE!</v>
      </c>
      <c r="Q832" s="353" t="str">
        <f>IFERROR(VLOOKUP(F832,Database!A:F,6,FALSE),"No")</f>
        <v>No</v>
      </c>
      <c r="R832" s="353" t="str">
        <f>IFERROR(VLOOKUP(F833,Database!A:E,5,FALSE),"")</f>
        <v/>
      </c>
      <c r="S832" s="352" t="str">
        <f>IFERROR(VLOOKUP(F832,Database!A:G,7,FALSE),"FG not Found")</f>
        <v>FG not Found</v>
      </c>
      <c r="T832" s="281" t="b">
        <f t="shared" si="132"/>
        <v>0</v>
      </c>
      <c r="X832" s="284" t="e">
        <f>IF(VLOOKUP($T832,Tags!A:AU,28)=$E832,"Tags/Reported Prod Match","Not a Match")</f>
        <v>#N/A</v>
      </c>
    </row>
    <row r="833" spans="1:24" x14ac:dyDescent="0.25">
      <c r="A833" s="282">
        <f t="shared" si="133"/>
        <v>827.1</v>
      </c>
      <c r="B833" s="630"/>
      <c r="C833" s="615">
        <v>0</v>
      </c>
      <c r="D833" s="615"/>
      <c r="E833" s="267">
        <f t="shared" si="125"/>
        <v>0</v>
      </c>
      <c r="F833" s="615"/>
      <c r="G833" s="267" t="str">
        <f>IFERROR(VLOOKUP(F833,Database!A:D,2,FALSE),"FG not Found")</f>
        <v>FG not Found</v>
      </c>
      <c r="H833" s="269" t="str">
        <f>IFERROR(VLOOKUP(F833,Database!A:C,3,FALSE),"r")</f>
        <v>r</v>
      </c>
      <c r="I833" s="269" t="str">
        <f>IFERROR(VLOOKUP(F833,Database!A:D,4,FALSE),"r")</f>
        <v>r</v>
      </c>
      <c r="J833" s="615"/>
      <c r="K833" s="269" t="e">
        <f t="shared" si="126"/>
        <v>#VALUE!</v>
      </c>
      <c r="L833" s="269" t="e">
        <f t="shared" si="127"/>
        <v>#VALUE!</v>
      </c>
      <c r="M833" s="335" t="e">
        <f t="shared" si="128"/>
        <v>#VALUE!</v>
      </c>
      <c r="N833" s="269" t="e">
        <f t="shared" si="129"/>
        <v>#VALUE!</v>
      </c>
      <c r="O833" s="269" t="e">
        <f t="shared" si="130"/>
        <v>#VALUE!</v>
      </c>
      <c r="P833" s="340" t="e">
        <f t="shared" si="131"/>
        <v>#VALUE!</v>
      </c>
      <c r="Q833" s="353" t="str">
        <f>IFERROR(VLOOKUP(F833,Database!A:F,6,FALSE),"No")</f>
        <v>No</v>
      </c>
      <c r="R833" s="353" t="str">
        <f>IFERROR(VLOOKUP(F834,Database!A:E,5,FALSE),"")</f>
        <v/>
      </c>
      <c r="S833" s="352" t="str">
        <f>IFERROR(VLOOKUP(F833,Database!A:G,7,FALSE),"FG not Found")</f>
        <v>FG not Found</v>
      </c>
      <c r="T833" s="281" t="b">
        <f t="shared" si="132"/>
        <v>0</v>
      </c>
      <c r="X833" s="284" t="e">
        <f>IF(VLOOKUP($T833,Tags!A:AU,28)=$E833,"Tags/Reported Prod Match","Not a Match")</f>
        <v>#N/A</v>
      </c>
    </row>
    <row r="834" spans="1:24" x14ac:dyDescent="0.25">
      <c r="A834" s="282">
        <f t="shared" si="133"/>
        <v>828.1</v>
      </c>
      <c r="B834" s="630"/>
      <c r="C834" s="615">
        <v>0</v>
      </c>
      <c r="D834" s="615"/>
      <c r="E834" s="267">
        <f t="shared" si="125"/>
        <v>0</v>
      </c>
      <c r="F834" s="615"/>
      <c r="G834" s="267" t="str">
        <f>IFERROR(VLOOKUP(F834,Database!A:D,2,FALSE),"FG not Found")</f>
        <v>FG not Found</v>
      </c>
      <c r="H834" s="269" t="str">
        <f>IFERROR(VLOOKUP(F834,Database!A:C,3,FALSE),"r")</f>
        <v>r</v>
      </c>
      <c r="I834" s="269" t="str">
        <f>IFERROR(VLOOKUP(F834,Database!A:D,4,FALSE),"r")</f>
        <v>r</v>
      </c>
      <c r="J834" s="615"/>
      <c r="K834" s="269" t="e">
        <f t="shared" si="126"/>
        <v>#VALUE!</v>
      </c>
      <c r="L834" s="269" t="e">
        <f t="shared" si="127"/>
        <v>#VALUE!</v>
      </c>
      <c r="M834" s="335" t="e">
        <f t="shared" si="128"/>
        <v>#VALUE!</v>
      </c>
      <c r="N834" s="269" t="e">
        <f t="shared" si="129"/>
        <v>#VALUE!</v>
      </c>
      <c r="O834" s="269" t="e">
        <f t="shared" si="130"/>
        <v>#VALUE!</v>
      </c>
      <c r="P834" s="340" t="e">
        <f t="shared" si="131"/>
        <v>#VALUE!</v>
      </c>
      <c r="Q834" s="353" t="str">
        <f>IFERROR(VLOOKUP(F834,Database!A:F,6,FALSE),"No")</f>
        <v>No</v>
      </c>
      <c r="R834" s="353" t="str">
        <f>IFERROR(VLOOKUP(F835,Database!A:E,5,FALSE),"")</f>
        <v/>
      </c>
      <c r="S834" s="352" t="str">
        <f>IFERROR(VLOOKUP(F834,Database!A:G,7,FALSE),"FG not Found")</f>
        <v>FG not Found</v>
      </c>
      <c r="T834" s="281" t="b">
        <f t="shared" si="132"/>
        <v>0</v>
      </c>
      <c r="X834" s="284" t="e">
        <f>IF(VLOOKUP($T834,Tags!A:AU,28)=$E834,"Tags/Reported Prod Match","Not a Match")</f>
        <v>#N/A</v>
      </c>
    </row>
    <row r="835" spans="1:24" x14ac:dyDescent="0.25">
      <c r="A835" s="282">
        <f t="shared" si="133"/>
        <v>829.1</v>
      </c>
      <c r="B835" s="630"/>
      <c r="C835" s="615">
        <v>0</v>
      </c>
      <c r="D835" s="615"/>
      <c r="E835" s="267">
        <f t="shared" si="125"/>
        <v>0</v>
      </c>
      <c r="F835" s="615"/>
      <c r="G835" s="267" t="str">
        <f>IFERROR(VLOOKUP(F835,Database!A:D,2,FALSE),"FG not Found")</f>
        <v>FG not Found</v>
      </c>
      <c r="H835" s="269" t="str">
        <f>IFERROR(VLOOKUP(F835,Database!A:C,3,FALSE),"r")</f>
        <v>r</v>
      </c>
      <c r="I835" s="269" t="str">
        <f>IFERROR(VLOOKUP(F835,Database!A:D,4,FALSE),"r")</f>
        <v>r</v>
      </c>
      <c r="J835" s="615"/>
      <c r="K835" s="269" t="e">
        <f t="shared" si="126"/>
        <v>#VALUE!</v>
      </c>
      <c r="L835" s="269" t="e">
        <f t="shared" si="127"/>
        <v>#VALUE!</v>
      </c>
      <c r="M835" s="335" t="e">
        <f t="shared" si="128"/>
        <v>#VALUE!</v>
      </c>
      <c r="N835" s="269" t="e">
        <f t="shared" si="129"/>
        <v>#VALUE!</v>
      </c>
      <c r="O835" s="269" t="e">
        <f t="shared" si="130"/>
        <v>#VALUE!</v>
      </c>
      <c r="P835" s="340" t="e">
        <f t="shared" si="131"/>
        <v>#VALUE!</v>
      </c>
      <c r="Q835" s="353" t="str">
        <f>IFERROR(VLOOKUP(F835,Database!A:F,6,FALSE),"No")</f>
        <v>No</v>
      </c>
      <c r="R835" s="353" t="str">
        <f>IFERROR(VLOOKUP(F836,Database!A:E,5,FALSE),"")</f>
        <v/>
      </c>
      <c r="S835" s="352" t="str">
        <f>IFERROR(VLOOKUP(F835,Database!A:G,7,FALSE),"FG not Found")</f>
        <v>FG not Found</v>
      </c>
      <c r="T835" s="281" t="b">
        <f t="shared" si="132"/>
        <v>0</v>
      </c>
      <c r="X835" s="284" t="e">
        <f>IF(VLOOKUP($T835,Tags!A:AU,28)=$E835,"Tags/Reported Prod Match","Not a Match")</f>
        <v>#N/A</v>
      </c>
    </row>
    <row r="836" spans="1:24" x14ac:dyDescent="0.25">
      <c r="A836" s="282">
        <f t="shared" si="133"/>
        <v>830.1</v>
      </c>
      <c r="B836" s="630"/>
      <c r="C836" s="615">
        <v>0</v>
      </c>
      <c r="D836" s="615"/>
      <c r="E836" s="267">
        <f t="shared" si="125"/>
        <v>0</v>
      </c>
      <c r="F836" s="615"/>
      <c r="G836" s="267" t="str">
        <f>IFERROR(VLOOKUP(F836,Database!A:D,2,FALSE),"FG not Found")</f>
        <v>FG not Found</v>
      </c>
      <c r="H836" s="269" t="str">
        <f>IFERROR(VLOOKUP(F836,Database!A:C,3,FALSE),"r")</f>
        <v>r</v>
      </c>
      <c r="I836" s="269" t="str">
        <f>IFERROR(VLOOKUP(F836,Database!A:D,4,FALSE),"r")</f>
        <v>r</v>
      </c>
      <c r="J836" s="615"/>
      <c r="K836" s="269" t="e">
        <f t="shared" si="126"/>
        <v>#VALUE!</v>
      </c>
      <c r="L836" s="269" t="e">
        <f t="shared" si="127"/>
        <v>#VALUE!</v>
      </c>
      <c r="M836" s="335" t="e">
        <f t="shared" si="128"/>
        <v>#VALUE!</v>
      </c>
      <c r="N836" s="269" t="e">
        <f t="shared" si="129"/>
        <v>#VALUE!</v>
      </c>
      <c r="O836" s="269" t="e">
        <f t="shared" si="130"/>
        <v>#VALUE!</v>
      </c>
      <c r="P836" s="340" t="e">
        <f t="shared" si="131"/>
        <v>#VALUE!</v>
      </c>
      <c r="Q836" s="353" t="str">
        <f>IFERROR(VLOOKUP(F836,Database!A:F,6,FALSE),"No")</f>
        <v>No</v>
      </c>
      <c r="R836" s="353" t="str">
        <f>IFERROR(VLOOKUP(F837,Database!A:E,5,FALSE),"")</f>
        <v/>
      </c>
      <c r="S836" s="352" t="str">
        <f>IFERROR(VLOOKUP(F836,Database!A:G,7,FALSE),"FG not Found")</f>
        <v>FG not Found</v>
      </c>
      <c r="T836" s="281" t="b">
        <f t="shared" si="132"/>
        <v>0</v>
      </c>
      <c r="X836" s="284" t="e">
        <f>IF(VLOOKUP($T836,Tags!A:AU,28)=$E836,"Tags/Reported Prod Match","Not a Match")</f>
        <v>#N/A</v>
      </c>
    </row>
    <row r="837" spans="1:24" x14ac:dyDescent="0.25">
      <c r="A837" s="282">
        <f t="shared" si="133"/>
        <v>831.1</v>
      </c>
      <c r="B837" s="630"/>
      <c r="C837" s="615">
        <v>0</v>
      </c>
      <c r="D837" s="615"/>
      <c r="E837" s="267">
        <f t="shared" si="125"/>
        <v>0</v>
      </c>
      <c r="F837" s="615"/>
      <c r="G837" s="267" t="str">
        <f>IFERROR(VLOOKUP(F837,Database!A:D,2,FALSE),"FG not Found")</f>
        <v>FG not Found</v>
      </c>
      <c r="H837" s="269" t="str">
        <f>IFERROR(VLOOKUP(F837,Database!A:C,3,FALSE),"r")</f>
        <v>r</v>
      </c>
      <c r="I837" s="269" t="str">
        <f>IFERROR(VLOOKUP(F837,Database!A:D,4,FALSE),"r")</f>
        <v>r</v>
      </c>
      <c r="J837" s="615"/>
      <c r="K837" s="269" t="e">
        <f t="shared" si="126"/>
        <v>#VALUE!</v>
      </c>
      <c r="L837" s="269" t="e">
        <f t="shared" si="127"/>
        <v>#VALUE!</v>
      </c>
      <c r="M837" s="335" t="e">
        <f t="shared" si="128"/>
        <v>#VALUE!</v>
      </c>
      <c r="N837" s="269" t="e">
        <f t="shared" si="129"/>
        <v>#VALUE!</v>
      </c>
      <c r="O837" s="269" t="e">
        <f t="shared" si="130"/>
        <v>#VALUE!</v>
      </c>
      <c r="P837" s="340" t="e">
        <f t="shared" si="131"/>
        <v>#VALUE!</v>
      </c>
      <c r="Q837" s="353" t="str">
        <f>IFERROR(VLOOKUP(F837,Database!A:F,6,FALSE),"No")</f>
        <v>No</v>
      </c>
      <c r="R837" s="353" t="str">
        <f>IFERROR(VLOOKUP(F838,Database!A:E,5,FALSE),"")</f>
        <v/>
      </c>
      <c r="S837" s="352" t="str">
        <f>IFERROR(VLOOKUP(F837,Database!A:G,7,FALSE),"FG not Found")</f>
        <v>FG not Found</v>
      </c>
      <c r="T837" s="281" t="b">
        <f t="shared" si="132"/>
        <v>0</v>
      </c>
      <c r="X837" s="284" t="e">
        <f>IF(VLOOKUP($T837,Tags!A:AU,28)=$E837,"Tags/Reported Prod Match","Not a Match")</f>
        <v>#N/A</v>
      </c>
    </row>
    <row r="838" spans="1:24" x14ac:dyDescent="0.25">
      <c r="A838" s="282">
        <f t="shared" si="133"/>
        <v>832.1</v>
      </c>
      <c r="B838" s="630"/>
      <c r="C838" s="615">
        <v>0</v>
      </c>
      <c r="D838" s="615"/>
      <c r="E838" s="267">
        <f t="shared" si="125"/>
        <v>0</v>
      </c>
      <c r="F838" s="615"/>
      <c r="G838" s="267" t="str">
        <f>IFERROR(VLOOKUP(F838,Database!A:D,2,FALSE),"FG not Found")</f>
        <v>FG not Found</v>
      </c>
      <c r="H838" s="269" t="str">
        <f>IFERROR(VLOOKUP(F838,Database!A:C,3,FALSE),"r")</f>
        <v>r</v>
      </c>
      <c r="I838" s="269" t="str">
        <f>IFERROR(VLOOKUP(F838,Database!A:D,4,FALSE),"r")</f>
        <v>r</v>
      </c>
      <c r="J838" s="615"/>
      <c r="K838" s="269" t="e">
        <f t="shared" si="126"/>
        <v>#VALUE!</v>
      </c>
      <c r="L838" s="269" t="e">
        <f t="shared" si="127"/>
        <v>#VALUE!</v>
      </c>
      <c r="M838" s="335" t="e">
        <f t="shared" si="128"/>
        <v>#VALUE!</v>
      </c>
      <c r="N838" s="269" t="e">
        <f t="shared" si="129"/>
        <v>#VALUE!</v>
      </c>
      <c r="O838" s="269" t="e">
        <f t="shared" si="130"/>
        <v>#VALUE!</v>
      </c>
      <c r="P838" s="340" t="e">
        <f t="shared" si="131"/>
        <v>#VALUE!</v>
      </c>
      <c r="Q838" s="353" t="str">
        <f>IFERROR(VLOOKUP(F838,Database!A:F,6,FALSE),"No")</f>
        <v>No</v>
      </c>
      <c r="R838" s="353" t="str">
        <f>IFERROR(VLOOKUP(F839,Database!A:E,5,FALSE),"")</f>
        <v/>
      </c>
      <c r="S838" s="352" t="str">
        <f>IFERROR(VLOOKUP(F838,Database!A:G,7,FALSE),"FG not Found")</f>
        <v>FG not Found</v>
      </c>
      <c r="T838" s="281" t="b">
        <f t="shared" si="132"/>
        <v>0</v>
      </c>
      <c r="X838" s="284" t="e">
        <f>IF(VLOOKUP($T838,Tags!A:AU,28)=$E838,"Tags/Reported Prod Match","Not a Match")</f>
        <v>#N/A</v>
      </c>
    </row>
    <row r="839" spans="1:24" x14ac:dyDescent="0.25">
      <c r="A839" s="282">
        <f t="shared" si="133"/>
        <v>833.1</v>
      </c>
      <c r="B839" s="630"/>
      <c r="C839" s="615">
        <v>0</v>
      </c>
      <c r="D839" s="615"/>
      <c r="E839" s="267">
        <f t="shared" ref="E839:E902" si="134">IF(C839 &lt;&gt; 0, D839-C839,D839)</f>
        <v>0</v>
      </c>
      <c r="F839" s="615"/>
      <c r="G839" s="267" t="str">
        <f>IFERROR(VLOOKUP(F839,Database!A:D,2,FALSE),"FG not Found")</f>
        <v>FG not Found</v>
      </c>
      <c r="H839" s="269" t="str">
        <f>IFERROR(VLOOKUP(F839,Database!A:C,3,FALSE),"r")</f>
        <v>r</v>
      </c>
      <c r="I839" s="269" t="str">
        <f>IFERROR(VLOOKUP(F839,Database!A:D,4,FALSE),"r")</f>
        <v>r</v>
      </c>
      <c r="J839" s="615"/>
      <c r="K839" s="269" t="e">
        <f t="shared" ref="K839:K902" si="135">IF((44500/H839) &lt;= 26,ROUNDDOWN((44500/H839),0),26)</f>
        <v>#VALUE!</v>
      </c>
      <c r="L839" s="269" t="e">
        <f t="shared" ref="L839:L902" si="136">((ROUNDDOWN(K839,0)*I839))</f>
        <v>#VALUE!</v>
      </c>
      <c r="M839" s="335" t="e">
        <f t="shared" ref="M839:M902" si="137">ROUNDDOWN(E839/L839,0)</f>
        <v>#VALUE!</v>
      </c>
      <c r="N839" s="269" t="e">
        <f t="shared" ref="N839:N902" si="138">IF(O839 &lt;&gt; 0,ROUNDUP(O839/I839,0),0)</f>
        <v>#VALUE!</v>
      </c>
      <c r="O839" s="269" t="e">
        <f t="shared" ref="O839:O902" si="139">E839-(((M839)*ROUNDDOWN(L839,0)))</f>
        <v>#VALUE!</v>
      </c>
      <c r="P839" s="340" t="e">
        <f t="shared" ref="P839:P902" si="140">IF(O839=0,0,H839*N839)</f>
        <v>#VALUE!</v>
      </c>
      <c r="Q839" s="353" t="str">
        <f>IFERROR(VLOOKUP(F839,Database!A:F,6,FALSE),"No")</f>
        <v>No</v>
      </c>
      <c r="R839" s="353" t="str">
        <f>IFERROR(VLOOKUP(F840,Database!A:E,5,FALSE),"")</f>
        <v/>
      </c>
      <c r="S839" s="352" t="str">
        <f>IFERROR(VLOOKUP(F839,Database!A:G,7,FALSE),"FG not Found")</f>
        <v>FG not Found</v>
      </c>
      <c r="T839" s="281" t="b">
        <f t="shared" ref="T839:T902" si="141">(ISNUMBER(MATCH(F839,$U$7:$U$532,0)))</f>
        <v>0</v>
      </c>
      <c r="X839" s="284" t="e">
        <f>IF(VLOOKUP($T839,Tags!A:AU,28)=$E839,"Tags/Reported Prod Match","Not a Match")</f>
        <v>#N/A</v>
      </c>
    </row>
    <row r="840" spans="1:24" x14ac:dyDescent="0.25">
      <c r="A840" s="282">
        <f t="shared" si="133"/>
        <v>834.1</v>
      </c>
      <c r="B840" s="630"/>
      <c r="C840" s="615">
        <v>0</v>
      </c>
      <c r="D840" s="615"/>
      <c r="E840" s="267">
        <f t="shared" si="134"/>
        <v>0</v>
      </c>
      <c r="F840" s="615"/>
      <c r="G840" s="267" t="str">
        <f>IFERROR(VLOOKUP(F840,Database!A:D,2,FALSE),"FG not Found")</f>
        <v>FG not Found</v>
      </c>
      <c r="H840" s="269" t="str">
        <f>IFERROR(VLOOKUP(F840,Database!A:C,3,FALSE),"r")</f>
        <v>r</v>
      </c>
      <c r="I840" s="269" t="str">
        <f>IFERROR(VLOOKUP(F840,Database!A:D,4,FALSE),"r")</f>
        <v>r</v>
      </c>
      <c r="J840" s="615"/>
      <c r="K840" s="269" t="e">
        <f t="shared" si="135"/>
        <v>#VALUE!</v>
      </c>
      <c r="L840" s="269" t="e">
        <f t="shared" si="136"/>
        <v>#VALUE!</v>
      </c>
      <c r="M840" s="335" t="e">
        <f t="shared" si="137"/>
        <v>#VALUE!</v>
      </c>
      <c r="N840" s="269" t="e">
        <f t="shared" si="138"/>
        <v>#VALUE!</v>
      </c>
      <c r="O840" s="269" t="e">
        <f t="shared" si="139"/>
        <v>#VALUE!</v>
      </c>
      <c r="P840" s="340" t="e">
        <f t="shared" si="140"/>
        <v>#VALUE!</v>
      </c>
      <c r="Q840" s="353" t="str">
        <f>IFERROR(VLOOKUP(F840,Database!A:F,6,FALSE),"No")</f>
        <v>No</v>
      </c>
      <c r="R840" s="353" t="str">
        <f>IFERROR(VLOOKUP(F841,Database!A:E,5,FALSE),"")</f>
        <v/>
      </c>
      <c r="S840" s="352" t="str">
        <f>IFERROR(VLOOKUP(F840,Database!A:G,7,FALSE),"FG not Found")</f>
        <v>FG not Found</v>
      </c>
      <c r="T840" s="281" t="b">
        <f t="shared" si="141"/>
        <v>0</v>
      </c>
      <c r="X840" s="284" t="e">
        <f>IF(VLOOKUP($T840,Tags!A:AU,28)=$E840,"Tags/Reported Prod Match","Not a Match")</f>
        <v>#N/A</v>
      </c>
    </row>
    <row r="841" spans="1:24" x14ac:dyDescent="0.25">
      <c r="A841" s="282">
        <f t="shared" si="133"/>
        <v>835.1</v>
      </c>
      <c r="B841" s="630"/>
      <c r="C841" s="615">
        <v>0</v>
      </c>
      <c r="D841" s="615"/>
      <c r="E841" s="267">
        <f t="shared" si="134"/>
        <v>0</v>
      </c>
      <c r="F841" s="615"/>
      <c r="G841" s="267" t="str">
        <f>IFERROR(VLOOKUP(F841,Database!A:D,2,FALSE),"FG not Found")</f>
        <v>FG not Found</v>
      </c>
      <c r="H841" s="269" t="str">
        <f>IFERROR(VLOOKUP(F841,Database!A:C,3,FALSE),"r")</f>
        <v>r</v>
      </c>
      <c r="I841" s="269" t="str">
        <f>IFERROR(VLOOKUP(F841,Database!A:D,4,FALSE),"r")</f>
        <v>r</v>
      </c>
      <c r="J841" s="615"/>
      <c r="K841" s="269" t="e">
        <f t="shared" si="135"/>
        <v>#VALUE!</v>
      </c>
      <c r="L841" s="269" t="e">
        <f t="shared" si="136"/>
        <v>#VALUE!</v>
      </c>
      <c r="M841" s="335" t="e">
        <f t="shared" si="137"/>
        <v>#VALUE!</v>
      </c>
      <c r="N841" s="269" t="e">
        <f t="shared" si="138"/>
        <v>#VALUE!</v>
      </c>
      <c r="O841" s="269" t="e">
        <f t="shared" si="139"/>
        <v>#VALUE!</v>
      </c>
      <c r="P841" s="340" t="e">
        <f t="shared" si="140"/>
        <v>#VALUE!</v>
      </c>
      <c r="Q841" s="353" t="str">
        <f>IFERROR(VLOOKUP(F841,Database!A:F,6,FALSE),"No")</f>
        <v>No</v>
      </c>
      <c r="R841" s="353" t="str">
        <f>IFERROR(VLOOKUP(F842,Database!A:E,5,FALSE),"")</f>
        <v/>
      </c>
      <c r="S841" s="352" t="str">
        <f>IFERROR(VLOOKUP(F841,Database!A:G,7,FALSE),"FG not Found")</f>
        <v>FG not Found</v>
      </c>
      <c r="T841" s="281" t="b">
        <f t="shared" si="141"/>
        <v>0</v>
      </c>
      <c r="X841" s="284" t="e">
        <f>IF(VLOOKUP($T841,Tags!A:AU,28)=$E841,"Tags/Reported Prod Match","Not a Match")</f>
        <v>#N/A</v>
      </c>
    </row>
    <row r="842" spans="1:24" x14ac:dyDescent="0.25">
      <c r="A842" s="282">
        <f t="shared" si="133"/>
        <v>836.1</v>
      </c>
      <c r="B842" s="630"/>
      <c r="C842" s="615">
        <v>0</v>
      </c>
      <c r="D842" s="615"/>
      <c r="E842" s="267">
        <f t="shared" si="134"/>
        <v>0</v>
      </c>
      <c r="F842" s="615"/>
      <c r="G842" s="267" t="str">
        <f>IFERROR(VLOOKUP(F842,Database!A:D,2,FALSE),"FG not Found")</f>
        <v>FG not Found</v>
      </c>
      <c r="H842" s="269" t="str">
        <f>IFERROR(VLOOKUP(F842,Database!A:C,3,FALSE),"r")</f>
        <v>r</v>
      </c>
      <c r="I842" s="269" t="str">
        <f>IFERROR(VLOOKUP(F842,Database!A:D,4,FALSE),"r")</f>
        <v>r</v>
      </c>
      <c r="J842" s="615"/>
      <c r="K842" s="269" t="e">
        <f t="shared" si="135"/>
        <v>#VALUE!</v>
      </c>
      <c r="L842" s="269" t="e">
        <f t="shared" si="136"/>
        <v>#VALUE!</v>
      </c>
      <c r="M842" s="335" t="e">
        <f t="shared" si="137"/>
        <v>#VALUE!</v>
      </c>
      <c r="N842" s="269" t="e">
        <f t="shared" si="138"/>
        <v>#VALUE!</v>
      </c>
      <c r="O842" s="269" t="e">
        <f t="shared" si="139"/>
        <v>#VALUE!</v>
      </c>
      <c r="P842" s="340" t="e">
        <f t="shared" si="140"/>
        <v>#VALUE!</v>
      </c>
      <c r="Q842" s="353" t="str">
        <f>IFERROR(VLOOKUP(F842,Database!A:F,6,FALSE),"No")</f>
        <v>No</v>
      </c>
      <c r="R842" s="353" t="str">
        <f>IFERROR(VLOOKUP(F843,Database!A:E,5,FALSE),"")</f>
        <v/>
      </c>
      <c r="S842" s="352" t="str">
        <f>IFERROR(VLOOKUP(F842,Database!A:G,7,FALSE),"FG not Found")</f>
        <v>FG not Found</v>
      </c>
      <c r="T842" s="281" t="b">
        <f t="shared" si="141"/>
        <v>0</v>
      </c>
      <c r="X842" s="284" t="e">
        <f>IF(VLOOKUP($T842,Tags!A:AU,28)=$E842,"Tags/Reported Prod Match","Not a Match")</f>
        <v>#N/A</v>
      </c>
    </row>
    <row r="843" spans="1:24" x14ac:dyDescent="0.25">
      <c r="A843" s="282">
        <f t="shared" si="133"/>
        <v>837.1</v>
      </c>
      <c r="B843" s="630"/>
      <c r="C843" s="615">
        <v>0</v>
      </c>
      <c r="D843" s="615"/>
      <c r="E843" s="267">
        <f t="shared" si="134"/>
        <v>0</v>
      </c>
      <c r="F843" s="615"/>
      <c r="G843" s="267" t="str">
        <f>IFERROR(VLOOKUP(F843,Database!A:D,2,FALSE),"FG not Found")</f>
        <v>FG not Found</v>
      </c>
      <c r="H843" s="269" t="str">
        <f>IFERROR(VLOOKUP(F843,Database!A:C,3,FALSE),"r")</f>
        <v>r</v>
      </c>
      <c r="I843" s="269" t="str">
        <f>IFERROR(VLOOKUP(F843,Database!A:D,4,FALSE),"r")</f>
        <v>r</v>
      </c>
      <c r="J843" s="615"/>
      <c r="K843" s="269" t="e">
        <f t="shared" si="135"/>
        <v>#VALUE!</v>
      </c>
      <c r="L843" s="269" t="e">
        <f t="shared" si="136"/>
        <v>#VALUE!</v>
      </c>
      <c r="M843" s="335" t="e">
        <f t="shared" si="137"/>
        <v>#VALUE!</v>
      </c>
      <c r="N843" s="269" t="e">
        <f t="shared" si="138"/>
        <v>#VALUE!</v>
      </c>
      <c r="O843" s="269" t="e">
        <f t="shared" si="139"/>
        <v>#VALUE!</v>
      </c>
      <c r="P843" s="340" t="e">
        <f t="shared" si="140"/>
        <v>#VALUE!</v>
      </c>
      <c r="Q843" s="353" t="str">
        <f>IFERROR(VLOOKUP(F843,Database!A:F,6,FALSE),"No")</f>
        <v>No</v>
      </c>
      <c r="R843" s="353" t="str">
        <f>IFERROR(VLOOKUP(F844,Database!A:E,5,FALSE),"")</f>
        <v/>
      </c>
      <c r="S843" s="352" t="str">
        <f>IFERROR(VLOOKUP(F843,Database!A:G,7,FALSE),"FG not Found")</f>
        <v>FG not Found</v>
      </c>
      <c r="T843" s="281" t="b">
        <f t="shared" si="141"/>
        <v>0</v>
      </c>
      <c r="X843" s="284" t="e">
        <f>IF(VLOOKUP($T843,Tags!A:AU,28)=$E843,"Tags/Reported Prod Match","Not a Match")</f>
        <v>#N/A</v>
      </c>
    </row>
    <row r="844" spans="1:24" x14ac:dyDescent="0.25">
      <c r="A844" s="282">
        <f t="shared" si="133"/>
        <v>838.1</v>
      </c>
      <c r="B844" s="630"/>
      <c r="C844" s="615">
        <v>0</v>
      </c>
      <c r="D844" s="615"/>
      <c r="E844" s="267">
        <f t="shared" si="134"/>
        <v>0</v>
      </c>
      <c r="F844" s="615"/>
      <c r="G844" s="267" t="str">
        <f>IFERROR(VLOOKUP(F844,Database!A:D,2,FALSE),"FG not Found")</f>
        <v>FG not Found</v>
      </c>
      <c r="H844" s="269" t="str">
        <f>IFERROR(VLOOKUP(F844,Database!A:C,3,FALSE),"r")</f>
        <v>r</v>
      </c>
      <c r="I844" s="269" t="str">
        <f>IFERROR(VLOOKUP(F844,Database!A:D,4,FALSE),"r")</f>
        <v>r</v>
      </c>
      <c r="J844" s="615"/>
      <c r="K844" s="269" t="e">
        <f t="shared" si="135"/>
        <v>#VALUE!</v>
      </c>
      <c r="L844" s="269" t="e">
        <f t="shared" si="136"/>
        <v>#VALUE!</v>
      </c>
      <c r="M844" s="335" t="e">
        <f t="shared" si="137"/>
        <v>#VALUE!</v>
      </c>
      <c r="N844" s="269" t="e">
        <f t="shared" si="138"/>
        <v>#VALUE!</v>
      </c>
      <c r="O844" s="269" t="e">
        <f t="shared" si="139"/>
        <v>#VALUE!</v>
      </c>
      <c r="P844" s="340" t="e">
        <f t="shared" si="140"/>
        <v>#VALUE!</v>
      </c>
      <c r="Q844" s="353" t="str">
        <f>IFERROR(VLOOKUP(F844,Database!A:F,6,FALSE),"No")</f>
        <v>No</v>
      </c>
      <c r="R844" s="353" t="str">
        <f>IFERROR(VLOOKUP(F845,Database!A:E,5,FALSE),"")</f>
        <v/>
      </c>
      <c r="S844" s="352" t="str">
        <f>IFERROR(VLOOKUP(F844,Database!A:G,7,FALSE),"FG not Found")</f>
        <v>FG not Found</v>
      </c>
      <c r="T844" s="281" t="b">
        <f t="shared" si="141"/>
        <v>0</v>
      </c>
      <c r="X844" s="284" t="e">
        <f>IF(VLOOKUP($T844,Tags!A:AU,28)=$E844,"Tags/Reported Prod Match","Not a Match")</f>
        <v>#N/A</v>
      </c>
    </row>
    <row r="845" spans="1:24" x14ac:dyDescent="0.25">
      <c r="A845" s="282">
        <f t="shared" si="133"/>
        <v>839.1</v>
      </c>
      <c r="B845" s="630"/>
      <c r="C845" s="615">
        <v>0</v>
      </c>
      <c r="D845" s="615"/>
      <c r="E845" s="267">
        <f t="shared" si="134"/>
        <v>0</v>
      </c>
      <c r="F845" s="615"/>
      <c r="G845" s="267" t="str">
        <f>IFERROR(VLOOKUP(F845,Database!A:D,2,FALSE),"FG not Found")</f>
        <v>FG not Found</v>
      </c>
      <c r="H845" s="269" t="str">
        <f>IFERROR(VLOOKUP(F845,Database!A:C,3,FALSE),"r")</f>
        <v>r</v>
      </c>
      <c r="I845" s="269" t="str">
        <f>IFERROR(VLOOKUP(F845,Database!A:D,4,FALSE),"r")</f>
        <v>r</v>
      </c>
      <c r="J845" s="615"/>
      <c r="K845" s="269" t="e">
        <f t="shared" si="135"/>
        <v>#VALUE!</v>
      </c>
      <c r="L845" s="269" t="e">
        <f t="shared" si="136"/>
        <v>#VALUE!</v>
      </c>
      <c r="M845" s="335" t="e">
        <f t="shared" si="137"/>
        <v>#VALUE!</v>
      </c>
      <c r="N845" s="269" t="e">
        <f t="shared" si="138"/>
        <v>#VALUE!</v>
      </c>
      <c r="O845" s="269" t="e">
        <f t="shared" si="139"/>
        <v>#VALUE!</v>
      </c>
      <c r="P845" s="340" t="e">
        <f t="shared" si="140"/>
        <v>#VALUE!</v>
      </c>
      <c r="Q845" s="353" t="str">
        <f>IFERROR(VLOOKUP(F845,Database!A:F,6,FALSE),"No")</f>
        <v>No</v>
      </c>
      <c r="R845" s="353" t="str">
        <f>IFERROR(VLOOKUP(F846,Database!A:E,5,FALSE),"")</f>
        <v/>
      </c>
      <c r="S845" s="352" t="str">
        <f>IFERROR(VLOOKUP(F845,Database!A:G,7,FALSE),"FG not Found")</f>
        <v>FG not Found</v>
      </c>
      <c r="T845" s="281" t="b">
        <f t="shared" si="141"/>
        <v>0</v>
      </c>
      <c r="X845" s="284" t="e">
        <f>IF(VLOOKUP($T845,Tags!A:AU,28)=$E845,"Tags/Reported Prod Match","Not a Match")</f>
        <v>#N/A</v>
      </c>
    </row>
    <row r="846" spans="1:24" x14ac:dyDescent="0.25">
      <c r="A846" s="282">
        <f t="shared" si="133"/>
        <v>840.1</v>
      </c>
      <c r="B846" s="630"/>
      <c r="C846" s="615">
        <v>0</v>
      </c>
      <c r="D846" s="615"/>
      <c r="E846" s="267">
        <f t="shared" si="134"/>
        <v>0</v>
      </c>
      <c r="F846" s="615"/>
      <c r="G846" s="267" t="str">
        <f>IFERROR(VLOOKUP(F846,Database!A:D,2,FALSE),"FG not Found")</f>
        <v>FG not Found</v>
      </c>
      <c r="H846" s="269" t="str">
        <f>IFERROR(VLOOKUP(F846,Database!A:C,3,FALSE),"r")</f>
        <v>r</v>
      </c>
      <c r="I846" s="269" t="str">
        <f>IFERROR(VLOOKUP(F846,Database!A:D,4,FALSE),"r")</f>
        <v>r</v>
      </c>
      <c r="J846" s="615"/>
      <c r="K846" s="269" t="e">
        <f t="shared" si="135"/>
        <v>#VALUE!</v>
      </c>
      <c r="L846" s="269" t="e">
        <f t="shared" si="136"/>
        <v>#VALUE!</v>
      </c>
      <c r="M846" s="335" t="e">
        <f t="shared" si="137"/>
        <v>#VALUE!</v>
      </c>
      <c r="N846" s="269" t="e">
        <f t="shared" si="138"/>
        <v>#VALUE!</v>
      </c>
      <c r="O846" s="269" t="e">
        <f t="shared" si="139"/>
        <v>#VALUE!</v>
      </c>
      <c r="P846" s="340" t="e">
        <f t="shared" si="140"/>
        <v>#VALUE!</v>
      </c>
      <c r="Q846" s="353" t="str">
        <f>IFERROR(VLOOKUP(F846,Database!A:F,6,FALSE),"No")</f>
        <v>No</v>
      </c>
      <c r="R846" s="353" t="str">
        <f>IFERROR(VLOOKUP(F847,Database!A:E,5,FALSE),"")</f>
        <v/>
      </c>
      <c r="S846" s="352" t="str">
        <f>IFERROR(VLOOKUP(F846,Database!A:G,7,FALSE),"FG not Found")</f>
        <v>FG not Found</v>
      </c>
      <c r="T846" s="281" t="b">
        <f t="shared" si="141"/>
        <v>0</v>
      </c>
      <c r="X846" s="284" t="e">
        <f>IF(VLOOKUP($T846,Tags!A:AU,28)=$E846,"Tags/Reported Prod Match","Not a Match")</f>
        <v>#N/A</v>
      </c>
    </row>
    <row r="847" spans="1:24" x14ac:dyDescent="0.25">
      <c r="A847" s="282">
        <f t="shared" si="133"/>
        <v>841.1</v>
      </c>
      <c r="B847" s="630"/>
      <c r="C847" s="615">
        <v>0</v>
      </c>
      <c r="D847" s="615"/>
      <c r="E847" s="267">
        <f t="shared" si="134"/>
        <v>0</v>
      </c>
      <c r="F847" s="615"/>
      <c r="G847" s="267" t="str">
        <f>IFERROR(VLOOKUP(F847,Database!A:D,2,FALSE),"FG not Found")</f>
        <v>FG not Found</v>
      </c>
      <c r="H847" s="269" t="str">
        <f>IFERROR(VLOOKUP(F847,Database!A:C,3,FALSE),"r")</f>
        <v>r</v>
      </c>
      <c r="I847" s="269" t="str">
        <f>IFERROR(VLOOKUP(F847,Database!A:D,4,FALSE),"r")</f>
        <v>r</v>
      </c>
      <c r="J847" s="615"/>
      <c r="K847" s="269" t="e">
        <f t="shared" si="135"/>
        <v>#VALUE!</v>
      </c>
      <c r="L847" s="269" t="e">
        <f t="shared" si="136"/>
        <v>#VALUE!</v>
      </c>
      <c r="M847" s="335" t="e">
        <f t="shared" si="137"/>
        <v>#VALUE!</v>
      </c>
      <c r="N847" s="269" t="e">
        <f t="shared" si="138"/>
        <v>#VALUE!</v>
      </c>
      <c r="O847" s="269" t="e">
        <f t="shared" si="139"/>
        <v>#VALUE!</v>
      </c>
      <c r="P847" s="340" t="e">
        <f t="shared" si="140"/>
        <v>#VALUE!</v>
      </c>
      <c r="Q847" s="353" t="str">
        <f>IFERROR(VLOOKUP(F847,Database!A:F,6,FALSE),"No")</f>
        <v>No</v>
      </c>
      <c r="R847" s="353" t="str">
        <f>IFERROR(VLOOKUP(F848,Database!A:E,5,FALSE),"")</f>
        <v/>
      </c>
      <c r="S847" s="352" t="str">
        <f>IFERROR(VLOOKUP(F847,Database!A:G,7,FALSE),"FG not Found")</f>
        <v>FG not Found</v>
      </c>
      <c r="T847" s="281" t="b">
        <f t="shared" si="141"/>
        <v>0</v>
      </c>
      <c r="X847" s="284" t="e">
        <f>IF(VLOOKUP($T847,Tags!A:AU,28)=$E847,"Tags/Reported Prod Match","Not a Match")</f>
        <v>#N/A</v>
      </c>
    </row>
    <row r="848" spans="1:24" x14ac:dyDescent="0.25">
      <c r="A848" s="282">
        <f t="shared" si="133"/>
        <v>842.1</v>
      </c>
      <c r="B848" s="630"/>
      <c r="C848" s="615">
        <v>0</v>
      </c>
      <c r="D848" s="615"/>
      <c r="E848" s="267">
        <f t="shared" si="134"/>
        <v>0</v>
      </c>
      <c r="F848" s="615"/>
      <c r="G848" s="267" t="str">
        <f>IFERROR(VLOOKUP(F848,Database!A:D,2,FALSE),"FG not Found")</f>
        <v>FG not Found</v>
      </c>
      <c r="H848" s="269" t="str">
        <f>IFERROR(VLOOKUP(F848,Database!A:C,3,FALSE),"r")</f>
        <v>r</v>
      </c>
      <c r="I848" s="269" t="str">
        <f>IFERROR(VLOOKUP(F848,Database!A:D,4,FALSE),"r")</f>
        <v>r</v>
      </c>
      <c r="J848" s="615"/>
      <c r="K848" s="269" t="e">
        <f t="shared" si="135"/>
        <v>#VALUE!</v>
      </c>
      <c r="L848" s="269" t="e">
        <f t="shared" si="136"/>
        <v>#VALUE!</v>
      </c>
      <c r="M848" s="335" t="e">
        <f t="shared" si="137"/>
        <v>#VALUE!</v>
      </c>
      <c r="N848" s="269" t="e">
        <f t="shared" si="138"/>
        <v>#VALUE!</v>
      </c>
      <c r="O848" s="269" t="e">
        <f t="shared" si="139"/>
        <v>#VALUE!</v>
      </c>
      <c r="P848" s="340" t="e">
        <f t="shared" si="140"/>
        <v>#VALUE!</v>
      </c>
      <c r="Q848" s="353" t="str">
        <f>IFERROR(VLOOKUP(F848,Database!A:F,6,FALSE),"No")</f>
        <v>No</v>
      </c>
      <c r="R848" s="353" t="str">
        <f>IFERROR(VLOOKUP(F849,Database!A:E,5,FALSE),"")</f>
        <v/>
      </c>
      <c r="S848" s="352" t="str">
        <f>IFERROR(VLOOKUP(F848,Database!A:G,7,FALSE),"FG not Found")</f>
        <v>FG not Found</v>
      </c>
      <c r="T848" s="281" t="b">
        <f t="shared" si="141"/>
        <v>0</v>
      </c>
      <c r="X848" s="284" t="e">
        <f>IF(VLOOKUP($T848,Tags!A:AU,28)=$E848,"Tags/Reported Prod Match","Not a Match")</f>
        <v>#N/A</v>
      </c>
    </row>
    <row r="849" spans="1:24" x14ac:dyDescent="0.25">
      <c r="A849" s="282">
        <f t="shared" si="133"/>
        <v>843.1</v>
      </c>
      <c r="B849" s="630"/>
      <c r="C849" s="615">
        <v>0</v>
      </c>
      <c r="D849" s="615"/>
      <c r="E849" s="267">
        <f t="shared" si="134"/>
        <v>0</v>
      </c>
      <c r="F849" s="615"/>
      <c r="G849" s="267" t="str">
        <f>IFERROR(VLOOKUP(F849,Database!A:D,2,FALSE),"FG not Found")</f>
        <v>FG not Found</v>
      </c>
      <c r="H849" s="269" t="str">
        <f>IFERROR(VLOOKUP(F849,Database!A:C,3,FALSE),"r")</f>
        <v>r</v>
      </c>
      <c r="I849" s="269" t="str">
        <f>IFERROR(VLOOKUP(F849,Database!A:D,4,FALSE),"r")</f>
        <v>r</v>
      </c>
      <c r="J849" s="615"/>
      <c r="K849" s="269" t="e">
        <f t="shared" si="135"/>
        <v>#VALUE!</v>
      </c>
      <c r="L849" s="269" t="e">
        <f t="shared" si="136"/>
        <v>#VALUE!</v>
      </c>
      <c r="M849" s="335" t="e">
        <f t="shared" si="137"/>
        <v>#VALUE!</v>
      </c>
      <c r="N849" s="269" t="e">
        <f t="shared" si="138"/>
        <v>#VALUE!</v>
      </c>
      <c r="O849" s="269" t="e">
        <f t="shared" si="139"/>
        <v>#VALUE!</v>
      </c>
      <c r="P849" s="340" t="e">
        <f t="shared" si="140"/>
        <v>#VALUE!</v>
      </c>
      <c r="Q849" s="353" t="str">
        <f>IFERROR(VLOOKUP(F849,Database!A:F,6,FALSE),"No")</f>
        <v>No</v>
      </c>
      <c r="R849" s="353" t="str">
        <f>IFERROR(VLOOKUP(F850,Database!A:E,5,FALSE),"")</f>
        <v/>
      </c>
      <c r="S849" s="352" t="str">
        <f>IFERROR(VLOOKUP(F849,Database!A:G,7,FALSE),"FG not Found")</f>
        <v>FG not Found</v>
      </c>
      <c r="T849" s="281" t="b">
        <f t="shared" si="141"/>
        <v>0</v>
      </c>
      <c r="X849" s="284" t="e">
        <f>IF(VLOOKUP($T849,Tags!A:AU,28)=$E849,"Tags/Reported Prod Match","Not a Match")</f>
        <v>#N/A</v>
      </c>
    </row>
    <row r="850" spans="1:24" x14ac:dyDescent="0.25">
      <c r="A850" s="282">
        <f t="shared" si="133"/>
        <v>844.1</v>
      </c>
      <c r="B850" s="630"/>
      <c r="C850" s="615">
        <v>0</v>
      </c>
      <c r="D850" s="615"/>
      <c r="E850" s="267">
        <f t="shared" si="134"/>
        <v>0</v>
      </c>
      <c r="F850" s="615"/>
      <c r="G850" s="267" t="str">
        <f>IFERROR(VLOOKUP(F850,Database!A:D,2,FALSE),"FG not Found")</f>
        <v>FG not Found</v>
      </c>
      <c r="H850" s="269" t="str">
        <f>IFERROR(VLOOKUP(F850,Database!A:C,3,FALSE),"r")</f>
        <v>r</v>
      </c>
      <c r="I850" s="269" t="str">
        <f>IFERROR(VLOOKUP(F850,Database!A:D,4,FALSE),"r")</f>
        <v>r</v>
      </c>
      <c r="J850" s="615"/>
      <c r="K850" s="269" t="e">
        <f t="shared" si="135"/>
        <v>#VALUE!</v>
      </c>
      <c r="L850" s="269" t="e">
        <f t="shared" si="136"/>
        <v>#VALUE!</v>
      </c>
      <c r="M850" s="335" t="e">
        <f t="shared" si="137"/>
        <v>#VALUE!</v>
      </c>
      <c r="N850" s="269" t="e">
        <f t="shared" si="138"/>
        <v>#VALUE!</v>
      </c>
      <c r="O850" s="269" t="e">
        <f t="shared" si="139"/>
        <v>#VALUE!</v>
      </c>
      <c r="P850" s="340" t="e">
        <f t="shared" si="140"/>
        <v>#VALUE!</v>
      </c>
      <c r="Q850" s="353" t="str">
        <f>IFERROR(VLOOKUP(F850,Database!A:F,6,FALSE),"No")</f>
        <v>No</v>
      </c>
      <c r="R850" s="353" t="str">
        <f>IFERROR(VLOOKUP(F851,Database!A:E,5,FALSE),"")</f>
        <v/>
      </c>
      <c r="S850" s="352" t="str">
        <f>IFERROR(VLOOKUP(F850,Database!A:G,7,FALSE),"FG not Found")</f>
        <v>FG not Found</v>
      </c>
      <c r="T850" s="281" t="b">
        <f t="shared" si="141"/>
        <v>0</v>
      </c>
      <c r="X850" s="284" t="e">
        <f>IF(VLOOKUP($T850,Tags!A:AU,28)=$E850,"Tags/Reported Prod Match","Not a Match")</f>
        <v>#N/A</v>
      </c>
    </row>
    <row r="851" spans="1:24" x14ac:dyDescent="0.25">
      <c r="A851" s="282">
        <f t="shared" si="133"/>
        <v>845.1</v>
      </c>
      <c r="B851" s="630"/>
      <c r="C851" s="615">
        <v>0</v>
      </c>
      <c r="D851" s="615"/>
      <c r="E851" s="267">
        <f t="shared" si="134"/>
        <v>0</v>
      </c>
      <c r="F851" s="615"/>
      <c r="G851" s="267" t="str">
        <f>IFERROR(VLOOKUP(F851,Database!A:D,2,FALSE),"FG not Found")</f>
        <v>FG not Found</v>
      </c>
      <c r="H851" s="269" t="str">
        <f>IFERROR(VLOOKUP(F851,Database!A:C,3,FALSE),"r")</f>
        <v>r</v>
      </c>
      <c r="I851" s="269" t="str">
        <f>IFERROR(VLOOKUP(F851,Database!A:D,4,FALSE),"r")</f>
        <v>r</v>
      </c>
      <c r="J851" s="615"/>
      <c r="K851" s="269" t="e">
        <f t="shared" si="135"/>
        <v>#VALUE!</v>
      </c>
      <c r="L851" s="269" t="e">
        <f t="shared" si="136"/>
        <v>#VALUE!</v>
      </c>
      <c r="M851" s="335" t="e">
        <f t="shared" si="137"/>
        <v>#VALUE!</v>
      </c>
      <c r="N851" s="269" t="e">
        <f t="shared" si="138"/>
        <v>#VALUE!</v>
      </c>
      <c r="O851" s="269" t="e">
        <f t="shared" si="139"/>
        <v>#VALUE!</v>
      </c>
      <c r="P851" s="340" t="e">
        <f t="shared" si="140"/>
        <v>#VALUE!</v>
      </c>
      <c r="Q851" s="353" t="str">
        <f>IFERROR(VLOOKUP(F851,Database!A:F,6,FALSE),"No")</f>
        <v>No</v>
      </c>
      <c r="R851" s="353" t="str">
        <f>IFERROR(VLOOKUP(F852,Database!A:E,5,FALSE),"")</f>
        <v/>
      </c>
      <c r="S851" s="352" t="str">
        <f>IFERROR(VLOOKUP(F851,Database!A:G,7,FALSE),"FG not Found")</f>
        <v>FG not Found</v>
      </c>
      <c r="T851" s="281" t="b">
        <f t="shared" si="141"/>
        <v>0</v>
      </c>
      <c r="X851" s="284" t="e">
        <f>IF(VLOOKUP($T851,Tags!A:AU,28)=$E851,"Tags/Reported Prod Match","Not a Match")</f>
        <v>#N/A</v>
      </c>
    </row>
    <row r="852" spans="1:24" x14ac:dyDescent="0.25">
      <c r="A852" s="282">
        <f t="shared" si="133"/>
        <v>846.1</v>
      </c>
      <c r="B852" s="630"/>
      <c r="C852" s="615">
        <v>0</v>
      </c>
      <c r="D852" s="615"/>
      <c r="E852" s="267">
        <f t="shared" si="134"/>
        <v>0</v>
      </c>
      <c r="F852" s="615"/>
      <c r="G852" s="267" t="str">
        <f>IFERROR(VLOOKUP(F852,Database!A:D,2,FALSE),"FG not Found")</f>
        <v>FG not Found</v>
      </c>
      <c r="H852" s="269" t="str">
        <f>IFERROR(VLOOKUP(F852,Database!A:C,3,FALSE),"r")</f>
        <v>r</v>
      </c>
      <c r="I852" s="269" t="str">
        <f>IFERROR(VLOOKUP(F852,Database!A:D,4,FALSE),"r")</f>
        <v>r</v>
      </c>
      <c r="J852" s="615"/>
      <c r="K852" s="269" t="e">
        <f t="shared" si="135"/>
        <v>#VALUE!</v>
      </c>
      <c r="L852" s="269" t="e">
        <f t="shared" si="136"/>
        <v>#VALUE!</v>
      </c>
      <c r="M852" s="335" t="e">
        <f t="shared" si="137"/>
        <v>#VALUE!</v>
      </c>
      <c r="N852" s="269" t="e">
        <f t="shared" si="138"/>
        <v>#VALUE!</v>
      </c>
      <c r="O852" s="269" t="e">
        <f t="shared" si="139"/>
        <v>#VALUE!</v>
      </c>
      <c r="P852" s="340" t="e">
        <f t="shared" si="140"/>
        <v>#VALUE!</v>
      </c>
      <c r="Q852" s="353" t="str">
        <f>IFERROR(VLOOKUP(F852,Database!A:F,6,FALSE),"No")</f>
        <v>No</v>
      </c>
      <c r="R852" s="353" t="str">
        <f>IFERROR(VLOOKUP(F853,Database!A:E,5,FALSE),"")</f>
        <v/>
      </c>
      <c r="S852" s="352" t="str">
        <f>IFERROR(VLOOKUP(F852,Database!A:G,7,FALSE),"FG not Found")</f>
        <v>FG not Found</v>
      </c>
      <c r="T852" s="281" t="b">
        <f t="shared" si="141"/>
        <v>0</v>
      </c>
      <c r="X852" s="284" t="e">
        <f>IF(VLOOKUP($T852,Tags!A:AU,28)=$E852,"Tags/Reported Prod Match","Not a Match")</f>
        <v>#N/A</v>
      </c>
    </row>
    <row r="853" spans="1:24" x14ac:dyDescent="0.25">
      <c r="A853" s="282">
        <f t="shared" si="133"/>
        <v>847.1</v>
      </c>
      <c r="B853" s="630"/>
      <c r="C853" s="615">
        <v>0</v>
      </c>
      <c r="D853" s="615"/>
      <c r="E853" s="267">
        <f t="shared" si="134"/>
        <v>0</v>
      </c>
      <c r="F853" s="615"/>
      <c r="G853" s="267" t="str">
        <f>IFERROR(VLOOKUP(F853,Database!A:D,2,FALSE),"FG not Found")</f>
        <v>FG not Found</v>
      </c>
      <c r="H853" s="269" t="str">
        <f>IFERROR(VLOOKUP(F853,Database!A:C,3,FALSE),"r")</f>
        <v>r</v>
      </c>
      <c r="I853" s="269" t="str">
        <f>IFERROR(VLOOKUP(F853,Database!A:D,4,FALSE),"r")</f>
        <v>r</v>
      </c>
      <c r="J853" s="615"/>
      <c r="K853" s="269" t="e">
        <f t="shared" si="135"/>
        <v>#VALUE!</v>
      </c>
      <c r="L853" s="269" t="e">
        <f t="shared" si="136"/>
        <v>#VALUE!</v>
      </c>
      <c r="M853" s="335" t="e">
        <f t="shared" si="137"/>
        <v>#VALUE!</v>
      </c>
      <c r="N853" s="269" t="e">
        <f t="shared" si="138"/>
        <v>#VALUE!</v>
      </c>
      <c r="O853" s="269" t="e">
        <f t="shared" si="139"/>
        <v>#VALUE!</v>
      </c>
      <c r="P853" s="340" t="e">
        <f t="shared" si="140"/>
        <v>#VALUE!</v>
      </c>
      <c r="Q853" s="353" t="str">
        <f>IFERROR(VLOOKUP(F853,Database!A:F,6,FALSE),"No")</f>
        <v>No</v>
      </c>
      <c r="R853" s="353" t="str">
        <f>IFERROR(VLOOKUP(F854,Database!A:E,5,FALSE),"")</f>
        <v/>
      </c>
      <c r="S853" s="352" t="str">
        <f>IFERROR(VLOOKUP(F853,Database!A:G,7,FALSE),"FG not Found")</f>
        <v>FG not Found</v>
      </c>
      <c r="T853" s="281" t="b">
        <f t="shared" si="141"/>
        <v>0</v>
      </c>
      <c r="X853" s="284" t="e">
        <f>IF(VLOOKUP($T853,Tags!A:AU,28)=$E853,"Tags/Reported Prod Match","Not a Match")</f>
        <v>#N/A</v>
      </c>
    </row>
    <row r="854" spans="1:24" x14ac:dyDescent="0.25">
      <c r="A854" s="282">
        <f t="shared" si="133"/>
        <v>848.1</v>
      </c>
      <c r="B854" s="630"/>
      <c r="C854" s="615">
        <v>0</v>
      </c>
      <c r="D854" s="615"/>
      <c r="E854" s="267">
        <f t="shared" si="134"/>
        <v>0</v>
      </c>
      <c r="F854" s="615"/>
      <c r="G854" s="267" t="str">
        <f>IFERROR(VLOOKUP(F854,Database!A:D,2,FALSE),"FG not Found")</f>
        <v>FG not Found</v>
      </c>
      <c r="H854" s="269" t="str">
        <f>IFERROR(VLOOKUP(F854,Database!A:C,3,FALSE),"r")</f>
        <v>r</v>
      </c>
      <c r="I854" s="269" t="str">
        <f>IFERROR(VLOOKUP(F854,Database!A:D,4,FALSE),"r")</f>
        <v>r</v>
      </c>
      <c r="J854" s="615"/>
      <c r="K854" s="269" t="e">
        <f t="shared" si="135"/>
        <v>#VALUE!</v>
      </c>
      <c r="L854" s="269" t="e">
        <f t="shared" si="136"/>
        <v>#VALUE!</v>
      </c>
      <c r="M854" s="335" t="e">
        <f t="shared" si="137"/>
        <v>#VALUE!</v>
      </c>
      <c r="N854" s="269" t="e">
        <f t="shared" si="138"/>
        <v>#VALUE!</v>
      </c>
      <c r="O854" s="269" t="e">
        <f t="shared" si="139"/>
        <v>#VALUE!</v>
      </c>
      <c r="P854" s="340" t="e">
        <f t="shared" si="140"/>
        <v>#VALUE!</v>
      </c>
      <c r="Q854" s="353" t="str">
        <f>IFERROR(VLOOKUP(F854,Database!A:F,6,FALSE),"No")</f>
        <v>No</v>
      </c>
      <c r="R854" s="353" t="str">
        <f>IFERROR(VLOOKUP(F855,Database!A:E,5,FALSE),"")</f>
        <v/>
      </c>
      <c r="S854" s="352" t="str">
        <f>IFERROR(VLOOKUP(F854,Database!A:G,7,FALSE),"FG not Found")</f>
        <v>FG not Found</v>
      </c>
      <c r="T854" s="281" t="b">
        <f t="shared" si="141"/>
        <v>0</v>
      </c>
      <c r="X854" s="284" t="e">
        <f>IF(VLOOKUP($T854,Tags!A:AU,28)=$E854,"Tags/Reported Prod Match","Not a Match")</f>
        <v>#N/A</v>
      </c>
    </row>
    <row r="855" spans="1:24" x14ac:dyDescent="0.25">
      <c r="A855" s="282">
        <f t="shared" si="133"/>
        <v>849.1</v>
      </c>
      <c r="B855" s="630"/>
      <c r="C855" s="615">
        <v>0</v>
      </c>
      <c r="D855" s="615"/>
      <c r="E855" s="267">
        <f t="shared" si="134"/>
        <v>0</v>
      </c>
      <c r="F855" s="615"/>
      <c r="G855" s="267" t="str">
        <f>IFERROR(VLOOKUP(F855,Database!A:D,2,FALSE),"FG not Found")</f>
        <v>FG not Found</v>
      </c>
      <c r="H855" s="269" t="str">
        <f>IFERROR(VLOOKUP(F855,Database!A:C,3,FALSE),"r")</f>
        <v>r</v>
      </c>
      <c r="I855" s="269" t="str">
        <f>IFERROR(VLOOKUP(F855,Database!A:D,4,FALSE),"r")</f>
        <v>r</v>
      </c>
      <c r="J855" s="615"/>
      <c r="K855" s="269" t="e">
        <f t="shared" si="135"/>
        <v>#VALUE!</v>
      </c>
      <c r="L855" s="269" t="e">
        <f t="shared" si="136"/>
        <v>#VALUE!</v>
      </c>
      <c r="M855" s="335" t="e">
        <f t="shared" si="137"/>
        <v>#VALUE!</v>
      </c>
      <c r="N855" s="269" t="e">
        <f t="shared" si="138"/>
        <v>#VALUE!</v>
      </c>
      <c r="O855" s="269" t="e">
        <f t="shared" si="139"/>
        <v>#VALUE!</v>
      </c>
      <c r="P855" s="340" t="e">
        <f t="shared" si="140"/>
        <v>#VALUE!</v>
      </c>
      <c r="Q855" s="353" t="str">
        <f>IFERROR(VLOOKUP(F855,Database!A:F,6,FALSE),"No")</f>
        <v>No</v>
      </c>
      <c r="R855" s="353" t="str">
        <f>IFERROR(VLOOKUP(F856,Database!A:E,5,FALSE),"")</f>
        <v/>
      </c>
      <c r="S855" s="352" t="str">
        <f>IFERROR(VLOOKUP(F855,Database!A:G,7,FALSE),"FG not Found")</f>
        <v>FG not Found</v>
      </c>
      <c r="T855" s="281" t="b">
        <f t="shared" si="141"/>
        <v>0</v>
      </c>
      <c r="X855" s="284" t="e">
        <f>IF(VLOOKUP($T855,Tags!A:AU,28)=$E855,"Tags/Reported Prod Match","Not a Match")</f>
        <v>#N/A</v>
      </c>
    </row>
    <row r="856" spans="1:24" x14ac:dyDescent="0.25">
      <c r="A856" s="282">
        <f t="shared" si="133"/>
        <v>850.1</v>
      </c>
      <c r="B856" s="630"/>
      <c r="C856" s="615">
        <v>0</v>
      </c>
      <c r="D856" s="615"/>
      <c r="E856" s="267">
        <f t="shared" si="134"/>
        <v>0</v>
      </c>
      <c r="F856" s="615"/>
      <c r="G856" s="267" t="str">
        <f>IFERROR(VLOOKUP(F856,Database!A:D,2,FALSE),"FG not Found")</f>
        <v>FG not Found</v>
      </c>
      <c r="H856" s="269" t="str">
        <f>IFERROR(VLOOKUP(F856,Database!A:C,3,FALSE),"r")</f>
        <v>r</v>
      </c>
      <c r="I856" s="269" t="str">
        <f>IFERROR(VLOOKUP(F856,Database!A:D,4,FALSE),"r")</f>
        <v>r</v>
      </c>
      <c r="J856" s="615"/>
      <c r="K856" s="269" t="e">
        <f t="shared" si="135"/>
        <v>#VALUE!</v>
      </c>
      <c r="L856" s="269" t="e">
        <f t="shared" si="136"/>
        <v>#VALUE!</v>
      </c>
      <c r="M856" s="335" t="e">
        <f t="shared" si="137"/>
        <v>#VALUE!</v>
      </c>
      <c r="N856" s="269" t="e">
        <f t="shared" si="138"/>
        <v>#VALUE!</v>
      </c>
      <c r="O856" s="269" t="e">
        <f t="shared" si="139"/>
        <v>#VALUE!</v>
      </c>
      <c r="P856" s="340" t="e">
        <f t="shared" si="140"/>
        <v>#VALUE!</v>
      </c>
      <c r="Q856" s="353" t="str">
        <f>IFERROR(VLOOKUP(F856,Database!A:F,6,FALSE),"No")</f>
        <v>No</v>
      </c>
      <c r="R856" s="353" t="str">
        <f>IFERROR(VLOOKUP(F857,Database!A:E,5,FALSE),"")</f>
        <v/>
      </c>
      <c r="S856" s="352" t="str">
        <f>IFERROR(VLOOKUP(F856,Database!A:G,7,FALSE),"FG not Found")</f>
        <v>FG not Found</v>
      </c>
      <c r="T856" s="281" t="b">
        <f t="shared" si="141"/>
        <v>0</v>
      </c>
      <c r="X856" s="284" t="e">
        <f>IF(VLOOKUP($T856,Tags!A:AU,28)=$E856,"Tags/Reported Prod Match","Not a Match")</f>
        <v>#N/A</v>
      </c>
    </row>
    <row r="857" spans="1:24" x14ac:dyDescent="0.25">
      <c r="A857" s="282">
        <f t="shared" si="133"/>
        <v>851.1</v>
      </c>
      <c r="B857" s="630"/>
      <c r="C857" s="615">
        <v>0</v>
      </c>
      <c r="D857" s="615"/>
      <c r="E857" s="267">
        <f t="shared" si="134"/>
        <v>0</v>
      </c>
      <c r="F857" s="615"/>
      <c r="G857" s="267" t="str">
        <f>IFERROR(VLOOKUP(F857,Database!A:D,2,FALSE),"FG not Found")</f>
        <v>FG not Found</v>
      </c>
      <c r="H857" s="269" t="str">
        <f>IFERROR(VLOOKUP(F857,Database!A:C,3,FALSE),"r")</f>
        <v>r</v>
      </c>
      <c r="I857" s="269" t="str">
        <f>IFERROR(VLOOKUP(F857,Database!A:D,4,FALSE),"r")</f>
        <v>r</v>
      </c>
      <c r="J857" s="615"/>
      <c r="K857" s="269" t="e">
        <f t="shared" si="135"/>
        <v>#VALUE!</v>
      </c>
      <c r="L857" s="269" t="e">
        <f t="shared" si="136"/>
        <v>#VALUE!</v>
      </c>
      <c r="M857" s="335" t="e">
        <f t="shared" si="137"/>
        <v>#VALUE!</v>
      </c>
      <c r="N857" s="269" t="e">
        <f t="shared" si="138"/>
        <v>#VALUE!</v>
      </c>
      <c r="O857" s="269" t="e">
        <f t="shared" si="139"/>
        <v>#VALUE!</v>
      </c>
      <c r="P857" s="340" t="e">
        <f t="shared" si="140"/>
        <v>#VALUE!</v>
      </c>
      <c r="Q857" s="353" t="str">
        <f>IFERROR(VLOOKUP(F857,Database!A:F,6,FALSE),"No")</f>
        <v>No</v>
      </c>
      <c r="R857" s="353" t="str">
        <f>IFERROR(VLOOKUP(F858,Database!A:E,5,FALSE),"")</f>
        <v/>
      </c>
      <c r="S857" s="352" t="str">
        <f>IFERROR(VLOOKUP(F857,Database!A:G,7,FALSE),"FG not Found")</f>
        <v>FG not Found</v>
      </c>
      <c r="T857" s="281" t="b">
        <f t="shared" si="141"/>
        <v>0</v>
      </c>
      <c r="X857" s="284" t="e">
        <f>IF(VLOOKUP($T857,Tags!A:AU,28)=$E857,"Tags/Reported Prod Match","Not a Match")</f>
        <v>#N/A</v>
      </c>
    </row>
    <row r="858" spans="1:24" x14ac:dyDescent="0.25">
      <c r="A858" s="282">
        <f t="shared" si="133"/>
        <v>852.1</v>
      </c>
      <c r="B858" s="630"/>
      <c r="C858" s="615">
        <v>0</v>
      </c>
      <c r="D858" s="615"/>
      <c r="E858" s="267">
        <f t="shared" si="134"/>
        <v>0</v>
      </c>
      <c r="F858" s="615"/>
      <c r="G858" s="267" t="str">
        <f>IFERROR(VLOOKUP(F858,Database!A:D,2,FALSE),"FG not Found")</f>
        <v>FG not Found</v>
      </c>
      <c r="H858" s="269" t="str">
        <f>IFERROR(VLOOKUP(F858,Database!A:C,3,FALSE),"r")</f>
        <v>r</v>
      </c>
      <c r="I858" s="269" t="str">
        <f>IFERROR(VLOOKUP(F858,Database!A:D,4,FALSE),"r")</f>
        <v>r</v>
      </c>
      <c r="J858" s="615"/>
      <c r="K858" s="269" t="e">
        <f t="shared" si="135"/>
        <v>#VALUE!</v>
      </c>
      <c r="L858" s="269" t="e">
        <f t="shared" si="136"/>
        <v>#VALUE!</v>
      </c>
      <c r="M858" s="335" t="e">
        <f t="shared" si="137"/>
        <v>#VALUE!</v>
      </c>
      <c r="N858" s="269" t="e">
        <f t="shared" si="138"/>
        <v>#VALUE!</v>
      </c>
      <c r="O858" s="269" t="e">
        <f t="shared" si="139"/>
        <v>#VALUE!</v>
      </c>
      <c r="P858" s="340" t="e">
        <f t="shared" si="140"/>
        <v>#VALUE!</v>
      </c>
      <c r="Q858" s="353" t="str">
        <f>IFERROR(VLOOKUP(F858,Database!A:F,6,FALSE),"No")</f>
        <v>No</v>
      </c>
      <c r="R858" s="353" t="str">
        <f>IFERROR(VLOOKUP(F859,Database!A:E,5,FALSE),"")</f>
        <v/>
      </c>
      <c r="S858" s="352" t="str">
        <f>IFERROR(VLOOKUP(F858,Database!A:G,7,FALSE),"FG not Found")</f>
        <v>FG not Found</v>
      </c>
      <c r="T858" s="281" t="b">
        <f t="shared" si="141"/>
        <v>0</v>
      </c>
      <c r="X858" s="284" t="e">
        <f>IF(VLOOKUP($T858,Tags!A:AU,28)=$E858,"Tags/Reported Prod Match","Not a Match")</f>
        <v>#N/A</v>
      </c>
    </row>
    <row r="859" spans="1:24" x14ac:dyDescent="0.25">
      <c r="A859" s="282">
        <f t="shared" si="133"/>
        <v>853.1</v>
      </c>
      <c r="B859" s="630"/>
      <c r="C859" s="615">
        <v>0</v>
      </c>
      <c r="D859" s="615"/>
      <c r="E859" s="267">
        <f t="shared" si="134"/>
        <v>0</v>
      </c>
      <c r="F859" s="615"/>
      <c r="G859" s="267" t="str">
        <f>IFERROR(VLOOKUP(F859,Database!A:D,2,FALSE),"FG not Found")</f>
        <v>FG not Found</v>
      </c>
      <c r="H859" s="269" t="str">
        <f>IFERROR(VLOOKUP(F859,Database!A:C,3,FALSE),"r")</f>
        <v>r</v>
      </c>
      <c r="I859" s="269" t="str">
        <f>IFERROR(VLOOKUP(F859,Database!A:D,4,FALSE),"r")</f>
        <v>r</v>
      </c>
      <c r="J859" s="615"/>
      <c r="K859" s="269" t="e">
        <f t="shared" si="135"/>
        <v>#VALUE!</v>
      </c>
      <c r="L859" s="269" t="e">
        <f t="shared" si="136"/>
        <v>#VALUE!</v>
      </c>
      <c r="M859" s="335" t="e">
        <f t="shared" si="137"/>
        <v>#VALUE!</v>
      </c>
      <c r="N859" s="269" t="e">
        <f t="shared" si="138"/>
        <v>#VALUE!</v>
      </c>
      <c r="O859" s="269" t="e">
        <f t="shared" si="139"/>
        <v>#VALUE!</v>
      </c>
      <c r="P859" s="340" t="e">
        <f t="shared" si="140"/>
        <v>#VALUE!</v>
      </c>
      <c r="Q859" s="353" t="str">
        <f>IFERROR(VLOOKUP(F859,Database!A:F,6,FALSE),"No")</f>
        <v>No</v>
      </c>
      <c r="R859" s="353" t="str">
        <f>IFERROR(VLOOKUP(F860,Database!A:E,5,FALSE),"")</f>
        <v/>
      </c>
      <c r="S859" s="352" t="str">
        <f>IFERROR(VLOOKUP(F859,Database!A:G,7,FALSE),"FG not Found")</f>
        <v>FG not Found</v>
      </c>
      <c r="T859" s="281" t="b">
        <f t="shared" si="141"/>
        <v>0</v>
      </c>
      <c r="X859" s="284" t="e">
        <f>IF(VLOOKUP($T859,Tags!A:AU,28)=$E859,"Tags/Reported Prod Match","Not a Match")</f>
        <v>#N/A</v>
      </c>
    </row>
    <row r="860" spans="1:24" x14ac:dyDescent="0.25">
      <c r="A860" s="282">
        <f t="shared" si="133"/>
        <v>854.1</v>
      </c>
      <c r="B860" s="630"/>
      <c r="C860" s="615">
        <v>0</v>
      </c>
      <c r="D860" s="615"/>
      <c r="E860" s="267">
        <f t="shared" si="134"/>
        <v>0</v>
      </c>
      <c r="F860" s="615"/>
      <c r="G860" s="267" t="str">
        <f>IFERROR(VLOOKUP(F860,Database!A:D,2,FALSE),"FG not Found")</f>
        <v>FG not Found</v>
      </c>
      <c r="H860" s="269" t="str">
        <f>IFERROR(VLOOKUP(F860,Database!A:C,3,FALSE),"r")</f>
        <v>r</v>
      </c>
      <c r="I860" s="269" t="str">
        <f>IFERROR(VLOOKUP(F860,Database!A:D,4,FALSE),"r")</f>
        <v>r</v>
      </c>
      <c r="J860" s="615"/>
      <c r="K860" s="269" t="e">
        <f t="shared" si="135"/>
        <v>#VALUE!</v>
      </c>
      <c r="L860" s="269" t="e">
        <f t="shared" si="136"/>
        <v>#VALUE!</v>
      </c>
      <c r="M860" s="335" t="e">
        <f t="shared" si="137"/>
        <v>#VALUE!</v>
      </c>
      <c r="N860" s="269" t="e">
        <f t="shared" si="138"/>
        <v>#VALUE!</v>
      </c>
      <c r="O860" s="269" t="e">
        <f t="shared" si="139"/>
        <v>#VALUE!</v>
      </c>
      <c r="P860" s="340" t="e">
        <f t="shared" si="140"/>
        <v>#VALUE!</v>
      </c>
      <c r="Q860" s="353" t="str">
        <f>IFERROR(VLOOKUP(F860,Database!A:F,6,FALSE),"No")</f>
        <v>No</v>
      </c>
      <c r="R860" s="353" t="str">
        <f>IFERROR(VLOOKUP(F861,Database!A:E,5,FALSE),"")</f>
        <v/>
      </c>
      <c r="S860" s="352" t="str">
        <f>IFERROR(VLOOKUP(F860,Database!A:G,7,FALSE),"FG not Found")</f>
        <v>FG not Found</v>
      </c>
      <c r="T860" s="281" t="b">
        <f t="shared" si="141"/>
        <v>0</v>
      </c>
      <c r="X860" s="284" t="e">
        <f>IF(VLOOKUP($T860,Tags!A:AU,28)=$E860,"Tags/Reported Prod Match","Not a Match")</f>
        <v>#N/A</v>
      </c>
    </row>
    <row r="861" spans="1:24" x14ac:dyDescent="0.25">
      <c r="A861" s="282">
        <f t="shared" si="133"/>
        <v>855.1</v>
      </c>
      <c r="B861" s="630"/>
      <c r="C861" s="615">
        <v>0</v>
      </c>
      <c r="D861" s="615"/>
      <c r="E861" s="267">
        <f t="shared" si="134"/>
        <v>0</v>
      </c>
      <c r="F861" s="615"/>
      <c r="G861" s="267" t="str">
        <f>IFERROR(VLOOKUP(F861,Database!A:D,2,FALSE),"FG not Found")</f>
        <v>FG not Found</v>
      </c>
      <c r="H861" s="269" t="str">
        <f>IFERROR(VLOOKUP(F861,Database!A:C,3,FALSE),"r")</f>
        <v>r</v>
      </c>
      <c r="I861" s="269" t="str">
        <f>IFERROR(VLOOKUP(F861,Database!A:D,4,FALSE),"r")</f>
        <v>r</v>
      </c>
      <c r="J861" s="615"/>
      <c r="K861" s="269" t="e">
        <f t="shared" si="135"/>
        <v>#VALUE!</v>
      </c>
      <c r="L861" s="269" t="e">
        <f t="shared" si="136"/>
        <v>#VALUE!</v>
      </c>
      <c r="M861" s="335" t="e">
        <f t="shared" si="137"/>
        <v>#VALUE!</v>
      </c>
      <c r="N861" s="269" t="e">
        <f t="shared" si="138"/>
        <v>#VALUE!</v>
      </c>
      <c r="O861" s="269" t="e">
        <f t="shared" si="139"/>
        <v>#VALUE!</v>
      </c>
      <c r="P861" s="340" t="e">
        <f t="shared" si="140"/>
        <v>#VALUE!</v>
      </c>
      <c r="Q861" s="353" t="str">
        <f>IFERROR(VLOOKUP(F861,Database!A:F,6,FALSE),"No")</f>
        <v>No</v>
      </c>
      <c r="R861" s="353" t="str">
        <f>IFERROR(VLOOKUP(F862,Database!A:E,5,FALSE),"")</f>
        <v/>
      </c>
      <c r="S861" s="352" t="str">
        <f>IFERROR(VLOOKUP(F861,Database!A:G,7,FALSE),"FG not Found")</f>
        <v>FG not Found</v>
      </c>
      <c r="T861" s="281" t="b">
        <f t="shared" si="141"/>
        <v>0</v>
      </c>
      <c r="X861" s="284" t="e">
        <f>IF(VLOOKUP($T861,Tags!A:AU,28)=$E861,"Tags/Reported Prod Match","Not a Match")</f>
        <v>#N/A</v>
      </c>
    </row>
    <row r="862" spans="1:24" x14ac:dyDescent="0.25">
      <c r="A862" s="282">
        <f t="shared" si="133"/>
        <v>856.1</v>
      </c>
      <c r="B862" s="630"/>
      <c r="C862" s="615">
        <v>0</v>
      </c>
      <c r="D862" s="615"/>
      <c r="E862" s="267">
        <f t="shared" si="134"/>
        <v>0</v>
      </c>
      <c r="F862" s="615"/>
      <c r="G862" s="267" t="str">
        <f>IFERROR(VLOOKUP(F862,Database!A:D,2,FALSE),"FG not Found")</f>
        <v>FG not Found</v>
      </c>
      <c r="H862" s="269" t="str">
        <f>IFERROR(VLOOKUP(F862,Database!A:C,3,FALSE),"r")</f>
        <v>r</v>
      </c>
      <c r="I862" s="269" t="str">
        <f>IFERROR(VLOOKUP(F862,Database!A:D,4,FALSE),"r")</f>
        <v>r</v>
      </c>
      <c r="J862" s="615"/>
      <c r="K862" s="269" t="e">
        <f t="shared" si="135"/>
        <v>#VALUE!</v>
      </c>
      <c r="L862" s="269" t="e">
        <f t="shared" si="136"/>
        <v>#VALUE!</v>
      </c>
      <c r="M862" s="335" t="e">
        <f t="shared" si="137"/>
        <v>#VALUE!</v>
      </c>
      <c r="N862" s="269" t="e">
        <f t="shared" si="138"/>
        <v>#VALUE!</v>
      </c>
      <c r="O862" s="269" t="e">
        <f t="shared" si="139"/>
        <v>#VALUE!</v>
      </c>
      <c r="P862" s="340" t="e">
        <f t="shared" si="140"/>
        <v>#VALUE!</v>
      </c>
      <c r="Q862" s="353" t="str">
        <f>IFERROR(VLOOKUP(F862,Database!A:F,6,FALSE),"No")</f>
        <v>No</v>
      </c>
      <c r="R862" s="353" t="str">
        <f>IFERROR(VLOOKUP(F863,Database!A:E,5,FALSE),"")</f>
        <v/>
      </c>
      <c r="S862" s="352" t="str">
        <f>IFERROR(VLOOKUP(F862,Database!A:G,7,FALSE),"FG not Found")</f>
        <v>FG not Found</v>
      </c>
      <c r="T862" s="281" t="b">
        <f t="shared" si="141"/>
        <v>0</v>
      </c>
      <c r="X862" s="284" t="e">
        <f>IF(VLOOKUP($T862,Tags!A:AU,28)=$E862,"Tags/Reported Prod Match","Not a Match")</f>
        <v>#N/A</v>
      </c>
    </row>
    <row r="863" spans="1:24" x14ac:dyDescent="0.25">
      <c r="A863" s="282">
        <f t="shared" si="133"/>
        <v>857.1</v>
      </c>
      <c r="B863" s="630"/>
      <c r="C863" s="615">
        <v>0</v>
      </c>
      <c r="D863" s="615"/>
      <c r="E863" s="267">
        <f t="shared" si="134"/>
        <v>0</v>
      </c>
      <c r="F863" s="615"/>
      <c r="G863" s="267" t="str">
        <f>IFERROR(VLOOKUP(F863,Database!A:D,2,FALSE),"FG not Found")</f>
        <v>FG not Found</v>
      </c>
      <c r="H863" s="269" t="str">
        <f>IFERROR(VLOOKUP(F863,Database!A:C,3,FALSE),"r")</f>
        <v>r</v>
      </c>
      <c r="I863" s="269" t="str">
        <f>IFERROR(VLOOKUP(F863,Database!A:D,4,FALSE),"r")</f>
        <v>r</v>
      </c>
      <c r="J863" s="615"/>
      <c r="K863" s="269" t="e">
        <f t="shared" si="135"/>
        <v>#VALUE!</v>
      </c>
      <c r="L863" s="269" t="e">
        <f t="shared" si="136"/>
        <v>#VALUE!</v>
      </c>
      <c r="M863" s="335" t="e">
        <f t="shared" si="137"/>
        <v>#VALUE!</v>
      </c>
      <c r="N863" s="269" t="e">
        <f t="shared" si="138"/>
        <v>#VALUE!</v>
      </c>
      <c r="O863" s="269" t="e">
        <f t="shared" si="139"/>
        <v>#VALUE!</v>
      </c>
      <c r="P863" s="340" t="e">
        <f t="shared" si="140"/>
        <v>#VALUE!</v>
      </c>
      <c r="Q863" s="353" t="str">
        <f>IFERROR(VLOOKUP(F863,Database!A:F,6,FALSE),"No")</f>
        <v>No</v>
      </c>
      <c r="R863" s="353" t="str">
        <f>IFERROR(VLOOKUP(F864,Database!A:E,5,FALSE),"")</f>
        <v/>
      </c>
      <c r="S863" s="352" t="str">
        <f>IFERROR(VLOOKUP(F863,Database!A:G,7,FALSE),"FG not Found")</f>
        <v>FG not Found</v>
      </c>
      <c r="T863" s="281" t="b">
        <f t="shared" si="141"/>
        <v>0</v>
      </c>
      <c r="X863" s="284" t="e">
        <f>IF(VLOOKUP($T863,Tags!A:AU,28)=$E863,"Tags/Reported Prod Match","Not a Match")</f>
        <v>#N/A</v>
      </c>
    </row>
    <row r="864" spans="1:24" x14ac:dyDescent="0.25">
      <c r="A864" s="282">
        <f t="shared" si="133"/>
        <v>858.1</v>
      </c>
      <c r="B864" s="630"/>
      <c r="C864" s="615">
        <v>0</v>
      </c>
      <c r="D864" s="615"/>
      <c r="E864" s="267">
        <f t="shared" si="134"/>
        <v>0</v>
      </c>
      <c r="F864" s="615"/>
      <c r="G864" s="267" t="str">
        <f>IFERROR(VLOOKUP(F864,Database!A:D,2,FALSE),"FG not Found")</f>
        <v>FG not Found</v>
      </c>
      <c r="H864" s="269" t="str">
        <f>IFERROR(VLOOKUP(F864,Database!A:C,3,FALSE),"r")</f>
        <v>r</v>
      </c>
      <c r="I864" s="269" t="str">
        <f>IFERROR(VLOOKUP(F864,Database!A:D,4,FALSE),"r")</f>
        <v>r</v>
      </c>
      <c r="J864" s="615"/>
      <c r="K864" s="269" t="e">
        <f t="shared" si="135"/>
        <v>#VALUE!</v>
      </c>
      <c r="L864" s="269" t="e">
        <f t="shared" si="136"/>
        <v>#VALUE!</v>
      </c>
      <c r="M864" s="335" t="e">
        <f t="shared" si="137"/>
        <v>#VALUE!</v>
      </c>
      <c r="N864" s="269" t="e">
        <f t="shared" si="138"/>
        <v>#VALUE!</v>
      </c>
      <c r="O864" s="269" t="e">
        <f t="shared" si="139"/>
        <v>#VALUE!</v>
      </c>
      <c r="P864" s="340" t="e">
        <f t="shared" si="140"/>
        <v>#VALUE!</v>
      </c>
      <c r="Q864" s="353" t="str">
        <f>IFERROR(VLOOKUP(F864,Database!A:F,6,FALSE),"No")</f>
        <v>No</v>
      </c>
      <c r="R864" s="353" t="str">
        <f>IFERROR(VLOOKUP(F865,Database!A:E,5,FALSE),"")</f>
        <v/>
      </c>
      <c r="S864" s="352" t="str">
        <f>IFERROR(VLOOKUP(F864,Database!A:G,7,FALSE),"FG not Found")</f>
        <v>FG not Found</v>
      </c>
      <c r="T864" s="281" t="b">
        <f t="shared" si="141"/>
        <v>0</v>
      </c>
      <c r="X864" s="284" t="e">
        <f>IF(VLOOKUP($T864,Tags!A:AU,28)=$E864,"Tags/Reported Prod Match","Not a Match")</f>
        <v>#N/A</v>
      </c>
    </row>
    <row r="865" spans="1:24" x14ac:dyDescent="0.25">
      <c r="A865" s="282">
        <f t="shared" si="133"/>
        <v>859.1</v>
      </c>
      <c r="B865" s="630"/>
      <c r="C865" s="615">
        <v>0</v>
      </c>
      <c r="D865" s="615"/>
      <c r="E865" s="267">
        <f t="shared" si="134"/>
        <v>0</v>
      </c>
      <c r="F865" s="615"/>
      <c r="G865" s="267" t="str">
        <f>IFERROR(VLOOKUP(F865,Database!A:D,2,FALSE),"FG not Found")</f>
        <v>FG not Found</v>
      </c>
      <c r="H865" s="269" t="str">
        <f>IFERROR(VLOOKUP(F865,Database!A:C,3,FALSE),"r")</f>
        <v>r</v>
      </c>
      <c r="I865" s="269" t="str">
        <f>IFERROR(VLOOKUP(F865,Database!A:D,4,FALSE),"r")</f>
        <v>r</v>
      </c>
      <c r="J865" s="615"/>
      <c r="K865" s="269" t="e">
        <f t="shared" si="135"/>
        <v>#VALUE!</v>
      </c>
      <c r="L865" s="269" t="e">
        <f t="shared" si="136"/>
        <v>#VALUE!</v>
      </c>
      <c r="M865" s="335" t="e">
        <f t="shared" si="137"/>
        <v>#VALUE!</v>
      </c>
      <c r="N865" s="269" t="e">
        <f t="shared" si="138"/>
        <v>#VALUE!</v>
      </c>
      <c r="O865" s="269" t="e">
        <f t="shared" si="139"/>
        <v>#VALUE!</v>
      </c>
      <c r="P865" s="340" t="e">
        <f t="shared" si="140"/>
        <v>#VALUE!</v>
      </c>
      <c r="Q865" s="353" t="str">
        <f>IFERROR(VLOOKUP(F865,Database!A:F,6,FALSE),"No")</f>
        <v>No</v>
      </c>
      <c r="R865" s="353" t="str">
        <f>IFERROR(VLOOKUP(F866,Database!A:E,5,FALSE),"")</f>
        <v/>
      </c>
      <c r="S865" s="352" t="str">
        <f>IFERROR(VLOOKUP(F865,Database!A:G,7,FALSE),"FG not Found")</f>
        <v>FG not Found</v>
      </c>
      <c r="T865" s="281" t="b">
        <f t="shared" si="141"/>
        <v>0</v>
      </c>
      <c r="X865" s="284" t="e">
        <f>IF(VLOOKUP($T865,Tags!A:AU,28)=$E865,"Tags/Reported Prod Match","Not a Match")</f>
        <v>#N/A</v>
      </c>
    </row>
    <row r="866" spans="1:24" x14ac:dyDescent="0.25">
      <c r="A866" s="282">
        <f t="shared" si="133"/>
        <v>860.1</v>
      </c>
      <c r="B866" s="630"/>
      <c r="C866" s="615">
        <v>0</v>
      </c>
      <c r="D866" s="615"/>
      <c r="E866" s="267">
        <f t="shared" si="134"/>
        <v>0</v>
      </c>
      <c r="F866" s="615"/>
      <c r="G866" s="267" t="str">
        <f>IFERROR(VLOOKUP(F866,Database!A:D,2,FALSE),"FG not Found")</f>
        <v>FG not Found</v>
      </c>
      <c r="H866" s="269" t="str">
        <f>IFERROR(VLOOKUP(F866,Database!A:C,3,FALSE),"r")</f>
        <v>r</v>
      </c>
      <c r="I866" s="269" t="str">
        <f>IFERROR(VLOOKUP(F866,Database!A:D,4,FALSE),"r")</f>
        <v>r</v>
      </c>
      <c r="J866" s="615"/>
      <c r="K866" s="269" t="e">
        <f t="shared" si="135"/>
        <v>#VALUE!</v>
      </c>
      <c r="L866" s="269" t="e">
        <f t="shared" si="136"/>
        <v>#VALUE!</v>
      </c>
      <c r="M866" s="335" t="e">
        <f t="shared" si="137"/>
        <v>#VALUE!</v>
      </c>
      <c r="N866" s="269" t="e">
        <f t="shared" si="138"/>
        <v>#VALUE!</v>
      </c>
      <c r="O866" s="269" t="e">
        <f t="shared" si="139"/>
        <v>#VALUE!</v>
      </c>
      <c r="P866" s="340" t="e">
        <f t="shared" si="140"/>
        <v>#VALUE!</v>
      </c>
      <c r="Q866" s="353" t="str">
        <f>IFERROR(VLOOKUP(F866,Database!A:F,6,FALSE),"No")</f>
        <v>No</v>
      </c>
      <c r="R866" s="353" t="str">
        <f>IFERROR(VLOOKUP(F867,Database!A:E,5,FALSE),"")</f>
        <v/>
      </c>
      <c r="S866" s="352" t="str">
        <f>IFERROR(VLOOKUP(F866,Database!A:G,7,FALSE),"FG not Found")</f>
        <v>FG not Found</v>
      </c>
      <c r="T866" s="281" t="b">
        <f t="shared" si="141"/>
        <v>0</v>
      </c>
      <c r="X866" s="284" t="e">
        <f>IF(VLOOKUP($T866,Tags!A:AU,28)=$E866,"Tags/Reported Prod Match","Not a Match")</f>
        <v>#N/A</v>
      </c>
    </row>
    <row r="867" spans="1:24" x14ac:dyDescent="0.25">
      <c r="A867" s="282">
        <f t="shared" si="133"/>
        <v>861.1</v>
      </c>
      <c r="B867" s="630"/>
      <c r="C867" s="615">
        <v>0</v>
      </c>
      <c r="D867" s="615"/>
      <c r="E867" s="267">
        <f t="shared" si="134"/>
        <v>0</v>
      </c>
      <c r="F867" s="615"/>
      <c r="G867" s="267" t="str">
        <f>IFERROR(VLOOKUP(F867,Database!A:D,2,FALSE),"FG not Found")</f>
        <v>FG not Found</v>
      </c>
      <c r="H867" s="269" t="str">
        <f>IFERROR(VLOOKUP(F867,Database!A:C,3,FALSE),"r")</f>
        <v>r</v>
      </c>
      <c r="I867" s="269" t="str">
        <f>IFERROR(VLOOKUP(F867,Database!A:D,4,FALSE),"r")</f>
        <v>r</v>
      </c>
      <c r="J867" s="615"/>
      <c r="K867" s="269" t="e">
        <f t="shared" si="135"/>
        <v>#VALUE!</v>
      </c>
      <c r="L867" s="269" t="e">
        <f t="shared" si="136"/>
        <v>#VALUE!</v>
      </c>
      <c r="M867" s="335" t="e">
        <f t="shared" si="137"/>
        <v>#VALUE!</v>
      </c>
      <c r="N867" s="269" t="e">
        <f t="shared" si="138"/>
        <v>#VALUE!</v>
      </c>
      <c r="O867" s="269" t="e">
        <f t="shared" si="139"/>
        <v>#VALUE!</v>
      </c>
      <c r="P867" s="340" t="e">
        <f t="shared" si="140"/>
        <v>#VALUE!</v>
      </c>
      <c r="Q867" s="353" t="str">
        <f>IFERROR(VLOOKUP(F867,Database!A:F,6,FALSE),"No")</f>
        <v>No</v>
      </c>
      <c r="R867" s="353" t="str">
        <f>IFERROR(VLOOKUP(F868,Database!A:E,5,FALSE),"")</f>
        <v/>
      </c>
      <c r="S867" s="352" t="str">
        <f>IFERROR(VLOOKUP(F867,Database!A:G,7,FALSE),"FG not Found")</f>
        <v>FG not Found</v>
      </c>
      <c r="T867" s="281" t="b">
        <f t="shared" si="141"/>
        <v>0</v>
      </c>
      <c r="X867" s="284" t="e">
        <f>IF(VLOOKUP($T867,Tags!A:AU,28)=$E867,"Tags/Reported Prod Match","Not a Match")</f>
        <v>#N/A</v>
      </c>
    </row>
    <row r="868" spans="1:24" x14ac:dyDescent="0.25">
      <c r="A868" s="282">
        <f t="shared" si="133"/>
        <v>862.1</v>
      </c>
      <c r="B868" s="630"/>
      <c r="C868" s="615">
        <v>0</v>
      </c>
      <c r="D868" s="615"/>
      <c r="E868" s="267">
        <f t="shared" si="134"/>
        <v>0</v>
      </c>
      <c r="F868" s="615"/>
      <c r="G868" s="267" t="str">
        <f>IFERROR(VLOOKUP(F868,Database!A:D,2,FALSE),"FG not Found")</f>
        <v>FG not Found</v>
      </c>
      <c r="H868" s="269" t="str">
        <f>IFERROR(VLOOKUP(F868,Database!A:C,3,FALSE),"r")</f>
        <v>r</v>
      </c>
      <c r="I868" s="269" t="str">
        <f>IFERROR(VLOOKUP(F868,Database!A:D,4,FALSE),"r")</f>
        <v>r</v>
      </c>
      <c r="J868" s="615"/>
      <c r="K868" s="269" t="e">
        <f t="shared" si="135"/>
        <v>#VALUE!</v>
      </c>
      <c r="L868" s="269" t="e">
        <f t="shared" si="136"/>
        <v>#VALUE!</v>
      </c>
      <c r="M868" s="335" t="e">
        <f t="shared" si="137"/>
        <v>#VALUE!</v>
      </c>
      <c r="N868" s="269" t="e">
        <f t="shared" si="138"/>
        <v>#VALUE!</v>
      </c>
      <c r="O868" s="269" t="e">
        <f t="shared" si="139"/>
        <v>#VALUE!</v>
      </c>
      <c r="P868" s="340" t="e">
        <f t="shared" si="140"/>
        <v>#VALUE!</v>
      </c>
      <c r="Q868" s="353" t="str">
        <f>IFERROR(VLOOKUP(F868,Database!A:F,6,FALSE),"No")</f>
        <v>No</v>
      </c>
      <c r="R868" s="353" t="str">
        <f>IFERROR(VLOOKUP(F869,Database!A:E,5,FALSE),"")</f>
        <v/>
      </c>
      <c r="S868" s="352" t="str">
        <f>IFERROR(VLOOKUP(F868,Database!A:G,7,FALSE),"FG not Found")</f>
        <v>FG not Found</v>
      </c>
      <c r="T868" s="281" t="b">
        <f t="shared" si="141"/>
        <v>0</v>
      </c>
      <c r="X868" s="284" t="e">
        <f>IF(VLOOKUP($T868,Tags!A:AU,28)=$E868,"Tags/Reported Prod Match","Not a Match")</f>
        <v>#N/A</v>
      </c>
    </row>
    <row r="869" spans="1:24" x14ac:dyDescent="0.25">
      <c r="A869" s="282">
        <f t="shared" si="133"/>
        <v>863.1</v>
      </c>
      <c r="B869" s="630"/>
      <c r="C869" s="615">
        <v>0</v>
      </c>
      <c r="D869" s="615"/>
      <c r="E869" s="267">
        <f t="shared" si="134"/>
        <v>0</v>
      </c>
      <c r="F869" s="615"/>
      <c r="G869" s="267" t="str">
        <f>IFERROR(VLOOKUP(F869,Database!A:D,2,FALSE),"FG not Found")</f>
        <v>FG not Found</v>
      </c>
      <c r="H869" s="269" t="str">
        <f>IFERROR(VLOOKUP(F869,Database!A:C,3,FALSE),"r")</f>
        <v>r</v>
      </c>
      <c r="I869" s="269" t="str">
        <f>IFERROR(VLOOKUP(F869,Database!A:D,4,FALSE),"r")</f>
        <v>r</v>
      </c>
      <c r="J869" s="615"/>
      <c r="K869" s="269" t="e">
        <f t="shared" si="135"/>
        <v>#VALUE!</v>
      </c>
      <c r="L869" s="269" t="e">
        <f t="shared" si="136"/>
        <v>#VALUE!</v>
      </c>
      <c r="M869" s="335" t="e">
        <f t="shared" si="137"/>
        <v>#VALUE!</v>
      </c>
      <c r="N869" s="269" t="e">
        <f t="shared" si="138"/>
        <v>#VALUE!</v>
      </c>
      <c r="O869" s="269" t="e">
        <f t="shared" si="139"/>
        <v>#VALUE!</v>
      </c>
      <c r="P869" s="340" t="e">
        <f t="shared" si="140"/>
        <v>#VALUE!</v>
      </c>
      <c r="Q869" s="353" t="str">
        <f>IFERROR(VLOOKUP(F869,Database!A:F,6,FALSE),"No")</f>
        <v>No</v>
      </c>
      <c r="R869" s="353" t="str">
        <f>IFERROR(VLOOKUP(F870,Database!A:E,5,FALSE),"")</f>
        <v/>
      </c>
      <c r="S869" s="352" t="str">
        <f>IFERROR(VLOOKUP(F869,Database!A:G,7,FALSE),"FG not Found")</f>
        <v>FG not Found</v>
      </c>
      <c r="T869" s="281" t="b">
        <f t="shared" si="141"/>
        <v>0</v>
      </c>
      <c r="X869" s="284" t="e">
        <f>IF(VLOOKUP($T869,Tags!A:AU,28)=$E869,"Tags/Reported Prod Match","Not a Match")</f>
        <v>#N/A</v>
      </c>
    </row>
    <row r="870" spans="1:24" x14ac:dyDescent="0.25">
      <c r="A870" s="282">
        <f t="shared" si="133"/>
        <v>864.1</v>
      </c>
      <c r="B870" s="630"/>
      <c r="C870" s="615">
        <v>0</v>
      </c>
      <c r="D870" s="615"/>
      <c r="E870" s="267">
        <f t="shared" si="134"/>
        <v>0</v>
      </c>
      <c r="F870" s="615"/>
      <c r="G870" s="267" t="str">
        <f>IFERROR(VLOOKUP(F870,Database!A:D,2,FALSE),"FG not Found")</f>
        <v>FG not Found</v>
      </c>
      <c r="H870" s="269" t="str">
        <f>IFERROR(VLOOKUP(F870,Database!A:C,3,FALSE),"r")</f>
        <v>r</v>
      </c>
      <c r="I870" s="269" t="str">
        <f>IFERROR(VLOOKUP(F870,Database!A:D,4,FALSE),"r")</f>
        <v>r</v>
      </c>
      <c r="J870" s="615"/>
      <c r="K870" s="269" t="e">
        <f t="shared" si="135"/>
        <v>#VALUE!</v>
      </c>
      <c r="L870" s="269" t="e">
        <f t="shared" si="136"/>
        <v>#VALUE!</v>
      </c>
      <c r="M870" s="335" t="e">
        <f t="shared" si="137"/>
        <v>#VALUE!</v>
      </c>
      <c r="N870" s="269" t="e">
        <f t="shared" si="138"/>
        <v>#VALUE!</v>
      </c>
      <c r="O870" s="269" t="e">
        <f t="shared" si="139"/>
        <v>#VALUE!</v>
      </c>
      <c r="P870" s="340" t="e">
        <f t="shared" si="140"/>
        <v>#VALUE!</v>
      </c>
      <c r="Q870" s="353" t="str">
        <f>IFERROR(VLOOKUP(F870,Database!A:F,6,FALSE),"No")</f>
        <v>No</v>
      </c>
      <c r="R870" s="353" t="str">
        <f>IFERROR(VLOOKUP(F871,Database!A:E,5,FALSE),"")</f>
        <v/>
      </c>
      <c r="S870" s="352" t="str">
        <f>IFERROR(VLOOKUP(F870,Database!A:G,7,FALSE),"FG not Found")</f>
        <v>FG not Found</v>
      </c>
      <c r="T870" s="281" t="b">
        <f t="shared" si="141"/>
        <v>0</v>
      </c>
      <c r="X870" s="284" t="e">
        <f>IF(VLOOKUP($T870,Tags!A:AU,28)=$E870,"Tags/Reported Prod Match","Not a Match")</f>
        <v>#N/A</v>
      </c>
    </row>
    <row r="871" spans="1:24" x14ac:dyDescent="0.25">
      <c r="A871" s="282">
        <f t="shared" si="133"/>
        <v>865.1</v>
      </c>
      <c r="B871" s="630"/>
      <c r="C871" s="615">
        <v>0</v>
      </c>
      <c r="D871" s="615"/>
      <c r="E871" s="267">
        <f t="shared" si="134"/>
        <v>0</v>
      </c>
      <c r="F871" s="615"/>
      <c r="G871" s="267" t="str">
        <f>IFERROR(VLOOKUP(F871,Database!A:D,2,FALSE),"FG not Found")</f>
        <v>FG not Found</v>
      </c>
      <c r="H871" s="269" t="str">
        <f>IFERROR(VLOOKUP(F871,Database!A:C,3,FALSE),"r")</f>
        <v>r</v>
      </c>
      <c r="I871" s="269" t="str">
        <f>IFERROR(VLOOKUP(F871,Database!A:D,4,FALSE),"r")</f>
        <v>r</v>
      </c>
      <c r="J871" s="615"/>
      <c r="K871" s="269" t="e">
        <f t="shared" si="135"/>
        <v>#VALUE!</v>
      </c>
      <c r="L871" s="269" t="e">
        <f t="shared" si="136"/>
        <v>#VALUE!</v>
      </c>
      <c r="M871" s="335" t="e">
        <f t="shared" si="137"/>
        <v>#VALUE!</v>
      </c>
      <c r="N871" s="269" t="e">
        <f t="shared" si="138"/>
        <v>#VALUE!</v>
      </c>
      <c r="O871" s="269" t="e">
        <f t="shared" si="139"/>
        <v>#VALUE!</v>
      </c>
      <c r="P871" s="340" t="e">
        <f t="shared" si="140"/>
        <v>#VALUE!</v>
      </c>
      <c r="Q871" s="353" t="str">
        <f>IFERROR(VLOOKUP(F871,Database!A:F,6,FALSE),"No")</f>
        <v>No</v>
      </c>
      <c r="R871" s="353" t="str">
        <f>IFERROR(VLOOKUP(F872,Database!A:E,5,FALSE),"")</f>
        <v/>
      </c>
      <c r="S871" s="352" t="str">
        <f>IFERROR(VLOOKUP(F871,Database!A:G,7,FALSE),"FG not Found")</f>
        <v>FG not Found</v>
      </c>
      <c r="T871" s="281" t="b">
        <f t="shared" si="141"/>
        <v>0</v>
      </c>
      <c r="X871" s="284" t="e">
        <f>IF(VLOOKUP($T871,Tags!A:AU,28)=$E871,"Tags/Reported Prod Match","Not a Match")</f>
        <v>#N/A</v>
      </c>
    </row>
    <row r="872" spans="1:24" x14ac:dyDescent="0.25">
      <c r="A872" s="282">
        <f t="shared" si="133"/>
        <v>866.1</v>
      </c>
      <c r="B872" s="630"/>
      <c r="C872" s="615">
        <v>0</v>
      </c>
      <c r="D872" s="615"/>
      <c r="E872" s="267">
        <f t="shared" si="134"/>
        <v>0</v>
      </c>
      <c r="F872" s="615"/>
      <c r="G872" s="267" t="str">
        <f>IFERROR(VLOOKUP(F872,Database!A:D,2,FALSE),"FG not Found")</f>
        <v>FG not Found</v>
      </c>
      <c r="H872" s="269" t="str">
        <f>IFERROR(VLOOKUP(F872,Database!A:C,3,FALSE),"r")</f>
        <v>r</v>
      </c>
      <c r="I872" s="269" t="str">
        <f>IFERROR(VLOOKUP(F872,Database!A:D,4,FALSE),"r")</f>
        <v>r</v>
      </c>
      <c r="J872" s="615"/>
      <c r="K872" s="269" t="e">
        <f t="shared" si="135"/>
        <v>#VALUE!</v>
      </c>
      <c r="L872" s="269" t="e">
        <f t="shared" si="136"/>
        <v>#VALUE!</v>
      </c>
      <c r="M872" s="335" t="e">
        <f t="shared" si="137"/>
        <v>#VALUE!</v>
      </c>
      <c r="N872" s="269" t="e">
        <f t="shared" si="138"/>
        <v>#VALUE!</v>
      </c>
      <c r="O872" s="269" t="e">
        <f t="shared" si="139"/>
        <v>#VALUE!</v>
      </c>
      <c r="P872" s="340" t="e">
        <f t="shared" si="140"/>
        <v>#VALUE!</v>
      </c>
      <c r="Q872" s="353" t="str">
        <f>IFERROR(VLOOKUP(F872,Database!A:F,6,FALSE),"No")</f>
        <v>No</v>
      </c>
      <c r="R872" s="353" t="str">
        <f>IFERROR(VLOOKUP(F873,Database!A:E,5,FALSE),"")</f>
        <v/>
      </c>
      <c r="S872" s="352" t="str">
        <f>IFERROR(VLOOKUP(F872,Database!A:G,7,FALSE),"FG not Found")</f>
        <v>FG not Found</v>
      </c>
      <c r="T872" s="281" t="b">
        <f t="shared" si="141"/>
        <v>0</v>
      </c>
      <c r="X872" s="284" t="e">
        <f>IF(VLOOKUP($T872,Tags!A:AU,28)=$E872,"Tags/Reported Prod Match","Not a Match")</f>
        <v>#N/A</v>
      </c>
    </row>
    <row r="873" spans="1:24" x14ac:dyDescent="0.25">
      <c r="A873" s="282">
        <f t="shared" si="133"/>
        <v>867.1</v>
      </c>
      <c r="B873" s="630"/>
      <c r="C873" s="615">
        <v>0</v>
      </c>
      <c r="D873" s="615"/>
      <c r="E873" s="267">
        <f t="shared" si="134"/>
        <v>0</v>
      </c>
      <c r="F873" s="615"/>
      <c r="G873" s="267" t="str">
        <f>IFERROR(VLOOKUP(F873,Database!A:D,2,FALSE),"FG not Found")</f>
        <v>FG not Found</v>
      </c>
      <c r="H873" s="269" t="str">
        <f>IFERROR(VLOOKUP(F873,Database!A:C,3,FALSE),"r")</f>
        <v>r</v>
      </c>
      <c r="I873" s="269" t="str">
        <f>IFERROR(VLOOKUP(F873,Database!A:D,4,FALSE),"r")</f>
        <v>r</v>
      </c>
      <c r="J873" s="615"/>
      <c r="K873" s="269" t="e">
        <f t="shared" si="135"/>
        <v>#VALUE!</v>
      </c>
      <c r="L873" s="269" t="e">
        <f t="shared" si="136"/>
        <v>#VALUE!</v>
      </c>
      <c r="M873" s="335" t="e">
        <f t="shared" si="137"/>
        <v>#VALUE!</v>
      </c>
      <c r="N873" s="269" t="e">
        <f t="shared" si="138"/>
        <v>#VALUE!</v>
      </c>
      <c r="O873" s="269" t="e">
        <f t="shared" si="139"/>
        <v>#VALUE!</v>
      </c>
      <c r="P873" s="340" t="e">
        <f t="shared" si="140"/>
        <v>#VALUE!</v>
      </c>
      <c r="Q873" s="353" t="str">
        <f>IFERROR(VLOOKUP(F873,Database!A:F,6,FALSE),"No")</f>
        <v>No</v>
      </c>
      <c r="R873" s="353" t="str">
        <f>IFERROR(VLOOKUP(F874,Database!A:E,5,FALSE),"")</f>
        <v/>
      </c>
      <c r="S873" s="352" t="str">
        <f>IFERROR(VLOOKUP(F873,Database!A:G,7,FALSE),"FG not Found")</f>
        <v>FG not Found</v>
      </c>
      <c r="T873" s="281" t="b">
        <f t="shared" si="141"/>
        <v>0</v>
      </c>
      <c r="X873" s="284" t="e">
        <f>IF(VLOOKUP($T873,Tags!A:AU,28)=$E873,"Tags/Reported Prod Match","Not a Match")</f>
        <v>#N/A</v>
      </c>
    </row>
    <row r="874" spans="1:24" x14ac:dyDescent="0.25">
      <c r="A874" s="282">
        <f t="shared" si="133"/>
        <v>868.1</v>
      </c>
      <c r="B874" s="630"/>
      <c r="C874" s="615">
        <v>0</v>
      </c>
      <c r="D874" s="615"/>
      <c r="E874" s="267">
        <f t="shared" si="134"/>
        <v>0</v>
      </c>
      <c r="F874" s="615"/>
      <c r="G874" s="267" t="str">
        <f>IFERROR(VLOOKUP(F874,Database!A:D,2,FALSE),"FG not Found")</f>
        <v>FG not Found</v>
      </c>
      <c r="H874" s="269" t="str">
        <f>IFERROR(VLOOKUP(F874,Database!A:C,3,FALSE),"r")</f>
        <v>r</v>
      </c>
      <c r="I874" s="269" t="str">
        <f>IFERROR(VLOOKUP(F874,Database!A:D,4,FALSE),"r")</f>
        <v>r</v>
      </c>
      <c r="J874" s="615"/>
      <c r="K874" s="269" t="e">
        <f t="shared" si="135"/>
        <v>#VALUE!</v>
      </c>
      <c r="L874" s="269" t="e">
        <f t="shared" si="136"/>
        <v>#VALUE!</v>
      </c>
      <c r="M874" s="335" t="e">
        <f t="shared" si="137"/>
        <v>#VALUE!</v>
      </c>
      <c r="N874" s="269" t="e">
        <f t="shared" si="138"/>
        <v>#VALUE!</v>
      </c>
      <c r="O874" s="269" t="e">
        <f t="shared" si="139"/>
        <v>#VALUE!</v>
      </c>
      <c r="P874" s="340" t="e">
        <f t="shared" si="140"/>
        <v>#VALUE!</v>
      </c>
      <c r="Q874" s="353" t="str">
        <f>IFERROR(VLOOKUP(F874,Database!A:F,6,FALSE),"No")</f>
        <v>No</v>
      </c>
      <c r="R874" s="353" t="str">
        <f>IFERROR(VLOOKUP(F875,Database!A:E,5,FALSE),"")</f>
        <v/>
      </c>
      <c r="S874" s="352" t="str">
        <f>IFERROR(VLOOKUP(F874,Database!A:G,7,FALSE),"FG not Found")</f>
        <v>FG not Found</v>
      </c>
      <c r="T874" s="281" t="b">
        <f t="shared" si="141"/>
        <v>0</v>
      </c>
      <c r="X874" s="284" t="e">
        <f>IF(VLOOKUP($T874,Tags!A:AU,28)=$E874,"Tags/Reported Prod Match","Not a Match")</f>
        <v>#N/A</v>
      </c>
    </row>
    <row r="875" spans="1:24" x14ac:dyDescent="0.25">
      <c r="A875" s="282">
        <f t="shared" si="133"/>
        <v>869.1</v>
      </c>
      <c r="B875" s="630"/>
      <c r="C875" s="615">
        <v>0</v>
      </c>
      <c r="D875" s="615"/>
      <c r="E875" s="267">
        <f t="shared" si="134"/>
        <v>0</v>
      </c>
      <c r="F875" s="615"/>
      <c r="G875" s="267" t="str">
        <f>IFERROR(VLOOKUP(F875,Database!A:D,2,FALSE),"FG not Found")</f>
        <v>FG not Found</v>
      </c>
      <c r="H875" s="269" t="str">
        <f>IFERROR(VLOOKUP(F875,Database!A:C,3,FALSE),"r")</f>
        <v>r</v>
      </c>
      <c r="I875" s="269" t="str">
        <f>IFERROR(VLOOKUP(F875,Database!A:D,4,FALSE),"r")</f>
        <v>r</v>
      </c>
      <c r="J875" s="615"/>
      <c r="K875" s="269" t="e">
        <f t="shared" si="135"/>
        <v>#VALUE!</v>
      </c>
      <c r="L875" s="269" t="e">
        <f t="shared" si="136"/>
        <v>#VALUE!</v>
      </c>
      <c r="M875" s="335" t="e">
        <f t="shared" si="137"/>
        <v>#VALUE!</v>
      </c>
      <c r="N875" s="269" t="e">
        <f t="shared" si="138"/>
        <v>#VALUE!</v>
      </c>
      <c r="O875" s="269" t="e">
        <f t="shared" si="139"/>
        <v>#VALUE!</v>
      </c>
      <c r="P875" s="340" t="e">
        <f t="shared" si="140"/>
        <v>#VALUE!</v>
      </c>
      <c r="Q875" s="353" t="str">
        <f>IFERROR(VLOOKUP(F875,Database!A:F,6,FALSE),"No")</f>
        <v>No</v>
      </c>
      <c r="R875" s="353" t="str">
        <f>IFERROR(VLOOKUP(F876,Database!A:E,5,FALSE),"")</f>
        <v/>
      </c>
      <c r="S875" s="352" t="str">
        <f>IFERROR(VLOOKUP(F875,Database!A:G,7,FALSE),"FG not Found")</f>
        <v>FG not Found</v>
      </c>
      <c r="T875" s="281" t="b">
        <f t="shared" si="141"/>
        <v>0</v>
      </c>
      <c r="X875" s="284" t="e">
        <f>IF(VLOOKUP($T875,Tags!A:AU,28)=$E875,"Tags/Reported Prod Match","Not a Match")</f>
        <v>#N/A</v>
      </c>
    </row>
    <row r="876" spans="1:24" x14ac:dyDescent="0.25">
      <c r="A876" s="282">
        <f t="shared" si="133"/>
        <v>870.1</v>
      </c>
      <c r="B876" s="630"/>
      <c r="C876" s="615">
        <v>0</v>
      </c>
      <c r="D876" s="615"/>
      <c r="E876" s="267">
        <f t="shared" si="134"/>
        <v>0</v>
      </c>
      <c r="F876" s="615"/>
      <c r="G876" s="267" t="str">
        <f>IFERROR(VLOOKUP(F876,Database!A:D,2,FALSE),"FG not Found")</f>
        <v>FG not Found</v>
      </c>
      <c r="H876" s="269" t="str">
        <f>IFERROR(VLOOKUP(F876,Database!A:C,3,FALSE),"r")</f>
        <v>r</v>
      </c>
      <c r="I876" s="269" t="str">
        <f>IFERROR(VLOOKUP(F876,Database!A:D,4,FALSE),"r")</f>
        <v>r</v>
      </c>
      <c r="J876" s="615"/>
      <c r="K876" s="269" t="e">
        <f t="shared" si="135"/>
        <v>#VALUE!</v>
      </c>
      <c r="L876" s="269" t="e">
        <f t="shared" si="136"/>
        <v>#VALUE!</v>
      </c>
      <c r="M876" s="335" t="e">
        <f t="shared" si="137"/>
        <v>#VALUE!</v>
      </c>
      <c r="N876" s="269" t="e">
        <f t="shared" si="138"/>
        <v>#VALUE!</v>
      </c>
      <c r="O876" s="269" t="e">
        <f t="shared" si="139"/>
        <v>#VALUE!</v>
      </c>
      <c r="P876" s="340" t="e">
        <f t="shared" si="140"/>
        <v>#VALUE!</v>
      </c>
      <c r="Q876" s="353" t="str">
        <f>IFERROR(VLOOKUP(F876,Database!A:F,6,FALSE),"No")</f>
        <v>No</v>
      </c>
      <c r="R876" s="353" t="str">
        <f>IFERROR(VLOOKUP(F877,Database!A:E,5,FALSE),"")</f>
        <v/>
      </c>
      <c r="S876" s="352" t="str">
        <f>IFERROR(VLOOKUP(F876,Database!A:G,7,FALSE),"FG not Found")</f>
        <v>FG not Found</v>
      </c>
      <c r="T876" s="281" t="b">
        <f t="shared" si="141"/>
        <v>0</v>
      </c>
      <c r="X876" s="284" t="e">
        <f>IF(VLOOKUP($T876,Tags!A:AU,28)=$E876,"Tags/Reported Prod Match","Not a Match")</f>
        <v>#N/A</v>
      </c>
    </row>
    <row r="877" spans="1:24" x14ac:dyDescent="0.25">
      <c r="A877" s="282">
        <f t="shared" si="133"/>
        <v>871.1</v>
      </c>
      <c r="B877" s="630"/>
      <c r="C877" s="615">
        <v>0</v>
      </c>
      <c r="D877" s="615"/>
      <c r="E877" s="267">
        <f t="shared" si="134"/>
        <v>0</v>
      </c>
      <c r="F877" s="615"/>
      <c r="G877" s="267" t="str">
        <f>IFERROR(VLOOKUP(F877,Database!A:D,2,FALSE),"FG not Found")</f>
        <v>FG not Found</v>
      </c>
      <c r="H877" s="269" t="str">
        <f>IFERROR(VLOOKUP(F877,Database!A:C,3,FALSE),"r")</f>
        <v>r</v>
      </c>
      <c r="I877" s="269" t="str">
        <f>IFERROR(VLOOKUP(F877,Database!A:D,4,FALSE),"r")</f>
        <v>r</v>
      </c>
      <c r="J877" s="615"/>
      <c r="K877" s="269" t="e">
        <f t="shared" si="135"/>
        <v>#VALUE!</v>
      </c>
      <c r="L877" s="269" t="e">
        <f t="shared" si="136"/>
        <v>#VALUE!</v>
      </c>
      <c r="M877" s="335" t="e">
        <f t="shared" si="137"/>
        <v>#VALUE!</v>
      </c>
      <c r="N877" s="269" t="e">
        <f t="shared" si="138"/>
        <v>#VALUE!</v>
      </c>
      <c r="O877" s="269" t="e">
        <f t="shared" si="139"/>
        <v>#VALUE!</v>
      </c>
      <c r="P877" s="340" t="e">
        <f t="shared" si="140"/>
        <v>#VALUE!</v>
      </c>
      <c r="Q877" s="353" t="str">
        <f>IFERROR(VLOOKUP(F877,Database!A:F,6,FALSE),"No")</f>
        <v>No</v>
      </c>
      <c r="R877" s="353" t="str">
        <f>IFERROR(VLOOKUP(F878,Database!A:E,5,FALSE),"")</f>
        <v/>
      </c>
      <c r="S877" s="352" t="str">
        <f>IFERROR(VLOOKUP(F877,Database!A:G,7,FALSE),"FG not Found")</f>
        <v>FG not Found</v>
      </c>
      <c r="T877" s="281" t="b">
        <f t="shared" si="141"/>
        <v>0</v>
      </c>
      <c r="X877" s="284" t="e">
        <f>IF(VLOOKUP($T877,Tags!A:AU,28)=$E877,"Tags/Reported Prod Match","Not a Match")</f>
        <v>#N/A</v>
      </c>
    </row>
    <row r="878" spans="1:24" x14ac:dyDescent="0.25">
      <c r="A878" s="282">
        <f t="shared" si="133"/>
        <v>872.1</v>
      </c>
      <c r="B878" s="630"/>
      <c r="C878" s="615">
        <v>0</v>
      </c>
      <c r="D878" s="615"/>
      <c r="E878" s="267">
        <f t="shared" si="134"/>
        <v>0</v>
      </c>
      <c r="F878" s="615"/>
      <c r="G878" s="267" t="str">
        <f>IFERROR(VLOOKUP(F878,Database!A:D,2,FALSE),"FG not Found")</f>
        <v>FG not Found</v>
      </c>
      <c r="H878" s="269" t="str">
        <f>IFERROR(VLOOKUP(F878,Database!A:C,3,FALSE),"r")</f>
        <v>r</v>
      </c>
      <c r="I878" s="269" t="str">
        <f>IFERROR(VLOOKUP(F878,Database!A:D,4,FALSE),"r")</f>
        <v>r</v>
      </c>
      <c r="J878" s="615"/>
      <c r="K878" s="269" t="e">
        <f t="shared" si="135"/>
        <v>#VALUE!</v>
      </c>
      <c r="L878" s="269" t="e">
        <f t="shared" si="136"/>
        <v>#VALUE!</v>
      </c>
      <c r="M878" s="335" t="e">
        <f t="shared" si="137"/>
        <v>#VALUE!</v>
      </c>
      <c r="N878" s="269" t="e">
        <f t="shared" si="138"/>
        <v>#VALUE!</v>
      </c>
      <c r="O878" s="269" t="e">
        <f t="shared" si="139"/>
        <v>#VALUE!</v>
      </c>
      <c r="P878" s="340" t="e">
        <f t="shared" si="140"/>
        <v>#VALUE!</v>
      </c>
      <c r="Q878" s="353" t="str">
        <f>IFERROR(VLOOKUP(F878,Database!A:F,6,FALSE),"No")</f>
        <v>No</v>
      </c>
      <c r="R878" s="353" t="str">
        <f>IFERROR(VLOOKUP(F879,Database!A:E,5,FALSE),"")</f>
        <v/>
      </c>
      <c r="S878" s="352" t="str">
        <f>IFERROR(VLOOKUP(F878,Database!A:G,7,FALSE),"FG not Found")</f>
        <v>FG not Found</v>
      </c>
      <c r="T878" s="281" t="b">
        <f t="shared" si="141"/>
        <v>0</v>
      </c>
      <c r="X878" s="284" t="e">
        <f>IF(VLOOKUP($T878,Tags!A:AU,28)=$E878,"Tags/Reported Prod Match","Not a Match")</f>
        <v>#N/A</v>
      </c>
    </row>
    <row r="879" spans="1:24" x14ac:dyDescent="0.25">
      <c r="A879" s="282">
        <f t="shared" si="133"/>
        <v>873.1</v>
      </c>
      <c r="B879" s="630"/>
      <c r="C879" s="615">
        <v>0</v>
      </c>
      <c r="D879" s="615"/>
      <c r="E879" s="267">
        <f t="shared" si="134"/>
        <v>0</v>
      </c>
      <c r="F879" s="615"/>
      <c r="G879" s="267" t="str">
        <f>IFERROR(VLOOKUP(F879,Database!A:D,2,FALSE),"FG not Found")</f>
        <v>FG not Found</v>
      </c>
      <c r="H879" s="269" t="str">
        <f>IFERROR(VLOOKUP(F879,Database!A:C,3,FALSE),"r")</f>
        <v>r</v>
      </c>
      <c r="I879" s="269" t="str">
        <f>IFERROR(VLOOKUP(F879,Database!A:D,4,FALSE),"r")</f>
        <v>r</v>
      </c>
      <c r="J879" s="615"/>
      <c r="K879" s="269" t="e">
        <f t="shared" si="135"/>
        <v>#VALUE!</v>
      </c>
      <c r="L879" s="269" t="e">
        <f t="shared" si="136"/>
        <v>#VALUE!</v>
      </c>
      <c r="M879" s="335" t="e">
        <f t="shared" si="137"/>
        <v>#VALUE!</v>
      </c>
      <c r="N879" s="269" t="e">
        <f t="shared" si="138"/>
        <v>#VALUE!</v>
      </c>
      <c r="O879" s="269" t="e">
        <f t="shared" si="139"/>
        <v>#VALUE!</v>
      </c>
      <c r="P879" s="340" t="e">
        <f t="shared" si="140"/>
        <v>#VALUE!</v>
      </c>
      <c r="Q879" s="353" t="str">
        <f>IFERROR(VLOOKUP(F879,Database!A:F,6,FALSE),"No")</f>
        <v>No</v>
      </c>
      <c r="R879" s="353" t="str">
        <f>IFERROR(VLOOKUP(F880,Database!A:E,5,FALSE),"")</f>
        <v/>
      </c>
      <c r="S879" s="352" t="str">
        <f>IFERROR(VLOOKUP(F879,Database!A:G,7,FALSE),"FG not Found")</f>
        <v>FG not Found</v>
      </c>
      <c r="T879" s="281" t="b">
        <f t="shared" si="141"/>
        <v>0</v>
      </c>
      <c r="X879" s="284" t="e">
        <f>IF(VLOOKUP($T879,Tags!A:AU,28)=$E879,"Tags/Reported Prod Match","Not a Match")</f>
        <v>#N/A</v>
      </c>
    </row>
    <row r="880" spans="1:24" x14ac:dyDescent="0.25">
      <c r="A880" s="282">
        <f t="shared" si="133"/>
        <v>874.1</v>
      </c>
      <c r="B880" s="630"/>
      <c r="C880" s="615">
        <v>0</v>
      </c>
      <c r="D880" s="615"/>
      <c r="E880" s="267">
        <f t="shared" si="134"/>
        <v>0</v>
      </c>
      <c r="F880" s="615"/>
      <c r="G880" s="267" t="str">
        <f>IFERROR(VLOOKUP(F880,Database!A:D,2,FALSE),"FG not Found")</f>
        <v>FG not Found</v>
      </c>
      <c r="H880" s="269" t="str">
        <f>IFERROR(VLOOKUP(F880,Database!A:C,3,FALSE),"r")</f>
        <v>r</v>
      </c>
      <c r="I880" s="269" t="str">
        <f>IFERROR(VLOOKUP(F880,Database!A:D,4,FALSE),"r")</f>
        <v>r</v>
      </c>
      <c r="J880" s="615"/>
      <c r="K880" s="269" t="e">
        <f t="shared" si="135"/>
        <v>#VALUE!</v>
      </c>
      <c r="L880" s="269" t="e">
        <f t="shared" si="136"/>
        <v>#VALUE!</v>
      </c>
      <c r="M880" s="335" t="e">
        <f t="shared" si="137"/>
        <v>#VALUE!</v>
      </c>
      <c r="N880" s="269" t="e">
        <f t="shared" si="138"/>
        <v>#VALUE!</v>
      </c>
      <c r="O880" s="269" t="e">
        <f t="shared" si="139"/>
        <v>#VALUE!</v>
      </c>
      <c r="P880" s="340" t="e">
        <f t="shared" si="140"/>
        <v>#VALUE!</v>
      </c>
      <c r="Q880" s="353" t="str">
        <f>IFERROR(VLOOKUP(F880,Database!A:F,6,FALSE),"No")</f>
        <v>No</v>
      </c>
      <c r="R880" s="353" t="str">
        <f>IFERROR(VLOOKUP(F881,Database!A:E,5,FALSE),"")</f>
        <v/>
      </c>
      <c r="S880" s="352" t="str">
        <f>IFERROR(VLOOKUP(F880,Database!A:G,7,FALSE),"FG not Found")</f>
        <v>FG not Found</v>
      </c>
      <c r="T880" s="281" t="b">
        <f t="shared" si="141"/>
        <v>0</v>
      </c>
      <c r="X880" s="284" t="e">
        <f>IF(VLOOKUP($T880,Tags!A:AU,28)=$E880,"Tags/Reported Prod Match","Not a Match")</f>
        <v>#N/A</v>
      </c>
    </row>
    <row r="881" spans="1:24" x14ac:dyDescent="0.25">
      <c r="A881" s="282">
        <f t="shared" si="133"/>
        <v>875.1</v>
      </c>
      <c r="B881" s="630"/>
      <c r="C881" s="615">
        <v>0</v>
      </c>
      <c r="D881" s="615"/>
      <c r="E881" s="267">
        <f t="shared" si="134"/>
        <v>0</v>
      </c>
      <c r="F881" s="615"/>
      <c r="G881" s="267" t="str">
        <f>IFERROR(VLOOKUP(F881,Database!A:D,2,FALSE),"FG not Found")</f>
        <v>FG not Found</v>
      </c>
      <c r="H881" s="269" t="str">
        <f>IFERROR(VLOOKUP(F881,Database!A:C,3,FALSE),"r")</f>
        <v>r</v>
      </c>
      <c r="I881" s="269" t="str">
        <f>IFERROR(VLOOKUP(F881,Database!A:D,4,FALSE),"r")</f>
        <v>r</v>
      </c>
      <c r="J881" s="615"/>
      <c r="K881" s="269" t="e">
        <f t="shared" si="135"/>
        <v>#VALUE!</v>
      </c>
      <c r="L881" s="269" t="e">
        <f t="shared" si="136"/>
        <v>#VALUE!</v>
      </c>
      <c r="M881" s="335" t="e">
        <f t="shared" si="137"/>
        <v>#VALUE!</v>
      </c>
      <c r="N881" s="269" t="e">
        <f t="shared" si="138"/>
        <v>#VALUE!</v>
      </c>
      <c r="O881" s="269" t="e">
        <f t="shared" si="139"/>
        <v>#VALUE!</v>
      </c>
      <c r="P881" s="340" t="e">
        <f t="shared" si="140"/>
        <v>#VALUE!</v>
      </c>
      <c r="Q881" s="353" t="str">
        <f>IFERROR(VLOOKUP(F881,Database!A:F,6,FALSE),"No")</f>
        <v>No</v>
      </c>
      <c r="R881" s="353" t="str">
        <f>IFERROR(VLOOKUP(F882,Database!A:E,5,FALSE),"")</f>
        <v/>
      </c>
      <c r="S881" s="352" t="str">
        <f>IFERROR(VLOOKUP(F881,Database!A:G,7,FALSE),"FG not Found")</f>
        <v>FG not Found</v>
      </c>
      <c r="T881" s="281" t="b">
        <f t="shared" si="141"/>
        <v>0</v>
      </c>
      <c r="X881" s="284" t="e">
        <f>IF(VLOOKUP($T881,Tags!A:AU,28)=$E881,"Tags/Reported Prod Match","Not a Match")</f>
        <v>#N/A</v>
      </c>
    </row>
    <row r="882" spans="1:24" x14ac:dyDescent="0.25">
      <c r="A882" s="282">
        <f t="shared" si="133"/>
        <v>876.1</v>
      </c>
      <c r="B882" s="630"/>
      <c r="C882" s="615">
        <v>0</v>
      </c>
      <c r="D882" s="615"/>
      <c r="E882" s="267">
        <f t="shared" si="134"/>
        <v>0</v>
      </c>
      <c r="F882" s="615"/>
      <c r="G882" s="267" t="str">
        <f>IFERROR(VLOOKUP(F882,Database!A:D,2,FALSE),"FG not Found")</f>
        <v>FG not Found</v>
      </c>
      <c r="H882" s="269" t="str">
        <f>IFERROR(VLOOKUP(F882,Database!A:C,3,FALSE),"r")</f>
        <v>r</v>
      </c>
      <c r="I882" s="269" t="str">
        <f>IFERROR(VLOOKUP(F882,Database!A:D,4,FALSE),"r")</f>
        <v>r</v>
      </c>
      <c r="J882" s="615"/>
      <c r="K882" s="269" t="e">
        <f t="shared" si="135"/>
        <v>#VALUE!</v>
      </c>
      <c r="L882" s="269" t="e">
        <f t="shared" si="136"/>
        <v>#VALUE!</v>
      </c>
      <c r="M882" s="335" t="e">
        <f t="shared" si="137"/>
        <v>#VALUE!</v>
      </c>
      <c r="N882" s="269" t="e">
        <f t="shared" si="138"/>
        <v>#VALUE!</v>
      </c>
      <c r="O882" s="269" t="e">
        <f t="shared" si="139"/>
        <v>#VALUE!</v>
      </c>
      <c r="P882" s="340" t="e">
        <f t="shared" si="140"/>
        <v>#VALUE!</v>
      </c>
      <c r="Q882" s="353" t="str">
        <f>IFERROR(VLOOKUP(F882,Database!A:F,6,FALSE),"No")</f>
        <v>No</v>
      </c>
      <c r="R882" s="353" t="str">
        <f>IFERROR(VLOOKUP(F883,Database!A:E,5,FALSE),"")</f>
        <v/>
      </c>
      <c r="S882" s="352" t="str">
        <f>IFERROR(VLOOKUP(F882,Database!A:G,7,FALSE),"FG not Found")</f>
        <v>FG not Found</v>
      </c>
      <c r="T882" s="281" t="b">
        <f t="shared" si="141"/>
        <v>0</v>
      </c>
      <c r="X882" s="284" t="e">
        <f>IF(VLOOKUP($T882,Tags!A:AU,28)=$E882,"Tags/Reported Prod Match","Not a Match")</f>
        <v>#N/A</v>
      </c>
    </row>
    <row r="883" spans="1:24" x14ac:dyDescent="0.25">
      <c r="A883" s="282">
        <f t="shared" si="133"/>
        <v>877.1</v>
      </c>
      <c r="B883" s="630"/>
      <c r="C883" s="615">
        <v>0</v>
      </c>
      <c r="D883" s="615"/>
      <c r="E883" s="267">
        <f t="shared" si="134"/>
        <v>0</v>
      </c>
      <c r="F883" s="615"/>
      <c r="G883" s="267" t="str">
        <f>IFERROR(VLOOKUP(F883,Database!A:D,2,FALSE),"FG not Found")</f>
        <v>FG not Found</v>
      </c>
      <c r="H883" s="269" t="str">
        <f>IFERROR(VLOOKUP(F883,Database!A:C,3,FALSE),"r")</f>
        <v>r</v>
      </c>
      <c r="I883" s="269" t="str">
        <f>IFERROR(VLOOKUP(F883,Database!A:D,4,FALSE),"r")</f>
        <v>r</v>
      </c>
      <c r="J883" s="615"/>
      <c r="K883" s="269" t="e">
        <f t="shared" si="135"/>
        <v>#VALUE!</v>
      </c>
      <c r="L883" s="269" t="e">
        <f t="shared" si="136"/>
        <v>#VALUE!</v>
      </c>
      <c r="M883" s="335" t="e">
        <f t="shared" si="137"/>
        <v>#VALUE!</v>
      </c>
      <c r="N883" s="269" t="e">
        <f t="shared" si="138"/>
        <v>#VALUE!</v>
      </c>
      <c r="O883" s="269" t="e">
        <f t="shared" si="139"/>
        <v>#VALUE!</v>
      </c>
      <c r="P883" s="340" t="e">
        <f t="shared" si="140"/>
        <v>#VALUE!</v>
      </c>
      <c r="Q883" s="353" t="str">
        <f>IFERROR(VLOOKUP(F883,Database!A:F,6,FALSE),"No")</f>
        <v>No</v>
      </c>
      <c r="R883" s="353" t="str">
        <f>IFERROR(VLOOKUP(F884,Database!A:E,5,FALSE),"")</f>
        <v/>
      </c>
      <c r="S883" s="352" t="str">
        <f>IFERROR(VLOOKUP(F883,Database!A:G,7,FALSE),"FG not Found")</f>
        <v>FG not Found</v>
      </c>
      <c r="T883" s="281" t="b">
        <f t="shared" si="141"/>
        <v>0</v>
      </c>
      <c r="X883" s="284" t="e">
        <f>IF(VLOOKUP($T883,Tags!A:AU,28)=$E883,"Tags/Reported Prod Match","Not a Match")</f>
        <v>#N/A</v>
      </c>
    </row>
    <row r="884" spans="1:24" x14ac:dyDescent="0.25">
      <c r="A884" s="282">
        <f t="shared" si="133"/>
        <v>878.1</v>
      </c>
      <c r="B884" s="630"/>
      <c r="C884" s="615">
        <v>0</v>
      </c>
      <c r="D884" s="615"/>
      <c r="E884" s="267">
        <f t="shared" si="134"/>
        <v>0</v>
      </c>
      <c r="F884" s="615"/>
      <c r="G884" s="267" t="str">
        <f>IFERROR(VLOOKUP(F884,Database!A:D,2,FALSE),"FG not Found")</f>
        <v>FG not Found</v>
      </c>
      <c r="H884" s="269" t="str">
        <f>IFERROR(VLOOKUP(F884,Database!A:C,3,FALSE),"r")</f>
        <v>r</v>
      </c>
      <c r="I884" s="269" t="str">
        <f>IFERROR(VLOOKUP(F884,Database!A:D,4,FALSE),"r")</f>
        <v>r</v>
      </c>
      <c r="J884" s="615"/>
      <c r="K884" s="269" t="e">
        <f t="shared" si="135"/>
        <v>#VALUE!</v>
      </c>
      <c r="L884" s="269" t="e">
        <f t="shared" si="136"/>
        <v>#VALUE!</v>
      </c>
      <c r="M884" s="335" t="e">
        <f t="shared" si="137"/>
        <v>#VALUE!</v>
      </c>
      <c r="N884" s="269" t="e">
        <f t="shared" si="138"/>
        <v>#VALUE!</v>
      </c>
      <c r="O884" s="269" t="e">
        <f t="shared" si="139"/>
        <v>#VALUE!</v>
      </c>
      <c r="P884" s="340" t="e">
        <f t="shared" si="140"/>
        <v>#VALUE!</v>
      </c>
      <c r="Q884" s="353" t="str">
        <f>IFERROR(VLOOKUP(F884,Database!A:F,6,FALSE),"No")</f>
        <v>No</v>
      </c>
      <c r="R884" s="353" t="str">
        <f>IFERROR(VLOOKUP(F885,Database!A:E,5,FALSE),"")</f>
        <v/>
      </c>
      <c r="S884" s="352" t="str">
        <f>IFERROR(VLOOKUP(F884,Database!A:G,7,FALSE),"FG not Found")</f>
        <v>FG not Found</v>
      </c>
      <c r="T884" s="281" t="b">
        <f t="shared" si="141"/>
        <v>0</v>
      </c>
      <c r="X884" s="284" t="e">
        <f>IF(VLOOKUP($T884,Tags!A:AU,28)=$E884,"Tags/Reported Prod Match","Not a Match")</f>
        <v>#N/A</v>
      </c>
    </row>
    <row r="885" spans="1:24" x14ac:dyDescent="0.25">
      <c r="A885" s="282">
        <f t="shared" si="133"/>
        <v>879.1</v>
      </c>
      <c r="B885" s="630"/>
      <c r="C885" s="615">
        <v>0</v>
      </c>
      <c r="D885" s="615"/>
      <c r="E885" s="267">
        <f t="shared" si="134"/>
        <v>0</v>
      </c>
      <c r="F885" s="615"/>
      <c r="G885" s="267" t="str">
        <f>IFERROR(VLOOKUP(F885,Database!A:D,2,FALSE),"FG not Found")</f>
        <v>FG not Found</v>
      </c>
      <c r="H885" s="269" t="str">
        <f>IFERROR(VLOOKUP(F885,Database!A:C,3,FALSE),"r")</f>
        <v>r</v>
      </c>
      <c r="I885" s="269" t="str">
        <f>IFERROR(VLOOKUP(F885,Database!A:D,4,FALSE),"r")</f>
        <v>r</v>
      </c>
      <c r="J885" s="615"/>
      <c r="K885" s="269" t="e">
        <f t="shared" si="135"/>
        <v>#VALUE!</v>
      </c>
      <c r="L885" s="269" t="e">
        <f t="shared" si="136"/>
        <v>#VALUE!</v>
      </c>
      <c r="M885" s="335" t="e">
        <f t="shared" si="137"/>
        <v>#VALUE!</v>
      </c>
      <c r="N885" s="269" t="e">
        <f t="shared" si="138"/>
        <v>#VALUE!</v>
      </c>
      <c r="O885" s="269" t="e">
        <f t="shared" si="139"/>
        <v>#VALUE!</v>
      </c>
      <c r="P885" s="340" t="e">
        <f t="shared" si="140"/>
        <v>#VALUE!</v>
      </c>
      <c r="Q885" s="353" t="str">
        <f>IFERROR(VLOOKUP(F885,Database!A:F,6,FALSE),"No")</f>
        <v>No</v>
      </c>
      <c r="R885" s="353" t="str">
        <f>IFERROR(VLOOKUP(F886,Database!A:E,5,FALSE),"")</f>
        <v/>
      </c>
      <c r="S885" s="352" t="str">
        <f>IFERROR(VLOOKUP(F885,Database!A:G,7,FALSE),"FG not Found")</f>
        <v>FG not Found</v>
      </c>
      <c r="T885" s="281" t="b">
        <f t="shared" si="141"/>
        <v>0</v>
      </c>
      <c r="X885" s="284" t="e">
        <f>IF(VLOOKUP($T885,Tags!A:AU,28)=$E885,"Tags/Reported Prod Match","Not a Match")</f>
        <v>#N/A</v>
      </c>
    </row>
    <row r="886" spans="1:24" x14ac:dyDescent="0.25">
      <c r="A886" s="282">
        <f t="shared" si="133"/>
        <v>880.1</v>
      </c>
      <c r="B886" s="630"/>
      <c r="C886" s="615">
        <v>0</v>
      </c>
      <c r="D886" s="615"/>
      <c r="E886" s="267">
        <f t="shared" si="134"/>
        <v>0</v>
      </c>
      <c r="F886" s="615"/>
      <c r="G886" s="267" t="str">
        <f>IFERROR(VLOOKUP(F886,Database!A:D,2,FALSE),"FG not Found")</f>
        <v>FG not Found</v>
      </c>
      <c r="H886" s="269" t="str">
        <f>IFERROR(VLOOKUP(F886,Database!A:C,3,FALSE),"r")</f>
        <v>r</v>
      </c>
      <c r="I886" s="269" t="str">
        <f>IFERROR(VLOOKUP(F886,Database!A:D,4,FALSE),"r")</f>
        <v>r</v>
      </c>
      <c r="J886" s="615"/>
      <c r="K886" s="269" t="e">
        <f t="shared" si="135"/>
        <v>#VALUE!</v>
      </c>
      <c r="L886" s="269" t="e">
        <f t="shared" si="136"/>
        <v>#VALUE!</v>
      </c>
      <c r="M886" s="335" t="e">
        <f t="shared" si="137"/>
        <v>#VALUE!</v>
      </c>
      <c r="N886" s="269" t="e">
        <f t="shared" si="138"/>
        <v>#VALUE!</v>
      </c>
      <c r="O886" s="269" t="e">
        <f t="shared" si="139"/>
        <v>#VALUE!</v>
      </c>
      <c r="P886" s="340" t="e">
        <f t="shared" si="140"/>
        <v>#VALUE!</v>
      </c>
      <c r="Q886" s="353" t="str">
        <f>IFERROR(VLOOKUP(F886,Database!A:F,6,FALSE),"No")</f>
        <v>No</v>
      </c>
      <c r="R886" s="353" t="str">
        <f>IFERROR(VLOOKUP(F887,Database!A:E,5,FALSE),"")</f>
        <v/>
      </c>
      <c r="S886" s="352" t="str">
        <f>IFERROR(VLOOKUP(F886,Database!A:G,7,FALSE),"FG not Found")</f>
        <v>FG not Found</v>
      </c>
      <c r="T886" s="281" t="b">
        <f t="shared" si="141"/>
        <v>0</v>
      </c>
      <c r="X886" s="284" t="e">
        <f>IF(VLOOKUP($T886,Tags!A:AU,28)=$E886,"Tags/Reported Prod Match","Not a Match")</f>
        <v>#N/A</v>
      </c>
    </row>
    <row r="887" spans="1:24" x14ac:dyDescent="0.25">
      <c r="A887" s="282">
        <f t="shared" si="133"/>
        <v>881.1</v>
      </c>
      <c r="B887" s="630"/>
      <c r="C887" s="615">
        <v>0</v>
      </c>
      <c r="D887" s="615"/>
      <c r="E887" s="267">
        <f t="shared" si="134"/>
        <v>0</v>
      </c>
      <c r="F887" s="615"/>
      <c r="G887" s="267" t="str">
        <f>IFERROR(VLOOKUP(F887,Database!A:D,2,FALSE),"FG not Found")</f>
        <v>FG not Found</v>
      </c>
      <c r="H887" s="269" t="str">
        <f>IFERROR(VLOOKUP(F887,Database!A:C,3,FALSE),"r")</f>
        <v>r</v>
      </c>
      <c r="I887" s="269" t="str">
        <f>IFERROR(VLOOKUP(F887,Database!A:D,4,FALSE),"r")</f>
        <v>r</v>
      </c>
      <c r="J887" s="615"/>
      <c r="K887" s="269" t="e">
        <f t="shared" si="135"/>
        <v>#VALUE!</v>
      </c>
      <c r="L887" s="269" t="e">
        <f t="shared" si="136"/>
        <v>#VALUE!</v>
      </c>
      <c r="M887" s="335" t="e">
        <f t="shared" si="137"/>
        <v>#VALUE!</v>
      </c>
      <c r="N887" s="269" t="e">
        <f t="shared" si="138"/>
        <v>#VALUE!</v>
      </c>
      <c r="O887" s="269" t="e">
        <f t="shared" si="139"/>
        <v>#VALUE!</v>
      </c>
      <c r="P887" s="340" t="e">
        <f t="shared" si="140"/>
        <v>#VALUE!</v>
      </c>
      <c r="Q887" s="353" t="str">
        <f>IFERROR(VLOOKUP(F887,Database!A:F,6,FALSE),"No")</f>
        <v>No</v>
      </c>
      <c r="R887" s="353" t="str">
        <f>IFERROR(VLOOKUP(F888,Database!A:E,5,FALSE),"")</f>
        <v/>
      </c>
      <c r="S887" s="352" t="str">
        <f>IFERROR(VLOOKUP(F887,Database!A:G,7,FALSE),"FG not Found")</f>
        <v>FG not Found</v>
      </c>
      <c r="T887" s="281" t="b">
        <f t="shared" si="141"/>
        <v>0</v>
      </c>
      <c r="X887" s="284" t="e">
        <f>IF(VLOOKUP($T887,Tags!A:AU,28)=$E887,"Tags/Reported Prod Match","Not a Match")</f>
        <v>#N/A</v>
      </c>
    </row>
    <row r="888" spans="1:24" x14ac:dyDescent="0.25">
      <c r="A888" s="282">
        <f t="shared" si="133"/>
        <v>882.1</v>
      </c>
      <c r="B888" s="630"/>
      <c r="C888" s="615">
        <v>0</v>
      </c>
      <c r="D888" s="615"/>
      <c r="E888" s="267">
        <f t="shared" si="134"/>
        <v>0</v>
      </c>
      <c r="F888" s="615"/>
      <c r="G888" s="267" t="str">
        <f>IFERROR(VLOOKUP(F888,Database!A:D,2,FALSE),"FG not Found")</f>
        <v>FG not Found</v>
      </c>
      <c r="H888" s="269" t="str">
        <f>IFERROR(VLOOKUP(F888,Database!A:C,3,FALSE),"r")</f>
        <v>r</v>
      </c>
      <c r="I888" s="269" t="str">
        <f>IFERROR(VLOOKUP(F888,Database!A:D,4,FALSE),"r")</f>
        <v>r</v>
      </c>
      <c r="J888" s="615"/>
      <c r="K888" s="269" t="e">
        <f t="shared" si="135"/>
        <v>#VALUE!</v>
      </c>
      <c r="L888" s="269" t="e">
        <f t="shared" si="136"/>
        <v>#VALUE!</v>
      </c>
      <c r="M888" s="335" t="e">
        <f t="shared" si="137"/>
        <v>#VALUE!</v>
      </c>
      <c r="N888" s="269" t="e">
        <f t="shared" si="138"/>
        <v>#VALUE!</v>
      </c>
      <c r="O888" s="269" t="e">
        <f t="shared" si="139"/>
        <v>#VALUE!</v>
      </c>
      <c r="P888" s="340" t="e">
        <f t="shared" si="140"/>
        <v>#VALUE!</v>
      </c>
      <c r="Q888" s="353" t="str">
        <f>IFERROR(VLOOKUP(F888,Database!A:F,6,FALSE),"No")</f>
        <v>No</v>
      </c>
      <c r="R888" s="353" t="str">
        <f>IFERROR(VLOOKUP(F889,Database!A:E,5,FALSE),"")</f>
        <v/>
      </c>
      <c r="S888" s="352" t="str">
        <f>IFERROR(VLOOKUP(F888,Database!A:G,7,FALSE),"FG not Found")</f>
        <v>FG not Found</v>
      </c>
      <c r="T888" s="281" t="b">
        <f t="shared" si="141"/>
        <v>0</v>
      </c>
      <c r="X888" s="284" t="e">
        <f>IF(VLOOKUP($T888,Tags!A:AU,28)=$E888,"Tags/Reported Prod Match","Not a Match")</f>
        <v>#N/A</v>
      </c>
    </row>
    <row r="889" spans="1:24" x14ac:dyDescent="0.25">
      <c r="A889" s="282">
        <f t="shared" si="133"/>
        <v>883.1</v>
      </c>
      <c r="B889" s="630"/>
      <c r="C889" s="615">
        <v>0</v>
      </c>
      <c r="D889" s="615"/>
      <c r="E889" s="267">
        <f t="shared" si="134"/>
        <v>0</v>
      </c>
      <c r="F889" s="615"/>
      <c r="G889" s="267" t="str">
        <f>IFERROR(VLOOKUP(F889,Database!A:D,2,FALSE),"FG not Found")</f>
        <v>FG not Found</v>
      </c>
      <c r="H889" s="269" t="str">
        <f>IFERROR(VLOOKUP(F889,Database!A:C,3,FALSE),"r")</f>
        <v>r</v>
      </c>
      <c r="I889" s="269" t="str">
        <f>IFERROR(VLOOKUP(F889,Database!A:D,4,FALSE),"r")</f>
        <v>r</v>
      </c>
      <c r="J889" s="615"/>
      <c r="K889" s="269" t="e">
        <f t="shared" si="135"/>
        <v>#VALUE!</v>
      </c>
      <c r="L889" s="269" t="e">
        <f t="shared" si="136"/>
        <v>#VALUE!</v>
      </c>
      <c r="M889" s="335" t="e">
        <f t="shared" si="137"/>
        <v>#VALUE!</v>
      </c>
      <c r="N889" s="269" t="e">
        <f t="shared" si="138"/>
        <v>#VALUE!</v>
      </c>
      <c r="O889" s="269" t="e">
        <f t="shared" si="139"/>
        <v>#VALUE!</v>
      </c>
      <c r="P889" s="340" t="e">
        <f t="shared" si="140"/>
        <v>#VALUE!</v>
      </c>
      <c r="Q889" s="353" t="str">
        <f>IFERROR(VLOOKUP(F889,Database!A:F,6,FALSE),"No")</f>
        <v>No</v>
      </c>
      <c r="R889" s="353" t="str">
        <f>IFERROR(VLOOKUP(F890,Database!A:E,5,FALSE),"")</f>
        <v/>
      </c>
      <c r="S889" s="352" t="str">
        <f>IFERROR(VLOOKUP(F889,Database!A:G,7,FALSE),"FG not Found")</f>
        <v>FG not Found</v>
      </c>
      <c r="T889" s="281" t="b">
        <f t="shared" si="141"/>
        <v>0</v>
      </c>
      <c r="X889" s="284" t="e">
        <f>IF(VLOOKUP($T889,Tags!A:AU,28)=$E889,"Tags/Reported Prod Match","Not a Match")</f>
        <v>#N/A</v>
      </c>
    </row>
    <row r="890" spans="1:24" x14ac:dyDescent="0.25">
      <c r="A890" s="282">
        <f t="shared" si="133"/>
        <v>884.1</v>
      </c>
      <c r="B890" s="630"/>
      <c r="C890" s="615">
        <v>0</v>
      </c>
      <c r="D890" s="615"/>
      <c r="E890" s="267">
        <f t="shared" si="134"/>
        <v>0</v>
      </c>
      <c r="F890" s="615"/>
      <c r="G890" s="267" t="str">
        <f>IFERROR(VLOOKUP(F890,Database!A:D,2,FALSE),"FG not Found")</f>
        <v>FG not Found</v>
      </c>
      <c r="H890" s="269" t="str">
        <f>IFERROR(VLOOKUP(F890,Database!A:C,3,FALSE),"r")</f>
        <v>r</v>
      </c>
      <c r="I890" s="269" t="str">
        <f>IFERROR(VLOOKUP(F890,Database!A:D,4,FALSE),"r")</f>
        <v>r</v>
      </c>
      <c r="J890" s="615"/>
      <c r="K890" s="269" t="e">
        <f t="shared" si="135"/>
        <v>#VALUE!</v>
      </c>
      <c r="L890" s="269" t="e">
        <f t="shared" si="136"/>
        <v>#VALUE!</v>
      </c>
      <c r="M890" s="335" t="e">
        <f t="shared" si="137"/>
        <v>#VALUE!</v>
      </c>
      <c r="N890" s="269" t="e">
        <f t="shared" si="138"/>
        <v>#VALUE!</v>
      </c>
      <c r="O890" s="269" t="e">
        <f t="shared" si="139"/>
        <v>#VALUE!</v>
      </c>
      <c r="P890" s="340" t="e">
        <f t="shared" si="140"/>
        <v>#VALUE!</v>
      </c>
      <c r="Q890" s="353" t="str">
        <f>IFERROR(VLOOKUP(F890,Database!A:F,6,FALSE),"No")</f>
        <v>No</v>
      </c>
      <c r="R890" s="353" t="str">
        <f>IFERROR(VLOOKUP(F891,Database!A:E,5,FALSE),"")</f>
        <v/>
      </c>
      <c r="S890" s="352" t="str">
        <f>IFERROR(VLOOKUP(F890,Database!A:G,7,FALSE),"FG not Found")</f>
        <v>FG not Found</v>
      </c>
      <c r="T890" s="281" t="b">
        <f t="shared" si="141"/>
        <v>0</v>
      </c>
      <c r="X890" s="284" t="e">
        <f>IF(VLOOKUP($T890,Tags!A:AU,28)=$E890,"Tags/Reported Prod Match","Not a Match")</f>
        <v>#N/A</v>
      </c>
    </row>
    <row r="891" spans="1:24" x14ac:dyDescent="0.25">
      <c r="A891" s="282">
        <f t="shared" ref="A891:A954" si="142">A890+1</f>
        <v>885.1</v>
      </c>
      <c r="B891" s="630"/>
      <c r="C891" s="615">
        <v>0</v>
      </c>
      <c r="D891" s="615"/>
      <c r="E891" s="267">
        <f t="shared" si="134"/>
        <v>0</v>
      </c>
      <c r="F891" s="615"/>
      <c r="G891" s="267" t="str">
        <f>IFERROR(VLOOKUP(F891,Database!A:D,2,FALSE),"FG not Found")</f>
        <v>FG not Found</v>
      </c>
      <c r="H891" s="269" t="str">
        <f>IFERROR(VLOOKUP(F891,Database!A:C,3,FALSE),"r")</f>
        <v>r</v>
      </c>
      <c r="I891" s="269" t="str">
        <f>IFERROR(VLOOKUP(F891,Database!A:D,4,FALSE),"r")</f>
        <v>r</v>
      </c>
      <c r="J891" s="615"/>
      <c r="K891" s="269" t="e">
        <f t="shared" si="135"/>
        <v>#VALUE!</v>
      </c>
      <c r="L891" s="269" t="e">
        <f t="shared" si="136"/>
        <v>#VALUE!</v>
      </c>
      <c r="M891" s="335" t="e">
        <f t="shared" si="137"/>
        <v>#VALUE!</v>
      </c>
      <c r="N891" s="269" t="e">
        <f t="shared" si="138"/>
        <v>#VALUE!</v>
      </c>
      <c r="O891" s="269" t="e">
        <f t="shared" si="139"/>
        <v>#VALUE!</v>
      </c>
      <c r="P891" s="340" t="e">
        <f t="shared" si="140"/>
        <v>#VALUE!</v>
      </c>
      <c r="Q891" s="353" t="str">
        <f>IFERROR(VLOOKUP(F891,Database!A:F,6,FALSE),"No")</f>
        <v>No</v>
      </c>
      <c r="R891" s="353" t="str">
        <f>IFERROR(VLOOKUP(F892,Database!A:E,5,FALSE),"")</f>
        <v/>
      </c>
      <c r="S891" s="352" t="str">
        <f>IFERROR(VLOOKUP(F891,Database!A:G,7,FALSE),"FG not Found")</f>
        <v>FG not Found</v>
      </c>
      <c r="T891" s="281" t="b">
        <f t="shared" si="141"/>
        <v>0</v>
      </c>
      <c r="X891" s="284" t="e">
        <f>IF(VLOOKUP($T891,Tags!A:AU,28)=$E891,"Tags/Reported Prod Match","Not a Match")</f>
        <v>#N/A</v>
      </c>
    </row>
    <row r="892" spans="1:24" x14ac:dyDescent="0.25">
      <c r="A892" s="282">
        <f t="shared" si="142"/>
        <v>886.1</v>
      </c>
      <c r="B892" s="630"/>
      <c r="C892" s="615">
        <v>0</v>
      </c>
      <c r="D892" s="615"/>
      <c r="E892" s="267">
        <f t="shared" si="134"/>
        <v>0</v>
      </c>
      <c r="F892" s="615"/>
      <c r="G892" s="267" t="str">
        <f>IFERROR(VLOOKUP(F892,Database!A:D,2,FALSE),"FG not Found")</f>
        <v>FG not Found</v>
      </c>
      <c r="H892" s="269" t="str">
        <f>IFERROR(VLOOKUP(F892,Database!A:C,3,FALSE),"r")</f>
        <v>r</v>
      </c>
      <c r="I892" s="269" t="str">
        <f>IFERROR(VLOOKUP(F892,Database!A:D,4,FALSE),"r")</f>
        <v>r</v>
      </c>
      <c r="J892" s="615"/>
      <c r="K892" s="269" t="e">
        <f t="shared" si="135"/>
        <v>#VALUE!</v>
      </c>
      <c r="L892" s="269" t="e">
        <f t="shared" si="136"/>
        <v>#VALUE!</v>
      </c>
      <c r="M892" s="335" t="e">
        <f t="shared" si="137"/>
        <v>#VALUE!</v>
      </c>
      <c r="N892" s="269" t="e">
        <f t="shared" si="138"/>
        <v>#VALUE!</v>
      </c>
      <c r="O892" s="269" t="e">
        <f t="shared" si="139"/>
        <v>#VALUE!</v>
      </c>
      <c r="P892" s="340" t="e">
        <f t="shared" si="140"/>
        <v>#VALUE!</v>
      </c>
      <c r="Q892" s="353" t="str">
        <f>IFERROR(VLOOKUP(F892,Database!A:F,6,FALSE),"No")</f>
        <v>No</v>
      </c>
      <c r="R892" s="353" t="str">
        <f>IFERROR(VLOOKUP(F893,Database!A:E,5,FALSE),"")</f>
        <v/>
      </c>
      <c r="S892" s="352" t="str">
        <f>IFERROR(VLOOKUP(F892,Database!A:G,7,FALSE),"FG not Found")</f>
        <v>FG not Found</v>
      </c>
      <c r="T892" s="281" t="b">
        <f t="shared" si="141"/>
        <v>0</v>
      </c>
      <c r="X892" s="284" t="e">
        <f>IF(VLOOKUP($T892,Tags!A:AU,28)=$E892,"Tags/Reported Prod Match","Not a Match")</f>
        <v>#N/A</v>
      </c>
    </row>
    <row r="893" spans="1:24" x14ac:dyDescent="0.25">
      <c r="A893" s="282">
        <f t="shared" si="142"/>
        <v>887.1</v>
      </c>
      <c r="B893" s="630"/>
      <c r="C893" s="615">
        <v>0</v>
      </c>
      <c r="D893" s="615"/>
      <c r="E893" s="267">
        <f t="shared" si="134"/>
        <v>0</v>
      </c>
      <c r="F893" s="615"/>
      <c r="G893" s="267" t="str">
        <f>IFERROR(VLOOKUP(F893,Database!A:D,2,FALSE),"FG not Found")</f>
        <v>FG not Found</v>
      </c>
      <c r="H893" s="269" t="str">
        <f>IFERROR(VLOOKUP(F893,Database!A:C,3,FALSE),"r")</f>
        <v>r</v>
      </c>
      <c r="I893" s="269" t="str">
        <f>IFERROR(VLOOKUP(F893,Database!A:D,4,FALSE),"r")</f>
        <v>r</v>
      </c>
      <c r="J893" s="615"/>
      <c r="K893" s="269" t="e">
        <f t="shared" si="135"/>
        <v>#VALUE!</v>
      </c>
      <c r="L893" s="269" t="e">
        <f t="shared" si="136"/>
        <v>#VALUE!</v>
      </c>
      <c r="M893" s="335" t="e">
        <f t="shared" si="137"/>
        <v>#VALUE!</v>
      </c>
      <c r="N893" s="269" t="e">
        <f t="shared" si="138"/>
        <v>#VALUE!</v>
      </c>
      <c r="O893" s="269" t="e">
        <f t="shared" si="139"/>
        <v>#VALUE!</v>
      </c>
      <c r="P893" s="340" t="e">
        <f t="shared" si="140"/>
        <v>#VALUE!</v>
      </c>
      <c r="Q893" s="353" t="str">
        <f>IFERROR(VLOOKUP(F893,Database!A:F,6,FALSE),"No")</f>
        <v>No</v>
      </c>
      <c r="R893" s="353" t="str">
        <f>IFERROR(VLOOKUP(F894,Database!A:E,5,FALSE),"")</f>
        <v/>
      </c>
      <c r="S893" s="352" t="str">
        <f>IFERROR(VLOOKUP(F893,Database!A:G,7,FALSE),"FG not Found")</f>
        <v>FG not Found</v>
      </c>
      <c r="T893" s="281" t="b">
        <f t="shared" si="141"/>
        <v>0</v>
      </c>
      <c r="X893" s="284" t="e">
        <f>IF(VLOOKUP($T893,Tags!A:AU,28)=$E893,"Tags/Reported Prod Match","Not a Match")</f>
        <v>#N/A</v>
      </c>
    </row>
    <row r="894" spans="1:24" x14ac:dyDescent="0.25">
      <c r="A894" s="282">
        <f t="shared" si="142"/>
        <v>888.1</v>
      </c>
      <c r="B894" s="630"/>
      <c r="C894" s="615">
        <v>0</v>
      </c>
      <c r="D894" s="615"/>
      <c r="E894" s="267">
        <f t="shared" si="134"/>
        <v>0</v>
      </c>
      <c r="F894" s="615"/>
      <c r="G894" s="267" t="str">
        <f>IFERROR(VLOOKUP(F894,Database!A:D,2,FALSE),"FG not Found")</f>
        <v>FG not Found</v>
      </c>
      <c r="H894" s="269" t="str">
        <f>IFERROR(VLOOKUP(F894,Database!A:C,3,FALSE),"r")</f>
        <v>r</v>
      </c>
      <c r="I894" s="269" t="str">
        <f>IFERROR(VLOOKUP(F894,Database!A:D,4,FALSE),"r")</f>
        <v>r</v>
      </c>
      <c r="J894" s="615"/>
      <c r="K894" s="269" t="e">
        <f t="shared" si="135"/>
        <v>#VALUE!</v>
      </c>
      <c r="L894" s="269" t="e">
        <f t="shared" si="136"/>
        <v>#VALUE!</v>
      </c>
      <c r="M894" s="335" t="e">
        <f t="shared" si="137"/>
        <v>#VALUE!</v>
      </c>
      <c r="N894" s="269" t="e">
        <f t="shared" si="138"/>
        <v>#VALUE!</v>
      </c>
      <c r="O894" s="269" t="e">
        <f t="shared" si="139"/>
        <v>#VALUE!</v>
      </c>
      <c r="P894" s="340" t="e">
        <f t="shared" si="140"/>
        <v>#VALUE!</v>
      </c>
      <c r="Q894" s="353" t="str">
        <f>IFERROR(VLOOKUP(F894,Database!A:F,6,FALSE),"No")</f>
        <v>No</v>
      </c>
      <c r="R894" s="353" t="str">
        <f>IFERROR(VLOOKUP(F895,Database!A:E,5,FALSE),"")</f>
        <v/>
      </c>
      <c r="S894" s="352" t="str">
        <f>IFERROR(VLOOKUP(F894,Database!A:G,7,FALSE),"FG not Found")</f>
        <v>FG not Found</v>
      </c>
      <c r="T894" s="281" t="b">
        <f t="shared" si="141"/>
        <v>0</v>
      </c>
      <c r="X894" s="284" t="e">
        <f>IF(VLOOKUP($T894,Tags!A:AU,28)=$E894,"Tags/Reported Prod Match","Not a Match")</f>
        <v>#N/A</v>
      </c>
    </row>
    <row r="895" spans="1:24" x14ac:dyDescent="0.25">
      <c r="A895" s="282">
        <f t="shared" si="142"/>
        <v>889.1</v>
      </c>
      <c r="B895" s="630"/>
      <c r="C895" s="615">
        <v>0</v>
      </c>
      <c r="D895" s="615"/>
      <c r="E895" s="267">
        <f t="shared" si="134"/>
        <v>0</v>
      </c>
      <c r="F895" s="615"/>
      <c r="G895" s="267" t="str">
        <f>IFERROR(VLOOKUP(F895,Database!A:D,2,FALSE),"FG not Found")</f>
        <v>FG not Found</v>
      </c>
      <c r="H895" s="269" t="str">
        <f>IFERROR(VLOOKUP(F895,Database!A:C,3,FALSE),"r")</f>
        <v>r</v>
      </c>
      <c r="I895" s="269" t="str">
        <f>IFERROR(VLOOKUP(F895,Database!A:D,4,FALSE),"r")</f>
        <v>r</v>
      </c>
      <c r="J895" s="615"/>
      <c r="K895" s="269" t="e">
        <f t="shared" si="135"/>
        <v>#VALUE!</v>
      </c>
      <c r="L895" s="269" t="e">
        <f t="shared" si="136"/>
        <v>#VALUE!</v>
      </c>
      <c r="M895" s="335" t="e">
        <f t="shared" si="137"/>
        <v>#VALUE!</v>
      </c>
      <c r="N895" s="269" t="e">
        <f t="shared" si="138"/>
        <v>#VALUE!</v>
      </c>
      <c r="O895" s="269" t="e">
        <f t="shared" si="139"/>
        <v>#VALUE!</v>
      </c>
      <c r="P895" s="340" t="e">
        <f t="shared" si="140"/>
        <v>#VALUE!</v>
      </c>
      <c r="Q895" s="353" t="str">
        <f>IFERROR(VLOOKUP(F895,Database!A:F,6,FALSE),"No")</f>
        <v>No</v>
      </c>
      <c r="R895" s="353" t="str">
        <f>IFERROR(VLOOKUP(F896,Database!A:E,5,FALSE),"")</f>
        <v/>
      </c>
      <c r="S895" s="352" t="str">
        <f>IFERROR(VLOOKUP(F895,Database!A:G,7,FALSE),"FG not Found")</f>
        <v>FG not Found</v>
      </c>
      <c r="T895" s="281" t="b">
        <f t="shared" si="141"/>
        <v>0</v>
      </c>
      <c r="X895" s="284" t="e">
        <f>IF(VLOOKUP($T895,Tags!A:AU,28)=$E895,"Tags/Reported Prod Match","Not a Match")</f>
        <v>#N/A</v>
      </c>
    </row>
    <row r="896" spans="1:24" x14ac:dyDescent="0.25">
      <c r="A896" s="282">
        <f t="shared" si="142"/>
        <v>890.1</v>
      </c>
      <c r="B896" s="630"/>
      <c r="C896" s="615">
        <v>0</v>
      </c>
      <c r="D896" s="615"/>
      <c r="E896" s="267">
        <f t="shared" si="134"/>
        <v>0</v>
      </c>
      <c r="F896" s="615"/>
      <c r="G896" s="267" t="str">
        <f>IFERROR(VLOOKUP(F896,Database!A:D,2,FALSE),"FG not Found")</f>
        <v>FG not Found</v>
      </c>
      <c r="H896" s="269" t="str">
        <f>IFERROR(VLOOKUP(F896,Database!A:C,3,FALSE),"r")</f>
        <v>r</v>
      </c>
      <c r="I896" s="269" t="str">
        <f>IFERROR(VLOOKUP(F896,Database!A:D,4,FALSE),"r")</f>
        <v>r</v>
      </c>
      <c r="J896" s="615"/>
      <c r="K896" s="269" t="e">
        <f t="shared" si="135"/>
        <v>#VALUE!</v>
      </c>
      <c r="L896" s="269" t="e">
        <f t="shared" si="136"/>
        <v>#VALUE!</v>
      </c>
      <c r="M896" s="335" t="e">
        <f t="shared" si="137"/>
        <v>#VALUE!</v>
      </c>
      <c r="N896" s="269" t="e">
        <f t="shared" si="138"/>
        <v>#VALUE!</v>
      </c>
      <c r="O896" s="269" t="e">
        <f t="shared" si="139"/>
        <v>#VALUE!</v>
      </c>
      <c r="P896" s="340" t="e">
        <f t="shared" si="140"/>
        <v>#VALUE!</v>
      </c>
      <c r="Q896" s="353" t="str">
        <f>IFERROR(VLOOKUP(F896,Database!A:F,6,FALSE),"No")</f>
        <v>No</v>
      </c>
      <c r="R896" s="353" t="str">
        <f>IFERROR(VLOOKUP(F897,Database!A:E,5,FALSE),"")</f>
        <v/>
      </c>
      <c r="S896" s="352" t="str">
        <f>IFERROR(VLOOKUP(F896,Database!A:G,7,FALSE),"FG not Found")</f>
        <v>FG not Found</v>
      </c>
      <c r="T896" s="281" t="b">
        <f t="shared" si="141"/>
        <v>0</v>
      </c>
      <c r="X896" s="284" t="e">
        <f>IF(VLOOKUP($T896,Tags!A:AU,28)=$E896,"Tags/Reported Prod Match","Not a Match")</f>
        <v>#N/A</v>
      </c>
    </row>
    <row r="897" spans="1:24" x14ac:dyDescent="0.25">
      <c r="A897" s="282">
        <f t="shared" si="142"/>
        <v>891.1</v>
      </c>
      <c r="B897" s="630"/>
      <c r="C897" s="615">
        <v>0</v>
      </c>
      <c r="D897" s="615"/>
      <c r="E897" s="267">
        <f t="shared" si="134"/>
        <v>0</v>
      </c>
      <c r="F897" s="615"/>
      <c r="G897" s="267" t="str">
        <f>IFERROR(VLOOKUP(F897,Database!A:D,2,FALSE),"FG not Found")</f>
        <v>FG not Found</v>
      </c>
      <c r="H897" s="269" t="str">
        <f>IFERROR(VLOOKUP(F897,Database!A:C,3,FALSE),"r")</f>
        <v>r</v>
      </c>
      <c r="I897" s="269" t="str">
        <f>IFERROR(VLOOKUP(F897,Database!A:D,4,FALSE),"r")</f>
        <v>r</v>
      </c>
      <c r="J897" s="615"/>
      <c r="K897" s="269" t="e">
        <f t="shared" si="135"/>
        <v>#VALUE!</v>
      </c>
      <c r="L897" s="269" t="e">
        <f t="shared" si="136"/>
        <v>#VALUE!</v>
      </c>
      <c r="M897" s="335" t="e">
        <f t="shared" si="137"/>
        <v>#VALUE!</v>
      </c>
      <c r="N897" s="269" t="e">
        <f t="shared" si="138"/>
        <v>#VALUE!</v>
      </c>
      <c r="O897" s="269" t="e">
        <f t="shared" si="139"/>
        <v>#VALUE!</v>
      </c>
      <c r="P897" s="340" t="e">
        <f t="shared" si="140"/>
        <v>#VALUE!</v>
      </c>
      <c r="Q897" s="353" t="str">
        <f>IFERROR(VLOOKUP(F897,Database!A:F,6,FALSE),"No")</f>
        <v>No</v>
      </c>
      <c r="R897" s="353" t="str">
        <f>IFERROR(VLOOKUP(F898,Database!A:E,5,FALSE),"")</f>
        <v/>
      </c>
      <c r="S897" s="352" t="str">
        <f>IFERROR(VLOOKUP(F897,Database!A:G,7,FALSE),"FG not Found")</f>
        <v>FG not Found</v>
      </c>
      <c r="T897" s="281" t="b">
        <f t="shared" si="141"/>
        <v>0</v>
      </c>
      <c r="X897" s="284" t="e">
        <f>IF(VLOOKUP($T897,Tags!A:AU,28)=$E897,"Tags/Reported Prod Match","Not a Match")</f>
        <v>#N/A</v>
      </c>
    </row>
    <row r="898" spans="1:24" x14ac:dyDescent="0.25">
      <c r="A898" s="282">
        <f t="shared" si="142"/>
        <v>892.1</v>
      </c>
      <c r="B898" s="630"/>
      <c r="C898" s="615">
        <v>0</v>
      </c>
      <c r="D898" s="615"/>
      <c r="E898" s="267">
        <f t="shared" si="134"/>
        <v>0</v>
      </c>
      <c r="F898" s="615"/>
      <c r="G898" s="267" t="str">
        <f>IFERROR(VLOOKUP(F898,Database!A:D,2,FALSE),"FG not Found")</f>
        <v>FG not Found</v>
      </c>
      <c r="H898" s="269" t="str">
        <f>IFERROR(VLOOKUP(F898,Database!A:C,3,FALSE),"r")</f>
        <v>r</v>
      </c>
      <c r="I898" s="269" t="str">
        <f>IFERROR(VLOOKUP(F898,Database!A:D,4,FALSE),"r")</f>
        <v>r</v>
      </c>
      <c r="J898" s="615"/>
      <c r="K898" s="269" t="e">
        <f t="shared" si="135"/>
        <v>#VALUE!</v>
      </c>
      <c r="L898" s="269" t="e">
        <f t="shared" si="136"/>
        <v>#VALUE!</v>
      </c>
      <c r="M898" s="335" t="e">
        <f t="shared" si="137"/>
        <v>#VALUE!</v>
      </c>
      <c r="N898" s="269" t="e">
        <f t="shared" si="138"/>
        <v>#VALUE!</v>
      </c>
      <c r="O898" s="269" t="e">
        <f t="shared" si="139"/>
        <v>#VALUE!</v>
      </c>
      <c r="P898" s="340" t="e">
        <f t="shared" si="140"/>
        <v>#VALUE!</v>
      </c>
      <c r="Q898" s="353" t="str">
        <f>IFERROR(VLOOKUP(F898,Database!A:F,6,FALSE),"No")</f>
        <v>No</v>
      </c>
      <c r="R898" s="353" t="str">
        <f>IFERROR(VLOOKUP(F899,Database!A:E,5,FALSE),"")</f>
        <v/>
      </c>
      <c r="S898" s="352" t="str">
        <f>IFERROR(VLOOKUP(F898,Database!A:G,7,FALSE),"FG not Found")</f>
        <v>FG not Found</v>
      </c>
      <c r="T898" s="281" t="b">
        <f t="shared" si="141"/>
        <v>0</v>
      </c>
      <c r="X898" s="284" t="e">
        <f>IF(VLOOKUP($T898,Tags!A:AU,28)=$E898,"Tags/Reported Prod Match","Not a Match")</f>
        <v>#N/A</v>
      </c>
    </row>
    <row r="899" spans="1:24" x14ac:dyDescent="0.25">
      <c r="A899" s="282">
        <f t="shared" si="142"/>
        <v>893.1</v>
      </c>
      <c r="B899" s="630"/>
      <c r="C899" s="615">
        <v>0</v>
      </c>
      <c r="D899" s="615"/>
      <c r="E899" s="267">
        <f t="shared" si="134"/>
        <v>0</v>
      </c>
      <c r="F899" s="615"/>
      <c r="G899" s="267" t="str">
        <f>IFERROR(VLOOKUP(F899,Database!A:D,2,FALSE),"FG not Found")</f>
        <v>FG not Found</v>
      </c>
      <c r="H899" s="269" t="str">
        <f>IFERROR(VLOOKUP(F899,Database!A:C,3,FALSE),"r")</f>
        <v>r</v>
      </c>
      <c r="I899" s="269" t="str">
        <f>IFERROR(VLOOKUP(F899,Database!A:D,4,FALSE),"r")</f>
        <v>r</v>
      </c>
      <c r="J899" s="615"/>
      <c r="K899" s="269" t="e">
        <f t="shared" si="135"/>
        <v>#VALUE!</v>
      </c>
      <c r="L899" s="269" t="e">
        <f t="shared" si="136"/>
        <v>#VALUE!</v>
      </c>
      <c r="M899" s="335" t="e">
        <f t="shared" si="137"/>
        <v>#VALUE!</v>
      </c>
      <c r="N899" s="269" t="e">
        <f t="shared" si="138"/>
        <v>#VALUE!</v>
      </c>
      <c r="O899" s="269" t="e">
        <f t="shared" si="139"/>
        <v>#VALUE!</v>
      </c>
      <c r="P899" s="340" t="e">
        <f t="shared" si="140"/>
        <v>#VALUE!</v>
      </c>
      <c r="Q899" s="353" t="str">
        <f>IFERROR(VLOOKUP(F899,Database!A:F,6,FALSE),"No")</f>
        <v>No</v>
      </c>
      <c r="R899" s="353" t="str">
        <f>IFERROR(VLOOKUP(F900,Database!A:E,5,FALSE),"")</f>
        <v/>
      </c>
      <c r="S899" s="352" t="str">
        <f>IFERROR(VLOOKUP(F899,Database!A:G,7,FALSE),"FG not Found")</f>
        <v>FG not Found</v>
      </c>
      <c r="T899" s="281" t="b">
        <f t="shared" si="141"/>
        <v>0</v>
      </c>
      <c r="X899" s="284" t="e">
        <f>IF(VLOOKUP($T899,Tags!A:AU,28)=$E899,"Tags/Reported Prod Match","Not a Match")</f>
        <v>#N/A</v>
      </c>
    </row>
    <row r="900" spans="1:24" x14ac:dyDescent="0.25">
      <c r="A900" s="282">
        <f t="shared" si="142"/>
        <v>894.1</v>
      </c>
      <c r="B900" s="630"/>
      <c r="C900" s="615">
        <v>0</v>
      </c>
      <c r="D900" s="615"/>
      <c r="E900" s="267">
        <f t="shared" si="134"/>
        <v>0</v>
      </c>
      <c r="F900" s="615"/>
      <c r="G900" s="267" t="str">
        <f>IFERROR(VLOOKUP(F900,Database!A:D,2,FALSE),"FG not Found")</f>
        <v>FG not Found</v>
      </c>
      <c r="H900" s="269" t="str">
        <f>IFERROR(VLOOKUP(F900,Database!A:C,3,FALSE),"r")</f>
        <v>r</v>
      </c>
      <c r="I900" s="269" t="str">
        <f>IFERROR(VLOOKUP(F900,Database!A:D,4,FALSE),"r")</f>
        <v>r</v>
      </c>
      <c r="J900" s="615"/>
      <c r="K900" s="269" t="e">
        <f t="shared" si="135"/>
        <v>#VALUE!</v>
      </c>
      <c r="L900" s="269" t="e">
        <f t="shared" si="136"/>
        <v>#VALUE!</v>
      </c>
      <c r="M900" s="335" t="e">
        <f t="shared" si="137"/>
        <v>#VALUE!</v>
      </c>
      <c r="N900" s="269" t="e">
        <f t="shared" si="138"/>
        <v>#VALUE!</v>
      </c>
      <c r="O900" s="269" t="e">
        <f t="shared" si="139"/>
        <v>#VALUE!</v>
      </c>
      <c r="P900" s="340" t="e">
        <f t="shared" si="140"/>
        <v>#VALUE!</v>
      </c>
      <c r="Q900" s="353" t="str">
        <f>IFERROR(VLOOKUP(F900,Database!A:F,6,FALSE),"No")</f>
        <v>No</v>
      </c>
      <c r="R900" s="353" t="str">
        <f>IFERROR(VLOOKUP(F901,Database!A:E,5,FALSE),"")</f>
        <v/>
      </c>
      <c r="S900" s="352" t="str">
        <f>IFERROR(VLOOKUP(F900,Database!A:G,7,FALSE),"FG not Found")</f>
        <v>FG not Found</v>
      </c>
      <c r="T900" s="281" t="b">
        <f t="shared" si="141"/>
        <v>0</v>
      </c>
      <c r="X900" s="284" t="e">
        <f>IF(VLOOKUP($T900,Tags!A:AU,28)=$E900,"Tags/Reported Prod Match","Not a Match")</f>
        <v>#N/A</v>
      </c>
    </row>
    <row r="901" spans="1:24" x14ac:dyDescent="0.25">
      <c r="A901" s="282">
        <f t="shared" si="142"/>
        <v>895.1</v>
      </c>
      <c r="B901" s="630"/>
      <c r="C901" s="615">
        <v>0</v>
      </c>
      <c r="D901" s="615"/>
      <c r="E901" s="267">
        <f t="shared" si="134"/>
        <v>0</v>
      </c>
      <c r="F901" s="615"/>
      <c r="G901" s="267" t="str">
        <f>IFERROR(VLOOKUP(F901,Database!A:D,2,FALSE),"FG not Found")</f>
        <v>FG not Found</v>
      </c>
      <c r="H901" s="269" t="str">
        <f>IFERROR(VLOOKUP(F901,Database!A:C,3,FALSE),"r")</f>
        <v>r</v>
      </c>
      <c r="I901" s="269" t="str">
        <f>IFERROR(VLOOKUP(F901,Database!A:D,4,FALSE),"r")</f>
        <v>r</v>
      </c>
      <c r="J901" s="615"/>
      <c r="K901" s="269" t="e">
        <f t="shared" si="135"/>
        <v>#VALUE!</v>
      </c>
      <c r="L901" s="269" t="e">
        <f t="shared" si="136"/>
        <v>#VALUE!</v>
      </c>
      <c r="M901" s="335" t="e">
        <f t="shared" si="137"/>
        <v>#VALUE!</v>
      </c>
      <c r="N901" s="269" t="e">
        <f t="shared" si="138"/>
        <v>#VALUE!</v>
      </c>
      <c r="O901" s="269" t="e">
        <f t="shared" si="139"/>
        <v>#VALUE!</v>
      </c>
      <c r="P901" s="340" t="e">
        <f t="shared" si="140"/>
        <v>#VALUE!</v>
      </c>
      <c r="Q901" s="353" t="str">
        <f>IFERROR(VLOOKUP(F901,Database!A:F,6,FALSE),"No")</f>
        <v>No</v>
      </c>
      <c r="R901" s="353" t="str">
        <f>IFERROR(VLOOKUP(F902,Database!A:E,5,FALSE),"")</f>
        <v/>
      </c>
      <c r="S901" s="352" t="str">
        <f>IFERROR(VLOOKUP(F901,Database!A:G,7,FALSE),"FG not Found")</f>
        <v>FG not Found</v>
      </c>
      <c r="T901" s="281" t="b">
        <f t="shared" si="141"/>
        <v>0</v>
      </c>
      <c r="X901" s="284" t="e">
        <f>IF(VLOOKUP($T901,Tags!A:AU,28)=$E901,"Tags/Reported Prod Match","Not a Match")</f>
        <v>#N/A</v>
      </c>
    </row>
    <row r="902" spans="1:24" x14ac:dyDescent="0.25">
      <c r="A902" s="282">
        <f t="shared" si="142"/>
        <v>896.1</v>
      </c>
      <c r="B902" s="630"/>
      <c r="C902" s="615">
        <v>0</v>
      </c>
      <c r="D902" s="615"/>
      <c r="E902" s="267">
        <f t="shared" si="134"/>
        <v>0</v>
      </c>
      <c r="F902" s="615"/>
      <c r="G902" s="267" t="str">
        <f>IFERROR(VLOOKUP(F902,Database!A:D,2,FALSE),"FG not Found")</f>
        <v>FG not Found</v>
      </c>
      <c r="H902" s="269" t="str">
        <f>IFERROR(VLOOKUP(F902,Database!A:C,3,FALSE),"r")</f>
        <v>r</v>
      </c>
      <c r="I902" s="269" t="str">
        <f>IFERROR(VLOOKUP(F902,Database!A:D,4,FALSE),"r")</f>
        <v>r</v>
      </c>
      <c r="J902" s="615"/>
      <c r="K902" s="269" t="e">
        <f t="shared" si="135"/>
        <v>#VALUE!</v>
      </c>
      <c r="L902" s="269" t="e">
        <f t="shared" si="136"/>
        <v>#VALUE!</v>
      </c>
      <c r="M902" s="335" t="e">
        <f t="shared" si="137"/>
        <v>#VALUE!</v>
      </c>
      <c r="N902" s="269" t="e">
        <f t="shared" si="138"/>
        <v>#VALUE!</v>
      </c>
      <c r="O902" s="269" t="e">
        <f t="shared" si="139"/>
        <v>#VALUE!</v>
      </c>
      <c r="P902" s="340" t="e">
        <f t="shared" si="140"/>
        <v>#VALUE!</v>
      </c>
      <c r="Q902" s="353" t="str">
        <f>IFERROR(VLOOKUP(F902,Database!A:F,6,FALSE),"No")</f>
        <v>No</v>
      </c>
      <c r="R902" s="353" t="str">
        <f>IFERROR(VLOOKUP(F903,Database!A:E,5,FALSE),"")</f>
        <v/>
      </c>
      <c r="S902" s="352" t="str">
        <f>IFERROR(VLOOKUP(F902,Database!A:G,7,FALSE),"FG not Found")</f>
        <v>FG not Found</v>
      </c>
      <c r="T902" s="281" t="b">
        <f t="shared" si="141"/>
        <v>0</v>
      </c>
      <c r="X902" s="284" t="e">
        <f>IF(VLOOKUP($T902,Tags!A:AU,28)=$E902,"Tags/Reported Prod Match","Not a Match")</f>
        <v>#N/A</v>
      </c>
    </row>
    <row r="903" spans="1:24" x14ac:dyDescent="0.25">
      <c r="A903" s="282">
        <f t="shared" si="142"/>
        <v>897.1</v>
      </c>
      <c r="B903" s="630"/>
      <c r="C903" s="615">
        <v>0</v>
      </c>
      <c r="D903" s="615"/>
      <c r="E903" s="267">
        <f t="shared" ref="E903:E966" si="143">IF(C903 &lt;&gt; 0, D903-C903,D903)</f>
        <v>0</v>
      </c>
      <c r="F903" s="615"/>
      <c r="G903" s="267" t="str">
        <f>IFERROR(VLOOKUP(F903,Database!A:D,2,FALSE),"FG not Found")</f>
        <v>FG not Found</v>
      </c>
      <c r="H903" s="269" t="str">
        <f>IFERROR(VLOOKUP(F903,Database!A:C,3,FALSE),"r")</f>
        <v>r</v>
      </c>
      <c r="I903" s="269" t="str">
        <f>IFERROR(VLOOKUP(F903,Database!A:D,4,FALSE),"r")</f>
        <v>r</v>
      </c>
      <c r="J903" s="615"/>
      <c r="K903" s="269" t="e">
        <f t="shared" ref="K903:K966" si="144">IF((44500/H903) &lt;= 26,ROUNDDOWN((44500/H903),0),26)</f>
        <v>#VALUE!</v>
      </c>
      <c r="L903" s="269" t="e">
        <f t="shared" ref="L903:L966" si="145">((ROUNDDOWN(K903,0)*I903))</f>
        <v>#VALUE!</v>
      </c>
      <c r="M903" s="335" t="e">
        <f t="shared" ref="M903:M966" si="146">ROUNDDOWN(E903/L903,0)</f>
        <v>#VALUE!</v>
      </c>
      <c r="N903" s="269" t="e">
        <f t="shared" ref="N903:N966" si="147">IF(O903 &lt;&gt; 0,ROUNDUP(O903/I903,0),0)</f>
        <v>#VALUE!</v>
      </c>
      <c r="O903" s="269" t="e">
        <f t="shared" ref="O903:O966" si="148">E903-(((M903)*ROUNDDOWN(L903,0)))</f>
        <v>#VALUE!</v>
      </c>
      <c r="P903" s="340" t="e">
        <f t="shared" ref="P903:P966" si="149">IF(O903=0,0,H903*N903)</f>
        <v>#VALUE!</v>
      </c>
      <c r="Q903" s="353" t="str">
        <f>IFERROR(VLOOKUP(F903,Database!A:F,6,FALSE),"No")</f>
        <v>No</v>
      </c>
      <c r="R903" s="353" t="str">
        <f>IFERROR(VLOOKUP(F904,Database!A:E,5,FALSE),"")</f>
        <v/>
      </c>
      <c r="S903" s="352" t="str">
        <f>IFERROR(VLOOKUP(F903,Database!A:G,7,FALSE),"FG not Found")</f>
        <v>FG not Found</v>
      </c>
      <c r="T903" s="281" t="b">
        <f t="shared" ref="T903:T966" si="150">(ISNUMBER(MATCH(F903,$U$7:$U$532,0)))</f>
        <v>0</v>
      </c>
      <c r="X903" s="284" t="e">
        <f>IF(VLOOKUP($T903,Tags!A:AU,28)=$E903,"Tags/Reported Prod Match","Not a Match")</f>
        <v>#N/A</v>
      </c>
    </row>
    <row r="904" spans="1:24" x14ac:dyDescent="0.25">
      <c r="A904" s="282">
        <f t="shared" si="142"/>
        <v>898.1</v>
      </c>
      <c r="B904" s="630"/>
      <c r="C904" s="615">
        <v>0</v>
      </c>
      <c r="D904" s="615"/>
      <c r="E904" s="267">
        <f t="shared" si="143"/>
        <v>0</v>
      </c>
      <c r="F904" s="615"/>
      <c r="G904" s="267" t="str">
        <f>IFERROR(VLOOKUP(F904,Database!A:D,2,FALSE),"FG not Found")</f>
        <v>FG not Found</v>
      </c>
      <c r="H904" s="269" t="str">
        <f>IFERROR(VLOOKUP(F904,Database!A:C,3,FALSE),"r")</f>
        <v>r</v>
      </c>
      <c r="I904" s="269" t="str">
        <f>IFERROR(VLOOKUP(F904,Database!A:D,4,FALSE),"r")</f>
        <v>r</v>
      </c>
      <c r="J904" s="615"/>
      <c r="K904" s="269" t="e">
        <f t="shared" si="144"/>
        <v>#VALUE!</v>
      </c>
      <c r="L904" s="269" t="e">
        <f t="shared" si="145"/>
        <v>#VALUE!</v>
      </c>
      <c r="M904" s="335" t="e">
        <f t="shared" si="146"/>
        <v>#VALUE!</v>
      </c>
      <c r="N904" s="269" t="e">
        <f t="shared" si="147"/>
        <v>#VALUE!</v>
      </c>
      <c r="O904" s="269" t="e">
        <f t="shared" si="148"/>
        <v>#VALUE!</v>
      </c>
      <c r="P904" s="340" t="e">
        <f t="shared" si="149"/>
        <v>#VALUE!</v>
      </c>
      <c r="Q904" s="353" t="str">
        <f>IFERROR(VLOOKUP(F904,Database!A:F,6,FALSE),"No")</f>
        <v>No</v>
      </c>
      <c r="R904" s="353" t="str">
        <f>IFERROR(VLOOKUP(F905,Database!A:E,5,FALSE),"")</f>
        <v/>
      </c>
      <c r="S904" s="352" t="str">
        <f>IFERROR(VLOOKUP(F904,Database!A:G,7,FALSE),"FG not Found")</f>
        <v>FG not Found</v>
      </c>
      <c r="T904" s="281" t="b">
        <f t="shared" si="150"/>
        <v>0</v>
      </c>
      <c r="X904" s="284" t="e">
        <f>IF(VLOOKUP($T904,Tags!A:AU,28)=$E904,"Tags/Reported Prod Match","Not a Match")</f>
        <v>#N/A</v>
      </c>
    </row>
    <row r="905" spans="1:24" x14ac:dyDescent="0.25">
      <c r="A905" s="282">
        <f t="shared" si="142"/>
        <v>899.1</v>
      </c>
      <c r="B905" s="630"/>
      <c r="C905" s="615">
        <v>0</v>
      </c>
      <c r="D905" s="615"/>
      <c r="E905" s="267">
        <f t="shared" si="143"/>
        <v>0</v>
      </c>
      <c r="F905" s="615"/>
      <c r="G905" s="267" t="str">
        <f>IFERROR(VLOOKUP(F905,Database!A:D,2,FALSE),"FG not Found")</f>
        <v>FG not Found</v>
      </c>
      <c r="H905" s="269" t="str">
        <f>IFERROR(VLOOKUP(F905,Database!A:C,3,FALSE),"r")</f>
        <v>r</v>
      </c>
      <c r="I905" s="269" t="str">
        <f>IFERROR(VLOOKUP(F905,Database!A:D,4,FALSE),"r")</f>
        <v>r</v>
      </c>
      <c r="J905" s="615"/>
      <c r="K905" s="269" t="e">
        <f t="shared" si="144"/>
        <v>#VALUE!</v>
      </c>
      <c r="L905" s="269" t="e">
        <f t="shared" si="145"/>
        <v>#VALUE!</v>
      </c>
      <c r="M905" s="335" t="e">
        <f t="shared" si="146"/>
        <v>#VALUE!</v>
      </c>
      <c r="N905" s="269" t="e">
        <f t="shared" si="147"/>
        <v>#VALUE!</v>
      </c>
      <c r="O905" s="269" t="e">
        <f t="shared" si="148"/>
        <v>#VALUE!</v>
      </c>
      <c r="P905" s="340" t="e">
        <f t="shared" si="149"/>
        <v>#VALUE!</v>
      </c>
      <c r="Q905" s="353" t="str">
        <f>IFERROR(VLOOKUP(F905,Database!A:F,6,FALSE),"No")</f>
        <v>No</v>
      </c>
      <c r="R905" s="353" t="str">
        <f>IFERROR(VLOOKUP(F906,Database!A:E,5,FALSE),"")</f>
        <v/>
      </c>
      <c r="S905" s="352" t="str">
        <f>IFERROR(VLOOKUP(F905,Database!A:G,7,FALSE),"FG not Found")</f>
        <v>FG not Found</v>
      </c>
      <c r="T905" s="281" t="b">
        <f t="shared" si="150"/>
        <v>0</v>
      </c>
      <c r="X905" s="284" t="e">
        <f>IF(VLOOKUP($T905,Tags!A:AU,28)=$E905,"Tags/Reported Prod Match","Not a Match")</f>
        <v>#N/A</v>
      </c>
    </row>
    <row r="906" spans="1:24" x14ac:dyDescent="0.25">
      <c r="A906" s="282">
        <f t="shared" si="142"/>
        <v>900.1</v>
      </c>
      <c r="B906" s="630"/>
      <c r="C906" s="615">
        <v>0</v>
      </c>
      <c r="D906" s="615"/>
      <c r="E906" s="267">
        <f t="shared" si="143"/>
        <v>0</v>
      </c>
      <c r="F906" s="615"/>
      <c r="G906" s="267" t="str">
        <f>IFERROR(VLOOKUP(F906,Database!A:D,2,FALSE),"FG not Found")</f>
        <v>FG not Found</v>
      </c>
      <c r="H906" s="269" t="str">
        <f>IFERROR(VLOOKUP(F906,Database!A:C,3,FALSE),"r")</f>
        <v>r</v>
      </c>
      <c r="I906" s="269" t="str">
        <f>IFERROR(VLOOKUP(F906,Database!A:D,4,FALSE),"r")</f>
        <v>r</v>
      </c>
      <c r="J906" s="615"/>
      <c r="K906" s="269" t="e">
        <f t="shared" si="144"/>
        <v>#VALUE!</v>
      </c>
      <c r="L906" s="269" t="e">
        <f t="shared" si="145"/>
        <v>#VALUE!</v>
      </c>
      <c r="M906" s="335" t="e">
        <f t="shared" si="146"/>
        <v>#VALUE!</v>
      </c>
      <c r="N906" s="269" t="e">
        <f t="shared" si="147"/>
        <v>#VALUE!</v>
      </c>
      <c r="O906" s="269" t="e">
        <f t="shared" si="148"/>
        <v>#VALUE!</v>
      </c>
      <c r="P906" s="340" t="e">
        <f t="shared" si="149"/>
        <v>#VALUE!</v>
      </c>
      <c r="Q906" s="353" t="str">
        <f>IFERROR(VLOOKUP(F906,Database!A:F,6,FALSE),"No")</f>
        <v>No</v>
      </c>
      <c r="R906" s="353" t="str">
        <f>IFERROR(VLOOKUP(F907,Database!A:E,5,FALSE),"")</f>
        <v/>
      </c>
      <c r="S906" s="352" t="str">
        <f>IFERROR(VLOOKUP(F906,Database!A:G,7,FALSE),"FG not Found")</f>
        <v>FG not Found</v>
      </c>
      <c r="T906" s="281" t="b">
        <f t="shared" si="150"/>
        <v>0</v>
      </c>
      <c r="X906" s="284" t="e">
        <f>IF(VLOOKUP($T906,Tags!A:AU,28)=$E906,"Tags/Reported Prod Match","Not a Match")</f>
        <v>#N/A</v>
      </c>
    </row>
    <row r="907" spans="1:24" x14ac:dyDescent="0.25">
      <c r="A907" s="282">
        <f t="shared" si="142"/>
        <v>901.1</v>
      </c>
      <c r="B907" s="630"/>
      <c r="C907" s="615">
        <v>0</v>
      </c>
      <c r="D907" s="615"/>
      <c r="E907" s="267">
        <f t="shared" si="143"/>
        <v>0</v>
      </c>
      <c r="F907" s="615"/>
      <c r="G907" s="267" t="str">
        <f>IFERROR(VLOOKUP(F907,Database!A:D,2,FALSE),"FG not Found")</f>
        <v>FG not Found</v>
      </c>
      <c r="H907" s="269" t="str">
        <f>IFERROR(VLOOKUP(F907,Database!A:C,3,FALSE),"r")</f>
        <v>r</v>
      </c>
      <c r="I907" s="269" t="str">
        <f>IFERROR(VLOOKUP(F907,Database!A:D,4,FALSE),"r")</f>
        <v>r</v>
      </c>
      <c r="J907" s="615"/>
      <c r="K907" s="269" t="e">
        <f t="shared" si="144"/>
        <v>#VALUE!</v>
      </c>
      <c r="L907" s="269" t="e">
        <f t="shared" si="145"/>
        <v>#VALUE!</v>
      </c>
      <c r="M907" s="335" t="e">
        <f t="shared" si="146"/>
        <v>#VALUE!</v>
      </c>
      <c r="N907" s="269" t="e">
        <f t="shared" si="147"/>
        <v>#VALUE!</v>
      </c>
      <c r="O907" s="269" t="e">
        <f t="shared" si="148"/>
        <v>#VALUE!</v>
      </c>
      <c r="P907" s="340" t="e">
        <f t="shared" si="149"/>
        <v>#VALUE!</v>
      </c>
      <c r="Q907" s="353" t="str">
        <f>IFERROR(VLOOKUP(F907,Database!A:F,6,FALSE),"No")</f>
        <v>No</v>
      </c>
      <c r="R907" s="353" t="str">
        <f>IFERROR(VLOOKUP(F908,Database!A:E,5,FALSE),"")</f>
        <v/>
      </c>
      <c r="S907" s="352" t="str">
        <f>IFERROR(VLOOKUP(F907,Database!A:G,7,FALSE),"FG not Found")</f>
        <v>FG not Found</v>
      </c>
      <c r="T907" s="281" t="b">
        <f t="shared" si="150"/>
        <v>0</v>
      </c>
      <c r="X907" s="284" t="e">
        <f>IF(VLOOKUP($T907,Tags!A:AU,28)=$E907,"Tags/Reported Prod Match","Not a Match")</f>
        <v>#N/A</v>
      </c>
    </row>
    <row r="908" spans="1:24" x14ac:dyDescent="0.25">
      <c r="A908" s="282">
        <f t="shared" si="142"/>
        <v>902.1</v>
      </c>
      <c r="B908" s="630"/>
      <c r="C908" s="615">
        <v>0</v>
      </c>
      <c r="D908" s="615"/>
      <c r="E908" s="267">
        <f t="shared" si="143"/>
        <v>0</v>
      </c>
      <c r="F908" s="615"/>
      <c r="G908" s="267" t="str">
        <f>IFERROR(VLOOKUP(F908,Database!A:D,2,FALSE),"FG not Found")</f>
        <v>FG not Found</v>
      </c>
      <c r="H908" s="269" t="str">
        <f>IFERROR(VLOOKUP(F908,Database!A:C,3,FALSE),"r")</f>
        <v>r</v>
      </c>
      <c r="I908" s="269" t="str">
        <f>IFERROR(VLOOKUP(F908,Database!A:D,4,FALSE),"r")</f>
        <v>r</v>
      </c>
      <c r="J908" s="615"/>
      <c r="K908" s="269" t="e">
        <f t="shared" si="144"/>
        <v>#VALUE!</v>
      </c>
      <c r="L908" s="269" t="e">
        <f t="shared" si="145"/>
        <v>#VALUE!</v>
      </c>
      <c r="M908" s="335" t="e">
        <f t="shared" si="146"/>
        <v>#VALUE!</v>
      </c>
      <c r="N908" s="269" t="e">
        <f t="shared" si="147"/>
        <v>#VALUE!</v>
      </c>
      <c r="O908" s="269" t="e">
        <f t="shared" si="148"/>
        <v>#VALUE!</v>
      </c>
      <c r="P908" s="340" t="e">
        <f t="shared" si="149"/>
        <v>#VALUE!</v>
      </c>
      <c r="Q908" s="353" t="str">
        <f>IFERROR(VLOOKUP(F908,Database!A:F,6,FALSE),"No")</f>
        <v>No</v>
      </c>
      <c r="R908" s="353" t="str">
        <f>IFERROR(VLOOKUP(F909,Database!A:E,5,FALSE),"")</f>
        <v/>
      </c>
      <c r="S908" s="352" t="str">
        <f>IFERROR(VLOOKUP(F908,Database!A:G,7,FALSE),"FG not Found")</f>
        <v>FG not Found</v>
      </c>
      <c r="T908" s="281" t="b">
        <f t="shared" si="150"/>
        <v>0</v>
      </c>
      <c r="X908" s="284" t="e">
        <f>IF(VLOOKUP($T908,Tags!A:AU,28)=$E908,"Tags/Reported Prod Match","Not a Match")</f>
        <v>#N/A</v>
      </c>
    </row>
    <row r="909" spans="1:24" x14ac:dyDescent="0.25">
      <c r="A909" s="282">
        <f t="shared" si="142"/>
        <v>903.1</v>
      </c>
      <c r="B909" s="630"/>
      <c r="C909" s="615">
        <v>0</v>
      </c>
      <c r="D909" s="615"/>
      <c r="E909" s="267">
        <f t="shared" si="143"/>
        <v>0</v>
      </c>
      <c r="F909" s="615"/>
      <c r="G909" s="267" t="str">
        <f>IFERROR(VLOOKUP(F909,Database!A:D,2,FALSE),"FG not Found")</f>
        <v>FG not Found</v>
      </c>
      <c r="H909" s="269" t="str">
        <f>IFERROR(VLOOKUP(F909,Database!A:C,3,FALSE),"r")</f>
        <v>r</v>
      </c>
      <c r="I909" s="269" t="str">
        <f>IFERROR(VLOOKUP(F909,Database!A:D,4,FALSE),"r")</f>
        <v>r</v>
      </c>
      <c r="J909" s="615"/>
      <c r="K909" s="269" t="e">
        <f t="shared" si="144"/>
        <v>#VALUE!</v>
      </c>
      <c r="L909" s="269" t="e">
        <f t="shared" si="145"/>
        <v>#VALUE!</v>
      </c>
      <c r="M909" s="335" t="e">
        <f t="shared" si="146"/>
        <v>#VALUE!</v>
      </c>
      <c r="N909" s="269" t="e">
        <f t="shared" si="147"/>
        <v>#VALUE!</v>
      </c>
      <c r="O909" s="269" t="e">
        <f t="shared" si="148"/>
        <v>#VALUE!</v>
      </c>
      <c r="P909" s="340" t="e">
        <f t="shared" si="149"/>
        <v>#VALUE!</v>
      </c>
      <c r="Q909" s="353" t="str">
        <f>IFERROR(VLOOKUP(F909,Database!A:F,6,FALSE),"No")</f>
        <v>No</v>
      </c>
      <c r="R909" s="353" t="str">
        <f>IFERROR(VLOOKUP(F910,Database!A:E,5,FALSE),"")</f>
        <v/>
      </c>
      <c r="S909" s="352" t="str">
        <f>IFERROR(VLOOKUP(F909,Database!A:G,7,FALSE),"FG not Found")</f>
        <v>FG not Found</v>
      </c>
      <c r="T909" s="281" t="b">
        <f t="shared" si="150"/>
        <v>0</v>
      </c>
      <c r="X909" s="284" t="e">
        <f>IF(VLOOKUP($T909,Tags!A:AU,28)=$E909,"Tags/Reported Prod Match","Not a Match")</f>
        <v>#N/A</v>
      </c>
    </row>
    <row r="910" spans="1:24" x14ac:dyDescent="0.25">
      <c r="A910" s="282">
        <f t="shared" si="142"/>
        <v>904.1</v>
      </c>
      <c r="B910" s="630"/>
      <c r="C910" s="615">
        <v>0</v>
      </c>
      <c r="D910" s="615"/>
      <c r="E910" s="267">
        <f t="shared" si="143"/>
        <v>0</v>
      </c>
      <c r="F910" s="615"/>
      <c r="G910" s="267" t="str">
        <f>IFERROR(VLOOKUP(F910,Database!A:D,2,FALSE),"FG not Found")</f>
        <v>FG not Found</v>
      </c>
      <c r="H910" s="269" t="str">
        <f>IFERROR(VLOOKUP(F910,Database!A:C,3,FALSE),"r")</f>
        <v>r</v>
      </c>
      <c r="I910" s="269" t="str">
        <f>IFERROR(VLOOKUP(F910,Database!A:D,4,FALSE),"r")</f>
        <v>r</v>
      </c>
      <c r="J910" s="615"/>
      <c r="K910" s="269" t="e">
        <f t="shared" si="144"/>
        <v>#VALUE!</v>
      </c>
      <c r="L910" s="269" t="e">
        <f t="shared" si="145"/>
        <v>#VALUE!</v>
      </c>
      <c r="M910" s="335" t="e">
        <f t="shared" si="146"/>
        <v>#VALUE!</v>
      </c>
      <c r="N910" s="269" t="e">
        <f t="shared" si="147"/>
        <v>#VALUE!</v>
      </c>
      <c r="O910" s="269" t="e">
        <f t="shared" si="148"/>
        <v>#VALUE!</v>
      </c>
      <c r="P910" s="340" t="e">
        <f t="shared" si="149"/>
        <v>#VALUE!</v>
      </c>
      <c r="Q910" s="353" t="str">
        <f>IFERROR(VLOOKUP(F910,Database!A:F,6,FALSE),"No")</f>
        <v>No</v>
      </c>
      <c r="R910" s="353" t="str">
        <f>IFERROR(VLOOKUP(F911,Database!A:E,5,FALSE),"")</f>
        <v/>
      </c>
      <c r="S910" s="352" t="str">
        <f>IFERROR(VLOOKUP(F910,Database!A:G,7,FALSE),"FG not Found")</f>
        <v>FG not Found</v>
      </c>
      <c r="T910" s="281" t="b">
        <f t="shared" si="150"/>
        <v>0</v>
      </c>
      <c r="X910" s="284" t="e">
        <f>IF(VLOOKUP($T910,Tags!A:AU,28)=$E910,"Tags/Reported Prod Match","Not a Match")</f>
        <v>#N/A</v>
      </c>
    </row>
    <row r="911" spans="1:24" x14ac:dyDescent="0.25">
      <c r="A911" s="282">
        <f t="shared" si="142"/>
        <v>905.1</v>
      </c>
      <c r="B911" s="630"/>
      <c r="C911" s="615">
        <v>0</v>
      </c>
      <c r="D911" s="615"/>
      <c r="E911" s="267">
        <f t="shared" si="143"/>
        <v>0</v>
      </c>
      <c r="F911" s="615"/>
      <c r="G911" s="267" t="str">
        <f>IFERROR(VLOOKUP(F911,Database!A:D,2,FALSE),"FG not Found")</f>
        <v>FG not Found</v>
      </c>
      <c r="H911" s="269" t="str">
        <f>IFERROR(VLOOKUP(F911,Database!A:C,3,FALSE),"r")</f>
        <v>r</v>
      </c>
      <c r="I911" s="269" t="str">
        <f>IFERROR(VLOOKUP(F911,Database!A:D,4,FALSE),"r")</f>
        <v>r</v>
      </c>
      <c r="J911" s="615"/>
      <c r="K911" s="269" t="e">
        <f t="shared" si="144"/>
        <v>#VALUE!</v>
      </c>
      <c r="L911" s="269" t="e">
        <f t="shared" si="145"/>
        <v>#VALUE!</v>
      </c>
      <c r="M911" s="335" t="e">
        <f t="shared" si="146"/>
        <v>#VALUE!</v>
      </c>
      <c r="N911" s="269" t="e">
        <f t="shared" si="147"/>
        <v>#VALUE!</v>
      </c>
      <c r="O911" s="269" t="e">
        <f t="shared" si="148"/>
        <v>#VALUE!</v>
      </c>
      <c r="P911" s="340" t="e">
        <f t="shared" si="149"/>
        <v>#VALUE!</v>
      </c>
      <c r="Q911" s="353" t="str">
        <f>IFERROR(VLOOKUP(F911,Database!A:F,6,FALSE),"No")</f>
        <v>No</v>
      </c>
      <c r="R911" s="353" t="str">
        <f>IFERROR(VLOOKUP(F912,Database!A:E,5,FALSE),"")</f>
        <v/>
      </c>
      <c r="S911" s="352" t="str">
        <f>IFERROR(VLOOKUP(F911,Database!A:G,7,FALSE),"FG not Found")</f>
        <v>FG not Found</v>
      </c>
      <c r="T911" s="281" t="b">
        <f t="shared" si="150"/>
        <v>0</v>
      </c>
      <c r="X911" s="284" t="e">
        <f>IF(VLOOKUP($T911,Tags!A:AU,28)=$E911,"Tags/Reported Prod Match","Not a Match")</f>
        <v>#N/A</v>
      </c>
    </row>
    <row r="912" spans="1:24" x14ac:dyDescent="0.25">
      <c r="A912" s="282">
        <f t="shared" si="142"/>
        <v>906.1</v>
      </c>
      <c r="B912" s="630"/>
      <c r="C912" s="615">
        <v>0</v>
      </c>
      <c r="D912" s="615"/>
      <c r="E912" s="267">
        <f t="shared" si="143"/>
        <v>0</v>
      </c>
      <c r="F912" s="615"/>
      <c r="G912" s="267" t="str">
        <f>IFERROR(VLOOKUP(F912,Database!A:D,2,FALSE),"FG not Found")</f>
        <v>FG not Found</v>
      </c>
      <c r="H912" s="269" t="str">
        <f>IFERROR(VLOOKUP(F912,Database!A:C,3,FALSE),"r")</f>
        <v>r</v>
      </c>
      <c r="I912" s="269" t="str">
        <f>IFERROR(VLOOKUP(F912,Database!A:D,4,FALSE),"r")</f>
        <v>r</v>
      </c>
      <c r="J912" s="615"/>
      <c r="K912" s="269" t="e">
        <f t="shared" si="144"/>
        <v>#VALUE!</v>
      </c>
      <c r="L912" s="269" t="e">
        <f t="shared" si="145"/>
        <v>#VALUE!</v>
      </c>
      <c r="M912" s="335" t="e">
        <f t="shared" si="146"/>
        <v>#VALUE!</v>
      </c>
      <c r="N912" s="269" t="e">
        <f t="shared" si="147"/>
        <v>#VALUE!</v>
      </c>
      <c r="O912" s="269" t="e">
        <f t="shared" si="148"/>
        <v>#VALUE!</v>
      </c>
      <c r="P912" s="340" t="e">
        <f t="shared" si="149"/>
        <v>#VALUE!</v>
      </c>
      <c r="Q912" s="353" t="str">
        <f>IFERROR(VLOOKUP(F912,Database!A:F,6,FALSE),"No")</f>
        <v>No</v>
      </c>
      <c r="R912" s="353" t="str">
        <f>IFERROR(VLOOKUP(F913,Database!A:E,5,FALSE),"")</f>
        <v/>
      </c>
      <c r="S912" s="352" t="str">
        <f>IFERROR(VLOOKUP(F912,Database!A:G,7,FALSE),"FG not Found")</f>
        <v>FG not Found</v>
      </c>
      <c r="T912" s="281" t="b">
        <f t="shared" si="150"/>
        <v>0</v>
      </c>
      <c r="X912" s="284" t="e">
        <f>IF(VLOOKUP($T912,Tags!A:AU,28)=$E912,"Tags/Reported Prod Match","Not a Match")</f>
        <v>#N/A</v>
      </c>
    </row>
    <row r="913" spans="1:24" x14ac:dyDescent="0.25">
      <c r="A913" s="282">
        <f t="shared" si="142"/>
        <v>907.1</v>
      </c>
      <c r="B913" s="630"/>
      <c r="C913" s="615">
        <v>0</v>
      </c>
      <c r="D913" s="615"/>
      <c r="E913" s="267">
        <f t="shared" si="143"/>
        <v>0</v>
      </c>
      <c r="F913" s="615"/>
      <c r="G913" s="267" t="str">
        <f>IFERROR(VLOOKUP(F913,Database!A:D,2,FALSE),"FG not Found")</f>
        <v>FG not Found</v>
      </c>
      <c r="H913" s="269" t="str">
        <f>IFERROR(VLOOKUP(F913,Database!A:C,3,FALSE),"r")</f>
        <v>r</v>
      </c>
      <c r="I913" s="269" t="str">
        <f>IFERROR(VLOOKUP(F913,Database!A:D,4,FALSE),"r")</f>
        <v>r</v>
      </c>
      <c r="J913" s="615"/>
      <c r="K913" s="269" t="e">
        <f t="shared" si="144"/>
        <v>#VALUE!</v>
      </c>
      <c r="L913" s="269" t="e">
        <f t="shared" si="145"/>
        <v>#VALUE!</v>
      </c>
      <c r="M913" s="335" t="e">
        <f t="shared" si="146"/>
        <v>#VALUE!</v>
      </c>
      <c r="N913" s="269" t="e">
        <f t="shared" si="147"/>
        <v>#VALUE!</v>
      </c>
      <c r="O913" s="269" t="e">
        <f t="shared" si="148"/>
        <v>#VALUE!</v>
      </c>
      <c r="P913" s="340" t="e">
        <f t="shared" si="149"/>
        <v>#VALUE!</v>
      </c>
      <c r="Q913" s="353" t="str">
        <f>IFERROR(VLOOKUP(F913,Database!A:F,6,FALSE),"No")</f>
        <v>No</v>
      </c>
      <c r="R913" s="353" t="str">
        <f>IFERROR(VLOOKUP(F914,Database!A:E,5,FALSE),"")</f>
        <v/>
      </c>
      <c r="S913" s="352" t="str">
        <f>IFERROR(VLOOKUP(F913,Database!A:G,7,FALSE),"FG not Found")</f>
        <v>FG not Found</v>
      </c>
      <c r="T913" s="281" t="b">
        <f t="shared" si="150"/>
        <v>0</v>
      </c>
      <c r="X913" s="284" t="e">
        <f>IF(VLOOKUP($T913,Tags!A:AU,28)=$E913,"Tags/Reported Prod Match","Not a Match")</f>
        <v>#N/A</v>
      </c>
    </row>
    <row r="914" spans="1:24" x14ac:dyDescent="0.25">
      <c r="A914" s="282">
        <f t="shared" si="142"/>
        <v>908.1</v>
      </c>
      <c r="B914" s="630"/>
      <c r="C914" s="615">
        <v>0</v>
      </c>
      <c r="D914" s="615"/>
      <c r="E914" s="267">
        <f t="shared" si="143"/>
        <v>0</v>
      </c>
      <c r="F914" s="615"/>
      <c r="G914" s="267" t="str">
        <f>IFERROR(VLOOKUP(F914,Database!A:D,2,FALSE),"FG not Found")</f>
        <v>FG not Found</v>
      </c>
      <c r="H914" s="269" t="str">
        <f>IFERROR(VLOOKUP(F914,Database!A:C,3,FALSE),"r")</f>
        <v>r</v>
      </c>
      <c r="I914" s="269" t="str">
        <f>IFERROR(VLOOKUP(F914,Database!A:D,4,FALSE),"r")</f>
        <v>r</v>
      </c>
      <c r="J914" s="615"/>
      <c r="K914" s="269" t="e">
        <f t="shared" si="144"/>
        <v>#VALUE!</v>
      </c>
      <c r="L914" s="269" t="e">
        <f t="shared" si="145"/>
        <v>#VALUE!</v>
      </c>
      <c r="M914" s="335" t="e">
        <f t="shared" si="146"/>
        <v>#VALUE!</v>
      </c>
      <c r="N914" s="269" t="e">
        <f t="shared" si="147"/>
        <v>#VALUE!</v>
      </c>
      <c r="O914" s="269" t="e">
        <f t="shared" si="148"/>
        <v>#VALUE!</v>
      </c>
      <c r="P914" s="340" t="e">
        <f t="shared" si="149"/>
        <v>#VALUE!</v>
      </c>
      <c r="Q914" s="353" t="str">
        <f>IFERROR(VLOOKUP(F914,Database!A:F,6,FALSE),"No")</f>
        <v>No</v>
      </c>
      <c r="R914" s="353" t="str">
        <f>IFERROR(VLOOKUP(F915,Database!A:E,5,FALSE),"")</f>
        <v/>
      </c>
      <c r="S914" s="352" t="str">
        <f>IFERROR(VLOOKUP(F914,Database!A:G,7,FALSE),"FG not Found")</f>
        <v>FG not Found</v>
      </c>
      <c r="T914" s="281" t="b">
        <f t="shared" si="150"/>
        <v>0</v>
      </c>
      <c r="X914" s="284" t="e">
        <f>IF(VLOOKUP($T914,Tags!A:AU,28)=$E914,"Tags/Reported Prod Match","Not a Match")</f>
        <v>#N/A</v>
      </c>
    </row>
    <row r="915" spans="1:24" x14ac:dyDescent="0.25">
      <c r="A915" s="282">
        <f t="shared" si="142"/>
        <v>909.1</v>
      </c>
      <c r="B915" s="630"/>
      <c r="C915" s="615">
        <v>0</v>
      </c>
      <c r="D915" s="615"/>
      <c r="E915" s="267">
        <f t="shared" si="143"/>
        <v>0</v>
      </c>
      <c r="F915" s="615"/>
      <c r="G915" s="267" t="str">
        <f>IFERROR(VLOOKUP(F915,Database!A:D,2,FALSE),"FG not Found")</f>
        <v>FG not Found</v>
      </c>
      <c r="H915" s="269" t="str">
        <f>IFERROR(VLOOKUP(F915,Database!A:C,3,FALSE),"r")</f>
        <v>r</v>
      </c>
      <c r="I915" s="269" t="str">
        <f>IFERROR(VLOOKUP(F915,Database!A:D,4,FALSE),"r")</f>
        <v>r</v>
      </c>
      <c r="J915" s="615"/>
      <c r="K915" s="269" t="e">
        <f t="shared" si="144"/>
        <v>#VALUE!</v>
      </c>
      <c r="L915" s="269" t="e">
        <f t="shared" si="145"/>
        <v>#VALUE!</v>
      </c>
      <c r="M915" s="335" t="e">
        <f t="shared" si="146"/>
        <v>#VALUE!</v>
      </c>
      <c r="N915" s="269" t="e">
        <f t="shared" si="147"/>
        <v>#VALUE!</v>
      </c>
      <c r="O915" s="269" t="e">
        <f t="shared" si="148"/>
        <v>#VALUE!</v>
      </c>
      <c r="P915" s="340" t="e">
        <f t="shared" si="149"/>
        <v>#VALUE!</v>
      </c>
      <c r="Q915" s="353" t="str">
        <f>IFERROR(VLOOKUP(F915,Database!A:F,6,FALSE),"No")</f>
        <v>No</v>
      </c>
      <c r="R915" s="353" t="str">
        <f>IFERROR(VLOOKUP(F916,Database!A:E,5,FALSE),"")</f>
        <v/>
      </c>
      <c r="S915" s="352" t="str">
        <f>IFERROR(VLOOKUP(F915,Database!A:G,7,FALSE),"FG not Found")</f>
        <v>FG not Found</v>
      </c>
      <c r="T915" s="281" t="b">
        <f t="shared" si="150"/>
        <v>0</v>
      </c>
      <c r="X915" s="284" t="e">
        <f>IF(VLOOKUP($T915,Tags!A:AU,28)=$E915,"Tags/Reported Prod Match","Not a Match")</f>
        <v>#N/A</v>
      </c>
    </row>
    <row r="916" spans="1:24" x14ac:dyDescent="0.25">
      <c r="A916" s="282">
        <f t="shared" si="142"/>
        <v>910.1</v>
      </c>
      <c r="B916" s="630"/>
      <c r="C916" s="615">
        <v>0</v>
      </c>
      <c r="D916" s="615"/>
      <c r="E916" s="267">
        <f t="shared" si="143"/>
        <v>0</v>
      </c>
      <c r="F916" s="615"/>
      <c r="G916" s="267" t="str">
        <f>IFERROR(VLOOKUP(F916,Database!A:D,2,FALSE),"FG not Found")</f>
        <v>FG not Found</v>
      </c>
      <c r="H916" s="269" t="str">
        <f>IFERROR(VLOOKUP(F916,Database!A:C,3,FALSE),"r")</f>
        <v>r</v>
      </c>
      <c r="I916" s="269" t="str">
        <f>IFERROR(VLOOKUP(F916,Database!A:D,4,FALSE),"r")</f>
        <v>r</v>
      </c>
      <c r="J916" s="615"/>
      <c r="K916" s="269" t="e">
        <f t="shared" si="144"/>
        <v>#VALUE!</v>
      </c>
      <c r="L916" s="269" t="e">
        <f t="shared" si="145"/>
        <v>#VALUE!</v>
      </c>
      <c r="M916" s="335" t="e">
        <f t="shared" si="146"/>
        <v>#VALUE!</v>
      </c>
      <c r="N916" s="269" t="e">
        <f t="shared" si="147"/>
        <v>#VALUE!</v>
      </c>
      <c r="O916" s="269" t="e">
        <f t="shared" si="148"/>
        <v>#VALUE!</v>
      </c>
      <c r="P916" s="340" t="e">
        <f t="shared" si="149"/>
        <v>#VALUE!</v>
      </c>
      <c r="Q916" s="353" t="str">
        <f>IFERROR(VLOOKUP(F916,Database!A:F,6,FALSE),"No")</f>
        <v>No</v>
      </c>
      <c r="R916" s="353" t="str">
        <f>IFERROR(VLOOKUP(F917,Database!A:E,5,FALSE),"")</f>
        <v/>
      </c>
      <c r="S916" s="352" t="str">
        <f>IFERROR(VLOOKUP(F916,Database!A:G,7,FALSE),"FG not Found")</f>
        <v>FG not Found</v>
      </c>
      <c r="T916" s="281" t="b">
        <f t="shared" si="150"/>
        <v>0</v>
      </c>
      <c r="X916" s="284" t="e">
        <f>IF(VLOOKUP($T916,Tags!A:AU,28)=$E916,"Tags/Reported Prod Match","Not a Match")</f>
        <v>#N/A</v>
      </c>
    </row>
    <row r="917" spans="1:24" x14ac:dyDescent="0.25">
      <c r="A917" s="282">
        <f t="shared" si="142"/>
        <v>911.1</v>
      </c>
      <c r="B917" s="630"/>
      <c r="C917" s="615">
        <v>0</v>
      </c>
      <c r="D917" s="615"/>
      <c r="E917" s="267">
        <f t="shared" si="143"/>
        <v>0</v>
      </c>
      <c r="F917" s="615"/>
      <c r="G917" s="267" t="str">
        <f>IFERROR(VLOOKUP(F917,Database!A:D,2,FALSE),"FG not Found")</f>
        <v>FG not Found</v>
      </c>
      <c r="H917" s="269" t="str">
        <f>IFERROR(VLOOKUP(F917,Database!A:C,3,FALSE),"r")</f>
        <v>r</v>
      </c>
      <c r="I917" s="269" t="str">
        <f>IFERROR(VLOOKUP(F917,Database!A:D,4,FALSE),"r")</f>
        <v>r</v>
      </c>
      <c r="J917" s="615"/>
      <c r="K917" s="269" t="e">
        <f t="shared" si="144"/>
        <v>#VALUE!</v>
      </c>
      <c r="L917" s="269" t="e">
        <f t="shared" si="145"/>
        <v>#VALUE!</v>
      </c>
      <c r="M917" s="335" t="e">
        <f t="shared" si="146"/>
        <v>#VALUE!</v>
      </c>
      <c r="N917" s="269" t="e">
        <f t="shared" si="147"/>
        <v>#VALUE!</v>
      </c>
      <c r="O917" s="269" t="e">
        <f t="shared" si="148"/>
        <v>#VALUE!</v>
      </c>
      <c r="P917" s="340" t="e">
        <f t="shared" si="149"/>
        <v>#VALUE!</v>
      </c>
      <c r="Q917" s="353" t="str">
        <f>IFERROR(VLOOKUP(F917,Database!A:F,6,FALSE),"No")</f>
        <v>No</v>
      </c>
      <c r="R917" s="353" t="str">
        <f>IFERROR(VLOOKUP(F918,Database!A:E,5,FALSE),"")</f>
        <v/>
      </c>
      <c r="S917" s="352" t="str">
        <f>IFERROR(VLOOKUP(F917,Database!A:G,7,FALSE),"FG not Found")</f>
        <v>FG not Found</v>
      </c>
      <c r="T917" s="281" t="b">
        <f t="shared" si="150"/>
        <v>0</v>
      </c>
      <c r="X917" s="284" t="e">
        <f>IF(VLOOKUP($T917,Tags!A:AU,28)=$E917,"Tags/Reported Prod Match","Not a Match")</f>
        <v>#N/A</v>
      </c>
    </row>
    <row r="918" spans="1:24" x14ac:dyDescent="0.25">
      <c r="A918" s="282">
        <f t="shared" si="142"/>
        <v>912.1</v>
      </c>
      <c r="B918" s="630"/>
      <c r="C918" s="615">
        <v>0</v>
      </c>
      <c r="D918" s="615"/>
      <c r="E918" s="267">
        <f t="shared" si="143"/>
        <v>0</v>
      </c>
      <c r="F918" s="615"/>
      <c r="G918" s="267" t="str">
        <f>IFERROR(VLOOKUP(F918,Database!A:D,2,FALSE),"FG not Found")</f>
        <v>FG not Found</v>
      </c>
      <c r="H918" s="269" t="str">
        <f>IFERROR(VLOOKUP(F918,Database!A:C,3,FALSE),"r")</f>
        <v>r</v>
      </c>
      <c r="I918" s="269" t="str">
        <f>IFERROR(VLOOKUP(F918,Database!A:D,4,FALSE),"r")</f>
        <v>r</v>
      </c>
      <c r="J918" s="615"/>
      <c r="K918" s="269" t="e">
        <f t="shared" si="144"/>
        <v>#VALUE!</v>
      </c>
      <c r="L918" s="269" t="e">
        <f t="shared" si="145"/>
        <v>#VALUE!</v>
      </c>
      <c r="M918" s="335" t="e">
        <f t="shared" si="146"/>
        <v>#VALUE!</v>
      </c>
      <c r="N918" s="269" t="e">
        <f t="shared" si="147"/>
        <v>#VALUE!</v>
      </c>
      <c r="O918" s="269" t="e">
        <f t="shared" si="148"/>
        <v>#VALUE!</v>
      </c>
      <c r="P918" s="340" t="e">
        <f t="shared" si="149"/>
        <v>#VALUE!</v>
      </c>
      <c r="Q918" s="353" t="str">
        <f>IFERROR(VLOOKUP(F918,Database!A:F,6,FALSE),"No")</f>
        <v>No</v>
      </c>
      <c r="R918" s="353" t="str">
        <f>IFERROR(VLOOKUP(F919,Database!A:E,5,FALSE),"")</f>
        <v/>
      </c>
      <c r="S918" s="352" t="str">
        <f>IFERROR(VLOOKUP(F918,Database!A:G,7,FALSE),"FG not Found")</f>
        <v>FG not Found</v>
      </c>
      <c r="T918" s="281" t="b">
        <f t="shared" si="150"/>
        <v>0</v>
      </c>
      <c r="X918" s="284" t="e">
        <f>IF(VLOOKUP($T918,Tags!A:AU,28)=$E918,"Tags/Reported Prod Match","Not a Match")</f>
        <v>#N/A</v>
      </c>
    </row>
    <row r="919" spans="1:24" x14ac:dyDescent="0.25">
      <c r="A919" s="282">
        <f t="shared" si="142"/>
        <v>913.1</v>
      </c>
      <c r="B919" s="630"/>
      <c r="C919" s="615">
        <v>0</v>
      </c>
      <c r="D919" s="615"/>
      <c r="E919" s="267">
        <f t="shared" si="143"/>
        <v>0</v>
      </c>
      <c r="F919" s="615"/>
      <c r="G919" s="267" t="str">
        <f>IFERROR(VLOOKUP(F919,Database!A:D,2,FALSE),"FG not Found")</f>
        <v>FG not Found</v>
      </c>
      <c r="H919" s="269" t="str">
        <f>IFERROR(VLOOKUP(F919,Database!A:C,3,FALSE),"r")</f>
        <v>r</v>
      </c>
      <c r="I919" s="269" t="str">
        <f>IFERROR(VLOOKUP(F919,Database!A:D,4,FALSE),"r")</f>
        <v>r</v>
      </c>
      <c r="J919" s="615"/>
      <c r="K919" s="269" t="e">
        <f t="shared" si="144"/>
        <v>#VALUE!</v>
      </c>
      <c r="L919" s="269" t="e">
        <f t="shared" si="145"/>
        <v>#VALUE!</v>
      </c>
      <c r="M919" s="335" t="e">
        <f t="shared" si="146"/>
        <v>#VALUE!</v>
      </c>
      <c r="N919" s="269" t="e">
        <f t="shared" si="147"/>
        <v>#VALUE!</v>
      </c>
      <c r="O919" s="269" t="e">
        <f t="shared" si="148"/>
        <v>#VALUE!</v>
      </c>
      <c r="P919" s="340" t="e">
        <f t="shared" si="149"/>
        <v>#VALUE!</v>
      </c>
      <c r="Q919" s="353" t="str">
        <f>IFERROR(VLOOKUP(F919,Database!A:F,6,FALSE),"No")</f>
        <v>No</v>
      </c>
      <c r="R919" s="353" t="str">
        <f>IFERROR(VLOOKUP(F920,Database!A:E,5,FALSE),"")</f>
        <v/>
      </c>
      <c r="S919" s="352" t="str">
        <f>IFERROR(VLOOKUP(F919,Database!A:G,7,FALSE),"FG not Found")</f>
        <v>FG not Found</v>
      </c>
      <c r="T919" s="281" t="b">
        <f t="shared" si="150"/>
        <v>0</v>
      </c>
      <c r="X919" s="284" t="e">
        <f>IF(VLOOKUP($T919,Tags!A:AU,28)=$E919,"Tags/Reported Prod Match","Not a Match")</f>
        <v>#N/A</v>
      </c>
    </row>
    <row r="920" spans="1:24" x14ac:dyDescent="0.25">
      <c r="A920" s="282">
        <f t="shared" si="142"/>
        <v>914.1</v>
      </c>
      <c r="B920" s="630"/>
      <c r="C920" s="615">
        <v>0</v>
      </c>
      <c r="D920" s="615"/>
      <c r="E920" s="267">
        <f t="shared" si="143"/>
        <v>0</v>
      </c>
      <c r="F920" s="615"/>
      <c r="G920" s="267" t="str">
        <f>IFERROR(VLOOKUP(F920,Database!A:D,2,FALSE),"FG not Found")</f>
        <v>FG not Found</v>
      </c>
      <c r="H920" s="269" t="str">
        <f>IFERROR(VLOOKUP(F920,Database!A:C,3,FALSE),"r")</f>
        <v>r</v>
      </c>
      <c r="I920" s="269" t="str">
        <f>IFERROR(VLOOKUP(F920,Database!A:D,4,FALSE),"r")</f>
        <v>r</v>
      </c>
      <c r="J920" s="615"/>
      <c r="K920" s="269" t="e">
        <f t="shared" si="144"/>
        <v>#VALUE!</v>
      </c>
      <c r="L920" s="269" t="e">
        <f t="shared" si="145"/>
        <v>#VALUE!</v>
      </c>
      <c r="M920" s="335" t="e">
        <f t="shared" si="146"/>
        <v>#VALUE!</v>
      </c>
      <c r="N920" s="269" t="e">
        <f t="shared" si="147"/>
        <v>#VALUE!</v>
      </c>
      <c r="O920" s="269" t="e">
        <f t="shared" si="148"/>
        <v>#VALUE!</v>
      </c>
      <c r="P920" s="340" t="e">
        <f t="shared" si="149"/>
        <v>#VALUE!</v>
      </c>
      <c r="Q920" s="353" t="str">
        <f>IFERROR(VLOOKUP(F920,Database!A:F,6,FALSE),"No")</f>
        <v>No</v>
      </c>
      <c r="R920" s="353" t="str">
        <f>IFERROR(VLOOKUP(F921,Database!A:E,5,FALSE),"")</f>
        <v/>
      </c>
      <c r="S920" s="352" t="str">
        <f>IFERROR(VLOOKUP(F920,Database!A:G,7,FALSE),"FG not Found")</f>
        <v>FG not Found</v>
      </c>
      <c r="T920" s="281" t="b">
        <f t="shared" si="150"/>
        <v>0</v>
      </c>
      <c r="X920" s="284" t="e">
        <f>IF(VLOOKUP($T920,Tags!A:AU,28)=$E920,"Tags/Reported Prod Match","Not a Match")</f>
        <v>#N/A</v>
      </c>
    </row>
    <row r="921" spans="1:24" x14ac:dyDescent="0.25">
      <c r="A921" s="282">
        <f t="shared" si="142"/>
        <v>915.1</v>
      </c>
      <c r="B921" s="630"/>
      <c r="C921" s="615">
        <v>0</v>
      </c>
      <c r="D921" s="615"/>
      <c r="E921" s="267">
        <f t="shared" si="143"/>
        <v>0</v>
      </c>
      <c r="F921" s="615"/>
      <c r="G921" s="267" t="str">
        <f>IFERROR(VLOOKUP(F921,Database!A:D,2,FALSE),"FG not Found")</f>
        <v>FG not Found</v>
      </c>
      <c r="H921" s="269" t="str">
        <f>IFERROR(VLOOKUP(F921,Database!A:C,3,FALSE),"r")</f>
        <v>r</v>
      </c>
      <c r="I921" s="269" t="str">
        <f>IFERROR(VLOOKUP(F921,Database!A:D,4,FALSE),"r")</f>
        <v>r</v>
      </c>
      <c r="J921" s="615"/>
      <c r="K921" s="269" t="e">
        <f t="shared" si="144"/>
        <v>#VALUE!</v>
      </c>
      <c r="L921" s="269" t="e">
        <f t="shared" si="145"/>
        <v>#VALUE!</v>
      </c>
      <c r="M921" s="335" t="e">
        <f t="shared" si="146"/>
        <v>#VALUE!</v>
      </c>
      <c r="N921" s="269" t="e">
        <f t="shared" si="147"/>
        <v>#VALUE!</v>
      </c>
      <c r="O921" s="269" t="e">
        <f t="shared" si="148"/>
        <v>#VALUE!</v>
      </c>
      <c r="P921" s="340" t="e">
        <f t="shared" si="149"/>
        <v>#VALUE!</v>
      </c>
      <c r="Q921" s="353" t="str">
        <f>IFERROR(VLOOKUP(F921,Database!A:F,6,FALSE),"No")</f>
        <v>No</v>
      </c>
      <c r="R921" s="353" t="str">
        <f>IFERROR(VLOOKUP(F922,Database!A:E,5,FALSE),"")</f>
        <v/>
      </c>
      <c r="S921" s="352" t="str">
        <f>IFERROR(VLOOKUP(F921,Database!A:G,7,FALSE),"FG not Found")</f>
        <v>FG not Found</v>
      </c>
      <c r="T921" s="281" t="b">
        <f t="shared" si="150"/>
        <v>0</v>
      </c>
      <c r="X921" s="284" t="e">
        <f>IF(VLOOKUP($T921,Tags!A:AU,28)=$E921,"Tags/Reported Prod Match","Not a Match")</f>
        <v>#N/A</v>
      </c>
    </row>
    <row r="922" spans="1:24" x14ac:dyDescent="0.25">
      <c r="A922" s="282">
        <f t="shared" si="142"/>
        <v>916.1</v>
      </c>
      <c r="B922" s="630"/>
      <c r="C922" s="615">
        <v>0</v>
      </c>
      <c r="D922" s="615"/>
      <c r="E922" s="267">
        <f t="shared" si="143"/>
        <v>0</v>
      </c>
      <c r="F922" s="615"/>
      <c r="G922" s="267" t="str">
        <f>IFERROR(VLOOKUP(F922,Database!A:D,2,FALSE),"FG not Found")</f>
        <v>FG not Found</v>
      </c>
      <c r="H922" s="269" t="str">
        <f>IFERROR(VLOOKUP(F922,Database!A:C,3,FALSE),"r")</f>
        <v>r</v>
      </c>
      <c r="I922" s="269" t="str">
        <f>IFERROR(VLOOKUP(F922,Database!A:D,4,FALSE),"r")</f>
        <v>r</v>
      </c>
      <c r="J922" s="615"/>
      <c r="K922" s="269" t="e">
        <f t="shared" si="144"/>
        <v>#VALUE!</v>
      </c>
      <c r="L922" s="269" t="e">
        <f t="shared" si="145"/>
        <v>#VALUE!</v>
      </c>
      <c r="M922" s="335" t="e">
        <f t="shared" si="146"/>
        <v>#VALUE!</v>
      </c>
      <c r="N922" s="269" t="e">
        <f t="shared" si="147"/>
        <v>#VALUE!</v>
      </c>
      <c r="O922" s="269" t="e">
        <f t="shared" si="148"/>
        <v>#VALUE!</v>
      </c>
      <c r="P922" s="340" t="e">
        <f t="shared" si="149"/>
        <v>#VALUE!</v>
      </c>
      <c r="Q922" s="353" t="str">
        <f>IFERROR(VLOOKUP(F922,Database!A:F,6,FALSE),"No")</f>
        <v>No</v>
      </c>
      <c r="R922" s="353" t="str">
        <f>IFERROR(VLOOKUP(F923,Database!A:E,5,FALSE),"")</f>
        <v/>
      </c>
      <c r="S922" s="352" t="str">
        <f>IFERROR(VLOOKUP(F922,Database!A:G,7,FALSE),"FG not Found")</f>
        <v>FG not Found</v>
      </c>
      <c r="T922" s="281" t="b">
        <f t="shared" si="150"/>
        <v>0</v>
      </c>
      <c r="X922" s="284" t="e">
        <f>IF(VLOOKUP($T922,Tags!A:AU,28)=$E922,"Tags/Reported Prod Match","Not a Match")</f>
        <v>#N/A</v>
      </c>
    </row>
    <row r="923" spans="1:24" x14ac:dyDescent="0.25">
      <c r="A923" s="282">
        <f t="shared" si="142"/>
        <v>917.1</v>
      </c>
      <c r="B923" s="630"/>
      <c r="C923" s="615">
        <v>0</v>
      </c>
      <c r="D923" s="615"/>
      <c r="E923" s="267">
        <f t="shared" si="143"/>
        <v>0</v>
      </c>
      <c r="F923" s="615"/>
      <c r="G923" s="267" t="str">
        <f>IFERROR(VLOOKUP(F923,Database!A:D,2,FALSE),"FG not Found")</f>
        <v>FG not Found</v>
      </c>
      <c r="H923" s="269" t="str">
        <f>IFERROR(VLOOKUP(F923,Database!A:C,3,FALSE),"r")</f>
        <v>r</v>
      </c>
      <c r="I923" s="269" t="str">
        <f>IFERROR(VLOOKUP(F923,Database!A:D,4,FALSE),"r")</f>
        <v>r</v>
      </c>
      <c r="J923" s="615"/>
      <c r="K923" s="269" t="e">
        <f t="shared" si="144"/>
        <v>#VALUE!</v>
      </c>
      <c r="L923" s="269" t="e">
        <f t="shared" si="145"/>
        <v>#VALUE!</v>
      </c>
      <c r="M923" s="335" t="e">
        <f t="shared" si="146"/>
        <v>#VALUE!</v>
      </c>
      <c r="N923" s="269" t="e">
        <f t="shared" si="147"/>
        <v>#VALUE!</v>
      </c>
      <c r="O923" s="269" t="e">
        <f t="shared" si="148"/>
        <v>#VALUE!</v>
      </c>
      <c r="P923" s="340" t="e">
        <f t="shared" si="149"/>
        <v>#VALUE!</v>
      </c>
      <c r="Q923" s="353" t="str">
        <f>IFERROR(VLOOKUP(F923,Database!A:F,6,FALSE),"No")</f>
        <v>No</v>
      </c>
      <c r="R923" s="353" t="str">
        <f>IFERROR(VLOOKUP(F924,Database!A:E,5,FALSE),"")</f>
        <v/>
      </c>
      <c r="S923" s="352" t="str">
        <f>IFERROR(VLOOKUP(F923,Database!A:G,7,FALSE),"FG not Found")</f>
        <v>FG not Found</v>
      </c>
      <c r="T923" s="281" t="b">
        <f t="shared" si="150"/>
        <v>0</v>
      </c>
      <c r="X923" s="284" t="e">
        <f>IF(VLOOKUP($T923,Tags!A:AU,28)=$E923,"Tags/Reported Prod Match","Not a Match")</f>
        <v>#N/A</v>
      </c>
    </row>
    <row r="924" spans="1:24" x14ac:dyDescent="0.25">
      <c r="A924" s="282">
        <f t="shared" si="142"/>
        <v>918.1</v>
      </c>
      <c r="B924" s="630"/>
      <c r="C924" s="615">
        <v>0</v>
      </c>
      <c r="D924" s="615"/>
      <c r="E924" s="267">
        <f t="shared" si="143"/>
        <v>0</v>
      </c>
      <c r="F924" s="615"/>
      <c r="G924" s="267" t="str">
        <f>IFERROR(VLOOKUP(F924,Database!A:D,2,FALSE),"FG not Found")</f>
        <v>FG not Found</v>
      </c>
      <c r="H924" s="269" t="str">
        <f>IFERROR(VLOOKUP(F924,Database!A:C,3,FALSE),"r")</f>
        <v>r</v>
      </c>
      <c r="I924" s="269" t="str">
        <f>IFERROR(VLOOKUP(F924,Database!A:D,4,FALSE),"r")</f>
        <v>r</v>
      </c>
      <c r="J924" s="615"/>
      <c r="K924" s="269" t="e">
        <f t="shared" si="144"/>
        <v>#VALUE!</v>
      </c>
      <c r="L924" s="269" t="e">
        <f t="shared" si="145"/>
        <v>#VALUE!</v>
      </c>
      <c r="M924" s="335" t="e">
        <f t="shared" si="146"/>
        <v>#VALUE!</v>
      </c>
      <c r="N924" s="269" t="e">
        <f t="shared" si="147"/>
        <v>#VALUE!</v>
      </c>
      <c r="O924" s="269" t="e">
        <f t="shared" si="148"/>
        <v>#VALUE!</v>
      </c>
      <c r="P924" s="340" t="e">
        <f t="shared" si="149"/>
        <v>#VALUE!</v>
      </c>
      <c r="Q924" s="353" t="str">
        <f>IFERROR(VLOOKUP(F924,Database!A:F,6,FALSE),"No")</f>
        <v>No</v>
      </c>
      <c r="R924" s="353" t="str">
        <f>IFERROR(VLOOKUP(F925,Database!A:E,5,FALSE),"")</f>
        <v/>
      </c>
      <c r="S924" s="352" t="str">
        <f>IFERROR(VLOOKUP(F924,Database!A:G,7,FALSE),"FG not Found")</f>
        <v>FG not Found</v>
      </c>
      <c r="T924" s="281" t="b">
        <f t="shared" si="150"/>
        <v>0</v>
      </c>
      <c r="X924" s="284" t="e">
        <f>IF(VLOOKUP($T924,Tags!A:AU,28)=$E924,"Tags/Reported Prod Match","Not a Match")</f>
        <v>#N/A</v>
      </c>
    </row>
    <row r="925" spans="1:24" x14ac:dyDescent="0.25">
      <c r="A925" s="282">
        <f t="shared" si="142"/>
        <v>919.1</v>
      </c>
      <c r="B925" s="630"/>
      <c r="C925" s="615">
        <v>0</v>
      </c>
      <c r="D925" s="615"/>
      <c r="E925" s="267">
        <f t="shared" si="143"/>
        <v>0</v>
      </c>
      <c r="F925" s="615"/>
      <c r="G925" s="267" t="str">
        <f>IFERROR(VLOOKUP(F925,Database!A:D,2,FALSE),"FG not Found")</f>
        <v>FG not Found</v>
      </c>
      <c r="H925" s="269" t="str">
        <f>IFERROR(VLOOKUP(F925,Database!A:C,3,FALSE),"r")</f>
        <v>r</v>
      </c>
      <c r="I925" s="269" t="str">
        <f>IFERROR(VLOOKUP(F925,Database!A:D,4,FALSE),"r")</f>
        <v>r</v>
      </c>
      <c r="J925" s="615"/>
      <c r="K925" s="269" t="e">
        <f t="shared" si="144"/>
        <v>#VALUE!</v>
      </c>
      <c r="L925" s="269" t="e">
        <f t="shared" si="145"/>
        <v>#VALUE!</v>
      </c>
      <c r="M925" s="335" t="e">
        <f t="shared" si="146"/>
        <v>#VALUE!</v>
      </c>
      <c r="N925" s="269" t="e">
        <f t="shared" si="147"/>
        <v>#VALUE!</v>
      </c>
      <c r="O925" s="269" t="e">
        <f t="shared" si="148"/>
        <v>#VALUE!</v>
      </c>
      <c r="P925" s="340" t="e">
        <f t="shared" si="149"/>
        <v>#VALUE!</v>
      </c>
      <c r="Q925" s="353" t="str">
        <f>IFERROR(VLOOKUP(F925,Database!A:F,6,FALSE),"No")</f>
        <v>No</v>
      </c>
      <c r="R925" s="353" t="str">
        <f>IFERROR(VLOOKUP(F926,Database!A:E,5,FALSE),"")</f>
        <v/>
      </c>
      <c r="S925" s="352" t="str">
        <f>IFERROR(VLOOKUP(F925,Database!A:G,7,FALSE),"FG not Found")</f>
        <v>FG not Found</v>
      </c>
      <c r="T925" s="281" t="b">
        <f t="shared" si="150"/>
        <v>0</v>
      </c>
      <c r="X925" s="284" t="e">
        <f>IF(VLOOKUP($T925,Tags!A:AU,28)=$E925,"Tags/Reported Prod Match","Not a Match")</f>
        <v>#N/A</v>
      </c>
    </row>
    <row r="926" spans="1:24" x14ac:dyDescent="0.25">
      <c r="A926" s="282">
        <f t="shared" si="142"/>
        <v>920.1</v>
      </c>
      <c r="B926" s="630"/>
      <c r="C926" s="615">
        <v>0</v>
      </c>
      <c r="D926" s="615"/>
      <c r="E926" s="267">
        <f t="shared" si="143"/>
        <v>0</v>
      </c>
      <c r="F926" s="615"/>
      <c r="G926" s="267" t="str">
        <f>IFERROR(VLOOKUP(F926,Database!A:D,2,FALSE),"FG not Found")</f>
        <v>FG not Found</v>
      </c>
      <c r="H926" s="269" t="str">
        <f>IFERROR(VLOOKUP(F926,Database!A:C,3,FALSE),"r")</f>
        <v>r</v>
      </c>
      <c r="I926" s="269" t="str">
        <f>IFERROR(VLOOKUP(F926,Database!A:D,4,FALSE),"r")</f>
        <v>r</v>
      </c>
      <c r="J926" s="615"/>
      <c r="K926" s="269" t="e">
        <f t="shared" si="144"/>
        <v>#VALUE!</v>
      </c>
      <c r="L926" s="269" t="e">
        <f t="shared" si="145"/>
        <v>#VALUE!</v>
      </c>
      <c r="M926" s="335" t="e">
        <f t="shared" si="146"/>
        <v>#VALUE!</v>
      </c>
      <c r="N926" s="269" t="e">
        <f t="shared" si="147"/>
        <v>#VALUE!</v>
      </c>
      <c r="O926" s="269" t="e">
        <f t="shared" si="148"/>
        <v>#VALUE!</v>
      </c>
      <c r="P926" s="340" t="e">
        <f t="shared" si="149"/>
        <v>#VALUE!</v>
      </c>
      <c r="Q926" s="353" t="str">
        <f>IFERROR(VLOOKUP(F926,Database!A:F,6,FALSE),"No")</f>
        <v>No</v>
      </c>
      <c r="R926" s="353" t="str">
        <f>IFERROR(VLOOKUP(F927,Database!A:E,5,FALSE),"")</f>
        <v/>
      </c>
      <c r="S926" s="352" t="str">
        <f>IFERROR(VLOOKUP(F926,Database!A:G,7,FALSE),"FG not Found")</f>
        <v>FG not Found</v>
      </c>
      <c r="T926" s="281" t="b">
        <f t="shared" si="150"/>
        <v>0</v>
      </c>
      <c r="X926" s="284" t="e">
        <f>IF(VLOOKUP($T926,Tags!A:AU,28)=$E926,"Tags/Reported Prod Match","Not a Match")</f>
        <v>#N/A</v>
      </c>
    </row>
    <row r="927" spans="1:24" x14ac:dyDescent="0.25">
      <c r="A927" s="282">
        <f t="shared" si="142"/>
        <v>921.1</v>
      </c>
      <c r="B927" s="630"/>
      <c r="C927" s="615">
        <v>0</v>
      </c>
      <c r="D927" s="615"/>
      <c r="E927" s="267">
        <f t="shared" si="143"/>
        <v>0</v>
      </c>
      <c r="F927" s="615"/>
      <c r="G927" s="267" t="str">
        <f>IFERROR(VLOOKUP(F927,Database!A:D,2,FALSE),"FG not Found")</f>
        <v>FG not Found</v>
      </c>
      <c r="H927" s="269" t="str">
        <f>IFERROR(VLOOKUP(F927,Database!A:C,3,FALSE),"r")</f>
        <v>r</v>
      </c>
      <c r="I927" s="269" t="str">
        <f>IFERROR(VLOOKUP(F927,Database!A:D,4,FALSE),"r")</f>
        <v>r</v>
      </c>
      <c r="J927" s="615"/>
      <c r="K927" s="269" t="e">
        <f t="shared" si="144"/>
        <v>#VALUE!</v>
      </c>
      <c r="L927" s="269" t="e">
        <f t="shared" si="145"/>
        <v>#VALUE!</v>
      </c>
      <c r="M927" s="335" t="e">
        <f t="shared" si="146"/>
        <v>#VALUE!</v>
      </c>
      <c r="N927" s="269" t="e">
        <f t="shared" si="147"/>
        <v>#VALUE!</v>
      </c>
      <c r="O927" s="269" t="e">
        <f t="shared" si="148"/>
        <v>#VALUE!</v>
      </c>
      <c r="P927" s="340" t="e">
        <f t="shared" si="149"/>
        <v>#VALUE!</v>
      </c>
      <c r="Q927" s="353" t="str">
        <f>IFERROR(VLOOKUP(F927,Database!A:F,6,FALSE),"No")</f>
        <v>No</v>
      </c>
      <c r="R927" s="353" t="str">
        <f>IFERROR(VLOOKUP(F928,Database!A:E,5,FALSE),"")</f>
        <v/>
      </c>
      <c r="S927" s="352" t="str">
        <f>IFERROR(VLOOKUP(F927,Database!A:G,7,FALSE),"FG not Found")</f>
        <v>FG not Found</v>
      </c>
      <c r="T927" s="281" t="b">
        <f t="shared" si="150"/>
        <v>0</v>
      </c>
      <c r="X927" s="284" t="e">
        <f>IF(VLOOKUP($T927,Tags!A:AU,28)=$E927,"Tags/Reported Prod Match","Not a Match")</f>
        <v>#N/A</v>
      </c>
    </row>
    <row r="928" spans="1:24" x14ac:dyDescent="0.25">
      <c r="A928" s="282">
        <f t="shared" si="142"/>
        <v>922.1</v>
      </c>
      <c r="B928" s="630"/>
      <c r="C928" s="615">
        <v>0</v>
      </c>
      <c r="D928" s="615"/>
      <c r="E928" s="267">
        <f t="shared" si="143"/>
        <v>0</v>
      </c>
      <c r="F928" s="615"/>
      <c r="G928" s="267" t="str">
        <f>IFERROR(VLOOKUP(F928,Database!A:D,2,FALSE),"FG not Found")</f>
        <v>FG not Found</v>
      </c>
      <c r="H928" s="269" t="str">
        <f>IFERROR(VLOOKUP(F928,Database!A:C,3,FALSE),"r")</f>
        <v>r</v>
      </c>
      <c r="I928" s="269" t="str">
        <f>IFERROR(VLOOKUP(F928,Database!A:D,4,FALSE),"r")</f>
        <v>r</v>
      </c>
      <c r="J928" s="615"/>
      <c r="K928" s="269" t="e">
        <f t="shared" si="144"/>
        <v>#VALUE!</v>
      </c>
      <c r="L928" s="269" t="e">
        <f t="shared" si="145"/>
        <v>#VALUE!</v>
      </c>
      <c r="M928" s="335" t="e">
        <f t="shared" si="146"/>
        <v>#VALUE!</v>
      </c>
      <c r="N928" s="269" t="e">
        <f t="shared" si="147"/>
        <v>#VALUE!</v>
      </c>
      <c r="O928" s="269" t="e">
        <f t="shared" si="148"/>
        <v>#VALUE!</v>
      </c>
      <c r="P928" s="340" t="e">
        <f t="shared" si="149"/>
        <v>#VALUE!</v>
      </c>
      <c r="Q928" s="353" t="str">
        <f>IFERROR(VLOOKUP(F928,Database!A:F,6,FALSE),"No")</f>
        <v>No</v>
      </c>
      <c r="R928" s="353" t="str">
        <f>IFERROR(VLOOKUP(F929,Database!A:E,5,FALSE),"")</f>
        <v/>
      </c>
      <c r="S928" s="352" t="str">
        <f>IFERROR(VLOOKUP(F928,Database!A:G,7,FALSE),"FG not Found")</f>
        <v>FG not Found</v>
      </c>
      <c r="T928" s="281" t="b">
        <f t="shared" si="150"/>
        <v>0</v>
      </c>
      <c r="X928" s="284" t="e">
        <f>IF(VLOOKUP($T928,Tags!A:AU,28)=$E928,"Tags/Reported Prod Match","Not a Match")</f>
        <v>#N/A</v>
      </c>
    </row>
    <row r="929" spans="1:24" x14ac:dyDescent="0.25">
      <c r="A929" s="282">
        <f t="shared" si="142"/>
        <v>923.1</v>
      </c>
      <c r="B929" s="630"/>
      <c r="C929" s="615">
        <v>0</v>
      </c>
      <c r="D929" s="615"/>
      <c r="E929" s="267">
        <f t="shared" si="143"/>
        <v>0</v>
      </c>
      <c r="F929" s="615"/>
      <c r="G929" s="267" t="str">
        <f>IFERROR(VLOOKUP(F929,Database!A:D,2,FALSE),"FG not Found")</f>
        <v>FG not Found</v>
      </c>
      <c r="H929" s="269" t="str">
        <f>IFERROR(VLOOKUP(F929,Database!A:C,3,FALSE),"r")</f>
        <v>r</v>
      </c>
      <c r="I929" s="269" t="str">
        <f>IFERROR(VLOOKUP(F929,Database!A:D,4,FALSE),"r")</f>
        <v>r</v>
      </c>
      <c r="J929" s="615"/>
      <c r="K929" s="269" t="e">
        <f t="shared" si="144"/>
        <v>#VALUE!</v>
      </c>
      <c r="L929" s="269" t="e">
        <f t="shared" si="145"/>
        <v>#VALUE!</v>
      </c>
      <c r="M929" s="335" t="e">
        <f t="shared" si="146"/>
        <v>#VALUE!</v>
      </c>
      <c r="N929" s="269" t="e">
        <f t="shared" si="147"/>
        <v>#VALUE!</v>
      </c>
      <c r="O929" s="269" t="e">
        <f t="shared" si="148"/>
        <v>#VALUE!</v>
      </c>
      <c r="P929" s="340" t="e">
        <f t="shared" si="149"/>
        <v>#VALUE!</v>
      </c>
      <c r="Q929" s="353" t="str">
        <f>IFERROR(VLOOKUP(F929,Database!A:F,6,FALSE),"No")</f>
        <v>No</v>
      </c>
      <c r="R929" s="353" t="str">
        <f>IFERROR(VLOOKUP(F930,Database!A:E,5,FALSE),"")</f>
        <v/>
      </c>
      <c r="S929" s="352" t="str">
        <f>IFERROR(VLOOKUP(F929,Database!A:G,7,FALSE),"FG not Found")</f>
        <v>FG not Found</v>
      </c>
      <c r="T929" s="281" t="b">
        <f t="shared" si="150"/>
        <v>0</v>
      </c>
      <c r="X929" s="284" t="e">
        <f>IF(VLOOKUP($T929,Tags!A:AU,28)=$E929,"Tags/Reported Prod Match","Not a Match")</f>
        <v>#N/A</v>
      </c>
    </row>
    <row r="930" spans="1:24" x14ac:dyDescent="0.25">
      <c r="A930" s="282">
        <f t="shared" si="142"/>
        <v>924.1</v>
      </c>
      <c r="B930" s="630"/>
      <c r="C930" s="615">
        <v>0</v>
      </c>
      <c r="D930" s="615"/>
      <c r="E930" s="267">
        <f t="shared" si="143"/>
        <v>0</v>
      </c>
      <c r="F930" s="615"/>
      <c r="G930" s="267" t="str">
        <f>IFERROR(VLOOKUP(F930,Database!A:D,2,FALSE),"FG not Found")</f>
        <v>FG not Found</v>
      </c>
      <c r="H930" s="269" t="str">
        <f>IFERROR(VLOOKUP(F930,Database!A:C,3,FALSE),"r")</f>
        <v>r</v>
      </c>
      <c r="I930" s="269" t="str">
        <f>IFERROR(VLOOKUP(F930,Database!A:D,4,FALSE),"r")</f>
        <v>r</v>
      </c>
      <c r="J930" s="615"/>
      <c r="K930" s="269" t="e">
        <f t="shared" si="144"/>
        <v>#VALUE!</v>
      </c>
      <c r="L930" s="269" t="e">
        <f t="shared" si="145"/>
        <v>#VALUE!</v>
      </c>
      <c r="M930" s="335" t="e">
        <f t="shared" si="146"/>
        <v>#VALUE!</v>
      </c>
      <c r="N930" s="269" t="e">
        <f t="shared" si="147"/>
        <v>#VALUE!</v>
      </c>
      <c r="O930" s="269" t="e">
        <f t="shared" si="148"/>
        <v>#VALUE!</v>
      </c>
      <c r="P930" s="340" t="e">
        <f t="shared" si="149"/>
        <v>#VALUE!</v>
      </c>
      <c r="Q930" s="353" t="str">
        <f>IFERROR(VLOOKUP(F930,Database!A:F,6,FALSE),"No")</f>
        <v>No</v>
      </c>
      <c r="R930" s="353" t="str">
        <f>IFERROR(VLOOKUP(F931,Database!A:E,5,FALSE),"")</f>
        <v/>
      </c>
      <c r="S930" s="352" t="str">
        <f>IFERROR(VLOOKUP(F930,Database!A:G,7,FALSE),"FG not Found")</f>
        <v>FG not Found</v>
      </c>
      <c r="T930" s="281" t="b">
        <f t="shared" si="150"/>
        <v>0</v>
      </c>
      <c r="X930" s="284" t="e">
        <f>IF(VLOOKUP($T930,Tags!A:AU,28)=$E930,"Tags/Reported Prod Match","Not a Match")</f>
        <v>#N/A</v>
      </c>
    </row>
    <row r="931" spans="1:24" x14ac:dyDescent="0.25">
      <c r="A931" s="282">
        <f t="shared" si="142"/>
        <v>925.1</v>
      </c>
      <c r="B931" s="630"/>
      <c r="C931" s="615">
        <v>0</v>
      </c>
      <c r="D931" s="615"/>
      <c r="E931" s="267">
        <f t="shared" si="143"/>
        <v>0</v>
      </c>
      <c r="F931" s="615"/>
      <c r="G931" s="267" t="str">
        <f>IFERROR(VLOOKUP(F931,Database!A:D,2,FALSE),"FG not Found")</f>
        <v>FG not Found</v>
      </c>
      <c r="H931" s="269" t="str">
        <f>IFERROR(VLOOKUP(F931,Database!A:C,3,FALSE),"r")</f>
        <v>r</v>
      </c>
      <c r="I931" s="269" t="str">
        <f>IFERROR(VLOOKUP(F931,Database!A:D,4,FALSE),"r")</f>
        <v>r</v>
      </c>
      <c r="J931" s="615"/>
      <c r="K931" s="269" t="e">
        <f t="shared" si="144"/>
        <v>#VALUE!</v>
      </c>
      <c r="L931" s="269" t="e">
        <f t="shared" si="145"/>
        <v>#VALUE!</v>
      </c>
      <c r="M931" s="335" t="e">
        <f t="shared" si="146"/>
        <v>#VALUE!</v>
      </c>
      <c r="N931" s="269" t="e">
        <f t="shared" si="147"/>
        <v>#VALUE!</v>
      </c>
      <c r="O931" s="269" t="e">
        <f t="shared" si="148"/>
        <v>#VALUE!</v>
      </c>
      <c r="P931" s="340" t="e">
        <f t="shared" si="149"/>
        <v>#VALUE!</v>
      </c>
      <c r="Q931" s="353" t="str">
        <f>IFERROR(VLOOKUP(F931,Database!A:F,6,FALSE),"No")</f>
        <v>No</v>
      </c>
      <c r="R931" s="353" t="str">
        <f>IFERROR(VLOOKUP(F932,Database!A:E,5,FALSE),"")</f>
        <v/>
      </c>
      <c r="S931" s="352" t="str">
        <f>IFERROR(VLOOKUP(F931,Database!A:G,7,FALSE),"FG not Found")</f>
        <v>FG not Found</v>
      </c>
      <c r="T931" s="281" t="b">
        <f t="shared" si="150"/>
        <v>0</v>
      </c>
      <c r="X931" s="284" t="e">
        <f>IF(VLOOKUP($T931,Tags!A:AU,28)=$E931,"Tags/Reported Prod Match","Not a Match")</f>
        <v>#N/A</v>
      </c>
    </row>
    <row r="932" spans="1:24" x14ac:dyDescent="0.25">
      <c r="A932" s="282">
        <f t="shared" si="142"/>
        <v>926.1</v>
      </c>
      <c r="B932" s="630"/>
      <c r="C932" s="615">
        <v>0</v>
      </c>
      <c r="D932" s="615"/>
      <c r="E932" s="267">
        <f t="shared" si="143"/>
        <v>0</v>
      </c>
      <c r="F932" s="615"/>
      <c r="G932" s="267" t="str">
        <f>IFERROR(VLOOKUP(F932,Database!A:D,2,FALSE),"FG not Found")</f>
        <v>FG not Found</v>
      </c>
      <c r="H932" s="269" t="str">
        <f>IFERROR(VLOOKUP(F932,Database!A:C,3,FALSE),"r")</f>
        <v>r</v>
      </c>
      <c r="I932" s="269" t="str">
        <f>IFERROR(VLOOKUP(F932,Database!A:D,4,FALSE),"r")</f>
        <v>r</v>
      </c>
      <c r="J932" s="615"/>
      <c r="K932" s="269" t="e">
        <f t="shared" si="144"/>
        <v>#VALUE!</v>
      </c>
      <c r="L932" s="269" t="e">
        <f t="shared" si="145"/>
        <v>#VALUE!</v>
      </c>
      <c r="M932" s="335" t="e">
        <f t="shared" si="146"/>
        <v>#VALUE!</v>
      </c>
      <c r="N932" s="269" t="e">
        <f t="shared" si="147"/>
        <v>#VALUE!</v>
      </c>
      <c r="O932" s="269" t="e">
        <f t="shared" si="148"/>
        <v>#VALUE!</v>
      </c>
      <c r="P932" s="340" t="e">
        <f t="shared" si="149"/>
        <v>#VALUE!</v>
      </c>
      <c r="Q932" s="353" t="str">
        <f>IFERROR(VLOOKUP(F932,Database!A:F,6,FALSE),"No")</f>
        <v>No</v>
      </c>
      <c r="R932" s="353" t="str">
        <f>IFERROR(VLOOKUP(F933,Database!A:E,5,FALSE),"")</f>
        <v/>
      </c>
      <c r="S932" s="352" t="str">
        <f>IFERROR(VLOOKUP(F932,Database!A:G,7,FALSE),"FG not Found")</f>
        <v>FG not Found</v>
      </c>
      <c r="T932" s="281" t="b">
        <f t="shared" si="150"/>
        <v>0</v>
      </c>
      <c r="X932" s="284" t="e">
        <f>IF(VLOOKUP($T932,Tags!A:AU,28)=$E932,"Tags/Reported Prod Match","Not a Match")</f>
        <v>#N/A</v>
      </c>
    </row>
    <row r="933" spans="1:24" x14ac:dyDescent="0.25">
      <c r="A933" s="282">
        <f t="shared" si="142"/>
        <v>927.1</v>
      </c>
      <c r="B933" s="630"/>
      <c r="C933" s="615">
        <v>0</v>
      </c>
      <c r="D933" s="615"/>
      <c r="E933" s="267">
        <f t="shared" si="143"/>
        <v>0</v>
      </c>
      <c r="F933" s="615"/>
      <c r="G933" s="267" t="str">
        <f>IFERROR(VLOOKUP(F933,Database!A:D,2,FALSE),"FG not Found")</f>
        <v>FG not Found</v>
      </c>
      <c r="H933" s="269" t="str">
        <f>IFERROR(VLOOKUP(F933,Database!A:C,3,FALSE),"r")</f>
        <v>r</v>
      </c>
      <c r="I933" s="269" t="str">
        <f>IFERROR(VLOOKUP(F933,Database!A:D,4,FALSE),"r")</f>
        <v>r</v>
      </c>
      <c r="J933" s="615"/>
      <c r="K933" s="269" t="e">
        <f t="shared" si="144"/>
        <v>#VALUE!</v>
      </c>
      <c r="L933" s="269" t="e">
        <f t="shared" si="145"/>
        <v>#VALUE!</v>
      </c>
      <c r="M933" s="335" t="e">
        <f t="shared" si="146"/>
        <v>#VALUE!</v>
      </c>
      <c r="N933" s="269" t="e">
        <f t="shared" si="147"/>
        <v>#VALUE!</v>
      </c>
      <c r="O933" s="269" t="e">
        <f t="shared" si="148"/>
        <v>#VALUE!</v>
      </c>
      <c r="P933" s="340" t="e">
        <f t="shared" si="149"/>
        <v>#VALUE!</v>
      </c>
      <c r="Q933" s="353" t="str">
        <f>IFERROR(VLOOKUP(F933,Database!A:F,6,FALSE),"No")</f>
        <v>No</v>
      </c>
      <c r="R933" s="353" t="str">
        <f>IFERROR(VLOOKUP(F934,Database!A:E,5,FALSE),"")</f>
        <v/>
      </c>
      <c r="S933" s="352" t="str">
        <f>IFERROR(VLOOKUP(F933,Database!A:G,7,FALSE),"FG not Found")</f>
        <v>FG not Found</v>
      </c>
      <c r="T933" s="281" t="b">
        <f t="shared" si="150"/>
        <v>0</v>
      </c>
      <c r="X933" s="284" t="e">
        <f>IF(VLOOKUP($T933,Tags!A:AU,28)=$E933,"Tags/Reported Prod Match","Not a Match")</f>
        <v>#N/A</v>
      </c>
    </row>
    <row r="934" spans="1:24" x14ac:dyDescent="0.25">
      <c r="A934" s="282">
        <f t="shared" si="142"/>
        <v>928.1</v>
      </c>
      <c r="B934" s="630"/>
      <c r="C934" s="615">
        <v>0</v>
      </c>
      <c r="D934" s="615"/>
      <c r="E934" s="267">
        <f t="shared" si="143"/>
        <v>0</v>
      </c>
      <c r="F934" s="615"/>
      <c r="G934" s="267" t="str">
        <f>IFERROR(VLOOKUP(F934,Database!A:D,2,FALSE),"FG not Found")</f>
        <v>FG not Found</v>
      </c>
      <c r="H934" s="269" t="str">
        <f>IFERROR(VLOOKUP(F934,Database!A:C,3,FALSE),"r")</f>
        <v>r</v>
      </c>
      <c r="I934" s="269" t="str">
        <f>IFERROR(VLOOKUP(F934,Database!A:D,4,FALSE),"r")</f>
        <v>r</v>
      </c>
      <c r="J934" s="615"/>
      <c r="K934" s="269" t="e">
        <f t="shared" si="144"/>
        <v>#VALUE!</v>
      </c>
      <c r="L934" s="269" t="e">
        <f t="shared" si="145"/>
        <v>#VALUE!</v>
      </c>
      <c r="M934" s="335" t="e">
        <f t="shared" si="146"/>
        <v>#VALUE!</v>
      </c>
      <c r="N934" s="269" t="e">
        <f t="shared" si="147"/>
        <v>#VALUE!</v>
      </c>
      <c r="O934" s="269" t="e">
        <f t="shared" si="148"/>
        <v>#VALUE!</v>
      </c>
      <c r="P934" s="340" t="e">
        <f t="shared" si="149"/>
        <v>#VALUE!</v>
      </c>
      <c r="Q934" s="353" t="str">
        <f>IFERROR(VLOOKUP(F934,Database!A:F,6,FALSE),"No")</f>
        <v>No</v>
      </c>
      <c r="R934" s="353" t="str">
        <f>IFERROR(VLOOKUP(F935,Database!A:E,5,FALSE),"")</f>
        <v/>
      </c>
      <c r="S934" s="352" t="str">
        <f>IFERROR(VLOOKUP(F934,Database!A:G,7,FALSE),"FG not Found")</f>
        <v>FG not Found</v>
      </c>
      <c r="T934" s="281" t="b">
        <f t="shared" si="150"/>
        <v>0</v>
      </c>
      <c r="X934" s="284" t="e">
        <f>IF(VLOOKUP($T934,Tags!A:AU,28)=$E934,"Tags/Reported Prod Match","Not a Match")</f>
        <v>#N/A</v>
      </c>
    </row>
    <row r="935" spans="1:24" x14ac:dyDescent="0.25">
      <c r="A935" s="282">
        <f t="shared" si="142"/>
        <v>929.1</v>
      </c>
      <c r="B935" s="630"/>
      <c r="C935" s="615">
        <v>0</v>
      </c>
      <c r="D935" s="615"/>
      <c r="E935" s="267">
        <f t="shared" si="143"/>
        <v>0</v>
      </c>
      <c r="F935" s="615"/>
      <c r="G935" s="267" t="str">
        <f>IFERROR(VLOOKUP(F935,Database!A:D,2,FALSE),"FG not Found")</f>
        <v>FG not Found</v>
      </c>
      <c r="H935" s="269" t="str">
        <f>IFERROR(VLOOKUP(F935,Database!A:C,3,FALSE),"r")</f>
        <v>r</v>
      </c>
      <c r="I935" s="269" t="str">
        <f>IFERROR(VLOOKUP(F935,Database!A:D,4,FALSE),"r")</f>
        <v>r</v>
      </c>
      <c r="J935" s="615"/>
      <c r="K935" s="269" t="e">
        <f t="shared" si="144"/>
        <v>#VALUE!</v>
      </c>
      <c r="L935" s="269" t="e">
        <f t="shared" si="145"/>
        <v>#VALUE!</v>
      </c>
      <c r="M935" s="335" t="e">
        <f t="shared" si="146"/>
        <v>#VALUE!</v>
      </c>
      <c r="N935" s="269" t="e">
        <f t="shared" si="147"/>
        <v>#VALUE!</v>
      </c>
      <c r="O935" s="269" t="e">
        <f t="shared" si="148"/>
        <v>#VALUE!</v>
      </c>
      <c r="P935" s="340" t="e">
        <f t="shared" si="149"/>
        <v>#VALUE!</v>
      </c>
      <c r="Q935" s="353" t="str">
        <f>IFERROR(VLOOKUP(F935,Database!A:F,6,FALSE),"No")</f>
        <v>No</v>
      </c>
      <c r="R935" s="353" t="str">
        <f>IFERROR(VLOOKUP(F936,Database!A:E,5,FALSE),"")</f>
        <v/>
      </c>
      <c r="S935" s="352" t="str">
        <f>IFERROR(VLOOKUP(F935,Database!A:G,7,FALSE),"FG not Found")</f>
        <v>FG not Found</v>
      </c>
      <c r="T935" s="281" t="b">
        <f t="shared" si="150"/>
        <v>0</v>
      </c>
      <c r="X935" s="284" t="e">
        <f>IF(VLOOKUP($T935,Tags!A:AU,28)=$E935,"Tags/Reported Prod Match","Not a Match")</f>
        <v>#N/A</v>
      </c>
    </row>
    <row r="936" spans="1:24" x14ac:dyDescent="0.25">
      <c r="A936" s="282">
        <f t="shared" si="142"/>
        <v>930.1</v>
      </c>
      <c r="B936" s="630"/>
      <c r="C936" s="615">
        <v>0</v>
      </c>
      <c r="D936" s="615"/>
      <c r="E936" s="267">
        <f t="shared" si="143"/>
        <v>0</v>
      </c>
      <c r="F936" s="615"/>
      <c r="G936" s="267" t="str">
        <f>IFERROR(VLOOKUP(F936,Database!A:D,2,FALSE),"FG not Found")</f>
        <v>FG not Found</v>
      </c>
      <c r="H936" s="269" t="str">
        <f>IFERROR(VLOOKUP(F936,Database!A:C,3,FALSE),"r")</f>
        <v>r</v>
      </c>
      <c r="I936" s="269" t="str">
        <f>IFERROR(VLOOKUP(F936,Database!A:D,4,FALSE),"r")</f>
        <v>r</v>
      </c>
      <c r="J936" s="615"/>
      <c r="K936" s="269" t="e">
        <f t="shared" si="144"/>
        <v>#VALUE!</v>
      </c>
      <c r="L936" s="269" t="e">
        <f t="shared" si="145"/>
        <v>#VALUE!</v>
      </c>
      <c r="M936" s="335" t="e">
        <f t="shared" si="146"/>
        <v>#VALUE!</v>
      </c>
      <c r="N936" s="269" t="e">
        <f t="shared" si="147"/>
        <v>#VALUE!</v>
      </c>
      <c r="O936" s="269" t="e">
        <f t="shared" si="148"/>
        <v>#VALUE!</v>
      </c>
      <c r="P936" s="340" t="e">
        <f t="shared" si="149"/>
        <v>#VALUE!</v>
      </c>
      <c r="Q936" s="353" t="str">
        <f>IFERROR(VLOOKUP(F936,Database!A:F,6,FALSE),"No")</f>
        <v>No</v>
      </c>
      <c r="R936" s="353" t="str">
        <f>IFERROR(VLOOKUP(F937,Database!A:E,5,FALSE),"")</f>
        <v/>
      </c>
      <c r="S936" s="352" t="str">
        <f>IFERROR(VLOOKUP(F936,Database!A:G,7,FALSE),"FG not Found")</f>
        <v>FG not Found</v>
      </c>
      <c r="T936" s="281" t="b">
        <f t="shared" si="150"/>
        <v>0</v>
      </c>
      <c r="X936" s="284" t="e">
        <f>IF(VLOOKUP($T936,Tags!A:AU,28)=$E936,"Tags/Reported Prod Match","Not a Match")</f>
        <v>#N/A</v>
      </c>
    </row>
    <row r="937" spans="1:24" x14ac:dyDescent="0.25">
      <c r="A937" s="282">
        <f t="shared" si="142"/>
        <v>931.1</v>
      </c>
      <c r="B937" s="630"/>
      <c r="C937" s="615">
        <v>0</v>
      </c>
      <c r="D937" s="615"/>
      <c r="E937" s="267">
        <f t="shared" si="143"/>
        <v>0</v>
      </c>
      <c r="F937" s="615"/>
      <c r="G937" s="267" t="str">
        <f>IFERROR(VLOOKUP(F937,Database!A:D,2,FALSE),"FG not Found")</f>
        <v>FG not Found</v>
      </c>
      <c r="H937" s="269" t="str">
        <f>IFERROR(VLOOKUP(F937,Database!A:C,3,FALSE),"r")</f>
        <v>r</v>
      </c>
      <c r="I937" s="269" t="str">
        <f>IFERROR(VLOOKUP(F937,Database!A:D,4,FALSE),"r")</f>
        <v>r</v>
      </c>
      <c r="J937" s="615"/>
      <c r="K937" s="269" t="e">
        <f t="shared" si="144"/>
        <v>#VALUE!</v>
      </c>
      <c r="L937" s="269" t="e">
        <f t="shared" si="145"/>
        <v>#VALUE!</v>
      </c>
      <c r="M937" s="335" t="e">
        <f t="shared" si="146"/>
        <v>#VALUE!</v>
      </c>
      <c r="N937" s="269" t="e">
        <f t="shared" si="147"/>
        <v>#VALUE!</v>
      </c>
      <c r="O937" s="269" t="e">
        <f t="shared" si="148"/>
        <v>#VALUE!</v>
      </c>
      <c r="P937" s="340" t="e">
        <f t="shared" si="149"/>
        <v>#VALUE!</v>
      </c>
      <c r="Q937" s="353" t="str">
        <f>IFERROR(VLOOKUP(F937,Database!A:F,6,FALSE),"No")</f>
        <v>No</v>
      </c>
      <c r="R937" s="353" t="str">
        <f>IFERROR(VLOOKUP(F938,Database!A:E,5,FALSE),"")</f>
        <v/>
      </c>
      <c r="S937" s="352" t="str">
        <f>IFERROR(VLOOKUP(F937,Database!A:G,7,FALSE),"FG not Found")</f>
        <v>FG not Found</v>
      </c>
      <c r="T937" s="281" t="b">
        <f t="shared" si="150"/>
        <v>0</v>
      </c>
      <c r="X937" s="284" t="e">
        <f>IF(VLOOKUP($T937,Tags!A:AU,28)=$E937,"Tags/Reported Prod Match","Not a Match")</f>
        <v>#N/A</v>
      </c>
    </row>
    <row r="938" spans="1:24" x14ac:dyDescent="0.25">
      <c r="A938" s="282">
        <f t="shared" si="142"/>
        <v>932.1</v>
      </c>
      <c r="B938" s="630"/>
      <c r="C938" s="615">
        <v>0</v>
      </c>
      <c r="D938" s="615"/>
      <c r="E938" s="267">
        <f t="shared" si="143"/>
        <v>0</v>
      </c>
      <c r="F938" s="615"/>
      <c r="G938" s="267" t="str">
        <f>IFERROR(VLOOKUP(F938,Database!A:D,2,FALSE),"FG not Found")</f>
        <v>FG not Found</v>
      </c>
      <c r="H938" s="269" t="str">
        <f>IFERROR(VLOOKUP(F938,Database!A:C,3,FALSE),"r")</f>
        <v>r</v>
      </c>
      <c r="I938" s="269" t="str">
        <f>IFERROR(VLOOKUP(F938,Database!A:D,4,FALSE),"r")</f>
        <v>r</v>
      </c>
      <c r="J938" s="615"/>
      <c r="K938" s="269" t="e">
        <f t="shared" si="144"/>
        <v>#VALUE!</v>
      </c>
      <c r="L938" s="269" t="e">
        <f t="shared" si="145"/>
        <v>#VALUE!</v>
      </c>
      <c r="M938" s="335" t="e">
        <f t="shared" si="146"/>
        <v>#VALUE!</v>
      </c>
      <c r="N938" s="269" t="e">
        <f t="shared" si="147"/>
        <v>#VALUE!</v>
      </c>
      <c r="O938" s="269" t="e">
        <f t="shared" si="148"/>
        <v>#VALUE!</v>
      </c>
      <c r="P938" s="340" t="e">
        <f t="shared" si="149"/>
        <v>#VALUE!</v>
      </c>
      <c r="Q938" s="353" t="str">
        <f>IFERROR(VLOOKUP(F938,Database!A:F,6,FALSE),"No")</f>
        <v>No</v>
      </c>
      <c r="R938" s="353" t="str">
        <f>IFERROR(VLOOKUP(F939,Database!A:E,5,FALSE),"")</f>
        <v/>
      </c>
      <c r="S938" s="352" t="str">
        <f>IFERROR(VLOOKUP(F938,Database!A:G,7,FALSE),"FG not Found")</f>
        <v>FG not Found</v>
      </c>
      <c r="T938" s="281" t="b">
        <f t="shared" si="150"/>
        <v>0</v>
      </c>
      <c r="X938" s="284" t="e">
        <f>IF(VLOOKUP($T938,Tags!A:AU,28)=$E938,"Tags/Reported Prod Match","Not a Match")</f>
        <v>#N/A</v>
      </c>
    </row>
    <row r="939" spans="1:24" x14ac:dyDescent="0.25">
      <c r="A939" s="282">
        <f t="shared" si="142"/>
        <v>933.1</v>
      </c>
      <c r="B939" s="630"/>
      <c r="C939" s="615">
        <v>0</v>
      </c>
      <c r="D939" s="615"/>
      <c r="E939" s="267">
        <f t="shared" si="143"/>
        <v>0</v>
      </c>
      <c r="F939" s="615"/>
      <c r="G939" s="267" t="str">
        <f>IFERROR(VLOOKUP(F939,Database!A:D,2,FALSE),"FG not Found")</f>
        <v>FG not Found</v>
      </c>
      <c r="H939" s="269" t="str">
        <f>IFERROR(VLOOKUP(F939,Database!A:C,3,FALSE),"r")</f>
        <v>r</v>
      </c>
      <c r="I939" s="269" t="str">
        <f>IFERROR(VLOOKUP(F939,Database!A:D,4,FALSE),"r")</f>
        <v>r</v>
      </c>
      <c r="J939" s="615"/>
      <c r="K939" s="269" t="e">
        <f t="shared" si="144"/>
        <v>#VALUE!</v>
      </c>
      <c r="L939" s="269" t="e">
        <f t="shared" si="145"/>
        <v>#VALUE!</v>
      </c>
      <c r="M939" s="335" t="e">
        <f t="shared" si="146"/>
        <v>#VALUE!</v>
      </c>
      <c r="N939" s="269" t="e">
        <f t="shared" si="147"/>
        <v>#VALUE!</v>
      </c>
      <c r="O939" s="269" t="e">
        <f t="shared" si="148"/>
        <v>#VALUE!</v>
      </c>
      <c r="P939" s="340" t="e">
        <f t="shared" si="149"/>
        <v>#VALUE!</v>
      </c>
      <c r="Q939" s="353" t="str">
        <f>IFERROR(VLOOKUP(F939,Database!A:F,6,FALSE),"No")</f>
        <v>No</v>
      </c>
      <c r="R939" s="353" t="str">
        <f>IFERROR(VLOOKUP(F940,Database!A:E,5,FALSE),"")</f>
        <v/>
      </c>
      <c r="S939" s="352" t="str">
        <f>IFERROR(VLOOKUP(F939,Database!A:G,7,FALSE),"FG not Found")</f>
        <v>FG not Found</v>
      </c>
      <c r="T939" s="281" t="b">
        <f t="shared" si="150"/>
        <v>0</v>
      </c>
      <c r="X939" s="284" t="e">
        <f>IF(VLOOKUP($T939,Tags!A:AU,28)=$E939,"Tags/Reported Prod Match","Not a Match")</f>
        <v>#N/A</v>
      </c>
    </row>
    <row r="940" spans="1:24" x14ac:dyDescent="0.25">
      <c r="A940" s="282">
        <f t="shared" si="142"/>
        <v>934.1</v>
      </c>
      <c r="B940" s="630"/>
      <c r="C940" s="615">
        <v>0</v>
      </c>
      <c r="D940" s="615"/>
      <c r="E940" s="267">
        <f t="shared" si="143"/>
        <v>0</v>
      </c>
      <c r="F940" s="615"/>
      <c r="G940" s="267" t="str">
        <f>IFERROR(VLOOKUP(F940,Database!A:D,2,FALSE),"FG not Found")</f>
        <v>FG not Found</v>
      </c>
      <c r="H940" s="269" t="str">
        <f>IFERROR(VLOOKUP(F940,Database!A:C,3,FALSE),"r")</f>
        <v>r</v>
      </c>
      <c r="I940" s="269" t="str">
        <f>IFERROR(VLOOKUP(F940,Database!A:D,4,FALSE),"r")</f>
        <v>r</v>
      </c>
      <c r="J940" s="615"/>
      <c r="K940" s="269" t="e">
        <f t="shared" si="144"/>
        <v>#VALUE!</v>
      </c>
      <c r="L940" s="269" t="e">
        <f t="shared" si="145"/>
        <v>#VALUE!</v>
      </c>
      <c r="M940" s="335" t="e">
        <f t="shared" si="146"/>
        <v>#VALUE!</v>
      </c>
      <c r="N940" s="269" t="e">
        <f t="shared" si="147"/>
        <v>#VALUE!</v>
      </c>
      <c r="O940" s="269" t="e">
        <f t="shared" si="148"/>
        <v>#VALUE!</v>
      </c>
      <c r="P940" s="340" t="e">
        <f t="shared" si="149"/>
        <v>#VALUE!</v>
      </c>
      <c r="Q940" s="353" t="str">
        <f>IFERROR(VLOOKUP(F940,Database!A:F,6,FALSE),"No")</f>
        <v>No</v>
      </c>
      <c r="R940" s="353" t="str">
        <f>IFERROR(VLOOKUP(F941,Database!A:E,5,FALSE),"")</f>
        <v/>
      </c>
      <c r="S940" s="352" t="str">
        <f>IFERROR(VLOOKUP(F940,Database!A:G,7,FALSE),"FG not Found")</f>
        <v>FG not Found</v>
      </c>
      <c r="T940" s="281" t="b">
        <f t="shared" si="150"/>
        <v>0</v>
      </c>
      <c r="X940" s="284" t="e">
        <f>IF(VLOOKUP($T940,Tags!A:AU,28)=$E940,"Tags/Reported Prod Match","Not a Match")</f>
        <v>#N/A</v>
      </c>
    </row>
    <row r="941" spans="1:24" x14ac:dyDescent="0.25">
      <c r="A941" s="282">
        <f t="shared" si="142"/>
        <v>935.1</v>
      </c>
      <c r="B941" s="630"/>
      <c r="C941" s="615">
        <v>0</v>
      </c>
      <c r="D941" s="615"/>
      <c r="E941" s="267">
        <f t="shared" si="143"/>
        <v>0</v>
      </c>
      <c r="F941" s="615"/>
      <c r="G941" s="267" t="str">
        <f>IFERROR(VLOOKUP(F941,Database!A:D,2,FALSE),"FG not Found")</f>
        <v>FG not Found</v>
      </c>
      <c r="H941" s="269" t="str">
        <f>IFERROR(VLOOKUP(F941,Database!A:C,3,FALSE),"r")</f>
        <v>r</v>
      </c>
      <c r="I941" s="269" t="str">
        <f>IFERROR(VLOOKUP(F941,Database!A:D,4,FALSE),"r")</f>
        <v>r</v>
      </c>
      <c r="J941" s="615"/>
      <c r="K941" s="269" t="e">
        <f t="shared" si="144"/>
        <v>#VALUE!</v>
      </c>
      <c r="L941" s="269" t="e">
        <f t="shared" si="145"/>
        <v>#VALUE!</v>
      </c>
      <c r="M941" s="335" t="e">
        <f t="shared" si="146"/>
        <v>#VALUE!</v>
      </c>
      <c r="N941" s="269" t="e">
        <f t="shared" si="147"/>
        <v>#VALUE!</v>
      </c>
      <c r="O941" s="269" t="e">
        <f t="shared" si="148"/>
        <v>#VALUE!</v>
      </c>
      <c r="P941" s="340" t="e">
        <f t="shared" si="149"/>
        <v>#VALUE!</v>
      </c>
      <c r="Q941" s="353" t="str">
        <f>IFERROR(VLOOKUP(F941,Database!A:F,6,FALSE),"No")</f>
        <v>No</v>
      </c>
      <c r="R941" s="353" t="str">
        <f>IFERROR(VLOOKUP(F942,Database!A:E,5,FALSE),"")</f>
        <v/>
      </c>
      <c r="S941" s="352" t="str">
        <f>IFERROR(VLOOKUP(F941,Database!A:G,7,FALSE),"FG not Found")</f>
        <v>FG not Found</v>
      </c>
      <c r="T941" s="281" t="b">
        <f t="shared" si="150"/>
        <v>0</v>
      </c>
      <c r="X941" s="284" t="e">
        <f>IF(VLOOKUP($T941,Tags!A:AU,28)=$E941,"Tags/Reported Prod Match","Not a Match")</f>
        <v>#N/A</v>
      </c>
    </row>
    <row r="942" spans="1:24" x14ac:dyDescent="0.25">
      <c r="A942" s="282">
        <f t="shared" si="142"/>
        <v>936.1</v>
      </c>
      <c r="B942" s="630"/>
      <c r="C942" s="615">
        <v>0</v>
      </c>
      <c r="D942" s="615"/>
      <c r="E942" s="267">
        <f t="shared" si="143"/>
        <v>0</v>
      </c>
      <c r="F942" s="615"/>
      <c r="G942" s="267" t="str">
        <f>IFERROR(VLOOKUP(F942,Database!A:D,2,FALSE),"FG not Found")</f>
        <v>FG not Found</v>
      </c>
      <c r="H942" s="269" t="str">
        <f>IFERROR(VLOOKUP(F942,Database!A:C,3,FALSE),"r")</f>
        <v>r</v>
      </c>
      <c r="I942" s="269" t="str">
        <f>IFERROR(VLOOKUP(F942,Database!A:D,4,FALSE),"r")</f>
        <v>r</v>
      </c>
      <c r="J942" s="615"/>
      <c r="K942" s="269" t="e">
        <f t="shared" si="144"/>
        <v>#VALUE!</v>
      </c>
      <c r="L942" s="269" t="e">
        <f t="shared" si="145"/>
        <v>#VALUE!</v>
      </c>
      <c r="M942" s="335" t="e">
        <f t="shared" si="146"/>
        <v>#VALUE!</v>
      </c>
      <c r="N942" s="269" t="e">
        <f t="shared" si="147"/>
        <v>#VALUE!</v>
      </c>
      <c r="O942" s="269" t="e">
        <f t="shared" si="148"/>
        <v>#VALUE!</v>
      </c>
      <c r="P942" s="340" t="e">
        <f t="shared" si="149"/>
        <v>#VALUE!</v>
      </c>
      <c r="Q942" s="353" t="str">
        <f>IFERROR(VLOOKUP(F942,Database!A:F,6,FALSE),"No")</f>
        <v>No</v>
      </c>
      <c r="R942" s="353" t="str">
        <f>IFERROR(VLOOKUP(F943,Database!A:E,5,FALSE),"")</f>
        <v/>
      </c>
      <c r="S942" s="352" t="str">
        <f>IFERROR(VLOOKUP(F942,Database!A:G,7,FALSE),"FG not Found")</f>
        <v>FG not Found</v>
      </c>
      <c r="T942" s="281" t="b">
        <f t="shared" si="150"/>
        <v>0</v>
      </c>
      <c r="X942" s="284" t="e">
        <f>IF(VLOOKUP($T942,Tags!A:AU,28)=$E942,"Tags/Reported Prod Match","Not a Match")</f>
        <v>#N/A</v>
      </c>
    </row>
    <row r="943" spans="1:24" x14ac:dyDescent="0.25">
      <c r="A943" s="282">
        <f t="shared" si="142"/>
        <v>937.1</v>
      </c>
      <c r="B943" s="630"/>
      <c r="C943" s="615">
        <v>0</v>
      </c>
      <c r="D943" s="615"/>
      <c r="E943" s="267">
        <f t="shared" si="143"/>
        <v>0</v>
      </c>
      <c r="F943" s="615"/>
      <c r="G943" s="267" t="str">
        <f>IFERROR(VLOOKUP(F943,Database!A:D,2,FALSE),"FG not Found")</f>
        <v>FG not Found</v>
      </c>
      <c r="H943" s="269" t="str">
        <f>IFERROR(VLOOKUP(F943,Database!A:C,3,FALSE),"r")</f>
        <v>r</v>
      </c>
      <c r="I943" s="269" t="str">
        <f>IFERROR(VLOOKUP(F943,Database!A:D,4,FALSE),"r")</f>
        <v>r</v>
      </c>
      <c r="J943" s="615"/>
      <c r="K943" s="269" t="e">
        <f t="shared" si="144"/>
        <v>#VALUE!</v>
      </c>
      <c r="L943" s="269" t="e">
        <f t="shared" si="145"/>
        <v>#VALUE!</v>
      </c>
      <c r="M943" s="335" t="e">
        <f t="shared" si="146"/>
        <v>#VALUE!</v>
      </c>
      <c r="N943" s="269" t="e">
        <f t="shared" si="147"/>
        <v>#VALUE!</v>
      </c>
      <c r="O943" s="269" t="e">
        <f t="shared" si="148"/>
        <v>#VALUE!</v>
      </c>
      <c r="P943" s="340" t="e">
        <f t="shared" si="149"/>
        <v>#VALUE!</v>
      </c>
      <c r="Q943" s="353" t="str">
        <f>IFERROR(VLOOKUP(F943,Database!A:F,6,FALSE),"No")</f>
        <v>No</v>
      </c>
      <c r="R943" s="353" t="str">
        <f>IFERROR(VLOOKUP(F944,Database!A:E,5,FALSE),"")</f>
        <v/>
      </c>
      <c r="S943" s="352" t="str">
        <f>IFERROR(VLOOKUP(F943,Database!A:G,7,FALSE),"FG not Found")</f>
        <v>FG not Found</v>
      </c>
      <c r="T943" s="281" t="b">
        <f t="shared" si="150"/>
        <v>0</v>
      </c>
      <c r="X943" s="284" t="e">
        <f>IF(VLOOKUP($T943,Tags!A:AU,28)=$E943,"Tags/Reported Prod Match","Not a Match")</f>
        <v>#N/A</v>
      </c>
    </row>
    <row r="944" spans="1:24" x14ac:dyDescent="0.25">
      <c r="A944" s="282">
        <f t="shared" si="142"/>
        <v>938.1</v>
      </c>
      <c r="B944" s="630"/>
      <c r="C944" s="615">
        <v>0</v>
      </c>
      <c r="D944" s="615"/>
      <c r="E944" s="267">
        <f t="shared" si="143"/>
        <v>0</v>
      </c>
      <c r="F944" s="615"/>
      <c r="G944" s="267" t="str">
        <f>IFERROR(VLOOKUP(F944,Database!A:D,2,FALSE),"FG not Found")</f>
        <v>FG not Found</v>
      </c>
      <c r="H944" s="269" t="str">
        <f>IFERROR(VLOOKUP(F944,Database!A:C,3,FALSE),"r")</f>
        <v>r</v>
      </c>
      <c r="I944" s="269" t="str">
        <f>IFERROR(VLOOKUP(F944,Database!A:D,4,FALSE),"r")</f>
        <v>r</v>
      </c>
      <c r="J944" s="615"/>
      <c r="K944" s="269" t="e">
        <f t="shared" si="144"/>
        <v>#VALUE!</v>
      </c>
      <c r="L944" s="269" t="e">
        <f t="shared" si="145"/>
        <v>#VALUE!</v>
      </c>
      <c r="M944" s="335" t="e">
        <f t="shared" si="146"/>
        <v>#VALUE!</v>
      </c>
      <c r="N944" s="269" t="e">
        <f t="shared" si="147"/>
        <v>#VALUE!</v>
      </c>
      <c r="O944" s="269" t="e">
        <f t="shared" si="148"/>
        <v>#VALUE!</v>
      </c>
      <c r="P944" s="340" t="e">
        <f t="shared" si="149"/>
        <v>#VALUE!</v>
      </c>
      <c r="Q944" s="353" t="str">
        <f>IFERROR(VLOOKUP(F944,Database!A:F,6,FALSE),"No")</f>
        <v>No</v>
      </c>
      <c r="R944" s="353" t="str">
        <f>IFERROR(VLOOKUP(F945,Database!A:E,5,FALSE),"")</f>
        <v/>
      </c>
      <c r="S944" s="352" t="str">
        <f>IFERROR(VLOOKUP(F944,Database!A:G,7,FALSE),"FG not Found")</f>
        <v>FG not Found</v>
      </c>
      <c r="T944" s="281" t="b">
        <f t="shared" si="150"/>
        <v>0</v>
      </c>
      <c r="X944" s="284" t="e">
        <f>IF(VLOOKUP($T944,Tags!A:AU,28)=$E944,"Tags/Reported Prod Match","Not a Match")</f>
        <v>#N/A</v>
      </c>
    </row>
    <row r="945" spans="1:24" x14ac:dyDescent="0.25">
      <c r="A945" s="282">
        <f t="shared" si="142"/>
        <v>939.1</v>
      </c>
      <c r="B945" s="630"/>
      <c r="C945" s="615">
        <v>0</v>
      </c>
      <c r="D945" s="615"/>
      <c r="E945" s="267">
        <f t="shared" si="143"/>
        <v>0</v>
      </c>
      <c r="F945" s="615"/>
      <c r="G945" s="267" t="str">
        <f>IFERROR(VLOOKUP(F945,Database!A:D,2,FALSE),"FG not Found")</f>
        <v>FG not Found</v>
      </c>
      <c r="H945" s="269" t="str">
        <f>IFERROR(VLOOKUP(F945,Database!A:C,3,FALSE),"r")</f>
        <v>r</v>
      </c>
      <c r="I945" s="269" t="str">
        <f>IFERROR(VLOOKUP(F945,Database!A:D,4,FALSE),"r")</f>
        <v>r</v>
      </c>
      <c r="J945" s="615"/>
      <c r="K945" s="269" t="e">
        <f t="shared" si="144"/>
        <v>#VALUE!</v>
      </c>
      <c r="L945" s="269" t="e">
        <f t="shared" si="145"/>
        <v>#VALUE!</v>
      </c>
      <c r="M945" s="335" t="e">
        <f t="shared" si="146"/>
        <v>#VALUE!</v>
      </c>
      <c r="N945" s="269" t="e">
        <f t="shared" si="147"/>
        <v>#VALUE!</v>
      </c>
      <c r="O945" s="269" t="e">
        <f t="shared" si="148"/>
        <v>#VALUE!</v>
      </c>
      <c r="P945" s="340" t="e">
        <f t="shared" si="149"/>
        <v>#VALUE!</v>
      </c>
      <c r="Q945" s="353" t="str">
        <f>IFERROR(VLOOKUP(F945,Database!A:F,6,FALSE),"No")</f>
        <v>No</v>
      </c>
      <c r="R945" s="353" t="str">
        <f>IFERROR(VLOOKUP(F946,Database!A:E,5,FALSE),"")</f>
        <v/>
      </c>
      <c r="S945" s="352" t="str">
        <f>IFERROR(VLOOKUP(F945,Database!A:G,7,FALSE),"FG not Found")</f>
        <v>FG not Found</v>
      </c>
      <c r="T945" s="281" t="b">
        <f t="shared" si="150"/>
        <v>0</v>
      </c>
      <c r="X945" s="284" t="e">
        <f>IF(VLOOKUP($T945,Tags!A:AU,28)=$E945,"Tags/Reported Prod Match","Not a Match")</f>
        <v>#N/A</v>
      </c>
    </row>
    <row r="946" spans="1:24" x14ac:dyDescent="0.25">
      <c r="A946" s="282">
        <f t="shared" si="142"/>
        <v>940.1</v>
      </c>
      <c r="B946" s="630"/>
      <c r="C946" s="615">
        <v>0</v>
      </c>
      <c r="D946" s="615"/>
      <c r="E946" s="267">
        <f t="shared" si="143"/>
        <v>0</v>
      </c>
      <c r="F946" s="615"/>
      <c r="G946" s="267" t="str">
        <f>IFERROR(VLOOKUP(F946,Database!A:D,2,FALSE),"FG not Found")</f>
        <v>FG not Found</v>
      </c>
      <c r="H946" s="269" t="str">
        <f>IFERROR(VLOOKUP(F946,Database!A:C,3,FALSE),"r")</f>
        <v>r</v>
      </c>
      <c r="I946" s="269" t="str">
        <f>IFERROR(VLOOKUP(F946,Database!A:D,4,FALSE),"r")</f>
        <v>r</v>
      </c>
      <c r="J946" s="615"/>
      <c r="K946" s="269" t="e">
        <f t="shared" si="144"/>
        <v>#VALUE!</v>
      </c>
      <c r="L946" s="269" t="e">
        <f t="shared" si="145"/>
        <v>#VALUE!</v>
      </c>
      <c r="M946" s="335" t="e">
        <f t="shared" si="146"/>
        <v>#VALUE!</v>
      </c>
      <c r="N946" s="269" t="e">
        <f t="shared" si="147"/>
        <v>#VALUE!</v>
      </c>
      <c r="O946" s="269" t="e">
        <f t="shared" si="148"/>
        <v>#VALUE!</v>
      </c>
      <c r="P946" s="340" t="e">
        <f t="shared" si="149"/>
        <v>#VALUE!</v>
      </c>
      <c r="Q946" s="353" t="str">
        <f>IFERROR(VLOOKUP(F946,Database!A:F,6,FALSE),"No")</f>
        <v>No</v>
      </c>
      <c r="R946" s="353" t="str">
        <f>IFERROR(VLOOKUP(F947,Database!A:E,5,FALSE),"")</f>
        <v/>
      </c>
      <c r="S946" s="352" t="str">
        <f>IFERROR(VLOOKUP(F946,Database!A:G,7,FALSE),"FG not Found")</f>
        <v>FG not Found</v>
      </c>
      <c r="T946" s="281" t="b">
        <f t="shared" si="150"/>
        <v>0</v>
      </c>
      <c r="X946" s="284" t="e">
        <f>IF(VLOOKUP($T946,Tags!A:AU,28)=$E946,"Tags/Reported Prod Match","Not a Match")</f>
        <v>#N/A</v>
      </c>
    </row>
    <row r="947" spans="1:24" x14ac:dyDescent="0.25">
      <c r="A947" s="282">
        <f t="shared" si="142"/>
        <v>941.1</v>
      </c>
      <c r="B947" s="630"/>
      <c r="C947" s="615">
        <v>0</v>
      </c>
      <c r="D947" s="615"/>
      <c r="E947" s="267">
        <f t="shared" si="143"/>
        <v>0</v>
      </c>
      <c r="F947" s="615"/>
      <c r="G947" s="267" t="str">
        <f>IFERROR(VLOOKUP(F947,Database!A:D,2,FALSE),"FG not Found")</f>
        <v>FG not Found</v>
      </c>
      <c r="H947" s="269" t="str">
        <f>IFERROR(VLOOKUP(F947,Database!A:C,3,FALSE),"r")</f>
        <v>r</v>
      </c>
      <c r="I947" s="269" t="str">
        <f>IFERROR(VLOOKUP(F947,Database!A:D,4,FALSE),"r")</f>
        <v>r</v>
      </c>
      <c r="J947" s="615"/>
      <c r="K947" s="269" t="e">
        <f t="shared" si="144"/>
        <v>#VALUE!</v>
      </c>
      <c r="L947" s="269" t="e">
        <f t="shared" si="145"/>
        <v>#VALUE!</v>
      </c>
      <c r="M947" s="335" t="e">
        <f t="shared" si="146"/>
        <v>#VALUE!</v>
      </c>
      <c r="N947" s="269" t="e">
        <f t="shared" si="147"/>
        <v>#VALUE!</v>
      </c>
      <c r="O947" s="269" t="e">
        <f t="shared" si="148"/>
        <v>#VALUE!</v>
      </c>
      <c r="P947" s="340" t="e">
        <f t="shared" si="149"/>
        <v>#VALUE!</v>
      </c>
      <c r="Q947" s="353" t="str">
        <f>IFERROR(VLOOKUP(F947,Database!A:F,6,FALSE),"No")</f>
        <v>No</v>
      </c>
      <c r="R947" s="353" t="str">
        <f>IFERROR(VLOOKUP(F948,Database!A:E,5,FALSE),"")</f>
        <v/>
      </c>
      <c r="S947" s="352" t="str">
        <f>IFERROR(VLOOKUP(F947,Database!A:G,7,FALSE),"FG not Found")</f>
        <v>FG not Found</v>
      </c>
      <c r="T947" s="281" t="b">
        <f t="shared" si="150"/>
        <v>0</v>
      </c>
      <c r="X947" s="284" t="e">
        <f>IF(VLOOKUP($T947,Tags!A:AU,28)=$E947,"Tags/Reported Prod Match","Not a Match")</f>
        <v>#N/A</v>
      </c>
    </row>
    <row r="948" spans="1:24" x14ac:dyDescent="0.25">
      <c r="A948" s="282">
        <f t="shared" si="142"/>
        <v>942.1</v>
      </c>
      <c r="B948" s="630"/>
      <c r="C948" s="615">
        <v>0</v>
      </c>
      <c r="D948" s="615"/>
      <c r="E948" s="267">
        <f t="shared" si="143"/>
        <v>0</v>
      </c>
      <c r="F948" s="615"/>
      <c r="G948" s="267" t="str">
        <f>IFERROR(VLOOKUP(F948,Database!A:D,2,FALSE),"FG not Found")</f>
        <v>FG not Found</v>
      </c>
      <c r="H948" s="269" t="str">
        <f>IFERROR(VLOOKUP(F948,Database!A:C,3,FALSE),"r")</f>
        <v>r</v>
      </c>
      <c r="I948" s="269" t="str">
        <f>IFERROR(VLOOKUP(F948,Database!A:D,4,FALSE),"r")</f>
        <v>r</v>
      </c>
      <c r="J948" s="615"/>
      <c r="K948" s="269" t="e">
        <f t="shared" si="144"/>
        <v>#VALUE!</v>
      </c>
      <c r="L948" s="269" t="e">
        <f t="shared" si="145"/>
        <v>#VALUE!</v>
      </c>
      <c r="M948" s="335" t="e">
        <f t="shared" si="146"/>
        <v>#VALUE!</v>
      </c>
      <c r="N948" s="269" t="e">
        <f t="shared" si="147"/>
        <v>#VALUE!</v>
      </c>
      <c r="O948" s="269" t="e">
        <f t="shared" si="148"/>
        <v>#VALUE!</v>
      </c>
      <c r="P948" s="340" t="e">
        <f t="shared" si="149"/>
        <v>#VALUE!</v>
      </c>
      <c r="Q948" s="353" t="str">
        <f>IFERROR(VLOOKUP(F948,Database!A:F,6,FALSE),"No")</f>
        <v>No</v>
      </c>
      <c r="R948" s="353" t="str">
        <f>IFERROR(VLOOKUP(F949,Database!A:E,5,FALSE),"")</f>
        <v/>
      </c>
      <c r="S948" s="352" t="str">
        <f>IFERROR(VLOOKUP(F948,Database!A:G,7,FALSE),"FG not Found")</f>
        <v>FG not Found</v>
      </c>
      <c r="T948" s="281" t="b">
        <f t="shared" si="150"/>
        <v>0</v>
      </c>
      <c r="X948" s="284" t="e">
        <f>IF(VLOOKUP($T948,Tags!A:AU,28)=$E948,"Tags/Reported Prod Match","Not a Match")</f>
        <v>#N/A</v>
      </c>
    </row>
    <row r="949" spans="1:24" x14ac:dyDescent="0.25">
      <c r="A949" s="282">
        <f t="shared" si="142"/>
        <v>943.1</v>
      </c>
      <c r="B949" s="630"/>
      <c r="C949" s="615">
        <v>0</v>
      </c>
      <c r="D949" s="615"/>
      <c r="E949" s="267">
        <f t="shared" si="143"/>
        <v>0</v>
      </c>
      <c r="F949" s="615"/>
      <c r="G949" s="267" t="str">
        <f>IFERROR(VLOOKUP(F949,Database!A:D,2,FALSE),"FG not Found")</f>
        <v>FG not Found</v>
      </c>
      <c r="H949" s="269" t="str">
        <f>IFERROR(VLOOKUP(F949,Database!A:C,3,FALSE),"r")</f>
        <v>r</v>
      </c>
      <c r="I949" s="269" t="str">
        <f>IFERROR(VLOOKUP(F949,Database!A:D,4,FALSE),"r")</f>
        <v>r</v>
      </c>
      <c r="J949" s="615"/>
      <c r="K949" s="269" t="e">
        <f t="shared" si="144"/>
        <v>#VALUE!</v>
      </c>
      <c r="L949" s="269" t="e">
        <f t="shared" si="145"/>
        <v>#VALUE!</v>
      </c>
      <c r="M949" s="335" t="e">
        <f t="shared" si="146"/>
        <v>#VALUE!</v>
      </c>
      <c r="N949" s="269" t="e">
        <f t="shared" si="147"/>
        <v>#VALUE!</v>
      </c>
      <c r="O949" s="269" t="e">
        <f t="shared" si="148"/>
        <v>#VALUE!</v>
      </c>
      <c r="P949" s="340" t="e">
        <f t="shared" si="149"/>
        <v>#VALUE!</v>
      </c>
      <c r="Q949" s="353" t="str">
        <f>IFERROR(VLOOKUP(F949,Database!A:F,6,FALSE),"No")</f>
        <v>No</v>
      </c>
      <c r="R949" s="353" t="str">
        <f>IFERROR(VLOOKUP(F950,Database!A:E,5,FALSE),"")</f>
        <v/>
      </c>
      <c r="S949" s="352" t="str">
        <f>IFERROR(VLOOKUP(F949,Database!A:G,7,FALSE),"FG not Found")</f>
        <v>FG not Found</v>
      </c>
      <c r="T949" s="281" t="b">
        <f t="shared" si="150"/>
        <v>0</v>
      </c>
      <c r="X949" s="284" t="e">
        <f>IF(VLOOKUP($T949,Tags!A:AU,28)=$E949,"Tags/Reported Prod Match","Not a Match")</f>
        <v>#N/A</v>
      </c>
    </row>
    <row r="950" spans="1:24" x14ac:dyDescent="0.25">
      <c r="A950" s="282">
        <f t="shared" si="142"/>
        <v>944.1</v>
      </c>
      <c r="B950" s="630"/>
      <c r="C950" s="615">
        <v>0</v>
      </c>
      <c r="D950" s="615"/>
      <c r="E950" s="267">
        <f t="shared" si="143"/>
        <v>0</v>
      </c>
      <c r="F950" s="615"/>
      <c r="G950" s="267" t="str">
        <f>IFERROR(VLOOKUP(F950,Database!A:D,2,FALSE),"FG not Found")</f>
        <v>FG not Found</v>
      </c>
      <c r="H950" s="269" t="str">
        <f>IFERROR(VLOOKUP(F950,Database!A:C,3,FALSE),"r")</f>
        <v>r</v>
      </c>
      <c r="I950" s="269" t="str">
        <f>IFERROR(VLOOKUP(F950,Database!A:D,4,FALSE),"r")</f>
        <v>r</v>
      </c>
      <c r="J950" s="615"/>
      <c r="K950" s="269" t="e">
        <f t="shared" si="144"/>
        <v>#VALUE!</v>
      </c>
      <c r="L950" s="269" t="e">
        <f t="shared" si="145"/>
        <v>#VALUE!</v>
      </c>
      <c r="M950" s="335" t="e">
        <f t="shared" si="146"/>
        <v>#VALUE!</v>
      </c>
      <c r="N950" s="269" t="e">
        <f t="shared" si="147"/>
        <v>#VALUE!</v>
      </c>
      <c r="O950" s="269" t="e">
        <f t="shared" si="148"/>
        <v>#VALUE!</v>
      </c>
      <c r="P950" s="340" t="e">
        <f t="shared" si="149"/>
        <v>#VALUE!</v>
      </c>
      <c r="Q950" s="353" t="str">
        <f>IFERROR(VLOOKUP(F950,Database!A:F,6,FALSE),"No")</f>
        <v>No</v>
      </c>
      <c r="R950" s="353" t="str">
        <f>IFERROR(VLOOKUP(F951,Database!A:E,5,FALSE),"")</f>
        <v/>
      </c>
      <c r="S950" s="352" t="str">
        <f>IFERROR(VLOOKUP(F950,Database!A:G,7,FALSE),"FG not Found")</f>
        <v>FG not Found</v>
      </c>
      <c r="T950" s="281" t="b">
        <f t="shared" si="150"/>
        <v>0</v>
      </c>
      <c r="X950" s="284" t="e">
        <f>IF(VLOOKUP($T950,Tags!A:AU,28)=$E950,"Tags/Reported Prod Match","Not a Match")</f>
        <v>#N/A</v>
      </c>
    </row>
    <row r="951" spans="1:24" x14ac:dyDescent="0.25">
      <c r="A951" s="282">
        <f t="shared" si="142"/>
        <v>945.1</v>
      </c>
      <c r="B951" s="630"/>
      <c r="C951" s="615">
        <v>0</v>
      </c>
      <c r="D951" s="615"/>
      <c r="E951" s="267">
        <f t="shared" si="143"/>
        <v>0</v>
      </c>
      <c r="F951" s="615"/>
      <c r="G951" s="267" t="str">
        <f>IFERROR(VLOOKUP(F951,Database!A:D,2,FALSE),"FG not Found")</f>
        <v>FG not Found</v>
      </c>
      <c r="H951" s="269" t="str">
        <f>IFERROR(VLOOKUP(F951,Database!A:C,3,FALSE),"r")</f>
        <v>r</v>
      </c>
      <c r="I951" s="269" t="str">
        <f>IFERROR(VLOOKUP(F951,Database!A:D,4,FALSE),"r")</f>
        <v>r</v>
      </c>
      <c r="J951" s="615"/>
      <c r="K951" s="269" t="e">
        <f t="shared" si="144"/>
        <v>#VALUE!</v>
      </c>
      <c r="L951" s="269" t="e">
        <f t="shared" si="145"/>
        <v>#VALUE!</v>
      </c>
      <c r="M951" s="335" t="e">
        <f t="shared" si="146"/>
        <v>#VALUE!</v>
      </c>
      <c r="N951" s="269" t="e">
        <f t="shared" si="147"/>
        <v>#VALUE!</v>
      </c>
      <c r="O951" s="269" t="e">
        <f t="shared" si="148"/>
        <v>#VALUE!</v>
      </c>
      <c r="P951" s="340" t="e">
        <f t="shared" si="149"/>
        <v>#VALUE!</v>
      </c>
      <c r="Q951" s="353" t="str">
        <f>IFERROR(VLOOKUP(F951,Database!A:F,6,FALSE),"No")</f>
        <v>No</v>
      </c>
      <c r="R951" s="353" t="str">
        <f>IFERROR(VLOOKUP(F952,Database!A:E,5,FALSE),"")</f>
        <v/>
      </c>
      <c r="S951" s="352" t="str">
        <f>IFERROR(VLOOKUP(F951,Database!A:G,7,FALSE),"FG not Found")</f>
        <v>FG not Found</v>
      </c>
      <c r="T951" s="281" t="b">
        <f t="shared" si="150"/>
        <v>0</v>
      </c>
      <c r="X951" s="284" t="e">
        <f>IF(VLOOKUP($T951,Tags!A:AU,28)=$E951,"Tags/Reported Prod Match","Not a Match")</f>
        <v>#N/A</v>
      </c>
    </row>
    <row r="952" spans="1:24" x14ac:dyDescent="0.25">
      <c r="A952" s="282">
        <f t="shared" si="142"/>
        <v>946.1</v>
      </c>
      <c r="B952" s="630"/>
      <c r="C952" s="615">
        <v>0</v>
      </c>
      <c r="D952" s="615"/>
      <c r="E952" s="267">
        <f t="shared" si="143"/>
        <v>0</v>
      </c>
      <c r="F952" s="615"/>
      <c r="G952" s="267" t="str">
        <f>IFERROR(VLOOKUP(F952,Database!A:D,2,FALSE),"FG not Found")</f>
        <v>FG not Found</v>
      </c>
      <c r="H952" s="269" t="str">
        <f>IFERROR(VLOOKUP(F952,Database!A:C,3,FALSE),"r")</f>
        <v>r</v>
      </c>
      <c r="I952" s="269" t="str">
        <f>IFERROR(VLOOKUP(F952,Database!A:D,4,FALSE),"r")</f>
        <v>r</v>
      </c>
      <c r="J952" s="615"/>
      <c r="K952" s="269" t="e">
        <f t="shared" si="144"/>
        <v>#VALUE!</v>
      </c>
      <c r="L952" s="269" t="e">
        <f t="shared" si="145"/>
        <v>#VALUE!</v>
      </c>
      <c r="M952" s="335" t="e">
        <f t="shared" si="146"/>
        <v>#VALUE!</v>
      </c>
      <c r="N952" s="269" t="e">
        <f t="shared" si="147"/>
        <v>#VALUE!</v>
      </c>
      <c r="O952" s="269" t="e">
        <f t="shared" si="148"/>
        <v>#VALUE!</v>
      </c>
      <c r="P952" s="340" t="e">
        <f t="shared" si="149"/>
        <v>#VALUE!</v>
      </c>
      <c r="Q952" s="353" t="str">
        <f>IFERROR(VLOOKUP(F952,Database!A:F,6,FALSE),"No")</f>
        <v>No</v>
      </c>
      <c r="R952" s="353" t="str">
        <f>IFERROR(VLOOKUP(F953,Database!A:E,5,FALSE),"")</f>
        <v/>
      </c>
      <c r="S952" s="352" t="str">
        <f>IFERROR(VLOOKUP(F952,Database!A:G,7,FALSE),"FG not Found")</f>
        <v>FG not Found</v>
      </c>
      <c r="T952" s="281" t="b">
        <f t="shared" si="150"/>
        <v>0</v>
      </c>
      <c r="X952" s="284" t="e">
        <f>IF(VLOOKUP($T952,Tags!A:AU,28)=$E952,"Tags/Reported Prod Match","Not a Match")</f>
        <v>#N/A</v>
      </c>
    </row>
    <row r="953" spans="1:24" x14ac:dyDescent="0.25">
      <c r="A953" s="282">
        <f t="shared" si="142"/>
        <v>947.1</v>
      </c>
      <c r="B953" s="630"/>
      <c r="C953" s="615">
        <v>0</v>
      </c>
      <c r="D953" s="615"/>
      <c r="E953" s="267">
        <f t="shared" si="143"/>
        <v>0</v>
      </c>
      <c r="F953" s="615"/>
      <c r="G953" s="267" t="str">
        <f>IFERROR(VLOOKUP(F953,Database!A:D,2,FALSE),"FG not Found")</f>
        <v>FG not Found</v>
      </c>
      <c r="H953" s="269" t="str">
        <f>IFERROR(VLOOKUP(F953,Database!A:C,3,FALSE),"r")</f>
        <v>r</v>
      </c>
      <c r="I953" s="269" t="str">
        <f>IFERROR(VLOOKUP(F953,Database!A:D,4,FALSE),"r")</f>
        <v>r</v>
      </c>
      <c r="J953" s="615"/>
      <c r="K953" s="269" t="e">
        <f t="shared" si="144"/>
        <v>#VALUE!</v>
      </c>
      <c r="L953" s="269" t="e">
        <f t="shared" si="145"/>
        <v>#VALUE!</v>
      </c>
      <c r="M953" s="335" t="e">
        <f t="shared" si="146"/>
        <v>#VALUE!</v>
      </c>
      <c r="N953" s="269" t="e">
        <f t="shared" si="147"/>
        <v>#VALUE!</v>
      </c>
      <c r="O953" s="269" t="e">
        <f t="shared" si="148"/>
        <v>#VALUE!</v>
      </c>
      <c r="P953" s="340" t="e">
        <f t="shared" si="149"/>
        <v>#VALUE!</v>
      </c>
      <c r="Q953" s="353" t="str">
        <f>IFERROR(VLOOKUP(F953,Database!A:F,6,FALSE),"No")</f>
        <v>No</v>
      </c>
      <c r="R953" s="353" t="str">
        <f>IFERROR(VLOOKUP(F954,Database!A:E,5,FALSE),"")</f>
        <v/>
      </c>
      <c r="S953" s="352" t="str">
        <f>IFERROR(VLOOKUP(F953,Database!A:G,7,FALSE),"FG not Found")</f>
        <v>FG not Found</v>
      </c>
      <c r="T953" s="281" t="b">
        <f t="shared" si="150"/>
        <v>0</v>
      </c>
      <c r="X953" s="284" t="e">
        <f>IF(VLOOKUP($T953,Tags!A:AU,28)=$E953,"Tags/Reported Prod Match","Not a Match")</f>
        <v>#N/A</v>
      </c>
    </row>
    <row r="954" spans="1:24" x14ac:dyDescent="0.25">
      <c r="A954" s="282">
        <f t="shared" si="142"/>
        <v>948.1</v>
      </c>
      <c r="B954" s="630"/>
      <c r="C954" s="615">
        <v>0</v>
      </c>
      <c r="D954" s="615"/>
      <c r="E954" s="267">
        <f t="shared" si="143"/>
        <v>0</v>
      </c>
      <c r="F954" s="615"/>
      <c r="G954" s="267" t="str">
        <f>IFERROR(VLOOKUP(F954,Database!A:D,2,FALSE),"FG not Found")</f>
        <v>FG not Found</v>
      </c>
      <c r="H954" s="269" t="str">
        <f>IFERROR(VLOOKUP(F954,Database!A:C,3,FALSE),"r")</f>
        <v>r</v>
      </c>
      <c r="I954" s="269" t="str">
        <f>IFERROR(VLOOKUP(F954,Database!A:D,4,FALSE),"r")</f>
        <v>r</v>
      </c>
      <c r="J954" s="615"/>
      <c r="K954" s="269" t="e">
        <f t="shared" si="144"/>
        <v>#VALUE!</v>
      </c>
      <c r="L954" s="269" t="e">
        <f t="shared" si="145"/>
        <v>#VALUE!</v>
      </c>
      <c r="M954" s="335" t="e">
        <f t="shared" si="146"/>
        <v>#VALUE!</v>
      </c>
      <c r="N954" s="269" t="e">
        <f t="shared" si="147"/>
        <v>#VALUE!</v>
      </c>
      <c r="O954" s="269" t="e">
        <f t="shared" si="148"/>
        <v>#VALUE!</v>
      </c>
      <c r="P954" s="340" t="e">
        <f t="shared" si="149"/>
        <v>#VALUE!</v>
      </c>
      <c r="Q954" s="353" t="str">
        <f>IFERROR(VLOOKUP(F954,Database!A:F,6,FALSE),"No")</f>
        <v>No</v>
      </c>
      <c r="R954" s="353" t="str">
        <f>IFERROR(VLOOKUP(F955,Database!A:E,5,FALSE),"")</f>
        <v/>
      </c>
      <c r="S954" s="352" t="str">
        <f>IFERROR(VLOOKUP(F954,Database!A:G,7,FALSE),"FG not Found")</f>
        <v>FG not Found</v>
      </c>
      <c r="T954" s="281" t="b">
        <f t="shared" si="150"/>
        <v>0</v>
      </c>
      <c r="X954" s="284" t="e">
        <f>IF(VLOOKUP($T954,Tags!A:AU,28)=$E954,"Tags/Reported Prod Match","Not a Match")</f>
        <v>#N/A</v>
      </c>
    </row>
    <row r="955" spans="1:24" x14ac:dyDescent="0.25">
      <c r="A955" s="282">
        <f t="shared" ref="A955:A1000" si="151">A954+1</f>
        <v>949.1</v>
      </c>
      <c r="B955" s="630"/>
      <c r="C955" s="615">
        <v>0</v>
      </c>
      <c r="D955" s="615"/>
      <c r="E955" s="267">
        <f t="shared" si="143"/>
        <v>0</v>
      </c>
      <c r="F955" s="615"/>
      <c r="G955" s="267" t="str">
        <f>IFERROR(VLOOKUP(F955,Database!A:D,2,FALSE),"FG not Found")</f>
        <v>FG not Found</v>
      </c>
      <c r="H955" s="269" t="str">
        <f>IFERROR(VLOOKUP(F955,Database!A:C,3,FALSE),"r")</f>
        <v>r</v>
      </c>
      <c r="I955" s="269" t="str">
        <f>IFERROR(VLOOKUP(F955,Database!A:D,4,FALSE),"r")</f>
        <v>r</v>
      </c>
      <c r="J955" s="615"/>
      <c r="K955" s="269" t="e">
        <f t="shared" si="144"/>
        <v>#VALUE!</v>
      </c>
      <c r="L955" s="269" t="e">
        <f t="shared" si="145"/>
        <v>#VALUE!</v>
      </c>
      <c r="M955" s="335" t="e">
        <f t="shared" si="146"/>
        <v>#VALUE!</v>
      </c>
      <c r="N955" s="269" t="e">
        <f t="shared" si="147"/>
        <v>#VALUE!</v>
      </c>
      <c r="O955" s="269" t="e">
        <f t="shared" si="148"/>
        <v>#VALUE!</v>
      </c>
      <c r="P955" s="340" t="e">
        <f t="shared" si="149"/>
        <v>#VALUE!</v>
      </c>
      <c r="Q955" s="353" t="str">
        <f>IFERROR(VLOOKUP(F955,Database!A:F,6,FALSE),"No")</f>
        <v>No</v>
      </c>
      <c r="R955" s="353" t="str">
        <f>IFERROR(VLOOKUP(F956,Database!A:E,5,FALSE),"")</f>
        <v/>
      </c>
      <c r="S955" s="352" t="str">
        <f>IFERROR(VLOOKUP(F955,Database!A:G,7,FALSE),"FG not Found")</f>
        <v>FG not Found</v>
      </c>
      <c r="T955" s="281" t="b">
        <f t="shared" si="150"/>
        <v>0</v>
      </c>
      <c r="X955" s="284" t="e">
        <f>IF(VLOOKUP($T955,Tags!A:AU,28)=$E955,"Tags/Reported Prod Match","Not a Match")</f>
        <v>#N/A</v>
      </c>
    </row>
    <row r="956" spans="1:24" x14ac:dyDescent="0.25">
      <c r="A956" s="282">
        <f t="shared" si="151"/>
        <v>950.1</v>
      </c>
      <c r="B956" s="630"/>
      <c r="C956" s="615">
        <v>0</v>
      </c>
      <c r="D956" s="615"/>
      <c r="E956" s="267">
        <f t="shared" si="143"/>
        <v>0</v>
      </c>
      <c r="F956" s="615"/>
      <c r="G956" s="267" t="str">
        <f>IFERROR(VLOOKUP(F956,Database!A:D,2,FALSE),"FG not Found")</f>
        <v>FG not Found</v>
      </c>
      <c r="H956" s="269" t="str">
        <f>IFERROR(VLOOKUP(F956,Database!A:C,3,FALSE),"r")</f>
        <v>r</v>
      </c>
      <c r="I956" s="269" t="str">
        <f>IFERROR(VLOOKUP(F956,Database!A:D,4,FALSE),"r")</f>
        <v>r</v>
      </c>
      <c r="J956" s="615"/>
      <c r="K956" s="269" t="e">
        <f t="shared" si="144"/>
        <v>#VALUE!</v>
      </c>
      <c r="L956" s="269" t="e">
        <f t="shared" si="145"/>
        <v>#VALUE!</v>
      </c>
      <c r="M956" s="335" t="e">
        <f t="shared" si="146"/>
        <v>#VALUE!</v>
      </c>
      <c r="N956" s="269" t="e">
        <f t="shared" si="147"/>
        <v>#VALUE!</v>
      </c>
      <c r="O956" s="269" t="e">
        <f t="shared" si="148"/>
        <v>#VALUE!</v>
      </c>
      <c r="P956" s="340" t="e">
        <f t="shared" si="149"/>
        <v>#VALUE!</v>
      </c>
      <c r="Q956" s="353" t="str">
        <f>IFERROR(VLOOKUP(F956,Database!A:F,6,FALSE),"No")</f>
        <v>No</v>
      </c>
      <c r="R956" s="353" t="str">
        <f>IFERROR(VLOOKUP(F957,Database!A:E,5,FALSE),"")</f>
        <v/>
      </c>
      <c r="S956" s="352" t="str">
        <f>IFERROR(VLOOKUP(F956,Database!A:G,7,FALSE),"FG not Found")</f>
        <v>FG not Found</v>
      </c>
      <c r="T956" s="281" t="b">
        <f t="shared" si="150"/>
        <v>0</v>
      </c>
      <c r="X956" s="284" t="e">
        <f>IF(VLOOKUP($T956,Tags!A:AU,28)=$E956,"Tags/Reported Prod Match","Not a Match")</f>
        <v>#N/A</v>
      </c>
    </row>
    <row r="957" spans="1:24" x14ac:dyDescent="0.25">
      <c r="A957" s="282">
        <f t="shared" si="151"/>
        <v>951.1</v>
      </c>
      <c r="B957" s="630"/>
      <c r="C957" s="615">
        <v>0</v>
      </c>
      <c r="D957" s="615"/>
      <c r="E957" s="267">
        <f t="shared" si="143"/>
        <v>0</v>
      </c>
      <c r="F957" s="615"/>
      <c r="G957" s="267" t="str">
        <f>IFERROR(VLOOKUP(F957,Database!A:D,2,FALSE),"FG not Found")</f>
        <v>FG not Found</v>
      </c>
      <c r="H957" s="269" t="str">
        <f>IFERROR(VLOOKUP(F957,Database!A:C,3,FALSE),"r")</f>
        <v>r</v>
      </c>
      <c r="I957" s="269" t="str">
        <f>IFERROR(VLOOKUP(F957,Database!A:D,4,FALSE),"r")</f>
        <v>r</v>
      </c>
      <c r="J957" s="615"/>
      <c r="K957" s="269" t="e">
        <f t="shared" si="144"/>
        <v>#VALUE!</v>
      </c>
      <c r="L957" s="269" t="e">
        <f t="shared" si="145"/>
        <v>#VALUE!</v>
      </c>
      <c r="M957" s="335" t="e">
        <f t="shared" si="146"/>
        <v>#VALUE!</v>
      </c>
      <c r="N957" s="269" t="e">
        <f t="shared" si="147"/>
        <v>#VALUE!</v>
      </c>
      <c r="O957" s="269" t="e">
        <f t="shared" si="148"/>
        <v>#VALUE!</v>
      </c>
      <c r="P957" s="340" t="e">
        <f t="shared" si="149"/>
        <v>#VALUE!</v>
      </c>
      <c r="Q957" s="353" t="str">
        <f>IFERROR(VLOOKUP(F957,Database!A:F,6,FALSE),"No")</f>
        <v>No</v>
      </c>
      <c r="R957" s="353" t="str">
        <f>IFERROR(VLOOKUP(F958,Database!A:E,5,FALSE),"")</f>
        <v/>
      </c>
      <c r="S957" s="352" t="str">
        <f>IFERROR(VLOOKUP(F957,Database!A:G,7,FALSE),"FG not Found")</f>
        <v>FG not Found</v>
      </c>
      <c r="T957" s="281" t="b">
        <f t="shared" si="150"/>
        <v>0</v>
      </c>
      <c r="X957" s="284" t="e">
        <f>IF(VLOOKUP($T957,Tags!A:AU,28)=$E957,"Tags/Reported Prod Match","Not a Match")</f>
        <v>#N/A</v>
      </c>
    </row>
    <row r="958" spans="1:24" x14ac:dyDescent="0.25">
      <c r="A958" s="282">
        <f t="shared" si="151"/>
        <v>952.1</v>
      </c>
      <c r="B958" s="630"/>
      <c r="C958" s="615">
        <v>0</v>
      </c>
      <c r="D958" s="615"/>
      <c r="E958" s="267">
        <f t="shared" si="143"/>
        <v>0</v>
      </c>
      <c r="F958" s="615"/>
      <c r="G958" s="267" t="str">
        <f>IFERROR(VLOOKUP(F958,Database!A:D,2,FALSE),"FG not Found")</f>
        <v>FG not Found</v>
      </c>
      <c r="H958" s="269" t="str">
        <f>IFERROR(VLOOKUP(F958,Database!A:C,3,FALSE),"r")</f>
        <v>r</v>
      </c>
      <c r="I958" s="269" t="str">
        <f>IFERROR(VLOOKUP(F958,Database!A:D,4,FALSE),"r")</f>
        <v>r</v>
      </c>
      <c r="J958" s="615"/>
      <c r="K958" s="269" t="e">
        <f t="shared" si="144"/>
        <v>#VALUE!</v>
      </c>
      <c r="L958" s="269" t="e">
        <f t="shared" si="145"/>
        <v>#VALUE!</v>
      </c>
      <c r="M958" s="335" t="e">
        <f t="shared" si="146"/>
        <v>#VALUE!</v>
      </c>
      <c r="N958" s="269" t="e">
        <f t="shared" si="147"/>
        <v>#VALUE!</v>
      </c>
      <c r="O958" s="269" t="e">
        <f t="shared" si="148"/>
        <v>#VALUE!</v>
      </c>
      <c r="P958" s="340" t="e">
        <f t="shared" si="149"/>
        <v>#VALUE!</v>
      </c>
      <c r="Q958" s="353" t="str">
        <f>IFERROR(VLOOKUP(F958,Database!A:F,6,FALSE),"No")</f>
        <v>No</v>
      </c>
      <c r="R958" s="353" t="str">
        <f>IFERROR(VLOOKUP(F959,Database!A:E,5,FALSE),"")</f>
        <v/>
      </c>
      <c r="S958" s="352" t="str">
        <f>IFERROR(VLOOKUP(F958,Database!A:G,7,FALSE),"FG not Found")</f>
        <v>FG not Found</v>
      </c>
      <c r="T958" s="281" t="b">
        <f t="shared" si="150"/>
        <v>0</v>
      </c>
      <c r="X958" s="284" t="e">
        <f>IF(VLOOKUP($T958,Tags!A:AU,28)=$E958,"Tags/Reported Prod Match","Not a Match")</f>
        <v>#N/A</v>
      </c>
    </row>
    <row r="959" spans="1:24" x14ac:dyDescent="0.25">
      <c r="A959" s="282">
        <f t="shared" si="151"/>
        <v>953.1</v>
      </c>
      <c r="B959" s="630"/>
      <c r="C959" s="615">
        <v>0</v>
      </c>
      <c r="D959" s="615"/>
      <c r="E959" s="267">
        <f t="shared" si="143"/>
        <v>0</v>
      </c>
      <c r="F959" s="615"/>
      <c r="G959" s="267" t="str">
        <f>IFERROR(VLOOKUP(F959,Database!A:D,2,FALSE),"FG not Found")</f>
        <v>FG not Found</v>
      </c>
      <c r="H959" s="269" t="str">
        <f>IFERROR(VLOOKUP(F959,Database!A:C,3,FALSE),"r")</f>
        <v>r</v>
      </c>
      <c r="I959" s="269" t="str">
        <f>IFERROR(VLOOKUP(F959,Database!A:D,4,FALSE),"r")</f>
        <v>r</v>
      </c>
      <c r="J959" s="615"/>
      <c r="K959" s="269" t="e">
        <f t="shared" si="144"/>
        <v>#VALUE!</v>
      </c>
      <c r="L959" s="269" t="e">
        <f t="shared" si="145"/>
        <v>#VALUE!</v>
      </c>
      <c r="M959" s="335" t="e">
        <f t="shared" si="146"/>
        <v>#VALUE!</v>
      </c>
      <c r="N959" s="269" t="e">
        <f t="shared" si="147"/>
        <v>#VALUE!</v>
      </c>
      <c r="O959" s="269" t="e">
        <f t="shared" si="148"/>
        <v>#VALUE!</v>
      </c>
      <c r="P959" s="340" t="e">
        <f t="shared" si="149"/>
        <v>#VALUE!</v>
      </c>
      <c r="Q959" s="353" t="str">
        <f>IFERROR(VLOOKUP(F959,Database!A:F,6,FALSE),"No")</f>
        <v>No</v>
      </c>
      <c r="R959" s="353" t="str">
        <f>IFERROR(VLOOKUP(F960,Database!A:E,5,FALSE),"")</f>
        <v/>
      </c>
      <c r="S959" s="352" t="str">
        <f>IFERROR(VLOOKUP(F959,Database!A:G,7,FALSE),"FG not Found")</f>
        <v>FG not Found</v>
      </c>
      <c r="T959" s="281" t="b">
        <f t="shared" si="150"/>
        <v>0</v>
      </c>
      <c r="X959" s="284" t="e">
        <f>IF(VLOOKUP($T959,Tags!A:AU,28)=$E959,"Tags/Reported Prod Match","Not a Match")</f>
        <v>#N/A</v>
      </c>
    </row>
    <row r="960" spans="1:24" x14ac:dyDescent="0.25">
      <c r="A960" s="282">
        <f t="shared" si="151"/>
        <v>954.1</v>
      </c>
      <c r="B960" s="630"/>
      <c r="C960" s="615">
        <v>0</v>
      </c>
      <c r="D960" s="615"/>
      <c r="E960" s="267">
        <f t="shared" si="143"/>
        <v>0</v>
      </c>
      <c r="F960" s="615"/>
      <c r="G960" s="267" t="str">
        <f>IFERROR(VLOOKUP(F960,Database!A:D,2,FALSE),"FG not Found")</f>
        <v>FG not Found</v>
      </c>
      <c r="H960" s="269" t="str">
        <f>IFERROR(VLOOKUP(F960,Database!A:C,3,FALSE),"r")</f>
        <v>r</v>
      </c>
      <c r="I960" s="269" t="str">
        <f>IFERROR(VLOOKUP(F960,Database!A:D,4,FALSE),"r")</f>
        <v>r</v>
      </c>
      <c r="J960" s="615"/>
      <c r="K960" s="269" t="e">
        <f t="shared" si="144"/>
        <v>#VALUE!</v>
      </c>
      <c r="L960" s="269" t="e">
        <f t="shared" si="145"/>
        <v>#VALUE!</v>
      </c>
      <c r="M960" s="335" t="e">
        <f t="shared" si="146"/>
        <v>#VALUE!</v>
      </c>
      <c r="N960" s="269" t="e">
        <f t="shared" si="147"/>
        <v>#VALUE!</v>
      </c>
      <c r="O960" s="269" t="e">
        <f t="shared" si="148"/>
        <v>#VALUE!</v>
      </c>
      <c r="P960" s="340" t="e">
        <f t="shared" si="149"/>
        <v>#VALUE!</v>
      </c>
      <c r="Q960" s="353" t="str">
        <f>IFERROR(VLOOKUP(F960,Database!A:F,6,FALSE),"No")</f>
        <v>No</v>
      </c>
      <c r="R960" s="353" t="str">
        <f>IFERROR(VLOOKUP(F961,Database!A:E,5,FALSE),"")</f>
        <v/>
      </c>
      <c r="S960" s="352" t="str">
        <f>IFERROR(VLOOKUP(F960,Database!A:G,7,FALSE),"FG not Found")</f>
        <v>FG not Found</v>
      </c>
      <c r="T960" s="281" t="b">
        <f t="shared" si="150"/>
        <v>0</v>
      </c>
      <c r="X960" s="284" t="e">
        <f>IF(VLOOKUP($T960,Tags!A:AU,28)=$E960,"Tags/Reported Prod Match","Not a Match")</f>
        <v>#N/A</v>
      </c>
    </row>
    <row r="961" spans="1:24" x14ac:dyDescent="0.25">
      <c r="A961" s="282">
        <f t="shared" si="151"/>
        <v>955.1</v>
      </c>
      <c r="B961" s="630"/>
      <c r="C961" s="615">
        <v>0</v>
      </c>
      <c r="D961" s="615"/>
      <c r="E961" s="267">
        <f t="shared" si="143"/>
        <v>0</v>
      </c>
      <c r="F961" s="615"/>
      <c r="G961" s="267" t="str">
        <f>IFERROR(VLOOKUP(F961,Database!A:D,2,FALSE),"FG not Found")</f>
        <v>FG not Found</v>
      </c>
      <c r="H961" s="269" t="str">
        <f>IFERROR(VLOOKUP(F961,Database!A:C,3,FALSE),"r")</f>
        <v>r</v>
      </c>
      <c r="I961" s="269" t="str">
        <f>IFERROR(VLOOKUP(F961,Database!A:D,4,FALSE),"r")</f>
        <v>r</v>
      </c>
      <c r="J961" s="615"/>
      <c r="K961" s="269" t="e">
        <f t="shared" si="144"/>
        <v>#VALUE!</v>
      </c>
      <c r="L961" s="269" t="e">
        <f t="shared" si="145"/>
        <v>#VALUE!</v>
      </c>
      <c r="M961" s="335" t="e">
        <f t="shared" si="146"/>
        <v>#VALUE!</v>
      </c>
      <c r="N961" s="269" t="e">
        <f t="shared" si="147"/>
        <v>#VALUE!</v>
      </c>
      <c r="O961" s="269" t="e">
        <f t="shared" si="148"/>
        <v>#VALUE!</v>
      </c>
      <c r="P961" s="340" t="e">
        <f t="shared" si="149"/>
        <v>#VALUE!</v>
      </c>
      <c r="Q961" s="353" t="str">
        <f>IFERROR(VLOOKUP(F961,Database!A:F,6,FALSE),"No")</f>
        <v>No</v>
      </c>
      <c r="R961" s="353" t="str">
        <f>IFERROR(VLOOKUP(F962,Database!A:E,5,FALSE),"")</f>
        <v/>
      </c>
      <c r="S961" s="352" t="str">
        <f>IFERROR(VLOOKUP(F961,Database!A:G,7,FALSE),"FG not Found")</f>
        <v>FG not Found</v>
      </c>
      <c r="T961" s="281" t="b">
        <f t="shared" si="150"/>
        <v>0</v>
      </c>
      <c r="X961" s="284" t="e">
        <f>IF(VLOOKUP($T961,Tags!A:AU,28)=$E961,"Tags/Reported Prod Match","Not a Match")</f>
        <v>#N/A</v>
      </c>
    </row>
    <row r="962" spans="1:24" x14ac:dyDescent="0.25">
      <c r="A962" s="282">
        <f t="shared" si="151"/>
        <v>956.1</v>
      </c>
      <c r="B962" s="630"/>
      <c r="C962" s="615">
        <v>0</v>
      </c>
      <c r="D962" s="615"/>
      <c r="E962" s="267">
        <f t="shared" si="143"/>
        <v>0</v>
      </c>
      <c r="F962" s="615"/>
      <c r="G962" s="267" t="str">
        <f>IFERROR(VLOOKUP(F962,Database!A:D,2,FALSE),"FG not Found")</f>
        <v>FG not Found</v>
      </c>
      <c r="H962" s="269" t="str">
        <f>IFERROR(VLOOKUP(F962,Database!A:C,3,FALSE),"r")</f>
        <v>r</v>
      </c>
      <c r="I962" s="269" t="str">
        <f>IFERROR(VLOOKUP(F962,Database!A:D,4,FALSE),"r")</f>
        <v>r</v>
      </c>
      <c r="J962" s="615"/>
      <c r="K962" s="269" t="e">
        <f t="shared" si="144"/>
        <v>#VALUE!</v>
      </c>
      <c r="L962" s="269" t="e">
        <f t="shared" si="145"/>
        <v>#VALUE!</v>
      </c>
      <c r="M962" s="335" t="e">
        <f t="shared" si="146"/>
        <v>#VALUE!</v>
      </c>
      <c r="N962" s="269" t="e">
        <f t="shared" si="147"/>
        <v>#VALUE!</v>
      </c>
      <c r="O962" s="269" t="e">
        <f t="shared" si="148"/>
        <v>#VALUE!</v>
      </c>
      <c r="P962" s="340" t="e">
        <f t="shared" si="149"/>
        <v>#VALUE!</v>
      </c>
      <c r="Q962" s="353" t="str">
        <f>IFERROR(VLOOKUP(F962,Database!A:F,6,FALSE),"No")</f>
        <v>No</v>
      </c>
      <c r="R962" s="353" t="str">
        <f>IFERROR(VLOOKUP(F963,Database!A:E,5,FALSE),"")</f>
        <v/>
      </c>
      <c r="S962" s="352" t="str">
        <f>IFERROR(VLOOKUP(F962,Database!A:G,7,FALSE),"FG not Found")</f>
        <v>FG not Found</v>
      </c>
      <c r="T962" s="281" t="b">
        <f t="shared" si="150"/>
        <v>0</v>
      </c>
      <c r="X962" s="284" t="e">
        <f>IF(VLOOKUP($T962,Tags!A:AU,28)=$E962,"Tags/Reported Prod Match","Not a Match")</f>
        <v>#N/A</v>
      </c>
    </row>
    <row r="963" spans="1:24" x14ac:dyDescent="0.25">
      <c r="A963" s="282">
        <f t="shared" si="151"/>
        <v>957.1</v>
      </c>
      <c r="B963" s="630"/>
      <c r="C963" s="615">
        <v>0</v>
      </c>
      <c r="D963" s="615"/>
      <c r="E963" s="267">
        <f t="shared" si="143"/>
        <v>0</v>
      </c>
      <c r="F963" s="615"/>
      <c r="G963" s="267" t="str">
        <f>IFERROR(VLOOKUP(F963,Database!A:D,2,FALSE),"FG not Found")</f>
        <v>FG not Found</v>
      </c>
      <c r="H963" s="269" t="str">
        <f>IFERROR(VLOOKUP(F963,Database!A:C,3,FALSE),"r")</f>
        <v>r</v>
      </c>
      <c r="I963" s="269" t="str">
        <f>IFERROR(VLOOKUP(F963,Database!A:D,4,FALSE),"r")</f>
        <v>r</v>
      </c>
      <c r="J963" s="615"/>
      <c r="K963" s="269" t="e">
        <f t="shared" si="144"/>
        <v>#VALUE!</v>
      </c>
      <c r="L963" s="269" t="e">
        <f t="shared" si="145"/>
        <v>#VALUE!</v>
      </c>
      <c r="M963" s="335" t="e">
        <f t="shared" si="146"/>
        <v>#VALUE!</v>
      </c>
      <c r="N963" s="269" t="e">
        <f t="shared" si="147"/>
        <v>#VALUE!</v>
      </c>
      <c r="O963" s="269" t="e">
        <f t="shared" si="148"/>
        <v>#VALUE!</v>
      </c>
      <c r="P963" s="340" t="e">
        <f t="shared" si="149"/>
        <v>#VALUE!</v>
      </c>
      <c r="Q963" s="353" t="str">
        <f>IFERROR(VLOOKUP(F963,Database!A:F,6,FALSE),"No")</f>
        <v>No</v>
      </c>
      <c r="R963" s="353" t="str">
        <f>IFERROR(VLOOKUP(F964,Database!A:E,5,FALSE),"")</f>
        <v/>
      </c>
      <c r="S963" s="352" t="str">
        <f>IFERROR(VLOOKUP(F963,Database!A:G,7,FALSE),"FG not Found")</f>
        <v>FG not Found</v>
      </c>
      <c r="T963" s="281" t="b">
        <f t="shared" si="150"/>
        <v>0</v>
      </c>
      <c r="X963" s="284" t="e">
        <f>IF(VLOOKUP($T963,Tags!A:AU,28)=$E963,"Tags/Reported Prod Match","Not a Match")</f>
        <v>#N/A</v>
      </c>
    </row>
    <row r="964" spans="1:24" x14ac:dyDescent="0.25">
      <c r="A964" s="282">
        <f t="shared" si="151"/>
        <v>958.1</v>
      </c>
      <c r="B964" s="630"/>
      <c r="C964" s="615">
        <v>0</v>
      </c>
      <c r="D964" s="615"/>
      <c r="E964" s="267">
        <f t="shared" si="143"/>
        <v>0</v>
      </c>
      <c r="F964" s="615"/>
      <c r="G964" s="267" t="str">
        <f>IFERROR(VLOOKUP(F964,Database!A:D,2,FALSE),"FG not Found")</f>
        <v>FG not Found</v>
      </c>
      <c r="H964" s="269" t="str">
        <f>IFERROR(VLOOKUP(F964,Database!A:C,3,FALSE),"r")</f>
        <v>r</v>
      </c>
      <c r="I964" s="269" t="str">
        <f>IFERROR(VLOOKUP(F964,Database!A:D,4,FALSE),"r")</f>
        <v>r</v>
      </c>
      <c r="J964" s="615"/>
      <c r="K964" s="269" t="e">
        <f t="shared" si="144"/>
        <v>#VALUE!</v>
      </c>
      <c r="L964" s="269" t="e">
        <f t="shared" si="145"/>
        <v>#VALUE!</v>
      </c>
      <c r="M964" s="335" t="e">
        <f t="shared" si="146"/>
        <v>#VALUE!</v>
      </c>
      <c r="N964" s="269" t="e">
        <f t="shared" si="147"/>
        <v>#VALUE!</v>
      </c>
      <c r="O964" s="269" t="e">
        <f t="shared" si="148"/>
        <v>#VALUE!</v>
      </c>
      <c r="P964" s="340" t="e">
        <f t="shared" si="149"/>
        <v>#VALUE!</v>
      </c>
      <c r="Q964" s="353" t="str">
        <f>IFERROR(VLOOKUP(F964,Database!A:F,6,FALSE),"No")</f>
        <v>No</v>
      </c>
      <c r="R964" s="353" t="str">
        <f>IFERROR(VLOOKUP(F965,Database!A:E,5,FALSE),"")</f>
        <v/>
      </c>
      <c r="S964" s="352" t="str">
        <f>IFERROR(VLOOKUP(F964,Database!A:G,7,FALSE),"FG not Found")</f>
        <v>FG not Found</v>
      </c>
      <c r="T964" s="281" t="b">
        <f t="shared" si="150"/>
        <v>0</v>
      </c>
      <c r="X964" s="284" t="e">
        <f>IF(VLOOKUP($T964,Tags!A:AU,28)=$E964,"Tags/Reported Prod Match","Not a Match")</f>
        <v>#N/A</v>
      </c>
    </row>
    <row r="965" spans="1:24" x14ac:dyDescent="0.25">
      <c r="A965" s="282">
        <f t="shared" si="151"/>
        <v>959.1</v>
      </c>
      <c r="B965" s="630"/>
      <c r="C965" s="615">
        <v>0</v>
      </c>
      <c r="D965" s="615"/>
      <c r="E965" s="267">
        <f t="shared" si="143"/>
        <v>0</v>
      </c>
      <c r="F965" s="615"/>
      <c r="G965" s="267" t="str">
        <f>IFERROR(VLOOKUP(F965,Database!A:D,2,FALSE),"FG not Found")</f>
        <v>FG not Found</v>
      </c>
      <c r="H965" s="269" t="str">
        <f>IFERROR(VLOOKUP(F965,Database!A:C,3,FALSE),"r")</f>
        <v>r</v>
      </c>
      <c r="I965" s="269" t="str">
        <f>IFERROR(VLOOKUP(F965,Database!A:D,4,FALSE),"r")</f>
        <v>r</v>
      </c>
      <c r="J965" s="615"/>
      <c r="K965" s="269" t="e">
        <f t="shared" si="144"/>
        <v>#VALUE!</v>
      </c>
      <c r="L965" s="269" t="e">
        <f t="shared" si="145"/>
        <v>#VALUE!</v>
      </c>
      <c r="M965" s="335" t="e">
        <f t="shared" si="146"/>
        <v>#VALUE!</v>
      </c>
      <c r="N965" s="269" t="e">
        <f t="shared" si="147"/>
        <v>#VALUE!</v>
      </c>
      <c r="O965" s="269" t="e">
        <f t="shared" si="148"/>
        <v>#VALUE!</v>
      </c>
      <c r="P965" s="340" t="e">
        <f t="shared" si="149"/>
        <v>#VALUE!</v>
      </c>
      <c r="Q965" s="353" t="str">
        <f>IFERROR(VLOOKUP(F965,Database!A:F,6,FALSE),"No")</f>
        <v>No</v>
      </c>
      <c r="R965" s="353" t="str">
        <f>IFERROR(VLOOKUP(F966,Database!A:E,5,FALSE),"")</f>
        <v/>
      </c>
      <c r="S965" s="352" t="str">
        <f>IFERROR(VLOOKUP(F965,Database!A:G,7,FALSE),"FG not Found")</f>
        <v>FG not Found</v>
      </c>
      <c r="T965" s="281" t="b">
        <f t="shared" si="150"/>
        <v>0</v>
      </c>
      <c r="X965" s="284" t="e">
        <f>IF(VLOOKUP($T965,Tags!A:AU,28)=$E965,"Tags/Reported Prod Match","Not a Match")</f>
        <v>#N/A</v>
      </c>
    </row>
    <row r="966" spans="1:24" x14ac:dyDescent="0.25">
      <c r="A966" s="282">
        <f t="shared" si="151"/>
        <v>960.1</v>
      </c>
      <c r="B966" s="630"/>
      <c r="C966" s="615">
        <v>0</v>
      </c>
      <c r="D966" s="615"/>
      <c r="E966" s="267">
        <f t="shared" si="143"/>
        <v>0</v>
      </c>
      <c r="F966" s="615"/>
      <c r="G966" s="267" t="str">
        <f>IFERROR(VLOOKUP(F966,Database!A:D,2,FALSE),"FG not Found")</f>
        <v>FG not Found</v>
      </c>
      <c r="H966" s="269" t="str">
        <f>IFERROR(VLOOKUP(F966,Database!A:C,3,FALSE),"r")</f>
        <v>r</v>
      </c>
      <c r="I966" s="269" t="str">
        <f>IFERROR(VLOOKUP(F966,Database!A:D,4,FALSE),"r")</f>
        <v>r</v>
      </c>
      <c r="J966" s="615"/>
      <c r="K966" s="269" t="e">
        <f t="shared" si="144"/>
        <v>#VALUE!</v>
      </c>
      <c r="L966" s="269" t="e">
        <f t="shared" si="145"/>
        <v>#VALUE!</v>
      </c>
      <c r="M966" s="335" t="e">
        <f t="shared" si="146"/>
        <v>#VALUE!</v>
      </c>
      <c r="N966" s="269" t="e">
        <f t="shared" si="147"/>
        <v>#VALUE!</v>
      </c>
      <c r="O966" s="269" t="e">
        <f t="shared" si="148"/>
        <v>#VALUE!</v>
      </c>
      <c r="P966" s="340" t="e">
        <f t="shared" si="149"/>
        <v>#VALUE!</v>
      </c>
      <c r="Q966" s="353" t="str">
        <f>IFERROR(VLOOKUP(F966,Database!A:F,6,FALSE),"No")</f>
        <v>No</v>
      </c>
      <c r="R966" s="353" t="str">
        <f>IFERROR(VLOOKUP(F967,Database!A:E,5,FALSE),"")</f>
        <v/>
      </c>
      <c r="S966" s="352" t="str">
        <f>IFERROR(VLOOKUP(F966,Database!A:G,7,FALSE),"FG not Found")</f>
        <v>FG not Found</v>
      </c>
      <c r="T966" s="281" t="b">
        <f t="shared" si="150"/>
        <v>0</v>
      </c>
      <c r="X966" s="284" t="e">
        <f>IF(VLOOKUP($T966,Tags!A:AU,28)=$E966,"Tags/Reported Prod Match","Not a Match")</f>
        <v>#N/A</v>
      </c>
    </row>
    <row r="967" spans="1:24" x14ac:dyDescent="0.25">
      <c r="A967" s="282">
        <f t="shared" si="151"/>
        <v>961.1</v>
      </c>
      <c r="B967" s="630"/>
      <c r="C967" s="615">
        <v>0</v>
      </c>
      <c r="D967" s="615"/>
      <c r="E967" s="267">
        <f t="shared" ref="E967:E1000" si="152">IF(C967 &lt;&gt; 0, D967-C967,D967)</f>
        <v>0</v>
      </c>
      <c r="F967" s="615"/>
      <c r="G967" s="267" t="str">
        <f>IFERROR(VLOOKUP(F967,Database!A:D,2,FALSE),"FG not Found")</f>
        <v>FG not Found</v>
      </c>
      <c r="H967" s="269" t="str">
        <f>IFERROR(VLOOKUP(F967,Database!A:C,3,FALSE),"r")</f>
        <v>r</v>
      </c>
      <c r="I967" s="269" t="str">
        <f>IFERROR(VLOOKUP(F967,Database!A:D,4,FALSE),"r")</f>
        <v>r</v>
      </c>
      <c r="J967" s="615"/>
      <c r="K967" s="269" t="e">
        <f t="shared" ref="K967:K1000" si="153">IF((44500/H967) &lt;= 26,ROUNDDOWN((44500/H967),0),26)</f>
        <v>#VALUE!</v>
      </c>
      <c r="L967" s="269" t="e">
        <f t="shared" ref="L967:L1000" si="154">((ROUNDDOWN(K967,0)*I967))</f>
        <v>#VALUE!</v>
      </c>
      <c r="M967" s="335" t="e">
        <f t="shared" ref="M967:M1000" si="155">ROUNDDOWN(E967/L967,0)</f>
        <v>#VALUE!</v>
      </c>
      <c r="N967" s="269" t="e">
        <f t="shared" ref="N967:N1000" si="156">IF(O967 &lt;&gt; 0,ROUNDUP(O967/I967,0),0)</f>
        <v>#VALUE!</v>
      </c>
      <c r="O967" s="269" t="e">
        <f t="shared" ref="O967:O1000" si="157">E967-(((M967)*ROUNDDOWN(L967,0)))</f>
        <v>#VALUE!</v>
      </c>
      <c r="P967" s="340" t="e">
        <f t="shared" ref="P967:P1000" si="158">IF(O967=0,0,H967*N967)</f>
        <v>#VALUE!</v>
      </c>
      <c r="Q967" s="353" t="str">
        <f>IFERROR(VLOOKUP(F967,Database!A:F,6,FALSE),"No")</f>
        <v>No</v>
      </c>
      <c r="R967" s="353" t="str">
        <f>IFERROR(VLOOKUP(F968,Database!A:E,5,FALSE),"")</f>
        <v/>
      </c>
      <c r="S967" s="352" t="str">
        <f>IFERROR(VLOOKUP(F967,Database!A:G,7,FALSE),"FG not Found")</f>
        <v>FG not Found</v>
      </c>
      <c r="T967" s="281" t="b">
        <f t="shared" ref="T967:T1000" si="159">(ISNUMBER(MATCH(F967,$U$7:$U$532,0)))</f>
        <v>0</v>
      </c>
      <c r="X967" s="284" t="e">
        <f>IF(VLOOKUP($T967,Tags!A:AU,28)=$E967,"Tags/Reported Prod Match","Not a Match")</f>
        <v>#N/A</v>
      </c>
    </row>
    <row r="968" spans="1:24" x14ac:dyDescent="0.25">
      <c r="A968" s="282">
        <f t="shared" si="151"/>
        <v>962.1</v>
      </c>
      <c r="B968" s="630"/>
      <c r="C968" s="615">
        <v>0</v>
      </c>
      <c r="D968" s="615"/>
      <c r="E968" s="267">
        <f t="shared" si="152"/>
        <v>0</v>
      </c>
      <c r="F968" s="615"/>
      <c r="G968" s="267" t="str">
        <f>IFERROR(VLOOKUP(F968,Database!A:D,2,FALSE),"FG not Found")</f>
        <v>FG not Found</v>
      </c>
      <c r="H968" s="269" t="str">
        <f>IFERROR(VLOOKUP(F968,Database!A:C,3,FALSE),"r")</f>
        <v>r</v>
      </c>
      <c r="I968" s="269" t="str">
        <f>IFERROR(VLOOKUP(F968,Database!A:D,4,FALSE),"r")</f>
        <v>r</v>
      </c>
      <c r="J968" s="615"/>
      <c r="K968" s="269" t="e">
        <f t="shared" si="153"/>
        <v>#VALUE!</v>
      </c>
      <c r="L968" s="269" t="e">
        <f t="shared" si="154"/>
        <v>#VALUE!</v>
      </c>
      <c r="M968" s="335" t="e">
        <f t="shared" si="155"/>
        <v>#VALUE!</v>
      </c>
      <c r="N968" s="269" t="e">
        <f t="shared" si="156"/>
        <v>#VALUE!</v>
      </c>
      <c r="O968" s="269" t="e">
        <f t="shared" si="157"/>
        <v>#VALUE!</v>
      </c>
      <c r="P968" s="340" t="e">
        <f t="shared" si="158"/>
        <v>#VALUE!</v>
      </c>
      <c r="Q968" s="353" t="str">
        <f>IFERROR(VLOOKUP(F968,Database!A:F,6,FALSE),"No")</f>
        <v>No</v>
      </c>
      <c r="R968" s="353" t="str">
        <f>IFERROR(VLOOKUP(F969,Database!A:E,5,FALSE),"")</f>
        <v/>
      </c>
      <c r="S968" s="352" t="str">
        <f>IFERROR(VLOOKUP(F968,Database!A:G,7,FALSE),"FG not Found")</f>
        <v>FG not Found</v>
      </c>
      <c r="T968" s="281" t="b">
        <f t="shared" si="159"/>
        <v>0</v>
      </c>
      <c r="X968" s="284" t="e">
        <f>IF(VLOOKUP($T968,Tags!A:AU,28)=$E968,"Tags/Reported Prod Match","Not a Match")</f>
        <v>#N/A</v>
      </c>
    </row>
    <row r="969" spans="1:24" x14ac:dyDescent="0.25">
      <c r="A969" s="282">
        <f t="shared" si="151"/>
        <v>963.1</v>
      </c>
      <c r="B969" s="630"/>
      <c r="C969" s="615">
        <v>0</v>
      </c>
      <c r="D969" s="615"/>
      <c r="E969" s="267">
        <f t="shared" si="152"/>
        <v>0</v>
      </c>
      <c r="F969" s="615"/>
      <c r="G969" s="267" t="str">
        <f>IFERROR(VLOOKUP(F969,Database!A:D,2,FALSE),"FG not Found")</f>
        <v>FG not Found</v>
      </c>
      <c r="H969" s="269" t="str">
        <f>IFERROR(VLOOKUP(F969,Database!A:C,3,FALSE),"r")</f>
        <v>r</v>
      </c>
      <c r="I969" s="269" t="str">
        <f>IFERROR(VLOOKUP(F969,Database!A:D,4,FALSE),"r")</f>
        <v>r</v>
      </c>
      <c r="J969" s="615"/>
      <c r="K969" s="269" t="e">
        <f t="shared" si="153"/>
        <v>#VALUE!</v>
      </c>
      <c r="L969" s="269" t="e">
        <f t="shared" si="154"/>
        <v>#VALUE!</v>
      </c>
      <c r="M969" s="335" t="e">
        <f t="shared" si="155"/>
        <v>#VALUE!</v>
      </c>
      <c r="N969" s="269" t="e">
        <f t="shared" si="156"/>
        <v>#VALUE!</v>
      </c>
      <c r="O969" s="269" t="e">
        <f t="shared" si="157"/>
        <v>#VALUE!</v>
      </c>
      <c r="P969" s="340" t="e">
        <f t="shared" si="158"/>
        <v>#VALUE!</v>
      </c>
      <c r="Q969" s="353" t="str">
        <f>IFERROR(VLOOKUP(F969,Database!A:F,6,FALSE),"No")</f>
        <v>No</v>
      </c>
      <c r="R969" s="353" t="str">
        <f>IFERROR(VLOOKUP(F970,Database!A:E,5,FALSE),"")</f>
        <v/>
      </c>
      <c r="S969" s="352" t="str">
        <f>IFERROR(VLOOKUP(F969,Database!A:G,7,FALSE),"FG not Found")</f>
        <v>FG not Found</v>
      </c>
      <c r="T969" s="281" t="b">
        <f t="shared" si="159"/>
        <v>0</v>
      </c>
      <c r="X969" s="284" t="e">
        <f>IF(VLOOKUP($T969,Tags!A:AU,28)=$E969,"Tags/Reported Prod Match","Not a Match")</f>
        <v>#N/A</v>
      </c>
    </row>
    <row r="970" spans="1:24" x14ac:dyDescent="0.25">
      <c r="A970" s="282">
        <f t="shared" si="151"/>
        <v>964.1</v>
      </c>
      <c r="B970" s="630"/>
      <c r="C970" s="615">
        <v>0</v>
      </c>
      <c r="D970" s="615"/>
      <c r="E970" s="267">
        <f t="shared" si="152"/>
        <v>0</v>
      </c>
      <c r="F970" s="615"/>
      <c r="G970" s="267" t="str">
        <f>IFERROR(VLOOKUP(F970,Database!A:D,2,FALSE),"FG not Found")</f>
        <v>FG not Found</v>
      </c>
      <c r="H970" s="269" t="str">
        <f>IFERROR(VLOOKUP(F970,Database!A:C,3,FALSE),"r")</f>
        <v>r</v>
      </c>
      <c r="I970" s="269" t="str">
        <f>IFERROR(VLOOKUP(F970,Database!A:D,4,FALSE),"r")</f>
        <v>r</v>
      </c>
      <c r="J970" s="615"/>
      <c r="K970" s="269" t="e">
        <f t="shared" si="153"/>
        <v>#VALUE!</v>
      </c>
      <c r="L970" s="269" t="e">
        <f t="shared" si="154"/>
        <v>#VALUE!</v>
      </c>
      <c r="M970" s="335" t="e">
        <f t="shared" si="155"/>
        <v>#VALUE!</v>
      </c>
      <c r="N970" s="269" t="e">
        <f t="shared" si="156"/>
        <v>#VALUE!</v>
      </c>
      <c r="O970" s="269" t="e">
        <f t="shared" si="157"/>
        <v>#VALUE!</v>
      </c>
      <c r="P970" s="340" t="e">
        <f t="shared" si="158"/>
        <v>#VALUE!</v>
      </c>
      <c r="Q970" s="353" t="str">
        <f>IFERROR(VLOOKUP(F970,Database!A:F,6,FALSE),"No")</f>
        <v>No</v>
      </c>
      <c r="R970" s="353" t="str">
        <f>IFERROR(VLOOKUP(F971,Database!A:E,5,FALSE),"")</f>
        <v/>
      </c>
      <c r="S970" s="352" t="str">
        <f>IFERROR(VLOOKUP(F970,Database!A:G,7,FALSE),"FG not Found")</f>
        <v>FG not Found</v>
      </c>
      <c r="T970" s="281" t="b">
        <f t="shared" si="159"/>
        <v>0</v>
      </c>
      <c r="X970" s="284" t="e">
        <f>IF(VLOOKUP($T970,Tags!A:AU,28)=$E970,"Tags/Reported Prod Match","Not a Match")</f>
        <v>#N/A</v>
      </c>
    </row>
    <row r="971" spans="1:24" x14ac:dyDescent="0.25">
      <c r="A971" s="282">
        <f t="shared" si="151"/>
        <v>965.1</v>
      </c>
      <c r="B971" s="630"/>
      <c r="C971" s="615">
        <v>0</v>
      </c>
      <c r="D971" s="615"/>
      <c r="E971" s="267">
        <f t="shared" si="152"/>
        <v>0</v>
      </c>
      <c r="F971" s="615"/>
      <c r="G971" s="267" t="str">
        <f>IFERROR(VLOOKUP(F971,Database!A:D,2,FALSE),"FG not Found")</f>
        <v>FG not Found</v>
      </c>
      <c r="H971" s="269" t="str">
        <f>IFERROR(VLOOKUP(F971,Database!A:C,3,FALSE),"r")</f>
        <v>r</v>
      </c>
      <c r="I971" s="269" t="str">
        <f>IFERROR(VLOOKUP(F971,Database!A:D,4,FALSE),"r")</f>
        <v>r</v>
      </c>
      <c r="J971" s="615"/>
      <c r="K971" s="269" t="e">
        <f t="shared" si="153"/>
        <v>#VALUE!</v>
      </c>
      <c r="L971" s="269" t="e">
        <f t="shared" si="154"/>
        <v>#VALUE!</v>
      </c>
      <c r="M971" s="335" t="e">
        <f t="shared" si="155"/>
        <v>#VALUE!</v>
      </c>
      <c r="N971" s="269" t="e">
        <f t="shared" si="156"/>
        <v>#VALUE!</v>
      </c>
      <c r="O971" s="269" t="e">
        <f t="shared" si="157"/>
        <v>#VALUE!</v>
      </c>
      <c r="P971" s="340" t="e">
        <f t="shared" si="158"/>
        <v>#VALUE!</v>
      </c>
      <c r="Q971" s="353" t="str">
        <f>IFERROR(VLOOKUP(F971,Database!A:F,6,FALSE),"No")</f>
        <v>No</v>
      </c>
      <c r="R971" s="353" t="str">
        <f>IFERROR(VLOOKUP(F972,Database!A:E,5,FALSE),"")</f>
        <v/>
      </c>
      <c r="S971" s="352" t="str">
        <f>IFERROR(VLOOKUP(F971,Database!A:G,7,FALSE),"FG not Found")</f>
        <v>FG not Found</v>
      </c>
      <c r="T971" s="281" t="b">
        <f t="shared" si="159"/>
        <v>0</v>
      </c>
      <c r="X971" s="284" t="e">
        <f>IF(VLOOKUP($T971,Tags!A:AU,28)=$E971,"Tags/Reported Prod Match","Not a Match")</f>
        <v>#N/A</v>
      </c>
    </row>
    <row r="972" spans="1:24" x14ac:dyDescent="0.25">
      <c r="A972" s="282">
        <f t="shared" si="151"/>
        <v>966.1</v>
      </c>
      <c r="B972" s="630"/>
      <c r="C972" s="615">
        <v>0</v>
      </c>
      <c r="D972" s="615"/>
      <c r="E972" s="267">
        <f t="shared" si="152"/>
        <v>0</v>
      </c>
      <c r="F972" s="615"/>
      <c r="G972" s="267" t="str">
        <f>IFERROR(VLOOKUP(F972,Database!A:D,2,FALSE),"FG not Found")</f>
        <v>FG not Found</v>
      </c>
      <c r="H972" s="269" t="str">
        <f>IFERROR(VLOOKUP(F972,Database!A:C,3,FALSE),"r")</f>
        <v>r</v>
      </c>
      <c r="I972" s="269" t="str">
        <f>IFERROR(VLOOKUP(F972,Database!A:D,4,FALSE),"r")</f>
        <v>r</v>
      </c>
      <c r="J972" s="615"/>
      <c r="K972" s="269" t="e">
        <f t="shared" si="153"/>
        <v>#VALUE!</v>
      </c>
      <c r="L972" s="269" t="e">
        <f t="shared" si="154"/>
        <v>#VALUE!</v>
      </c>
      <c r="M972" s="335" t="e">
        <f t="shared" si="155"/>
        <v>#VALUE!</v>
      </c>
      <c r="N972" s="269" t="e">
        <f t="shared" si="156"/>
        <v>#VALUE!</v>
      </c>
      <c r="O972" s="269" t="e">
        <f t="shared" si="157"/>
        <v>#VALUE!</v>
      </c>
      <c r="P972" s="340" t="e">
        <f t="shared" si="158"/>
        <v>#VALUE!</v>
      </c>
      <c r="Q972" s="353" t="str">
        <f>IFERROR(VLOOKUP(F972,Database!A:F,6,FALSE),"No")</f>
        <v>No</v>
      </c>
      <c r="R972" s="353" t="str">
        <f>IFERROR(VLOOKUP(F973,Database!A:E,5,FALSE),"")</f>
        <v/>
      </c>
      <c r="S972" s="352" t="str">
        <f>IFERROR(VLOOKUP(F972,Database!A:G,7,FALSE),"FG not Found")</f>
        <v>FG not Found</v>
      </c>
      <c r="T972" s="281" t="b">
        <f t="shared" si="159"/>
        <v>0</v>
      </c>
      <c r="X972" s="284" t="e">
        <f>IF(VLOOKUP($T972,Tags!A:AU,28)=$E972,"Tags/Reported Prod Match","Not a Match")</f>
        <v>#N/A</v>
      </c>
    </row>
    <row r="973" spans="1:24" x14ac:dyDescent="0.25">
      <c r="A973" s="282">
        <f t="shared" si="151"/>
        <v>967.1</v>
      </c>
      <c r="B973" s="630"/>
      <c r="C973" s="615">
        <v>0</v>
      </c>
      <c r="D973" s="615"/>
      <c r="E973" s="267">
        <f t="shared" si="152"/>
        <v>0</v>
      </c>
      <c r="F973" s="615"/>
      <c r="G973" s="267" t="str">
        <f>IFERROR(VLOOKUP(F973,Database!A:D,2,FALSE),"FG not Found")</f>
        <v>FG not Found</v>
      </c>
      <c r="H973" s="269" t="str">
        <f>IFERROR(VLOOKUP(F973,Database!A:C,3,FALSE),"r")</f>
        <v>r</v>
      </c>
      <c r="I973" s="269" t="str">
        <f>IFERROR(VLOOKUP(F973,Database!A:D,4,FALSE),"r")</f>
        <v>r</v>
      </c>
      <c r="J973" s="615"/>
      <c r="K973" s="269" t="e">
        <f t="shared" si="153"/>
        <v>#VALUE!</v>
      </c>
      <c r="L973" s="269" t="e">
        <f t="shared" si="154"/>
        <v>#VALUE!</v>
      </c>
      <c r="M973" s="335" t="e">
        <f t="shared" si="155"/>
        <v>#VALUE!</v>
      </c>
      <c r="N973" s="269" t="e">
        <f t="shared" si="156"/>
        <v>#VALUE!</v>
      </c>
      <c r="O973" s="269" t="e">
        <f t="shared" si="157"/>
        <v>#VALUE!</v>
      </c>
      <c r="P973" s="340" t="e">
        <f t="shared" si="158"/>
        <v>#VALUE!</v>
      </c>
      <c r="Q973" s="353" t="str">
        <f>IFERROR(VLOOKUP(F973,Database!A:F,6,FALSE),"No")</f>
        <v>No</v>
      </c>
      <c r="R973" s="353" t="str">
        <f>IFERROR(VLOOKUP(F974,Database!A:E,5,FALSE),"")</f>
        <v/>
      </c>
      <c r="S973" s="352" t="str">
        <f>IFERROR(VLOOKUP(F973,Database!A:G,7,FALSE),"FG not Found")</f>
        <v>FG not Found</v>
      </c>
      <c r="T973" s="281" t="b">
        <f t="shared" si="159"/>
        <v>0</v>
      </c>
      <c r="X973" s="284" t="e">
        <f>IF(VLOOKUP($T973,Tags!A:AU,28)=$E973,"Tags/Reported Prod Match","Not a Match")</f>
        <v>#N/A</v>
      </c>
    </row>
    <row r="974" spans="1:24" x14ac:dyDescent="0.25">
      <c r="A974" s="282">
        <f t="shared" si="151"/>
        <v>968.1</v>
      </c>
      <c r="B974" s="630"/>
      <c r="C974" s="615">
        <v>0</v>
      </c>
      <c r="D974" s="615"/>
      <c r="E974" s="267">
        <f t="shared" si="152"/>
        <v>0</v>
      </c>
      <c r="F974" s="615"/>
      <c r="G974" s="267" t="str">
        <f>IFERROR(VLOOKUP(F974,Database!A:D,2,FALSE),"FG not Found")</f>
        <v>FG not Found</v>
      </c>
      <c r="H974" s="269" t="str">
        <f>IFERROR(VLOOKUP(F974,Database!A:C,3,FALSE),"r")</f>
        <v>r</v>
      </c>
      <c r="I974" s="269" t="str">
        <f>IFERROR(VLOOKUP(F974,Database!A:D,4,FALSE),"r")</f>
        <v>r</v>
      </c>
      <c r="J974" s="615"/>
      <c r="K974" s="269" t="e">
        <f t="shared" si="153"/>
        <v>#VALUE!</v>
      </c>
      <c r="L974" s="269" t="e">
        <f t="shared" si="154"/>
        <v>#VALUE!</v>
      </c>
      <c r="M974" s="335" t="e">
        <f t="shared" si="155"/>
        <v>#VALUE!</v>
      </c>
      <c r="N974" s="269" t="e">
        <f t="shared" si="156"/>
        <v>#VALUE!</v>
      </c>
      <c r="O974" s="269" t="e">
        <f t="shared" si="157"/>
        <v>#VALUE!</v>
      </c>
      <c r="P974" s="340" t="e">
        <f t="shared" si="158"/>
        <v>#VALUE!</v>
      </c>
      <c r="Q974" s="353" t="str">
        <f>IFERROR(VLOOKUP(F974,Database!A:F,6,FALSE),"No")</f>
        <v>No</v>
      </c>
      <c r="R974" s="353" t="str">
        <f>IFERROR(VLOOKUP(F975,Database!A:E,5,FALSE),"")</f>
        <v/>
      </c>
      <c r="S974" s="352" t="str">
        <f>IFERROR(VLOOKUP(F974,Database!A:G,7,FALSE),"FG not Found")</f>
        <v>FG not Found</v>
      </c>
      <c r="T974" s="281" t="b">
        <f t="shared" si="159"/>
        <v>0</v>
      </c>
      <c r="X974" s="284" t="e">
        <f>IF(VLOOKUP($T974,Tags!A:AU,28)=$E974,"Tags/Reported Prod Match","Not a Match")</f>
        <v>#N/A</v>
      </c>
    </row>
    <row r="975" spans="1:24" x14ac:dyDescent="0.25">
      <c r="A975" s="282">
        <f t="shared" si="151"/>
        <v>969.1</v>
      </c>
      <c r="B975" s="630"/>
      <c r="C975" s="615">
        <v>0</v>
      </c>
      <c r="D975" s="615"/>
      <c r="E975" s="267">
        <f t="shared" si="152"/>
        <v>0</v>
      </c>
      <c r="F975" s="615"/>
      <c r="G975" s="267" t="str">
        <f>IFERROR(VLOOKUP(F975,Database!A:D,2,FALSE),"FG not Found")</f>
        <v>FG not Found</v>
      </c>
      <c r="H975" s="269" t="str">
        <f>IFERROR(VLOOKUP(F975,Database!A:C,3,FALSE),"r")</f>
        <v>r</v>
      </c>
      <c r="I975" s="269" t="str">
        <f>IFERROR(VLOOKUP(F975,Database!A:D,4,FALSE),"r")</f>
        <v>r</v>
      </c>
      <c r="J975" s="615"/>
      <c r="K975" s="269" t="e">
        <f t="shared" si="153"/>
        <v>#VALUE!</v>
      </c>
      <c r="L975" s="269" t="e">
        <f t="shared" si="154"/>
        <v>#VALUE!</v>
      </c>
      <c r="M975" s="335" t="e">
        <f t="shared" si="155"/>
        <v>#VALUE!</v>
      </c>
      <c r="N975" s="269" t="e">
        <f t="shared" si="156"/>
        <v>#VALUE!</v>
      </c>
      <c r="O975" s="269" t="e">
        <f t="shared" si="157"/>
        <v>#VALUE!</v>
      </c>
      <c r="P975" s="340" t="e">
        <f t="shared" si="158"/>
        <v>#VALUE!</v>
      </c>
      <c r="Q975" s="353" t="str">
        <f>IFERROR(VLOOKUP(F975,Database!A:F,6,FALSE),"No")</f>
        <v>No</v>
      </c>
      <c r="R975" s="353" t="str">
        <f>IFERROR(VLOOKUP(F976,Database!A:E,5,FALSE),"")</f>
        <v/>
      </c>
      <c r="S975" s="352" t="str">
        <f>IFERROR(VLOOKUP(F975,Database!A:G,7,FALSE),"FG not Found")</f>
        <v>FG not Found</v>
      </c>
      <c r="T975" s="281" t="b">
        <f t="shared" si="159"/>
        <v>0</v>
      </c>
      <c r="X975" s="284" t="e">
        <f>IF(VLOOKUP($T975,Tags!A:AU,28)=$E975,"Tags/Reported Prod Match","Not a Match")</f>
        <v>#N/A</v>
      </c>
    </row>
    <row r="976" spans="1:24" x14ac:dyDescent="0.25">
      <c r="A976" s="282">
        <f t="shared" si="151"/>
        <v>970.1</v>
      </c>
      <c r="B976" s="630"/>
      <c r="C976" s="615">
        <v>0</v>
      </c>
      <c r="D976" s="615"/>
      <c r="E976" s="267">
        <f t="shared" si="152"/>
        <v>0</v>
      </c>
      <c r="F976" s="615"/>
      <c r="G976" s="267" t="str">
        <f>IFERROR(VLOOKUP(F976,Database!A:D,2,FALSE),"FG not Found")</f>
        <v>FG not Found</v>
      </c>
      <c r="H976" s="269" t="str">
        <f>IFERROR(VLOOKUP(F976,Database!A:C,3,FALSE),"r")</f>
        <v>r</v>
      </c>
      <c r="I976" s="269" t="str">
        <f>IFERROR(VLOOKUP(F976,Database!A:D,4,FALSE),"r")</f>
        <v>r</v>
      </c>
      <c r="J976" s="615"/>
      <c r="K976" s="269" t="e">
        <f t="shared" si="153"/>
        <v>#VALUE!</v>
      </c>
      <c r="L976" s="269" t="e">
        <f t="shared" si="154"/>
        <v>#VALUE!</v>
      </c>
      <c r="M976" s="335" t="e">
        <f t="shared" si="155"/>
        <v>#VALUE!</v>
      </c>
      <c r="N976" s="269" t="e">
        <f t="shared" si="156"/>
        <v>#VALUE!</v>
      </c>
      <c r="O976" s="269" t="e">
        <f t="shared" si="157"/>
        <v>#VALUE!</v>
      </c>
      <c r="P976" s="340" t="e">
        <f t="shared" si="158"/>
        <v>#VALUE!</v>
      </c>
      <c r="Q976" s="353" t="str">
        <f>IFERROR(VLOOKUP(F976,Database!A:F,6,FALSE),"No")</f>
        <v>No</v>
      </c>
      <c r="R976" s="353" t="str">
        <f>IFERROR(VLOOKUP(F977,Database!A:E,5,FALSE),"")</f>
        <v/>
      </c>
      <c r="S976" s="352" t="str">
        <f>IFERROR(VLOOKUP(F976,Database!A:G,7,FALSE),"FG not Found")</f>
        <v>FG not Found</v>
      </c>
      <c r="T976" s="281" t="b">
        <f t="shared" si="159"/>
        <v>0</v>
      </c>
      <c r="X976" s="284" t="e">
        <f>IF(VLOOKUP($T976,Tags!A:AU,28)=$E976,"Tags/Reported Prod Match","Not a Match")</f>
        <v>#N/A</v>
      </c>
    </row>
    <row r="977" spans="1:24" x14ac:dyDescent="0.25">
      <c r="A977" s="282">
        <f t="shared" si="151"/>
        <v>971.1</v>
      </c>
      <c r="B977" s="630"/>
      <c r="C977" s="615">
        <v>0</v>
      </c>
      <c r="D977" s="615"/>
      <c r="E977" s="267">
        <f t="shared" si="152"/>
        <v>0</v>
      </c>
      <c r="F977" s="615"/>
      <c r="G977" s="267" t="str">
        <f>IFERROR(VLOOKUP(F977,Database!A:D,2,FALSE),"FG not Found")</f>
        <v>FG not Found</v>
      </c>
      <c r="H977" s="269" t="str">
        <f>IFERROR(VLOOKUP(F977,Database!A:C,3,FALSE),"r")</f>
        <v>r</v>
      </c>
      <c r="I977" s="269" t="str">
        <f>IFERROR(VLOOKUP(F977,Database!A:D,4,FALSE),"r")</f>
        <v>r</v>
      </c>
      <c r="J977" s="615"/>
      <c r="K977" s="269" t="e">
        <f t="shared" si="153"/>
        <v>#VALUE!</v>
      </c>
      <c r="L977" s="269" t="e">
        <f t="shared" si="154"/>
        <v>#VALUE!</v>
      </c>
      <c r="M977" s="335" t="e">
        <f t="shared" si="155"/>
        <v>#VALUE!</v>
      </c>
      <c r="N977" s="269" t="e">
        <f t="shared" si="156"/>
        <v>#VALUE!</v>
      </c>
      <c r="O977" s="269" t="e">
        <f t="shared" si="157"/>
        <v>#VALUE!</v>
      </c>
      <c r="P977" s="340" t="e">
        <f t="shared" si="158"/>
        <v>#VALUE!</v>
      </c>
      <c r="Q977" s="353" t="str">
        <f>IFERROR(VLOOKUP(F977,Database!A:F,6,FALSE),"No")</f>
        <v>No</v>
      </c>
      <c r="R977" s="353" t="str">
        <f>IFERROR(VLOOKUP(F978,Database!A:E,5,FALSE),"")</f>
        <v/>
      </c>
      <c r="S977" s="352" t="str">
        <f>IFERROR(VLOOKUP(F977,Database!A:G,7,FALSE),"FG not Found")</f>
        <v>FG not Found</v>
      </c>
      <c r="T977" s="281" t="b">
        <f t="shared" si="159"/>
        <v>0</v>
      </c>
      <c r="X977" s="284" t="e">
        <f>IF(VLOOKUP($T977,Tags!A:AU,28)=$E977,"Tags/Reported Prod Match","Not a Match")</f>
        <v>#N/A</v>
      </c>
    </row>
    <row r="978" spans="1:24" x14ac:dyDescent="0.25">
      <c r="A978" s="282">
        <f t="shared" si="151"/>
        <v>972.1</v>
      </c>
      <c r="B978" s="630"/>
      <c r="C978" s="615">
        <v>0</v>
      </c>
      <c r="D978" s="615"/>
      <c r="E978" s="267">
        <f t="shared" si="152"/>
        <v>0</v>
      </c>
      <c r="F978" s="615"/>
      <c r="G978" s="267" t="str">
        <f>IFERROR(VLOOKUP(F978,Database!A:D,2,FALSE),"FG not Found")</f>
        <v>FG not Found</v>
      </c>
      <c r="H978" s="269" t="str">
        <f>IFERROR(VLOOKUP(F978,Database!A:C,3,FALSE),"r")</f>
        <v>r</v>
      </c>
      <c r="I978" s="269" t="str">
        <f>IFERROR(VLOOKUP(F978,Database!A:D,4,FALSE),"r")</f>
        <v>r</v>
      </c>
      <c r="J978" s="615"/>
      <c r="K978" s="269" t="e">
        <f t="shared" si="153"/>
        <v>#VALUE!</v>
      </c>
      <c r="L978" s="269" t="e">
        <f t="shared" si="154"/>
        <v>#VALUE!</v>
      </c>
      <c r="M978" s="335" t="e">
        <f t="shared" si="155"/>
        <v>#VALUE!</v>
      </c>
      <c r="N978" s="269" t="e">
        <f t="shared" si="156"/>
        <v>#VALUE!</v>
      </c>
      <c r="O978" s="269" t="e">
        <f t="shared" si="157"/>
        <v>#VALUE!</v>
      </c>
      <c r="P978" s="340" t="e">
        <f t="shared" si="158"/>
        <v>#VALUE!</v>
      </c>
      <c r="Q978" s="353" t="str">
        <f>IFERROR(VLOOKUP(F978,Database!A:F,6,FALSE),"No")</f>
        <v>No</v>
      </c>
      <c r="R978" s="353" t="str">
        <f>IFERROR(VLOOKUP(F979,Database!A:E,5,FALSE),"")</f>
        <v/>
      </c>
      <c r="S978" s="352" t="str">
        <f>IFERROR(VLOOKUP(F978,Database!A:G,7,FALSE),"FG not Found")</f>
        <v>FG not Found</v>
      </c>
      <c r="T978" s="281" t="b">
        <f t="shared" si="159"/>
        <v>0</v>
      </c>
      <c r="X978" s="284" t="e">
        <f>IF(VLOOKUP($T978,Tags!A:AU,28)=$E978,"Tags/Reported Prod Match","Not a Match")</f>
        <v>#N/A</v>
      </c>
    </row>
    <row r="979" spans="1:24" x14ac:dyDescent="0.25">
      <c r="A979" s="282">
        <f t="shared" si="151"/>
        <v>973.1</v>
      </c>
      <c r="B979" s="630"/>
      <c r="C979" s="615">
        <v>0</v>
      </c>
      <c r="D979" s="615"/>
      <c r="E979" s="267">
        <f t="shared" si="152"/>
        <v>0</v>
      </c>
      <c r="F979" s="615"/>
      <c r="G979" s="267" t="str">
        <f>IFERROR(VLOOKUP(F979,Database!A:D,2,FALSE),"FG not Found")</f>
        <v>FG not Found</v>
      </c>
      <c r="H979" s="269" t="str">
        <f>IFERROR(VLOOKUP(F979,Database!A:C,3,FALSE),"r")</f>
        <v>r</v>
      </c>
      <c r="I979" s="269" t="str">
        <f>IFERROR(VLOOKUP(F979,Database!A:D,4,FALSE),"r")</f>
        <v>r</v>
      </c>
      <c r="J979" s="615"/>
      <c r="K979" s="269" t="e">
        <f t="shared" si="153"/>
        <v>#VALUE!</v>
      </c>
      <c r="L979" s="269" t="e">
        <f t="shared" si="154"/>
        <v>#VALUE!</v>
      </c>
      <c r="M979" s="335" t="e">
        <f t="shared" si="155"/>
        <v>#VALUE!</v>
      </c>
      <c r="N979" s="269" t="e">
        <f t="shared" si="156"/>
        <v>#VALUE!</v>
      </c>
      <c r="O979" s="269" t="e">
        <f t="shared" si="157"/>
        <v>#VALUE!</v>
      </c>
      <c r="P979" s="340" t="e">
        <f t="shared" si="158"/>
        <v>#VALUE!</v>
      </c>
      <c r="Q979" s="353" t="str">
        <f>IFERROR(VLOOKUP(F979,Database!A:F,6,FALSE),"No")</f>
        <v>No</v>
      </c>
      <c r="R979" s="353" t="str">
        <f>IFERROR(VLOOKUP(F980,Database!A:E,5,FALSE),"")</f>
        <v/>
      </c>
      <c r="S979" s="352" t="str">
        <f>IFERROR(VLOOKUP(F979,Database!A:G,7,FALSE),"FG not Found")</f>
        <v>FG not Found</v>
      </c>
      <c r="T979" s="281" t="b">
        <f t="shared" si="159"/>
        <v>0</v>
      </c>
      <c r="X979" s="284" t="e">
        <f>IF(VLOOKUP($T979,Tags!A:AU,28)=$E979,"Tags/Reported Prod Match","Not a Match")</f>
        <v>#N/A</v>
      </c>
    </row>
    <row r="980" spans="1:24" x14ac:dyDescent="0.25">
      <c r="A980" s="282">
        <f t="shared" si="151"/>
        <v>974.1</v>
      </c>
      <c r="B980" s="630"/>
      <c r="C980" s="615">
        <v>0</v>
      </c>
      <c r="D980" s="615"/>
      <c r="E980" s="267">
        <f t="shared" si="152"/>
        <v>0</v>
      </c>
      <c r="F980" s="615"/>
      <c r="G980" s="267" t="str">
        <f>IFERROR(VLOOKUP(F980,Database!A:D,2,FALSE),"FG not Found")</f>
        <v>FG not Found</v>
      </c>
      <c r="H980" s="269" t="str">
        <f>IFERROR(VLOOKUP(F980,Database!A:C,3,FALSE),"r")</f>
        <v>r</v>
      </c>
      <c r="I980" s="269" t="str">
        <f>IFERROR(VLOOKUP(F980,Database!A:D,4,FALSE),"r")</f>
        <v>r</v>
      </c>
      <c r="J980" s="615"/>
      <c r="K980" s="269" t="e">
        <f t="shared" si="153"/>
        <v>#VALUE!</v>
      </c>
      <c r="L980" s="269" t="e">
        <f t="shared" si="154"/>
        <v>#VALUE!</v>
      </c>
      <c r="M980" s="335" t="e">
        <f t="shared" si="155"/>
        <v>#VALUE!</v>
      </c>
      <c r="N980" s="269" t="e">
        <f t="shared" si="156"/>
        <v>#VALUE!</v>
      </c>
      <c r="O980" s="269" t="e">
        <f t="shared" si="157"/>
        <v>#VALUE!</v>
      </c>
      <c r="P980" s="340" t="e">
        <f t="shared" si="158"/>
        <v>#VALUE!</v>
      </c>
      <c r="Q980" s="353" t="str">
        <f>IFERROR(VLOOKUP(F980,Database!A:F,6,FALSE),"No")</f>
        <v>No</v>
      </c>
      <c r="R980" s="353" t="str">
        <f>IFERROR(VLOOKUP(F981,Database!A:E,5,FALSE),"")</f>
        <v/>
      </c>
      <c r="S980" s="352" t="str">
        <f>IFERROR(VLOOKUP(F980,Database!A:G,7,FALSE),"FG not Found")</f>
        <v>FG not Found</v>
      </c>
      <c r="T980" s="281" t="b">
        <f t="shared" si="159"/>
        <v>0</v>
      </c>
      <c r="X980" s="284" t="e">
        <f>IF(VLOOKUP($T980,Tags!A:AU,28)=$E980,"Tags/Reported Prod Match","Not a Match")</f>
        <v>#N/A</v>
      </c>
    </row>
    <row r="981" spans="1:24" x14ac:dyDescent="0.25">
      <c r="A981" s="282">
        <f t="shared" si="151"/>
        <v>975.1</v>
      </c>
      <c r="B981" s="630"/>
      <c r="C981" s="615">
        <v>0</v>
      </c>
      <c r="D981" s="615"/>
      <c r="E981" s="267">
        <f t="shared" si="152"/>
        <v>0</v>
      </c>
      <c r="F981" s="615"/>
      <c r="G981" s="267" t="str">
        <f>IFERROR(VLOOKUP(F981,Database!A:D,2,FALSE),"FG not Found")</f>
        <v>FG not Found</v>
      </c>
      <c r="H981" s="269" t="str">
        <f>IFERROR(VLOOKUP(F981,Database!A:C,3,FALSE),"r")</f>
        <v>r</v>
      </c>
      <c r="I981" s="269" t="str">
        <f>IFERROR(VLOOKUP(F981,Database!A:D,4,FALSE),"r")</f>
        <v>r</v>
      </c>
      <c r="J981" s="615"/>
      <c r="K981" s="269" t="e">
        <f t="shared" si="153"/>
        <v>#VALUE!</v>
      </c>
      <c r="L981" s="269" t="e">
        <f t="shared" si="154"/>
        <v>#VALUE!</v>
      </c>
      <c r="M981" s="335" t="e">
        <f t="shared" si="155"/>
        <v>#VALUE!</v>
      </c>
      <c r="N981" s="269" t="e">
        <f t="shared" si="156"/>
        <v>#VALUE!</v>
      </c>
      <c r="O981" s="269" t="e">
        <f t="shared" si="157"/>
        <v>#VALUE!</v>
      </c>
      <c r="P981" s="340" t="e">
        <f t="shared" si="158"/>
        <v>#VALUE!</v>
      </c>
      <c r="Q981" s="353" t="str">
        <f>IFERROR(VLOOKUP(F981,Database!A:F,6,FALSE),"No")</f>
        <v>No</v>
      </c>
      <c r="R981" s="353" t="str">
        <f>IFERROR(VLOOKUP(F982,Database!A:E,5,FALSE),"")</f>
        <v/>
      </c>
      <c r="S981" s="352" t="str">
        <f>IFERROR(VLOOKUP(F981,Database!A:G,7,FALSE),"FG not Found")</f>
        <v>FG not Found</v>
      </c>
      <c r="T981" s="281" t="b">
        <f t="shared" si="159"/>
        <v>0</v>
      </c>
      <c r="X981" s="284" t="e">
        <f>IF(VLOOKUP($T981,Tags!A:AU,28)=$E981,"Tags/Reported Prod Match","Not a Match")</f>
        <v>#N/A</v>
      </c>
    </row>
    <row r="982" spans="1:24" x14ac:dyDescent="0.25">
      <c r="A982" s="282">
        <f t="shared" si="151"/>
        <v>976.1</v>
      </c>
      <c r="B982" s="630"/>
      <c r="C982" s="615">
        <v>0</v>
      </c>
      <c r="D982" s="615"/>
      <c r="E982" s="267">
        <f t="shared" si="152"/>
        <v>0</v>
      </c>
      <c r="F982" s="615"/>
      <c r="G982" s="267" t="str">
        <f>IFERROR(VLOOKUP(F982,Database!A:D,2,FALSE),"FG not Found")</f>
        <v>FG not Found</v>
      </c>
      <c r="H982" s="269" t="str">
        <f>IFERROR(VLOOKUP(F982,Database!A:C,3,FALSE),"r")</f>
        <v>r</v>
      </c>
      <c r="I982" s="269" t="str">
        <f>IFERROR(VLOOKUP(F982,Database!A:D,4,FALSE),"r")</f>
        <v>r</v>
      </c>
      <c r="J982" s="615"/>
      <c r="K982" s="269" t="e">
        <f t="shared" si="153"/>
        <v>#VALUE!</v>
      </c>
      <c r="L982" s="269" t="e">
        <f t="shared" si="154"/>
        <v>#VALUE!</v>
      </c>
      <c r="M982" s="335" t="e">
        <f t="shared" si="155"/>
        <v>#VALUE!</v>
      </c>
      <c r="N982" s="269" t="e">
        <f t="shared" si="156"/>
        <v>#VALUE!</v>
      </c>
      <c r="O982" s="269" t="e">
        <f t="shared" si="157"/>
        <v>#VALUE!</v>
      </c>
      <c r="P982" s="340" t="e">
        <f t="shared" si="158"/>
        <v>#VALUE!</v>
      </c>
      <c r="Q982" s="353" t="str">
        <f>IFERROR(VLOOKUP(F982,Database!A:F,6,FALSE),"No")</f>
        <v>No</v>
      </c>
      <c r="R982" s="353" t="str">
        <f>IFERROR(VLOOKUP(F983,Database!A:E,5,FALSE),"")</f>
        <v/>
      </c>
      <c r="S982" s="352" t="str">
        <f>IFERROR(VLOOKUP(F982,Database!A:G,7,FALSE),"FG not Found")</f>
        <v>FG not Found</v>
      </c>
      <c r="T982" s="281" t="b">
        <f t="shared" si="159"/>
        <v>0</v>
      </c>
      <c r="X982" s="284" t="e">
        <f>IF(VLOOKUP($T982,Tags!A:AU,28)=$E982,"Tags/Reported Prod Match","Not a Match")</f>
        <v>#N/A</v>
      </c>
    </row>
    <row r="983" spans="1:24" x14ac:dyDescent="0.25">
      <c r="A983" s="282">
        <f t="shared" si="151"/>
        <v>977.1</v>
      </c>
      <c r="B983" s="630"/>
      <c r="C983" s="615">
        <v>0</v>
      </c>
      <c r="D983" s="615"/>
      <c r="E983" s="267">
        <f t="shared" si="152"/>
        <v>0</v>
      </c>
      <c r="F983" s="615"/>
      <c r="G983" s="267" t="str">
        <f>IFERROR(VLOOKUP(F983,Database!A:D,2,FALSE),"FG not Found")</f>
        <v>FG not Found</v>
      </c>
      <c r="H983" s="269" t="str">
        <f>IFERROR(VLOOKUP(F983,Database!A:C,3,FALSE),"r")</f>
        <v>r</v>
      </c>
      <c r="I983" s="269" t="str">
        <f>IFERROR(VLOOKUP(F983,Database!A:D,4,FALSE),"r")</f>
        <v>r</v>
      </c>
      <c r="J983" s="615"/>
      <c r="K983" s="269" t="e">
        <f t="shared" si="153"/>
        <v>#VALUE!</v>
      </c>
      <c r="L983" s="269" t="e">
        <f t="shared" si="154"/>
        <v>#VALUE!</v>
      </c>
      <c r="M983" s="335" t="e">
        <f t="shared" si="155"/>
        <v>#VALUE!</v>
      </c>
      <c r="N983" s="269" t="e">
        <f t="shared" si="156"/>
        <v>#VALUE!</v>
      </c>
      <c r="O983" s="269" t="e">
        <f t="shared" si="157"/>
        <v>#VALUE!</v>
      </c>
      <c r="P983" s="340" t="e">
        <f t="shared" si="158"/>
        <v>#VALUE!</v>
      </c>
      <c r="Q983" s="353" t="str">
        <f>IFERROR(VLOOKUP(F983,Database!A:F,6,FALSE),"No")</f>
        <v>No</v>
      </c>
      <c r="R983" s="353" t="str">
        <f>IFERROR(VLOOKUP(F984,Database!A:E,5,FALSE),"")</f>
        <v/>
      </c>
      <c r="S983" s="352" t="str">
        <f>IFERROR(VLOOKUP(F983,Database!A:G,7,FALSE),"FG not Found")</f>
        <v>FG not Found</v>
      </c>
      <c r="T983" s="281" t="b">
        <f t="shared" si="159"/>
        <v>0</v>
      </c>
      <c r="X983" s="284" t="e">
        <f>IF(VLOOKUP($T983,Tags!A:AU,28)=$E983,"Tags/Reported Prod Match","Not a Match")</f>
        <v>#N/A</v>
      </c>
    </row>
    <row r="984" spans="1:24" x14ac:dyDescent="0.25">
      <c r="A984" s="282">
        <f t="shared" si="151"/>
        <v>978.1</v>
      </c>
      <c r="B984" s="630"/>
      <c r="C984" s="615">
        <v>0</v>
      </c>
      <c r="D984" s="615"/>
      <c r="E984" s="267">
        <f t="shared" si="152"/>
        <v>0</v>
      </c>
      <c r="F984" s="615"/>
      <c r="G984" s="267" t="str">
        <f>IFERROR(VLOOKUP(F984,Database!A:D,2,FALSE),"FG not Found")</f>
        <v>FG not Found</v>
      </c>
      <c r="H984" s="269" t="str">
        <f>IFERROR(VLOOKUP(F984,Database!A:C,3,FALSE),"r")</f>
        <v>r</v>
      </c>
      <c r="I984" s="269" t="str">
        <f>IFERROR(VLOOKUP(F984,Database!A:D,4,FALSE),"r")</f>
        <v>r</v>
      </c>
      <c r="J984" s="615"/>
      <c r="K984" s="269" t="e">
        <f t="shared" si="153"/>
        <v>#VALUE!</v>
      </c>
      <c r="L984" s="269" t="e">
        <f t="shared" si="154"/>
        <v>#VALUE!</v>
      </c>
      <c r="M984" s="335" t="e">
        <f t="shared" si="155"/>
        <v>#VALUE!</v>
      </c>
      <c r="N984" s="269" t="e">
        <f t="shared" si="156"/>
        <v>#VALUE!</v>
      </c>
      <c r="O984" s="269" t="e">
        <f t="shared" si="157"/>
        <v>#VALUE!</v>
      </c>
      <c r="P984" s="340" t="e">
        <f t="shared" si="158"/>
        <v>#VALUE!</v>
      </c>
      <c r="Q984" s="353" t="str">
        <f>IFERROR(VLOOKUP(F984,Database!A:F,6,FALSE),"No")</f>
        <v>No</v>
      </c>
      <c r="R984" s="353" t="str">
        <f>IFERROR(VLOOKUP(F985,Database!A:E,5,FALSE),"")</f>
        <v/>
      </c>
      <c r="S984" s="352" t="str">
        <f>IFERROR(VLOOKUP(F984,Database!A:G,7,FALSE),"FG not Found")</f>
        <v>FG not Found</v>
      </c>
      <c r="T984" s="281" t="b">
        <f t="shared" si="159"/>
        <v>0</v>
      </c>
      <c r="X984" s="284" t="e">
        <f>IF(VLOOKUP($T984,Tags!A:AU,28)=$E984,"Tags/Reported Prod Match","Not a Match")</f>
        <v>#N/A</v>
      </c>
    </row>
    <row r="985" spans="1:24" x14ac:dyDescent="0.25">
      <c r="A985" s="282">
        <f t="shared" si="151"/>
        <v>979.1</v>
      </c>
      <c r="B985" s="630"/>
      <c r="C985" s="615">
        <v>0</v>
      </c>
      <c r="D985" s="615"/>
      <c r="E985" s="267">
        <f t="shared" si="152"/>
        <v>0</v>
      </c>
      <c r="F985" s="615"/>
      <c r="G985" s="267" t="str">
        <f>IFERROR(VLOOKUP(F985,Database!A:D,2,FALSE),"FG not Found")</f>
        <v>FG not Found</v>
      </c>
      <c r="H985" s="269" t="str">
        <f>IFERROR(VLOOKUP(F985,Database!A:C,3,FALSE),"r")</f>
        <v>r</v>
      </c>
      <c r="I985" s="269" t="str">
        <f>IFERROR(VLOOKUP(F985,Database!A:D,4,FALSE),"r")</f>
        <v>r</v>
      </c>
      <c r="J985" s="615"/>
      <c r="K985" s="269" t="e">
        <f t="shared" si="153"/>
        <v>#VALUE!</v>
      </c>
      <c r="L985" s="269" t="e">
        <f t="shared" si="154"/>
        <v>#VALUE!</v>
      </c>
      <c r="M985" s="335" t="e">
        <f t="shared" si="155"/>
        <v>#VALUE!</v>
      </c>
      <c r="N985" s="269" t="e">
        <f t="shared" si="156"/>
        <v>#VALUE!</v>
      </c>
      <c r="O985" s="269" t="e">
        <f t="shared" si="157"/>
        <v>#VALUE!</v>
      </c>
      <c r="P985" s="340" t="e">
        <f t="shared" si="158"/>
        <v>#VALUE!</v>
      </c>
      <c r="Q985" s="353" t="str">
        <f>IFERROR(VLOOKUP(F985,Database!A:F,6,FALSE),"No")</f>
        <v>No</v>
      </c>
      <c r="R985" s="353" t="str">
        <f>IFERROR(VLOOKUP(F986,Database!A:E,5,FALSE),"")</f>
        <v/>
      </c>
      <c r="S985" s="352" t="str">
        <f>IFERROR(VLOOKUP(F985,Database!A:G,7,FALSE),"FG not Found")</f>
        <v>FG not Found</v>
      </c>
      <c r="T985" s="281" t="b">
        <f t="shared" si="159"/>
        <v>0</v>
      </c>
      <c r="X985" s="284" t="e">
        <f>IF(VLOOKUP($T985,Tags!A:AU,28)=$E985,"Tags/Reported Prod Match","Not a Match")</f>
        <v>#N/A</v>
      </c>
    </row>
    <row r="986" spans="1:24" x14ac:dyDescent="0.25">
      <c r="A986" s="282">
        <f t="shared" si="151"/>
        <v>980.1</v>
      </c>
      <c r="B986" s="630"/>
      <c r="C986" s="615">
        <v>0</v>
      </c>
      <c r="D986" s="615"/>
      <c r="E986" s="267">
        <f t="shared" si="152"/>
        <v>0</v>
      </c>
      <c r="F986" s="615"/>
      <c r="G986" s="267" t="str">
        <f>IFERROR(VLOOKUP(F986,Database!A:D,2,FALSE),"FG not Found")</f>
        <v>FG not Found</v>
      </c>
      <c r="H986" s="269" t="str">
        <f>IFERROR(VLOOKUP(F986,Database!A:C,3,FALSE),"r")</f>
        <v>r</v>
      </c>
      <c r="I986" s="269" t="str">
        <f>IFERROR(VLOOKUP(F986,Database!A:D,4,FALSE),"r")</f>
        <v>r</v>
      </c>
      <c r="J986" s="615"/>
      <c r="K986" s="269" t="e">
        <f t="shared" si="153"/>
        <v>#VALUE!</v>
      </c>
      <c r="L986" s="269" t="e">
        <f t="shared" si="154"/>
        <v>#VALUE!</v>
      </c>
      <c r="M986" s="335" t="e">
        <f t="shared" si="155"/>
        <v>#VALUE!</v>
      </c>
      <c r="N986" s="269" t="e">
        <f t="shared" si="156"/>
        <v>#VALUE!</v>
      </c>
      <c r="O986" s="269" t="e">
        <f t="shared" si="157"/>
        <v>#VALUE!</v>
      </c>
      <c r="P986" s="340" t="e">
        <f t="shared" si="158"/>
        <v>#VALUE!</v>
      </c>
      <c r="Q986" s="353" t="str">
        <f>IFERROR(VLOOKUP(F986,Database!A:F,6,FALSE),"No")</f>
        <v>No</v>
      </c>
      <c r="R986" s="353" t="str">
        <f>IFERROR(VLOOKUP(F987,Database!A:E,5,FALSE),"")</f>
        <v/>
      </c>
      <c r="S986" s="352" t="str">
        <f>IFERROR(VLOOKUP(F986,Database!A:G,7,FALSE),"FG not Found")</f>
        <v>FG not Found</v>
      </c>
      <c r="T986" s="281" t="b">
        <f t="shared" si="159"/>
        <v>0</v>
      </c>
      <c r="X986" s="284" t="e">
        <f>IF(VLOOKUP($T986,Tags!A:AU,28)=$E986,"Tags/Reported Prod Match","Not a Match")</f>
        <v>#N/A</v>
      </c>
    </row>
    <row r="987" spans="1:24" x14ac:dyDescent="0.25">
      <c r="A987" s="282">
        <f t="shared" si="151"/>
        <v>981.1</v>
      </c>
      <c r="B987" s="630"/>
      <c r="C987" s="615">
        <v>0</v>
      </c>
      <c r="D987" s="615"/>
      <c r="E987" s="267">
        <f t="shared" si="152"/>
        <v>0</v>
      </c>
      <c r="F987" s="615"/>
      <c r="G987" s="267" t="str">
        <f>IFERROR(VLOOKUP(F987,Database!A:D,2,FALSE),"FG not Found")</f>
        <v>FG not Found</v>
      </c>
      <c r="H987" s="269" t="str">
        <f>IFERROR(VLOOKUP(F987,Database!A:C,3,FALSE),"r")</f>
        <v>r</v>
      </c>
      <c r="I987" s="269" t="str">
        <f>IFERROR(VLOOKUP(F987,Database!A:D,4,FALSE),"r")</f>
        <v>r</v>
      </c>
      <c r="J987" s="615"/>
      <c r="K987" s="269" t="e">
        <f t="shared" si="153"/>
        <v>#VALUE!</v>
      </c>
      <c r="L987" s="269" t="e">
        <f t="shared" si="154"/>
        <v>#VALUE!</v>
      </c>
      <c r="M987" s="335" t="e">
        <f t="shared" si="155"/>
        <v>#VALUE!</v>
      </c>
      <c r="N987" s="269" t="e">
        <f t="shared" si="156"/>
        <v>#VALUE!</v>
      </c>
      <c r="O987" s="269" t="e">
        <f t="shared" si="157"/>
        <v>#VALUE!</v>
      </c>
      <c r="P987" s="340" t="e">
        <f t="shared" si="158"/>
        <v>#VALUE!</v>
      </c>
      <c r="Q987" s="353" t="str">
        <f>IFERROR(VLOOKUP(F987,Database!A:F,6,FALSE),"No")</f>
        <v>No</v>
      </c>
      <c r="R987" s="353" t="str">
        <f>IFERROR(VLOOKUP(F988,Database!A:E,5,FALSE),"")</f>
        <v/>
      </c>
      <c r="S987" s="352" t="str">
        <f>IFERROR(VLOOKUP(F987,Database!A:G,7,FALSE),"FG not Found")</f>
        <v>FG not Found</v>
      </c>
      <c r="T987" s="281" t="b">
        <f t="shared" si="159"/>
        <v>0</v>
      </c>
      <c r="X987" s="284" t="e">
        <f>IF(VLOOKUP($T987,Tags!A:AU,28)=$E987,"Tags/Reported Prod Match","Not a Match")</f>
        <v>#N/A</v>
      </c>
    </row>
    <row r="988" spans="1:24" x14ac:dyDescent="0.25">
      <c r="A988" s="282">
        <f t="shared" si="151"/>
        <v>982.1</v>
      </c>
      <c r="B988" s="630"/>
      <c r="C988" s="615">
        <v>0</v>
      </c>
      <c r="D988" s="615"/>
      <c r="E988" s="267">
        <f t="shared" si="152"/>
        <v>0</v>
      </c>
      <c r="F988" s="615"/>
      <c r="G988" s="267" t="str">
        <f>IFERROR(VLOOKUP(F988,Database!A:D,2,FALSE),"FG not Found")</f>
        <v>FG not Found</v>
      </c>
      <c r="H988" s="269" t="str">
        <f>IFERROR(VLOOKUP(F988,Database!A:C,3,FALSE),"r")</f>
        <v>r</v>
      </c>
      <c r="I988" s="269" t="str">
        <f>IFERROR(VLOOKUP(F988,Database!A:D,4,FALSE),"r")</f>
        <v>r</v>
      </c>
      <c r="J988" s="615"/>
      <c r="K988" s="269" t="e">
        <f t="shared" si="153"/>
        <v>#VALUE!</v>
      </c>
      <c r="L988" s="269" t="e">
        <f t="shared" si="154"/>
        <v>#VALUE!</v>
      </c>
      <c r="M988" s="335" t="e">
        <f t="shared" si="155"/>
        <v>#VALUE!</v>
      </c>
      <c r="N988" s="269" t="e">
        <f t="shared" si="156"/>
        <v>#VALUE!</v>
      </c>
      <c r="O988" s="269" t="e">
        <f t="shared" si="157"/>
        <v>#VALUE!</v>
      </c>
      <c r="P988" s="340" t="e">
        <f t="shared" si="158"/>
        <v>#VALUE!</v>
      </c>
      <c r="Q988" s="353" t="str">
        <f>IFERROR(VLOOKUP(F988,Database!A:F,6,FALSE),"No")</f>
        <v>No</v>
      </c>
      <c r="R988" s="353" t="str">
        <f>IFERROR(VLOOKUP(F989,Database!A:E,5,FALSE),"")</f>
        <v/>
      </c>
      <c r="S988" s="352" t="str">
        <f>IFERROR(VLOOKUP(F988,Database!A:G,7,FALSE),"FG not Found")</f>
        <v>FG not Found</v>
      </c>
      <c r="T988" s="281" t="b">
        <f t="shared" si="159"/>
        <v>0</v>
      </c>
      <c r="X988" s="284" t="e">
        <f>IF(VLOOKUP($T988,Tags!A:AU,28)=$E988,"Tags/Reported Prod Match","Not a Match")</f>
        <v>#N/A</v>
      </c>
    </row>
    <row r="989" spans="1:24" x14ac:dyDescent="0.25">
      <c r="A989" s="282">
        <f t="shared" si="151"/>
        <v>983.1</v>
      </c>
      <c r="B989" s="630"/>
      <c r="C989" s="615">
        <v>0</v>
      </c>
      <c r="D989" s="615"/>
      <c r="E989" s="267">
        <f t="shared" si="152"/>
        <v>0</v>
      </c>
      <c r="F989" s="615"/>
      <c r="G989" s="267" t="str">
        <f>IFERROR(VLOOKUP(F989,Database!A:D,2,FALSE),"FG not Found")</f>
        <v>FG not Found</v>
      </c>
      <c r="H989" s="269" t="str">
        <f>IFERROR(VLOOKUP(F989,Database!A:C,3,FALSE),"r")</f>
        <v>r</v>
      </c>
      <c r="I989" s="269" t="str">
        <f>IFERROR(VLOOKUP(F989,Database!A:D,4,FALSE),"r")</f>
        <v>r</v>
      </c>
      <c r="J989" s="615"/>
      <c r="K989" s="269" t="e">
        <f t="shared" si="153"/>
        <v>#VALUE!</v>
      </c>
      <c r="L989" s="269" t="e">
        <f t="shared" si="154"/>
        <v>#VALUE!</v>
      </c>
      <c r="M989" s="335" t="e">
        <f t="shared" si="155"/>
        <v>#VALUE!</v>
      </c>
      <c r="N989" s="269" t="e">
        <f t="shared" si="156"/>
        <v>#VALUE!</v>
      </c>
      <c r="O989" s="269" t="e">
        <f t="shared" si="157"/>
        <v>#VALUE!</v>
      </c>
      <c r="P989" s="340" t="e">
        <f t="shared" si="158"/>
        <v>#VALUE!</v>
      </c>
      <c r="Q989" s="353" t="str">
        <f>IFERROR(VLOOKUP(F989,Database!A:F,6,FALSE),"No")</f>
        <v>No</v>
      </c>
      <c r="R989" s="353" t="str">
        <f>IFERROR(VLOOKUP(F990,Database!A:E,5,FALSE),"")</f>
        <v/>
      </c>
      <c r="S989" s="352" t="str">
        <f>IFERROR(VLOOKUP(F989,Database!A:G,7,FALSE),"FG not Found")</f>
        <v>FG not Found</v>
      </c>
      <c r="T989" s="281" t="b">
        <f t="shared" si="159"/>
        <v>0</v>
      </c>
      <c r="X989" s="284" t="e">
        <f>IF(VLOOKUP($T989,Tags!A:AU,28)=$E989,"Tags/Reported Prod Match","Not a Match")</f>
        <v>#N/A</v>
      </c>
    </row>
    <row r="990" spans="1:24" x14ac:dyDescent="0.25">
      <c r="A990" s="282">
        <f t="shared" si="151"/>
        <v>984.1</v>
      </c>
      <c r="B990" s="630"/>
      <c r="C990" s="615">
        <v>0</v>
      </c>
      <c r="D990" s="615"/>
      <c r="E990" s="267">
        <f t="shared" si="152"/>
        <v>0</v>
      </c>
      <c r="F990" s="615"/>
      <c r="G990" s="267" t="str">
        <f>IFERROR(VLOOKUP(F990,Database!A:D,2,FALSE),"FG not Found")</f>
        <v>FG not Found</v>
      </c>
      <c r="H990" s="269" t="str">
        <f>IFERROR(VLOOKUP(F990,Database!A:C,3,FALSE),"r")</f>
        <v>r</v>
      </c>
      <c r="I990" s="269" t="str">
        <f>IFERROR(VLOOKUP(F990,Database!A:D,4,FALSE),"r")</f>
        <v>r</v>
      </c>
      <c r="J990" s="615"/>
      <c r="K990" s="269" t="e">
        <f t="shared" si="153"/>
        <v>#VALUE!</v>
      </c>
      <c r="L990" s="269" t="e">
        <f t="shared" si="154"/>
        <v>#VALUE!</v>
      </c>
      <c r="M990" s="335" t="e">
        <f t="shared" si="155"/>
        <v>#VALUE!</v>
      </c>
      <c r="N990" s="269" t="e">
        <f t="shared" si="156"/>
        <v>#VALUE!</v>
      </c>
      <c r="O990" s="269" t="e">
        <f t="shared" si="157"/>
        <v>#VALUE!</v>
      </c>
      <c r="P990" s="340" t="e">
        <f t="shared" si="158"/>
        <v>#VALUE!</v>
      </c>
      <c r="Q990" s="353" t="str">
        <f>IFERROR(VLOOKUP(F990,Database!A:F,6,FALSE),"No")</f>
        <v>No</v>
      </c>
      <c r="R990" s="353" t="str">
        <f>IFERROR(VLOOKUP(F991,Database!A:E,5,FALSE),"")</f>
        <v/>
      </c>
      <c r="S990" s="352" t="str">
        <f>IFERROR(VLOOKUP(F990,Database!A:G,7,FALSE),"FG not Found")</f>
        <v>FG not Found</v>
      </c>
      <c r="T990" s="281" t="b">
        <f t="shared" si="159"/>
        <v>0</v>
      </c>
      <c r="X990" s="284" t="e">
        <f>IF(VLOOKUP($T990,Tags!A:AU,28)=$E990,"Tags/Reported Prod Match","Not a Match")</f>
        <v>#N/A</v>
      </c>
    </row>
    <row r="991" spans="1:24" x14ac:dyDescent="0.25">
      <c r="A991" s="282">
        <f t="shared" si="151"/>
        <v>985.1</v>
      </c>
      <c r="B991" s="630"/>
      <c r="C991" s="615">
        <v>0</v>
      </c>
      <c r="D991" s="615"/>
      <c r="E991" s="267">
        <f t="shared" si="152"/>
        <v>0</v>
      </c>
      <c r="F991" s="615"/>
      <c r="G991" s="267" t="str">
        <f>IFERROR(VLOOKUP(F991,Database!A:D,2,FALSE),"FG not Found")</f>
        <v>FG not Found</v>
      </c>
      <c r="H991" s="269" t="str">
        <f>IFERROR(VLOOKUP(F991,Database!A:C,3,FALSE),"r")</f>
        <v>r</v>
      </c>
      <c r="I991" s="269" t="str">
        <f>IFERROR(VLOOKUP(F991,Database!A:D,4,FALSE),"r")</f>
        <v>r</v>
      </c>
      <c r="J991" s="615"/>
      <c r="K991" s="269" t="e">
        <f t="shared" si="153"/>
        <v>#VALUE!</v>
      </c>
      <c r="L991" s="269" t="e">
        <f t="shared" si="154"/>
        <v>#VALUE!</v>
      </c>
      <c r="M991" s="335" t="e">
        <f t="shared" si="155"/>
        <v>#VALUE!</v>
      </c>
      <c r="N991" s="269" t="e">
        <f t="shared" si="156"/>
        <v>#VALUE!</v>
      </c>
      <c r="O991" s="269" t="e">
        <f t="shared" si="157"/>
        <v>#VALUE!</v>
      </c>
      <c r="P991" s="340" t="e">
        <f t="shared" si="158"/>
        <v>#VALUE!</v>
      </c>
      <c r="Q991" s="353" t="str">
        <f>IFERROR(VLOOKUP(F991,Database!A:F,6,FALSE),"No")</f>
        <v>No</v>
      </c>
      <c r="R991" s="353" t="str">
        <f>IFERROR(VLOOKUP(F992,Database!A:E,5,FALSE),"")</f>
        <v/>
      </c>
      <c r="S991" s="352" t="str">
        <f>IFERROR(VLOOKUP(F991,Database!A:G,7,FALSE),"FG not Found")</f>
        <v>FG not Found</v>
      </c>
      <c r="T991" s="281" t="b">
        <f t="shared" si="159"/>
        <v>0</v>
      </c>
      <c r="X991" s="284" t="e">
        <f>IF(VLOOKUP($T991,Tags!A:AU,28)=$E991,"Tags/Reported Prod Match","Not a Match")</f>
        <v>#N/A</v>
      </c>
    </row>
    <row r="992" spans="1:24" x14ac:dyDescent="0.25">
      <c r="A992" s="282">
        <f t="shared" si="151"/>
        <v>986.1</v>
      </c>
      <c r="B992" s="630"/>
      <c r="C992" s="615">
        <v>0</v>
      </c>
      <c r="D992" s="615"/>
      <c r="E992" s="267">
        <f t="shared" si="152"/>
        <v>0</v>
      </c>
      <c r="F992" s="615"/>
      <c r="G992" s="267" t="str">
        <f>IFERROR(VLOOKUP(F992,Database!A:D,2,FALSE),"FG not Found")</f>
        <v>FG not Found</v>
      </c>
      <c r="H992" s="269" t="str">
        <f>IFERROR(VLOOKUP(F992,Database!A:C,3,FALSE),"r")</f>
        <v>r</v>
      </c>
      <c r="I992" s="269" t="str">
        <f>IFERROR(VLOOKUP(F992,Database!A:D,4,FALSE),"r")</f>
        <v>r</v>
      </c>
      <c r="J992" s="615"/>
      <c r="K992" s="269" t="e">
        <f t="shared" si="153"/>
        <v>#VALUE!</v>
      </c>
      <c r="L992" s="269" t="e">
        <f t="shared" si="154"/>
        <v>#VALUE!</v>
      </c>
      <c r="M992" s="335" t="e">
        <f t="shared" si="155"/>
        <v>#VALUE!</v>
      </c>
      <c r="N992" s="269" t="e">
        <f t="shared" si="156"/>
        <v>#VALUE!</v>
      </c>
      <c r="O992" s="269" t="e">
        <f t="shared" si="157"/>
        <v>#VALUE!</v>
      </c>
      <c r="P992" s="340" t="e">
        <f t="shared" si="158"/>
        <v>#VALUE!</v>
      </c>
      <c r="Q992" s="353" t="str">
        <f>IFERROR(VLOOKUP(F992,Database!A:F,6,FALSE),"No")</f>
        <v>No</v>
      </c>
      <c r="R992" s="353" t="str">
        <f>IFERROR(VLOOKUP(F993,Database!A:E,5,FALSE),"")</f>
        <v/>
      </c>
      <c r="S992" s="352" t="str">
        <f>IFERROR(VLOOKUP(F992,Database!A:G,7,FALSE),"FG not Found")</f>
        <v>FG not Found</v>
      </c>
      <c r="T992" s="281" t="b">
        <f t="shared" si="159"/>
        <v>0</v>
      </c>
      <c r="X992" s="284" t="e">
        <f>IF(VLOOKUP($T992,Tags!A:AU,28)=$E992,"Tags/Reported Prod Match","Not a Match")</f>
        <v>#N/A</v>
      </c>
    </row>
    <row r="993" spans="1:24" x14ac:dyDescent="0.25">
      <c r="A993" s="282">
        <f t="shared" si="151"/>
        <v>987.1</v>
      </c>
      <c r="B993" s="630"/>
      <c r="C993" s="615">
        <v>0</v>
      </c>
      <c r="D993" s="615"/>
      <c r="E993" s="267">
        <f t="shared" si="152"/>
        <v>0</v>
      </c>
      <c r="F993" s="615"/>
      <c r="G993" s="267" t="str">
        <f>IFERROR(VLOOKUP(F993,Database!A:D,2,FALSE),"FG not Found")</f>
        <v>FG not Found</v>
      </c>
      <c r="H993" s="269" t="str">
        <f>IFERROR(VLOOKUP(F993,Database!A:C,3,FALSE),"r")</f>
        <v>r</v>
      </c>
      <c r="I993" s="269" t="str">
        <f>IFERROR(VLOOKUP(F993,Database!A:D,4,FALSE),"r")</f>
        <v>r</v>
      </c>
      <c r="J993" s="615"/>
      <c r="K993" s="269" t="e">
        <f t="shared" si="153"/>
        <v>#VALUE!</v>
      </c>
      <c r="L993" s="269" t="e">
        <f t="shared" si="154"/>
        <v>#VALUE!</v>
      </c>
      <c r="M993" s="335" t="e">
        <f t="shared" si="155"/>
        <v>#VALUE!</v>
      </c>
      <c r="N993" s="269" t="e">
        <f t="shared" si="156"/>
        <v>#VALUE!</v>
      </c>
      <c r="O993" s="269" t="e">
        <f t="shared" si="157"/>
        <v>#VALUE!</v>
      </c>
      <c r="P993" s="340" t="e">
        <f t="shared" si="158"/>
        <v>#VALUE!</v>
      </c>
      <c r="Q993" s="353" t="str">
        <f>IFERROR(VLOOKUP(F993,Database!A:F,6,FALSE),"No")</f>
        <v>No</v>
      </c>
      <c r="R993" s="353" t="str">
        <f>IFERROR(VLOOKUP(F994,Database!A:E,5,FALSE),"")</f>
        <v/>
      </c>
      <c r="S993" s="352" t="str">
        <f>IFERROR(VLOOKUP(F993,Database!A:G,7,FALSE),"FG not Found")</f>
        <v>FG not Found</v>
      </c>
      <c r="T993" s="281" t="b">
        <f t="shared" si="159"/>
        <v>0</v>
      </c>
      <c r="X993" s="284" t="e">
        <f>IF(VLOOKUP($T993,Tags!A:AU,28)=$E993,"Tags/Reported Prod Match","Not a Match")</f>
        <v>#N/A</v>
      </c>
    </row>
    <row r="994" spans="1:24" x14ac:dyDescent="0.25">
      <c r="A994" s="282">
        <f t="shared" si="151"/>
        <v>988.1</v>
      </c>
      <c r="B994" s="630"/>
      <c r="C994" s="615">
        <v>0</v>
      </c>
      <c r="D994" s="615"/>
      <c r="E994" s="267">
        <f t="shared" si="152"/>
        <v>0</v>
      </c>
      <c r="F994" s="615"/>
      <c r="G994" s="267" t="str">
        <f>IFERROR(VLOOKUP(F994,Database!A:D,2,FALSE),"FG not Found")</f>
        <v>FG not Found</v>
      </c>
      <c r="H994" s="269" t="str">
        <f>IFERROR(VLOOKUP(F994,Database!A:C,3,FALSE),"r")</f>
        <v>r</v>
      </c>
      <c r="I994" s="269" t="str">
        <f>IFERROR(VLOOKUP(F994,Database!A:D,4,FALSE),"r")</f>
        <v>r</v>
      </c>
      <c r="J994" s="615"/>
      <c r="K994" s="269" t="e">
        <f t="shared" si="153"/>
        <v>#VALUE!</v>
      </c>
      <c r="L994" s="269" t="e">
        <f t="shared" si="154"/>
        <v>#VALUE!</v>
      </c>
      <c r="M994" s="335" t="e">
        <f t="shared" si="155"/>
        <v>#VALUE!</v>
      </c>
      <c r="N994" s="269" t="e">
        <f t="shared" si="156"/>
        <v>#VALUE!</v>
      </c>
      <c r="O994" s="269" t="e">
        <f t="shared" si="157"/>
        <v>#VALUE!</v>
      </c>
      <c r="P994" s="340" t="e">
        <f t="shared" si="158"/>
        <v>#VALUE!</v>
      </c>
      <c r="Q994" s="353" t="str">
        <f>IFERROR(VLOOKUP(F994,Database!A:F,6,FALSE),"No")</f>
        <v>No</v>
      </c>
      <c r="R994" s="353" t="str">
        <f>IFERROR(VLOOKUP(F995,Database!A:E,5,FALSE),"")</f>
        <v/>
      </c>
      <c r="S994" s="352" t="str">
        <f>IFERROR(VLOOKUP(F994,Database!A:G,7,FALSE),"FG not Found")</f>
        <v>FG not Found</v>
      </c>
      <c r="T994" s="281" t="b">
        <f t="shared" si="159"/>
        <v>0</v>
      </c>
      <c r="X994" s="284" t="e">
        <f>IF(VLOOKUP($T994,Tags!A:AU,28)=$E994,"Tags/Reported Prod Match","Not a Match")</f>
        <v>#N/A</v>
      </c>
    </row>
    <row r="995" spans="1:24" x14ac:dyDescent="0.25">
      <c r="A995" s="282">
        <f t="shared" si="151"/>
        <v>989.1</v>
      </c>
      <c r="B995" s="630"/>
      <c r="C995" s="615">
        <v>0</v>
      </c>
      <c r="D995" s="615"/>
      <c r="E995" s="267">
        <f t="shared" si="152"/>
        <v>0</v>
      </c>
      <c r="F995" s="615"/>
      <c r="G995" s="267" t="str">
        <f>IFERROR(VLOOKUP(F995,Database!A:D,2,FALSE),"FG not Found")</f>
        <v>FG not Found</v>
      </c>
      <c r="H995" s="269" t="str">
        <f>IFERROR(VLOOKUP(F995,Database!A:C,3,FALSE),"r")</f>
        <v>r</v>
      </c>
      <c r="I995" s="269" t="str">
        <f>IFERROR(VLOOKUP(F995,Database!A:D,4,FALSE),"r")</f>
        <v>r</v>
      </c>
      <c r="J995" s="615"/>
      <c r="K995" s="269" t="e">
        <f t="shared" si="153"/>
        <v>#VALUE!</v>
      </c>
      <c r="L995" s="269" t="e">
        <f t="shared" si="154"/>
        <v>#VALUE!</v>
      </c>
      <c r="M995" s="335" t="e">
        <f t="shared" si="155"/>
        <v>#VALUE!</v>
      </c>
      <c r="N995" s="269" t="e">
        <f t="shared" si="156"/>
        <v>#VALUE!</v>
      </c>
      <c r="O995" s="269" t="e">
        <f t="shared" si="157"/>
        <v>#VALUE!</v>
      </c>
      <c r="P995" s="340" t="e">
        <f t="shared" si="158"/>
        <v>#VALUE!</v>
      </c>
      <c r="Q995" s="353" t="str">
        <f>IFERROR(VLOOKUP(F995,Database!A:F,6,FALSE),"No")</f>
        <v>No</v>
      </c>
      <c r="R995" s="353" t="str">
        <f>IFERROR(VLOOKUP(F996,Database!A:E,5,FALSE),"")</f>
        <v/>
      </c>
      <c r="S995" s="352" t="str">
        <f>IFERROR(VLOOKUP(F995,Database!A:G,7,FALSE),"FG not Found")</f>
        <v>FG not Found</v>
      </c>
      <c r="T995" s="281" t="b">
        <f t="shared" si="159"/>
        <v>0</v>
      </c>
      <c r="X995" s="284" t="e">
        <f>IF(VLOOKUP($T995,Tags!A:AU,28)=$E995,"Tags/Reported Prod Match","Not a Match")</f>
        <v>#N/A</v>
      </c>
    </row>
    <row r="996" spans="1:24" x14ac:dyDescent="0.25">
      <c r="A996" s="282">
        <f t="shared" si="151"/>
        <v>990.1</v>
      </c>
      <c r="B996" s="630"/>
      <c r="C996" s="615">
        <v>0</v>
      </c>
      <c r="D996" s="615"/>
      <c r="E996" s="267">
        <f t="shared" si="152"/>
        <v>0</v>
      </c>
      <c r="F996" s="615"/>
      <c r="G996" s="267" t="str">
        <f>IFERROR(VLOOKUP(F996,Database!A:D,2,FALSE),"FG not Found")</f>
        <v>FG not Found</v>
      </c>
      <c r="H996" s="269" t="str">
        <f>IFERROR(VLOOKUP(F996,Database!A:C,3,FALSE),"r")</f>
        <v>r</v>
      </c>
      <c r="I996" s="269" t="str">
        <f>IFERROR(VLOOKUP(F996,Database!A:D,4,FALSE),"r")</f>
        <v>r</v>
      </c>
      <c r="J996" s="615"/>
      <c r="K996" s="269" t="e">
        <f t="shared" si="153"/>
        <v>#VALUE!</v>
      </c>
      <c r="L996" s="269" t="e">
        <f t="shared" si="154"/>
        <v>#VALUE!</v>
      </c>
      <c r="M996" s="335" t="e">
        <f t="shared" si="155"/>
        <v>#VALUE!</v>
      </c>
      <c r="N996" s="269" t="e">
        <f t="shared" si="156"/>
        <v>#VALUE!</v>
      </c>
      <c r="O996" s="269" t="e">
        <f t="shared" si="157"/>
        <v>#VALUE!</v>
      </c>
      <c r="P996" s="340" t="e">
        <f t="shared" si="158"/>
        <v>#VALUE!</v>
      </c>
      <c r="Q996" s="353" t="str">
        <f>IFERROR(VLOOKUP(F996,Database!A:F,6,FALSE),"No")</f>
        <v>No</v>
      </c>
      <c r="R996" s="353" t="str">
        <f>IFERROR(VLOOKUP(F997,Database!A:E,5,FALSE),"")</f>
        <v/>
      </c>
      <c r="S996" s="352" t="str">
        <f>IFERROR(VLOOKUP(F996,Database!A:G,7,FALSE),"FG not Found")</f>
        <v>FG not Found</v>
      </c>
      <c r="T996" s="281" t="b">
        <f t="shared" si="159"/>
        <v>0</v>
      </c>
      <c r="X996" s="284" t="e">
        <f>IF(VLOOKUP($T996,Tags!A:AU,28)=$E996,"Tags/Reported Prod Match","Not a Match")</f>
        <v>#N/A</v>
      </c>
    </row>
    <row r="997" spans="1:24" x14ac:dyDescent="0.25">
      <c r="A997" s="282">
        <f t="shared" si="151"/>
        <v>991.1</v>
      </c>
      <c r="B997" s="630"/>
      <c r="C997" s="615">
        <v>0</v>
      </c>
      <c r="D997" s="615"/>
      <c r="E997" s="267">
        <f t="shared" si="152"/>
        <v>0</v>
      </c>
      <c r="F997" s="615"/>
      <c r="G997" s="267" t="str">
        <f>IFERROR(VLOOKUP(F997,Database!A:D,2,FALSE),"FG not Found")</f>
        <v>FG not Found</v>
      </c>
      <c r="H997" s="269" t="str">
        <f>IFERROR(VLOOKUP(F997,Database!A:C,3,FALSE),"r")</f>
        <v>r</v>
      </c>
      <c r="I997" s="269" t="str">
        <f>IFERROR(VLOOKUP(F997,Database!A:D,4,FALSE),"r")</f>
        <v>r</v>
      </c>
      <c r="J997" s="615"/>
      <c r="K997" s="269" t="e">
        <f t="shared" si="153"/>
        <v>#VALUE!</v>
      </c>
      <c r="L997" s="269" t="e">
        <f t="shared" si="154"/>
        <v>#VALUE!</v>
      </c>
      <c r="M997" s="335" t="e">
        <f t="shared" si="155"/>
        <v>#VALUE!</v>
      </c>
      <c r="N997" s="269" t="e">
        <f t="shared" si="156"/>
        <v>#VALUE!</v>
      </c>
      <c r="O997" s="269" t="e">
        <f t="shared" si="157"/>
        <v>#VALUE!</v>
      </c>
      <c r="P997" s="340" t="e">
        <f t="shared" si="158"/>
        <v>#VALUE!</v>
      </c>
      <c r="Q997" s="353" t="str">
        <f>IFERROR(VLOOKUP(F997,Database!A:F,6,FALSE),"No")</f>
        <v>No</v>
      </c>
      <c r="R997" s="353" t="str">
        <f>IFERROR(VLOOKUP(F998,Database!A:E,5,FALSE),"")</f>
        <v/>
      </c>
      <c r="S997" s="352" t="str">
        <f>IFERROR(VLOOKUP(F997,Database!A:G,7,FALSE),"FG not Found")</f>
        <v>FG not Found</v>
      </c>
      <c r="T997" s="281" t="b">
        <f t="shared" si="159"/>
        <v>0</v>
      </c>
      <c r="X997" s="284" t="e">
        <f>IF(VLOOKUP($T997,Tags!A:AU,28)=$E997,"Tags/Reported Prod Match","Not a Match")</f>
        <v>#N/A</v>
      </c>
    </row>
    <row r="998" spans="1:24" x14ac:dyDescent="0.25">
      <c r="A998" s="282">
        <f t="shared" si="151"/>
        <v>992.1</v>
      </c>
      <c r="B998" s="630"/>
      <c r="C998" s="615">
        <v>0</v>
      </c>
      <c r="D998" s="615"/>
      <c r="E998" s="267">
        <f t="shared" si="152"/>
        <v>0</v>
      </c>
      <c r="F998" s="615"/>
      <c r="G998" s="267" t="str">
        <f>IFERROR(VLOOKUP(F998,Database!A:D,2,FALSE),"FG not Found")</f>
        <v>FG not Found</v>
      </c>
      <c r="H998" s="269" t="str">
        <f>IFERROR(VLOOKUP(F998,Database!A:C,3,FALSE),"r")</f>
        <v>r</v>
      </c>
      <c r="I998" s="269" t="str">
        <f>IFERROR(VLOOKUP(F998,Database!A:D,4,FALSE),"r")</f>
        <v>r</v>
      </c>
      <c r="J998" s="615"/>
      <c r="K998" s="269" t="e">
        <f t="shared" si="153"/>
        <v>#VALUE!</v>
      </c>
      <c r="L998" s="269" t="e">
        <f t="shared" si="154"/>
        <v>#VALUE!</v>
      </c>
      <c r="M998" s="335" t="e">
        <f t="shared" si="155"/>
        <v>#VALUE!</v>
      </c>
      <c r="N998" s="269" t="e">
        <f t="shared" si="156"/>
        <v>#VALUE!</v>
      </c>
      <c r="O998" s="269" t="e">
        <f t="shared" si="157"/>
        <v>#VALUE!</v>
      </c>
      <c r="P998" s="340" t="e">
        <f t="shared" si="158"/>
        <v>#VALUE!</v>
      </c>
      <c r="Q998" s="353" t="str">
        <f>IFERROR(VLOOKUP(F998,Database!A:F,6,FALSE),"No")</f>
        <v>No</v>
      </c>
      <c r="R998" s="353" t="str">
        <f>IFERROR(VLOOKUP(F999,Database!A:E,5,FALSE),"")</f>
        <v/>
      </c>
      <c r="S998" s="352" t="str">
        <f>IFERROR(VLOOKUP(F998,Database!A:G,7,FALSE),"FG not Found")</f>
        <v>FG not Found</v>
      </c>
      <c r="T998" s="281" t="b">
        <f t="shared" si="159"/>
        <v>0</v>
      </c>
      <c r="X998" s="284" t="e">
        <f>IF(VLOOKUP($T998,Tags!A:AU,28)=$E998,"Tags/Reported Prod Match","Not a Match")</f>
        <v>#N/A</v>
      </c>
    </row>
    <row r="999" spans="1:24" x14ac:dyDescent="0.25">
      <c r="A999" s="282">
        <f t="shared" si="151"/>
        <v>993.1</v>
      </c>
      <c r="B999" s="630"/>
      <c r="C999" s="615">
        <v>0</v>
      </c>
      <c r="D999" s="615"/>
      <c r="E999" s="267">
        <f t="shared" si="152"/>
        <v>0</v>
      </c>
      <c r="F999" s="615"/>
      <c r="G999" s="267" t="str">
        <f>IFERROR(VLOOKUP(F999,Database!A:D,2,FALSE),"FG not Found")</f>
        <v>FG not Found</v>
      </c>
      <c r="H999" s="269" t="str">
        <f>IFERROR(VLOOKUP(F999,Database!A:C,3,FALSE),"r")</f>
        <v>r</v>
      </c>
      <c r="I999" s="269" t="str">
        <f>IFERROR(VLOOKUP(F999,Database!A:D,4,FALSE),"r")</f>
        <v>r</v>
      </c>
      <c r="J999" s="615"/>
      <c r="K999" s="269" t="e">
        <f t="shared" si="153"/>
        <v>#VALUE!</v>
      </c>
      <c r="L999" s="269" t="e">
        <f t="shared" si="154"/>
        <v>#VALUE!</v>
      </c>
      <c r="M999" s="335" t="e">
        <f t="shared" si="155"/>
        <v>#VALUE!</v>
      </c>
      <c r="N999" s="269" t="e">
        <f t="shared" si="156"/>
        <v>#VALUE!</v>
      </c>
      <c r="O999" s="269" t="e">
        <f t="shared" si="157"/>
        <v>#VALUE!</v>
      </c>
      <c r="P999" s="340" t="e">
        <f t="shared" si="158"/>
        <v>#VALUE!</v>
      </c>
      <c r="Q999" s="353" t="str">
        <f>IFERROR(VLOOKUP(F999,Database!A:F,6,FALSE),"No")</f>
        <v>No</v>
      </c>
      <c r="R999" s="353" t="str">
        <f>IFERROR(VLOOKUP(F1000,Database!A:E,5,FALSE),"")</f>
        <v/>
      </c>
      <c r="S999" s="352" t="str">
        <f>IFERROR(VLOOKUP(F999,Database!A:G,7,FALSE),"FG not Found")</f>
        <v>FG not Found</v>
      </c>
      <c r="T999" s="281" t="b">
        <f t="shared" si="159"/>
        <v>0</v>
      </c>
      <c r="X999" s="284" t="e">
        <f>IF(VLOOKUP($T999,Tags!A:AU,28)=$E999,"Tags/Reported Prod Match","Not a Match")</f>
        <v>#N/A</v>
      </c>
    </row>
    <row r="1000" spans="1:24" x14ac:dyDescent="0.25">
      <c r="A1000" s="282">
        <f t="shared" si="151"/>
        <v>994.1</v>
      </c>
      <c r="B1000" s="630"/>
      <c r="C1000" s="615">
        <v>0</v>
      </c>
      <c r="D1000" s="615"/>
      <c r="E1000" s="267">
        <f t="shared" si="152"/>
        <v>0</v>
      </c>
      <c r="F1000" s="615"/>
      <c r="G1000" s="267" t="str">
        <f>IFERROR(VLOOKUP(F1000,Database!A:D,2,FALSE),"FG not Found")</f>
        <v>FG not Found</v>
      </c>
      <c r="H1000" s="269" t="str">
        <f>IFERROR(VLOOKUP(F1000,Database!A:C,3,FALSE),"r")</f>
        <v>r</v>
      </c>
      <c r="I1000" s="269" t="str">
        <f>IFERROR(VLOOKUP(F1000,Database!A:D,4,FALSE),"r")</f>
        <v>r</v>
      </c>
      <c r="J1000" s="615"/>
      <c r="K1000" s="269" t="e">
        <f t="shared" si="153"/>
        <v>#VALUE!</v>
      </c>
      <c r="L1000" s="269" t="e">
        <f t="shared" si="154"/>
        <v>#VALUE!</v>
      </c>
      <c r="M1000" s="335" t="e">
        <f t="shared" si="155"/>
        <v>#VALUE!</v>
      </c>
      <c r="N1000" s="269" t="e">
        <f t="shared" si="156"/>
        <v>#VALUE!</v>
      </c>
      <c r="O1000" s="269" t="e">
        <f t="shared" si="157"/>
        <v>#VALUE!</v>
      </c>
      <c r="P1000" s="340" t="e">
        <f t="shared" si="158"/>
        <v>#VALUE!</v>
      </c>
      <c r="Q1000" s="353" t="str">
        <f>IFERROR(VLOOKUP(F1000,Database!A:F,6,FALSE),"No")</f>
        <v>No</v>
      </c>
      <c r="R1000" s="353" t="str">
        <f>IFERROR(VLOOKUP(F1001,Database!A:E,5,FALSE),"")</f>
        <v/>
      </c>
      <c r="S1000" s="352" t="str">
        <f>IFERROR(VLOOKUP(F1000,Database!A:G,7,FALSE),"FG not Found")</f>
        <v>FG not Found</v>
      </c>
      <c r="T1000" s="281" t="b">
        <f t="shared" si="159"/>
        <v>0</v>
      </c>
      <c r="X1000" s="284" t="e">
        <f>IF(VLOOKUP($T1000,Tags!A:AU,28)=$E1000,"Tags/Reported Prod Match","Not a Match")</f>
        <v>#N/A</v>
      </c>
    </row>
  </sheetData>
  <sheetProtection selectLockedCells="1" selectUnlockedCells="1"/>
  <phoneticPr fontId="43" type="noConversion"/>
  <conditionalFormatting sqref="B7:B1000">
    <cfRule type="timePeriod" dxfId="16" priority="20" timePeriod="today">
      <formula>FLOOR(B7,1)=TODAY()</formula>
    </cfRule>
  </conditionalFormatting>
  <conditionalFormatting sqref="T7:T1000">
    <cfRule type="cellIs" dxfId="15" priority="19" operator="equal">
      <formula>TRUE</formula>
    </cfRule>
  </conditionalFormatting>
  <conditionalFormatting sqref="Q7:Q1000">
    <cfRule type="containsText" dxfId="14" priority="15" operator="containsText" text="MICRO">
      <formula>NOT(ISERROR(SEARCH("MICRO",Q7)))</formula>
    </cfRule>
  </conditionalFormatting>
  <conditionalFormatting sqref="S7:S1000">
    <cfRule type="containsText" dxfId="13" priority="13" operator="containsText" text="Allergen">
      <formula>NOT(ISERROR(SEARCH("Allergen",S7)))</formula>
    </cfRule>
  </conditionalFormatting>
  <conditionalFormatting sqref="R7:R1000">
    <cfRule type="endsWith" dxfId="12" priority="11" operator="endsWith" text="LETTER">
      <formula>RIGHT(R7,LEN("LETTER"))="LETTER"</formula>
    </cfRule>
  </conditionalFormatting>
  <conditionalFormatting sqref="F558">
    <cfRule type="cellIs" dxfId="11" priority="10" operator="equal">
      <formula>($G$1)-1</formula>
    </cfRule>
  </conditionalFormatting>
  <conditionalFormatting sqref="F564">
    <cfRule type="cellIs" dxfId="10" priority="9" operator="equal">
      <formula>($G$1)-1</formula>
    </cfRule>
  </conditionalFormatting>
  <conditionalFormatting sqref="F643">
    <cfRule type="cellIs" dxfId="9" priority="7" operator="equal">
      <formula>($L$1)-1</formula>
    </cfRule>
  </conditionalFormatting>
  <conditionalFormatting sqref="F654">
    <cfRule type="cellIs" dxfId="8" priority="6" operator="equal">
      <formula>($L$1)-1</formula>
    </cfRule>
  </conditionalFormatting>
  <conditionalFormatting sqref="F655">
    <cfRule type="cellIs" dxfId="7" priority="5" operator="equal">
      <formula>($L$1)-1</formula>
    </cfRule>
  </conditionalFormatting>
  <conditionalFormatting sqref="D653">
    <cfRule type="cellIs" dxfId="6" priority="4" operator="equal">
      <formula>($L$1)-1</formula>
    </cfRule>
  </conditionalFormatting>
  <conditionalFormatting sqref="F666">
    <cfRule type="cellIs" dxfId="5" priority="3" operator="equal">
      <formula>($L$1)-1</formula>
    </cfRule>
  </conditionalFormatting>
  <conditionalFormatting sqref="F773:F778">
    <cfRule type="cellIs" dxfId="4" priority="2" operator="equal">
      <formula>($L$1)-1</formula>
    </cfRule>
  </conditionalFormatting>
  <conditionalFormatting sqref="F780">
    <cfRule type="cellIs" dxfId="3" priority="1" operator="equal">
      <formula>($L$1)-1</formula>
    </cfRule>
  </conditionalFormatting>
  <pageMargins left="0.7" right="0.7" top="0.75" bottom="0.75" header="0.3" footer="0.3"/>
  <pageSetup scale="39" fitToHeight="0" orientation="landscape" r:id="rId1"/>
  <ignoredErrors>
    <ignoredError sqref="X7:X9" evalError="1"/>
  </ignoredError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8BC2E-390B-4F64-A2D1-E4D04BA2E75D}">
  <sheetPr codeName="Sheet6">
    <tabColor theme="5" tint="0.39997558519241921"/>
  </sheetPr>
  <dimension ref="A1:Z219"/>
  <sheetViews>
    <sheetView zoomScale="72" zoomScaleNormal="72" zoomScaleSheetLayoutView="100" workbookViewId="0">
      <selection activeCell="J116" sqref="J116"/>
    </sheetView>
  </sheetViews>
  <sheetFormatPr defaultRowHeight="15" x14ac:dyDescent="0.25"/>
  <cols>
    <col min="1" max="1" width="9.140625" customWidth="1"/>
    <col min="2" max="2" width="27.5703125" customWidth="1"/>
    <col min="3" max="3" width="44.42578125" customWidth="1"/>
    <col min="4" max="4" width="12.140625" style="266" customWidth="1"/>
    <col min="5" max="5" width="10.85546875" style="266" customWidth="1"/>
    <col min="6" max="6" width="10.140625" customWidth="1"/>
    <col min="7" max="7" width="12.5703125" customWidth="1"/>
    <col min="8" max="8" width="12.85546875" customWidth="1"/>
    <col min="9" max="9" width="8.7109375" style="266" customWidth="1"/>
    <col min="10" max="10" width="14" customWidth="1"/>
    <col min="11" max="11" width="16.85546875" customWidth="1"/>
    <col min="12" max="12" width="14.5703125" customWidth="1"/>
    <col min="13" max="13" width="9.140625" customWidth="1"/>
    <col min="14" max="14" width="9.5703125" customWidth="1"/>
    <col min="15" max="15" width="14" customWidth="1"/>
    <col min="16" max="16" width="21.85546875" style="266" customWidth="1"/>
    <col min="19" max="19" width="11.140625" bestFit="1" customWidth="1"/>
  </cols>
  <sheetData>
    <row r="1" spans="1:24" s="266" customFormat="1" ht="18.75" x14ac:dyDescent="0.4">
      <c r="A1" s="266" t="s">
        <v>3042</v>
      </c>
      <c r="B1" s="266" t="s">
        <v>3042</v>
      </c>
      <c r="C1" s="226"/>
      <c r="D1" s="226"/>
      <c r="E1" s="226"/>
      <c r="F1" s="226"/>
      <c r="G1" s="226"/>
      <c r="H1" s="226"/>
      <c r="I1" s="287"/>
      <c r="J1" s="226"/>
      <c r="K1" s="226"/>
      <c r="L1" s="226"/>
      <c r="M1" s="226"/>
      <c r="N1" s="226"/>
      <c r="O1" s="226"/>
      <c r="P1" s="226"/>
      <c r="Q1" s="268"/>
      <c r="R1" s="268"/>
      <c r="S1" s="268"/>
      <c r="T1" s="268"/>
      <c r="U1" s="268"/>
      <c r="V1" s="268"/>
      <c r="W1" s="268"/>
      <c r="X1" s="268"/>
    </row>
    <row r="2" spans="1:24" s="266" customFormat="1" x14ac:dyDescent="0.25">
      <c r="A2" s="266" t="s">
        <v>3042</v>
      </c>
      <c r="B2" s="505"/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68"/>
      <c r="R2" s="268" t="s">
        <v>3041</v>
      </c>
      <c r="S2" s="268"/>
      <c r="T2" s="268"/>
      <c r="U2" s="268"/>
      <c r="V2" s="268"/>
      <c r="W2" s="268"/>
      <c r="X2" s="268"/>
    </row>
    <row r="3" spans="1:24" ht="18.75" x14ac:dyDescent="0.25">
      <c r="A3" s="289"/>
      <c r="B3" s="270"/>
      <c r="C3" s="270"/>
      <c r="D3" s="270"/>
      <c r="E3" s="270"/>
      <c r="F3" s="270" t="s">
        <v>3569</v>
      </c>
      <c r="G3" s="547">
        <f ca="1" xml:space="preserve"> NOW()</f>
        <v>43945.47977233796</v>
      </c>
      <c r="H3" s="372"/>
      <c r="I3" s="290"/>
      <c r="J3" s="270"/>
      <c r="K3" s="270"/>
      <c r="L3" s="270"/>
      <c r="M3" s="226"/>
      <c r="N3" s="226"/>
      <c r="O3" s="226"/>
      <c r="P3" s="226"/>
      <c r="Q3" s="268"/>
      <c r="R3" s="268"/>
      <c r="S3" s="268"/>
      <c r="T3" s="268"/>
      <c r="U3" s="268"/>
      <c r="V3" s="268"/>
      <c r="W3" s="268"/>
      <c r="X3" s="268"/>
    </row>
    <row r="4" spans="1:24" s="266" customFormat="1" ht="23.25" thickBot="1" x14ac:dyDescent="0.45">
      <c r="A4" s="288"/>
      <c r="B4" s="273"/>
      <c r="C4" s="273"/>
      <c r="D4" s="273"/>
      <c r="E4" s="273"/>
      <c r="F4" s="273"/>
      <c r="G4" s="273"/>
      <c r="H4" s="273"/>
      <c r="I4" s="273"/>
      <c r="J4" s="499"/>
      <c r="K4" s="498" t="s">
        <v>3482</v>
      </c>
      <c r="L4" s="498"/>
      <c r="M4" s="500"/>
      <c r="N4" s="500"/>
      <c r="O4" s="500"/>
      <c r="P4" s="500"/>
      <c r="Q4" s="251"/>
      <c r="R4" s="268"/>
      <c r="S4" s="268"/>
      <c r="T4" s="268"/>
      <c r="U4" s="268"/>
      <c r="V4" s="268"/>
      <c r="W4" s="268"/>
      <c r="X4" s="268"/>
    </row>
    <row r="5" spans="1:24" s="266" customFormat="1" ht="21" thickTop="1" thickBot="1" x14ac:dyDescent="0.3">
      <c r="A5" s="304" t="s">
        <v>3159</v>
      </c>
      <c r="B5" s="305" t="s">
        <v>2971</v>
      </c>
      <c r="C5" s="305" t="s">
        <v>3026</v>
      </c>
      <c r="D5" s="305" t="s">
        <v>3122</v>
      </c>
      <c r="E5" s="305" t="s">
        <v>2983</v>
      </c>
      <c r="F5" s="305" t="s">
        <v>3027</v>
      </c>
      <c r="G5" s="305" t="s">
        <v>3029</v>
      </c>
      <c r="H5" s="305" t="s">
        <v>2976</v>
      </c>
      <c r="I5" s="319"/>
      <c r="J5" s="318"/>
      <c r="K5" s="293" t="s">
        <v>2971</v>
      </c>
      <c r="L5" s="293" t="s">
        <v>3025</v>
      </c>
      <c r="M5" s="302" t="s">
        <v>3027</v>
      </c>
      <c r="N5" s="302" t="s">
        <v>3029</v>
      </c>
      <c r="O5" s="302" t="s">
        <v>2976</v>
      </c>
      <c r="P5" s="302" t="s">
        <v>3032</v>
      </c>
      <c r="Q5" s="501"/>
      <c r="R5" s="268"/>
      <c r="S5" s="772" t="s">
        <v>7405</v>
      </c>
      <c r="T5" s="268"/>
      <c r="U5" s="268"/>
      <c r="V5" s="268"/>
      <c r="W5" s="268"/>
      <c r="X5" s="268"/>
    </row>
    <row r="6" spans="1:24" ht="21" thickTop="1" thickBot="1" x14ac:dyDescent="0.3">
      <c r="A6" s="314"/>
      <c r="B6" s="502" t="str">
        <f>IFERROR(VLOOKUP($A6,Tabulations!$A:$F,6,FALSE),"UNACCEPTABLE KEY")</f>
        <v>UNACCEPTABLE KEY</v>
      </c>
      <c r="C6" s="502" t="str">
        <f>IFERROR(VLOOKUP($B6,Database!A:F,6,FALSE),"No FG in this row to plan")</f>
        <v>No FG in this row to plan</v>
      </c>
      <c r="D6" s="306" t="str">
        <f>IFERROR(VLOOKUP($B6,Database!A:D,4,FALSE),"NO")</f>
        <v>NO</v>
      </c>
      <c r="E6" s="306" t="str">
        <f>IFERROR(VLOOKUP($B6,Database!A:F,3,FALSE),"NO")</f>
        <v>NO</v>
      </c>
      <c r="F6" s="307" t="str">
        <f>IFERROR(VLOOKUP($A6,Tabulations!A:N,14,FALSE),"UNKNOWN")</f>
        <v>UNKNOWN</v>
      </c>
      <c r="G6" s="306" t="str">
        <f>IFERROR(VLOOKUP($A6,Tabulations!$A:$X,15,FALSE),"UNKNOWN")</f>
        <v>UNKNOWN</v>
      </c>
      <c r="H6" s="307" t="str">
        <f>IFERROR(VLOOKUP($A6,Tabulations!$A:$X,16,FALSE),"UNKNOWN")</f>
        <v>UNKNOWN</v>
      </c>
      <c r="I6" s="320"/>
      <c r="J6" s="317"/>
      <c r="K6" s="293" t="str">
        <f>IFERROR(VLOOKUP($J6,Tabulations!$A:$F,6,FALSE),"Nope")</f>
        <v>Nope</v>
      </c>
      <c r="L6" s="293" t="str">
        <f>IFERROR(VLOOKUP($K6,Database!$A:$Y,6,FALSE),"NO")</f>
        <v>NO</v>
      </c>
      <c r="M6" s="299" t="str">
        <f>IFERROR(VLOOKUP($J6,Tabulations!$A:$X,14,FALSE),"0")</f>
        <v>0</v>
      </c>
      <c r="N6" s="302">
        <f>IFERROR(VLOOKUP($J6,Tabulations!$A:$X,15,FALSE),0)</f>
        <v>0</v>
      </c>
      <c r="O6" s="299">
        <f>IFERROR(VLOOKUP($J6,Tabulations!$A:$X,16,FALSE),0)</f>
        <v>0</v>
      </c>
      <c r="P6" s="299"/>
      <c r="Q6" s="2"/>
      <c r="R6" s="268"/>
      <c r="S6" s="268"/>
      <c r="T6" s="268"/>
      <c r="U6" s="268"/>
      <c r="V6" s="268"/>
      <c r="W6" s="268"/>
      <c r="X6" s="268"/>
    </row>
    <row r="7" spans="1:24" ht="21" thickTop="1" thickBot="1" x14ac:dyDescent="0.3">
      <c r="A7" s="314"/>
      <c r="B7" s="502" t="str">
        <f>IFERROR(VLOOKUP($A7,Tabulations!$A:$F,6,FALSE),"UNACCEPTABLE KEY")</f>
        <v>UNACCEPTABLE KEY</v>
      </c>
      <c r="C7" s="502" t="str">
        <f>IFERROR(VLOOKUP($B7,Database!A:F,6,FALSE),"No FG in this row to plan")</f>
        <v>No FG in this row to plan</v>
      </c>
      <c r="D7" s="306" t="str">
        <f>IFERROR(VLOOKUP($B7,Database!A:D,4,FALSE),"NO")</f>
        <v>NO</v>
      </c>
      <c r="E7" s="306" t="str">
        <f>IFERROR(VLOOKUP($B7,Database!A:F,3,FALSE),"NO")</f>
        <v>NO</v>
      </c>
      <c r="F7" s="307" t="str">
        <f>IFERROR(VLOOKUP($A7,Tabulations!A:N,14,FALSE),"UNKNOWN")</f>
        <v>UNKNOWN</v>
      </c>
      <c r="G7" s="306" t="str">
        <f>IFERROR(VLOOKUP($A7,Tabulations!$A:$X,15,FALSE),"UNKNOWN")</f>
        <v>UNKNOWN</v>
      </c>
      <c r="H7" s="307" t="str">
        <f>IFERROR(VLOOKUP($A7,Tabulations!$A:$X,16,FALSE),"UNKNOWN")</f>
        <v>UNKNOWN</v>
      </c>
      <c r="I7" s="320"/>
      <c r="J7" s="317"/>
      <c r="K7" s="293" t="str">
        <f>IFERROR(VLOOKUP($J7,Tabulations!$A:$F,6,FALSE),"Nope")</f>
        <v>Nope</v>
      </c>
      <c r="L7" s="293" t="str">
        <f>IFERROR(VLOOKUP($K7,Database!$A:$Y,6,FALSE),"NO")</f>
        <v>NO</v>
      </c>
      <c r="M7" s="774" t="str">
        <f>IFERROR(VLOOKUP($J7,Tabulations!$A:$X,14,FALSE),"0")</f>
        <v>0</v>
      </c>
      <c r="N7" s="302">
        <f>IFERROR(VLOOKUP($J7,Tabulations!$A:$X,15,FALSE),0)</f>
        <v>0</v>
      </c>
      <c r="O7" s="774">
        <f>IFERROR(VLOOKUP($J7,Tabulations!$A:$X,16,FALSE),0)</f>
        <v>0</v>
      </c>
      <c r="P7" s="299"/>
      <c r="Q7" s="2"/>
      <c r="R7" s="268"/>
      <c r="S7" s="268"/>
      <c r="T7" s="268"/>
      <c r="U7" s="268"/>
      <c r="V7" s="268"/>
      <c r="W7" s="268"/>
      <c r="X7" s="268"/>
    </row>
    <row r="8" spans="1:24" ht="21" thickTop="1" thickBot="1" x14ac:dyDescent="0.3">
      <c r="A8" s="314"/>
      <c r="B8" s="502" t="str">
        <f>IFERROR(VLOOKUP($A8,Tabulations!$A:$F,6,FALSE),"UNACCEPTABLE KEY")</f>
        <v>UNACCEPTABLE KEY</v>
      </c>
      <c r="C8" s="502" t="str">
        <f>IFERROR(VLOOKUP($B8,Database!A:F,6,FALSE),"No FG in this row to plan")</f>
        <v>No FG in this row to plan</v>
      </c>
      <c r="D8" s="306" t="str">
        <f>IFERROR(VLOOKUP($B8,Database!A:D,4,FALSE),"NO")</f>
        <v>NO</v>
      </c>
      <c r="E8" s="306" t="str">
        <f>IFERROR(VLOOKUP($B8,Database!A:F,3,FALSE),"NO")</f>
        <v>NO</v>
      </c>
      <c r="F8" s="307" t="str">
        <f>IFERROR(VLOOKUP($A8,Tabulations!A:N,14,FALSE),"UNKNOWN")</f>
        <v>UNKNOWN</v>
      </c>
      <c r="G8" s="306" t="str">
        <f>IFERROR(VLOOKUP($A8,Tabulations!$A:$X,15,FALSE),"UNKNOWN")</f>
        <v>UNKNOWN</v>
      </c>
      <c r="H8" s="307" t="str">
        <f>IFERROR(VLOOKUP($A8,Tabulations!$A:$X,16,FALSE),"UNKNOWN")</f>
        <v>UNKNOWN</v>
      </c>
      <c r="I8" s="320"/>
      <c r="J8" s="317"/>
      <c r="K8" s="293" t="str">
        <f>IFERROR(VLOOKUP($J8,Tabulations!$A:$F,6,FALSE),"Nope")</f>
        <v>Nope</v>
      </c>
      <c r="L8" s="293" t="str">
        <f>IFERROR(VLOOKUP($K8,Database!$A:$Y,6,FALSE),"NO")</f>
        <v>NO</v>
      </c>
      <c r="M8" s="299" t="str">
        <f>IFERROR(VLOOKUP($J8,Tabulations!$A:$X,14,FALSE),"0")</f>
        <v>0</v>
      </c>
      <c r="N8" s="302">
        <f>IFERROR(VLOOKUP($J8,Tabulations!$A:$X,15,FALSE),0)</f>
        <v>0</v>
      </c>
      <c r="O8" s="299">
        <f>IFERROR(VLOOKUP($J8,Tabulations!$A:$X,16,FALSE),0)</f>
        <v>0</v>
      </c>
      <c r="P8" s="299"/>
      <c r="Q8" s="2"/>
      <c r="R8" s="268"/>
      <c r="S8" s="268"/>
      <c r="T8" s="268"/>
      <c r="U8" s="268"/>
      <c r="V8" s="268"/>
      <c r="W8" s="268"/>
      <c r="X8" s="268"/>
    </row>
    <row r="9" spans="1:24" ht="21" thickTop="1" thickBot="1" x14ac:dyDescent="0.45">
      <c r="A9" s="314"/>
      <c r="B9" s="502" t="str">
        <f>IFERROR(VLOOKUP($A9,Tabulations!$A:$F,6,FALSE),"UNACCEPTABLE KEY")</f>
        <v>UNACCEPTABLE KEY</v>
      </c>
      <c r="C9" s="502" t="str">
        <f>IFERROR(VLOOKUP($B9,Database!A:F,6,FALSE),"No FG in this row to plan")</f>
        <v>No FG in this row to plan</v>
      </c>
      <c r="D9" s="306" t="str">
        <f>IFERROR(VLOOKUP($B9,Database!A:D,4,FALSE),"NO")</f>
        <v>NO</v>
      </c>
      <c r="E9" s="306" t="str">
        <f>IFERROR(VLOOKUP($B9,Database!A:F,3,FALSE),"NO")</f>
        <v>NO</v>
      </c>
      <c r="F9" s="307" t="str">
        <f>IFERROR(VLOOKUP($A9,Tabulations!A:N,14,FALSE),"UNKNOWN")</f>
        <v>UNKNOWN</v>
      </c>
      <c r="G9" s="306" t="str">
        <f>IFERROR(VLOOKUP($A9,Tabulations!$A:$X,15,FALSE),"UNKNOWN")</f>
        <v>UNKNOWN</v>
      </c>
      <c r="H9" s="307" t="str">
        <f>IFERROR(VLOOKUP($A9,Tabulations!$A:$X,16,FALSE),"UNKNOWN")</f>
        <v>UNKNOWN</v>
      </c>
      <c r="I9" s="320"/>
      <c r="J9" s="317"/>
      <c r="K9" s="293" t="str">
        <f>IFERROR(VLOOKUP($J9,Tabulations!$A:$F,6,FALSE),"Nope")</f>
        <v>Nope</v>
      </c>
      <c r="L9" s="293" t="str">
        <f>IFERROR(VLOOKUP($K9,Database!$A:$Y,6,FALSE),"NO")</f>
        <v>NO</v>
      </c>
      <c r="M9" s="299" t="str">
        <f>IFERROR(VLOOKUP($J9,Tabulations!$A:$X,14,FALSE),"0")</f>
        <v>0</v>
      </c>
      <c r="N9" s="302">
        <f>IFERROR(VLOOKUP($J9,Tabulations!$A:$X,15,FALSE),0)</f>
        <v>0</v>
      </c>
      <c r="O9" s="299">
        <f>IFERROR(VLOOKUP($J9,Tabulations!$A:$X,16,FALSE),0)</f>
        <v>0</v>
      </c>
      <c r="P9" s="299"/>
      <c r="Q9" s="2"/>
      <c r="R9" s="268"/>
      <c r="S9" s="271"/>
      <c r="T9" s="268"/>
      <c r="U9" s="268"/>
      <c r="V9" s="268"/>
      <c r="W9" s="268"/>
      <c r="X9" s="268"/>
    </row>
    <row r="10" spans="1:24" ht="21" thickTop="1" thickBot="1" x14ac:dyDescent="0.3">
      <c r="A10" s="314"/>
      <c r="B10" s="502" t="str">
        <f>IFERROR(VLOOKUP($A10,Tabulations!$A:$F,6,FALSE),"UNACCEPTABLE KEY")</f>
        <v>UNACCEPTABLE KEY</v>
      </c>
      <c r="C10" s="502" t="str">
        <f>IFERROR(VLOOKUP($B10,Database!A:F,6,FALSE),"No FG in this row to plan")</f>
        <v>No FG in this row to plan</v>
      </c>
      <c r="D10" s="306" t="str">
        <f>IFERROR(VLOOKUP($B10,Database!A:D,4,FALSE),"NO")</f>
        <v>NO</v>
      </c>
      <c r="E10" s="306" t="str">
        <f>IFERROR(VLOOKUP($B10,Database!A:F,3,FALSE),"NO")</f>
        <v>NO</v>
      </c>
      <c r="F10" s="307" t="str">
        <f>IFERROR(VLOOKUP($A10,Tabulations!A:N,14,FALSE),"UNKNOWN")</f>
        <v>UNKNOWN</v>
      </c>
      <c r="G10" s="306" t="str">
        <f>IFERROR(VLOOKUP($A10,Tabulations!$A:$X,15,FALSE),"UNKNOWN")</f>
        <v>UNKNOWN</v>
      </c>
      <c r="H10" s="307" t="str">
        <f>IFERROR(VLOOKUP($A10,Tabulations!$A:$X,16,FALSE),"UNKNOWN")</f>
        <v>UNKNOWN</v>
      </c>
      <c r="I10" s="320"/>
      <c r="J10" s="317"/>
      <c r="K10" s="293" t="str">
        <f>IFERROR(VLOOKUP($J10,Tabulations!$A:$F,6,FALSE),"Nope")</f>
        <v>Nope</v>
      </c>
      <c r="L10" s="293" t="str">
        <f>IFERROR(VLOOKUP($K10,Database!$A:$Y,6,FALSE),"NO")</f>
        <v>NO</v>
      </c>
      <c r="M10" s="299" t="str">
        <f>IFERROR(VLOOKUP($J10,Tabulations!$A:$X,14,FALSE),"0")</f>
        <v>0</v>
      </c>
      <c r="N10" s="302">
        <f>IFERROR(VLOOKUP($J10,Tabulations!$A:$X,15,FALSE),0)</f>
        <v>0</v>
      </c>
      <c r="O10" s="299">
        <f>IFERROR(VLOOKUP($J10,Tabulations!$A:$X,16,FALSE),0)</f>
        <v>0</v>
      </c>
      <c r="P10" s="299"/>
      <c r="R10" s="268"/>
      <c r="S10" s="268"/>
      <c r="T10" s="268"/>
      <c r="U10" s="268"/>
      <c r="V10" s="268"/>
      <c r="W10" s="268"/>
      <c r="X10" s="268"/>
    </row>
    <row r="11" spans="1:24" ht="21" thickTop="1" thickBot="1" x14ac:dyDescent="0.3">
      <c r="A11" s="314"/>
      <c r="B11" s="502" t="str">
        <f>IFERROR(VLOOKUP($A11,Tabulations!$A:$F,6,FALSE),"UNACCEPTABLE KEY")</f>
        <v>UNACCEPTABLE KEY</v>
      </c>
      <c r="C11" s="502" t="str">
        <f>IFERROR(VLOOKUP($B11,Database!A:F,6,FALSE),"No FG in this row to plan")</f>
        <v>No FG in this row to plan</v>
      </c>
      <c r="D11" s="306" t="str">
        <f>IFERROR(VLOOKUP($B11,Database!A:D,4,FALSE),"NO")</f>
        <v>NO</v>
      </c>
      <c r="E11" s="306" t="str">
        <f>IFERROR(VLOOKUP($B11,Database!A:F,3,FALSE),"NO")</f>
        <v>NO</v>
      </c>
      <c r="F11" s="307" t="str">
        <f>IFERROR(VLOOKUP($A11,Tabulations!A:N,14,FALSE),"UNKNOWN")</f>
        <v>UNKNOWN</v>
      </c>
      <c r="G11" s="306" t="str">
        <f>IFERROR(VLOOKUP($A11,Tabulations!$A:$X,15,FALSE),"UNKNOWN")</f>
        <v>UNKNOWN</v>
      </c>
      <c r="H11" s="307" t="str">
        <f>IFERROR(VLOOKUP($A11,Tabulations!$A:$X,16,FALSE),"UNKNOWN")</f>
        <v>UNKNOWN</v>
      </c>
      <c r="I11" s="320"/>
      <c r="J11" s="317"/>
      <c r="K11" s="293" t="str">
        <f>IFERROR(VLOOKUP($J11,Tabulations!$A:$F,6,FALSE),"Nope")</f>
        <v>Nope</v>
      </c>
      <c r="L11" s="293" t="str">
        <f>IFERROR(VLOOKUP($K11,Database!$A:$Y,6,FALSE),"NO")</f>
        <v>NO</v>
      </c>
      <c r="M11" s="299" t="str">
        <f>IFERROR(VLOOKUP($J11,Tabulations!$A:$X,14,FALSE),"0")</f>
        <v>0</v>
      </c>
      <c r="N11" s="302">
        <f>IFERROR(VLOOKUP($J11,Tabulations!$A:$X,15,FALSE),0)</f>
        <v>0</v>
      </c>
      <c r="O11" s="299">
        <f>IFERROR(VLOOKUP($J11,Tabulations!$A:$X,16,FALSE),0)</f>
        <v>0</v>
      </c>
      <c r="P11" s="299"/>
      <c r="R11" s="268"/>
      <c r="S11" s="268"/>
      <c r="T11" s="268"/>
      <c r="U11" s="268"/>
      <c r="V11" s="268"/>
      <c r="W11" s="268"/>
      <c r="X11" s="268"/>
    </row>
    <row r="12" spans="1:24" ht="21" thickTop="1" thickBot="1" x14ac:dyDescent="0.3">
      <c r="A12" s="314"/>
      <c r="B12" s="502" t="str">
        <f>IFERROR(VLOOKUP($A12,Tabulations!$A:$F,6,FALSE),"UNACCEPTABLE KEY")</f>
        <v>UNACCEPTABLE KEY</v>
      </c>
      <c r="C12" s="502" t="str">
        <f>IFERROR(VLOOKUP($B12,Database!A:F,6,FALSE),"No FG in this row to plan")</f>
        <v>No FG in this row to plan</v>
      </c>
      <c r="D12" s="306" t="str">
        <f>IFERROR(VLOOKUP($B12,Database!A:D,4,FALSE),"NO")</f>
        <v>NO</v>
      </c>
      <c r="E12" s="306" t="str">
        <f>IFERROR(VLOOKUP($B12,Database!A:F,3,FALSE),"NO")</f>
        <v>NO</v>
      </c>
      <c r="F12" s="307" t="str">
        <f>IFERROR(VLOOKUP($A12,Tabulations!A:N,14,FALSE),"UNKNOWN")</f>
        <v>UNKNOWN</v>
      </c>
      <c r="G12" s="306" t="str">
        <f>IFERROR(VLOOKUP($A12,Tabulations!$A:$X,15,FALSE),"UNKNOWN")</f>
        <v>UNKNOWN</v>
      </c>
      <c r="H12" s="307" t="str">
        <f>IFERROR(VLOOKUP($A12,Tabulations!$A:$X,16,FALSE),"UNKNOWN")</f>
        <v>UNKNOWN</v>
      </c>
      <c r="J12" s="317"/>
      <c r="K12" s="293" t="str">
        <f>IFERROR(VLOOKUP($J12,Tabulations!$A:$F,6,FALSE),"Nope")</f>
        <v>Nope</v>
      </c>
      <c r="L12" s="293" t="str">
        <f>IFERROR(VLOOKUP($K12,Database!$A:$Y,6,FALSE),"NO")</f>
        <v>NO</v>
      </c>
      <c r="M12" s="299" t="str">
        <f>IFERROR(VLOOKUP($J12,Tabulations!$A:$X,14,FALSE),"0")</f>
        <v>0</v>
      </c>
      <c r="N12" s="302">
        <f>IFERROR(VLOOKUP($J12,Tabulations!$A:$X,15,FALSE),0)</f>
        <v>0</v>
      </c>
      <c r="O12" s="299">
        <f>IFERROR(VLOOKUP($J12,Tabulations!$A:$X,16,FALSE),0)</f>
        <v>0</v>
      </c>
      <c r="P12" s="299"/>
      <c r="R12" s="268"/>
      <c r="S12" s="268"/>
      <c r="T12" s="268"/>
      <c r="U12" s="268"/>
      <c r="V12" s="268"/>
      <c r="W12" s="268"/>
      <c r="X12" s="268"/>
    </row>
    <row r="13" spans="1:24" ht="21" thickTop="1" thickBot="1" x14ac:dyDescent="0.3">
      <c r="A13" s="266"/>
      <c r="B13" s="502" t="str">
        <f>IFERROR(VLOOKUP($A13,Tabulations!$A:$F,6,FALSE),"UNACCEPTABLE KEY")</f>
        <v>UNACCEPTABLE KEY</v>
      </c>
      <c r="C13" s="502" t="str">
        <f>IFERROR(VLOOKUP($B13,Database!A:F,6,FALSE),"No FG in this row to plan")</f>
        <v>No FG in this row to plan</v>
      </c>
      <c r="D13" s="306" t="str">
        <f>IFERROR(VLOOKUP($B13,Database!A:D,4,FALSE),"NO")</f>
        <v>NO</v>
      </c>
      <c r="E13" s="306" t="str">
        <f>IFERROR(VLOOKUP($B13,Database!A:F,3,FALSE),"NO")</f>
        <v>NO</v>
      </c>
      <c r="F13" s="307" t="str">
        <f>IFERROR(VLOOKUP($A13,Tabulations!A:N,14,FALSE),"UNKNOWN")</f>
        <v>UNKNOWN</v>
      </c>
      <c r="G13" s="306" t="str">
        <f>IFERROR(VLOOKUP($A13,Tabulations!$A:$X,15,FALSE),"UNKNOWN")</f>
        <v>UNKNOWN</v>
      </c>
      <c r="H13" s="307" t="str">
        <f>IFERROR(VLOOKUP($A13,Tabulations!$A:$X,16,FALSE),"UNKNOWN")</f>
        <v>UNKNOWN</v>
      </c>
      <c r="I13" s="320"/>
      <c r="J13" s="317"/>
      <c r="K13" s="293" t="str">
        <f>IFERROR(VLOOKUP($J13,Tabulations!$A:$F,6,FALSE),"Nope")</f>
        <v>Nope</v>
      </c>
      <c r="L13" s="293" t="str">
        <f>IFERROR(VLOOKUP($K13,Database!$A:$Y,6,FALSE),"NO")</f>
        <v>NO</v>
      </c>
      <c r="M13" s="299" t="str">
        <f>IFERROR(VLOOKUP($J13,Tabulations!$A:$X,14,FALSE),"0")</f>
        <v>0</v>
      </c>
      <c r="N13" s="302">
        <f>IFERROR(VLOOKUP($J13,Tabulations!$A:$X,15,FALSE),0)</f>
        <v>0</v>
      </c>
      <c r="O13" s="299">
        <f>IFERROR(VLOOKUP($J13,Tabulations!$A:$X,16,FALSE),0)</f>
        <v>0</v>
      </c>
      <c r="P13" s="299"/>
      <c r="R13" s="268"/>
      <c r="S13" s="268"/>
      <c r="T13" s="268"/>
      <c r="U13" s="268"/>
      <c r="V13" s="268"/>
      <c r="W13" s="268"/>
      <c r="X13" s="268"/>
    </row>
    <row r="14" spans="1:24" ht="21" thickTop="1" thickBot="1" x14ac:dyDescent="0.3">
      <c r="A14" s="314"/>
      <c r="B14" s="502" t="str">
        <f>IFERROR(VLOOKUP($A14,Tabulations!$A:$F,6,FALSE),"UNACCEPTABLE KEY")</f>
        <v>UNACCEPTABLE KEY</v>
      </c>
      <c r="C14" s="502" t="str">
        <f>IFERROR(VLOOKUP($B14,Database!A:F,6,FALSE),"No FG in this row to plan")</f>
        <v>No FG in this row to plan</v>
      </c>
      <c r="D14" s="306" t="str">
        <f>IFERROR(VLOOKUP($B14,Database!A:D,4,FALSE),"NO")</f>
        <v>NO</v>
      </c>
      <c r="E14" s="306" t="str">
        <f>IFERROR(VLOOKUP($B14,Database!A:F,3,FALSE),"NO")</f>
        <v>NO</v>
      </c>
      <c r="F14" s="307" t="str">
        <f>IFERROR(VLOOKUP($A14,Tabulations!A:N,14,FALSE),"UNKNOWN")</f>
        <v>UNKNOWN</v>
      </c>
      <c r="G14" s="306" t="str">
        <f>IFERROR(VLOOKUP($A14,Tabulations!$A:$X,15,FALSE),"UNKNOWN")</f>
        <v>UNKNOWN</v>
      </c>
      <c r="H14" s="307" t="str">
        <f>IFERROR(VLOOKUP($A14,Tabulations!$A:$X,16,FALSE),"UNKNOWN")</f>
        <v>UNKNOWN</v>
      </c>
      <c r="I14" s="320"/>
      <c r="J14" s="317"/>
      <c r="K14" s="293" t="str">
        <f>IFERROR(VLOOKUP($J14,Tabulations!$A:$F,6,FALSE),"Nope")</f>
        <v>Nope</v>
      </c>
      <c r="L14" s="293" t="str">
        <f>IFERROR(VLOOKUP($K14,Database!$A:$Y,6,FALSE),"NO")</f>
        <v>NO</v>
      </c>
      <c r="M14" s="299" t="str">
        <f>IFERROR(VLOOKUP($J14,Tabulations!$A:$X,14,FALSE),"0")</f>
        <v>0</v>
      </c>
      <c r="N14" s="302">
        <f>IFERROR(VLOOKUP($J14,Tabulations!$A:$X,15,FALSE),0)</f>
        <v>0</v>
      </c>
      <c r="O14" s="299">
        <f>IFERROR(VLOOKUP($J14,Tabulations!$A:$X,16,FALSE),0)</f>
        <v>0</v>
      </c>
      <c r="P14" s="299"/>
      <c r="R14" s="268"/>
      <c r="S14" s="268"/>
      <c r="T14" s="268"/>
      <c r="U14" s="268"/>
      <c r="V14" s="268"/>
      <c r="W14" s="268"/>
      <c r="X14" s="268"/>
    </row>
    <row r="15" spans="1:24" s="266" customFormat="1" ht="21" thickTop="1" thickBot="1" x14ac:dyDescent="0.45">
      <c r="A15" s="314"/>
      <c r="B15" s="502" t="str">
        <f>IFERROR(VLOOKUP($A15,Tabulations!$A:$F,6,FALSE),"UNACCEPTABLE KEY")</f>
        <v>UNACCEPTABLE KEY</v>
      </c>
      <c r="C15" s="502" t="str">
        <f>IFERROR(VLOOKUP($B15,Database!A:F,6,FALSE),"No FG in this row to plan")</f>
        <v>No FG in this row to plan</v>
      </c>
      <c r="D15" s="306" t="str">
        <f>IFERROR(VLOOKUP($B15,Database!A:D,4,FALSE),"NO")</f>
        <v>NO</v>
      </c>
      <c r="E15" s="306" t="str">
        <f>IFERROR(VLOOKUP($B15,Database!A:F,3,FALSE),"NO")</f>
        <v>NO</v>
      </c>
      <c r="F15" s="307" t="str">
        <f>IFERROR(VLOOKUP($A15,Tabulations!A:N,14,FALSE),"UNKNOWN")</f>
        <v>UNKNOWN</v>
      </c>
      <c r="G15" s="306" t="str">
        <f>IFERROR(VLOOKUP($A15,Tabulations!$A:$X,15,FALSE),"UNKNOWN")</f>
        <v>UNKNOWN</v>
      </c>
      <c r="H15" s="307" t="str">
        <f>IFERROR(VLOOKUP($A15,Tabulations!$A:$X,16,FALSE),"UNKNOWN")</f>
        <v>UNKNOWN</v>
      </c>
      <c r="I15" s="320"/>
      <c r="J15" s="317"/>
      <c r="K15" s="293" t="str">
        <f>IFERROR(VLOOKUP($J15,Tabulations!$A:$F,6,FALSE),"Nope")</f>
        <v>Nope</v>
      </c>
      <c r="L15" s="293" t="str">
        <f>IFERROR(VLOOKUP($K15,Database!$A:$Y,6,FALSE),"NO")</f>
        <v>NO</v>
      </c>
      <c r="M15" s="299" t="str">
        <f>IFERROR(VLOOKUP($J15,Tabulations!$A:$X,14,FALSE),"0")</f>
        <v>0</v>
      </c>
      <c r="N15" s="302">
        <f>IFERROR(VLOOKUP($J15,Tabulations!$A:$X,15,FALSE),0)</f>
        <v>0</v>
      </c>
      <c r="O15" s="299">
        <f>IFERROR(VLOOKUP($J15,Tabulations!$A:$X,16,FALSE),0)</f>
        <v>0</v>
      </c>
      <c r="P15" s="299"/>
      <c r="R15" s="268"/>
      <c r="S15" s="272"/>
      <c r="T15" s="268"/>
      <c r="U15" s="268"/>
      <c r="V15" s="268"/>
      <c r="W15" s="268"/>
      <c r="X15" s="268"/>
    </row>
    <row r="16" spans="1:24" s="266" customFormat="1" ht="21" thickTop="1" thickBot="1" x14ac:dyDescent="0.45">
      <c r="A16" s="314"/>
      <c r="B16" s="502" t="str">
        <f>IFERROR(VLOOKUP($A16,Tabulations!$A:$F,6,FALSE),"UNACCEPTABLE KEY")</f>
        <v>UNACCEPTABLE KEY</v>
      </c>
      <c r="C16" s="502" t="str">
        <f>IFERROR(VLOOKUP($B16,Database!A:F,6,FALSE),"No FG in this row to plan")</f>
        <v>No FG in this row to plan</v>
      </c>
      <c r="D16" s="306" t="str">
        <f>IFERROR(VLOOKUP($B16,Database!A:D,4,FALSE),"NO")</f>
        <v>NO</v>
      </c>
      <c r="E16" s="306" t="str">
        <f>IFERROR(VLOOKUP($B16,Database!A:F,3,FALSE),"NO")</f>
        <v>NO</v>
      </c>
      <c r="F16" s="307" t="str">
        <f>IFERROR(VLOOKUP($A16,Tabulations!A:N,14,FALSE),"UNKNOWN")</f>
        <v>UNKNOWN</v>
      </c>
      <c r="G16" s="306" t="str">
        <f>IFERROR(VLOOKUP($A16,Tabulations!$A:$X,15,FALSE),"UNKNOWN")</f>
        <v>UNKNOWN</v>
      </c>
      <c r="H16" s="307" t="str">
        <f>IFERROR(VLOOKUP($A16,Tabulations!$A:$X,16,FALSE),"UNKNOWN")</f>
        <v>UNKNOWN</v>
      </c>
      <c r="I16" s="320"/>
      <c r="J16" s="317"/>
      <c r="K16" s="293" t="str">
        <f>IFERROR(VLOOKUP($J16,Tabulations!$A:$F,6,FALSE),"Nope")</f>
        <v>Nope</v>
      </c>
      <c r="L16" s="293" t="str">
        <f>IFERROR(VLOOKUP($K16,Database!$A:$Y,6,FALSE),"NO")</f>
        <v>NO</v>
      </c>
      <c r="M16" s="299" t="str">
        <f>IFERROR(VLOOKUP($J16,Tabulations!$A:$X,14,FALSE),"0")</f>
        <v>0</v>
      </c>
      <c r="N16" s="302">
        <f>IFERROR(VLOOKUP($J16,Tabulations!$A:$X,15,FALSE),0)</f>
        <v>0</v>
      </c>
      <c r="O16" s="299">
        <f>IFERROR(VLOOKUP($J16,Tabulations!$A:$X,16,FALSE),0)</f>
        <v>0</v>
      </c>
      <c r="P16" s="299"/>
      <c r="R16" s="268"/>
      <c r="S16" s="272"/>
      <c r="T16" s="268"/>
      <c r="U16" s="268"/>
      <c r="V16" s="268"/>
      <c r="W16" s="268"/>
      <c r="X16" s="268"/>
    </row>
    <row r="17" spans="1:24" s="266" customFormat="1" ht="21" thickTop="1" thickBot="1" x14ac:dyDescent="0.45">
      <c r="A17" s="314"/>
      <c r="B17" s="502" t="str">
        <f>IFERROR(VLOOKUP($A17,Tabulations!$A:$F,6,FALSE),"UNACCEPTABLE KEY")</f>
        <v>UNACCEPTABLE KEY</v>
      </c>
      <c r="C17" s="502" t="str">
        <f>IFERROR(VLOOKUP($B17,Database!A:F,6,FALSE),"No FG in this row to plan")</f>
        <v>No FG in this row to plan</v>
      </c>
      <c r="D17" s="306" t="str">
        <f>IFERROR(VLOOKUP($B17,Database!A:D,4,FALSE),"NO")</f>
        <v>NO</v>
      </c>
      <c r="E17" s="306" t="str">
        <f>IFERROR(VLOOKUP($B17,Database!A:F,3,FALSE),"NO")</f>
        <v>NO</v>
      </c>
      <c r="F17" s="307" t="str">
        <f>IFERROR(VLOOKUP($A17,Tabulations!A:N,14,FALSE),"UNKNOWN")</f>
        <v>UNKNOWN</v>
      </c>
      <c r="G17" s="306" t="str">
        <f>IFERROR(VLOOKUP($A17,Tabulations!$A:$X,15,FALSE),"UNKNOWN")</f>
        <v>UNKNOWN</v>
      </c>
      <c r="H17" s="307" t="str">
        <f>IFERROR(VLOOKUP($A17,Tabulations!$A:$X,16,FALSE),"UNKNOWN")</f>
        <v>UNKNOWN</v>
      </c>
      <c r="I17" s="320"/>
      <c r="J17" s="317"/>
      <c r="K17" s="293" t="str">
        <f>IFERROR(VLOOKUP($J17,Tabulations!$A:$F,6,FALSE),"Nope")</f>
        <v>Nope</v>
      </c>
      <c r="L17" s="293" t="str">
        <f>IFERROR(VLOOKUP($K17,Database!$A:$Y,6,FALSE),"NO")</f>
        <v>NO</v>
      </c>
      <c r="M17" s="299" t="str">
        <f>IFERROR(VLOOKUP($J17,Tabulations!$A:$X,14,FALSE),"0")</f>
        <v>0</v>
      </c>
      <c r="N17" s="302">
        <f>IFERROR(VLOOKUP($J17,Tabulations!$A:$X,15,FALSE),0)</f>
        <v>0</v>
      </c>
      <c r="O17" s="299">
        <f>IFERROR(VLOOKUP($J17,Tabulations!$A:$X,16,FALSE),0)</f>
        <v>0</v>
      </c>
      <c r="P17" s="299"/>
      <c r="R17" s="268"/>
      <c r="S17" s="272"/>
      <c r="T17" s="268"/>
      <c r="U17" s="268"/>
      <c r="V17" s="268"/>
      <c r="W17" s="268"/>
      <c r="X17" s="268"/>
    </row>
    <row r="18" spans="1:24" s="266" customFormat="1" ht="21" thickTop="1" thickBot="1" x14ac:dyDescent="0.45">
      <c r="A18" s="314"/>
      <c r="B18" s="502" t="str">
        <f>IFERROR(VLOOKUP($A18,Tabulations!$A:$F,6,FALSE),"UNACCEPTABLE KEY")</f>
        <v>UNACCEPTABLE KEY</v>
      </c>
      <c r="C18" s="502" t="str">
        <f>IFERROR(VLOOKUP($B18,Database!A:F,6,FALSE),"No FG in this row to plan")</f>
        <v>No FG in this row to plan</v>
      </c>
      <c r="D18" s="306" t="str">
        <f>IFERROR(VLOOKUP($B18,Database!A:D,4,FALSE),"NO")</f>
        <v>NO</v>
      </c>
      <c r="E18" s="306" t="str">
        <f>IFERROR(VLOOKUP($B18,Database!A:F,3,FALSE),"NO")</f>
        <v>NO</v>
      </c>
      <c r="F18" s="307" t="str">
        <f>IFERROR(VLOOKUP($A18,Tabulations!A:N,14,FALSE),"UNKNOWN")</f>
        <v>UNKNOWN</v>
      </c>
      <c r="G18" s="306" t="str">
        <f>IFERROR(VLOOKUP($A18,Tabulations!$A:$X,15,FALSE),"UNKNOWN")</f>
        <v>UNKNOWN</v>
      </c>
      <c r="H18" s="307" t="str">
        <f>IFERROR(VLOOKUP($A18,Tabulations!$A:$X,16,FALSE),"UNKNOWN")</f>
        <v>UNKNOWN</v>
      </c>
      <c r="I18" s="320"/>
      <c r="J18" s="317"/>
      <c r="K18" s="293" t="str">
        <f>IFERROR(VLOOKUP($J18,Tabulations!$A:$F,6,FALSE),"Nope")</f>
        <v>Nope</v>
      </c>
      <c r="L18" s="293" t="str">
        <f>IFERROR(VLOOKUP($K18,Database!$A:$Y,6,FALSE),"NO")</f>
        <v>NO</v>
      </c>
      <c r="M18" s="299" t="str">
        <f>IFERROR(VLOOKUP($J18,Tabulations!$A:$X,14,FALSE),"0")</f>
        <v>0</v>
      </c>
      <c r="N18" s="302">
        <f>IFERROR(VLOOKUP($J18,Tabulations!$A:$X,15,FALSE),0)</f>
        <v>0</v>
      </c>
      <c r="O18" s="299">
        <f>IFERROR(VLOOKUP($J18,Tabulations!$A:$X,16,FALSE),0)</f>
        <v>0</v>
      </c>
      <c r="P18" s="299"/>
      <c r="R18" s="268"/>
      <c r="S18" s="272"/>
      <c r="T18" s="268"/>
      <c r="U18" s="268"/>
      <c r="V18" s="268"/>
      <c r="W18" s="268"/>
      <c r="X18" s="268"/>
    </row>
    <row r="19" spans="1:24" s="266" customFormat="1" ht="21" thickTop="1" thickBot="1" x14ac:dyDescent="0.45">
      <c r="A19" s="314"/>
      <c r="B19" s="502" t="str">
        <f>IFERROR(VLOOKUP($A19,Tabulations!$A:$F,6,FALSE),"UNACCEPTABLE KEY")</f>
        <v>UNACCEPTABLE KEY</v>
      </c>
      <c r="C19" s="502" t="str">
        <f>IFERROR(VLOOKUP($B19,Database!A:F,6,FALSE),"No FG in this row to plan")</f>
        <v>No FG in this row to plan</v>
      </c>
      <c r="D19" s="306" t="str">
        <f>IFERROR(VLOOKUP($B19,Database!A:D,4,FALSE),"NO")</f>
        <v>NO</v>
      </c>
      <c r="E19" s="306" t="str">
        <f>IFERROR(VLOOKUP($B19,Database!A:F,3,FALSE),"NO")</f>
        <v>NO</v>
      </c>
      <c r="F19" s="307" t="str">
        <f>IFERROR(VLOOKUP($A19,Tabulations!A:N,14,FALSE),"UNKNOWN")</f>
        <v>UNKNOWN</v>
      </c>
      <c r="G19" s="306" t="str">
        <f>IFERROR(VLOOKUP($A19,Tabulations!$A:$X,15,FALSE),"UNKNOWN")</f>
        <v>UNKNOWN</v>
      </c>
      <c r="H19" s="307" t="str">
        <f>IFERROR(VLOOKUP($A19,Tabulations!$A:$X,16,FALSE),"UNKNOWN")</f>
        <v>UNKNOWN</v>
      </c>
      <c r="I19" s="320"/>
      <c r="J19" s="317"/>
      <c r="K19" s="297" t="str">
        <f>IFERROR(VLOOKUP($J19,Tabulations!$A:$F,6,FALSE),"Nope")</f>
        <v>Nope</v>
      </c>
      <c r="L19" s="297" t="str">
        <f>IFERROR(VLOOKUP($K19,Database!$A:$Y,6,FALSE),"NO")</f>
        <v>NO</v>
      </c>
      <c r="M19" s="299" t="str">
        <f>IFERROR(VLOOKUP($J19,Tabulations!$A:$X,14,FALSE),"0")</f>
        <v>0</v>
      </c>
      <c r="N19" s="302">
        <f>IFERROR(VLOOKUP($J19,Tabulations!$A:$X,15,FALSE),0)</f>
        <v>0</v>
      </c>
      <c r="O19" s="299">
        <f>IFERROR(VLOOKUP($J19,Tabulations!$A:$X,16,FALSE),0)</f>
        <v>0</v>
      </c>
      <c r="P19" s="299"/>
      <c r="R19" s="268"/>
      <c r="S19" s="272"/>
      <c r="T19" s="268"/>
      <c r="U19" s="268"/>
      <c r="V19" s="268"/>
      <c r="W19" s="268"/>
      <c r="X19" s="268"/>
    </row>
    <row r="20" spans="1:24" s="266" customFormat="1" ht="21" thickTop="1" thickBot="1" x14ac:dyDescent="0.45">
      <c r="A20" s="314"/>
      <c r="B20" s="502" t="str">
        <f>IFERROR(VLOOKUP($A20,Tabulations!$A:$F,6,FALSE),"UNACCEPTABLE KEY")</f>
        <v>UNACCEPTABLE KEY</v>
      </c>
      <c r="C20" s="502" t="str">
        <f>IFERROR(VLOOKUP($B20,Database!A:F,6,FALSE),"No FG in this row to plan")</f>
        <v>No FG in this row to plan</v>
      </c>
      <c r="D20" s="306" t="str">
        <f>IFERROR(VLOOKUP($B20,Database!A:D,4,FALSE),"NO")</f>
        <v>NO</v>
      </c>
      <c r="E20" s="306" t="str">
        <f>IFERROR(VLOOKUP($B20,Database!A:F,3,FALSE),"NO")</f>
        <v>NO</v>
      </c>
      <c r="F20" s="307" t="str">
        <f>IFERROR(VLOOKUP($A20,Tabulations!A:N,14,FALSE),"UNKNOWN")</f>
        <v>UNKNOWN</v>
      </c>
      <c r="G20" s="306" t="str">
        <f>IFERROR(VLOOKUP($A20,Tabulations!$A:$X,15,FALSE),"UNKNOWN")</f>
        <v>UNKNOWN</v>
      </c>
      <c r="H20" s="307" t="str">
        <f>IFERROR(VLOOKUP($A20,Tabulations!$A:$X,16,FALSE),"UNKNOWN")</f>
        <v>UNKNOWN</v>
      </c>
      <c r="I20" s="320"/>
      <c r="J20" s="317"/>
      <c r="K20" s="297" t="str">
        <f>IFERROR(VLOOKUP($J20,Tabulations!$A:$F,6,FALSE),"Nope")</f>
        <v>Nope</v>
      </c>
      <c r="L20" s="297" t="str">
        <f>IFERROR(VLOOKUP($K20,Database!$A:$Y,6,FALSE),"NO")</f>
        <v>NO</v>
      </c>
      <c r="M20" s="299" t="str">
        <f>IFERROR(VLOOKUP($J20,Tabulations!$A:$X,14,FALSE),"0")</f>
        <v>0</v>
      </c>
      <c r="N20" s="302">
        <f>IFERROR(VLOOKUP($J20,Tabulations!$A:$X,15,FALSE),0)</f>
        <v>0</v>
      </c>
      <c r="O20" s="299">
        <f>IFERROR(VLOOKUP($J20,Tabulations!$A:$X,16,FALSE),0)</f>
        <v>0</v>
      </c>
      <c r="P20" s="299"/>
      <c r="R20" s="268"/>
      <c r="S20" s="272"/>
      <c r="T20" s="268"/>
      <c r="U20" s="268"/>
      <c r="V20" s="268"/>
      <c r="W20" s="268"/>
      <c r="X20" s="268"/>
    </row>
    <row r="21" spans="1:24" s="266" customFormat="1" ht="21" thickTop="1" thickBot="1" x14ac:dyDescent="0.45">
      <c r="A21" s="314"/>
      <c r="B21" s="502" t="str">
        <f>IFERROR(VLOOKUP($A21,Tabulations!$A:$F,6,FALSE),"UNACCEPTABLE KEY")</f>
        <v>UNACCEPTABLE KEY</v>
      </c>
      <c r="C21" s="502" t="str">
        <f>IFERROR(VLOOKUP($B21,Database!A:F,6,FALSE),"No FG in this row to plan")</f>
        <v>No FG in this row to plan</v>
      </c>
      <c r="D21" s="306" t="str">
        <f>IFERROR(VLOOKUP($B21,Database!A:D,4,FALSE),"NO")</f>
        <v>NO</v>
      </c>
      <c r="E21" s="306" t="str">
        <f>IFERROR(VLOOKUP($B21,Database!A:F,3,FALSE),"NO")</f>
        <v>NO</v>
      </c>
      <c r="F21" s="307" t="str">
        <f>IFERROR(VLOOKUP($A21,Tabulations!A:N,14,FALSE),"UNKNOWN")</f>
        <v>UNKNOWN</v>
      </c>
      <c r="G21" s="306" t="str">
        <f>IFERROR(VLOOKUP($A21,Tabulations!$A:$X,15,FALSE),"UNKNOWN")</f>
        <v>UNKNOWN</v>
      </c>
      <c r="H21" s="307" t="str">
        <f>IFERROR(VLOOKUP($A21,Tabulations!$A:$X,16,FALSE),"UNKNOWN")</f>
        <v>UNKNOWN</v>
      </c>
      <c r="I21" s="320"/>
      <c r="J21" s="317"/>
      <c r="K21" s="297" t="str">
        <f>IFERROR(VLOOKUP($J21,Tabulations!$A:$F,6,FALSE),"Nope")</f>
        <v>Nope</v>
      </c>
      <c r="L21" s="297" t="str">
        <f>IFERROR(VLOOKUP($K21,Database!$A:$Y,6,FALSE),"NO")</f>
        <v>NO</v>
      </c>
      <c r="M21" s="299" t="str">
        <f>IFERROR(VLOOKUP($J21,Tabulations!$A:$X,14,FALSE),"0")</f>
        <v>0</v>
      </c>
      <c r="N21" s="302">
        <f>IFERROR(VLOOKUP($J21,Tabulations!$A:$X,15,FALSE),0)</f>
        <v>0</v>
      </c>
      <c r="O21" s="299">
        <f>IFERROR(VLOOKUP($J21,Tabulations!$A:$X,16,FALSE),0)</f>
        <v>0</v>
      </c>
      <c r="P21" s="299"/>
      <c r="R21" s="268"/>
      <c r="S21" s="272"/>
      <c r="T21" s="268"/>
      <c r="U21" s="268"/>
      <c r="V21" s="268"/>
      <c r="W21" s="268"/>
      <c r="X21" s="268"/>
    </row>
    <row r="22" spans="1:24" s="266" customFormat="1" ht="21" thickTop="1" thickBot="1" x14ac:dyDescent="0.45">
      <c r="B22" s="502" t="str">
        <f>IFERROR(VLOOKUP($A22,Tabulations!$A:$F,6,FALSE),"UNACCEPTABLE KEY")</f>
        <v>UNACCEPTABLE KEY</v>
      </c>
      <c r="C22" s="502" t="str">
        <f>IFERROR(VLOOKUP($B22,Database!A:F,6,FALSE),"No FG in this row to plan")</f>
        <v>No FG in this row to plan</v>
      </c>
      <c r="D22" s="306" t="str">
        <f>IFERROR(VLOOKUP($B22,Database!A:D,4,FALSE),"NO")</f>
        <v>NO</v>
      </c>
      <c r="E22" s="306" t="str">
        <f>IFERROR(VLOOKUP($B22,Database!A:F,3,FALSE),"NO")</f>
        <v>NO</v>
      </c>
      <c r="F22" s="307" t="str">
        <f>IFERROR(VLOOKUP($A22,Tabulations!A:N,14,FALSE),"UNKNOWN")</f>
        <v>UNKNOWN</v>
      </c>
      <c r="G22" s="306" t="str">
        <f>IFERROR(VLOOKUP($A22,Tabulations!$A:$X,15,FALSE),"UNKNOWN")</f>
        <v>UNKNOWN</v>
      </c>
      <c r="H22" s="307" t="str">
        <f>IFERROR(VLOOKUP($A22,Tabulations!$A:$X,16,FALSE),"UNKNOWN")</f>
        <v>UNKNOWN</v>
      </c>
      <c r="I22" s="320"/>
      <c r="J22" s="317"/>
      <c r="K22" s="297" t="str">
        <f>IFERROR(VLOOKUP($J22,Tabulations!$A:$F,6,FALSE),"Nope")</f>
        <v>Nope</v>
      </c>
      <c r="L22" s="297" t="str">
        <f>IFERROR(VLOOKUP($K22,Database!$A:$Y,6,FALSE),"NO")</f>
        <v>NO</v>
      </c>
      <c r="M22" s="299" t="str">
        <f>IFERROR(VLOOKUP($J22,Tabulations!$A:$X,14,FALSE),"0")</f>
        <v>0</v>
      </c>
      <c r="N22" s="302">
        <f>IFERROR(VLOOKUP($J22,Tabulations!$A:$X,15,FALSE),0)</f>
        <v>0</v>
      </c>
      <c r="O22" s="299">
        <f>IFERROR(VLOOKUP($J22,Tabulations!$A:$X,16,FALSE),0)</f>
        <v>0</v>
      </c>
      <c r="P22" s="506"/>
      <c r="R22" s="268"/>
      <c r="S22" s="272"/>
      <c r="T22" s="268"/>
      <c r="U22" s="268"/>
      <c r="V22" s="268"/>
      <c r="W22" s="268"/>
      <c r="X22" s="268"/>
    </row>
    <row r="23" spans="1:24" s="266" customFormat="1" ht="21" thickTop="1" thickBot="1" x14ac:dyDescent="0.45">
      <c r="B23" s="502" t="str">
        <f>IFERROR(VLOOKUP($A23,Tabulations!$A:$F,6,FALSE),"UNACCEPTABLE KEY")</f>
        <v>UNACCEPTABLE KEY</v>
      </c>
      <c r="C23" s="502" t="str">
        <f>IFERROR(VLOOKUP($B23,Database!A:F,6,FALSE),"No FG in this row to plan")</f>
        <v>No FG in this row to plan</v>
      </c>
      <c r="D23" s="306" t="str">
        <f>IFERROR(VLOOKUP($B23,Database!A:D,4,FALSE),"NO")</f>
        <v>NO</v>
      </c>
      <c r="E23" s="306" t="str">
        <f>IFERROR(VLOOKUP($B23,Database!A:F,3,FALSE),"NO")</f>
        <v>NO</v>
      </c>
      <c r="F23" s="307" t="str">
        <f>IFERROR(VLOOKUP($A23,Tabulations!A:N,14,FALSE),"UNKNOWN")</f>
        <v>UNKNOWN</v>
      </c>
      <c r="G23" s="306" t="str">
        <f>IFERROR(VLOOKUP($A23,Tabulations!$A:$X,15,FALSE),"UNKNOWN")</f>
        <v>UNKNOWN</v>
      </c>
      <c r="H23" s="307" t="str">
        <f>IFERROR(VLOOKUP($A23,Tabulations!$A:$X,16,FALSE),"UNKNOWN")</f>
        <v>UNKNOWN</v>
      </c>
      <c r="I23" s="321"/>
      <c r="J23" s="317"/>
      <c r="M23" s="508">
        <f>SUM(M6:M22)</f>
        <v>0</v>
      </c>
      <c r="N23" s="509"/>
      <c r="O23" s="510">
        <f>SUM(O6:O22)</f>
        <v>0</v>
      </c>
      <c r="P23" s="507"/>
      <c r="Q23" s="413"/>
      <c r="R23" s="268"/>
      <c r="S23" s="272"/>
      <c r="T23" s="268"/>
      <c r="U23" s="268"/>
      <c r="V23" s="268"/>
      <c r="W23" s="268"/>
      <c r="X23" s="268"/>
    </row>
    <row r="24" spans="1:24" s="266" customFormat="1" ht="21" thickTop="1" thickBot="1" x14ac:dyDescent="0.45">
      <c r="B24" s="502" t="str">
        <f>IFERROR(VLOOKUP($A24,Tabulations!$A:$F,6,FALSE),"UNACCEPTABLE KEY")</f>
        <v>UNACCEPTABLE KEY</v>
      </c>
      <c r="C24" s="502" t="str">
        <f>IFERROR(VLOOKUP($B24,Database!A:F,6,FALSE),"No FG in this row to plan")</f>
        <v>No FG in this row to plan</v>
      </c>
      <c r="D24" s="306" t="str">
        <f>IFERROR(VLOOKUP($B24,Database!A:D,4,FALSE),"NO")</f>
        <v>NO</v>
      </c>
      <c r="E24" s="306" t="str">
        <f>IFERROR(VLOOKUP($B24,Database!A:F,3,FALSE),"NO")</f>
        <v>NO</v>
      </c>
      <c r="F24" s="307" t="str">
        <f>IFERROR(VLOOKUP($A24,Tabulations!A:N,14,FALSE),"UNKNOWN")</f>
        <v>UNKNOWN</v>
      </c>
      <c r="G24" s="306" t="str">
        <f>IFERROR(VLOOKUP($A24,Tabulations!$A:$X,15,FALSE),"UNKNOWN")</f>
        <v>UNKNOWN</v>
      </c>
      <c r="H24" s="307" t="str">
        <f>IFERROR(VLOOKUP($A24,Tabulations!$A:$X,16,FALSE),"UNKNOWN")</f>
        <v>UNKNOWN</v>
      </c>
      <c r="I24" s="321"/>
      <c r="J24" s="317"/>
      <c r="L24" s="511"/>
      <c r="M24" s="512"/>
      <c r="N24" s="512"/>
      <c r="O24" s="513"/>
      <c r="P24" s="407"/>
      <c r="Q24" s="408"/>
      <c r="R24" s="268"/>
      <c r="S24" s="272"/>
      <c r="T24" s="268"/>
      <c r="U24" s="268"/>
      <c r="V24" s="268"/>
      <c r="W24" s="268"/>
      <c r="X24" s="268"/>
    </row>
    <row r="25" spans="1:24" s="266" customFormat="1" ht="21" thickTop="1" thickBot="1" x14ac:dyDescent="0.45">
      <c r="B25" s="502" t="str">
        <f>IFERROR(VLOOKUP($A25,Tabulations!$A:$F,6,FALSE),"UNACCEPTABLE KEY")</f>
        <v>UNACCEPTABLE KEY</v>
      </c>
      <c r="C25" s="502" t="str">
        <f>IFERROR(VLOOKUP($B25,Database!A:F,6,FALSE),"No FG in this row to plan")</f>
        <v>No FG in this row to plan</v>
      </c>
      <c r="D25" s="306" t="str">
        <f>IFERROR(VLOOKUP($B25,Database!A:D,4,FALSE),"NO")</f>
        <v>NO</v>
      </c>
      <c r="E25" s="306" t="str">
        <f>IFERROR(VLOOKUP($B25,Database!A:F,3,FALSE),"NO")</f>
        <v>NO</v>
      </c>
      <c r="F25" s="307" t="str">
        <f>IFERROR(VLOOKUP($A25,Tabulations!A:N,14,FALSE),"UNKNOWN")</f>
        <v>UNKNOWN</v>
      </c>
      <c r="G25" s="306" t="str">
        <f>IFERROR(VLOOKUP($A25,Tabulations!$A:$X,15,FALSE),"UNKNOWN")</f>
        <v>UNKNOWN</v>
      </c>
      <c r="H25" s="307" t="str">
        <f>IFERROR(VLOOKUP($A25,Tabulations!$A:$X,16,FALSE),"UNKNOWN")</f>
        <v>UNKNOWN</v>
      </c>
      <c r="I25" s="321"/>
      <c r="J25" s="317"/>
      <c r="K25" s="310" t="s">
        <v>3483</v>
      </c>
      <c r="L25" s="514"/>
      <c r="M25" s="483"/>
      <c r="N25" s="302">
        <f>IFERROR(VLOOKUP($J25,Tabulations!$A:$X,15,FALSE),0)</f>
        <v>0</v>
      </c>
      <c r="O25" s="515"/>
      <c r="P25" s="310"/>
      <c r="R25" s="268"/>
      <c r="S25" s="272"/>
      <c r="T25" s="268"/>
      <c r="U25" s="268"/>
      <c r="V25" s="268"/>
      <c r="W25" s="268"/>
      <c r="X25" s="268"/>
    </row>
    <row r="26" spans="1:24" s="266" customFormat="1" ht="21" thickTop="1" thickBot="1" x14ac:dyDescent="0.45">
      <c r="B26" s="502" t="str">
        <f>IFERROR(VLOOKUP($A26,Tabulations!$A:$F,6,FALSE),"UNACCEPTABLE KEY")</f>
        <v>UNACCEPTABLE KEY</v>
      </c>
      <c r="C26" s="502" t="str">
        <f>IFERROR(VLOOKUP($B26,Database!A:F,6,FALSE),"No FG in this row to plan")</f>
        <v>No FG in this row to plan</v>
      </c>
      <c r="D26" s="306" t="str">
        <f>IFERROR(VLOOKUP($B26,Database!A:D,4,FALSE),"NO")</f>
        <v>NO</v>
      </c>
      <c r="E26" s="306" t="str">
        <f>IFERROR(VLOOKUP($B26,Database!A:F,3,FALSE),"NO")</f>
        <v>NO</v>
      </c>
      <c r="F26" s="307" t="str">
        <f>IFERROR(VLOOKUP($A26,Tabulations!A:N,14,FALSE),"UNKNOWN")</f>
        <v>UNKNOWN</v>
      </c>
      <c r="G26" s="306" t="str">
        <f>IFERROR(VLOOKUP($A26,Tabulations!$A:$X,15,FALSE),"UNKNOWN")</f>
        <v>UNKNOWN</v>
      </c>
      <c r="H26" s="307" t="str">
        <f>IFERROR(VLOOKUP($A26,Tabulations!$A:$X,16,FALSE),"UNKNOWN")</f>
        <v>UNKNOWN</v>
      </c>
      <c r="I26" s="321"/>
      <c r="J26" s="317"/>
      <c r="K26" s="293" t="s">
        <v>2971</v>
      </c>
      <c r="L26" s="574" t="s">
        <v>3025</v>
      </c>
      <c r="M26" s="575" t="s">
        <v>3027</v>
      </c>
      <c r="N26" s="302">
        <f>IFERROR(VLOOKUP($J26,Tabulations!$A:$X,15,FALSE),0)</f>
        <v>0</v>
      </c>
      <c r="O26" s="575" t="s">
        <v>2976</v>
      </c>
      <c r="P26" s="302" t="s">
        <v>3032</v>
      </c>
      <c r="R26" s="268"/>
      <c r="S26" s="272"/>
      <c r="T26" s="268"/>
      <c r="U26" s="268"/>
      <c r="V26" s="268"/>
      <c r="W26" s="268"/>
      <c r="X26" s="268"/>
    </row>
    <row r="27" spans="1:24" s="266" customFormat="1" ht="21" thickTop="1" thickBot="1" x14ac:dyDescent="0.45">
      <c r="B27" s="502" t="str">
        <f>IFERROR(VLOOKUP($A27,Tabulations!$A:$F,6,FALSE),"UNACCEPTABLE KEY")</f>
        <v>UNACCEPTABLE KEY</v>
      </c>
      <c r="C27" s="502" t="str">
        <f>IFERROR(VLOOKUP($B27,Database!A:F,6,FALSE),"No FG in this row to plan")</f>
        <v>No FG in this row to plan</v>
      </c>
      <c r="D27" s="306" t="str">
        <f>IFERROR(VLOOKUP($B27,Database!A:D,4,FALSE),"NO")</f>
        <v>NO</v>
      </c>
      <c r="E27" s="306" t="str">
        <f>IFERROR(VLOOKUP($B27,Database!A:F,3,FALSE),"NO")</f>
        <v>NO</v>
      </c>
      <c r="F27" s="307" t="str">
        <f>IFERROR(VLOOKUP($A27,Tabulations!A:N,14,FALSE),"UNKNOWN")</f>
        <v>UNKNOWN</v>
      </c>
      <c r="G27" s="306" t="str">
        <f>IFERROR(VLOOKUP($A27,Tabulations!$A:$X,15,FALSE),"UNKNOWN")</f>
        <v>UNKNOWN</v>
      </c>
      <c r="H27" s="307" t="str">
        <f>IFERROR(VLOOKUP($A27,Tabulations!$A:$X,16,FALSE),"UNKNOWN")</f>
        <v>UNKNOWN</v>
      </c>
      <c r="I27" s="321"/>
      <c r="J27" s="317"/>
      <c r="K27" s="293" t="str">
        <f>IFERROR(VLOOKUP($J27,Tabulations!$A:$F,6,FALSE),"Nope")</f>
        <v>Nope</v>
      </c>
      <c r="L27" s="293" t="str">
        <f>IFERROR(VLOOKUP($K27,Database!$A:$Y,6,FALSE),"NO")</f>
        <v>NO</v>
      </c>
      <c r="M27" s="373" t="str">
        <f>IFERROR(VLOOKUP($J27,Tabulations!$A:$X,14,FALSE),"0")</f>
        <v>0</v>
      </c>
      <c r="N27" s="302">
        <f>IFERROR(VLOOKUP($J27,Tabulations!$A:$X,15,FALSE),0)</f>
        <v>0</v>
      </c>
      <c r="O27" s="302">
        <f>IFERROR(VLOOKUP($J27,Tabulations!$A:$X,16,FALSE),0)</f>
        <v>0</v>
      </c>
      <c r="P27" s="303"/>
      <c r="R27" s="268"/>
      <c r="S27" s="272"/>
      <c r="T27" s="268"/>
      <c r="U27" s="268"/>
      <c r="V27" s="268"/>
      <c r="W27" s="268"/>
      <c r="X27" s="268"/>
    </row>
    <row r="28" spans="1:24" s="266" customFormat="1" ht="21" thickTop="1" thickBot="1" x14ac:dyDescent="0.45">
      <c r="B28" s="502" t="str">
        <f>IFERROR(VLOOKUP($A28,Tabulations!$A:$F,6,FALSE),"UNACCEPTABLE KEY")</f>
        <v>UNACCEPTABLE KEY</v>
      </c>
      <c r="C28" s="502" t="str">
        <f>IFERROR(VLOOKUP($B28,Database!A:F,6,FALSE),"No FG in this row to plan")</f>
        <v>No FG in this row to plan</v>
      </c>
      <c r="D28" s="306" t="str">
        <f>IFERROR(VLOOKUP($B28,Database!A:D,4,FALSE),"NO")</f>
        <v>NO</v>
      </c>
      <c r="E28" s="306" t="str">
        <f>IFERROR(VLOOKUP($B28,Database!A:F,3,FALSE),"NO")</f>
        <v>NO</v>
      </c>
      <c r="F28" s="307" t="str">
        <f>IFERROR(VLOOKUP($A28,Tabulations!A:N,14,FALSE),"UNKNOWN")</f>
        <v>UNKNOWN</v>
      </c>
      <c r="G28" s="306" t="str">
        <f>IFERROR(VLOOKUP($A28,Tabulations!$A:$X,15,FALSE),"UNKNOWN")</f>
        <v>UNKNOWN</v>
      </c>
      <c r="H28" s="307" t="str">
        <f>IFERROR(VLOOKUP($A28,Tabulations!$A:$X,16,FALSE),"UNKNOWN")</f>
        <v>UNKNOWN</v>
      </c>
      <c r="I28" s="321"/>
      <c r="J28" s="317"/>
      <c r="K28" s="293" t="str">
        <f>IFERROR(VLOOKUP($J28,Tabulations!$A:$F,6,FALSE),"Nope")</f>
        <v>Nope</v>
      </c>
      <c r="L28" s="293" t="str">
        <f>IFERROR(VLOOKUP($K28,Database!$A:$Y,6,FALSE),"NO")</f>
        <v>NO</v>
      </c>
      <c r="M28" s="373" t="str">
        <f>IFERROR(VLOOKUP($J28,Tabulations!$A:$X,14,FALSE),"0")</f>
        <v>0</v>
      </c>
      <c r="N28" s="302">
        <f>IFERROR(VLOOKUP($J28,Tabulations!$A:$X,15,FALSE),0)</f>
        <v>0</v>
      </c>
      <c r="O28" s="302">
        <f>IFERROR(VLOOKUP($J28,Tabulations!$A:$X,16,FALSE),0)</f>
        <v>0</v>
      </c>
      <c r="P28" s="303"/>
      <c r="R28" s="268"/>
      <c r="S28" s="272"/>
      <c r="T28" s="268"/>
      <c r="U28" s="268"/>
      <c r="V28" s="268"/>
      <c r="W28" s="268"/>
      <c r="X28" s="268"/>
    </row>
    <row r="29" spans="1:24" s="266" customFormat="1" ht="21" thickTop="1" thickBot="1" x14ac:dyDescent="0.45">
      <c r="B29" s="502" t="str">
        <f>IFERROR(VLOOKUP($A29,Tabulations!$A:$F,6,FALSE),"UNACCEPTABLE KEY")</f>
        <v>UNACCEPTABLE KEY</v>
      </c>
      <c r="C29" s="502" t="str">
        <f>IFERROR(VLOOKUP($B29,Database!A:F,6,FALSE),"No FG in this row to plan")</f>
        <v>No FG in this row to plan</v>
      </c>
      <c r="D29" s="306" t="str">
        <f>IFERROR(VLOOKUP($B29,Database!A:D,4,FALSE),"NO")</f>
        <v>NO</v>
      </c>
      <c r="E29" s="306" t="str">
        <f>IFERROR(VLOOKUP($B29,Database!A:F,3,FALSE),"NO")</f>
        <v>NO</v>
      </c>
      <c r="F29" s="307" t="str">
        <f>IFERROR(VLOOKUP($A29,Tabulations!A:N,14,FALSE),"UNKNOWN")</f>
        <v>UNKNOWN</v>
      </c>
      <c r="G29" s="306" t="str">
        <f>IFERROR(VLOOKUP($A29,Tabulations!$A:$X,15,FALSE),"UNKNOWN")</f>
        <v>UNKNOWN</v>
      </c>
      <c r="H29" s="307" t="str">
        <f>IFERROR(VLOOKUP($A29,Tabulations!$A:$X,16,FALSE),"UNKNOWN")</f>
        <v>UNKNOWN</v>
      </c>
      <c r="I29" s="321"/>
      <c r="J29" s="317"/>
      <c r="K29" s="293" t="str">
        <f>IFERROR(VLOOKUP($J29,Tabulations!$A:$F,6,FALSE),"Nope")</f>
        <v>Nope</v>
      </c>
      <c r="L29" s="293" t="str">
        <f>IFERROR(VLOOKUP($K29,Database!$A:$Y,6,FALSE),"NO")</f>
        <v>NO</v>
      </c>
      <c r="M29" s="373" t="str">
        <f>IFERROR(VLOOKUP($J29,Tabulations!$A:$X,14,FALSE),"0")</f>
        <v>0</v>
      </c>
      <c r="N29" s="302">
        <f>IFERROR(VLOOKUP($J29,Tabulations!$A:$X,15,FALSE),0)</f>
        <v>0</v>
      </c>
      <c r="O29" s="302">
        <f>IFERROR(VLOOKUP($J29,Tabulations!$A:$X,16,FALSE),0)</f>
        <v>0</v>
      </c>
      <c r="P29" s="303"/>
      <c r="R29" s="268"/>
      <c r="S29" s="272"/>
      <c r="T29" s="268"/>
      <c r="U29" s="268"/>
      <c r="V29" s="268"/>
      <c r="W29" s="268"/>
      <c r="X29" s="268"/>
    </row>
    <row r="30" spans="1:24" s="266" customFormat="1" ht="21" thickTop="1" thickBot="1" x14ac:dyDescent="0.45">
      <c r="B30" s="502" t="str">
        <f>IFERROR(VLOOKUP($A30,Tabulations!$A:$F,6,FALSE),"UNACCEPTABLE KEY")</f>
        <v>UNACCEPTABLE KEY</v>
      </c>
      <c r="C30" s="502" t="str">
        <f>IFERROR(VLOOKUP($B30,Database!A:F,6,FALSE),"No FG in this row to plan")</f>
        <v>No FG in this row to plan</v>
      </c>
      <c r="D30" s="306" t="str">
        <f>IFERROR(VLOOKUP($B30,Database!A:D,4,FALSE),"NO")</f>
        <v>NO</v>
      </c>
      <c r="E30" s="306" t="str">
        <f>IFERROR(VLOOKUP($B30,Database!A:F,3,FALSE),"NO")</f>
        <v>NO</v>
      </c>
      <c r="F30" s="307" t="str">
        <f>IFERROR(VLOOKUP($A30,Tabulations!A:N,14,FALSE),"UNKNOWN")</f>
        <v>UNKNOWN</v>
      </c>
      <c r="G30" s="306" t="str">
        <f>IFERROR(VLOOKUP($A30,Tabulations!$A:$X,15,FALSE),"UNKNOWN")</f>
        <v>UNKNOWN</v>
      </c>
      <c r="H30" s="307" t="str">
        <f>IFERROR(VLOOKUP($A30,Tabulations!$A:$X,16,FALSE),"UNKNOWN")</f>
        <v>UNKNOWN</v>
      </c>
      <c r="I30" s="322"/>
      <c r="J30" s="317"/>
      <c r="K30" s="293" t="str">
        <f>IFERROR(VLOOKUP($J30,Tabulations!$A:$F,6,FALSE),"Nope")</f>
        <v>Nope</v>
      </c>
      <c r="L30" s="293" t="str">
        <f>IFERROR(VLOOKUP($K30,Database!$A:$Y,6,FALSE),"NO")</f>
        <v>NO</v>
      </c>
      <c r="M30" s="373" t="str">
        <f>IFERROR(VLOOKUP($J30,Tabulations!$A:$X,14,FALSE),"0")</f>
        <v>0</v>
      </c>
      <c r="N30" s="302">
        <f>IFERROR(VLOOKUP($J30,Tabulations!$A:$X,15,FALSE),0)</f>
        <v>0</v>
      </c>
      <c r="O30" s="302">
        <f>IFERROR(VLOOKUP($J30,Tabulations!$A:$X,16,FALSE),0)</f>
        <v>0</v>
      </c>
      <c r="P30" s="303"/>
      <c r="R30" s="268"/>
      <c r="S30" s="272"/>
      <c r="T30" s="268"/>
      <c r="U30" s="268"/>
      <c r="V30" s="268"/>
      <c r="W30" s="268"/>
      <c r="X30" s="268"/>
    </row>
    <row r="31" spans="1:24" s="266" customFormat="1" ht="21" thickTop="1" thickBot="1" x14ac:dyDescent="0.45">
      <c r="B31" s="502" t="str">
        <f>IFERROR(VLOOKUP($A31,Tabulations!$A:$F,6,FALSE),"UNACCEPTABLE KEY")</f>
        <v>UNACCEPTABLE KEY</v>
      </c>
      <c r="C31" s="502" t="str">
        <f>IFERROR(VLOOKUP($B31,Database!A:F,6,FALSE),"No FG in this row to plan")</f>
        <v>No FG in this row to plan</v>
      </c>
      <c r="D31" s="306" t="str">
        <f>IFERROR(VLOOKUP($B31,Database!A:D,4,FALSE),"NO")</f>
        <v>NO</v>
      </c>
      <c r="E31" s="306" t="str">
        <f>IFERROR(VLOOKUP($B31,Database!A:F,3,FALSE),"NO")</f>
        <v>NO</v>
      </c>
      <c r="F31" s="307" t="str">
        <f>IFERROR(VLOOKUP($A31,Tabulations!A:N,14,FALSE),"UNKNOWN")</f>
        <v>UNKNOWN</v>
      </c>
      <c r="G31" s="306" t="str">
        <f>IFERROR(VLOOKUP($A31,Tabulations!$A:$X,15,FALSE),"UNKNOWN")</f>
        <v>UNKNOWN</v>
      </c>
      <c r="H31" s="307" t="str">
        <f>IFERROR(VLOOKUP($A31,Tabulations!$A:$X,16,FALSE),"UNKNOWN")</f>
        <v>UNKNOWN</v>
      </c>
      <c r="I31" s="322"/>
      <c r="J31" s="317"/>
      <c r="K31" s="293" t="str">
        <f>IFERROR(VLOOKUP($J31,Tabulations!$A:$F,6,FALSE),"Nope")</f>
        <v>Nope</v>
      </c>
      <c r="L31" s="293" t="str">
        <f>IFERROR(VLOOKUP($K31,Database!$A:$Y,6,FALSE),"NO")</f>
        <v>NO</v>
      </c>
      <c r="M31" s="373" t="str">
        <f>IFERROR(VLOOKUP($J31,Tabulations!$A:$X,14,FALSE),"0")</f>
        <v>0</v>
      </c>
      <c r="N31" s="302">
        <f>IFERROR(VLOOKUP($J31,Tabulations!$A:$X,15,FALSE),0)</f>
        <v>0</v>
      </c>
      <c r="O31" s="302">
        <f>IFERROR(VLOOKUP($J31,Tabulations!$A:$X,16,FALSE),0)</f>
        <v>0</v>
      </c>
      <c r="P31" s="303"/>
      <c r="R31" s="268"/>
      <c r="S31" s="272"/>
      <c r="T31" s="268"/>
      <c r="U31" s="268"/>
      <c r="V31" s="268"/>
      <c r="W31" s="268"/>
      <c r="X31" s="268"/>
    </row>
    <row r="32" spans="1:24" s="266" customFormat="1" ht="21" thickTop="1" thickBot="1" x14ac:dyDescent="0.3">
      <c r="A32" s="314"/>
      <c r="B32" s="502" t="str">
        <f>IFERROR(VLOOKUP($A32,Tabulations!$A:$F,6,FALSE),"UNACCEPTABLE KEY")</f>
        <v>UNACCEPTABLE KEY</v>
      </c>
      <c r="C32" s="502" t="str">
        <f>IFERROR(VLOOKUP($B32,Database!A:F,6,FALSE),"No FG in this row to plan")</f>
        <v>No FG in this row to plan</v>
      </c>
      <c r="D32" s="306" t="str">
        <f>IFERROR(VLOOKUP($B32,Database!A:D,4,FALSE),"NO")</f>
        <v>NO</v>
      </c>
      <c r="E32" s="306" t="str">
        <f>IFERROR(VLOOKUP($B32,Database!A:F,3,FALSE),"NO")</f>
        <v>NO</v>
      </c>
      <c r="F32" s="307" t="str">
        <f>IFERROR(VLOOKUP($A32,Tabulations!A:N,14,FALSE),"UNKNOWN")</f>
        <v>UNKNOWN</v>
      </c>
      <c r="G32" s="306" t="str">
        <f>IFERROR(VLOOKUP($A32,Tabulations!$A:$X,15,FALSE),"UNKNOWN")</f>
        <v>UNKNOWN</v>
      </c>
      <c r="H32" s="307" t="str">
        <f>IFERROR(VLOOKUP($A32,Tabulations!$A:$X,16,FALSE),"UNKNOWN")</f>
        <v>UNKNOWN</v>
      </c>
      <c r="I32" s="322"/>
      <c r="J32" s="317"/>
      <c r="K32" s="293" t="str">
        <f>IFERROR(VLOOKUP($J32,Tabulations!$A:$F,6,FALSE),"Nope")</f>
        <v>Nope</v>
      </c>
      <c r="L32" s="293" t="str">
        <f>IFERROR(VLOOKUP($K32,Database!$A:$Y,6,FALSE),"NO")</f>
        <v>NO</v>
      </c>
      <c r="M32" s="373" t="str">
        <f>IFERROR(VLOOKUP($J32,Tabulations!$A:$X,14,FALSE),"0")</f>
        <v>0</v>
      </c>
      <c r="N32" s="302">
        <f>IFERROR(VLOOKUP($J32,Tabulations!$A:$X,15,FALSE),0)</f>
        <v>0</v>
      </c>
      <c r="O32" s="302">
        <f>IFERROR(VLOOKUP($J32,Tabulations!$A:$X,16,FALSE),0)</f>
        <v>0</v>
      </c>
      <c r="P32" s="303"/>
      <c r="R32" s="268"/>
      <c r="S32" s="268"/>
      <c r="T32" s="268"/>
      <c r="U32" s="268"/>
      <c r="V32" s="268"/>
      <c r="W32" s="268"/>
      <c r="X32" s="268"/>
    </row>
    <row r="33" spans="1:24" ht="21" thickTop="1" thickBot="1" x14ac:dyDescent="0.3">
      <c r="A33" s="568"/>
      <c r="B33" s="502" t="str">
        <f>IFERROR(VLOOKUP($A33,Tabulations!$A:$F,6,FALSE),"UNACCEPTABLE KEY")</f>
        <v>UNACCEPTABLE KEY</v>
      </c>
      <c r="C33" s="502" t="str">
        <f>IFERROR(VLOOKUP($B33,Database!A:F,6,FALSE),"No FG in this row to plan")</f>
        <v>No FG in this row to plan</v>
      </c>
      <c r="D33" s="306" t="str">
        <f>IFERROR(VLOOKUP($B33,Database!A:D,4,FALSE),"NO")</f>
        <v>NO</v>
      </c>
      <c r="E33" s="306" t="str">
        <f>IFERROR(VLOOKUP($B33,Database!A:F,3,FALSE),"NO")</f>
        <v>NO</v>
      </c>
      <c r="F33" s="307" t="str">
        <f>IFERROR(VLOOKUP($A33,Tabulations!A:N,14,FALSE),"UNKNOWN")</f>
        <v>UNKNOWN</v>
      </c>
      <c r="G33" s="306" t="str">
        <f>IFERROR(VLOOKUP($A33,Tabulations!$A:$X,15,FALSE),"UNKNOWN")</f>
        <v>UNKNOWN</v>
      </c>
      <c r="H33" s="307" t="str">
        <f>IFERROR(VLOOKUP($A33,Tabulations!$A:$X,16,FALSE),"UNKNOWN")</f>
        <v>UNKNOWN</v>
      </c>
      <c r="I33" s="323"/>
      <c r="J33" s="317"/>
      <c r="K33" s="293" t="str">
        <f>IFERROR(VLOOKUP($J33,Tabulations!$A:$F,6,FALSE),"Nope")</f>
        <v>Nope</v>
      </c>
      <c r="L33" s="293" t="str">
        <f>IFERROR(VLOOKUP($K33,Database!$A:$Y,6,FALSE),"NO")</f>
        <v>NO</v>
      </c>
      <c r="M33" s="373" t="str">
        <f>IFERROR(VLOOKUP($J33,Tabulations!$A:$X,14,FALSE),"0")</f>
        <v>0</v>
      </c>
      <c r="N33" s="302">
        <f>IFERROR(VLOOKUP($J33,Tabulations!$A:$X,15,FALSE),0)</f>
        <v>0</v>
      </c>
      <c r="O33" s="302">
        <f>IFERROR(VLOOKUP($J33,Tabulations!$A:$X,16,FALSE),0)</f>
        <v>0</v>
      </c>
      <c r="P33" s="303"/>
      <c r="R33" s="268"/>
      <c r="S33" s="268"/>
      <c r="T33" s="268"/>
      <c r="U33" s="268"/>
      <c r="V33" s="268"/>
      <c r="W33" s="268"/>
      <c r="X33" s="268"/>
    </row>
    <row r="34" spans="1:24" ht="21" thickTop="1" thickBot="1" x14ac:dyDescent="0.3">
      <c r="A34" s="314"/>
      <c r="B34" s="502" t="str">
        <f>IFERROR(VLOOKUP($A34,Tabulations!$A:$F,6,FALSE),"UNACCEPTABLE KEY")</f>
        <v>UNACCEPTABLE KEY</v>
      </c>
      <c r="C34" s="502" t="str">
        <f>IFERROR(VLOOKUP($B34,Database!A:F,6,FALSE),"No FG in this row to plan")</f>
        <v>No FG in this row to plan</v>
      </c>
      <c r="D34" s="306" t="str">
        <f>IFERROR(VLOOKUP($B34,Database!A:D,4,FALSE),"NO")</f>
        <v>NO</v>
      </c>
      <c r="E34" s="306" t="str">
        <f>IFERROR(VLOOKUP($B34,Database!A:F,3,FALSE),"NO")</f>
        <v>NO</v>
      </c>
      <c r="F34" s="307" t="str">
        <f>IFERROR(VLOOKUP($A34,Tabulations!A:N,14,FALSE),"UNKNOWN")</f>
        <v>UNKNOWN</v>
      </c>
      <c r="G34" s="306" t="str">
        <f>IFERROR(VLOOKUP($A34,Tabulations!$A:$X,15,FALSE),"UNKNOWN")</f>
        <v>UNKNOWN</v>
      </c>
      <c r="H34" s="307" t="str">
        <f>IFERROR(VLOOKUP($A34,Tabulations!$A:$X,16,FALSE),"UNKNOWN")</f>
        <v>UNKNOWN</v>
      </c>
      <c r="I34" s="324"/>
      <c r="J34" s="317"/>
      <c r="K34" s="293" t="str">
        <f>IFERROR(VLOOKUP($J34,Tabulations!$A:$F,6,FALSE),"Nope")</f>
        <v>Nope</v>
      </c>
      <c r="L34" s="293" t="str">
        <f>IFERROR(VLOOKUP($K34,Database!$A:$Y,6,FALSE),"NO")</f>
        <v>NO</v>
      </c>
      <c r="M34" s="373" t="str">
        <f>IFERROR(VLOOKUP($J34,Tabulations!$A:$X,14,FALSE),"0")</f>
        <v>0</v>
      </c>
      <c r="N34" s="302">
        <f>IFERROR(VLOOKUP($J34,Tabulations!$A:$X,15,FALSE),0)</f>
        <v>0</v>
      </c>
      <c r="O34" s="302">
        <f>IFERROR(VLOOKUP($J34,Tabulations!$A:$X,16,FALSE),0)</f>
        <v>0</v>
      </c>
      <c r="P34" s="303"/>
      <c r="R34" s="268"/>
      <c r="S34" s="268"/>
      <c r="T34" s="268"/>
      <c r="U34" s="268"/>
      <c r="V34" s="268"/>
      <c r="W34" s="268"/>
      <c r="X34" s="268"/>
    </row>
    <row r="35" spans="1:24" ht="21" thickTop="1" thickBot="1" x14ac:dyDescent="0.3">
      <c r="A35" s="314"/>
      <c r="B35" s="502" t="str">
        <f>IFERROR(VLOOKUP($A35,Tabulations!$A:$F,6,FALSE),"UNACCEPTABLE KEY")</f>
        <v>UNACCEPTABLE KEY</v>
      </c>
      <c r="C35" s="502" t="str">
        <f>IFERROR(VLOOKUP($B35,Database!A:F,6,FALSE),"No FG in this row to plan")</f>
        <v>No FG in this row to plan</v>
      </c>
      <c r="D35" s="306" t="str">
        <f>IFERROR(VLOOKUP($B35,Database!A:D,4,FALSE),"NO")</f>
        <v>NO</v>
      </c>
      <c r="E35" s="306" t="str">
        <f>IFERROR(VLOOKUP($B35,Database!A:F,3,FALSE),"NO")</f>
        <v>NO</v>
      </c>
      <c r="F35" s="307" t="str">
        <f>IFERROR(VLOOKUP($A35,Tabulations!A:N,14,FALSE),"UNKNOWN")</f>
        <v>UNKNOWN</v>
      </c>
      <c r="G35" s="306" t="str">
        <f>IFERROR(VLOOKUP($A35,Tabulations!$A:$X,15,FALSE),"UNKNOWN")</f>
        <v>UNKNOWN</v>
      </c>
      <c r="H35" s="307" t="str">
        <f>IFERROR(VLOOKUP($A35,Tabulations!$A:$X,16,FALSE),"UNKNOWN")</f>
        <v>UNKNOWN</v>
      </c>
      <c r="I35" s="325"/>
      <c r="J35" s="317"/>
      <c r="K35" s="293" t="str">
        <f>IFERROR(VLOOKUP($J35,Tabulations!$A:$F,6,FALSE),"Nope")</f>
        <v>Nope</v>
      </c>
      <c r="L35" s="293" t="str">
        <f>IFERROR(VLOOKUP($K35,Database!$A:$Y,6,FALSE),"NO")</f>
        <v>NO</v>
      </c>
      <c r="M35" s="373" t="str">
        <f>IFERROR(VLOOKUP($J35,Tabulations!$A:$X,14,FALSE),"0")</f>
        <v>0</v>
      </c>
      <c r="N35" s="302">
        <f>IFERROR(VLOOKUP($J35,Tabulations!$A:$X,15,FALSE),0)</f>
        <v>0</v>
      </c>
      <c r="O35" s="302">
        <f>IFERROR(VLOOKUP($J35,Tabulations!$A:$X,16,FALSE),0)</f>
        <v>0</v>
      </c>
      <c r="P35" s="302"/>
      <c r="R35" s="226"/>
      <c r="S35" s="226"/>
      <c r="T35" s="268"/>
      <c r="U35" s="268"/>
      <c r="V35" s="268"/>
      <c r="W35" s="268"/>
      <c r="X35" s="268"/>
    </row>
    <row r="36" spans="1:24" s="266" customFormat="1" ht="21" thickTop="1" thickBot="1" x14ac:dyDescent="0.3">
      <c r="A36" s="314"/>
      <c r="B36" s="502" t="str">
        <f>IFERROR(VLOOKUP($A36,Tabulations!$A:$F,6,FALSE),"UNACCEPTABLE KEY")</f>
        <v>UNACCEPTABLE KEY</v>
      </c>
      <c r="C36" s="502" t="str">
        <f>IFERROR(VLOOKUP($B36,Database!A:F,6,FALSE),"No FG in this row to plan")</f>
        <v>No FG in this row to plan</v>
      </c>
      <c r="D36" s="306" t="str">
        <f>IFERROR(VLOOKUP($B36,Database!A:D,4,FALSE),"NO")</f>
        <v>NO</v>
      </c>
      <c r="E36" s="306" t="str">
        <f>IFERROR(VLOOKUP($B36,Database!A:F,3,FALSE),"NO")</f>
        <v>NO</v>
      </c>
      <c r="F36" s="307" t="str">
        <f>IFERROR(VLOOKUP($A36,Tabulations!A:N,14,FALSE),"UNKNOWN")</f>
        <v>UNKNOWN</v>
      </c>
      <c r="G36" s="306" t="str">
        <f>IFERROR(VLOOKUP($A36,Tabulations!$A:$X,15,FALSE),"UNKNOWN")</f>
        <v>UNKNOWN</v>
      </c>
      <c r="H36" s="307" t="str">
        <f>IFERROR(VLOOKUP($A36,Tabulations!$A:$X,16,FALSE),"UNKNOWN")</f>
        <v>UNKNOWN</v>
      </c>
      <c r="I36" s="324"/>
      <c r="J36" s="317"/>
      <c r="K36" s="293" t="str">
        <f>IFERROR(VLOOKUP($J36,Tabulations!$A:$F,6,FALSE),"Nope")</f>
        <v>Nope</v>
      </c>
      <c r="L36" s="293" t="str">
        <f>IFERROR(VLOOKUP($K36,Database!$A:$Y,6,FALSE),"NO")</f>
        <v>NO</v>
      </c>
      <c r="M36" s="373" t="str">
        <f>IFERROR(VLOOKUP($J36,Tabulations!$A:$X,14,FALSE),"0")</f>
        <v>0</v>
      </c>
      <c r="N36" s="302">
        <f>IFERROR(VLOOKUP($J36,Tabulations!$A:$X,15,FALSE),0)</f>
        <v>0</v>
      </c>
      <c r="O36" s="302">
        <f>IFERROR(VLOOKUP($J36,Tabulations!$A:$X,16,FALSE),0)</f>
        <v>0</v>
      </c>
      <c r="P36" s="302"/>
      <c r="R36" s="277"/>
      <c r="S36" s="277"/>
      <c r="T36" s="268"/>
      <c r="U36" s="268"/>
      <c r="V36" s="268"/>
      <c r="W36" s="268"/>
      <c r="X36" s="268"/>
    </row>
    <row r="37" spans="1:24" s="266" customFormat="1" ht="21" thickTop="1" thickBot="1" x14ac:dyDescent="0.45">
      <c r="A37" s="314"/>
      <c r="B37" s="502" t="str">
        <f>IFERROR(VLOOKUP($A37,Tabulations!$A:$F,6,FALSE),"UNACCEPTABLE KEY")</f>
        <v>UNACCEPTABLE KEY</v>
      </c>
      <c r="C37" s="502" t="str">
        <f>IFERROR(VLOOKUP($B37,Database!A:F,6,FALSE),"No FG in this row to plan")</f>
        <v>No FG in this row to plan</v>
      </c>
      <c r="D37" s="306" t="str">
        <f>IFERROR(VLOOKUP($B37,Database!A:D,4,FALSE),"NO")</f>
        <v>NO</v>
      </c>
      <c r="E37" s="306" t="str">
        <f>IFERROR(VLOOKUP($B37,Database!A:F,3,FALSE),"NO")</f>
        <v>NO</v>
      </c>
      <c r="F37" s="307" t="str">
        <f>IFERROR(VLOOKUP($A37,Tabulations!A:N,14,FALSE),"UNKNOWN")</f>
        <v>UNKNOWN</v>
      </c>
      <c r="G37" s="306" t="str">
        <f>IFERROR(VLOOKUP($A37,Tabulations!$A:$X,15,FALSE),"UNKNOWN")</f>
        <v>UNKNOWN</v>
      </c>
      <c r="H37" s="307" t="str">
        <f>IFERROR(VLOOKUP($A37,Tabulations!$A:$X,16,FALSE),"UNKNOWN")</f>
        <v>UNKNOWN</v>
      </c>
      <c r="I37" s="326"/>
      <c r="J37" s="317"/>
      <c r="K37" s="293" t="str">
        <f>IFERROR(VLOOKUP($J37,Tabulations!$A:$F,6,FALSE),"Nope")</f>
        <v>Nope</v>
      </c>
      <c r="L37" s="293" t="str">
        <f>IFERROR(VLOOKUP($K37,Database!$A:$Y,6,FALSE),"NO")</f>
        <v>NO</v>
      </c>
      <c r="M37" s="373" t="str">
        <f>IFERROR(VLOOKUP($J37,Tabulations!$A:$X,14,FALSE),"0")</f>
        <v>0</v>
      </c>
      <c r="N37" s="302">
        <f>IFERROR(VLOOKUP($J37,Tabulations!$A:$X,15,FALSE),0)</f>
        <v>0</v>
      </c>
      <c r="O37" s="302">
        <f>IFERROR(VLOOKUP($J37,Tabulations!$A:$X,16,FALSE),0)</f>
        <v>0</v>
      </c>
      <c r="P37" s="302"/>
      <c r="R37" s="268"/>
      <c r="S37" s="268"/>
      <c r="T37" s="268"/>
      <c r="U37" s="268"/>
      <c r="V37" s="268"/>
      <c r="W37" s="268"/>
      <c r="X37" s="268"/>
    </row>
    <row r="38" spans="1:24" ht="21" thickTop="1" thickBot="1" x14ac:dyDescent="0.3">
      <c r="A38" s="314"/>
      <c r="B38" s="502" t="str">
        <f>IFERROR(VLOOKUP($A38,Tabulations!$A:$F,6,FALSE),"UNACCEPTABLE KEY")</f>
        <v>UNACCEPTABLE KEY</v>
      </c>
      <c r="C38" s="502" t="str">
        <f>IFERROR(VLOOKUP($B38,Database!A:F,6,FALSE),"No FG in this row to plan")</f>
        <v>No FG in this row to plan</v>
      </c>
      <c r="D38" s="306" t="str">
        <f>IFERROR(VLOOKUP($B38,Database!A:D,4,FALSE),"NO")</f>
        <v>NO</v>
      </c>
      <c r="E38" s="306" t="str">
        <f>IFERROR(VLOOKUP($B38,Database!A:F,3,FALSE),"NO")</f>
        <v>NO</v>
      </c>
      <c r="F38" s="307" t="str">
        <f>IFERROR(VLOOKUP($A38,Tabulations!A:N,14,FALSE),"UNKNOWN")</f>
        <v>UNKNOWN</v>
      </c>
      <c r="G38" s="306" t="str">
        <f>IFERROR(VLOOKUP($A38,Tabulations!$A:$X,15,FALSE),"UNKNOWN")</f>
        <v>UNKNOWN</v>
      </c>
      <c r="H38" s="307" t="str">
        <f>IFERROR(VLOOKUP($A38,Tabulations!$A:$X,16,FALSE),"UNKNOWN")</f>
        <v>UNKNOWN</v>
      </c>
      <c r="I38" s="324"/>
      <c r="J38" s="317"/>
      <c r="K38" s="293" t="str">
        <f>IFERROR(VLOOKUP($J38,Tabulations!$A:$F,6,FALSE),"Nope")</f>
        <v>Nope</v>
      </c>
      <c r="L38" s="293" t="str">
        <f>IFERROR(VLOOKUP($K38,Database!$A:$Y,6,FALSE),"NO")</f>
        <v>NO</v>
      </c>
      <c r="M38" s="373" t="str">
        <f>IFERROR(VLOOKUP($J38,Tabulations!$A:$X,14,FALSE),"0")</f>
        <v>0</v>
      </c>
      <c r="N38" s="302">
        <f>IFERROR(VLOOKUP($J38,Tabulations!$A:$X,15,FALSE),0)</f>
        <v>0</v>
      </c>
      <c r="O38" s="302">
        <f>IFERROR(VLOOKUP($J38,Tabulations!$A:$X,16,FALSE),0)</f>
        <v>0</v>
      </c>
      <c r="P38" s="302"/>
      <c r="R38" s="268"/>
      <c r="S38" s="268"/>
      <c r="T38" s="268"/>
      <c r="U38" s="268"/>
      <c r="V38" s="268"/>
      <c r="W38" s="268"/>
      <c r="X38" s="268"/>
    </row>
    <row r="39" spans="1:24" ht="21" thickTop="1" thickBot="1" x14ac:dyDescent="0.3">
      <c r="A39" s="314"/>
      <c r="B39" s="502" t="str">
        <f>IFERROR(VLOOKUP($A39,Tabulations!$A:$F,6,FALSE),"UNACCEPTABLE KEY")</f>
        <v>UNACCEPTABLE KEY</v>
      </c>
      <c r="C39" s="502" t="str">
        <f>IFERROR(VLOOKUP($B39,Database!A:F,6,FALSE),"No FG in this row to plan")</f>
        <v>No FG in this row to plan</v>
      </c>
      <c r="D39" s="306" t="str">
        <f>IFERROR(VLOOKUP($B39,Database!A:D,4,FALSE),"NO")</f>
        <v>NO</v>
      </c>
      <c r="E39" s="306" t="str">
        <f>IFERROR(VLOOKUP($B39,Database!A:F,3,FALSE),"NO")</f>
        <v>NO</v>
      </c>
      <c r="F39" s="307" t="str">
        <f>IFERROR(VLOOKUP($A39,Tabulations!A:N,14,FALSE),"UNKNOWN")</f>
        <v>UNKNOWN</v>
      </c>
      <c r="G39" s="306" t="str">
        <f>IFERROR(VLOOKUP($A39,Tabulations!$A:$X,15,FALSE),"UNKNOWN")</f>
        <v>UNKNOWN</v>
      </c>
      <c r="H39" s="307" t="str">
        <f>IFERROR(VLOOKUP($A39,Tabulations!$A:$X,16,FALSE),"UNKNOWN")</f>
        <v>UNKNOWN</v>
      </c>
      <c r="I39" s="324"/>
      <c r="J39" s="317"/>
      <c r="K39" s="293" t="str">
        <f>IFERROR(VLOOKUP($J39,Tabulations!$A:$F,6,FALSE),"Nope")</f>
        <v>Nope</v>
      </c>
      <c r="L39" s="293" t="str">
        <f>IFERROR(VLOOKUP($K39,Database!$A:$Y,6,FALSE),"NO")</f>
        <v>NO</v>
      </c>
      <c r="M39" s="373" t="str">
        <f>IFERROR(VLOOKUP($J39,Tabulations!$A:$X,14,FALSE),"0")</f>
        <v>0</v>
      </c>
      <c r="N39" s="302">
        <f>IFERROR(VLOOKUP($J39,Tabulations!$A:$X,15,FALSE),0)</f>
        <v>0</v>
      </c>
      <c r="O39" s="302">
        <f>IFERROR(VLOOKUP($J39,Tabulations!$A:$X,16,FALSE),0)</f>
        <v>0</v>
      </c>
      <c r="P39" s="302"/>
      <c r="R39" s="268"/>
      <c r="S39" s="268"/>
      <c r="T39" s="268"/>
      <c r="U39" s="268"/>
      <c r="V39" s="268"/>
      <c r="W39" s="268"/>
      <c r="X39" s="268"/>
    </row>
    <row r="40" spans="1:24" ht="21" thickTop="1" thickBot="1" x14ac:dyDescent="0.3">
      <c r="A40" s="314"/>
      <c r="B40" s="502" t="str">
        <f>IFERROR(VLOOKUP($A40,Tabulations!$A:$F,6,FALSE),"UNACCEPTABLE KEY")</f>
        <v>UNACCEPTABLE KEY</v>
      </c>
      <c r="C40" s="502" t="str">
        <f>IFERROR(VLOOKUP($B40,Database!A:F,6,FALSE),"No FG in this row to plan")</f>
        <v>No FG in this row to plan</v>
      </c>
      <c r="D40" s="306" t="str">
        <f>IFERROR(VLOOKUP($B40,Database!A:D,4,FALSE),"NO")</f>
        <v>NO</v>
      </c>
      <c r="E40" s="306" t="str">
        <f>IFERROR(VLOOKUP($B40,Database!A:F,3,FALSE),"NO")</f>
        <v>NO</v>
      </c>
      <c r="F40" s="307" t="str">
        <f>IFERROR(VLOOKUP($A40,Tabulations!A:N,14,FALSE),"UNKNOWN")</f>
        <v>UNKNOWN</v>
      </c>
      <c r="G40" s="306" t="str">
        <f>IFERROR(VLOOKUP($A40,Tabulations!$A:$X,15,FALSE),"UNKNOWN")</f>
        <v>UNKNOWN</v>
      </c>
      <c r="H40" s="307" t="str">
        <f>IFERROR(VLOOKUP($A40,Tabulations!$A:$X,16,FALSE),"UNKNOWN")</f>
        <v>UNKNOWN</v>
      </c>
      <c r="I40" s="324"/>
      <c r="J40" s="317"/>
      <c r="K40" s="293" t="str">
        <f>IFERROR(VLOOKUP($J40,Tabulations!$A:$F,6,FALSE),"Nope")</f>
        <v>Nope</v>
      </c>
      <c r="L40" s="293" t="str">
        <f>IFERROR(VLOOKUP($K40,Database!$A:$Y,6,FALSE),"NO")</f>
        <v>NO</v>
      </c>
      <c r="M40" s="373" t="str">
        <f>IFERROR(VLOOKUP($J40,Tabulations!$A:$X,14,FALSE),"0")</f>
        <v>0</v>
      </c>
      <c r="N40" s="302">
        <f>IFERROR(VLOOKUP($J40,Tabulations!$A:$X,15,FALSE),0)</f>
        <v>0</v>
      </c>
      <c r="O40" s="302">
        <f>IFERROR(VLOOKUP($J40,Tabulations!$A:$X,16,FALSE),0)</f>
        <v>0</v>
      </c>
      <c r="P40" s="302"/>
      <c r="R40" s="268"/>
      <c r="S40" s="268"/>
      <c r="T40" s="268"/>
      <c r="U40" s="268"/>
      <c r="V40" s="268"/>
      <c r="W40" s="268"/>
      <c r="X40" s="268"/>
    </row>
    <row r="41" spans="1:24" ht="21" thickTop="1" thickBot="1" x14ac:dyDescent="0.3">
      <c r="A41" s="314"/>
      <c r="B41" s="502" t="str">
        <f>IFERROR(VLOOKUP($A41,Tabulations!$A:$F,6,FALSE),"UNACCEPTABLE KEY")</f>
        <v>UNACCEPTABLE KEY</v>
      </c>
      <c r="C41" s="502" t="str">
        <f>IFERROR(VLOOKUP($B41,Database!A:F,6,FALSE),"No FG in this row to plan")</f>
        <v>No FG in this row to plan</v>
      </c>
      <c r="D41" s="306" t="str">
        <f>IFERROR(VLOOKUP($B41,Database!A:D,4,FALSE),"NO")</f>
        <v>NO</v>
      </c>
      <c r="E41" s="306" t="str">
        <f>IFERROR(VLOOKUP($B41,Database!A:F,3,FALSE),"NO")</f>
        <v>NO</v>
      </c>
      <c r="F41" s="307" t="str">
        <f>IFERROR(VLOOKUP($A41,Tabulations!A:N,14,FALSE),"UNKNOWN")</f>
        <v>UNKNOWN</v>
      </c>
      <c r="G41" s="306" t="str">
        <f>IFERROR(VLOOKUP($A41,Tabulations!$A:$X,15,FALSE),"UNKNOWN")</f>
        <v>UNKNOWN</v>
      </c>
      <c r="H41" s="307" t="str">
        <f>IFERROR(VLOOKUP($A41,Tabulations!$A:$X,16,FALSE),"UNKNOWN")</f>
        <v>UNKNOWN</v>
      </c>
      <c r="I41" s="324"/>
      <c r="J41" s="317"/>
      <c r="K41" s="293" t="str">
        <f>IFERROR(VLOOKUP($J41,Tabulations!$A:$F,6,FALSE),"Nope")</f>
        <v>Nope</v>
      </c>
      <c r="L41" s="293" t="str">
        <f>IFERROR(VLOOKUP($K41,Database!$A:$Y,6,FALSE),"NO")</f>
        <v>NO</v>
      </c>
      <c r="M41" s="373" t="str">
        <f>IFERROR(VLOOKUP($J41,Tabulations!$A:$X,14,FALSE),"0")</f>
        <v>0</v>
      </c>
      <c r="N41" s="302">
        <f>IFERROR(VLOOKUP($J41,Tabulations!$A:$X,15,FALSE),0)</f>
        <v>0</v>
      </c>
      <c r="O41" s="302">
        <f>IFERROR(VLOOKUP($J41,Tabulations!$A:$X,16,FALSE),0)</f>
        <v>0</v>
      </c>
      <c r="P41" s="302"/>
      <c r="R41" s="268"/>
      <c r="S41" s="268"/>
      <c r="T41" s="268"/>
      <c r="U41" s="268"/>
      <c r="V41" s="268"/>
      <c r="W41" s="268"/>
      <c r="X41" s="268"/>
    </row>
    <row r="42" spans="1:24" ht="21" thickTop="1" thickBot="1" x14ac:dyDescent="0.3">
      <c r="A42" s="314"/>
      <c r="B42" s="502" t="str">
        <f>IFERROR(VLOOKUP($A42,Tabulations!$A:$F,6,FALSE),"UNACCEPTABLE KEY")</f>
        <v>UNACCEPTABLE KEY</v>
      </c>
      <c r="C42" s="502" t="str">
        <f>IFERROR(VLOOKUP($B42,Database!A:F,6,FALSE),"No FG in this row to plan")</f>
        <v>No FG in this row to plan</v>
      </c>
      <c r="D42" s="306" t="str">
        <f>IFERROR(VLOOKUP($B42,Database!A:D,4,FALSE),"NO")</f>
        <v>NO</v>
      </c>
      <c r="E42" s="306" t="str">
        <f>IFERROR(VLOOKUP($B42,Database!A:F,3,FALSE),"NO")</f>
        <v>NO</v>
      </c>
      <c r="F42" s="307" t="str">
        <f>IFERROR(VLOOKUP($A42,Tabulations!A:N,14,FALSE),"UNKNOWN")</f>
        <v>UNKNOWN</v>
      </c>
      <c r="G42" s="306" t="str">
        <f>IFERROR(VLOOKUP($A42,Tabulations!$A:$X,15,FALSE),"UNKNOWN")</f>
        <v>UNKNOWN</v>
      </c>
      <c r="H42" s="307" t="str">
        <f>IFERROR(VLOOKUP($A42,Tabulations!$A:$X,16,FALSE),"UNKNOWN")</f>
        <v>UNKNOWN</v>
      </c>
      <c r="I42" s="324"/>
      <c r="J42" s="317"/>
      <c r="K42" s="293" t="str">
        <f>IFERROR(VLOOKUP($J42,Tabulations!$A:$F,6,FALSE),"Nope")</f>
        <v>Nope</v>
      </c>
      <c r="L42" s="293" t="str">
        <f>IFERROR(VLOOKUP($K42,Database!$A:$Y,6,FALSE),"NO")</f>
        <v>NO</v>
      </c>
      <c r="M42" s="373" t="str">
        <f>IFERROR(VLOOKUP($J42,Tabulations!$A:$X,14,FALSE),"0")</f>
        <v>0</v>
      </c>
      <c r="N42" s="302">
        <f>IFERROR(VLOOKUP($J42,Tabulations!$A:$X,15,FALSE),0)</f>
        <v>0</v>
      </c>
      <c r="O42" s="302">
        <f>IFERROR(VLOOKUP($J42,Tabulations!$A:$X,16,FALSE),0)</f>
        <v>0</v>
      </c>
      <c r="P42" s="302"/>
      <c r="R42" s="268"/>
      <c r="S42" s="268"/>
      <c r="T42" s="268"/>
      <c r="U42" s="268"/>
      <c r="V42" s="268"/>
      <c r="W42" s="268"/>
      <c r="X42" s="268"/>
    </row>
    <row r="43" spans="1:24" ht="21" thickTop="1" thickBot="1" x14ac:dyDescent="0.3">
      <c r="A43" s="314"/>
      <c r="B43" s="502" t="str">
        <f>IFERROR(VLOOKUP($A43,Tabulations!$A:$F,6,FALSE),"UNACCEPTABLE KEY")</f>
        <v>UNACCEPTABLE KEY</v>
      </c>
      <c r="C43" s="502" t="str">
        <f>IFERROR(VLOOKUP($B43,Database!A:F,6,FALSE),"No FG in this row to plan")</f>
        <v>No FG in this row to plan</v>
      </c>
      <c r="D43" s="306" t="str">
        <f>IFERROR(VLOOKUP($B43,Database!A:D,4,FALSE),"NO")</f>
        <v>NO</v>
      </c>
      <c r="E43" s="306" t="str">
        <f>IFERROR(VLOOKUP($B43,Database!A:F,3,FALSE),"NO")</f>
        <v>NO</v>
      </c>
      <c r="F43" s="307" t="str">
        <f>IFERROR(VLOOKUP($A43,Tabulations!A:N,14,FALSE),"UNKNOWN")</f>
        <v>UNKNOWN</v>
      </c>
      <c r="G43" s="306" t="str">
        <f>IFERROR(VLOOKUP($A43,Tabulations!$A:$X,15,FALSE),"UNKNOWN")</f>
        <v>UNKNOWN</v>
      </c>
      <c r="H43" s="307" t="str">
        <f>IFERROR(VLOOKUP($A43,Tabulations!$A:$X,16,FALSE),"UNKNOWN")</f>
        <v>UNKNOWN</v>
      </c>
      <c r="I43" s="323"/>
      <c r="J43" s="317"/>
      <c r="K43" s="293" t="str">
        <f>IFERROR(VLOOKUP($J43,Tabulations!$A:$F,6,FALSE),"Nope")</f>
        <v>Nope</v>
      </c>
      <c r="L43" s="293" t="str">
        <f>IFERROR(VLOOKUP($K43,Database!$A:$Y,6,FALSE),"NO")</f>
        <v>NO</v>
      </c>
      <c r="M43" s="373" t="str">
        <f>IFERROR(VLOOKUP($J43,Tabulations!$A:$X,14,FALSE),"0")</f>
        <v>0</v>
      </c>
      <c r="N43" s="302">
        <f>IFERROR(VLOOKUP($J43,Tabulations!$A:$X,15,FALSE),0)</f>
        <v>0</v>
      </c>
      <c r="O43" s="302">
        <f>IFERROR(VLOOKUP($J43,Tabulations!$A:$X,16,FALSE),0)</f>
        <v>0</v>
      </c>
      <c r="P43" s="302"/>
      <c r="R43" s="268"/>
      <c r="S43" s="268"/>
      <c r="T43" s="268"/>
    </row>
    <row r="44" spans="1:24" ht="21" thickTop="1" thickBot="1" x14ac:dyDescent="0.3">
      <c r="A44" s="314"/>
      <c r="B44" s="502" t="str">
        <f>IFERROR(VLOOKUP($A44,Tabulations!$A:$F,6,FALSE),"UNACCEPTABLE KEY")</f>
        <v>UNACCEPTABLE KEY</v>
      </c>
      <c r="C44" s="502" t="str">
        <f>IFERROR(VLOOKUP($B44,Database!A:F,6,FALSE),"No FG in this row to plan")</f>
        <v>No FG in this row to plan</v>
      </c>
      <c r="D44" s="306" t="str">
        <f>IFERROR(VLOOKUP($B44,Database!A:D,4,FALSE),"NO")</f>
        <v>NO</v>
      </c>
      <c r="E44" s="306" t="str">
        <f>IFERROR(VLOOKUP($B44,Database!A:F,3,FALSE),"NO")</f>
        <v>NO</v>
      </c>
      <c r="F44" s="307" t="str">
        <f>IFERROR(VLOOKUP($A44,Tabulations!A:N,14,FALSE),"UNKNOWN")</f>
        <v>UNKNOWN</v>
      </c>
      <c r="G44" s="306" t="str">
        <f>IFERROR(VLOOKUP($A44,Tabulations!$A:$X,15,FALSE),"UNKNOWN")</f>
        <v>UNKNOWN</v>
      </c>
      <c r="H44" s="307" t="str">
        <f>IFERROR(VLOOKUP($A44,Tabulations!$A:$X,16,FALSE),"UNKNOWN")</f>
        <v>UNKNOWN</v>
      </c>
      <c r="I44" s="327"/>
      <c r="J44" s="317"/>
      <c r="K44" s="310"/>
      <c r="L44" s="310"/>
      <c r="M44" s="315">
        <f>SUM(M27:M43)</f>
        <v>0</v>
      </c>
      <c r="N44" s="311"/>
      <c r="O44" s="316">
        <f>SUM(O27:O43)</f>
        <v>0</v>
      </c>
      <c r="P44" s="309"/>
    </row>
    <row r="45" spans="1:24" ht="21" thickTop="1" thickBot="1" x14ac:dyDescent="0.45">
      <c r="A45" s="314"/>
      <c r="B45" s="502" t="str">
        <f>IFERROR(VLOOKUP($A45,Tabulations!$A:$F,6,FALSE),"UNACCEPTABLE KEY")</f>
        <v>UNACCEPTABLE KEY</v>
      </c>
      <c r="C45" s="502" t="str">
        <f>IFERROR(VLOOKUP($B45,Database!A:F,6,FALSE),"No FG in this row to plan")</f>
        <v>No FG in this row to plan</v>
      </c>
      <c r="D45" s="306" t="str">
        <f>IFERROR(VLOOKUP($B45,Database!A:D,4,FALSE),"NO")</f>
        <v>NO</v>
      </c>
      <c r="E45" s="306" t="str">
        <f>IFERROR(VLOOKUP($B45,Database!A:F,3,FALSE),"NO")</f>
        <v>NO</v>
      </c>
      <c r="F45" s="307" t="str">
        <f>IFERROR(VLOOKUP($A45,Tabulations!A:N,14,FALSE),"UNKNOWN")</f>
        <v>UNKNOWN</v>
      </c>
      <c r="G45" s="306" t="str">
        <f>IFERROR(VLOOKUP($A45,Tabulations!$A:$X,15,FALSE),"UNKNOWN")</f>
        <v>UNKNOWN</v>
      </c>
      <c r="H45" s="307" t="str">
        <f>IFERROR(VLOOKUP($A45,Tabulations!$A:$X,16,FALSE),"UNKNOWN")</f>
        <v>UNKNOWN</v>
      </c>
      <c r="I45" s="328"/>
      <c r="J45" s="317"/>
      <c r="K45" s="310"/>
      <c r="L45" s="310"/>
      <c r="M45" s="309"/>
      <c r="N45" s="309"/>
      <c r="O45" s="309"/>
      <c r="P45" s="309"/>
    </row>
    <row r="46" spans="1:24" ht="21" thickTop="1" thickBot="1" x14ac:dyDescent="0.45">
      <c r="A46" s="314"/>
      <c r="B46" s="502" t="str">
        <f>IFERROR(VLOOKUP($A46,Tabulations!$A:$F,6,FALSE),"UNACCEPTABLE KEY")</f>
        <v>UNACCEPTABLE KEY</v>
      </c>
      <c r="C46" s="502" t="str">
        <f>IFERROR(VLOOKUP($B46,Database!A:F,6,FALSE),"No FG in this row to plan")</f>
        <v>No FG in this row to plan</v>
      </c>
      <c r="D46" s="306" t="str">
        <f>IFERROR(VLOOKUP($B46,Database!A:D,4,FALSE),"NO")</f>
        <v>NO</v>
      </c>
      <c r="E46" s="306" t="str">
        <f>IFERROR(VLOOKUP($B46,Database!A:F,3,FALSE),"NO")</f>
        <v>NO</v>
      </c>
      <c r="F46" s="307" t="str">
        <f>IFERROR(VLOOKUP($A46,Tabulations!A:N,14,FALSE),"UNKNOWN")</f>
        <v>UNKNOWN</v>
      </c>
      <c r="G46" s="306" t="str">
        <f>IFERROR(VLOOKUP($A46,Tabulations!$A:$X,15,FALSE),"UNKNOWN")</f>
        <v>UNKNOWN</v>
      </c>
      <c r="H46" s="307" t="str">
        <f>IFERROR(VLOOKUP($A46,Tabulations!$A:$X,16,FALSE),"UNKNOWN")</f>
        <v>UNKNOWN</v>
      </c>
      <c r="I46" s="328"/>
      <c r="J46" s="317"/>
      <c r="K46" s="310"/>
      <c r="L46" s="310"/>
      <c r="M46" s="309"/>
      <c r="N46" s="309"/>
      <c r="O46" s="309"/>
      <c r="P46" s="309"/>
    </row>
    <row r="47" spans="1:24" ht="21" thickTop="1" thickBot="1" x14ac:dyDescent="0.45">
      <c r="A47" s="314"/>
      <c r="B47" s="502" t="str">
        <f>IFERROR(VLOOKUP($A47,Tabulations!$A:$F,6,FALSE),"UNACCEPTABLE KEY")</f>
        <v>UNACCEPTABLE KEY</v>
      </c>
      <c r="C47" s="502" t="str">
        <f>IFERROR(VLOOKUP($B47,Database!A:F,6,FALSE),"No FG in this row to plan")</f>
        <v>No FG in this row to plan</v>
      </c>
      <c r="D47" s="306" t="str">
        <f>IFERROR(VLOOKUP($B47,Database!A:D,4,FALSE),"NO")</f>
        <v>NO</v>
      </c>
      <c r="E47" s="306" t="str">
        <f>IFERROR(VLOOKUP($B47,Database!A:F,3,FALSE),"NO")</f>
        <v>NO</v>
      </c>
      <c r="F47" s="307" t="str">
        <f>IFERROR(VLOOKUP($A47,Tabulations!A:N,14,FALSE),"UNKNOWN")</f>
        <v>UNKNOWN</v>
      </c>
      <c r="G47" s="306" t="str">
        <f>IFERROR(VLOOKUP($A47,Tabulations!$A:$X,15,FALSE),"UNKNOWN")</f>
        <v>UNKNOWN</v>
      </c>
      <c r="H47" s="307" t="str">
        <f>IFERROR(VLOOKUP($A47,Tabulations!$A:$X,16,FALSE),"UNKNOWN")</f>
        <v>UNKNOWN</v>
      </c>
      <c r="I47" s="328"/>
      <c r="J47" s="317"/>
      <c r="K47" s="498" t="s">
        <v>3030</v>
      </c>
      <c r="L47" s="310"/>
      <c r="M47" s="275"/>
      <c r="N47" s="275"/>
      <c r="O47" s="275"/>
      <c r="P47" s="275"/>
    </row>
    <row r="48" spans="1:24" ht="21" thickTop="1" thickBot="1" x14ac:dyDescent="0.45">
      <c r="A48" s="314"/>
      <c r="B48" s="502" t="str">
        <f>IFERROR(VLOOKUP($A48,Tabulations!$A:$F,6,FALSE),"UNACCEPTABLE KEY")</f>
        <v>UNACCEPTABLE KEY</v>
      </c>
      <c r="C48" s="502" t="str">
        <f>IFERROR(VLOOKUP($B48,Database!A:F,6,FALSE),"No FG in this row to plan")</f>
        <v>No FG in this row to plan</v>
      </c>
      <c r="D48" s="306" t="str">
        <f>IFERROR(VLOOKUP($B48,Database!A:D,4,FALSE),"NO")</f>
        <v>NO</v>
      </c>
      <c r="E48" s="306" t="str">
        <f>IFERROR(VLOOKUP($B48,Database!A:F,3,FALSE),"NO")</f>
        <v>NO</v>
      </c>
      <c r="F48" s="307" t="str">
        <f>IFERROR(VLOOKUP($A48,Tabulations!A:N,14,FALSE),"UNKNOWN")</f>
        <v>UNKNOWN</v>
      </c>
      <c r="G48" s="306" t="str">
        <f>IFERROR(VLOOKUP($A48,Tabulations!$A:$X,15,FALSE),"UNKNOWN")</f>
        <v>UNKNOWN</v>
      </c>
      <c r="H48" s="307" t="str">
        <f>IFERROR(VLOOKUP($A48,Tabulations!$A:$X,16,FALSE),"UNKNOWN")</f>
        <v>UNKNOWN</v>
      </c>
      <c r="I48" s="328"/>
      <c r="J48" s="317"/>
      <c r="K48" s="293" t="s">
        <v>2971</v>
      </c>
      <c r="L48" s="293" t="s">
        <v>3025</v>
      </c>
      <c r="M48" s="302" t="s">
        <v>3027</v>
      </c>
      <c r="N48" s="302" t="s">
        <v>3029</v>
      </c>
      <c r="O48" s="302" t="s">
        <v>2976</v>
      </c>
      <c r="P48" s="302" t="s">
        <v>3032</v>
      </c>
    </row>
    <row r="49" spans="1:16" ht="21" thickTop="1" thickBot="1" x14ac:dyDescent="0.45">
      <c r="A49" s="314"/>
      <c r="B49" s="502" t="str">
        <f>IFERROR(VLOOKUP($A49,Tabulations!$A:$F,6,FALSE),"UNACCEPTABLE KEY")</f>
        <v>UNACCEPTABLE KEY</v>
      </c>
      <c r="C49" s="502" t="str">
        <f>IFERROR(VLOOKUP($B49,Database!A:F,6,FALSE),"No FG in this row to plan")</f>
        <v>No FG in this row to plan</v>
      </c>
      <c r="D49" s="306" t="str">
        <f>IFERROR(VLOOKUP($B49,Database!A:D,4,FALSE),"NO")</f>
        <v>NO</v>
      </c>
      <c r="E49" s="306" t="str">
        <f>IFERROR(VLOOKUP($B49,Database!A:F,3,FALSE),"NO")</f>
        <v>NO</v>
      </c>
      <c r="F49" s="307" t="str">
        <f>IFERROR(VLOOKUP($A49,Tabulations!A:N,14,FALSE),"UNKNOWN")</f>
        <v>UNKNOWN</v>
      </c>
      <c r="G49" s="306" t="str">
        <f>IFERROR(VLOOKUP($A49,Tabulations!$A:$X,15,FALSE),"UNKNOWN")</f>
        <v>UNKNOWN</v>
      </c>
      <c r="H49" s="307" t="str">
        <f>IFERROR(VLOOKUP($A49,Tabulations!$A:$X,16,FALSE),"UNKNOWN")</f>
        <v>UNKNOWN</v>
      </c>
      <c r="I49" s="328"/>
      <c r="J49" s="317"/>
      <c r="K49" s="297" t="str">
        <f>IFERROR(VLOOKUP($J49,Tabulations!$A:$F,6,FALSE),"Nope")</f>
        <v>Nope</v>
      </c>
      <c r="L49" s="297" t="str">
        <f>IFERROR(VLOOKUP($K49,Database!$A:$Y,6,FALSE),"NO")</f>
        <v>NO</v>
      </c>
      <c r="M49" s="299" t="str">
        <f>IFERROR(VLOOKUP($J49,Tabulations!$A:$X,14,FALSE),"0")</f>
        <v>0</v>
      </c>
      <c r="N49" s="298">
        <f>IFERROR(VLOOKUP($J49,Tabulations!$A:$X,15,FALSE),0)</f>
        <v>0</v>
      </c>
      <c r="O49" s="299">
        <f>IFERROR(VLOOKUP($J49,Tabulations!$A:$X,16,FALSE),0)</f>
        <v>0</v>
      </c>
      <c r="P49" s="299"/>
    </row>
    <row r="50" spans="1:16" ht="21" thickTop="1" thickBot="1" x14ac:dyDescent="0.45">
      <c r="A50" s="314"/>
      <c r="B50" s="502" t="str">
        <f>IFERROR(VLOOKUP($A50,Tabulations!$A:$F,6,FALSE),"UNACCEPTABLE KEY")</f>
        <v>UNACCEPTABLE KEY</v>
      </c>
      <c r="C50" s="502" t="str">
        <f>IFERROR(VLOOKUP($B50,Database!A:F,6,FALSE),"No FG in this row to plan")</f>
        <v>No FG in this row to plan</v>
      </c>
      <c r="D50" s="306" t="str">
        <f>IFERROR(VLOOKUP($B50,Database!A:D,4,FALSE),"NO")</f>
        <v>NO</v>
      </c>
      <c r="E50" s="306" t="str">
        <f>IFERROR(VLOOKUP($B50,Database!A:F,3,FALSE),"NO")</f>
        <v>NO</v>
      </c>
      <c r="F50" s="307" t="str">
        <f>IFERROR(VLOOKUP($A50,Tabulations!A:N,14,FALSE),"UNKNOWN")</f>
        <v>UNKNOWN</v>
      </c>
      <c r="G50" s="306" t="str">
        <f>IFERROR(VLOOKUP($A50,Tabulations!$A:$X,15,FALSE),"UNKNOWN")</f>
        <v>UNKNOWN</v>
      </c>
      <c r="H50" s="307" t="str">
        <f>IFERROR(VLOOKUP($A50,Tabulations!$A:$X,16,FALSE),"UNKNOWN")</f>
        <v>UNKNOWN</v>
      </c>
      <c r="I50" s="328"/>
      <c r="J50" s="317"/>
      <c r="K50" s="297" t="str">
        <f>IFERROR(VLOOKUP($J50,Tabulations!$A:$F,6,FALSE),"Nope")</f>
        <v>Nope</v>
      </c>
      <c r="L50" s="297" t="str">
        <f>IFERROR(VLOOKUP($K50,Database!$A:$Y,6,FALSE),"NO")</f>
        <v>NO</v>
      </c>
      <c r="M50" s="299" t="str">
        <f>IFERROR(VLOOKUP($J50,Tabulations!$A:$X,14,FALSE),"0")</f>
        <v>0</v>
      </c>
      <c r="N50" s="298">
        <f>IFERROR(VLOOKUP($J50,Tabulations!$A:$X,15,FALSE),0)</f>
        <v>0</v>
      </c>
      <c r="O50" s="299">
        <f>IFERROR(VLOOKUP($J50,Tabulations!$A:$X,16,FALSE),0)</f>
        <v>0</v>
      </c>
      <c r="P50" s="299"/>
    </row>
    <row r="51" spans="1:16" ht="21" thickTop="1" thickBot="1" x14ac:dyDescent="0.45">
      <c r="A51" s="314"/>
      <c r="B51" s="502" t="str">
        <f>IFERROR(VLOOKUP($A51,Tabulations!$A:$F,6,FALSE),"UNACCEPTABLE KEY")</f>
        <v>UNACCEPTABLE KEY</v>
      </c>
      <c r="C51" s="502" t="str">
        <f>IFERROR(VLOOKUP($B51,Database!A:F,6,FALSE),"No FG in this row to plan")</f>
        <v>No FG in this row to plan</v>
      </c>
      <c r="D51" s="306" t="str">
        <f>IFERROR(VLOOKUP($B51,Database!A:D,4,FALSE),"NO")</f>
        <v>NO</v>
      </c>
      <c r="E51" s="306" t="str">
        <f>IFERROR(VLOOKUP($B51,Database!A:F,3,FALSE),"NO")</f>
        <v>NO</v>
      </c>
      <c r="F51" s="307" t="str">
        <f>IFERROR(VLOOKUP($A51,Tabulations!A:N,14,FALSE),"UNKNOWN")</f>
        <v>UNKNOWN</v>
      </c>
      <c r="G51" s="306" t="str">
        <f>IFERROR(VLOOKUP($A51,Tabulations!$A:$X,15,FALSE),"UNKNOWN")</f>
        <v>UNKNOWN</v>
      </c>
      <c r="H51" s="307" t="str">
        <f>IFERROR(VLOOKUP($A51,Tabulations!$A:$X,16,FALSE),"UNKNOWN")</f>
        <v>UNKNOWN</v>
      </c>
      <c r="I51" s="328"/>
      <c r="J51" s="317"/>
      <c r="K51" s="297" t="str">
        <f>IFERROR(VLOOKUP($J51,Tabulations!$A:$F,6,FALSE),"Nope")</f>
        <v>Nope</v>
      </c>
      <c r="L51" s="297" t="str">
        <f>IFERROR(VLOOKUP($K51,Database!$A:$Y,6,FALSE),"NO")</f>
        <v>NO</v>
      </c>
      <c r="M51" s="299" t="str">
        <f>IFERROR(VLOOKUP($J51,Tabulations!$A:$X,14,FALSE),"0")</f>
        <v>0</v>
      </c>
      <c r="N51" s="298">
        <f>IFERROR(VLOOKUP($J51,Tabulations!$A:$X,15,FALSE),0)</f>
        <v>0</v>
      </c>
      <c r="O51" s="299">
        <f>IFERROR(VLOOKUP($J51,Tabulations!$A:$X,16,FALSE),0)</f>
        <v>0</v>
      </c>
      <c r="P51" s="299"/>
    </row>
    <row r="52" spans="1:16" ht="21" thickTop="1" thickBot="1" x14ac:dyDescent="0.45">
      <c r="A52" s="314"/>
      <c r="B52" s="502" t="str">
        <f>IFERROR(VLOOKUP($A52,Tabulations!$A:$F,6,FALSE),"UNACCEPTABLE KEY")</f>
        <v>UNACCEPTABLE KEY</v>
      </c>
      <c r="C52" s="502" t="str">
        <f>IFERROR(VLOOKUP($B52,Database!A:F,6,FALSE),"No FG in this row to plan")</f>
        <v>No FG in this row to plan</v>
      </c>
      <c r="D52" s="306" t="str">
        <f>IFERROR(VLOOKUP($B52,Database!A:D,4,FALSE),"NO")</f>
        <v>NO</v>
      </c>
      <c r="E52" s="306" t="str">
        <f>IFERROR(VLOOKUP($B52,Database!A:F,3,FALSE),"NO")</f>
        <v>NO</v>
      </c>
      <c r="F52" s="307" t="str">
        <f>IFERROR(VLOOKUP($A52,Tabulations!A:N,14,FALSE),"UNKNOWN")</f>
        <v>UNKNOWN</v>
      </c>
      <c r="G52" s="306" t="str">
        <f>IFERROR(VLOOKUP($A52,Tabulations!$A:$X,15,FALSE),"UNKNOWN")</f>
        <v>UNKNOWN</v>
      </c>
      <c r="H52" s="307" t="str">
        <f>IFERROR(VLOOKUP($A52,Tabulations!$A:$X,16,FALSE),"UNKNOWN")</f>
        <v>UNKNOWN</v>
      </c>
      <c r="I52" s="328"/>
      <c r="J52" s="317"/>
      <c r="K52" s="297" t="str">
        <f>IFERROR(VLOOKUP($J52,Tabulations!$A:$F,6,FALSE),"Nope")</f>
        <v>Nope</v>
      </c>
      <c r="L52" s="297" t="str">
        <f>IFERROR(VLOOKUP($K52,Database!$A:$Y,6,FALSE),"NO")</f>
        <v>NO</v>
      </c>
      <c r="M52" s="299" t="str">
        <f>IFERROR(VLOOKUP($J52,Tabulations!$A:$X,14,FALSE),"0")</f>
        <v>0</v>
      </c>
      <c r="N52" s="298">
        <f>IFERROR(VLOOKUP($J52,Tabulations!$A:$X,15,FALSE),0)</f>
        <v>0</v>
      </c>
      <c r="O52" s="299">
        <f>IFERROR(VLOOKUP($J52,Tabulations!$A:$X,16,FALSE),0)</f>
        <v>0</v>
      </c>
      <c r="P52" s="299"/>
    </row>
    <row r="53" spans="1:16" ht="21" thickTop="1" thickBot="1" x14ac:dyDescent="0.45">
      <c r="A53" s="314"/>
      <c r="B53" s="502" t="str">
        <f>IFERROR(VLOOKUP($A53,Tabulations!$A:$F,6,FALSE),"UNACCEPTABLE KEY")</f>
        <v>UNACCEPTABLE KEY</v>
      </c>
      <c r="C53" s="502" t="str">
        <f>IFERROR(VLOOKUP($B53,Database!A:F,6,FALSE),"No FG in this row to plan")</f>
        <v>No FG in this row to plan</v>
      </c>
      <c r="D53" s="306" t="str">
        <f>IFERROR(VLOOKUP($B53,Database!A:D,4,FALSE),"NO")</f>
        <v>NO</v>
      </c>
      <c r="E53" s="306" t="str">
        <f>IFERROR(VLOOKUP($B53,Database!A:F,3,FALSE),"NO")</f>
        <v>NO</v>
      </c>
      <c r="F53" s="307" t="str">
        <f>IFERROR(VLOOKUP($A53,Tabulations!A:N,14,FALSE),"UNKNOWN")</f>
        <v>UNKNOWN</v>
      </c>
      <c r="G53" s="306" t="str">
        <f>IFERROR(VLOOKUP($A53,Tabulations!$A:$X,15,FALSE),"UNKNOWN")</f>
        <v>UNKNOWN</v>
      </c>
      <c r="H53" s="307" t="str">
        <f>IFERROR(VLOOKUP($A53,Tabulations!$A:$X,16,FALSE),"UNKNOWN")</f>
        <v>UNKNOWN</v>
      </c>
      <c r="I53" s="328"/>
      <c r="J53" s="317"/>
      <c r="K53" s="297" t="str">
        <f>IFERROR(VLOOKUP($J53,Tabulations!$A:$F,6,FALSE),"Nope")</f>
        <v>Nope</v>
      </c>
      <c r="L53" s="297" t="str">
        <f>IFERROR(VLOOKUP($K53,Database!$A:$Y,6,FALSE),"NO")</f>
        <v>NO</v>
      </c>
      <c r="M53" s="299" t="str">
        <f>IFERROR(VLOOKUP($J53,Tabulations!$A:$X,14,FALSE),"0")</f>
        <v>0</v>
      </c>
      <c r="N53" s="298">
        <f>IFERROR(VLOOKUP($J53,Tabulations!$A:$X,15,FALSE),0)</f>
        <v>0</v>
      </c>
      <c r="O53" s="299">
        <f>IFERROR(VLOOKUP($J53,Tabulations!$A:$X,16,FALSE),0)</f>
        <v>0</v>
      </c>
      <c r="P53" s="299"/>
    </row>
    <row r="54" spans="1:16" ht="21" thickTop="1" thickBot="1" x14ac:dyDescent="0.45">
      <c r="A54" s="314"/>
      <c r="B54" s="502" t="str">
        <f>IFERROR(VLOOKUP($A54,Tabulations!$A:$F,6,FALSE),"UNACCEPTABLE KEY")</f>
        <v>UNACCEPTABLE KEY</v>
      </c>
      <c r="C54" s="502" t="str">
        <f>IFERROR(VLOOKUP($B54,Database!A:F,6,FALSE),"No FG in this row to plan")</f>
        <v>No FG in this row to plan</v>
      </c>
      <c r="D54" s="306" t="str">
        <f>IFERROR(VLOOKUP($B54,Database!A:D,4,FALSE),"NO")</f>
        <v>NO</v>
      </c>
      <c r="E54" s="306" t="str">
        <f>IFERROR(VLOOKUP($B54,Database!A:F,3,FALSE),"NO")</f>
        <v>NO</v>
      </c>
      <c r="F54" s="307" t="str">
        <f>IFERROR(VLOOKUP($A54,Tabulations!A:N,14,FALSE),"UNKNOWN")</f>
        <v>UNKNOWN</v>
      </c>
      <c r="G54" s="306" t="str">
        <f>IFERROR(VLOOKUP($A54,Tabulations!$A:$X,15,FALSE),"UNKNOWN")</f>
        <v>UNKNOWN</v>
      </c>
      <c r="H54" s="307" t="str">
        <f>IFERROR(VLOOKUP($A54,Tabulations!$A:$X,16,FALSE),"UNKNOWN")</f>
        <v>UNKNOWN</v>
      </c>
      <c r="I54" s="326"/>
      <c r="J54" s="317"/>
      <c r="K54" s="297" t="str">
        <f>IFERROR(VLOOKUP($J54,Tabulations!$A:$F,6,FALSE),"Nope")</f>
        <v>Nope</v>
      </c>
      <c r="L54" s="297" t="str">
        <f>IFERROR(VLOOKUP($K54,Database!$A:$Y,6,FALSE),"NO")</f>
        <v>NO</v>
      </c>
      <c r="M54" s="299" t="str">
        <f>IFERROR(VLOOKUP($J54,Tabulations!$A:$X,14,FALSE),"0")</f>
        <v>0</v>
      </c>
      <c r="N54" s="298">
        <f>IFERROR(VLOOKUP($J54,Tabulations!$A:$X,15,FALSE),0)</f>
        <v>0</v>
      </c>
      <c r="O54" s="299">
        <f>IFERROR(VLOOKUP($J54,Tabulations!$A:$X,16,FALSE),0)</f>
        <v>0</v>
      </c>
      <c r="P54" s="299"/>
    </row>
    <row r="55" spans="1:16" ht="21" thickTop="1" thickBot="1" x14ac:dyDescent="0.45">
      <c r="A55" s="314"/>
      <c r="B55" s="502" t="str">
        <f>IFERROR(VLOOKUP($A55,Tabulations!$A:$F,6,FALSE),"UNACCEPTABLE KEY")</f>
        <v>UNACCEPTABLE KEY</v>
      </c>
      <c r="C55" s="502" t="str">
        <f>IFERROR(VLOOKUP($B55,Database!A:F,6,FALSE),"No FG in this row to plan")</f>
        <v>No FG in this row to plan</v>
      </c>
      <c r="D55" s="306" t="str">
        <f>IFERROR(VLOOKUP($B55,Database!A:D,4,FALSE),"NO")</f>
        <v>NO</v>
      </c>
      <c r="E55" s="306" t="str">
        <f>IFERROR(VLOOKUP($B55,Database!A:F,3,FALSE),"NO")</f>
        <v>NO</v>
      </c>
      <c r="F55" s="307" t="str">
        <f>IFERROR(VLOOKUP($A55,Tabulations!A:N,14,FALSE),"UNKNOWN")</f>
        <v>UNKNOWN</v>
      </c>
      <c r="G55" s="306" t="str">
        <f>IFERROR(VLOOKUP($A55,Tabulations!$A:$X,15,FALSE),"UNKNOWN")</f>
        <v>UNKNOWN</v>
      </c>
      <c r="H55" s="307" t="str">
        <f>IFERROR(VLOOKUP($A55,Tabulations!$A:$X,16,FALSE),"UNKNOWN")</f>
        <v>UNKNOWN</v>
      </c>
      <c r="I55" s="326"/>
      <c r="J55" s="317"/>
      <c r="K55" s="297" t="str">
        <f>IFERROR(VLOOKUP($J55,Tabulations!$A:$F,6,FALSE),"Nope")</f>
        <v>Nope</v>
      </c>
      <c r="L55" s="297" t="str">
        <f>IFERROR(VLOOKUP($K55,Database!$A:$Y,6,FALSE),"NO")</f>
        <v>NO</v>
      </c>
      <c r="M55" s="299" t="str">
        <f>IFERROR(VLOOKUP($J55,Tabulations!$A:$X,14,FALSE),"0")</f>
        <v>0</v>
      </c>
      <c r="N55" s="298">
        <f>IFERROR(VLOOKUP($J55,Tabulations!$A:$X,15,FALSE),0)</f>
        <v>0</v>
      </c>
      <c r="O55" s="299">
        <f>IFERROR(VLOOKUP($J55,Tabulations!$A:$X,16,FALSE),0)</f>
        <v>0</v>
      </c>
      <c r="P55" s="299"/>
    </row>
    <row r="56" spans="1:16" ht="21" thickTop="1" thickBot="1" x14ac:dyDescent="0.45">
      <c r="A56" s="314"/>
      <c r="B56" s="502" t="str">
        <f>IFERROR(VLOOKUP($A56,Tabulations!$A:$F,6,FALSE),"UNACCEPTABLE KEY")</f>
        <v>UNACCEPTABLE KEY</v>
      </c>
      <c r="C56" s="502" t="str">
        <f>IFERROR(VLOOKUP($B56,Database!A:F,6,FALSE),"No FG in this row to plan")</f>
        <v>No FG in this row to plan</v>
      </c>
      <c r="D56" s="306" t="str">
        <f>IFERROR(VLOOKUP($B56,Database!A:D,4,FALSE),"NO")</f>
        <v>NO</v>
      </c>
      <c r="E56" s="306" t="str">
        <f>IFERROR(VLOOKUP($B56,Database!A:F,3,FALSE),"NO")</f>
        <v>NO</v>
      </c>
      <c r="F56" s="307" t="str">
        <f>IFERROR(VLOOKUP($A56,Tabulations!A:N,14,FALSE),"UNKNOWN")</f>
        <v>UNKNOWN</v>
      </c>
      <c r="G56" s="306" t="str">
        <f>IFERROR(VLOOKUP($A56,Tabulations!$A:$X,15,FALSE),"UNKNOWN")</f>
        <v>UNKNOWN</v>
      </c>
      <c r="H56" s="307" t="str">
        <f>IFERROR(VLOOKUP($A56,Tabulations!$A:$X,16,FALSE),"UNKNOWN")</f>
        <v>UNKNOWN</v>
      </c>
      <c r="I56" s="329"/>
      <c r="J56" s="317"/>
      <c r="K56" s="297" t="str">
        <f>IFERROR(VLOOKUP($J56,Tabulations!$A:$F,6,FALSE),"Nope")</f>
        <v>Nope</v>
      </c>
      <c r="L56" s="297" t="str">
        <f>IFERROR(VLOOKUP($K56,Database!$A:$Y,6,FALSE),"NO")</f>
        <v>NO</v>
      </c>
      <c r="M56" s="299" t="str">
        <f>IFERROR(VLOOKUP($J56,Tabulations!$A:$X,14,FALSE),"0")</f>
        <v>0</v>
      </c>
      <c r="N56" s="298">
        <f>IFERROR(VLOOKUP($J56,Tabulations!$A:$X,15,FALSE),0)</f>
        <v>0</v>
      </c>
      <c r="O56" s="299">
        <f>IFERROR(VLOOKUP($J56,Tabulations!$A:$X,16,FALSE),0)</f>
        <v>0</v>
      </c>
      <c r="P56" s="299"/>
    </row>
    <row r="57" spans="1:16" ht="21" thickTop="1" thickBot="1" x14ac:dyDescent="0.45">
      <c r="A57" s="314"/>
      <c r="B57" s="502" t="str">
        <f>IFERROR(VLOOKUP($A57,Tabulations!$A:$F,6,FALSE),"UNACCEPTABLE KEY")</f>
        <v>UNACCEPTABLE KEY</v>
      </c>
      <c r="C57" s="502" t="str">
        <f>IFERROR(VLOOKUP($B57,Database!A:F,6,FALSE),"No FG in this row to plan")</f>
        <v>No FG in this row to plan</v>
      </c>
      <c r="D57" s="306" t="str">
        <f>IFERROR(VLOOKUP($B57,Database!A:D,4,FALSE),"NO")</f>
        <v>NO</v>
      </c>
      <c r="E57" s="306" t="str">
        <f>IFERROR(VLOOKUP($B57,Database!A:F,3,FALSE),"NO")</f>
        <v>NO</v>
      </c>
      <c r="F57" s="307" t="str">
        <f>IFERROR(VLOOKUP($A57,Tabulations!A:N,14,FALSE),"UNKNOWN")</f>
        <v>UNKNOWN</v>
      </c>
      <c r="G57" s="306" t="str">
        <f>IFERROR(VLOOKUP($A57,Tabulations!$A:$X,15,FALSE),"UNKNOWN")</f>
        <v>UNKNOWN</v>
      </c>
      <c r="H57" s="307" t="str">
        <f>IFERROR(VLOOKUP($A57,Tabulations!$A:$X,16,FALSE),"UNKNOWN")</f>
        <v>UNKNOWN</v>
      </c>
      <c r="I57" s="329"/>
      <c r="J57" s="317"/>
      <c r="K57" s="297" t="str">
        <f>IFERROR(VLOOKUP($J57,Tabulations!$A:$F,6,FALSE),"Nope")</f>
        <v>Nope</v>
      </c>
      <c r="L57" s="297" t="str">
        <f>IFERROR(VLOOKUP($K57,Database!$A:$Y,6,FALSE),"NO")</f>
        <v>NO</v>
      </c>
      <c r="M57" s="299" t="str">
        <f>IFERROR(VLOOKUP($J57,Tabulations!$A:$X,14,FALSE),"0")</f>
        <v>0</v>
      </c>
      <c r="N57" s="298">
        <f>IFERROR(VLOOKUP($J57,Tabulations!$A:$X,15,FALSE),0)</f>
        <v>0</v>
      </c>
      <c r="O57" s="299">
        <f>IFERROR(VLOOKUP($J57,Tabulations!$A:$X,16,FALSE),0)</f>
        <v>0</v>
      </c>
      <c r="P57" s="299"/>
    </row>
    <row r="58" spans="1:16" ht="21" thickTop="1" thickBot="1" x14ac:dyDescent="0.45">
      <c r="A58" s="314"/>
      <c r="B58" s="502" t="str">
        <f>IFERROR(VLOOKUP($A58,Tabulations!$A:$F,6,FALSE),"UNACCEPTABLE KEY")</f>
        <v>UNACCEPTABLE KEY</v>
      </c>
      <c r="C58" s="502" t="str">
        <f>IFERROR(VLOOKUP($B58,Database!A:F,6,FALSE),"No FG in this row to plan")</f>
        <v>No FG in this row to plan</v>
      </c>
      <c r="D58" s="306" t="str">
        <f>IFERROR(VLOOKUP($B58,Database!A:D,4,FALSE),"NO")</f>
        <v>NO</v>
      </c>
      <c r="E58" s="306" t="str">
        <f>IFERROR(VLOOKUP($B58,Database!A:F,3,FALSE),"NO")</f>
        <v>NO</v>
      </c>
      <c r="F58" s="307" t="str">
        <f>IFERROR(VLOOKUP($A58,Tabulations!A:N,14,FALSE),"UNKNOWN")</f>
        <v>UNKNOWN</v>
      </c>
      <c r="G58" s="306" t="str">
        <f>IFERROR(VLOOKUP($A58,Tabulations!$A:$X,15,FALSE),"UNKNOWN")</f>
        <v>UNKNOWN</v>
      </c>
      <c r="H58" s="307" t="str">
        <f>IFERROR(VLOOKUP($A58,Tabulations!$A:$X,16,FALSE),"UNKNOWN")</f>
        <v>UNKNOWN</v>
      </c>
      <c r="I58" s="329"/>
      <c r="J58" s="317"/>
      <c r="K58" s="297" t="str">
        <f>IFERROR(VLOOKUP($J58,Tabulations!$A:$F,6,FALSE),"Nope")</f>
        <v>Nope</v>
      </c>
      <c r="L58" s="297" t="str">
        <f>IFERROR(VLOOKUP($K58,Database!$A:$Y,6,FALSE),"NO")</f>
        <v>NO</v>
      </c>
      <c r="M58" s="299" t="str">
        <f>IFERROR(VLOOKUP($J58,Tabulations!$A:$X,14,FALSE),"0")</f>
        <v>0</v>
      </c>
      <c r="N58" s="298">
        <f>IFERROR(VLOOKUP($J58,Tabulations!$A:$X,15,FALSE),0)</f>
        <v>0</v>
      </c>
      <c r="O58" s="299">
        <f>IFERROR(VLOOKUP($J58,Tabulations!$A:$X,16,FALSE),0)</f>
        <v>0</v>
      </c>
      <c r="P58" s="299"/>
    </row>
    <row r="59" spans="1:16" ht="21" thickTop="1" thickBot="1" x14ac:dyDescent="0.45">
      <c r="A59" s="314"/>
      <c r="B59" s="502" t="str">
        <f>IFERROR(VLOOKUP($A59,Tabulations!$A:$F,6,FALSE),"UNACCEPTABLE KEY")</f>
        <v>UNACCEPTABLE KEY</v>
      </c>
      <c r="C59" s="502" t="str">
        <f>IFERROR(VLOOKUP($B59,Database!A:F,6,FALSE),"No FG in this row to plan")</f>
        <v>No FG in this row to plan</v>
      </c>
      <c r="D59" s="306" t="str">
        <f>IFERROR(VLOOKUP($B59,Database!A:D,4,FALSE),"NO")</f>
        <v>NO</v>
      </c>
      <c r="E59" s="306" t="str">
        <f>IFERROR(VLOOKUP($B59,Database!A:F,3,FALSE),"NO")</f>
        <v>NO</v>
      </c>
      <c r="F59" s="307" t="str">
        <f>IFERROR(VLOOKUP($A59,Tabulations!A:N,14,FALSE),"UNKNOWN")</f>
        <v>UNKNOWN</v>
      </c>
      <c r="G59" s="306" t="str">
        <f>IFERROR(VLOOKUP($A59,Tabulations!$A:$X,15,FALSE),"UNKNOWN")</f>
        <v>UNKNOWN</v>
      </c>
      <c r="H59" s="307" t="str">
        <f>IFERROR(VLOOKUP($A59,Tabulations!$A:$X,16,FALSE),"UNKNOWN")</f>
        <v>UNKNOWN</v>
      </c>
      <c r="I59" s="329"/>
      <c r="J59" s="317"/>
      <c r="K59" s="297" t="str">
        <f>IFERROR(VLOOKUP($J59,Tabulations!$A:$F,6,FALSE),"Nope")</f>
        <v>Nope</v>
      </c>
      <c r="L59" s="297" t="str">
        <f>IFERROR(VLOOKUP($K59,Database!$A:$Y,6,FALSE),"NO")</f>
        <v>NO</v>
      </c>
      <c r="M59" s="299" t="str">
        <f>IFERROR(VLOOKUP($J59,Tabulations!$A:$X,14,FALSE),"0")</f>
        <v>0</v>
      </c>
      <c r="N59" s="298">
        <f>IFERROR(VLOOKUP($J59,Tabulations!$A:$X,15,FALSE),0)</f>
        <v>0</v>
      </c>
      <c r="O59" s="299">
        <f>IFERROR(VLOOKUP($J59,Tabulations!$A:$X,16,FALSE),0)</f>
        <v>0</v>
      </c>
      <c r="P59" s="299"/>
    </row>
    <row r="60" spans="1:16" ht="21" thickTop="1" thickBot="1" x14ac:dyDescent="0.45">
      <c r="A60" s="314"/>
      <c r="B60" s="502" t="str">
        <f>IFERROR(VLOOKUP($A60,Tabulations!$A:$F,6,FALSE),"UNACCEPTABLE KEY")</f>
        <v>UNACCEPTABLE KEY</v>
      </c>
      <c r="C60" s="502" t="str">
        <f>IFERROR(VLOOKUP($B60,Database!A:F,6,FALSE),"No FG in this row to plan")</f>
        <v>No FG in this row to plan</v>
      </c>
      <c r="D60" s="306" t="str">
        <f>IFERROR(VLOOKUP($B60,Database!A:D,4,FALSE),"NO")</f>
        <v>NO</v>
      </c>
      <c r="E60" s="306" t="str">
        <f>IFERROR(VLOOKUP($B60,Database!A:F,3,FALSE),"NO")</f>
        <v>NO</v>
      </c>
      <c r="F60" s="307" t="str">
        <f>IFERROR(VLOOKUP($A60,Tabulations!A:N,14,FALSE),"UNKNOWN")</f>
        <v>UNKNOWN</v>
      </c>
      <c r="G60" s="306" t="str">
        <f>IFERROR(VLOOKUP($A60,Tabulations!$A:$X,15,FALSE),"UNKNOWN")</f>
        <v>UNKNOWN</v>
      </c>
      <c r="H60" s="307" t="str">
        <f>IFERROR(VLOOKUP($A60,Tabulations!$A:$X,16,FALSE),"UNKNOWN")</f>
        <v>UNKNOWN</v>
      </c>
      <c r="I60" s="329"/>
      <c r="J60" s="317"/>
      <c r="K60" s="297" t="str">
        <f>IFERROR(VLOOKUP($J60,Tabulations!$A:$F,6,FALSE),"Nope")</f>
        <v>Nope</v>
      </c>
      <c r="L60" s="297" t="str">
        <f>IFERROR(VLOOKUP($K60,Database!$A:$Y,6,FALSE),"NO")</f>
        <v>NO</v>
      </c>
      <c r="M60" s="299" t="str">
        <f>IFERROR(VLOOKUP($J60,Tabulations!$A:$X,14,FALSE),"0")</f>
        <v>0</v>
      </c>
      <c r="N60" s="298">
        <f>IFERROR(VLOOKUP($J60,Tabulations!$A:$X,15,FALSE),0)</f>
        <v>0</v>
      </c>
      <c r="O60" s="299">
        <f>IFERROR(VLOOKUP($J60,Tabulations!$A:$X,16,FALSE),0)</f>
        <v>0</v>
      </c>
      <c r="P60" s="299"/>
    </row>
    <row r="61" spans="1:16" ht="21" thickTop="1" thickBot="1" x14ac:dyDescent="0.45">
      <c r="A61" s="314"/>
      <c r="B61" s="502" t="str">
        <f>IFERROR(VLOOKUP($A61,Tabulations!$A:$F,6,FALSE),"UNACCEPTABLE KEY")</f>
        <v>UNACCEPTABLE KEY</v>
      </c>
      <c r="C61" s="502" t="str">
        <f>IFERROR(VLOOKUP($B61,Database!A:F,6,FALSE),"No FG in this row to plan")</f>
        <v>No FG in this row to plan</v>
      </c>
      <c r="D61" s="306" t="str">
        <f>IFERROR(VLOOKUP($B61,Database!A:D,4,FALSE),"NO")</f>
        <v>NO</v>
      </c>
      <c r="E61" s="306" t="str">
        <f>IFERROR(VLOOKUP($B61,Database!A:F,3,FALSE),"NO")</f>
        <v>NO</v>
      </c>
      <c r="F61" s="307" t="str">
        <f>IFERROR(VLOOKUP($A61,Tabulations!A:N,14,FALSE),"UNKNOWN")</f>
        <v>UNKNOWN</v>
      </c>
      <c r="G61" s="306" t="str">
        <f>IFERROR(VLOOKUP($A61,Tabulations!$A:$X,15,FALSE),"UNKNOWN")</f>
        <v>UNKNOWN</v>
      </c>
      <c r="H61" s="307" t="str">
        <f>IFERROR(VLOOKUP($A61,Tabulations!$A:$X,16,FALSE),"UNKNOWN")</f>
        <v>UNKNOWN</v>
      </c>
      <c r="I61" s="329"/>
      <c r="J61" s="317"/>
      <c r="K61" s="297" t="str">
        <f>IFERROR(VLOOKUP($J61,Tabulations!$A:$F,6,FALSE),"Nope")</f>
        <v>Nope</v>
      </c>
      <c r="L61" s="297" t="str">
        <f>IFERROR(VLOOKUP($K61,Database!$A:$Y,6,FALSE),"NO")</f>
        <v>NO</v>
      </c>
      <c r="M61" s="299" t="str">
        <f>IFERROR(VLOOKUP($J61,Tabulations!$A:$X,14,FALSE),"0")</f>
        <v>0</v>
      </c>
      <c r="N61" s="298">
        <f>IFERROR(VLOOKUP($J61,Tabulations!$A:$X,15,FALSE),0)</f>
        <v>0</v>
      </c>
      <c r="O61" s="299">
        <f>IFERROR(VLOOKUP($J61,Tabulations!$A:$X,16,FALSE),0)</f>
        <v>0</v>
      </c>
      <c r="P61" s="299"/>
    </row>
    <row r="62" spans="1:16" ht="21" thickTop="1" thickBot="1" x14ac:dyDescent="0.45">
      <c r="A62" s="314"/>
      <c r="B62" s="502" t="str">
        <f>IFERROR(VLOOKUP($A62,Tabulations!$A:$F,6,FALSE),"UNACCEPTABLE KEY")</f>
        <v>UNACCEPTABLE KEY</v>
      </c>
      <c r="C62" s="502" t="str">
        <f>IFERROR(VLOOKUP($B62,Database!A:F,6,FALSE),"No FG in this row to plan")</f>
        <v>No FG in this row to plan</v>
      </c>
      <c r="D62" s="306" t="str">
        <f>IFERROR(VLOOKUP($B62,Database!A:D,4,FALSE),"NO")</f>
        <v>NO</v>
      </c>
      <c r="E62" s="306" t="str">
        <f>IFERROR(VLOOKUP($B62,Database!A:F,3,FALSE),"NO")</f>
        <v>NO</v>
      </c>
      <c r="F62" s="307" t="str">
        <f>IFERROR(VLOOKUP($A62,Tabulations!A:N,14,FALSE),"UNKNOWN")</f>
        <v>UNKNOWN</v>
      </c>
      <c r="G62" s="306" t="str">
        <f>IFERROR(VLOOKUP($A62,Tabulations!$A:$X,15,FALSE),"UNKNOWN")</f>
        <v>UNKNOWN</v>
      </c>
      <c r="H62" s="307" t="str">
        <f>IFERROR(VLOOKUP($A62,Tabulations!$A:$X,16,FALSE),"UNKNOWN")</f>
        <v>UNKNOWN</v>
      </c>
      <c r="I62" s="329"/>
      <c r="J62" s="317"/>
      <c r="K62" s="297" t="str">
        <f>IFERROR(VLOOKUP($J62,Tabulations!$A:$F,6,FALSE),"Nope")</f>
        <v>Nope</v>
      </c>
      <c r="L62" s="297" t="str">
        <f>IFERROR(VLOOKUP($K62,Database!$A:$Y,6,FALSE),"NO")</f>
        <v>NO</v>
      </c>
      <c r="M62" s="299" t="str">
        <f>IFERROR(VLOOKUP($J62,Tabulations!$A:$X,14,FALSE),"0")</f>
        <v>0</v>
      </c>
      <c r="N62" s="298">
        <f>IFERROR(VLOOKUP($J62,Tabulations!$A:$X,15,FALSE),0)</f>
        <v>0</v>
      </c>
      <c r="O62" s="299">
        <f>IFERROR(VLOOKUP($J62,Tabulations!$A:$X,16,FALSE),0)</f>
        <v>0</v>
      </c>
      <c r="P62" s="299"/>
    </row>
    <row r="63" spans="1:16" ht="21" thickTop="1" thickBot="1" x14ac:dyDescent="0.45">
      <c r="A63" s="314"/>
      <c r="B63" s="502" t="str">
        <f>IFERROR(VLOOKUP($A63,Tabulations!$A:$F,6,FALSE),"UNACCEPTABLE KEY")</f>
        <v>UNACCEPTABLE KEY</v>
      </c>
      <c r="C63" s="502" t="str">
        <f>IFERROR(VLOOKUP($B63,Database!A:F,6,FALSE),"No FG in this row to plan")</f>
        <v>No FG in this row to plan</v>
      </c>
      <c r="D63" s="306" t="str">
        <f>IFERROR(VLOOKUP($B63,Database!A:D,4,FALSE),"NO")</f>
        <v>NO</v>
      </c>
      <c r="E63" s="306" t="str">
        <f>IFERROR(VLOOKUP($B63,Database!A:F,3,FALSE),"NO")</f>
        <v>NO</v>
      </c>
      <c r="F63" s="307" t="str">
        <f>IFERROR(VLOOKUP($A63,Tabulations!A:N,14,FALSE),"UNKNOWN")</f>
        <v>UNKNOWN</v>
      </c>
      <c r="G63" s="306" t="str">
        <f>IFERROR(VLOOKUP($A63,Tabulations!$A:$X,15,FALSE),"UNKNOWN")</f>
        <v>UNKNOWN</v>
      </c>
      <c r="H63" s="307" t="str">
        <f>IFERROR(VLOOKUP($A63,Tabulations!$A:$X,16,FALSE),"UNKNOWN")</f>
        <v>UNKNOWN</v>
      </c>
      <c r="I63" s="329"/>
      <c r="J63" s="317"/>
      <c r="K63" s="297" t="str">
        <f>IFERROR(VLOOKUP($J63,Tabulations!$A:$F,6,FALSE),"Nope")</f>
        <v>Nope</v>
      </c>
      <c r="L63" s="297" t="str">
        <f>IFERROR(VLOOKUP($K63,Database!$A:$Y,6,FALSE),"NO")</f>
        <v>NO</v>
      </c>
      <c r="M63" s="299" t="str">
        <f>IFERROR(VLOOKUP($J63,Tabulations!$A:$X,14,FALSE),"0")</f>
        <v>0</v>
      </c>
      <c r="N63" s="298">
        <f>IFERROR(VLOOKUP($J63,Tabulations!$A:$X,15,FALSE),0)</f>
        <v>0</v>
      </c>
      <c r="O63" s="299">
        <f>IFERROR(VLOOKUP($J63,Tabulations!$A:$X,16,FALSE),0)</f>
        <v>0</v>
      </c>
      <c r="P63" s="299"/>
    </row>
    <row r="64" spans="1:16" ht="21" thickTop="1" thickBot="1" x14ac:dyDescent="0.45">
      <c r="A64" s="314"/>
      <c r="B64" s="502" t="str">
        <f>IFERROR(VLOOKUP($A64,Tabulations!$A:$F,6,FALSE),"UNACCEPTABLE KEY")</f>
        <v>UNACCEPTABLE KEY</v>
      </c>
      <c r="C64" s="502" t="str">
        <f>IFERROR(VLOOKUP($B64,Database!A:F,6,FALSE),"No FG in this row to plan")</f>
        <v>No FG in this row to plan</v>
      </c>
      <c r="D64" s="306" t="str">
        <f>IFERROR(VLOOKUP($B64,Database!A:D,4,FALSE),"NO")</f>
        <v>NO</v>
      </c>
      <c r="E64" s="306" t="str">
        <f>IFERROR(VLOOKUP($B64,Database!A:F,3,FALSE),"NO")</f>
        <v>NO</v>
      </c>
      <c r="F64" s="307" t="str">
        <f>IFERROR(VLOOKUP($A64,Tabulations!A:N,14,FALSE),"UNKNOWN")</f>
        <v>UNKNOWN</v>
      </c>
      <c r="G64" s="306" t="str">
        <f>IFERROR(VLOOKUP($A64,Tabulations!$A:$X,15,FALSE),"UNKNOWN")</f>
        <v>UNKNOWN</v>
      </c>
      <c r="H64" s="307" t="str">
        <f>IFERROR(VLOOKUP($A64,Tabulations!$A:$X,16,FALSE),"UNKNOWN")</f>
        <v>UNKNOWN</v>
      </c>
      <c r="I64" s="329"/>
      <c r="J64" s="317"/>
      <c r="K64" s="297" t="str">
        <f>IFERROR(VLOOKUP($J64,Tabulations!$A:$F,6,FALSE),"Nope")</f>
        <v>Nope</v>
      </c>
      <c r="L64" s="297" t="str">
        <f>IFERROR(VLOOKUP($K64,Database!$A:$Y,6,FALSE),"NO")</f>
        <v>NO</v>
      </c>
      <c r="M64" s="299" t="str">
        <f>IFERROR(VLOOKUP($J64,Tabulations!$A:$X,14,FALSE),"0")</f>
        <v>0</v>
      </c>
      <c r="N64" s="298">
        <f>IFERROR(VLOOKUP($J64,Tabulations!$A:$X,15,FALSE),0)</f>
        <v>0</v>
      </c>
      <c r="O64" s="299">
        <f>IFERROR(VLOOKUP($J64,Tabulations!$A:$X,16,FALSE),0)</f>
        <v>0</v>
      </c>
      <c r="P64" s="299"/>
    </row>
    <row r="65" spans="1:16" ht="21" thickTop="1" thickBot="1" x14ac:dyDescent="0.45">
      <c r="A65" s="314"/>
      <c r="B65" s="502" t="str">
        <f>IFERROR(VLOOKUP($A65,Tabulations!$A:$F,6,FALSE),"UNACCEPTABLE KEY")</f>
        <v>UNACCEPTABLE KEY</v>
      </c>
      <c r="C65" s="502" t="str">
        <f>IFERROR(VLOOKUP($B65,Database!A:F,6,FALSE),"No FG in this row to plan")</f>
        <v>No FG in this row to plan</v>
      </c>
      <c r="D65" s="306" t="str">
        <f>IFERROR(VLOOKUP($B65,Database!A:D,4,FALSE),"NO")</f>
        <v>NO</v>
      </c>
      <c r="E65" s="306" t="str">
        <f>IFERROR(VLOOKUP($B65,Database!A:F,3,FALSE),"NO")</f>
        <v>NO</v>
      </c>
      <c r="F65" s="307" t="str">
        <f>IFERROR(VLOOKUP($A65,Tabulations!A:N,14,FALSE),"UNKNOWN")</f>
        <v>UNKNOWN</v>
      </c>
      <c r="G65" s="306" t="str">
        <f>IFERROR(VLOOKUP($A65,Tabulations!$A:$X,15,FALSE),"UNKNOWN")</f>
        <v>UNKNOWN</v>
      </c>
      <c r="H65" s="307" t="str">
        <f>IFERROR(VLOOKUP($A65,Tabulations!$A:$X,16,FALSE),"UNKNOWN")</f>
        <v>UNKNOWN</v>
      </c>
      <c r="I65" s="329"/>
      <c r="J65" s="317"/>
      <c r="K65" s="297" t="str">
        <f>IFERROR(VLOOKUP($J65,Tabulations!$A:$F,6,FALSE),"Nope")</f>
        <v>Nope</v>
      </c>
      <c r="L65" s="297" t="str">
        <f>IFERROR(VLOOKUP($K65,Database!$A:$Y,6,FALSE),"NO")</f>
        <v>NO</v>
      </c>
      <c r="M65" s="299" t="str">
        <f>IFERROR(VLOOKUP($J65,Tabulations!$A:$X,14,FALSE),"0")</f>
        <v>0</v>
      </c>
      <c r="N65" s="298">
        <f>IFERROR(VLOOKUP($J65,Tabulations!$A:$X,15,FALSE),0)</f>
        <v>0</v>
      </c>
      <c r="O65" s="299">
        <f>IFERROR(VLOOKUP($J65,Tabulations!$A:$X,16,FALSE),0)</f>
        <v>0</v>
      </c>
      <c r="P65" s="299"/>
    </row>
    <row r="66" spans="1:16" ht="21" thickTop="1" thickBot="1" x14ac:dyDescent="0.45">
      <c r="A66" s="314"/>
      <c r="B66" s="502" t="str">
        <f>IFERROR(VLOOKUP($A66,Tabulations!$A:$F,6,FALSE),"UNACCEPTABLE KEY")</f>
        <v>UNACCEPTABLE KEY</v>
      </c>
      <c r="C66" s="502" t="str">
        <f>IFERROR(VLOOKUP($B66,Database!A:F,6,FALSE),"No FG in this row to plan")</f>
        <v>No FG in this row to plan</v>
      </c>
      <c r="D66" s="306" t="str">
        <f>IFERROR(VLOOKUP($B66,Database!A:D,4,FALSE),"NO")</f>
        <v>NO</v>
      </c>
      <c r="E66" s="306" t="str">
        <f>IFERROR(VLOOKUP($B66,Database!A:F,3,FALSE),"NO")</f>
        <v>NO</v>
      </c>
      <c r="F66" s="307" t="str">
        <f>IFERROR(VLOOKUP($A66,Tabulations!A:N,14,FALSE),"UNKNOWN")</f>
        <v>UNKNOWN</v>
      </c>
      <c r="G66" s="306" t="str">
        <f>IFERROR(VLOOKUP($A66,Tabulations!$A:$X,15,FALSE),"UNKNOWN")</f>
        <v>UNKNOWN</v>
      </c>
      <c r="H66" s="307" t="str">
        <f>IFERROR(VLOOKUP($A66,Tabulations!$A:$X,16,FALSE),"UNKNOWN")</f>
        <v>UNKNOWN</v>
      </c>
      <c r="I66" s="329"/>
      <c r="J66" s="317"/>
      <c r="K66" s="266"/>
      <c r="L66" s="266"/>
      <c r="M66" s="315">
        <f>SUM(M49:M65)</f>
        <v>0</v>
      </c>
      <c r="N66" s="311"/>
      <c r="O66" s="316">
        <f>SUM(O49:O65)</f>
        <v>0</v>
      </c>
      <c r="P66" s="298"/>
    </row>
    <row r="67" spans="1:16" ht="21" thickTop="1" thickBot="1" x14ac:dyDescent="0.45">
      <c r="A67" s="314"/>
      <c r="B67" s="502" t="str">
        <f>IFERROR(VLOOKUP($A67,Tabulations!$A:$F,6,FALSE),"UNACCEPTABLE KEY")</f>
        <v>UNACCEPTABLE KEY</v>
      </c>
      <c r="C67" s="502" t="str">
        <f>IFERROR(VLOOKUP($B67,Database!A:F,6,FALSE),"No FG in this row to plan")</f>
        <v>No FG in this row to plan</v>
      </c>
      <c r="D67" s="306" t="str">
        <f>IFERROR(VLOOKUP($B67,Database!A:D,4,FALSE),"NO")</f>
        <v>NO</v>
      </c>
      <c r="E67" s="306" t="str">
        <f>IFERROR(VLOOKUP($B67,Database!A:F,3,FALSE),"NO")</f>
        <v>NO</v>
      </c>
      <c r="F67" s="307" t="str">
        <f>IFERROR(VLOOKUP($A67,Tabulations!A:N,14,FALSE),"UNKNOWN")</f>
        <v>UNKNOWN</v>
      </c>
      <c r="G67" s="306" t="str">
        <f>IFERROR(VLOOKUP($A67,Tabulations!$A:$X,15,FALSE),"UNKNOWN")</f>
        <v>UNKNOWN</v>
      </c>
      <c r="H67" s="307" t="str">
        <f>IFERROR(VLOOKUP($A67,Tabulations!$A:$X,16,FALSE),"UNKNOWN")</f>
        <v>UNKNOWN</v>
      </c>
      <c r="I67" s="326"/>
      <c r="J67" s="317"/>
      <c r="K67" s="266"/>
      <c r="L67" s="266"/>
      <c r="M67" s="266"/>
      <c r="N67" s="266"/>
      <c r="O67" s="266"/>
    </row>
    <row r="68" spans="1:16" ht="21" thickTop="1" thickBot="1" x14ac:dyDescent="0.45">
      <c r="A68" s="314"/>
      <c r="B68" s="502" t="str">
        <f>IFERROR(VLOOKUP($A68,Tabulations!$A:$F,6,FALSE),"UNACCEPTABLE KEY")</f>
        <v>UNACCEPTABLE KEY</v>
      </c>
      <c r="C68" s="502" t="str">
        <f>IFERROR(VLOOKUP($B68,Database!A:F,6,FALSE),"No FG in this row to plan")</f>
        <v>No FG in this row to plan</v>
      </c>
      <c r="D68" s="306" t="str">
        <f>IFERROR(VLOOKUP($B68,Database!A:D,4,FALSE),"NO")</f>
        <v>NO</v>
      </c>
      <c r="E68" s="306" t="str">
        <f>IFERROR(VLOOKUP($B68,Database!A:F,3,FALSE),"NO")</f>
        <v>NO</v>
      </c>
      <c r="F68" s="307" t="str">
        <f>IFERROR(VLOOKUP($A68,Tabulations!A:N,14,FALSE),"UNKNOWN")</f>
        <v>UNKNOWN</v>
      </c>
      <c r="G68" s="306" t="str">
        <f>IFERROR(VLOOKUP($A68,Tabulations!$A:$X,15,FALSE),"UNKNOWN")</f>
        <v>UNKNOWN</v>
      </c>
      <c r="H68" s="307" t="str">
        <f>IFERROR(VLOOKUP($A68,Tabulations!$A:$X,16,FALSE),"UNKNOWN")</f>
        <v>UNKNOWN</v>
      </c>
      <c r="I68" s="326"/>
      <c r="J68" s="317"/>
      <c r="K68" s="310" t="s">
        <v>3031</v>
      </c>
      <c r="L68" s="310"/>
      <c r="M68" s="310"/>
      <c r="N68" s="310"/>
      <c r="O68" s="310"/>
      <c r="P68" s="310"/>
    </row>
    <row r="69" spans="1:16" ht="21" thickTop="1" thickBot="1" x14ac:dyDescent="0.45">
      <c r="A69" s="314"/>
      <c r="B69" s="502" t="str">
        <f>IFERROR(VLOOKUP($A69,Tabulations!$A:$F,6,FALSE),"UNACCEPTABLE KEY")</f>
        <v>UNACCEPTABLE KEY</v>
      </c>
      <c r="C69" s="502" t="str">
        <f>IFERROR(VLOOKUP($B69,Database!A:F,6,FALSE),"No FG in this row to plan")</f>
        <v>No FG in this row to plan</v>
      </c>
      <c r="D69" s="306" t="str">
        <f>IFERROR(VLOOKUP($B69,Database!A:D,4,FALSE),"NO")</f>
        <v>NO</v>
      </c>
      <c r="E69" s="306" t="str">
        <f>IFERROR(VLOOKUP($B69,Database!A:F,3,FALSE),"NO")</f>
        <v>NO</v>
      </c>
      <c r="F69" s="307" t="str">
        <f>IFERROR(VLOOKUP($A69,Tabulations!A:N,14,FALSE),"UNKNOWN")</f>
        <v>UNKNOWN</v>
      </c>
      <c r="G69" s="306" t="str">
        <f>IFERROR(VLOOKUP($A69,Tabulations!$A:$X,15,FALSE),"UNKNOWN")</f>
        <v>UNKNOWN</v>
      </c>
      <c r="H69" s="307" t="str">
        <f>IFERROR(VLOOKUP($A69,Tabulations!$A:$X,16,FALSE),"UNKNOWN")</f>
        <v>UNKNOWN</v>
      </c>
      <c r="I69" s="326"/>
      <c r="J69" s="317"/>
      <c r="K69" s="293" t="s">
        <v>2971</v>
      </c>
      <c r="L69" s="293" t="s">
        <v>3521</v>
      </c>
      <c r="M69" s="302" t="s">
        <v>3027</v>
      </c>
      <c r="N69" s="302" t="s">
        <v>3029</v>
      </c>
      <c r="O69" s="302" t="s">
        <v>2976</v>
      </c>
      <c r="P69" s="302" t="s">
        <v>3032</v>
      </c>
    </row>
    <row r="70" spans="1:16" ht="21" thickTop="1" thickBot="1" x14ac:dyDescent="0.45">
      <c r="A70" s="314"/>
      <c r="B70" s="502" t="str">
        <f>IFERROR(VLOOKUP($A70,Tabulations!$A:$F,6,FALSE),"UNACCEPTABLE KEY")</f>
        <v>UNACCEPTABLE KEY</v>
      </c>
      <c r="C70" s="502" t="str">
        <f>IFERROR(VLOOKUP($B70,Database!A:F,6,FALSE),"No FG in this row to plan")</f>
        <v>No FG in this row to plan</v>
      </c>
      <c r="D70" s="306" t="str">
        <f>IFERROR(VLOOKUP($B70,Database!A:D,4,FALSE),"NO")</f>
        <v>NO</v>
      </c>
      <c r="E70" s="306" t="str">
        <f>IFERROR(VLOOKUP($B70,Database!A:F,3,FALSE),"NO")</f>
        <v>NO</v>
      </c>
      <c r="F70" s="307" t="str">
        <f>IFERROR(VLOOKUP($A70,Tabulations!A:N,14,FALSE),"UNKNOWN")</f>
        <v>UNKNOWN</v>
      </c>
      <c r="G70" s="306" t="str">
        <f>IFERROR(VLOOKUP($A70,Tabulations!$A:$X,15,FALSE),"UNKNOWN")</f>
        <v>UNKNOWN</v>
      </c>
      <c r="H70" s="307" t="str">
        <f>IFERROR(VLOOKUP($A70,Tabulations!$A:$X,16,FALSE),"UNKNOWN")</f>
        <v>UNKNOWN</v>
      </c>
      <c r="I70" s="326"/>
      <c r="J70" s="317"/>
      <c r="K70" s="293" t="str">
        <f>IFERROR(VLOOKUP($J70,Tabulations!$A:$F,6,FALSE),"Nope")</f>
        <v>Nope</v>
      </c>
      <c r="L70" s="293" t="str">
        <f>IFERROR(VLOOKUP($K70,Database!$A:$Y,6,FALSE),"NO")</f>
        <v>NO</v>
      </c>
      <c r="M70" s="302" t="str">
        <f>IFERROR(VLOOKUP($J70,Tabulations!$A:$X,14,FALSE),"0")</f>
        <v>0</v>
      </c>
      <c r="N70" s="302">
        <f>IFERROR(VLOOKUP($J70,Tabulations!$A:$X,15,FALSE),0)</f>
        <v>0</v>
      </c>
      <c r="O70" s="302">
        <f>IFERROR(VLOOKUP($J70,Tabulations!$A:$X,16,FALSE),0)</f>
        <v>0</v>
      </c>
      <c r="P70" s="303"/>
    </row>
    <row r="71" spans="1:16" ht="21" thickTop="1" thickBot="1" x14ac:dyDescent="0.45">
      <c r="A71" s="314"/>
      <c r="B71" s="502" t="str">
        <f>IFERROR(VLOOKUP($A71,Tabulations!$A:$F,6,FALSE),"UNACCEPTABLE KEY")</f>
        <v>UNACCEPTABLE KEY</v>
      </c>
      <c r="C71" s="502" t="str">
        <f>IFERROR(VLOOKUP($B71,Database!A:F,6,FALSE),"No FG in this row to plan")</f>
        <v>No FG in this row to plan</v>
      </c>
      <c r="D71" s="306" t="str">
        <f>IFERROR(VLOOKUP($B71,Database!A:D,4,FALSE),"NO")</f>
        <v>NO</v>
      </c>
      <c r="E71" s="306" t="str">
        <f>IFERROR(VLOOKUP($B71,Database!A:F,3,FALSE),"NO")</f>
        <v>NO</v>
      </c>
      <c r="F71" s="307" t="str">
        <f>IFERROR(VLOOKUP($A71,Tabulations!A:N,14,FALSE),"UNKNOWN")</f>
        <v>UNKNOWN</v>
      </c>
      <c r="G71" s="306" t="str">
        <f>IFERROR(VLOOKUP($A71,Tabulations!$A:$X,15,FALSE),"UNKNOWN")</f>
        <v>UNKNOWN</v>
      </c>
      <c r="H71" s="307" t="str">
        <f>IFERROR(VLOOKUP($A71,Tabulations!$A:$X,16,FALSE),"UNKNOWN")</f>
        <v>UNKNOWN</v>
      </c>
      <c r="I71" s="326"/>
      <c r="J71" s="317"/>
      <c r="K71" s="293" t="str">
        <f>IFERROR(VLOOKUP($J71,Tabulations!$A:$F,6,FALSE),"Nope")</f>
        <v>Nope</v>
      </c>
      <c r="L71" s="293" t="str">
        <f>IFERROR(VLOOKUP($K71,Database!$A:$Y,6,FALSE),"NO")</f>
        <v>NO</v>
      </c>
      <c r="M71" s="302" t="str">
        <f>IFERROR(VLOOKUP($J71,Tabulations!$A:$X,14,FALSE),"0")</f>
        <v>0</v>
      </c>
      <c r="N71" s="302">
        <f>IFERROR(VLOOKUP($J71,Tabulations!$A:$X,15,FALSE),0)</f>
        <v>0</v>
      </c>
      <c r="O71" s="302">
        <f>IFERROR(VLOOKUP($J71,Tabulations!$A:$X,16,FALSE),0)</f>
        <v>0</v>
      </c>
      <c r="P71" s="303"/>
    </row>
    <row r="72" spans="1:16" ht="21" thickTop="1" thickBot="1" x14ac:dyDescent="0.45">
      <c r="A72" s="314"/>
      <c r="B72" s="502" t="str">
        <f>IFERROR(VLOOKUP($A72,Tabulations!$A:$F,6,FALSE),"UNACCEPTABLE KEY")</f>
        <v>UNACCEPTABLE KEY</v>
      </c>
      <c r="C72" s="502" t="str">
        <f>IFERROR(VLOOKUP($B72,Database!A:F,6,FALSE),"No FG in this row to plan")</f>
        <v>No FG in this row to plan</v>
      </c>
      <c r="D72" s="306" t="str">
        <f>IFERROR(VLOOKUP($B72,Database!A:D,4,FALSE),"NO")</f>
        <v>NO</v>
      </c>
      <c r="E72" s="306" t="str">
        <f>IFERROR(VLOOKUP($B72,Database!A:F,3,FALSE),"NO")</f>
        <v>NO</v>
      </c>
      <c r="F72" s="307" t="str">
        <f>IFERROR(VLOOKUP($A72,Tabulations!A:N,14,FALSE),"UNKNOWN")</f>
        <v>UNKNOWN</v>
      </c>
      <c r="G72" s="306" t="str">
        <f>IFERROR(VLOOKUP($A72,Tabulations!$A:$X,15,FALSE),"UNKNOWN")</f>
        <v>UNKNOWN</v>
      </c>
      <c r="H72" s="307" t="str">
        <f>IFERROR(VLOOKUP($A72,Tabulations!$A:$X,16,FALSE),"UNKNOWN")</f>
        <v>UNKNOWN</v>
      </c>
      <c r="I72" s="326"/>
      <c r="J72" s="317"/>
      <c r="K72" s="293" t="str">
        <f>IFERROR(VLOOKUP($J72,Tabulations!$A:$F,6,FALSE),"Nope")</f>
        <v>Nope</v>
      </c>
      <c r="L72" s="293" t="str">
        <f>IFERROR(VLOOKUP($K72,Database!$A:$Y,6,FALSE),"NO")</f>
        <v>NO</v>
      </c>
      <c r="M72" s="302" t="str">
        <f>IFERROR(VLOOKUP($J72,Tabulations!$A:$X,14,FALSE),"0")</f>
        <v>0</v>
      </c>
      <c r="N72" s="302">
        <f>IFERROR(VLOOKUP($J72,Tabulations!$A:$X,15,FALSE),0)</f>
        <v>0</v>
      </c>
      <c r="O72" s="302">
        <f>IFERROR(VLOOKUP($J72,Tabulations!$A:$X,16,FALSE),0)</f>
        <v>0</v>
      </c>
      <c r="P72" s="303"/>
    </row>
    <row r="73" spans="1:16" ht="21" thickTop="1" thickBot="1" x14ac:dyDescent="0.45">
      <c r="A73" s="314"/>
      <c r="B73" s="502" t="str">
        <f>IFERROR(VLOOKUP($A73,Tabulations!$A:$F,6,FALSE),"UNACCEPTABLE KEY")</f>
        <v>UNACCEPTABLE KEY</v>
      </c>
      <c r="C73" s="502" t="str">
        <f>IFERROR(VLOOKUP($B73,Database!A:F,6,FALSE),"No FG in this row to plan")</f>
        <v>No FG in this row to plan</v>
      </c>
      <c r="D73" s="306" t="str">
        <f>IFERROR(VLOOKUP($B73,Database!A:D,4,FALSE),"NO")</f>
        <v>NO</v>
      </c>
      <c r="E73" s="306" t="str">
        <f>IFERROR(VLOOKUP($B73,Database!A:F,3,FALSE),"NO")</f>
        <v>NO</v>
      </c>
      <c r="F73" s="307" t="str">
        <f>IFERROR(VLOOKUP($A73,Tabulations!A:N,14,FALSE),"UNKNOWN")</f>
        <v>UNKNOWN</v>
      </c>
      <c r="G73" s="306" t="str">
        <f>IFERROR(VLOOKUP($A73,Tabulations!$A:$X,15,FALSE),"UNKNOWN")</f>
        <v>UNKNOWN</v>
      </c>
      <c r="H73" s="307" t="str">
        <f>IFERROR(VLOOKUP($A73,Tabulations!$A:$X,16,FALSE),"UNKNOWN")</f>
        <v>UNKNOWN</v>
      </c>
      <c r="I73" s="326"/>
      <c r="J73" s="317"/>
      <c r="K73" s="293" t="str">
        <f>IFERROR(VLOOKUP($J73,Tabulations!$A:$F,6,FALSE),"Nope")</f>
        <v>Nope</v>
      </c>
      <c r="L73" s="293" t="str">
        <f>IFERROR(VLOOKUP($K73,Database!$A:$Y,6,FALSE),"NO")</f>
        <v>NO</v>
      </c>
      <c r="M73" s="302" t="str">
        <f>IFERROR(VLOOKUP($J73,Tabulations!$A:$X,14,FALSE),"0")</f>
        <v>0</v>
      </c>
      <c r="N73" s="302">
        <f>IFERROR(VLOOKUP($J73,Tabulations!$A:$X,15,FALSE),0)</f>
        <v>0</v>
      </c>
      <c r="O73" s="302">
        <f>IFERROR(VLOOKUP($J73,Tabulations!$A:$X,16,FALSE),0)</f>
        <v>0</v>
      </c>
      <c r="P73" s="303"/>
    </row>
    <row r="74" spans="1:16" ht="21" thickTop="1" thickBot="1" x14ac:dyDescent="0.45">
      <c r="A74" s="314"/>
      <c r="B74" s="502" t="str">
        <f>IFERROR(VLOOKUP($A74,Tabulations!$A:$F,6,FALSE),"UNACCEPTABLE KEY")</f>
        <v>UNACCEPTABLE KEY</v>
      </c>
      <c r="C74" s="502" t="str">
        <f>IFERROR(VLOOKUP($B74,Database!A:F,6,FALSE),"No FG in this row to plan")</f>
        <v>No FG in this row to plan</v>
      </c>
      <c r="D74" s="306" t="str">
        <f>IFERROR(VLOOKUP($B74,Database!A:D,4,FALSE),"NO")</f>
        <v>NO</v>
      </c>
      <c r="E74" s="306" t="str">
        <f>IFERROR(VLOOKUP($B74,Database!A:F,3,FALSE),"NO")</f>
        <v>NO</v>
      </c>
      <c r="F74" s="307" t="str">
        <f>IFERROR(VLOOKUP($A74,Tabulations!A:N,14,FALSE),"UNKNOWN")</f>
        <v>UNKNOWN</v>
      </c>
      <c r="G74" s="306" t="str">
        <f>IFERROR(VLOOKUP($A74,Tabulations!$A:$X,15,FALSE),"UNKNOWN")</f>
        <v>UNKNOWN</v>
      </c>
      <c r="H74" s="307" t="str">
        <f>IFERROR(VLOOKUP($A74,Tabulations!$A:$X,16,FALSE),"UNKNOWN")</f>
        <v>UNKNOWN</v>
      </c>
      <c r="I74" s="326"/>
      <c r="J74" s="317"/>
      <c r="K74" s="293" t="str">
        <f>IFERROR(VLOOKUP($J74,Tabulations!$A:$F,6,FALSE),"Nope")</f>
        <v>Nope</v>
      </c>
      <c r="L74" s="293" t="str">
        <f>IFERROR(VLOOKUP($K74,Database!$A:$Y,6,FALSE),"NO")</f>
        <v>NO</v>
      </c>
      <c r="M74" s="302" t="str">
        <f>IFERROR(VLOOKUP($J74,Tabulations!$A:$X,14,FALSE),"0")</f>
        <v>0</v>
      </c>
      <c r="N74" s="302">
        <f>IFERROR(VLOOKUP($J74,Tabulations!$A:$X,15,FALSE),0)</f>
        <v>0</v>
      </c>
      <c r="O74" s="302">
        <f>IFERROR(VLOOKUP($J74,Tabulations!$A:$X,16,FALSE),0)</f>
        <v>0</v>
      </c>
      <c r="P74" s="303"/>
    </row>
    <row r="75" spans="1:16" ht="21" thickTop="1" thickBot="1" x14ac:dyDescent="0.45">
      <c r="A75" s="314"/>
      <c r="B75" s="502" t="str">
        <f>IFERROR(VLOOKUP($A75,Tabulations!$A:$F,6,FALSE),"UNACCEPTABLE KEY")</f>
        <v>UNACCEPTABLE KEY</v>
      </c>
      <c r="C75" s="502" t="str">
        <f>IFERROR(VLOOKUP($B75,Database!A:F,6,FALSE),"No FG in this row to plan")</f>
        <v>No FG in this row to plan</v>
      </c>
      <c r="D75" s="306" t="str">
        <f>IFERROR(VLOOKUP($B75,Database!A:D,4,FALSE),"NO")</f>
        <v>NO</v>
      </c>
      <c r="E75" s="306" t="str">
        <f>IFERROR(VLOOKUP($B75,Database!A:F,3,FALSE),"NO")</f>
        <v>NO</v>
      </c>
      <c r="F75" s="307" t="str">
        <f>IFERROR(VLOOKUP($A75,Tabulations!A:N,14,FALSE),"UNKNOWN")</f>
        <v>UNKNOWN</v>
      </c>
      <c r="G75" s="306" t="str">
        <f>IFERROR(VLOOKUP($A75,Tabulations!$A:$X,15,FALSE),"UNKNOWN")</f>
        <v>UNKNOWN</v>
      </c>
      <c r="H75" s="307" t="str">
        <f>IFERROR(VLOOKUP($A75,Tabulations!$A:$X,16,FALSE),"UNKNOWN")</f>
        <v>UNKNOWN</v>
      </c>
      <c r="I75" s="326"/>
      <c r="J75" s="317"/>
      <c r="K75" s="293" t="str">
        <f>IFERROR(VLOOKUP($J75,Tabulations!$A:$F,6,FALSE),"Nope")</f>
        <v>Nope</v>
      </c>
      <c r="L75" s="293" t="str">
        <f>IFERROR(VLOOKUP($K75,Database!$A:$Y,6,FALSE),"NO")</f>
        <v>NO</v>
      </c>
      <c r="M75" s="302" t="str">
        <f>IFERROR(VLOOKUP($J75,Tabulations!$A:$X,14,FALSE),"0")</f>
        <v>0</v>
      </c>
      <c r="N75" s="302">
        <f>IFERROR(VLOOKUP($J75,Tabulations!$A:$X,15,FALSE),0)</f>
        <v>0</v>
      </c>
      <c r="O75" s="302">
        <f>IFERROR(VLOOKUP($J75,Tabulations!$A:$X,16,FALSE),0)</f>
        <v>0</v>
      </c>
      <c r="P75" s="303"/>
    </row>
    <row r="76" spans="1:16" ht="21" thickTop="1" thickBot="1" x14ac:dyDescent="0.45">
      <c r="A76" s="314"/>
      <c r="B76" s="502" t="str">
        <f>IFERROR(VLOOKUP($A76,Tabulations!$A:$F,6,FALSE),"UNACCEPTABLE KEY")</f>
        <v>UNACCEPTABLE KEY</v>
      </c>
      <c r="C76" s="502" t="str">
        <f>IFERROR(VLOOKUP($B76,Database!A:F,6,FALSE),"No FG in this row to plan")</f>
        <v>No FG in this row to plan</v>
      </c>
      <c r="D76" s="306" t="str">
        <f>IFERROR(VLOOKUP($B76,Database!A:D,4,FALSE),"NO")</f>
        <v>NO</v>
      </c>
      <c r="E76" s="306" t="str">
        <f>IFERROR(VLOOKUP($B76,Database!A:F,3,FALSE),"NO")</f>
        <v>NO</v>
      </c>
      <c r="F76" s="307" t="str">
        <f>IFERROR(VLOOKUP($A76,Tabulations!A:N,14,FALSE),"UNKNOWN")</f>
        <v>UNKNOWN</v>
      </c>
      <c r="G76" s="306" t="str">
        <f>IFERROR(VLOOKUP($A76,Tabulations!$A:$X,15,FALSE),"UNKNOWN")</f>
        <v>UNKNOWN</v>
      </c>
      <c r="H76" s="307" t="str">
        <f>IFERROR(VLOOKUP($A76,Tabulations!$A:$X,16,FALSE),"UNKNOWN")</f>
        <v>UNKNOWN</v>
      </c>
      <c r="I76" s="326"/>
      <c r="J76" s="317"/>
      <c r="K76" s="293" t="str">
        <f>IFERROR(VLOOKUP($J76,Tabulations!$A:$F,6,FALSE),"Nope")</f>
        <v>Nope</v>
      </c>
      <c r="L76" s="293" t="str">
        <f>IFERROR(VLOOKUP($K76,Database!$A:$Y,6,FALSE),"NO")</f>
        <v>NO</v>
      </c>
      <c r="M76" s="302" t="str">
        <f>IFERROR(VLOOKUP($J76,Tabulations!$A:$X,14,FALSE),"0")</f>
        <v>0</v>
      </c>
      <c r="N76" s="302">
        <f>IFERROR(VLOOKUP($J76,Tabulations!$A:$X,15,FALSE),0)</f>
        <v>0</v>
      </c>
      <c r="O76" s="302">
        <f>IFERROR(VLOOKUP($J76,Tabulations!$A:$X,16,FALSE),0)</f>
        <v>0</v>
      </c>
      <c r="P76" s="303"/>
    </row>
    <row r="77" spans="1:16" ht="21" thickTop="1" thickBot="1" x14ac:dyDescent="0.45">
      <c r="A77" s="314"/>
      <c r="B77" s="502" t="str">
        <f>IFERROR(VLOOKUP($A77,Tabulations!$A:$F,6,FALSE),"UNACCEPTABLE KEY")</f>
        <v>UNACCEPTABLE KEY</v>
      </c>
      <c r="C77" s="502" t="str">
        <f>IFERROR(VLOOKUP($B77,Database!A:F,6,FALSE),"No FG in this row to plan")</f>
        <v>No FG in this row to plan</v>
      </c>
      <c r="D77" s="306" t="str">
        <f>IFERROR(VLOOKUP($B77,Database!A:D,4,FALSE),"NO")</f>
        <v>NO</v>
      </c>
      <c r="E77" s="306" t="str">
        <f>IFERROR(VLOOKUP($B77,Database!A:F,3,FALSE),"NO")</f>
        <v>NO</v>
      </c>
      <c r="F77" s="307" t="str">
        <f>IFERROR(VLOOKUP($A77,Tabulations!A:N,14,FALSE),"UNKNOWN")</f>
        <v>UNKNOWN</v>
      </c>
      <c r="G77" s="306" t="str">
        <f>IFERROR(VLOOKUP($A77,Tabulations!$A:$X,15,FALSE),"UNKNOWN")</f>
        <v>UNKNOWN</v>
      </c>
      <c r="H77" s="307" t="str">
        <f>IFERROR(VLOOKUP($A77,Tabulations!$A:$X,16,FALSE),"UNKNOWN")</f>
        <v>UNKNOWN</v>
      </c>
      <c r="I77" s="326"/>
      <c r="J77" s="317"/>
      <c r="K77" s="293" t="str">
        <f>IFERROR(VLOOKUP($J77,Tabulations!$A:$F,6,FALSE),"Nope")</f>
        <v>Nope</v>
      </c>
      <c r="L77" s="293" t="str">
        <f>IFERROR(VLOOKUP($K77,Database!$A:$Y,6,FALSE),"NO")</f>
        <v>NO</v>
      </c>
      <c r="M77" s="302" t="str">
        <f>IFERROR(VLOOKUP($J77,Tabulations!$A:$X,14,FALSE),"0")</f>
        <v>0</v>
      </c>
      <c r="N77" s="302">
        <f>IFERROR(VLOOKUP($J77,Tabulations!$A:$X,15,FALSE),0)</f>
        <v>0</v>
      </c>
      <c r="O77" s="302">
        <f>IFERROR(VLOOKUP($J77,Tabulations!$A:$X,16,FALSE),0)</f>
        <v>0</v>
      </c>
      <c r="P77" s="303"/>
    </row>
    <row r="78" spans="1:16" ht="21" thickTop="1" thickBot="1" x14ac:dyDescent="0.45">
      <c r="A78" s="314"/>
      <c r="B78" s="502" t="str">
        <f>IFERROR(VLOOKUP($A78,Tabulations!$A:$F,6,FALSE),"UNACCEPTABLE KEY")</f>
        <v>UNACCEPTABLE KEY</v>
      </c>
      <c r="C78" s="502" t="str">
        <f>IFERROR(VLOOKUP($B78,Database!A:F,6,FALSE),"No FG in this row to plan")</f>
        <v>No FG in this row to plan</v>
      </c>
      <c r="D78" s="306" t="str">
        <f>IFERROR(VLOOKUP($B78,Database!A:D,4,FALSE),"NO")</f>
        <v>NO</v>
      </c>
      <c r="E78" s="306" t="str">
        <f>IFERROR(VLOOKUP($B78,Database!A:F,3,FALSE),"NO")</f>
        <v>NO</v>
      </c>
      <c r="F78" s="307" t="str">
        <f>IFERROR(VLOOKUP($A78,Tabulations!A:N,14,FALSE),"UNKNOWN")</f>
        <v>UNKNOWN</v>
      </c>
      <c r="G78" s="306" t="str">
        <f>IFERROR(VLOOKUP($A78,Tabulations!$A:$X,15,FALSE),"UNKNOWN")</f>
        <v>UNKNOWN</v>
      </c>
      <c r="H78" s="307" t="str">
        <f>IFERROR(VLOOKUP($A78,Tabulations!$A:$X,16,FALSE),"UNKNOWN")</f>
        <v>UNKNOWN</v>
      </c>
      <c r="I78" s="326"/>
      <c r="J78" s="317"/>
      <c r="K78" s="293" t="str">
        <f>IFERROR(VLOOKUP($J78,Tabulations!$A:$F,6,FALSE),"Nope")</f>
        <v>Nope</v>
      </c>
      <c r="L78" s="293" t="str">
        <f>IFERROR(VLOOKUP($K78,Database!$A:$Y,6,FALSE),"NO")</f>
        <v>NO</v>
      </c>
      <c r="M78" s="302" t="str">
        <f>IFERROR(VLOOKUP($J78,Tabulations!$A:$X,14,FALSE),"0")</f>
        <v>0</v>
      </c>
      <c r="N78" s="302">
        <f>IFERROR(VLOOKUP($J78,Tabulations!$A:$X,15,FALSE),0)</f>
        <v>0</v>
      </c>
      <c r="O78" s="302">
        <f>IFERROR(VLOOKUP($J78,Tabulations!$A:$X,16,FALSE),0)</f>
        <v>0</v>
      </c>
      <c r="P78" s="302"/>
    </row>
    <row r="79" spans="1:16" ht="21" thickTop="1" thickBot="1" x14ac:dyDescent="0.45">
      <c r="A79" s="314"/>
      <c r="B79" s="502" t="str">
        <f>IFERROR(VLOOKUP($A79,Tabulations!$A:$F,6,FALSE),"UNACCEPTABLE KEY")</f>
        <v>UNACCEPTABLE KEY</v>
      </c>
      <c r="C79" s="502" t="str">
        <f>IFERROR(VLOOKUP($B79,Database!A:F,6,FALSE),"No FG in this row to plan")</f>
        <v>No FG in this row to plan</v>
      </c>
      <c r="D79" s="306" t="str">
        <f>IFERROR(VLOOKUP($B79,Database!A:D,4,FALSE),"NO")</f>
        <v>NO</v>
      </c>
      <c r="E79" s="306" t="str">
        <f>IFERROR(VLOOKUP($B79,Database!A:F,3,FALSE),"NO")</f>
        <v>NO</v>
      </c>
      <c r="F79" s="307" t="str">
        <f>IFERROR(VLOOKUP($A79,Tabulations!A:N,14,FALSE),"UNKNOWN")</f>
        <v>UNKNOWN</v>
      </c>
      <c r="G79" s="306" t="str">
        <f>IFERROR(VLOOKUP($A79,Tabulations!$A:$X,15,FALSE),"UNKNOWN")</f>
        <v>UNKNOWN</v>
      </c>
      <c r="H79" s="307" t="str">
        <f>IFERROR(VLOOKUP($A79,Tabulations!$A:$X,16,FALSE),"UNKNOWN")</f>
        <v>UNKNOWN</v>
      </c>
      <c r="I79" s="326"/>
      <c r="J79" s="317"/>
      <c r="K79" s="293" t="str">
        <f>IFERROR(VLOOKUP($J79,Tabulations!$A:$F,6,FALSE),"Nope")</f>
        <v>Nope</v>
      </c>
      <c r="L79" s="293" t="str">
        <f>IFERROR(VLOOKUP($K79,Database!$A:$Y,6,FALSE),"NO")</f>
        <v>NO</v>
      </c>
      <c r="M79" s="302" t="str">
        <f>IFERROR(VLOOKUP($J79,Tabulations!$A:$X,14,FALSE),"0")</f>
        <v>0</v>
      </c>
      <c r="N79" s="302">
        <f>IFERROR(VLOOKUP($J79,Tabulations!$A:$X,15,FALSE),0)</f>
        <v>0</v>
      </c>
      <c r="O79" s="302">
        <f>IFERROR(VLOOKUP($J79,Tabulations!$A:$X,16,FALSE),0)</f>
        <v>0</v>
      </c>
      <c r="P79" s="302"/>
    </row>
    <row r="80" spans="1:16" ht="21" thickTop="1" thickBot="1" x14ac:dyDescent="0.45">
      <c r="A80" s="314"/>
      <c r="B80" s="502" t="str">
        <f>IFERROR(VLOOKUP($A80,Tabulations!$A:$F,6,FALSE),"UNACCEPTABLE KEY")</f>
        <v>UNACCEPTABLE KEY</v>
      </c>
      <c r="C80" s="502" t="str">
        <f>IFERROR(VLOOKUP($B80,Database!A:F,6,FALSE),"No FG in this row to plan")</f>
        <v>No FG in this row to plan</v>
      </c>
      <c r="D80" s="306" t="str">
        <f>IFERROR(VLOOKUP($B80,Database!A:D,4,FALSE),"NO")</f>
        <v>NO</v>
      </c>
      <c r="E80" s="306" t="str">
        <f>IFERROR(VLOOKUP($B80,Database!A:F,3,FALSE),"NO")</f>
        <v>NO</v>
      </c>
      <c r="F80" s="307" t="str">
        <f>IFERROR(VLOOKUP($A80,Tabulations!A:N,14,FALSE),"UNKNOWN")</f>
        <v>UNKNOWN</v>
      </c>
      <c r="G80" s="306" t="str">
        <f>IFERROR(VLOOKUP($A80,Tabulations!$A:$X,15,FALSE),"UNKNOWN")</f>
        <v>UNKNOWN</v>
      </c>
      <c r="H80" s="307" t="str">
        <f>IFERROR(VLOOKUP($A80,Tabulations!$A:$X,16,FALSE),"UNKNOWN")</f>
        <v>UNKNOWN</v>
      </c>
      <c r="I80" s="326"/>
      <c r="J80" s="317"/>
      <c r="K80" s="293" t="str">
        <f>IFERROR(VLOOKUP($J80,Tabulations!$A:$F,6,FALSE),"Nope")</f>
        <v>Nope</v>
      </c>
      <c r="L80" s="293" t="str">
        <f>IFERROR(VLOOKUP($K80,Database!$A:$Y,6,FALSE),"NO")</f>
        <v>NO</v>
      </c>
      <c r="M80" s="302" t="str">
        <f>IFERROR(VLOOKUP($J80,Tabulations!$A:$X,14,FALSE),"0")</f>
        <v>0</v>
      </c>
      <c r="N80" s="302">
        <f>IFERROR(VLOOKUP($J80,Tabulations!$A:$X,15,FALSE),0)</f>
        <v>0</v>
      </c>
      <c r="O80" s="302">
        <f>IFERROR(VLOOKUP($J80,Tabulations!$A:$X,16,FALSE),0)</f>
        <v>0</v>
      </c>
      <c r="P80" s="302"/>
    </row>
    <row r="81" spans="1:26" ht="21" thickTop="1" thickBot="1" x14ac:dyDescent="0.45">
      <c r="A81" s="314"/>
      <c r="B81" s="502" t="str">
        <f>IFERROR(VLOOKUP($A81,Tabulations!$A:$F,6,FALSE),"UNACCEPTABLE KEY")</f>
        <v>UNACCEPTABLE KEY</v>
      </c>
      <c r="C81" s="502" t="str">
        <f>IFERROR(VLOOKUP($B81,Database!A:F,6,FALSE),"No FG in this row to plan")</f>
        <v>No FG in this row to plan</v>
      </c>
      <c r="D81" s="306" t="str">
        <f>IFERROR(VLOOKUP($B81,Database!A:D,4,FALSE),"NO")</f>
        <v>NO</v>
      </c>
      <c r="E81" s="306" t="str">
        <f>IFERROR(VLOOKUP($B81,Database!A:F,3,FALSE),"NO")</f>
        <v>NO</v>
      </c>
      <c r="F81" s="307" t="str">
        <f>IFERROR(VLOOKUP($A81,Tabulations!A:N,14,FALSE),"UNKNOWN")</f>
        <v>UNKNOWN</v>
      </c>
      <c r="G81" s="306" t="str">
        <f>IFERROR(VLOOKUP($A81,Tabulations!$A:$X,15,FALSE),"UNKNOWN")</f>
        <v>UNKNOWN</v>
      </c>
      <c r="H81" s="307" t="str">
        <f>IFERROR(VLOOKUP($A81,Tabulations!$A:$X,16,FALSE),"UNKNOWN")</f>
        <v>UNKNOWN</v>
      </c>
      <c r="I81" s="326"/>
      <c r="J81" s="317"/>
      <c r="K81" s="293" t="str">
        <f>IFERROR(VLOOKUP($J81,Tabulations!$A:$F,6,FALSE),"Nope")</f>
        <v>Nope</v>
      </c>
      <c r="L81" s="293" t="str">
        <f>IFERROR(VLOOKUP($K81,Database!$A:$Y,6,FALSE),"NO")</f>
        <v>NO</v>
      </c>
      <c r="M81" s="302" t="str">
        <f>IFERROR(VLOOKUP($J81,Tabulations!$A:$X,14,FALSE),"0")</f>
        <v>0</v>
      </c>
      <c r="N81" s="302">
        <f>IFERROR(VLOOKUP($J81,Tabulations!$A:$X,15,FALSE),0)</f>
        <v>0</v>
      </c>
      <c r="O81" s="302">
        <f>IFERROR(VLOOKUP($J81,Tabulations!$A:$X,16,FALSE),0)</f>
        <v>0</v>
      </c>
      <c r="P81" s="302"/>
    </row>
    <row r="82" spans="1:26" ht="21" thickTop="1" thickBot="1" x14ac:dyDescent="0.45">
      <c r="A82" s="314"/>
      <c r="B82" s="502" t="str">
        <f>IFERROR(VLOOKUP($A82,Tabulations!$A:$F,6,FALSE),"UNACCEPTABLE KEY")</f>
        <v>UNACCEPTABLE KEY</v>
      </c>
      <c r="C82" s="502" t="str">
        <f>IFERROR(VLOOKUP($B82,Database!A:F,6,FALSE),"No FG in this row to plan")</f>
        <v>No FG in this row to plan</v>
      </c>
      <c r="D82" s="306" t="str">
        <f>IFERROR(VLOOKUP($B82,Database!A:D,4,FALSE),"NO")</f>
        <v>NO</v>
      </c>
      <c r="E82" s="306" t="str">
        <f>IFERROR(VLOOKUP($B82,Database!A:F,3,FALSE),"NO")</f>
        <v>NO</v>
      </c>
      <c r="F82" s="307" t="str">
        <f>IFERROR(VLOOKUP($A82,Tabulations!A:N,14,FALSE),"UNKNOWN")</f>
        <v>UNKNOWN</v>
      </c>
      <c r="G82" s="306" t="str">
        <f>IFERROR(VLOOKUP($A82,Tabulations!$A:$X,15,FALSE),"UNKNOWN")</f>
        <v>UNKNOWN</v>
      </c>
      <c r="H82" s="307" t="str">
        <f>IFERROR(VLOOKUP($A82,Tabulations!$A:$X,16,FALSE),"UNKNOWN")</f>
        <v>UNKNOWN</v>
      </c>
      <c r="I82" s="326"/>
      <c r="J82" s="317"/>
      <c r="K82" s="293" t="str">
        <f>IFERROR(VLOOKUP($J82,Tabulations!$A:$F,6,FALSE),"Nope")</f>
        <v>Nope</v>
      </c>
      <c r="L82" s="293" t="str">
        <f>IFERROR(VLOOKUP($K82,Database!$A:$Y,6,FALSE),"NO")</f>
        <v>NO</v>
      </c>
      <c r="M82" s="302" t="str">
        <f>IFERROR(VLOOKUP($J82,Tabulations!$A:$X,14,FALSE),"0")</f>
        <v>0</v>
      </c>
      <c r="N82" s="302">
        <f>IFERROR(VLOOKUP($J82,Tabulations!$A:$X,15,FALSE),0)</f>
        <v>0</v>
      </c>
      <c r="O82" s="302">
        <f>IFERROR(VLOOKUP($J82,Tabulations!$A:$X,16,FALSE),0)</f>
        <v>0</v>
      </c>
      <c r="P82" s="302"/>
    </row>
    <row r="83" spans="1:26" ht="21" thickTop="1" thickBot="1" x14ac:dyDescent="0.45">
      <c r="A83" s="314"/>
      <c r="B83" s="502" t="str">
        <f>IFERROR(VLOOKUP($A83,Tabulations!$A:$F,6,FALSE),"UNACCEPTABLE KEY")</f>
        <v>UNACCEPTABLE KEY</v>
      </c>
      <c r="C83" s="502" t="str">
        <f>IFERROR(VLOOKUP($B83,Database!A:F,6,FALSE),"No FG in this row to plan")</f>
        <v>No FG in this row to plan</v>
      </c>
      <c r="D83" s="306" t="str">
        <f>IFERROR(VLOOKUP($B83,Database!A:D,4,FALSE),"NO")</f>
        <v>NO</v>
      </c>
      <c r="E83" s="306" t="str">
        <f>IFERROR(VLOOKUP($B83,Database!A:F,3,FALSE),"NO")</f>
        <v>NO</v>
      </c>
      <c r="F83" s="307" t="str">
        <f>IFERROR(VLOOKUP($A83,Tabulations!A:N,14,FALSE),"UNKNOWN")</f>
        <v>UNKNOWN</v>
      </c>
      <c r="G83" s="306" t="str">
        <f>IFERROR(VLOOKUP($A83,Tabulations!$A:$X,15,FALSE),"UNKNOWN")</f>
        <v>UNKNOWN</v>
      </c>
      <c r="H83" s="307" t="str">
        <f>IFERROR(VLOOKUP($A83,Tabulations!$A:$X,16,FALSE),"UNKNOWN")</f>
        <v>UNKNOWN</v>
      </c>
      <c r="I83" s="326"/>
      <c r="J83" s="317"/>
      <c r="K83" s="293" t="str">
        <f>IFERROR(VLOOKUP($J83,Tabulations!$A:$F,6,FALSE),"Nope")</f>
        <v>Nope</v>
      </c>
      <c r="L83" s="293" t="str">
        <f>IFERROR(VLOOKUP($K83,Database!$A:$Y,6,FALSE),"NO")</f>
        <v>NO</v>
      </c>
      <c r="M83" s="302" t="str">
        <f>IFERROR(VLOOKUP($J83,Tabulations!$A:$X,14,FALSE),"0")</f>
        <v>0</v>
      </c>
      <c r="N83" s="302">
        <f>IFERROR(VLOOKUP($J83,Tabulations!$A:$X,15,FALSE),0)</f>
        <v>0</v>
      </c>
      <c r="O83" s="302">
        <f>IFERROR(VLOOKUP($J83,Tabulations!$A:$X,16,FALSE),0)</f>
        <v>0</v>
      </c>
      <c r="P83" s="302"/>
    </row>
    <row r="84" spans="1:26" ht="21" thickTop="1" thickBot="1" x14ac:dyDescent="0.45">
      <c r="A84" s="314"/>
      <c r="B84" s="502" t="str">
        <f>IFERROR(VLOOKUP($A84,Tabulations!$A:$F,6,FALSE),"UNACCEPTABLE KEY")</f>
        <v>UNACCEPTABLE KEY</v>
      </c>
      <c r="C84" s="502" t="str">
        <f>IFERROR(VLOOKUP($B84,Database!A:F,6,FALSE),"No FG in this row to plan")</f>
        <v>No FG in this row to plan</v>
      </c>
      <c r="D84" s="306" t="str">
        <f>IFERROR(VLOOKUP($B84,Database!A:D,4,FALSE),"NO")</f>
        <v>NO</v>
      </c>
      <c r="E84" s="306" t="str">
        <f>IFERROR(VLOOKUP($B84,Database!A:F,3,FALSE),"NO")</f>
        <v>NO</v>
      </c>
      <c r="F84" s="307" t="str">
        <f>IFERROR(VLOOKUP($A84,Tabulations!A:N,14,FALSE),"UNKNOWN")</f>
        <v>UNKNOWN</v>
      </c>
      <c r="G84" s="306" t="str">
        <f>IFERROR(VLOOKUP($A84,Tabulations!$A:$X,15,FALSE),"UNKNOWN")</f>
        <v>UNKNOWN</v>
      </c>
      <c r="H84" s="307" t="str">
        <f>IFERROR(VLOOKUP($A84,Tabulations!$A:$X,16,FALSE),"UNKNOWN")</f>
        <v>UNKNOWN</v>
      </c>
      <c r="I84" s="326"/>
      <c r="J84" s="317"/>
      <c r="K84" s="293" t="str">
        <f>IFERROR(VLOOKUP($J84,Tabulations!$A:$F,6,FALSE),"Nope")</f>
        <v>Nope</v>
      </c>
      <c r="L84" s="293" t="str">
        <f>IFERROR(VLOOKUP($K84,Database!$A:$Y,6,FALSE),"NO")</f>
        <v>NO</v>
      </c>
      <c r="M84" s="302" t="str">
        <f>IFERROR(VLOOKUP($J84,Tabulations!$A:$X,14,FALSE),"0")</f>
        <v>0</v>
      </c>
      <c r="N84" s="302">
        <f>IFERROR(VLOOKUP($J84,Tabulations!$A:$X,15,FALSE),0)</f>
        <v>0</v>
      </c>
      <c r="O84" s="302">
        <f>IFERROR(VLOOKUP($J84,Tabulations!$A:$X,16,FALSE),0)</f>
        <v>0</v>
      </c>
      <c r="P84" s="302"/>
    </row>
    <row r="85" spans="1:26" ht="21" thickTop="1" thickBot="1" x14ac:dyDescent="0.45">
      <c r="B85" s="502" t="str">
        <f>IFERROR(VLOOKUP($A85,Tabulations!$A:$F,6,FALSE),"UNACCEPTABLE KEY")</f>
        <v>UNACCEPTABLE KEY</v>
      </c>
      <c r="C85" s="502" t="str">
        <f>IFERROR(VLOOKUP($B85,Database!A:F,6,FALSE),"No FG in this row to plan")</f>
        <v>No FG in this row to plan</v>
      </c>
      <c r="D85" s="306" t="str">
        <f>IFERROR(VLOOKUP($B85,Database!A:D,4,FALSE),"NO")</f>
        <v>NO</v>
      </c>
      <c r="E85" s="306" t="str">
        <f>IFERROR(VLOOKUP($B85,Database!A:F,3,FALSE),"NO")</f>
        <v>NO</v>
      </c>
      <c r="F85" s="307" t="str">
        <f>IFERROR(VLOOKUP($A85,Tabulations!A:N,14,FALSE),"UNKNOWN")</f>
        <v>UNKNOWN</v>
      </c>
      <c r="G85" s="306" t="str">
        <f>IFERROR(VLOOKUP($A85,Tabulations!$A:$X,15,FALSE),"UNKNOWN")</f>
        <v>UNKNOWN</v>
      </c>
      <c r="H85" s="307" t="str">
        <f>IFERROR(VLOOKUP($A85,Tabulations!$A:$X,16,FALSE),"UNKNOWN")</f>
        <v>UNKNOWN</v>
      </c>
      <c r="I85" s="326"/>
      <c r="J85" s="317"/>
      <c r="K85" s="293" t="str">
        <f>IFERROR(VLOOKUP($J85,Tabulations!$A:$F,6,FALSE),"Nope")</f>
        <v>Nope</v>
      </c>
      <c r="L85" s="293" t="str">
        <f>IFERROR(VLOOKUP($K85,Database!$A:$Y,6,FALSE),"NO")</f>
        <v>NO</v>
      </c>
      <c r="M85" s="302" t="str">
        <f>IFERROR(VLOOKUP($J85,Tabulations!$A:$X,14,FALSE),"0")</f>
        <v>0</v>
      </c>
      <c r="N85" s="302">
        <f>IFERROR(VLOOKUP($J85,Tabulations!$A:$X,15,FALSE),0)</f>
        <v>0</v>
      </c>
      <c r="O85" s="302">
        <f>IFERROR(VLOOKUP($J85,Tabulations!$A:$X,16,FALSE),0)</f>
        <v>0</v>
      </c>
      <c r="P85" s="302"/>
    </row>
    <row r="86" spans="1:26" ht="21" thickTop="1" thickBot="1" x14ac:dyDescent="0.45">
      <c r="B86" s="502" t="str">
        <f>IFERROR(VLOOKUP($A86,Tabulations!$A:$F,6,FALSE),"UNACCEPTABLE KEY")</f>
        <v>UNACCEPTABLE KEY</v>
      </c>
      <c r="C86" s="502" t="str">
        <f>IFERROR(VLOOKUP($B86,Database!A:F,6,FALSE),"No FG in this row to plan")</f>
        <v>No FG in this row to plan</v>
      </c>
      <c r="D86" s="306" t="str">
        <f>IFERROR(VLOOKUP($B86,Database!A:D,4,FALSE),"NO")</f>
        <v>NO</v>
      </c>
      <c r="E86" s="306" t="str">
        <f>IFERROR(VLOOKUP($B86,Database!A:F,3,FALSE),"NO")</f>
        <v>NO</v>
      </c>
      <c r="F86" s="307" t="str">
        <f>IFERROR(VLOOKUP($A86,Tabulations!A:N,14,FALSE),"UNKNOWN")</f>
        <v>UNKNOWN</v>
      </c>
      <c r="G86" s="306" t="str">
        <f>IFERROR(VLOOKUP($A86,Tabulations!$A:$X,15,FALSE),"UNKNOWN")</f>
        <v>UNKNOWN</v>
      </c>
      <c r="H86" s="307" t="str">
        <f>IFERROR(VLOOKUP($A86,Tabulations!$A:$X,16,FALSE),"UNKNOWN")</f>
        <v>UNKNOWN</v>
      </c>
      <c r="I86" s="326"/>
      <c r="J86" s="317"/>
      <c r="K86" s="293" t="str">
        <f>IFERROR(VLOOKUP($J86,Tabulations!$A:$F,6,FALSE),"Nope")</f>
        <v>Nope</v>
      </c>
      <c r="L86" s="293" t="str">
        <f>IFERROR(VLOOKUP($K86,Database!$A:$Y,6,FALSE),"NO")</f>
        <v>NO</v>
      </c>
      <c r="M86" s="302" t="str">
        <f>IFERROR(VLOOKUP($J86,Tabulations!$A:$X,14,FALSE),"0")</f>
        <v>0</v>
      </c>
      <c r="N86" s="302">
        <f>IFERROR(VLOOKUP($J86,Tabulations!$A:$X,15,FALSE),0)</f>
        <v>0</v>
      </c>
      <c r="O86" s="302">
        <f>IFERROR(VLOOKUP($J86,Tabulations!$A:$X,16,FALSE),0)</f>
        <v>0</v>
      </c>
      <c r="P86" s="302"/>
    </row>
    <row r="87" spans="1:26" ht="21" thickTop="1" thickBot="1" x14ac:dyDescent="0.45">
      <c r="B87" s="502" t="str">
        <f>IFERROR(VLOOKUP($A87,Tabulations!$A:$F,6,FALSE),"UNACCEPTABLE KEY")</f>
        <v>UNACCEPTABLE KEY</v>
      </c>
      <c r="C87" s="502" t="str">
        <f>IFERROR(VLOOKUP($B87,Database!A:F,6,FALSE),"No FG in this row to plan")</f>
        <v>No FG in this row to plan</v>
      </c>
      <c r="D87" s="306" t="str">
        <f>IFERROR(VLOOKUP($B87,Database!A:D,4,FALSE),"NO")</f>
        <v>NO</v>
      </c>
      <c r="E87" s="306" t="str">
        <f>IFERROR(VLOOKUP($B87,Database!A:F,3,FALSE),"NO")</f>
        <v>NO</v>
      </c>
      <c r="F87" s="307" t="str">
        <f>IFERROR(VLOOKUP($A87,Tabulations!A:N,14,FALSE),"UNKNOWN")</f>
        <v>UNKNOWN</v>
      </c>
      <c r="G87" s="306" t="str">
        <f>IFERROR(VLOOKUP($A87,Tabulations!$A:$X,15,FALSE),"UNKNOWN")</f>
        <v>UNKNOWN</v>
      </c>
      <c r="H87" s="307" t="str">
        <f>IFERROR(VLOOKUP($A87,Tabulations!$A:$X,16,FALSE),"UNKNOWN")</f>
        <v>UNKNOWN</v>
      </c>
      <c r="I87" s="326"/>
      <c r="J87" s="308"/>
      <c r="K87" s="310"/>
      <c r="L87" s="310"/>
      <c r="M87" s="301">
        <f>SUM(M70:M86)</f>
        <v>0</v>
      </c>
      <c r="N87" s="311"/>
      <c r="O87" s="311">
        <f>SUM(O70:O86)</f>
        <v>0</v>
      </c>
      <c r="P87" s="309"/>
    </row>
    <row r="88" spans="1:26" ht="21" thickTop="1" thickBot="1" x14ac:dyDescent="0.45">
      <c r="B88" s="502" t="str">
        <f>IFERROR(VLOOKUP($A88,Tabulations!$A:$F,6,FALSE),"UNACCEPTABLE KEY")</f>
        <v>UNACCEPTABLE KEY</v>
      </c>
      <c r="C88" s="502" t="str">
        <f>IFERROR(VLOOKUP($B88,Database!A:F,6,FALSE),"No FG in this row to plan")</f>
        <v>No FG in this row to plan</v>
      </c>
      <c r="D88" s="306" t="str">
        <f>IFERROR(VLOOKUP($B88,Database!A:D,4,FALSE),"NO")</f>
        <v>NO</v>
      </c>
      <c r="E88" s="306" t="str">
        <f>IFERROR(VLOOKUP($B88,Database!A:F,3,FALSE),"NO")</f>
        <v>NO</v>
      </c>
      <c r="F88" s="307" t="str">
        <f>IFERROR(VLOOKUP($A88,Tabulations!A:N,14,FALSE),"UNKNOWN")</f>
        <v>UNKNOWN</v>
      </c>
      <c r="G88" s="306" t="str">
        <f>IFERROR(VLOOKUP($A88,Tabulations!$A:$X,15,FALSE),"UNKNOWN")</f>
        <v>UNKNOWN</v>
      </c>
      <c r="H88" s="307" t="str">
        <f>IFERROR(VLOOKUP($A88,Tabulations!$A:$X,16,FALSE),"UNKNOWN")</f>
        <v>UNKNOWN</v>
      </c>
      <c r="I88" s="326"/>
      <c r="J88" s="292"/>
      <c r="K88" s="292"/>
      <c r="L88" s="292"/>
      <c r="M88" s="292"/>
      <c r="N88" s="292"/>
      <c r="O88" s="292"/>
      <c r="P88" s="292"/>
    </row>
    <row r="89" spans="1:26" ht="21" thickTop="1" thickBot="1" x14ac:dyDescent="0.45">
      <c r="B89" s="502" t="str">
        <f>IFERROR(VLOOKUP($A89,Tabulations!$A:$F,6,FALSE),"UNACCEPTABLE KEY")</f>
        <v>UNACCEPTABLE KEY</v>
      </c>
      <c r="C89" s="502" t="str">
        <f>IFERROR(VLOOKUP($B89,Database!A:F,6,FALSE),"No FG in this row to plan")</f>
        <v>No FG in this row to plan</v>
      </c>
      <c r="D89" s="306" t="str">
        <f>IFERROR(VLOOKUP($B89,Database!A:D,4,FALSE),"NO")</f>
        <v>NO</v>
      </c>
      <c r="E89" s="306" t="str">
        <f>IFERROR(VLOOKUP($B89,Database!A:F,3,FALSE),"NO")</f>
        <v>NO</v>
      </c>
      <c r="F89" s="307" t="str">
        <f>IFERROR(VLOOKUP($A89,Tabulations!A:N,14,FALSE),"UNKNOWN")</f>
        <v>UNKNOWN</v>
      </c>
      <c r="G89" s="306" t="str">
        <f>IFERROR(VLOOKUP($A89,Tabulations!$A:$X,15,FALSE),"UNKNOWN")</f>
        <v>UNKNOWN</v>
      </c>
      <c r="H89" s="307" t="str">
        <f>IFERROR(VLOOKUP($A89,Tabulations!$A:$X,16,FALSE),"UNKNOWN")</f>
        <v>UNKNOWN</v>
      </c>
      <c r="I89" s="326"/>
      <c r="J89" s="292"/>
      <c r="K89" s="292"/>
      <c r="L89" s="292"/>
      <c r="M89" s="292"/>
      <c r="N89" s="292"/>
      <c r="O89" s="292"/>
      <c r="P89" s="292"/>
    </row>
    <row r="90" spans="1:26" ht="21.95" customHeight="1" thickTop="1" thickBot="1" x14ac:dyDescent="0.45">
      <c r="B90" s="502" t="str">
        <f>IFERROR(VLOOKUP($A90,Tabulations!$A:$F,6,FALSE),"UNACCEPTABLE KEY")</f>
        <v>UNACCEPTABLE KEY</v>
      </c>
      <c r="C90" s="502" t="str">
        <f>IFERROR(VLOOKUP($B90,Database!A:F,6,FALSE),"No FG in this row to plan")</f>
        <v>No FG in this row to plan</v>
      </c>
      <c r="D90" s="306" t="str">
        <f>IFERROR(VLOOKUP($B90,Database!A:D,4,FALSE),"NO")</f>
        <v>NO</v>
      </c>
      <c r="E90" s="306" t="str">
        <f>IFERROR(VLOOKUP($B90,Database!A:F,3,FALSE),"NO")</f>
        <v>NO</v>
      </c>
      <c r="F90" s="307" t="str">
        <f>IFERROR(VLOOKUP($A90,Tabulations!A:N,14,FALSE),"UNKNOWN")</f>
        <v>UNKNOWN</v>
      </c>
      <c r="G90" s="306" t="str">
        <f>IFERROR(VLOOKUP($A90,Tabulations!$A:$X,15,FALSE),"UNKNOWN")</f>
        <v>UNKNOWN</v>
      </c>
      <c r="H90" s="307" t="str">
        <f>IFERROR(VLOOKUP($A90,Tabulations!$A:$X,16,FALSE),"UNKNOWN")</f>
        <v>UNKNOWN</v>
      </c>
      <c r="I90" s="326"/>
      <c r="J90" s="499"/>
      <c r="K90" s="563" t="s">
        <v>3040</v>
      </c>
      <c r="L90" s="554"/>
      <c r="M90" s="275"/>
      <c r="N90" s="275"/>
      <c r="O90" s="275"/>
      <c r="P90" s="275"/>
    </row>
    <row r="91" spans="1:26" ht="21" thickTop="1" thickBot="1" x14ac:dyDescent="0.45">
      <c r="B91" s="502" t="str">
        <f>IFERROR(VLOOKUP($A91,Tabulations!$A:$F,6,FALSE),"UNACCEPTABLE KEY")</f>
        <v>UNACCEPTABLE KEY</v>
      </c>
      <c r="C91" s="502" t="str">
        <f>IFERROR(VLOOKUP($B91,Database!A:F,6,FALSE),"No FG in this row to plan")</f>
        <v>No FG in this row to plan</v>
      </c>
      <c r="D91" s="306" t="str">
        <f>IFERROR(VLOOKUP($B91,Database!A:D,4,FALSE),"NO")</f>
        <v>NO</v>
      </c>
      <c r="E91" s="306" t="str">
        <f>IFERROR(VLOOKUP($B91,Database!A:F,3,FALSE),"NO")</f>
        <v>NO</v>
      </c>
      <c r="F91" s="307" t="str">
        <f>IFERROR(VLOOKUP($A91,Tabulations!A:N,14,FALSE),"UNKNOWN")</f>
        <v>UNKNOWN</v>
      </c>
      <c r="G91" s="306" t="str">
        <f>IFERROR(VLOOKUP($A91,Tabulations!$A:$X,15,FALSE),"UNKNOWN")</f>
        <v>UNKNOWN</v>
      </c>
      <c r="H91" s="307" t="str">
        <f>IFERROR(VLOOKUP($A91,Tabulations!$A:$X,16,FALSE),"UNKNOWN")</f>
        <v>UNKNOWN</v>
      </c>
      <c r="I91" s="326"/>
      <c r="J91" s="318"/>
      <c r="K91" s="293" t="s">
        <v>2971</v>
      </c>
      <c r="L91" s="293" t="s">
        <v>3025</v>
      </c>
      <c r="M91" s="302" t="s">
        <v>3027</v>
      </c>
      <c r="N91" s="302" t="s">
        <v>3029</v>
      </c>
      <c r="O91" s="302" t="s">
        <v>2976</v>
      </c>
      <c r="P91" s="302" t="s">
        <v>3032</v>
      </c>
    </row>
    <row r="92" spans="1:26" ht="21" thickTop="1" thickBot="1" x14ac:dyDescent="0.45">
      <c r="B92" s="502" t="str">
        <f>IFERROR(VLOOKUP($A92,Tabulations!$A:$F,6,FALSE),"UNACCEPTABLE KEY")</f>
        <v>UNACCEPTABLE KEY</v>
      </c>
      <c r="C92" s="502" t="str">
        <f>IFERROR(VLOOKUP($B92,Database!A:F,6,FALSE),"No FG in this row to plan")</f>
        <v>No FG in this row to plan</v>
      </c>
      <c r="D92" s="306" t="str">
        <f>IFERROR(VLOOKUP($B92,Database!A:D,4,FALSE),"NO")</f>
        <v>NO</v>
      </c>
      <c r="E92" s="306" t="str">
        <f>IFERROR(VLOOKUP($B92,Database!A:F,3,FALSE),"NO")</f>
        <v>NO</v>
      </c>
      <c r="F92" s="307" t="str">
        <f>IFERROR(VLOOKUP($A92,Tabulations!A:N,14,FALSE),"UNKNOWN")</f>
        <v>UNKNOWN</v>
      </c>
      <c r="G92" s="306" t="str">
        <f>IFERROR(VLOOKUP($A92,Tabulations!$A:$X,15,FALSE),"UNKNOWN")</f>
        <v>UNKNOWN</v>
      </c>
      <c r="H92" s="307" t="str">
        <f>IFERROR(VLOOKUP($A92,Tabulations!$A:$X,16,FALSE),"UNKNOWN")</f>
        <v>UNKNOWN</v>
      </c>
      <c r="I92" s="326"/>
      <c r="J92" s="771"/>
      <c r="K92" s="293" t="str">
        <f>IFERROR(VLOOKUP($J92,Tabulations!$A:$F,6,FALSE),"Nope")</f>
        <v>Nope</v>
      </c>
      <c r="L92" s="598" t="str">
        <f>IFERROR(VLOOKUP($K92,Database!$A:$Y,6,FALSE),"NO")</f>
        <v>NO</v>
      </c>
      <c r="M92" s="299" t="str">
        <f>IFERROR(VLOOKUP($J92,Tabulations!$A:$X,14,FALSE),"0")</f>
        <v>0</v>
      </c>
      <c r="N92" s="298">
        <f>IFERROR(VLOOKUP($J92,Tabulations!$A:$X,15,FALSE),0)</f>
        <v>0</v>
      </c>
      <c r="O92" s="299">
        <f>IFERROR(VLOOKUP($J92,Tabulations!$A:$X,16,FALSE),0)</f>
        <v>0</v>
      </c>
      <c r="P92" s="299"/>
    </row>
    <row r="93" spans="1:26" ht="21" thickTop="1" thickBot="1" x14ac:dyDescent="0.45">
      <c r="B93" s="502" t="str">
        <f>IFERROR(VLOOKUP($A93,Tabulations!$A:$F,6,FALSE),"UNACCEPTABLE KEY")</f>
        <v>UNACCEPTABLE KEY</v>
      </c>
      <c r="C93" s="502" t="str">
        <f>IFERROR(VLOOKUP($B93,Database!A:F,6,FALSE),"No FG in this row to plan")</f>
        <v>No FG in this row to plan</v>
      </c>
      <c r="D93" s="306" t="str">
        <f>IFERROR(VLOOKUP($B93,Database!A:D,4,FALSE),"NO")</f>
        <v>NO</v>
      </c>
      <c r="E93" s="306" t="str">
        <f>IFERROR(VLOOKUP($B93,Database!A:F,3,FALSE),"NO")</f>
        <v>NO</v>
      </c>
      <c r="F93" s="307" t="str">
        <f>IFERROR(VLOOKUP($A93,Tabulations!A:N,14,FALSE),"UNKNOWN")</f>
        <v>UNKNOWN</v>
      </c>
      <c r="G93" s="306" t="str">
        <f>IFERROR(VLOOKUP($A93,Tabulations!$A:$X,15,FALSE),"UNKNOWN")</f>
        <v>UNKNOWN</v>
      </c>
      <c r="H93" s="307" t="str">
        <f>IFERROR(VLOOKUP($A93,Tabulations!$A:$X,16,FALSE),"UNKNOWN")</f>
        <v>UNKNOWN</v>
      </c>
      <c r="I93" s="326"/>
      <c r="J93" s="317"/>
      <c r="K93" s="297" t="str">
        <f>IFERROR(VLOOKUP($J93,Tabulations!$A:$F,6,FALSE),"Nope")</f>
        <v>Nope</v>
      </c>
      <c r="L93" s="599" t="str">
        <f>IFERROR(VLOOKUP($K93,Database!$A:$Y,6,FALSE),"NO")</f>
        <v>NO</v>
      </c>
      <c r="M93" s="299" t="str">
        <f>IFERROR(VLOOKUP($J93,Tabulations!$A:$X,14,FALSE),"0")</f>
        <v>0</v>
      </c>
      <c r="N93" s="298">
        <f>IFERROR(VLOOKUP($J93,Tabulations!$A:$X,15,FALSE),0)</f>
        <v>0</v>
      </c>
      <c r="O93" s="299">
        <f>IFERROR(VLOOKUP($J93,Tabulations!$A:$X,16,FALSE),0)</f>
        <v>0</v>
      </c>
      <c r="P93" s="299"/>
    </row>
    <row r="94" spans="1:26" ht="21" thickTop="1" thickBot="1" x14ac:dyDescent="0.45">
      <c r="B94" s="502" t="str">
        <f>IFERROR(VLOOKUP($A94,Tabulations!$A:$F,6,FALSE),"UNACCEPTABLE KEY")</f>
        <v>UNACCEPTABLE KEY</v>
      </c>
      <c r="C94" s="502" t="str">
        <f>IFERROR(VLOOKUP($B94,Database!A:F,6,FALSE),"No FG in this row to plan")</f>
        <v>No FG in this row to plan</v>
      </c>
      <c r="D94" s="306" t="str">
        <f>IFERROR(VLOOKUP($B94,Database!A:D,4,FALSE),"NO")</f>
        <v>NO</v>
      </c>
      <c r="E94" s="306" t="str">
        <f>IFERROR(VLOOKUP($B94,Database!A:F,3,FALSE),"NO")</f>
        <v>NO</v>
      </c>
      <c r="F94" s="307" t="str">
        <f>IFERROR(VLOOKUP($A94,Tabulations!A:N,14,FALSE),"UNKNOWN")</f>
        <v>UNKNOWN</v>
      </c>
      <c r="G94" s="306" t="str">
        <f>IFERROR(VLOOKUP($A94,Tabulations!$A:$X,15,FALSE),"UNKNOWN")</f>
        <v>UNKNOWN</v>
      </c>
      <c r="H94" s="307" t="str">
        <f>IFERROR(VLOOKUP($A94,Tabulations!$A:$X,16,FALSE),"UNKNOWN")</f>
        <v>UNKNOWN</v>
      </c>
      <c r="I94" s="326"/>
      <c r="J94" s="317"/>
      <c r="K94" s="297" t="str">
        <f>IFERROR(VLOOKUP($J94,Tabulations!$A:$F,6,FALSE),"Nope")</f>
        <v>Nope</v>
      </c>
      <c r="L94" s="599" t="str">
        <f>IFERROR(VLOOKUP($K94,Database!$A:$Y,6,FALSE),"NO")</f>
        <v>NO</v>
      </c>
      <c r="M94" s="299" t="str">
        <f>IFERROR(VLOOKUP($J94,Tabulations!$A:$X,14,FALSE),"0")</f>
        <v>0</v>
      </c>
      <c r="N94" s="298">
        <f>IFERROR(VLOOKUP($J94,Tabulations!$A:$X,15,FALSE),0)</f>
        <v>0</v>
      </c>
      <c r="O94" s="299">
        <f>IFERROR(VLOOKUP($J94,Tabulations!$A:$X,16,FALSE),0)</f>
        <v>0</v>
      </c>
      <c r="P94" s="299"/>
    </row>
    <row r="95" spans="1:26" ht="21" thickTop="1" thickBot="1" x14ac:dyDescent="0.3">
      <c r="A95" s="274"/>
      <c r="B95" s="291"/>
      <c r="C95" s="502"/>
      <c r="D95" s="306"/>
      <c r="E95" s="332"/>
      <c r="F95" s="274"/>
      <c r="G95" s="274"/>
      <c r="H95" s="274"/>
      <c r="I95" s="274"/>
      <c r="J95" s="300"/>
      <c r="K95" s="297" t="str">
        <f>IFERROR(VLOOKUP($J95,Tabulations!$A:$F,6,FALSE),"Nope")</f>
        <v>Nope</v>
      </c>
      <c r="L95" s="599" t="str">
        <f>IFERROR(VLOOKUP($K95,Database!$A:$Y,6,FALSE),"NO")</f>
        <v>NO</v>
      </c>
      <c r="M95" s="299" t="str">
        <f>IFERROR(VLOOKUP($J95,Tabulations!$A:$X,14,FALSE),"0")</f>
        <v>0</v>
      </c>
      <c r="N95" s="298">
        <f>IFERROR(VLOOKUP($J95,Tabulations!$A:$X,15,FALSE),0)</f>
        <v>0</v>
      </c>
      <c r="O95" s="299">
        <f>IFERROR(VLOOKUP($J95,Tabulations!$A:$X,16,FALSE),0)</f>
        <v>0</v>
      </c>
      <c r="P95" s="299"/>
    </row>
    <row r="96" spans="1:26" ht="21" thickTop="1" thickBot="1" x14ac:dyDescent="0.3">
      <c r="A96" s="274"/>
      <c r="B96" s="332"/>
      <c r="C96" s="502"/>
      <c r="D96" s="341" t="s">
        <v>3049</v>
      </c>
      <c r="E96" s="332" t="s">
        <v>3043</v>
      </c>
      <c r="F96" s="343" t="s">
        <v>3033</v>
      </c>
      <c r="G96" s="344" t="s">
        <v>3158</v>
      </c>
      <c r="H96" s="333" t="s">
        <v>3492</v>
      </c>
      <c r="I96" s="274"/>
      <c r="J96" s="300"/>
      <c r="K96" s="297" t="str">
        <f>IFERROR(VLOOKUP($J96,Tabulations!$A:$F,6,FALSE),"Nope")</f>
        <v>Nope</v>
      </c>
      <c r="L96" s="599" t="str">
        <f>IFERROR(VLOOKUP($K96,Database!$A:$Y,6,FALSE),"NO")</f>
        <v>NO</v>
      </c>
      <c r="M96" s="299" t="str">
        <f>IFERROR(VLOOKUP($J96,Tabulations!$A:$X,14,FALSE),"0")</f>
        <v>0</v>
      </c>
      <c r="N96" s="298">
        <f>IFERROR(VLOOKUP($J96,Tabulations!$A:$X,15,FALSE),0)</f>
        <v>0</v>
      </c>
      <c r="O96" s="299">
        <f>IFERROR(VLOOKUP($J96,Tabulations!$A:$X,16,FALSE),0)</f>
        <v>0</v>
      </c>
      <c r="P96" s="299"/>
      <c r="Q96" s="274"/>
      <c r="R96" s="274"/>
      <c r="S96" s="274"/>
      <c r="T96" s="274"/>
      <c r="U96" s="274"/>
      <c r="V96" s="274"/>
      <c r="W96" s="274"/>
      <c r="X96" s="274"/>
      <c r="Y96" s="274"/>
      <c r="Z96" s="274"/>
    </row>
    <row r="97" spans="1:26" ht="21" thickTop="1" thickBot="1" x14ac:dyDescent="0.3">
      <c r="A97" s="276"/>
      <c r="B97" s="760" t="str">
        <f>IFERROR(VLOOKUP($A97,Tabulations!$A:$F,6,FALSE),"UNACCEPTABLE KEY")</f>
        <v>UNACCEPTABLE KEY</v>
      </c>
      <c r="C97" s="502" t="str">
        <f>IFERROR(VLOOKUP(B97,Database!A:F,6,FALSE),"No FG in this row to plan")</f>
        <v>No FG in this row to plan</v>
      </c>
      <c r="D97" s="502" t="str">
        <f>IFERROR(VLOOKUP($A97,Tabulations!$A:$L,12,FALSE),"UNACCEPTABLE KEY")</f>
        <v>UNACCEPTABLE KEY</v>
      </c>
      <c r="E97" s="600" t="str">
        <f>IFERROR(VLOOKUP(A97,Tabulations!A:M,13,FALSE),"NO")</f>
        <v>NO</v>
      </c>
      <c r="F97" s="601" t="str">
        <f>IFERROR(VLOOKUP($B97,Tabulations!$A:$M,13,FALSE),"UNACCEPTABLE KEY")</f>
        <v>UNACCEPTABLE KEY</v>
      </c>
      <c r="G97" s="503"/>
      <c r="H97" s="504"/>
      <c r="I97" s="276"/>
      <c r="J97" s="300"/>
      <c r="K97" s="297" t="str">
        <f>IFERROR(VLOOKUP($J97,Tabulations!$A:$F,6,FALSE),"Nope")</f>
        <v>Nope</v>
      </c>
      <c r="L97" s="599" t="str">
        <f>IFERROR(VLOOKUP($K97,Database!$A:$Y,6,FALSE),"NO")</f>
        <v>NO</v>
      </c>
      <c r="M97" s="299" t="str">
        <f>IFERROR(VLOOKUP($J97,Tabulations!$A:$X,14,FALSE),"0")</f>
        <v>0</v>
      </c>
      <c r="N97" s="298">
        <f>IFERROR(VLOOKUP($J97,Tabulations!$A:$X,15,FALSE),0)</f>
        <v>0</v>
      </c>
      <c r="O97" s="299">
        <f>IFERROR(VLOOKUP($J97,Tabulations!$A:$X,16,FALSE),0)</f>
        <v>0</v>
      </c>
      <c r="P97" s="299"/>
      <c r="Q97" s="274"/>
      <c r="R97" s="274"/>
      <c r="S97" s="274"/>
      <c r="T97" s="274"/>
      <c r="U97" s="274"/>
      <c r="V97" s="274"/>
      <c r="W97" s="274"/>
      <c r="X97" s="274"/>
      <c r="Y97" s="274"/>
      <c r="Z97" s="274"/>
    </row>
    <row r="98" spans="1:26" ht="21" thickTop="1" thickBot="1" x14ac:dyDescent="0.3">
      <c r="A98" s="276"/>
      <c r="B98" s="760" t="str">
        <f>IFERROR(VLOOKUP($A98,Tabulations!$A:$F,6,FALSE),"UNACCEPTABLE KEY")</f>
        <v>UNACCEPTABLE KEY</v>
      </c>
      <c r="C98" s="502" t="str">
        <f>IFERROR(VLOOKUP(B98,Database!A:F,6,FALSE),"No FG in this row to plan")</f>
        <v>No FG in this row to plan</v>
      </c>
      <c r="D98" s="502" t="str">
        <f>IFERROR(VLOOKUP($A98,Tabulations!$A:$L,12,FALSE),"UNACCEPTABLE KEY")</f>
        <v>UNACCEPTABLE KEY</v>
      </c>
      <c r="E98" s="600" t="str">
        <f>IFERROR(VLOOKUP(A98,Tabulations!A:M,13,FALSE),"NO")</f>
        <v>NO</v>
      </c>
      <c r="F98" s="601" t="str">
        <f>IFERROR(VLOOKUP($B98,Tabulations!$A:$M,13,FALSE),"UNACCEPTABLE KEY")</f>
        <v>UNACCEPTABLE KEY</v>
      </c>
      <c r="G98" s="503"/>
      <c r="H98" s="504"/>
      <c r="I98" s="276"/>
      <c r="J98" s="300"/>
      <c r="K98" s="297" t="str">
        <f>IFERROR(VLOOKUP($J98,Tabulations!$A:$F,6,FALSE),"Nope")</f>
        <v>Nope</v>
      </c>
      <c r="L98" s="599" t="str">
        <f>IFERROR(VLOOKUP($K98,Database!$A:$Y,6,FALSE),"NO")</f>
        <v>NO</v>
      </c>
      <c r="M98" s="299" t="str">
        <f>IFERROR(VLOOKUP($J98,Tabulations!$A:$X,14,FALSE),"0")</f>
        <v>0</v>
      </c>
      <c r="N98" s="298">
        <f>IFERROR(VLOOKUP($J98,Tabulations!$A:$X,15,FALSE),0)</f>
        <v>0</v>
      </c>
      <c r="O98" s="299">
        <f>IFERROR(VLOOKUP($J98,Tabulations!$A:$X,16,FALSE),0)</f>
        <v>0</v>
      </c>
      <c r="P98" s="299"/>
      <c r="Q98" s="274"/>
      <c r="R98" s="274"/>
      <c r="S98" s="274"/>
      <c r="T98" s="274"/>
      <c r="U98" s="274"/>
      <c r="V98" s="274"/>
      <c r="W98" s="274"/>
      <c r="X98" s="274"/>
      <c r="Y98" s="274"/>
      <c r="Z98" s="274"/>
    </row>
    <row r="99" spans="1:26" ht="21" thickTop="1" thickBot="1" x14ac:dyDescent="0.3">
      <c r="A99" s="276"/>
      <c r="B99" s="760" t="str">
        <f>IFERROR(VLOOKUP($A99,Tabulations!$A:$F,6,FALSE),"UNACCEPTABLE KEY")</f>
        <v>UNACCEPTABLE KEY</v>
      </c>
      <c r="C99" s="502" t="str">
        <f>IFERROR(VLOOKUP(B99,Database!A:F,6,FALSE),"No FG in this row to plan")</f>
        <v>No FG in this row to plan</v>
      </c>
      <c r="D99" s="306" t="str">
        <f>IFERROR(VLOOKUP($A99,Tabulations!$A:$L,12,FALSE),"UNACCEPTABLE KEY")</f>
        <v>UNACCEPTABLE KEY</v>
      </c>
      <c r="E99" s="406" t="str">
        <f>IFERROR(VLOOKUP(A99,Tabulations!A:M,13,FALSE),"NO")</f>
        <v>NO</v>
      </c>
      <c r="F99" s="405" t="str">
        <f>IFERROR(VLOOKUP($B99,Tabulations!$A:$M,13,FALSE),"UNACCEPTABLE KEY")</f>
        <v>UNACCEPTABLE KEY</v>
      </c>
      <c r="G99" s="503"/>
      <c r="H99" s="504"/>
      <c r="I99" s="276"/>
      <c r="J99" s="300"/>
      <c r="K99" s="297" t="str">
        <f>IFERROR(VLOOKUP($J99,Tabulations!$A:$F,6,FALSE),"Nope")</f>
        <v>Nope</v>
      </c>
      <c r="L99" s="599" t="str">
        <f>IFERROR(VLOOKUP($K99,Database!$A:$Y,6,FALSE),"NO")</f>
        <v>NO</v>
      </c>
      <c r="M99" s="299" t="str">
        <f>IFERROR(VLOOKUP($J99,Tabulations!$A:$X,14,FALSE),"0")</f>
        <v>0</v>
      </c>
      <c r="N99" s="298">
        <f>IFERROR(VLOOKUP($J99,Tabulations!$A:$X,15,FALSE),0)</f>
        <v>0</v>
      </c>
      <c r="O99" s="299">
        <f>IFERROR(VLOOKUP($J99,Tabulations!$A:$X,16,FALSE),0)</f>
        <v>0</v>
      </c>
      <c r="P99" s="299"/>
      <c r="Q99" s="274"/>
      <c r="R99" s="274"/>
      <c r="S99" s="274"/>
      <c r="T99" s="274"/>
      <c r="U99" s="274"/>
      <c r="V99" s="274"/>
      <c r="W99" s="274"/>
      <c r="X99" s="274"/>
      <c r="Y99" s="274"/>
      <c r="Z99" s="274"/>
    </row>
    <row r="100" spans="1:26" ht="21" thickTop="1" thickBot="1" x14ac:dyDescent="0.3">
      <c r="A100" s="276"/>
      <c r="B100" s="330" t="str">
        <f>IFERROR(VLOOKUP($A100,Tabulations!$A:$F,6,FALSE),"UNACCEPTABLE KEY")</f>
        <v>UNACCEPTABLE KEY</v>
      </c>
      <c r="C100" s="502" t="str">
        <f>IFERROR(VLOOKUP(B100,Database!A:F,6,FALSE),"No FG in this row to plan")</f>
        <v>No FG in this row to plan</v>
      </c>
      <c r="D100" s="306" t="str">
        <f>IFERROR(VLOOKUP($A100,Tabulations!$A:$L,12,FALSE),"UNACCEPTABLE KEY")</f>
        <v>UNACCEPTABLE KEY</v>
      </c>
      <c r="E100" s="406" t="str">
        <f>IFERROR(VLOOKUP(A100,Tabulations!A:M,13,FALSE),"NO")</f>
        <v>NO</v>
      </c>
      <c r="F100" s="405" t="str">
        <f>IFERROR(VLOOKUP($B100,Tabulations!$A:$M,13,FALSE),"UNACCEPTABLE KEY")</f>
        <v>UNACCEPTABLE KEY</v>
      </c>
      <c r="G100" s="503"/>
      <c r="H100" s="504"/>
      <c r="I100" s="276"/>
      <c r="J100" s="300"/>
      <c r="K100" s="297" t="str">
        <f>IFERROR(VLOOKUP($J100,Tabulations!$A:$F,6,FALSE),"Nope")</f>
        <v>Nope</v>
      </c>
      <c r="L100" s="599" t="str">
        <f>IFERROR(VLOOKUP($K100,Database!$A:$Y,6,FALSE),"NO")</f>
        <v>NO</v>
      </c>
      <c r="M100" s="299" t="str">
        <f>IFERROR(VLOOKUP($J100,Tabulations!$A:$X,14,FALSE),"0")</f>
        <v>0</v>
      </c>
      <c r="N100" s="298">
        <f>IFERROR(VLOOKUP($J100,Tabulations!$A:$X,15,FALSE),0)</f>
        <v>0</v>
      </c>
      <c r="O100" s="299">
        <f>IFERROR(VLOOKUP($J100,Tabulations!$A:$X,16,FALSE),0)</f>
        <v>0</v>
      </c>
      <c r="P100" s="299"/>
      <c r="Q100" s="274"/>
      <c r="R100" s="274"/>
      <c r="S100" s="274"/>
      <c r="T100" s="274"/>
      <c r="U100" s="274"/>
      <c r="V100" s="274"/>
      <c r="W100" s="274"/>
      <c r="X100" s="274"/>
      <c r="Y100" s="274"/>
      <c r="Z100" s="274"/>
    </row>
    <row r="101" spans="1:26" ht="21" thickTop="1" thickBot="1" x14ac:dyDescent="0.3">
      <c r="A101" s="276"/>
      <c r="B101" s="330" t="str">
        <f>IFERROR(VLOOKUP($A101,Tabulations!$A:$F,6,FALSE),"UNACCEPTABLE KEY")</f>
        <v>UNACCEPTABLE KEY</v>
      </c>
      <c r="C101" s="502" t="str">
        <f>IFERROR(VLOOKUP(B101,Database!A:F,6,FALSE),"No FG in this row to plan")</f>
        <v>No FG in this row to plan</v>
      </c>
      <c r="D101" s="306" t="str">
        <f>IFERROR(VLOOKUP($A101,Tabulations!$A:$L,12,FALSE),"UNACCEPTABLE KEY")</f>
        <v>UNACCEPTABLE KEY</v>
      </c>
      <c r="E101" s="406" t="str">
        <f>IFERROR(VLOOKUP(A101,Tabulations!A:M,13,FALSE),"NO")</f>
        <v>NO</v>
      </c>
      <c r="F101" s="405" t="str">
        <f>IFERROR(VLOOKUP($B101,Tabulations!$A:$M,13,FALSE),"UNACCEPTABLE KEY")</f>
        <v>UNACCEPTABLE KEY</v>
      </c>
      <c r="G101" s="503"/>
      <c r="H101" s="504"/>
      <c r="I101" s="276"/>
      <c r="J101" s="300"/>
      <c r="K101" s="297" t="str">
        <f>IFERROR(VLOOKUP($J101,Tabulations!$A:$F,6,FALSE),"Nope")</f>
        <v>Nope</v>
      </c>
      <c r="L101" s="599" t="str">
        <f>IFERROR(VLOOKUP($K101,Database!$A:$Y,6,FALSE),"NO")</f>
        <v>NO</v>
      </c>
      <c r="M101" s="299" t="str">
        <f>IFERROR(VLOOKUP($J101,Tabulations!$A:$X,14,FALSE),"0")</f>
        <v>0</v>
      </c>
      <c r="N101" s="298">
        <f>IFERROR(VLOOKUP($J101,Tabulations!$A:$X,15,FALSE),0)</f>
        <v>0</v>
      </c>
      <c r="O101" s="299">
        <f>IFERROR(VLOOKUP($J101,Tabulations!$A:$X,16,FALSE),0)</f>
        <v>0</v>
      </c>
      <c r="P101" s="299"/>
      <c r="Q101" s="274"/>
      <c r="R101" s="274"/>
      <c r="S101" s="274"/>
      <c r="T101" s="274"/>
      <c r="U101" s="274"/>
      <c r="V101" s="274"/>
      <c r="W101" s="274"/>
      <c r="X101" s="274"/>
      <c r="Y101" s="274"/>
      <c r="Z101" s="274"/>
    </row>
    <row r="102" spans="1:26" ht="21" thickTop="1" thickBot="1" x14ac:dyDescent="0.3">
      <c r="A102" s="276"/>
      <c r="B102" s="330" t="str">
        <f>IFERROR(VLOOKUP($A102,Tabulations!$A:$F,6,FALSE),"UNACCEPTABLE KEY")</f>
        <v>UNACCEPTABLE KEY</v>
      </c>
      <c r="C102" s="502" t="str">
        <f>IFERROR(VLOOKUP(B102,Database!A:F,6,FALSE),"No FG in this row to plan")</f>
        <v>No FG in this row to plan</v>
      </c>
      <c r="D102" s="306" t="str">
        <f>IFERROR(VLOOKUP($A102,Tabulations!$A:$L,12,FALSE),"UNACCEPTABLE KEY")</f>
        <v>UNACCEPTABLE KEY</v>
      </c>
      <c r="E102" s="406" t="str">
        <f>IFERROR(VLOOKUP(A102,Tabulations!A:M,13,FALSE),"NO")</f>
        <v>NO</v>
      </c>
      <c r="F102" s="405" t="str">
        <f>IFERROR(VLOOKUP($B102,Tabulations!$A:$M,13,FALSE),"UNACCEPTABLE KEY")</f>
        <v>UNACCEPTABLE KEY</v>
      </c>
      <c r="G102" s="503"/>
      <c r="H102" s="504"/>
      <c r="I102" s="276"/>
      <c r="J102" s="300"/>
      <c r="K102" s="297" t="str">
        <f>IFERROR(VLOOKUP($J102,Tabulations!$A:$F,6,FALSE),"Nope")</f>
        <v>Nope</v>
      </c>
      <c r="L102" s="599" t="str">
        <f>IFERROR(VLOOKUP($K102,Database!$A:$Y,6,FALSE),"NO")</f>
        <v>NO</v>
      </c>
      <c r="M102" s="299" t="str">
        <f>IFERROR(VLOOKUP($J102,Tabulations!$A:$X,14,FALSE),"0")</f>
        <v>0</v>
      </c>
      <c r="N102" s="298">
        <f>IFERROR(VLOOKUP($J102,Tabulations!$A:$X,15,FALSE),0)</f>
        <v>0</v>
      </c>
      <c r="O102" s="299">
        <f>IFERROR(VLOOKUP($J102,Tabulations!$A:$X,16,FALSE),0)</f>
        <v>0</v>
      </c>
      <c r="P102" s="299"/>
      <c r="Q102" s="274"/>
      <c r="R102" s="274"/>
      <c r="S102" s="274"/>
      <c r="T102" s="274"/>
      <c r="U102" s="274"/>
      <c r="V102" s="274"/>
      <c r="W102" s="274"/>
      <c r="X102" s="274"/>
      <c r="Y102" s="274"/>
      <c r="Z102" s="274"/>
    </row>
    <row r="103" spans="1:26" ht="21" thickTop="1" thickBot="1" x14ac:dyDescent="0.3">
      <c r="B103" s="330" t="str">
        <f>IFERROR(VLOOKUP($A103,Tabulations!$A:$F,6,FALSE),"UNACCEPTABLE KEY")</f>
        <v>UNACCEPTABLE KEY</v>
      </c>
      <c r="C103" s="502" t="str">
        <f>IFERROR(VLOOKUP(B103,Database!A:F,6,FALSE),"No FG in this row to plan")</f>
        <v>No FG in this row to plan</v>
      </c>
      <c r="D103" s="306" t="str">
        <f>IFERROR(VLOOKUP($A103,Tabulations!$A:$L,12,FALSE),"UNACCEPTABLE KEY")</f>
        <v>UNACCEPTABLE KEY</v>
      </c>
      <c r="E103" s="406" t="str">
        <f>IFERROR(VLOOKUP(A103,Tabulations!A:M,13,FALSE),"NO")</f>
        <v>NO</v>
      </c>
      <c r="F103" s="405" t="str">
        <f>IFERROR(VLOOKUP($B103,Tabulations!$A:$M,13,FALSE),"UNACCEPTABLE KEY")</f>
        <v>UNACCEPTABLE KEY</v>
      </c>
      <c r="G103" s="503"/>
      <c r="H103" s="504"/>
      <c r="I103" s="276"/>
      <c r="J103" s="300"/>
      <c r="K103" s="297" t="str">
        <f>IFERROR(VLOOKUP($J103,Tabulations!$A:$F,6,FALSE),"Nope")</f>
        <v>Nope</v>
      </c>
      <c r="L103" s="599" t="str">
        <f>IFERROR(VLOOKUP($K103,Database!$A:$Y,6,FALSE),"NO")</f>
        <v>NO</v>
      </c>
      <c r="M103" s="299" t="str">
        <f>IFERROR(VLOOKUP($J103,Tabulations!$A:$X,14,FALSE),"0")</f>
        <v>0</v>
      </c>
      <c r="N103" s="298">
        <f>IFERROR(VLOOKUP($J103,Tabulations!$A:$X,15,FALSE),0)</f>
        <v>0</v>
      </c>
      <c r="O103" s="299">
        <f>IFERROR(VLOOKUP($J103,Tabulations!$A:$X,16,FALSE),0)</f>
        <v>0</v>
      </c>
      <c r="P103" s="299"/>
      <c r="Q103" s="274"/>
      <c r="R103" s="274"/>
      <c r="S103" s="274"/>
      <c r="T103" s="274"/>
      <c r="U103" s="274"/>
      <c r="V103" s="274"/>
      <c r="W103" s="274"/>
      <c r="X103" s="274"/>
      <c r="Y103" s="274"/>
      <c r="Z103" s="274"/>
    </row>
    <row r="104" spans="1:26" ht="21" thickTop="1" thickBot="1" x14ac:dyDescent="0.3">
      <c r="B104" s="330" t="str">
        <f>IFERROR(VLOOKUP($A104,Tabulations!$A:$F,6,FALSE),"UNACCEPTABLE KEY")</f>
        <v>UNACCEPTABLE KEY</v>
      </c>
      <c r="C104" s="502" t="str">
        <f>IFERROR(VLOOKUP(B104,Database!A:F,6,FALSE),"No FG in this row to plan")</f>
        <v>No FG in this row to plan</v>
      </c>
      <c r="D104" s="306" t="str">
        <f>IFERROR(VLOOKUP($A104,Tabulations!$A:$L,12,FALSE),"UNACCEPTABLE KEY")</f>
        <v>UNACCEPTABLE KEY</v>
      </c>
      <c r="E104" s="406" t="str">
        <f>IFERROR(VLOOKUP(A104,Tabulations!A:M,13,FALSE),"NO")</f>
        <v>NO</v>
      </c>
      <c r="F104" s="405" t="str">
        <f>IFERROR(VLOOKUP($B104,Tabulations!$A:$M,13,FALSE),"UNACCEPTABLE KEY")</f>
        <v>UNACCEPTABLE KEY</v>
      </c>
      <c r="G104" s="503"/>
      <c r="H104" s="504"/>
      <c r="I104" s="276"/>
      <c r="J104" s="300"/>
      <c r="K104" s="297" t="str">
        <f>IFERROR(VLOOKUP($J104,Tabulations!$A:$F,6,FALSE),"Nope")</f>
        <v>Nope</v>
      </c>
      <c r="L104" s="599" t="str">
        <f>IFERROR(VLOOKUP($K104,Database!$A:$Y,6,FALSE),"NO")</f>
        <v>NO</v>
      </c>
      <c r="M104" s="299" t="str">
        <f>IFERROR(VLOOKUP($J104,Tabulations!$A:$X,14,FALSE),"0")</f>
        <v>0</v>
      </c>
      <c r="N104" s="298">
        <f>IFERROR(VLOOKUP($J104,Tabulations!$A:$X,15,FALSE),0)</f>
        <v>0</v>
      </c>
      <c r="O104" s="299">
        <f>IFERROR(VLOOKUP($J104,Tabulations!$A:$X,16,FALSE),0)</f>
        <v>0</v>
      </c>
      <c r="P104" s="299"/>
      <c r="Q104" s="274"/>
      <c r="R104" s="274"/>
      <c r="S104" s="274"/>
      <c r="T104" s="274"/>
      <c r="U104" s="274"/>
      <c r="V104" s="274"/>
      <c r="W104" s="274"/>
      <c r="X104" s="274"/>
      <c r="Y104" s="274"/>
      <c r="Z104" s="274"/>
    </row>
    <row r="105" spans="1:26" ht="21" thickTop="1" thickBot="1" x14ac:dyDescent="0.3">
      <c r="B105" s="330" t="str">
        <f>IFERROR(VLOOKUP($A105,Tabulations!$A:$F,6,FALSE),"UNACCEPTABLE KEY")</f>
        <v>UNACCEPTABLE KEY</v>
      </c>
      <c r="C105" s="502" t="str">
        <f>IFERROR(VLOOKUP(B105,Database!A:F,6,FALSE),"No FG in this row to plan")</f>
        <v>No FG in this row to plan</v>
      </c>
      <c r="D105" s="306" t="str">
        <f>IFERROR(VLOOKUP($A105,Tabulations!$A:$L,12,FALSE),"UNACCEPTABLE KEY")</f>
        <v>UNACCEPTABLE KEY</v>
      </c>
      <c r="E105" s="406" t="str">
        <f>IFERROR(VLOOKUP(A105,Tabulations!A:M,13,FALSE),"NO")</f>
        <v>NO</v>
      </c>
      <c r="F105" s="405" t="str">
        <f>IFERROR(VLOOKUP($B105,Tabulations!$A:$M,13,FALSE),"UNACCEPTABLE KEY")</f>
        <v>UNACCEPTABLE KEY</v>
      </c>
      <c r="G105" s="503"/>
      <c r="H105" s="504"/>
      <c r="I105" s="276"/>
      <c r="J105" s="300"/>
      <c r="K105" s="297" t="str">
        <f>IFERROR(VLOOKUP($J105,Tabulations!$A:$F,6,FALSE),"Nope")</f>
        <v>Nope</v>
      </c>
      <c r="L105" s="599" t="str">
        <f>IFERROR(VLOOKUP($K105,Database!$A:$Y,6,FALSE),"NO")</f>
        <v>NO</v>
      </c>
      <c r="M105" s="299" t="str">
        <f>IFERROR(VLOOKUP($J105,Tabulations!$A:$X,14,FALSE),"0")</f>
        <v>0</v>
      </c>
      <c r="N105" s="298">
        <f>IFERROR(VLOOKUP($J105,Tabulations!$A:$X,15,FALSE),0)</f>
        <v>0</v>
      </c>
      <c r="O105" s="299">
        <f>IFERROR(VLOOKUP($J105,Tabulations!$A:$X,16,FALSE),0)</f>
        <v>0</v>
      </c>
      <c r="P105" s="299"/>
      <c r="Q105" s="274"/>
      <c r="R105" s="274"/>
      <c r="S105" s="274"/>
      <c r="T105" s="274"/>
      <c r="U105" s="274"/>
      <c r="V105" s="274"/>
      <c r="W105" s="274"/>
      <c r="X105" s="274"/>
      <c r="Y105" s="274"/>
      <c r="Z105" s="274"/>
    </row>
    <row r="106" spans="1:26" ht="21" thickTop="1" thickBot="1" x14ac:dyDescent="0.3">
      <c r="B106" s="330" t="str">
        <f>IFERROR(VLOOKUP($A106,Tabulations!$A:$F,6,FALSE),"UNACCEPTABLE KEY")</f>
        <v>UNACCEPTABLE KEY</v>
      </c>
      <c r="C106" s="502" t="str">
        <f>IFERROR(VLOOKUP(B106,Database!A:F,6,FALSE),"No FG in this row to plan")</f>
        <v>No FG in this row to plan</v>
      </c>
      <c r="D106" s="306" t="str">
        <f>IFERROR(VLOOKUP($A106,Tabulations!$A:$L,12,FALSE),"UNACCEPTABLE KEY")</f>
        <v>UNACCEPTABLE KEY</v>
      </c>
      <c r="E106" s="406" t="str">
        <f>IFERROR(VLOOKUP(A106,Tabulations!A:M,13,FALSE),"NO")</f>
        <v>NO</v>
      </c>
      <c r="F106" s="405" t="str">
        <f>IFERROR(VLOOKUP($B106,Tabulations!$A:$M,13,FALSE),"UNACCEPTABLE KEY")</f>
        <v>UNACCEPTABLE KEY</v>
      </c>
      <c r="G106" s="342"/>
      <c r="H106" s="504"/>
      <c r="I106" s="276"/>
      <c r="J106" s="300"/>
      <c r="K106" s="297" t="str">
        <f>IFERROR(VLOOKUP($J106,Tabulations!$A:$F,6,FALSE),"Nope")</f>
        <v>Nope</v>
      </c>
      <c r="L106" s="599" t="str">
        <f>IFERROR(VLOOKUP($K106,Database!$A:$Y,6,FALSE),"NO")</f>
        <v>NO</v>
      </c>
      <c r="M106" s="299" t="str">
        <f>IFERROR(VLOOKUP($J106,Tabulations!$A:$X,14,FALSE),"0")</f>
        <v>0</v>
      </c>
      <c r="N106" s="298">
        <f>IFERROR(VLOOKUP($J106,Tabulations!$A:$X,15,FALSE),0)</f>
        <v>0</v>
      </c>
      <c r="O106" s="299">
        <f>IFERROR(VLOOKUP($J106,Tabulations!$A:$X,16,FALSE),0)</f>
        <v>0</v>
      </c>
      <c r="P106" s="299"/>
      <c r="Q106" s="274"/>
      <c r="R106" s="274"/>
      <c r="S106" s="274"/>
      <c r="T106" s="274"/>
      <c r="U106" s="274"/>
      <c r="V106" s="274"/>
      <c r="W106" s="274"/>
      <c r="X106" s="274"/>
      <c r="Y106" s="274"/>
      <c r="Z106" s="274"/>
    </row>
    <row r="107" spans="1:26" ht="21" thickTop="1" thickBot="1" x14ac:dyDescent="0.35">
      <c r="B107" s="330" t="str">
        <f>IFERROR(VLOOKUP($A107,Tabulations!$A:$F,6,FALSE),"UNACCEPTABLE KEY")</f>
        <v>UNACCEPTABLE KEY</v>
      </c>
      <c r="C107" s="502" t="str">
        <f>IFERROR(VLOOKUP(B107,Database!A:F,6,FALSE),"No FG in this row to plan")</f>
        <v>No FG in this row to plan</v>
      </c>
      <c r="D107" s="306" t="str">
        <f>IFERROR(VLOOKUP($A107,Tabulations!$A:$L,12,FALSE),"UNACCEPTABLE KEY")</f>
        <v>UNACCEPTABLE KEY</v>
      </c>
      <c r="E107" s="406" t="str">
        <f>IFERROR(VLOOKUP(A107,Tabulations!A:M,13,FALSE),"NO")</f>
        <v>NO</v>
      </c>
      <c r="F107" s="405" t="str">
        <f>IFERROR(VLOOKUP($B107,Tabulations!$A:$M,13,FALSE),"UNACCEPTABLE KEY")</f>
        <v>UNACCEPTABLE KEY</v>
      </c>
      <c r="G107" s="342"/>
      <c r="H107" s="331"/>
      <c r="I107" s="274"/>
      <c r="J107" s="300"/>
      <c r="K107" s="297" t="str">
        <f>IFERROR(VLOOKUP($J107,Tabulations!$A:$F,6,FALSE),"Nope")</f>
        <v>Nope</v>
      </c>
      <c r="L107" s="599" t="str">
        <f>IFERROR(VLOOKUP($K107,Database!$A:$Y,6,FALSE),"NO")</f>
        <v>NO</v>
      </c>
      <c r="M107" s="299" t="str">
        <f>IFERROR(VLOOKUP($J107,Tabulations!$A:$X,14,FALSE),"0")</f>
        <v>0</v>
      </c>
      <c r="N107" s="298">
        <f>IFERROR(VLOOKUP($J107,Tabulations!$A:$X,15,FALSE),0)</f>
        <v>0</v>
      </c>
      <c r="O107" s="299">
        <f>IFERROR(VLOOKUP($J107,Tabulations!$A:$X,16,FALSE),0)</f>
        <v>0</v>
      </c>
      <c r="P107" s="299"/>
      <c r="Q107" s="274"/>
      <c r="R107" s="274"/>
      <c r="S107" s="274"/>
      <c r="T107" s="274"/>
      <c r="U107" s="274"/>
      <c r="V107" s="274"/>
      <c r="W107" s="274"/>
      <c r="X107" s="274"/>
      <c r="Y107" s="274"/>
      <c r="Z107" s="274"/>
    </row>
    <row r="108" spans="1:26" ht="21" thickTop="1" thickBot="1" x14ac:dyDescent="0.3">
      <c r="A108" s="274"/>
      <c r="B108" s="291"/>
      <c r="C108" s="274"/>
      <c r="D108" s="274"/>
      <c r="E108" s="274"/>
      <c r="F108" s="274"/>
      <c r="G108" s="274"/>
      <c r="H108" s="274"/>
      <c r="I108" s="274"/>
      <c r="J108" s="300"/>
      <c r="K108" s="297" t="str">
        <f>IFERROR(VLOOKUP($J108,Tabulations!$A:$F,6,FALSE),"Nope")</f>
        <v>Nope</v>
      </c>
      <c r="L108" s="599" t="str">
        <f>IFERROR(VLOOKUP($K108,Database!$A:$Y,6,FALSE),"NO")</f>
        <v>NO</v>
      </c>
      <c r="M108" s="299" t="str">
        <f>IFERROR(VLOOKUP($J108,Tabulations!$A:$X,14,FALSE),"0")</f>
        <v>0</v>
      </c>
      <c r="N108" s="298">
        <f>IFERROR(VLOOKUP($J108,Tabulations!$A:$X,15,FALSE),0)</f>
        <v>0</v>
      </c>
      <c r="O108" s="299">
        <f>IFERROR(VLOOKUP($J108,Tabulations!$A:$X,16,FALSE),0)</f>
        <v>0</v>
      </c>
      <c r="P108" s="299"/>
      <c r="Q108" s="274"/>
      <c r="R108" s="274"/>
      <c r="S108" s="274"/>
      <c r="T108" s="274"/>
      <c r="U108" s="274"/>
      <c r="V108" s="274"/>
      <c r="W108" s="274"/>
      <c r="X108" s="274"/>
      <c r="Y108" s="274"/>
      <c r="Z108" s="274"/>
    </row>
    <row r="109" spans="1:26" ht="22.5" thickTop="1" thickBot="1" x14ac:dyDescent="0.3">
      <c r="A109" s="274"/>
      <c r="B109" s="564"/>
      <c r="C109" s="565"/>
      <c r="D109" s="274"/>
      <c r="E109" s="274"/>
      <c r="F109" s="274"/>
      <c r="G109" s="274"/>
      <c r="H109" s="274"/>
      <c r="I109" s="274"/>
      <c r="J109" s="2"/>
      <c r="K109" s="266"/>
      <c r="L109" s="266"/>
      <c r="M109" s="315">
        <f>SUM(M92:M108)</f>
        <v>0</v>
      </c>
      <c r="N109" s="311"/>
      <c r="O109" s="316">
        <f>SUM(O92:O108)</f>
        <v>0</v>
      </c>
      <c r="P109" s="298"/>
      <c r="Q109" s="274"/>
      <c r="R109" s="274"/>
      <c r="S109" s="274"/>
      <c r="T109" s="274"/>
      <c r="U109" s="274"/>
      <c r="V109" s="274"/>
      <c r="W109" s="274"/>
      <c r="X109" s="274"/>
      <c r="Y109" s="274"/>
      <c r="Z109" s="274"/>
    </row>
    <row r="110" spans="1:26" ht="22.5" thickTop="1" thickBot="1" x14ac:dyDescent="0.3">
      <c r="A110" s="274"/>
      <c r="B110" s="566"/>
      <c r="C110" s="567"/>
      <c r="D110" s="276"/>
      <c r="E110" s="276"/>
      <c r="F110" s="274"/>
      <c r="G110" s="274"/>
      <c r="H110" s="274"/>
      <c r="I110" s="274"/>
      <c r="J110" s="2"/>
      <c r="K110" s="266"/>
      <c r="L110" s="266"/>
      <c r="M110" s="266"/>
      <c r="N110" s="266"/>
      <c r="O110" s="266"/>
      <c r="Q110" s="274"/>
      <c r="R110" s="274"/>
      <c r="S110" s="274"/>
      <c r="T110" s="274"/>
      <c r="U110" s="274"/>
      <c r="V110" s="274"/>
      <c r="W110" s="274"/>
      <c r="X110" s="274"/>
      <c r="Y110" s="274"/>
      <c r="Z110" s="274"/>
    </row>
    <row r="111" spans="1:26" ht="20.25" thickBot="1" x14ac:dyDescent="0.3">
      <c r="A111" s="274"/>
      <c r="B111" s="498"/>
      <c r="C111" s="276"/>
      <c r="D111" s="276"/>
      <c r="E111" s="276"/>
      <c r="F111" s="274"/>
      <c r="G111" s="274"/>
      <c r="H111" s="274"/>
      <c r="I111" s="274"/>
      <c r="J111" s="310"/>
      <c r="K111" s="310" t="s">
        <v>3489</v>
      </c>
      <c r="L111" s="310"/>
      <c r="M111" s="310"/>
      <c r="N111" s="310"/>
      <c r="O111" s="310"/>
      <c r="P111" s="310"/>
      <c r="Q111" s="274"/>
      <c r="R111" s="274"/>
      <c r="S111" s="274"/>
      <c r="T111" s="274"/>
      <c r="U111" s="274"/>
      <c r="V111" s="274"/>
      <c r="W111" s="274"/>
      <c r="X111" s="274"/>
      <c r="Y111" s="274"/>
      <c r="Z111" s="274"/>
    </row>
    <row r="112" spans="1:26" ht="21" thickTop="1" thickBot="1" x14ac:dyDescent="0.3">
      <c r="A112" s="274"/>
      <c r="B112" s="498"/>
      <c r="C112" s="276"/>
      <c r="D112" s="276"/>
      <c r="E112" s="276"/>
      <c r="F112" s="274"/>
      <c r="G112" s="274"/>
      <c r="H112" s="274"/>
      <c r="I112" s="274"/>
      <c r="J112" s="293"/>
      <c r="K112" s="294" t="s">
        <v>2971</v>
      </c>
      <c r="L112" s="294" t="s">
        <v>3025</v>
      </c>
      <c r="M112" s="302" t="str">
        <f>IFERROR(VLOOKUP($J112,Tabulations!$A:$X,14,FALSE),"0")</f>
        <v>0</v>
      </c>
      <c r="N112" s="295" t="s">
        <v>3029</v>
      </c>
      <c r="O112" s="295" t="s">
        <v>2976</v>
      </c>
      <c r="P112" s="295" t="s">
        <v>3032</v>
      </c>
      <c r="Q112" s="274"/>
      <c r="R112" s="274"/>
      <c r="S112" s="274"/>
      <c r="T112" s="274"/>
      <c r="U112" s="274"/>
      <c r="V112" s="274"/>
      <c r="W112" s="274"/>
      <c r="X112" s="274"/>
      <c r="Y112" s="274"/>
      <c r="Z112" s="274"/>
    </row>
    <row r="113" spans="1:26" ht="21" thickTop="1" thickBot="1" x14ac:dyDescent="0.3">
      <c r="A113" s="274"/>
      <c r="B113" s="291"/>
      <c r="C113" s="274"/>
      <c r="D113" s="274"/>
      <c r="E113" s="274"/>
      <c r="F113" s="274"/>
      <c r="G113" s="274"/>
      <c r="H113" s="274"/>
      <c r="I113" s="759"/>
      <c r="J113" s="775"/>
      <c r="K113" s="293" t="str">
        <f>IFERROR(VLOOKUP($J113,Tabulations!$A:$F,6,FALSE),"Nope")</f>
        <v>Nope</v>
      </c>
      <c r="L113" s="293" t="str">
        <f>IFERROR(VLOOKUP($K113,Database!$A:$Y,6,FALSE),"NO")</f>
        <v>NO</v>
      </c>
      <c r="M113" s="302" t="str">
        <f>IFERROR(VLOOKUP($J113,Tabulations!$A:$X,14,FALSE),"0")</f>
        <v>0</v>
      </c>
      <c r="N113" s="302">
        <f>IFERROR(VLOOKUP($J113,Tabulations!$A:$X,15,FALSE),0)</f>
        <v>0</v>
      </c>
      <c r="O113" s="302">
        <f>IFERROR(VLOOKUP($J113,Tabulations!$A:$X,16,FALSE),0)</f>
        <v>0</v>
      </c>
      <c r="P113" s="303"/>
      <c r="Q113" s="274"/>
      <c r="R113" s="274"/>
      <c r="S113" s="274"/>
      <c r="T113" s="274"/>
      <c r="U113" s="274"/>
      <c r="V113" s="274"/>
      <c r="W113" s="274"/>
      <c r="X113" s="274"/>
      <c r="Y113" s="274"/>
      <c r="Z113" s="274"/>
    </row>
    <row r="114" spans="1:26" ht="21" thickTop="1" thickBot="1" x14ac:dyDescent="0.3">
      <c r="A114" s="274"/>
      <c r="B114" s="291"/>
      <c r="C114" s="274"/>
      <c r="D114" s="274"/>
      <c r="E114" s="274"/>
      <c r="F114" s="274"/>
      <c r="G114" s="274"/>
      <c r="H114" s="274"/>
      <c r="I114" s="274"/>
      <c r="J114" s="775"/>
      <c r="K114" s="293" t="str">
        <f>IFERROR(VLOOKUP($J114,Tabulations!$A:$F,6,FALSE),"Nope")</f>
        <v>Nope</v>
      </c>
      <c r="L114" s="293" t="str">
        <f>IFERROR(VLOOKUP($K114,Database!$A:$Y,6,FALSE),"NO")</f>
        <v>NO</v>
      </c>
      <c r="M114" s="302" t="str">
        <f>IFERROR(VLOOKUP($J114,Tabulations!$A:$X,14,FALSE),"0")</f>
        <v>0</v>
      </c>
      <c r="N114" s="302">
        <f>IFERROR(VLOOKUP($J114,Tabulations!$A:$X,15,FALSE),0)</f>
        <v>0</v>
      </c>
      <c r="O114" s="302">
        <f>IFERROR(VLOOKUP($J114,Tabulations!$A:$X,16,FALSE),0)</f>
        <v>0</v>
      </c>
      <c r="P114" s="303"/>
      <c r="Q114" s="274"/>
      <c r="R114" s="274"/>
      <c r="S114" s="274"/>
      <c r="T114" s="274"/>
      <c r="U114" s="274"/>
      <c r="V114" s="274"/>
      <c r="W114" s="274"/>
      <c r="X114" s="274"/>
      <c r="Y114" s="274"/>
      <c r="Z114" s="274"/>
    </row>
    <row r="115" spans="1:26" ht="21" thickTop="1" thickBot="1" x14ac:dyDescent="0.3">
      <c r="A115" s="274"/>
      <c r="B115" s="291"/>
      <c r="C115" s="274"/>
      <c r="D115" s="274"/>
      <c r="E115" s="274"/>
      <c r="F115" s="274"/>
      <c r="G115" s="274"/>
      <c r="H115" s="274"/>
      <c r="I115" s="274"/>
      <c r="J115" s="300"/>
      <c r="K115" s="293" t="str">
        <f>IFERROR(VLOOKUP($J115,Tabulations!$A:$F,6,FALSE),"Nope")</f>
        <v>Nope</v>
      </c>
      <c r="L115" s="293" t="str">
        <f>IFERROR(VLOOKUP($K115,Database!$A:$Y,6,FALSE),"NO")</f>
        <v>NO</v>
      </c>
      <c r="M115" s="302" t="str">
        <f>IFERROR(VLOOKUP($J115,Tabulations!$A:$X,14,FALSE),"0")</f>
        <v>0</v>
      </c>
      <c r="N115" s="302">
        <f>IFERROR(VLOOKUP($J115,Tabulations!$A:$X,15,FALSE),0)</f>
        <v>0</v>
      </c>
      <c r="O115" s="302">
        <f>IFERROR(VLOOKUP($J115,Tabulations!$A:$X,16,FALSE),0)</f>
        <v>0</v>
      </c>
      <c r="P115" s="303"/>
      <c r="Q115" s="274"/>
      <c r="R115" s="274"/>
      <c r="S115" s="274"/>
      <c r="T115" s="274"/>
      <c r="U115" s="274"/>
      <c r="V115" s="274"/>
      <c r="W115" s="274"/>
      <c r="X115" s="274"/>
      <c r="Y115" s="274"/>
      <c r="Z115" s="274"/>
    </row>
    <row r="116" spans="1:26" ht="21" thickTop="1" thickBot="1" x14ac:dyDescent="0.3">
      <c r="A116" s="274"/>
      <c r="B116" s="291"/>
      <c r="C116" s="274"/>
      <c r="D116" s="274"/>
      <c r="E116" s="274"/>
      <c r="F116" s="274"/>
      <c r="G116" s="274"/>
      <c r="H116" s="274"/>
      <c r="I116" s="274"/>
      <c r="J116" s="300"/>
      <c r="K116" s="293" t="str">
        <f>IFERROR(VLOOKUP($J116,Tabulations!$A:$F,6,FALSE),"Nope")</f>
        <v>Nope</v>
      </c>
      <c r="L116" s="293" t="str">
        <f>IFERROR(VLOOKUP($K116,Database!$A:$Y,6,FALSE),"NO")</f>
        <v>NO</v>
      </c>
      <c r="M116" s="302" t="str">
        <f>IFERROR(VLOOKUP($J116,Tabulations!$A:$X,14,FALSE),"0")</f>
        <v>0</v>
      </c>
      <c r="N116" s="302">
        <f>IFERROR(VLOOKUP($J116,Tabulations!$A:$X,15,FALSE),0)</f>
        <v>0</v>
      </c>
      <c r="O116" s="302">
        <f>IFERROR(VLOOKUP($J116,Tabulations!$A:$X,16,FALSE),0)</f>
        <v>0</v>
      </c>
      <c r="P116" s="303"/>
      <c r="Q116" s="274"/>
      <c r="R116" s="274"/>
      <c r="S116" s="274"/>
      <c r="T116" s="274"/>
      <c r="U116" s="274"/>
      <c r="V116" s="274"/>
      <c r="W116" s="274"/>
      <c r="X116" s="274"/>
      <c r="Y116" s="274"/>
      <c r="Z116" s="274"/>
    </row>
    <row r="117" spans="1:26" ht="21" thickTop="1" thickBot="1" x14ac:dyDescent="0.3">
      <c r="A117" s="274"/>
      <c r="B117" s="291"/>
      <c r="C117" s="274"/>
      <c r="D117" s="274"/>
      <c r="E117" s="274"/>
      <c r="F117" s="274"/>
      <c r="G117" s="274"/>
      <c r="H117" s="274"/>
      <c r="I117" s="274"/>
      <c r="J117" s="300"/>
      <c r="K117" s="293" t="str">
        <f>IFERROR(VLOOKUP($J117,Tabulations!$A:$F,6,FALSE),"Nope")</f>
        <v>Nope</v>
      </c>
      <c r="L117" s="293" t="str">
        <f>IFERROR(VLOOKUP($K117,Database!$A:$Y,6,FALSE),"NO")</f>
        <v>NO</v>
      </c>
      <c r="M117" s="302" t="str">
        <f>IFERROR(VLOOKUP($J117,Tabulations!$A:$X,14,FALSE),"0")</f>
        <v>0</v>
      </c>
      <c r="N117" s="302">
        <f>IFERROR(VLOOKUP($J117,Tabulations!$A:$X,15,FALSE),0)</f>
        <v>0</v>
      </c>
      <c r="O117" s="302">
        <f>IFERROR(VLOOKUP($J117,Tabulations!$A:$X,16,FALSE),0)</f>
        <v>0</v>
      </c>
      <c r="P117" s="303"/>
      <c r="Q117" s="274"/>
      <c r="R117" s="274"/>
      <c r="S117" s="274"/>
      <c r="T117" s="274"/>
      <c r="U117" s="274"/>
      <c r="V117" s="274"/>
      <c r="W117" s="274"/>
      <c r="X117" s="274"/>
      <c r="Y117" s="274"/>
      <c r="Z117" s="274"/>
    </row>
    <row r="118" spans="1:26" ht="21" thickTop="1" thickBot="1" x14ac:dyDescent="0.3">
      <c r="A118" s="274"/>
      <c r="B118" s="291"/>
      <c r="C118" s="274"/>
      <c r="D118" s="274"/>
      <c r="E118" s="274"/>
      <c r="F118" s="274"/>
      <c r="G118" s="274"/>
      <c r="H118" s="274"/>
      <c r="I118" s="274"/>
      <c r="J118" s="300"/>
      <c r="K118" s="293" t="str">
        <f>IFERROR(VLOOKUP($J118,Tabulations!$A:$F,6,FALSE),"Nope")</f>
        <v>Nope</v>
      </c>
      <c r="L118" s="293" t="str">
        <f>IFERROR(VLOOKUP($K118,Database!$A:$Y,6,FALSE),"NO")</f>
        <v>NO</v>
      </c>
      <c r="M118" s="302" t="str">
        <f>IFERROR(VLOOKUP($J118,Tabulations!$A:$X,14,FALSE),"0")</f>
        <v>0</v>
      </c>
      <c r="N118" s="302">
        <f>IFERROR(VLOOKUP($J118,Tabulations!$A:$X,15,FALSE),0)</f>
        <v>0</v>
      </c>
      <c r="O118" s="302">
        <f>IFERROR(VLOOKUP($J118,Tabulations!$A:$X,16,FALSE),0)</f>
        <v>0</v>
      </c>
      <c r="P118" s="303"/>
      <c r="Q118" s="274"/>
      <c r="R118" s="274"/>
      <c r="S118" s="274"/>
      <c r="T118" s="274"/>
      <c r="U118" s="274"/>
      <c r="V118" s="274"/>
      <c r="W118" s="274"/>
      <c r="X118" s="274"/>
      <c r="Y118" s="274"/>
      <c r="Z118" s="274"/>
    </row>
    <row r="119" spans="1:26" ht="21" thickTop="1" thickBot="1" x14ac:dyDescent="0.3">
      <c r="A119" s="274"/>
      <c r="B119" s="291"/>
      <c r="C119" s="274"/>
      <c r="D119" s="274"/>
      <c r="E119" s="274"/>
      <c r="F119" s="274"/>
      <c r="G119" s="274"/>
      <c r="H119" s="274"/>
      <c r="I119" s="274"/>
      <c r="J119" s="300"/>
      <c r="K119" s="293" t="str">
        <f>IFERROR(VLOOKUP($J119,Tabulations!$A:$F,6,FALSE),"Nope")</f>
        <v>Nope</v>
      </c>
      <c r="L119" s="293" t="str">
        <f>IFERROR(VLOOKUP($K119,Database!$A:$Y,6,FALSE),"NO")</f>
        <v>NO</v>
      </c>
      <c r="M119" s="302" t="str">
        <f>IFERROR(VLOOKUP($J119,Tabulations!$A:$X,14,FALSE),"0")</f>
        <v>0</v>
      </c>
      <c r="N119" s="302">
        <f>IFERROR(VLOOKUP($J119,Tabulations!$A:$X,15,FALSE),0)</f>
        <v>0</v>
      </c>
      <c r="O119" s="302">
        <f>IFERROR(VLOOKUP($J119,Tabulations!$A:$X,16,FALSE),0)</f>
        <v>0</v>
      </c>
      <c r="P119" s="303"/>
      <c r="Q119" s="274"/>
      <c r="R119" s="274"/>
      <c r="S119" s="274"/>
      <c r="T119" s="274"/>
      <c r="U119" s="274"/>
      <c r="V119" s="274"/>
      <c r="W119" s="274"/>
      <c r="X119" s="274"/>
      <c r="Y119" s="274"/>
      <c r="Z119" s="274"/>
    </row>
    <row r="120" spans="1:26" ht="21" thickTop="1" thickBot="1" x14ac:dyDescent="0.3">
      <c r="A120" s="274"/>
      <c r="B120" s="291"/>
      <c r="C120" s="274"/>
      <c r="D120" s="274"/>
      <c r="E120" s="274"/>
      <c r="F120" s="274"/>
      <c r="G120" s="274"/>
      <c r="H120" s="274"/>
      <c r="I120" s="274"/>
      <c r="J120" s="312"/>
      <c r="K120" s="293" t="str">
        <f>IFERROR(VLOOKUP($J120,Tabulations!$A:$F,6,FALSE),"Nope")</f>
        <v>Nope</v>
      </c>
      <c r="L120" s="293" t="str">
        <f>IFERROR(VLOOKUP($K120,Database!$A:$Y,6,FALSE),"NO")</f>
        <v>NO</v>
      </c>
      <c r="M120" s="302" t="str">
        <f>IFERROR(VLOOKUP($J120,Tabulations!$A:$X,14,FALSE),"0")</f>
        <v>0</v>
      </c>
      <c r="N120" s="302">
        <f>IFERROR(VLOOKUP($J120,Tabulations!$A:$X,15,FALSE),0)</f>
        <v>0</v>
      </c>
      <c r="O120" s="302">
        <f>IFERROR(VLOOKUP($J120,Tabulations!$A:$X,16,FALSE),0)</f>
        <v>0</v>
      </c>
      <c r="P120" s="303"/>
      <c r="Q120" s="274"/>
      <c r="R120" s="274"/>
      <c r="S120" s="274"/>
      <c r="T120" s="274"/>
      <c r="U120" s="274"/>
      <c r="V120" s="274"/>
      <c r="W120" s="274"/>
      <c r="X120" s="274"/>
      <c r="Y120" s="274"/>
      <c r="Z120" s="274"/>
    </row>
    <row r="121" spans="1:26" ht="21" thickTop="1" thickBot="1" x14ac:dyDescent="0.3">
      <c r="A121" s="274"/>
      <c r="B121" s="291"/>
      <c r="C121" s="274"/>
      <c r="D121" s="274"/>
      <c r="E121" s="274"/>
      <c r="F121" s="274"/>
      <c r="G121" s="274"/>
      <c r="H121" s="274"/>
      <c r="I121" s="274"/>
      <c r="J121" s="293"/>
      <c r="K121" s="293" t="str">
        <f>IFERROR(VLOOKUP($J121,Tabulations!$A:$F,6,FALSE),"Nope")</f>
        <v>Nope</v>
      </c>
      <c r="L121" s="293" t="str">
        <f>IFERROR(VLOOKUP($K121,Database!$A:$Y,6,FALSE),"NO")</f>
        <v>NO</v>
      </c>
      <c r="M121" s="302" t="str">
        <f>IFERROR(VLOOKUP($J121,Tabulations!$A:$X,14,FALSE),"0")</f>
        <v>0</v>
      </c>
      <c r="N121" s="302">
        <f>IFERROR(VLOOKUP($J121,Tabulations!$A:$X,15,FALSE),0)</f>
        <v>0</v>
      </c>
      <c r="O121" s="302">
        <f>IFERROR(VLOOKUP($J121,Tabulations!$A:$X,16,FALSE),0)</f>
        <v>0</v>
      </c>
      <c r="P121" s="302"/>
      <c r="Q121" s="274"/>
      <c r="R121" s="274"/>
      <c r="S121" s="274"/>
      <c r="T121" s="274"/>
      <c r="U121" s="274"/>
      <c r="V121" s="274"/>
      <c r="W121" s="274"/>
      <c r="X121" s="274"/>
      <c r="Y121" s="274"/>
      <c r="Z121" s="274"/>
    </row>
    <row r="122" spans="1:26" ht="21" thickTop="1" thickBot="1" x14ac:dyDescent="0.3">
      <c r="A122" s="274"/>
      <c r="B122" s="291"/>
      <c r="C122" s="274"/>
      <c r="D122" s="274"/>
      <c r="E122" s="274"/>
      <c r="F122" s="274"/>
      <c r="G122" s="274"/>
      <c r="H122" s="274"/>
      <c r="I122" s="274"/>
      <c r="J122" s="293"/>
      <c r="K122" s="293" t="str">
        <f>IFERROR(VLOOKUP($J122,Tabulations!$A:$F,6,FALSE),"Nope")</f>
        <v>Nope</v>
      </c>
      <c r="L122" s="293" t="str">
        <f>IFERROR(VLOOKUP($K122,Database!$A:$Y,6,FALSE),"NO")</f>
        <v>NO</v>
      </c>
      <c r="M122" s="302" t="str">
        <f>IFERROR(VLOOKUP($J122,Tabulations!$A:$X,14,FALSE),"0")</f>
        <v>0</v>
      </c>
      <c r="N122" s="302">
        <f>IFERROR(VLOOKUP($J122,Tabulations!$A:$X,15,FALSE),0)</f>
        <v>0</v>
      </c>
      <c r="O122" s="302">
        <f>IFERROR(VLOOKUP($J122,Tabulations!$A:$X,16,FALSE),0)</f>
        <v>0</v>
      </c>
      <c r="P122" s="302"/>
      <c r="Q122" s="274"/>
      <c r="R122" s="274"/>
      <c r="S122" s="274"/>
      <c r="T122" s="274"/>
      <c r="U122" s="274"/>
      <c r="V122" s="274"/>
      <c r="W122" s="274"/>
      <c r="X122" s="274"/>
      <c r="Y122" s="274"/>
      <c r="Z122" s="274"/>
    </row>
    <row r="123" spans="1:26" ht="21" thickTop="1" thickBot="1" x14ac:dyDescent="0.3">
      <c r="A123" s="274"/>
      <c r="B123" s="291"/>
      <c r="C123" s="274"/>
      <c r="D123" s="274"/>
      <c r="E123" s="274"/>
      <c r="F123" s="274"/>
      <c r="G123" s="274"/>
      <c r="H123" s="274"/>
      <c r="I123" s="274"/>
      <c r="J123" s="293"/>
      <c r="K123" s="293" t="str">
        <f>IFERROR(VLOOKUP($J123,Tabulations!$A:$F,6,FALSE),"Nope")</f>
        <v>Nope</v>
      </c>
      <c r="L123" s="293" t="str">
        <f>IFERROR(VLOOKUP($K123,Database!$A:$Y,6,FALSE),"NO")</f>
        <v>NO</v>
      </c>
      <c r="M123" s="302" t="str">
        <f>IFERROR(VLOOKUP($J123,Tabulations!$A:$X,14,FALSE),"0")</f>
        <v>0</v>
      </c>
      <c r="N123" s="302">
        <f>IFERROR(VLOOKUP($J123,Tabulations!$A:$X,15,FALSE),0)</f>
        <v>0</v>
      </c>
      <c r="O123" s="302">
        <f>IFERROR(VLOOKUP($J123,Tabulations!$A:$X,16,FALSE),0)</f>
        <v>0</v>
      </c>
      <c r="P123" s="302"/>
      <c r="Q123" s="274"/>
      <c r="R123" s="274"/>
      <c r="S123" s="274"/>
      <c r="T123" s="274"/>
      <c r="U123" s="274"/>
      <c r="V123" s="274"/>
      <c r="W123" s="274"/>
      <c r="X123" s="274"/>
      <c r="Y123" s="274"/>
      <c r="Z123" s="274"/>
    </row>
    <row r="124" spans="1:26" ht="21" thickTop="1" thickBot="1" x14ac:dyDescent="0.3">
      <c r="A124" s="274"/>
      <c r="B124" s="291"/>
      <c r="C124" s="274"/>
      <c r="D124" s="274"/>
      <c r="E124" s="274"/>
      <c r="F124" s="274"/>
      <c r="G124" s="274"/>
      <c r="H124" s="274"/>
      <c r="I124" s="274"/>
      <c r="J124" s="300"/>
      <c r="K124" s="293" t="str">
        <f>IFERROR(VLOOKUP($J124,Tabulations!$A:$F,6,FALSE),"Nope")</f>
        <v>Nope</v>
      </c>
      <c r="L124" s="293" t="str">
        <f>IFERROR(VLOOKUP($K124,Database!$A:$Y,6,FALSE),"NO")</f>
        <v>NO</v>
      </c>
      <c r="M124" s="302" t="str">
        <f>IFERROR(VLOOKUP($J124,Tabulations!$A:$X,14,FALSE),"0")</f>
        <v>0</v>
      </c>
      <c r="N124" s="302">
        <f>IFERROR(VLOOKUP($J124,Tabulations!$A:$X,15,FALSE),0)</f>
        <v>0</v>
      </c>
      <c r="O124" s="302">
        <f>IFERROR(VLOOKUP($J124,Tabulations!$A:$X,16,FALSE),0)</f>
        <v>0</v>
      </c>
      <c r="P124" s="302"/>
      <c r="Q124" s="274"/>
      <c r="R124" s="274"/>
      <c r="S124" s="274"/>
      <c r="T124" s="274"/>
      <c r="U124" s="274"/>
      <c r="V124" s="274"/>
      <c r="W124" s="274"/>
      <c r="X124" s="274"/>
      <c r="Y124" s="274"/>
      <c r="Z124" s="274"/>
    </row>
    <row r="125" spans="1:26" ht="21" thickTop="1" thickBot="1" x14ac:dyDescent="0.3">
      <c r="A125" s="274"/>
      <c r="B125" s="291"/>
      <c r="C125" s="274"/>
      <c r="D125" s="274"/>
      <c r="E125" s="274"/>
      <c r="F125" s="274"/>
      <c r="G125" s="274"/>
      <c r="H125" s="274"/>
      <c r="I125" s="274"/>
      <c r="J125" s="300"/>
      <c r="K125" s="293" t="str">
        <f>IFERROR(VLOOKUP($J125,Tabulations!$A:$F,6,FALSE),"Nope")</f>
        <v>Nope</v>
      </c>
      <c r="L125" s="293" t="str">
        <f>IFERROR(VLOOKUP($K125,Database!$A:$Y,6,FALSE),"NO")</f>
        <v>NO</v>
      </c>
      <c r="M125" s="302" t="str">
        <f>IFERROR(VLOOKUP($J125,Tabulations!$A:$X,14,FALSE),"0")</f>
        <v>0</v>
      </c>
      <c r="N125" s="302">
        <f>IFERROR(VLOOKUP($J125,Tabulations!$A:$X,15,FALSE),0)</f>
        <v>0</v>
      </c>
      <c r="O125" s="302">
        <f>IFERROR(VLOOKUP($J125,Tabulations!$A:$X,16,FALSE),0)</f>
        <v>0</v>
      </c>
      <c r="P125" s="302"/>
      <c r="Q125" s="274"/>
      <c r="R125" s="274"/>
      <c r="S125" s="274"/>
      <c r="T125" s="274"/>
      <c r="U125" s="274"/>
      <c r="V125" s="274"/>
      <c r="W125" s="274"/>
      <c r="X125" s="274"/>
      <c r="Y125" s="274"/>
      <c r="Z125" s="274"/>
    </row>
    <row r="126" spans="1:26" ht="21" thickTop="1" thickBot="1" x14ac:dyDescent="0.3">
      <c r="A126" s="274"/>
      <c r="B126" s="291"/>
      <c r="C126" s="274"/>
      <c r="D126" s="274"/>
      <c r="E126" s="274"/>
      <c r="F126" s="274"/>
      <c r="G126" s="274"/>
      <c r="H126" s="274"/>
      <c r="I126" s="274"/>
      <c r="J126" s="300"/>
      <c r="K126" s="293" t="str">
        <f>IFERROR(VLOOKUP($J126,Tabulations!$A:$F,6,FALSE),"Nope")</f>
        <v>Nope</v>
      </c>
      <c r="L126" s="293" t="str">
        <f>IFERROR(VLOOKUP($K126,Database!$A:$Y,6,FALSE),"NO")</f>
        <v>NO</v>
      </c>
      <c r="M126" s="302" t="str">
        <f>IFERROR(VLOOKUP($J126,Tabulations!$A:$X,14,FALSE),"0")</f>
        <v>0</v>
      </c>
      <c r="N126" s="302">
        <f>IFERROR(VLOOKUP($J126,Tabulations!$A:$X,15,FALSE),0)</f>
        <v>0</v>
      </c>
      <c r="O126" s="302">
        <f>IFERROR(VLOOKUP($J126,Tabulations!$A:$X,16,FALSE),0)</f>
        <v>0</v>
      </c>
      <c r="P126" s="302"/>
      <c r="Q126" s="274"/>
      <c r="R126" s="274"/>
      <c r="S126" s="274"/>
      <c r="T126" s="274"/>
      <c r="U126" s="274"/>
      <c r="V126" s="274"/>
      <c r="W126" s="274"/>
      <c r="X126" s="274"/>
      <c r="Y126" s="274"/>
      <c r="Z126" s="274"/>
    </row>
    <row r="127" spans="1:26" ht="21" thickTop="1" thickBot="1" x14ac:dyDescent="0.3">
      <c r="A127" s="274"/>
      <c r="B127" s="291"/>
      <c r="C127" s="274"/>
      <c r="D127" s="274"/>
      <c r="E127" s="274"/>
      <c r="F127" s="274"/>
      <c r="G127" s="274"/>
      <c r="H127" s="274"/>
      <c r="I127" s="274"/>
      <c r="J127" s="300"/>
      <c r="K127" s="293" t="str">
        <f>IFERROR(VLOOKUP($J127,Tabulations!$A:$F,6,FALSE),"Nope")</f>
        <v>Nope</v>
      </c>
      <c r="L127" s="293" t="str">
        <f>IFERROR(VLOOKUP($K127,Database!$A:$Y,6,FALSE),"NO")</f>
        <v>NO</v>
      </c>
      <c r="M127" s="302" t="str">
        <f>IFERROR(VLOOKUP($J127,Tabulations!$A:$X,14,FALSE),"0")</f>
        <v>0</v>
      </c>
      <c r="N127" s="302">
        <f>IFERROR(VLOOKUP($J127,Tabulations!$A:$X,15,FALSE),0)</f>
        <v>0</v>
      </c>
      <c r="O127" s="302">
        <f>IFERROR(VLOOKUP($J127,Tabulations!$A:$X,16,FALSE),0)</f>
        <v>0</v>
      </c>
      <c r="P127" s="302"/>
      <c r="Q127" s="274"/>
      <c r="R127" s="274"/>
      <c r="S127" s="274"/>
      <c r="T127" s="274"/>
      <c r="U127" s="274"/>
      <c r="V127" s="274"/>
      <c r="W127" s="274"/>
      <c r="X127" s="274"/>
      <c r="Y127" s="274"/>
      <c r="Z127" s="274"/>
    </row>
    <row r="128" spans="1:26" ht="21" thickTop="1" thickBot="1" x14ac:dyDescent="0.3">
      <c r="A128" s="274"/>
      <c r="B128" s="291"/>
      <c r="C128" s="274"/>
      <c r="D128" s="274"/>
      <c r="E128" s="274"/>
      <c r="F128" s="274"/>
      <c r="G128" s="274"/>
      <c r="H128" s="274"/>
      <c r="I128" s="274"/>
      <c r="J128" s="300"/>
      <c r="K128" s="293" t="str">
        <f>IFERROR(VLOOKUP($J128,Tabulations!$A:$F,6,FALSE),"Nope")</f>
        <v>Nope</v>
      </c>
      <c r="L128" s="293" t="str">
        <f>IFERROR(VLOOKUP($K128,Database!$A:$Y,6,FALSE),"NO")</f>
        <v>NO</v>
      </c>
      <c r="M128" s="302" t="str">
        <f>IFERROR(VLOOKUP($J128,Tabulations!$A:$X,14,FALSE),"0")</f>
        <v>0</v>
      </c>
      <c r="N128" s="302">
        <f>IFERROR(VLOOKUP($J128,Tabulations!$A:$X,15,FALSE),0)</f>
        <v>0</v>
      </c>
      <c r="O128" s="302">
        <f>IFERROR(VLOOKUP($J128,Tabulations!$A:$X,16,FALSE),0)</f>
        <v>0</v>
      </c>
      <c r="P128" s="302"/>
      <c r="Q128" s="274"/>
      <c r="R128" s="274"/>
      <c r="S128" s="274"/>
      <c r="T128" s="274"/>
      <c r="U128" s="274"/>
      <c r="V128" s="274"/>
      <c r="W128" s="274"/>
      <c r="X128" s="274"/>
      <c r="Y128" s="274"/>
      <c r="Z128" s="274"/>
    </row>
    <row r="129" spans="1:26" ht="21" thickTop="1" thickBot="1" x14ac:dyDescent="0.3">
      <c r="A129" s="274"/>
      <c r="B129" s="291"/>
      <c r="C129" s="274"/>
      <c r="D129" s="274"/>
      <c r="E129" s="274"/>
      <c r="F129" s="274"/>
      <c r="G129" s="274"/>
      <c r="H129" s="274"/>
      <c r="I129" s="274"/>
      <c r="J129" s="300"/>
      <c r="K129" s="293" t="str">
        <f>IFERROR(VLOOKUP($J129,Tabulations!$A:$F,6,FALSE),"Nope")</f>
        <v>Nope</v>
      </c>
      <c r="L129" s="293" t="str">
        <f>IFERROR(VLOOKUP($K129,Database!$A:$Y,6,FALSE),"NO")</f>
        <v>NO</v>
      </c>
      <c r="M129" s="302" t="str">
        <f>IFERROR(VLOOKUP($J129,Tabulations!$A:$X,14,FALSE),"0")</f>
        <v>0</v>
      </c>
      <c r="N129" s="302">
        <f>IFERROR(VLOOKUP($J129,Tabulations!$A:$X,15,FALSE),0)</f>
        <v>0</v>
      </c>
      <c r="O129" s="302">
        <f>IFERROR(VLOOKUP($J129,Tabulations!$A:$X,16,FALSE),0)</f>
        <v>0</v>
      </c>
      <c r="P129" s="302"/>
      <c r="Q129" s="274"/>
      <c r="R129" s="274"/>
      <c r="S129" s="274"/>
      <c r="T129" s="274"/>
      <c r="U129" s="274"/>
      <c r="V129" s="274"/>
      <c r="W129" s="274"/>
      <c r="X129" s="274"/>
      <c r="Y129" s="274"/>
      <c r="Z129" s="274"/>
    </row>
    <row r="130" spans="1:26" ht="21" thickTop="1" thickBot="1" x14ac:dyDescent="0.3">
      <c r="A130" s="274"/>
      <c r="B130" s="291"/>
      <c r="C130" s="274"/>
      <c r="D130" s="274"/>
      <c r="E130" s="274"/>
      <c r="F130" s="274"/>
      <c r="G130" s="274"/>
      <c r="H130" s="274"/>
      <c r="I130" s="274"/>
      <c r="J130" s="308"/>
      <c r="K130" s="310"/>
      <c r="L130" s="310"/>
      <c r="M130" s="301">
        <f>SUM(M113:M129)</f>
        <v>0</v>
      </c>
      <c r="N130" s="311"/>
      <c r="O130" s="311">
        <f>SUM(O113:O129)</f>
        <v>0</v>
      </c>
      <c r="P130" s="309"/>
      <c r="Q130" s="274"/>
      <c r="R130" s="274"/>
      <c r="S130" s="274"/>
      <c r="T130" s="274"/>
      <c r="U130" s="274"/>
      <c r="V130" s="274"/>
      <c r="W130" s="274"/>
      <c r="X130" s="274"/>
      <c r="Y130" s="274"/>
      <c r="Z130" s="274"/>
    </row>
    <row r="131" spans="1:26" ht="20.25" thickTop="1" x14ac:dyDescent="0.25">
      <c r="A131" s="274"/>
      <c r="B131" s="291"/>
      <c r="C131" s="274"/>
      <c r="D131" s="274"/>
      <c r="E131" s="274"/>
      <c r="F131" s="274"/>
      <c r="G131" s="274"/>
      <c r="H131" s="274"/>
      <c r="I131" s="274"/>
      <c r="J131" s="308"/>
      <c r="K131" s="310"/>
      <c r="L131" s="310"/>
      <c r="M131" s="309"/>
      <c r="N131" s="309"/>
      <c r="O131" s="309"/>
      <c r="P131" s="309"/>
      <c r="Q131" s="274"/>
      <c r="R131" s="274"/>
      <c r="S131" s="274"/>
      <c r="T131" s="274"/>
      <c r="U131" s="274"/>
      <c r="V131" s="274"/>
      <c r="W131" s="274"/>
      <c r="X131" s="274"/>
      <c r="Y131" s="274"/>
      <c r="Z131" s="274"/>
    </row>
    <row r="132" spans="1:26" ht="19.5" x14ac:dyDescent="0.25">
      <c r="A132" s="274"/>
      <c r="B132" s="291"/>
      <c r="C132" s="274"/>
      <c r="D132" s="274"/>
      <c r="E132" s="274"/>
      <c r="F132" s="274"/>
      <c r="G132" s="274"/>
      <c r="H132" s="274"/>
      <c r="I132" s="274"/>
      <c r="J132" s="276"/>
      <c r="K132" s="310"/>
      <c r="L132" s="310"/>
      <c r="M132" s="309"/>
      <c r="N132" s="309"/>
      <c r="O132" s="309"/>
      <c r="P132" s="309"/>
      <c r="Q132" s="274"/>
      <c r="R132" s="274"/>
      <c r="S132" s="274"/>
      <c r="T132" s="274"/>
      <c r="U132" s="274"/>
      <c r="V132" s="274"/>
      <c r="W132" s="274"/>
      <c r="X132" s="274"/>
      <c r="Y132" s="274"/>
      <c r="Z132" s="274"/>
    </row>
    <row r="133" spans="1:26" ht="23.25" thickBot="1" x14ac:dyDescent="0.45">
      <c r="A133" s="274"/>
      <c r="B133" s="291"/>
      <c r="C133" s="274"/>
      <c r="D133" s="274"/>
      <c r="E133" s="274"/>
      <c r="F133" s="274"/>
      <c r="G133" s="274"/>
      <c r="H133" s="274"/>
      <c r="I133" s="274"/>
      <c r="J133" s="313"/>
      <c r="K133" s="562"/>
      <c r="L133" s="273"/>
      <c r="M133" s="275"/>
      <c r="N133" s="275"/>
      <c r="O133" s="275"/>
      <c r="P133" s="275"/>
      <c r="Q133" s="274"/>
      <c r="R133" s="274"/>
      <c r="S133" s="274"/>
      <c r="T133" s="274"/>
      <c r="U133" s="274"/>
      <c r="V133" s="274"/>
      <c r="W133" s="274"/>
      <c r="X133" s="274"/>
      <c r="Y133" s="274"/>
      <c r="Z133" s="274"/>
    </row>
    <row r="134" spans="1:26" ht="21" thickTop="1" thickBot="1" x14ac:dyDescent="0.3">
      <c r="A134" s="274"/>
      <c r="B134" s="291"/>
      <c r="C134" s="274"/>
      <c r="D134" s="274"/>
      <c r="E134" s="274"/>
      <c r="F134" s="274"/>
      <c r="G134" s="274"/>
      <c r="H134" s="274"/>
      <c r="I134" s="274"/>
      <c r="J134" s="293"/>
      <c r="K134" s="294" t="s">
        <v>2971</v>
      </c>
      <c r="L134" s="294" t="s">
        <v>3025</v>
      </c>
      <c r="M134" s="295" t="s">
        <v>3027</v>
      </c>
      <c r="N134" s="295" t="s">
        <v>3029</v>
      </c>
      <c r="O134" s="295" t="s">
        <v>2976</v>
      </c>
      <c r="P134" s="295" t="s">
        <v>3032</v>
      </c>
      <c r="Q134" s="274"/>
      <c r="R134" s="274"/>
      <c r="S134" s="274"/>
      <c r="T134" s="274"/>
      <c r="U134" s="274"/>
      <c r="V134" s="274"/>
      <c r="W134" s="274"/>
      <c r="X134" s="274"/>
      <c r="Y134" s="274"/>
      <c r="Z134" s="274"/>
    </row>
    <row r="135" spans="1:26" ht="21" thickTop="1" thickBot="1" x14ac:dyDescent="0.3">
      <c r="A135" s="274"/>
      <c r="B135" s="291"/>
      <c r="C135" s="274"/>
      <c r="D135" s="274"/>
      <c r="E135" s="274"/>
      <c r="F135" s="274"/>
      <c r="G135" s="274"/>
      <c r="H135" s="274"/>
      <c r="I135" s="274"/>
      <c r="J135" s="296"/>
      <c r="K135" s="297" t="str">
        <f>IFERROR(VLOOKUP($J135,Tabulations!$A:$F,6,FALSE),"Nope")</f>
        <v>Nope</v>
      </c>
      <c r="L135" s="297" t="str">
        <f>IFERROR(VLOOKUP($K135,Database!$A:$Y,6,FALSE),"NO")</f>
        <v>NO</v>
      </c>
      <c r="M135" s="299" t="str">
        <f>IFERROR(VLOOKUP($J135,Tabulations!$A:$X,14,FALSE),"0")</f>
        <v>0</v>
      </c>
      <c r="N135" s="298">
        <f>IFERROR(VLOOKUP($J135,Tabulations!$A:$X,15,FALSE),0)</f>
        <v>0</v>
      </c>
      <c r="O135" s="299">
        <f>IFERROR(VLOOKUP($J135,Tabulations!$A:$X,16,FALSE),0)</f>
        <v>0</v>
      </c>
      <c r="P135" s="299"/>
      <c r="Q135" s="274"/>
      <c r="R135" s="274"/>
      <c r="S135" s="274"/>
      <c r="T135" s="274"/>
      <c r="U135" s="274"/>
      <c r="V135" s="274"/>
      <c r="W135" s="274"/>
      <c r="X135" s="274"/>
      <c r="Y135" s="274"/>
      <c r="Z135" s="274"/>
    </row>
    <row r="136" spans="1:26" ht="21" thickTop="1" thickBot="1" x14ac:dyDescent="0.3">
      <c r="A136" s="274"/>
      <c r="B136" s="291"/>
      <c r="C136" s="274"/>
      <c r="D136" s="274"/>
      <c r="E136" s="274"/>
      <c r="F136" s="274"/>
      <c r="G136" s="274"/>
      <c r="H136" s="274"/>
      <c r="I136" s="759"/>
      <c r="J136" s="300"/>
      <c r="K136" s="297" t="str">
        <f>IFERROR(VLOOKUP($J136,Tabulations!$A:$F,6,FALSE),"Nope")</f>
        <v>Nope</v>
      </c>
      <c r="L136" s="297" t="str">
        <f>IFERROR(VLOOKUP($K136,Database!$A:$Y,6,FALSE),"NO")</f>
        <v>NO</v>
      </c>
      <c r="M136" s="299" t="str">
        <f>IFERROR(VLOOKUP($J136,Tabulations!$A:$X,14,FALSE),"0")</f>
        <v>0</v>
      </c>
      <c r="N136" s="298">
        <f>IFERROR(VLOOKUP($J136,Tabulations!$A:$X,15,FALSE),0)</f>
        <v>0</v>
      </c>
      <c r="O136" s="299">
        <f>IFERROR(VLOOKUP($J136,Tabulations!$A:$X,16,FALSE),0)</f>
        <v>0</v>
      </c>
      <c r="P136" s="299"/>
      <c r="Q136" s="274"/>
      <c r="R136" s="274"/>
      <c r="S136" s="274"/>
      <c r="T136" s="274"/>
      <c r="U136" s="274"/>
      <c r="V136" s="274"/>
      <c r="W136" s="274"/>
      <c r="X136" s="274"/>
      <c r="Y136" s="274"/>
      <c r="Z136" s="274"/>
    </row>
    <row r="137" spans="1:26" ht="21" thickTop="1" thickBot="1" x14ac:dyDescent="0.3">
      <c r="A137" s="274"/>
      <c r="B137" s="291"/>
      <c r="C137" s="274"/>
      <c r="D137" s="274"/>
      <c r="E137" s="274"/>
      <c r="F137" s="274"/>
      <c r="G137" s="274"/>
      <c r="H137" s="274"/>
      <c r="I137" s="274"/>
      <c r="J137" s="300"/>
      <c r="K137" s="297" t="str">
        <f>IFERROR(VLOOKUP($J137,Tabulations!$A:$F,6,FALSE),"Nope")</f>
        <v>Nope</v>
      </c>
      <c r="L137" s="297" t="str">
        <f>IFERROR(VLOOKUP($K137,Database!$A:$Y,6,FALSE),"NO")</f>
        <v>NO</v>
      </c>
      <c r="M137" s="299" t="str">
        <f>IFERROR(VLOOKUP($J137,Tabulations!$A:$X,14,FALSE),"0")</f>
        <v>0</v>
      </c>
      <c r="N137" s="298">
        <f>IFERROR(VLOOKUP($J137,Tabulations!$A:$X,15,FALSE),0)</f>
        <v>0</v>
      </c>
      <c r="O137" s="299">
        <f>IFERROR(VLOOKUP($J137,Tabulations!$A:$X,16,FALSE),0)</f>
        <v>0</v>
      </c>
      <c r="P137" s="299"/>
      <c r="Q137" s="274"/>
      <c r="R137" s="274"/>
      <c r="S137" s="274"/>
      <c r="T137" s="274"/>
      <c r="U137" s="274"/>
      <c r="V137" s="274"/>
      <c r="W137" s="274"/>
      <c r="X137" s="274"/>
      <c r="Y137" s="274"/>
      <c r="Z137" s="274"/>
    </row>
    <row r="138" spans="1:26" ht="21" thickTop="1" thickBot="1" x14ac:dyDescent="0.3">
      <c r="A138" s="274"/>
      <c r="B138" s="291"/>
      <c r="C138" s="274"/>
      <c r="D138" s="274"/>
      <c r="E138" s="274"/>
      <c r="F138" s="274"/>
      <c r="G138" s="274"/>
      <c r="H138" s="274"/>
      <c r="I138" s="274"/>
      <c r="J138" s="300"/>
      <c r="K138" s="297" t="str">
        <f>IFERROR(VLOOKUP($J138,Tabulations!$A:$F,6,FALSE),"Nope")</f>
        <v>Nope</v>
      </c>
      <c r="L138" s="297" t="str">
        <f>IFERROR(VLOOKUP($K138,Database!$A:$Y,6,FALSE),"NO")</f>
        <v>NO</v>
      </c>
      <c r="M138" s="299" t="str">
        <f>IFERROR(VLOOKUP($J138,Tabulations!$A:$X,14,FALSE),"0")</f>
        <v>0</v>
      </c>
      <c r="N138" s="298">
        <f>IFERROR(VLOOKUP($J138,Tabulations!$A:$X,15,FALSE),0)</f>
        <v>0</v>
      </c>
      <c r="O138" s="299">
        <f>IFERROR(VLOOKUP($J138,Tabulations!$A:$X,16,FALSE),0)</f>
        <v>0</v>
      </c>
      <c r="P138" s="299"/>
      <c r="Q138" s="274"/>
      <c r="R138" s="274"/>
      <c r="S138" s="274"/>
      <c r="T138" s="274"/>
      <c r="U138" s="274"/>
      <c r="V138" s="274"/>
      <c r="W138" s="274"/>
      <c r="X138" s="274"/>
      <c r="Y138" s="274"/>
      <c r="Z138" s="274"/>
    </row>
    <row r="139" spans="1:26" ht="21" thickTop="1" thickBot="1" x14ac:dyDescent="0.3">
      <c r="A139" s="274"/>
      <c r="B139" s="291"/>
      <c r="C139" s="274"/>
      <c r="D139" s="274"/>
      <c r="E139" s="274"/>
      <c r="F139" s="274"/>
      <c r="G139" s="274"/>
      <c r="H139" s="274"/>
      <c r="I139" s="274"/>
      <c r="J139" s="300"/>
      <c r="K139" s="297" t="str">
        <f>IFERROR(VLOOKUP($J139,Tabulations!$A:$F,6,FALSE),"Nope")</f>
        <v>Nope</v>
      </c>
      <c r="L139" s="297" t="str">
        <f>IFERROR(VLOOKUP($K139,Database!$A:$Y,6,FALSE),"NO")</f>
        <v>NO</v>
      </c>
      <c r="M139" s="299" t="str">
        <f>IFERROR(VLOOKUP($J139,Tabulations!$A:$X,14,FALSE),"0")</f>
        <v>0</v>
      </c>
      <c r="N139" s="298">
        <f>IFERROR(VLOOKUP($J139,Tabulations!$A:$X,15,FALSE),0)</f>
        <v>0</v>
      </c>
      <c r="O139" s="299">
        <f>IFERROR(VLOOKUP($J139,Tabulations!$A:$X,16,FALSE),0)</f>
        <v>0</v>
      </c>
      <c r="P139" s="299"/>
      <c r="Q139" s="274"/>
      <c r="R139" s="274"/>
      <c r="S139" s="274"/>
      <c r="T139" s="274"/>
      <c r="U139" s="274"/>
      <c r="V139" s="274"/>
      <c r="W139" s="274"/>
      <c r="X139" s="274"/>
      <c r="Y139" s="274"/>
      <c r="Z139" s="274"/>
    </row>
    <row r="140" spans="1:26" ht="21" thickTop="1" thickBot="1" x14ac:dyDescent="0.3">
      <c r="A140" s="274"/>
      <c r="B140" s="291"/>
      <c r="C140" s="274"/>
      <c r="D140" s="274"/>
      <c r="E140" s="274"/>
      <c r="F140" s="274"/>
      <c r="G140" s="274"/>
      <c r="H140" s="274"/>
      <c r="I140" s="274"/>
      <c r="J140" s="296"/>
      <c r="K140" s="297" t="str">
        <f>IFERROR(VLOOKUP($J140,Tabulations!$A:$F,6,FALSE),"Nope")</f>
        <v>Nope</v>
      </c>
      <c r="L140" s="297" t="str">
        <f>IFERROR(VLOOKUP($K140,Database!$A:$Y,6,FALSE),"NO")</f>
        <v>NO</v>
      </c>
      <c r="M140" s="299" t="str">
        <f>IFERROR(VLOOKUP($J140,Tabulations!$A:$X,14,FALSE),"0")</f>
        <v>0</v>
      </c>
      <c r="N140" s="298">
        <f>IFERROR(VLOOKUP($J140,Tabulations!$A:$X,15,FALSE),0)</f>
        <v>0</v>
      </c>
      <c r="O140" s="299">
        <f>IFERROR(VLOOKUP($J140,Tabulations!$A:$X,16,FALSE),0)</f>
        <v>0</v>
      </c>
      <c r="P140" s="299"/>
      <c r="Q140" s="274"/>
      <c r="R140" s="274"/>
      <c r="S140" s="274"/>
      <c r="T140" s="274"/>
      <c r="U140" s="274"/>
      <c r="V140" s="274"/>
      <c r="W140" s="274"/>
      <c r="X140" s="274"/>
      <c r="Y140" s="274"/>
      <c r="Z140" s="274"/>
    </row>
    <row r="141" spans="1:26" ht="21" thickTop="1" thickBot="1" x14ac:dyDescent="0.3">
      <c r="A141" s="274"/>
      <c r="B141" s="291"/>
      <c r="C141" s="274"/>
      <c r="D141" s="274"/>
      <c r="E141" s="274"/>
      <c r="F141" s="274"/>
      <c r="G141" s="274"/>
      <c r="H141" s="274"/>
      <c r="I141" s="274"/>
      <c r="J141" s="296"/>
      <c r="K141" s="297" t="str">
        <f>IFERROR(VLOOKUP($J141,Tabulations!$A:$F,6,FALSE),"Nope")</f>
        <v>Nope</v>
      </c>
      <c r="L141" s="297" t="str">
        <f>IFERROR(VLOOKUP($K141,Database!$A:$Y,6,FALSE),"NO")</f>
        <v>NO</v>
      </c>
      <c r="M141" s="299" t="str">
        <f>IFERROR(VLOOKUP($J141,Tabulations!$A:$X,14,FALSE),"0")</f>
        <v>0</v>
      </c>
      <c r="N141" s="298">
        <f>IFERROR(VLOOKUP($J141,Tabulations!$A:$X,15,FALSE),0)</f>
        <v>0</v>
      </c>
      <c r="O141" s="299">
        <f>IFERROR(VLOOKUP($J141,Tabulations!$A:$X,16,FALSE),0)</f>
        <v>0</v>
      </c>
      <c r="P141" s="299"/>
      <c r="Q141" s="274"/>
      <c r="R141" s="274"/>
      <c r="S141" s="274"/>
      <c r="T141" s="274"/>
      <c r="U141" s="274"/>
      <c r="V141" s="274"/>
      <c r="W141" s="274"/>
      <c r="X141" s="274"/>
      <c r="Y141" s="274"/>
      <c r="Z141" s="274"/>
    </row>
    <row r="142" spans="1:26" ht="21" thickTop="1" thickBot="1" x14ac:dyDescent="0.3">
      <c r="A142" s="274"/>
      <c r="B142" s="291"/>
      <c r="C142" s="274"/>
      <c r="D142" s="274"/>
      <c r="E142" s="274"/>
      <c r="F142" s="274"/>
      <c r="G142" s="274"/>
      <c r="H142" s="274"/>
      <c r="I142" s="274"/>
      <c r="J142" s="296"/>
      <c r="K142" s="297" t="str">
        <f>IFERROR(VLOOKUP($J142,Tabulations!$A:$F,6,FALSE),"Nope")</f>
        <v>Nope</v>
      </c>
      <c r="L142" s="297" t="str">
        <f>IFERROR(VLOOKUP($K142,Database!$A:$Y,6,FALSE),"NO")</f>
        <v>NO</v>
      </c>
      <c r="M142" s="299" t="str">
        <f>IFERROR(VLOOKUP($J142,Tabulations!$A:$X,14,FALSE),"0")</f>
        <v>0</v>
      </c>
      <c r="N142" s="298">
        <f>IFERROR(VLOOKUP($J142,Tabulations!$A:$X,15,FALSE),0)</f>
        <v>0</v>
      </c>
      <c r="O142" s="299">
        <f>IFERROR(VLOOKUP($J142,Tabulations!$A:$X,16,FALSE),0)</f>
        <v>0</v>
      </c>
      <c r="P142" s="299"/>
      <c r="Q142" s="274"/>
      <c r="R142" s="274"/>
      <c r="S142" s="274"/>
      <c r="T142" s="274"/>
      <c r="U142" s="274"/>
      <c r="V142" s="274"/>
      <c r="W142" s="274"/>
      <c r="X142" s="274"/>
      <c r="Y142" s="274"/>
      <c r="Z142" s="274"/>
    </row>
    <row r="143" spans="1:26" ht="21" thickTop="1" thickBot="1" x14ac:dyDescent="0.3">
      <c r="A143" s="274"/>
      <c r="B143" s="291"/>
      <c r="C143" s="274"/>
      <c r="D143" s="274"/>
      <c r="E143" s="274"/>
      <c r="F143" s="274"/>
      <c r="G143" s="274"/>
      <c r="H143" s="274"/>
      <c r="I143" s="274"/>
      <c r="J143" s="296"/>
      <c r="K143" s="297" t="str">
        <f>IFERROR(VLOOKUP($J143,Tabulations!$A:$F,6,FALSE),"Nope")</f>
        <v>Nope</v>
      </c>
      <c r="L143" s="297" t="str">
        <f>IFERROR(VLOOKUP($K143,Database!$A:$Y,6,FALSE),"NO")</f>
        <v>NO</v>
      </c>
      <c r="M143" s="299" t="str">
        <f>IFERROR(VLOOKUP($J143,Tabulations!$A:$X,14,FALSE),"0")</f>
        <v>0</v>
      </c>
      <c r="N143" s="298">
        <f>IFERROR(VLOOKUP($J143,Tabulations!$A:$X,15,FALSE),0)</f>
        <v>0</v>
      </c>
      <c r="O143" s="299">
        <f>IFERROR(VLOOKUP($J143,Tabulations!$A:$X,16,FALSE),0)</f>
        <v>0</v>
      </c>
      <c r="P143" s="299"/>
      <c r="Q143" s="274"/>
      <c r="R143" s="274"/>
      <c r="S143" s="274"/>
      <c r="T143" s="274"/>
      <c r="U143" s="274"/>
      <c r="V143" s="274"/>
      <c r="W143" s="274"/>
      <c r="X143" s="274"/>
      <c r="Y143" s="274"/>
      <c r="Z143" s="274"/>
    </row>
    <row r="144" spans="1:26" ht="21" thickTop="1" thickBot="1" x14ac:dyDescent="0.3">
      <c r="A144" s="274"/>
      <c r="B144" s="291"/>
      <c r="C144" s="274"/>
      <c r="D144" s="274"/>
      <c r="E144" s="274"/>
      <c r="F144" s="274"/>
      <c r="G144" s="274"/>
      <c r="H144" s="274"/>
      <c r="I144" s="274"/>
      <c r="J144" s="296"/>
      <c r="K144" s="297" t="str">
        <f>IFERROR(VLOOKUP($J144,Tabulations!$A:$F,6,FALSE),"Nope")</f>
        <v>Nope</v>
      </c>
      <c r="L144" s="297" t="str">
        <f>IFERROR(VLOOKUP($K144,Database!$A:$Y,6,FALSE),"NO")</f>
        <v>NO</v>
      </c>
      <c r="M144" s="299" t="str">
        <f>IFERROR(VLOOKUP($J144,Tabulations!$A:$X,14,FALSE),"0")</f>
        <v>0</v>
      </c>
      <c r="N144" s="298">
        <f>IFERROR(VLOOKUP($J144,Tabulations!$A:$X,15,FALSE),0)</f>
        <v>0</v>
      </c>
      <c r="O144" s="299">
        <f>IFERROR(VLOOKUP($J144,Tabulations!$A:$X,16,FALSE),0)</f>
        <v>0</v>
      </c>
      <c r="P144" s="299"/>
      <c r="Q144" s="274"/>
      <c r="R144" s="274"/>
      <c r="S144" s="274"/>
      <c r="T144" s="274"/>
      <c r="U144" s="274"/>
      <c r="V144" s="274"/>
      <c r="W144" s="274"/>
      <c r="X144" s="274"/>
      <c r="Y144" s="274"/>
      <c r="Z144" s="274"/>
    </row>
    <row r="145" spans="1:26" ht="21" thickTop="1" thickBot="1" x14ac:dyDescent="0.3">
      <c r="A145" s="274"/>
      <c r="B145" s="291"/>
      <c r="C145" s="274"/>
      <c r="D145" s="274"/>
      <c r="E145" s="274"/>
      <c r="F145" s="274"/>
      <c r="G145" s="274"/>
      <c r="H145" s="274"/>
      <c r="I145" s="274"/>
      <c r="J145" s="296"/>
      <c r="K145" s="297" t="str">
        <f>IFERROR(VLOOKUP($J145,Tabulations!$A:$F,6,FALSE),"Nope")</f>
        <v>Nope</v>
      </c>
      <c r="L145" s="297" t="str">
        <f>IFERROR(VLOOKUP($K145,Database!$A:$Y,6,FALSE),"NO")</f>
        <v>NO</v>
      </c>
      <c r="M145" s="299" t="str">
        <f>IFERROR(VLOOKUP($J145,Tabulations!$A:$X,14,FALSE),"0")</f>
        <v>0</v>
      </c>
      <c r="N145" s="298">
        <f>IFERROR(VLOOKUP($J145,Tabulations!$A:$X,15,FALSE),0)</f>
        <v>0</v>
      </c>
      <c r="O145" s="299">
        <f>IFERROR(VLOOKUP($J145,Tabulations!$A:$X,16,FALSE),0)</f>
        <v>0</v>
      </c>
      <c r="P145" s="299"/>
      <c r="Q145" s="274"/>
      <c r="R145" s="274"/>
      <c r="S145" s="274"/>
      <c r="T145" s="274"/>
      <c r="U145" s="274"/>
      <c r="V145" s="274"/>
      <c r="W145" s="274"/>
      <c r="X145" s="274"/>
      <c r="Y145" s="274"/>
      <c r="Z145" s="274"/>
    </row>
    <row r="146" spans="1:26" ht="21" thickTop="1" thickBot="1" x14ac:dyDescent="0.3">
      <c r="A146" s="274"/>
      <c r="B146" s="291"/>
      <c r="C146" s="274"/>
      <c r="D146" s="274"/>
      <c r="E146" s="274"/>
      <c r="F146" s="274"/>
      <c r="G146" s="274"/>
      <c r="H146" s="274"/>
      <c r="I146" s="274"/>
      <c r="J146" s="296"/>
      <c r="K146" s="297" t="str">
        <f>IFERROR(VLOOKUP($J146,Tabulations!$A:$F,6,FALSE),"Nope")</f>
        <v>Nope</v>
      </c>
      <c r="L146" s="297" t="str">
        <f>IFERROR(VLOOKUP($K146,Database!$A:$Y,6,FALSE),"NO")</f>
        <v>NO</v>
      </c>
      <c r="M146" s="299" t="str">
        <f>IFERROR(VLOOKUP($J146,Tabulations!$A:$X,14,FALSE),"0")</f>
        <v>0</v>
      </c>
      <c r="N146" s="298">
        <f>IFERROR(VLOOKUP($J146,Tabulations!$A:$X,15,FALSE),0)</f>
        <v>0</v>
      </c>
      <c r="O146" s="299">
        <f>IFERROR(VLOOKUP($J146,Tabulations!$A:$X,16,FALSE),0)</f>
        <v>0</v>
      </c>
      <c r="P146" s="299"/>
      <c r="Q146" s="274"/>
      <c r="R146" s="274"/>
      <c r="S146" s="274"/>
      <c r="T146" s="274"/>
      <c r="U146" s="274"/>
      <c r="V146" s="274"/>
      <c r="W146" s="274"/>
      <c r="X146" s="274"/>
      <c r="Y146" s="274"/>
      <c r="Z146" s="274"/>
    </row>
    <row r="147" spans="1:26" ht="21" thickTop="1" thickBot="1" x14ac:dyDescent="0.3">
      <c r="A147" s="274"/>
      <c r="B147" s="291"/>
      <c r="C147" s="274"/>
      <c r="D147" s="274"/>
      <c r="E147" s="274"/>
      <c r="F147" s="274"/>
      <c r="G147" s="274"/>
      <c r="H147" s="274"/>
      <c r="I147" s="274"/>
      <c r="J147" s="296"/>
      <c r="K147" s="297" t="str">
        <f>IFERROR(VLOOKUP($J147,Tabulations!$A:$F,6,FALSE),"Nope")</f>
        <v>Nope</v>
      </c>
      <c r="L147" s="297" t="str">
        <f>IFERROR(VLOOKUP($K147,Database!$A:$Y,6,FALSE),"NO")</f>
        <v>NO</v>
      </c>
      <c r="M147" s="299" t="str">
        <f>IFERROR(VLOOKUP($J147,Tabulations!$A:$X,14,FALSE),"0")</f>
        <v>0</v>
      </c>
      <c r="N147" s="298">
        <f>IFERROR(VLOOKUP($J147,Tabulations!$A:$X,15,FALSE),0)</f>
        <v>0</v>
      </c>
      <c r="O147" s="299">
        <f>IFERROR(VLOOKUP($J147,Tabulations!$A:$X,16,FALSE),0)</f>
        <v>0</v>
      </c>
      <c r="P147" s="299"/>
      <c r="Q147" s="274"/>
      <c r="R147" s="274"/>
      <c r="S147" s="274"/>
      <c r="T147" s="274"/>
      <c r="U147" s="274"/>
      <c r="V147" s="274"/>
      <c r="W147" s="274"/>
      <c r="X147" s="274"/>
      <c r="Y147" s="274"/>
      <c r="Z147" s="274"/>
    </row>
    <row r="148" spans="1:26" ht="21" thickTop="1" thickBot="1" x14ac:dyDescent="0.3">
      <c r="A148" s="274"/>
      <c r="B148" s="291"/>
      <c r="C148" s="274"/>
      <c r="D148" s="274"/>
      <c r="E148" s="274"/>
      <c r="F148" s="274"/>
      <c r="G148" s="274"/>
      <c r="H148" s="274"/>
      <c r="I148" s="274"/>
      <c r="J148" s="296"/>
      <c r="K148" s="297" t="str">
        <f>IFERROR(VLOOKUP($J148,Tabulations!$A:$F,6,FALSE),"Nope")</f>
        <v>Nope</v>
      </c>
      <c r="L148" s="297" t="str">
        <f>IFERROR(VLOOKUP($K148,Database!$A:$Y,6,FALSE),"NO")</f>
        <v>NO</v>
      </c>
      <c r="M148" s="299" t="str">
        <f>IFERROR(VLOOKUP($J148,Tabulations!$A:$X,14,FALSE),"0")</f>
        <v>0</v>
      </c>
      <c r="N148" s="298">
        <f>IFERROR(VLOOKUP($J148,Tabulations!$A:$X,15,FALSE),0)</f>
        <v>0</v>
      </c>
      <c r="O148" s="299">
        <f>IFERROR(VLOOKUP($J148,Tabulations!$A:$X,16,FALSE),0)</f>
        <v>0</v>
      </c>
      <c r="P148" s="299"/>
      <c r="Q148" s="274"/>
      <c r="R148" s="274"/>
      <c r="S148" s="274"/>
      <c r="T148" s="274"/>
      <c r="U148" s="274"/>
      <c r="V148" s="274"/>
      <c r="W148" s="274"/>
      <c r="X148" s="274"/>
      <c r="Y148" s="274"/>
      <c r="Z148" s="274"/>
    </row>
    <row r="149" spans="1:26" ht="21" thickTop="1" thickBot="1" x14ac:dyDescent="0.3">
      <c r="A149" s="274"/>
      <c r="B149" s="291"/>
      <c r="C149" s="274"/>
      <c r="D149" s="274"/>
      <c r="E149" s="274"/>
      <c r="F149" s="274"/>
      <c r="G149" s="274"/>
      <c r="H149" s="274"/>
      <c r="I149" s="274"/>
      <c r="J149" s="296"/>
      <c r="K149" s="297" t="str">
        <f>IFERROR(VLOOKUP($J149,Tabulations!$A:$F,6,FALSE),"Nope")</f>
        <v>Nope</v>
      </c>
      <c r="L149" s="297" t="str">
        <f>IFERROR(VLOOKUP($K149,Database!$A:$Y,6,FALSE),"NO")</f>
        <v>NO</v>
      </c>
      <c r="M149" s="299" t="str">
        <f>IFERROR(VLOOKUP($J149,Tabulations!$A:$X,14,FALSE),"0")</f>
        <v>0</v>
      </c>
      <c r="N149" s="298">
        <f>IFERROR(VLOOKUP($J149,Tabulations!$A:$X,15,FALSE),0)</f>
        <v>0</v>
      </c>
      <c r="O149" s="299">
        <f>IFERROR(VLOOKUP($J149,Tabulations!$A:$X,16,FALSE),0)</f>
        <v>0</v>
      </c>
      <c r="P149" s="299"/>
      <c r="Q149" s="274"/>
      <c r="R149" s="274"/>
      <c r="S149" s="274"/>
      <c r="T149" s="274"/>
      <c r="U149" s="274"/>
      <c r="V149" s="274"/>
      <c r="W149" s="274"/>
      <c r="X149" s="274"/>
      <c r="Y149" s="274"/>
      <c r="Z149" s="274"/>
    </row>
    <row r="150" spans="1:26" ht="21" thickTop="1" thickBot="1" x14ac:dyDescent="0.3">
      <c r="A150" s="274"/>
      <c r="B150" s="291"/>
      <c r="C150" s="274"/>
      <c r="D150" s="274"/>
      <c r="E150" s="274"/>
      <c r="F150" s="274"/>
      <c r="G150" s="274"/>
      <c r="H150" s="274"/>
      <c r="I150" s="274"/>
      <c r="J150" s="296"/>
      <c r="K150" s="297" t="str">
        <f>IFERROR(VLOOKUP($J150,Tabulations!$A:$F,6,FALSE),"Nope")</f>
        <v>Nope</v>
      </c>
      <c r="L150" s="297" t="str">
        <f>IFERROR(VLOOKUP($K150,Database!$A:$Y,6,FALSE),"NO")</f>
        <v>NO</v>
      </c>
      <c r="M150" s="299" t="str">
        <f>IFERROR(VLOOKUP($J150,Tabulations!$A:$X,14,FALSE),"0")</f>
        <v>0</v>
      </c>
      <c r="N150" s="298">
        <f>IFERROR(VLOOKUP($J150,Tabulations!$A:$X,15,FALSE),0)</f>
        <v>0</v>
      </c>
      <c r="O150" s="299">
        <f>IFERROR(VLOOKUP($J150,Tabulations!$A:$X,16,FALSE),0)</f>
        <v>0</v>
      </c>
      <c r="P150" s="299"/>
      <c r="Q150" s="274"/>
      <c r="R150" s="274"/>
      <c r="S150" s="274"/>
      <c r="T150" s="274"/>
      <c r="U150" s="274"/>
      <c r="V150" s="274"/>
      <c r="W150" s="274"/>
      <c r="X150" s="274"/>
      <c r="Y150" s="274"/>
      <c r="Z150" s="274"/>
    </row>
    <row r="151" spans="1:26" ht="21" thickTop="1" thickBot="1" x14ac:dyDescent="0.3">
      <c r="A151" s="274"/>
      <c r="B151" s="291"/>
      <c r="C151" s="274"/>
      <c r="D151" s="274"/>
      <c r="E151" s="274"/>
      <c r="F151" s="274"/>
      <c r="G151" s="274"/>
      <c r="H151" s="274"/>
      <c r="I151" s="274"/>
      <c r="J151" s="296"/>
      <c r="K151" s="297" t="str">
        <f>IFERROR(VLOOKUP($J151,Tabulations!$A:$F,6,FALSE),"Nope")</f>
        <v>Nope</v>
      </c>
      <c r="L151" s="297" t="str">
        <f>IFERROR(VLOOKUP($K151,Database!$A:$Y,6,FALSE),"NO")</f>
        <v>NO</v>
      </c>
      <c r="M151" s="299" t="str">
        <f>IFERROR(VLOOKUP($J151,Tabulations!$A:$X,14,FALSE),"0")</f>
        <v>0</v>
      </c>
      <c r="N151" s="298">
        <f>IFERROR(VLOOKUP($J151,Tabulations!$A:$X,15,FALSE),0)</f>
        <v>0</v>
      </c>
      <c r="O151" s="299">
        <f>IFERROR(VLOOKUP($J151,Tabulations!$A:$X,16,FALSE),0)</f>
        <v>0</v>
      </c>
      <c r="P151" s="299"/>
      <c r="Q151" s="274"/>
      <c r="R151" s="274"/>
      <c r="S151" s="274"/>
      <c r="T151" s="274"/>
      <c r="U151" s="274"/>
      <c r="V151" s="274"/>
      <c r="W151" s="274"/>
      <c r="X151" s="274"/>
      <c r="Y151" s="274"/>
      <c r="Z151" s="274"/>
    </row>
    <row r="152" spans="1:26" ht="21" thickTop="1" thickBot="1" x14ac:dyDescent="0.3">
      <c r="A152" s="274"/>
      <c r="B152" s="291"/>
      <c r="C152" s="274"/>
      <c r="D152" s="274"/>
      <c r="E152" s="274"/>
      <c r="F152" s="274"/>
      <c r="G152" s="274"/>
      <c r="H152" s="274"/>
      <c r="I152" s="274"/>
      <c r="J152" s="266"/>
      <c r="K152" s="266"/>
      <c r="L152" s="266"/>
      <c r="M152" s="315">
        <f>SUM(M135:M151)</f>
        <v>0</v>
      </c>
      <c r="N152" s="311"/>
      <c r="O152" s="316">
        <f>SUM(O135:O151)</f>
        <v>0</v>
      </c>
      <c r="P152" s="298"/>
      <c r="Q152" s="274"/>
      <c r="R152" s="274"/>
      <c r="S152" s="274"/>
      <c r="T152" s="274"/>
      <c r="U152" s="274"/>
      <c r="V152" s="274"/>
      <c r="W152" s="274"/>
      <c r="X152" s="274"/>
      <c r="Y152" s="274"/>
      <c r="Z152" s="274"/>
    </row>
    <row r="153" spans="1:26" ht="21" thickTop="1" thickBot="1" x14ac:dyDescent="0.3">
      <c r="A153" s="274"/>
      <c r="B153" s="291"/>
      <c r="C153" s="274"/>
      <c r="D153" s="274"/>
      <c r="E153" s="274"/>
      <c r="F153" s="274"/>
      <c r="G153" s="274"/>
      <c r="H153" s="274"/>
      <c r="I153" s="274"/>
      <c r="J153" s="266"/>
      <c r="K153" s="266"/>
      <c r="L153" s="266"/>
      <c r="M153" s="266"/>
      <c r="N153" s="266"/>
      <c r="O153" s="266"/>
      <c r="Q153" s="274"/>
      <c r="R153" s="274"/>
      <c r="S153" s="274"/>
      <c r="T153" s="274"/>
      <c r="U153" s="274"/>
      <c r="V153" s="274"/>
      <c r="W153" s="274"/>
      <c r="X153" s="274"/>
      <c r="Y153" s="274"/>
      <c r="Z153" s="274"/>
    </row>
    <row r="154" spans="1:26" ht="19.5" x14ac:dyDescent="0.25">
      <c r="A154" s="274"/>
      <c r="B154" s="291"/>
      <c r="C154" s="274"/>
      <c r="D154" s="274"/>
      <c r="E154" s="274"/>
      <c r="F154" s="274"/>
      <c r="G154" s="274"/>
      <c r="H154" s="274"/>
      <c r="I154" s="274"/>
      <c r="J154" s="474"/>
      <c r="K154" s="475" t="s">
        <v>3160</v>
      </c>
      <c r="L154" s="475"/>
      <c r="M154" s="475"/>
      <c r="N154" s="475"/>
      <c r="O154" s="475"/>
      <c r="P154" s="476"/>
      <c r="Q154" s="276"/>
      <c r="R154" s="274"/>
      <c r="S154" s="274"/>
      <c r="T154" s="274"/>
      <c r="U154" s="274"/>
      <c r="V154" s="274"/>
      <c r="W154" s="274"/>
      <c r="X154" s="274"/>
      <c r="Y154" s="274"/>
      <c r="Z154" s="274"/>
    </row>
    <row r="155" spans="1:26" ht="19.5" x14ac:dyDescent="0.25">
      <c r="A155" s="274"/>
      <c r="B155" s="291"/>
      <c r="C155" s="274"/>
      <c r="D155" s="274"/>
      <c r="E155" s="274"/>
      <c r="F155" s="274"/>
      <c r="G155" s="274"/>
      <c r="H155" s="274"/>
      <c r="I155" s="274"/>
      <c r="J155" s="477"/>
      <c r="K155" s="310" t="s">
        <v>2971</v>
      </c>
      <c r="L155" s="310" t="s">
        <v>3025</v>
      </c>
      <c r="M155" s="309" t="s">
        <v>3029</v>
      </c>
      <c r="N155" s="309"/>
      <c r="O155" s="309"/>
      <c r="P155" s="478"/>
      <c r="Q155" s="276"/>
      <c r="R155" s="274"/>
      <c r="S155" s="274"/>
      <c r="T155" s="274"/>
      <c r="U155" s="274"/>
      <c r="V155" s="274"/>
      <c r="W155" s="274"/>
      <c r="X155" s="274"/>
      <c r="Y155" s="274"/>
      <c r="Z155" s="274"/>
    </row>
    <row r="156" spans="1:26" ht="19.5" x14ac:dyDescent="0.25">
      <c r="A156" s="274"/>
      <c r="B156" s="291"/>
      <c r="C156" s="274"/>
      <c r="D156" s="274"/>
      <c r="E156" s="274"/>
      <c r="F156" s="274"/>
      <c r="G156" s="274"/>
      <c r="H156" s="274"/>
      <c r="I156" s="274"/>
      <c r="J156" s="479"/>
      <c r="K156" s="310" t="str">
        <f>IFERROR(VLOOKUP($J156,Tabulations!$A:$F,6,FALSE),"Nope")</f>
        <v>Nope</v>
      </c>
      <c r="L156" s="310" t="str">
        <f>IFERROR(VLOOKUP($K156,Database!$A:$Y,6,FALSE),"NO")</f>
        <v>NO</v>
      </c>
      <c r="M156" s="473"/>
      <c r="N156" s="309"/>
      <c r="O156" s="292"/>
      <c r="P156" s="480"/>
      <c r="Q156" s="276"/>
      <c r="R156" s="274"/>
      <c r="S156" s="274"/>
      <c r="T156" s="274"/>
      <c r="U156" s="274"/>
      <c r="V156" s="274"/>
      <c r="W156" s="274"/>
      <c r="X156" s="274"/>
      <c r="Y156" s="274"/>
      <c r="Z156" s="274"/>
    </row>
    <row r="157" spans="1:26" ht="19.5" x14ac:dyDescent="0.25">
      <c r="A157" s="274"/>
      <c r="B157" s="291"/>
      <c r="C157" s="274"/>
      <c r="D157" s="274"/>
      <c r="E157" s="274"/>
      <c r="F157" s="274"/>
      <c r="G157" s="274"/>
      <c r="H157" s="274"/>
      <c r="I157" s="274"/>
      <c r="J157" s="479"/>
      <c r="K157" s="310" t="str">
        <f>IFERROR(VLOOKUP($J157,Tabulations!$A:$F,6,FALSE),"Nope")</f>
        <v>Nope</v>
      </c>
      <c r="L157" s="310" t="str">
        <f>IFERROR(VLOOKUP($K157,Database!$A:$Y,6,FALSE),"NO")</f>
        <v>NO</v>
      </c>
      <c r="M157" s="473"/>
      <c r="N157" s="309"/>
      <c r="O157" s="292"/>
      <c r="P157" s="480"/>
      <c r="Q157" s="276"/>
      <c r="R157" s="274"/>
      <c r="S157" s="274"/>
      <c r="T157" s="274"/>
      <c r="U157" s="274"/>
      <c r="V157" s="274"/>
      <c r="W157" s="274"/>
      <c r="X157" s="274"/>
      <c r="Y157" s="274"/>
      <c r="Z157" s="274"/>
    </row>
    <row r="158" spans="1:26" ht="19.5" x14ac:dyDescent="0.25">
      <c r="A158" s="274"/>
      <c r="B158" s="291"/>
      <c r="C158" s="274"/>
      <c r="D158" s="274"/>
      <c r="E158" s="274"/>
      <c r="F158" s="274"/>
      <c r="G158" s="274"/>
      <c r="H158" s="274"/>
      <c r="I158" s="274"/>
      <c r="J158" s="479"/>
      <c r="K158" s="310" t="str">
        <f>IFERROR(VLOOKUP($J158,Tabulations!$A:$F,6,FALSE),"Nope")</f>
        <v>Nope</v>
      </c>
      <c r="L158" s="310" t="str">
        <f>IFERROR(VLOOKUP($K158,Database!$A:$Y,6,FALSE),"NO")</f>
        <v>NO</v>
      </c>
      <c r="M158" s="473"/>
      <c r="N158" s="309"/>
      <c r="O158" s="292"/>
      <c r="P158" s="480"/>
      <c r="Q158" s="276"/>
      <c r="R158" s="274"/>
      <c r="S158" s="274"/>
      <c r="T158" s="274"/>
      <c r="U158" s="274"/>
      <c r="V158" s="274"/>
      <c r="W158" s="274"/>
      <c r="X158" s="274"/>
      <c r="Y158" s="274"/>
      <c r="Z158" s="274"/>
    </row>
    <row r="159" spans="1:26" ht="19.5" x14ac:dyDescent="0.25">
      <c r="A159" s="274"/>
      <c r="B159" s="291"/>
      <c r="C159" s="274"/>
      <c r="D159" s="274"/>
      <c r="E159" s="274"/>
      <c r="F159" s="274"/>
      <c r="G159" s="274"/>
      <c r="H159" s="274"/>
      <c r="I159" s="274"/>
      <c r="J159" s="479"/>
      <c r="K159" s="310" t="str">
        <f>IFERROR(VLOOKUP($J159,Tabulations!$A:$F,6,FALSE),"Nope")</f>
        <v>Nope</v>
      </c>
      <c r="L159" s="310" t="str">
        <f>IFERROR(VLOOKUP($K159,Database!$A:$Y,6,FALSE),"NO")</f>
        <v>NO</v>
      </c>
      <c r="M159" s="473"/>
      <c r="N159" s="309"/>
      <c r="O159" s="292"/>
      <c r="P159" s="480"/>
      <c r="Q159" s="276"/>
      <c r="R159" s="274"/>
      <c r="S159" s="274"/>
      <c r="T159" s="274"/>
      <c r="U159" s="274"/>
      <c r="V159" s="274"/>
      <c r="W159" s="274"/>
      <c r="X159" s="274"/>
      <c r="Y159" s="274"/>
      <c r="Z159" s="274"/>
    </row>
    <row r="160" spans="1:26" ht="19.5" x14ac:dyDescent="0.25">
      <c r="A160" s="274"/>
      <c r="B160" s="291"/>
      <c r="C160" s="274"/>
      <c r="D160" s="274"/>
      <c r="E160" s="274"/>
      <c r="F160" s="274"/>
      <c r="G160" s="274"/>
      <c r="H160" s="274"/>
      <c r="I160" s="274"/>
      <c r="J160" s="479"/>
      <c r="K160" s="310" t="str">
        <f>IFERROR(VLOOKUP($J160,Tabulations!$A:$F,6,FALSE),"Nope")</f>
        <v>Nope</v>
      </c>
      <c r="L160" s="310" t="str">
        <f>IFERROR(VLOOKUP($K160,Database!$A:$Y,6,FALSE),"NO")</f>
        <v>NO</v>
      </c>
      <c r="M160" s="473"/>
      <c r="N160" s="309"/>
      <c r="O160" s="292"/>
      <c r="P160" s="480"/>
      <c r="Q160" s="276"/>
      <c r="R160" s="274"/>
      <c r="S160" s="274"/>
      <c r="T160" s="274"/>
      <c r="U160" s="274"/>
      <c r="V160" s="274"/>
      <c r="W160" s="274"/>
      <c r="X160" s="274"/>
      <c r="Y160" s="274"/>
      <c r="Z160" s="274"/>
    </row>
    <row r="161" spans="1:26" ht="19.5" x14ac:dyDescent="0.25">
      <c r="A161" s="274"/>
      <c r="B161" s="291"/>
      <c r="C161" s="274"/>
      <c r="D161" s="274"/>
      <c r="E161" s="274"/>
      <c r="F161" s="274"/>
      <c r="G161" s="274"/>
      <c r="H161" s="274"/>
      <c r="I161" s="274"/>
      <c r="J161" s="479"/>
      <c r="K161" s="310" t="str">
        <f>IFERROR(VLOOKUP($J161,Tabulations!$A:$F,6,FALSE),"Nope")</f>
        <v>Nope</v>
      </c>
      <c r="L161" s="310" t="str">
        <f>IFERROR(VLOOKUP($K161,Database!$A:$Y,6,FALSE),"NO")</f>
        <v>NO</v>
      </c>
      <c r="M161" s="473"/>
      <c r="N161" s="309"/>
      <c r="O161" s="292"/>
      <c r="P161" s="480"/>
      <c r="Q161" s="276"/>
      <c r="R161" s="274"/>
      <c r="S161" s="274"/>
      <c r="T161" s="274"/>
      <c r="U161" s="274"/>
      <c r="V161" s="274"/>
      <c r="W161" s="274"/>
      <c r="X161" s="274"/>
      <c r="Y161" s="274"/>
      <c r="Z161" s="274"/>
    </row>
    <row r="162" spans="1:26" ht="19.5" x14ac:dyDescent="0.25">
      <c r="A162" s="274"/>
      <c r="B162" s="291"/>
      <c r="C162" s="274"/>
      <c r="D162" s="274"/>
      <c r="E162" s="274"/>
      <c r="F162" s="274"/>
      <c r="G162" s="274"/>
      <c r="H162" s="274"/>
      <c r="I162" s="274"/>
      <c r="J162" s="479"/>
      <c r="K162" s="310" t="str">
        <f>IFERROR(VLOOKUP($J162,Tabulations!$A:$F,6,FALSE),"Nope")</f>
        <v>Nope</v>
      </c>
      <c r="L162" s="310" t="str">
        <f>IFERROR(VLOOKUP($K162,Database!$A:$Y,6,FALSE),"NO")</f>
        <v>NO</v>
      </c>
      <c r="M162" s="473"/>
      <c r="N162" s="309"/>
      <c r="O162" s="292"/>
      <c r="P162" s="480"/>
      <c r="Q162" s="276"/>
      <c r="R162" s="274"/>
      <c r="S162" s="274"/>
      <c r="T162" s="274"/>
      <c r="U162" s="274"/>
      <c r="V162" s="274"/>
      <c r="W162" s="274"/>
      <c r="X162" s="274"/>
      <c r="Y162" s="274"/>
      <c r="Z162" s="274"/>
    </row>
    <row r="163" spans="1:26" ht="19.5" x14ac:dyDescent="0.25">
      <c r="A163" s="274"/>
      <c r="B163" s="291"/>
      <c r="C163" s="274"/>
      <c r="D163" s="274"/>
      <c r="E163" s="274"/>
      <c r="F163" s="274"/>
      <c r="G163" s="274"/>
      <c r="H163" s="274"/>
      <c r="I163" s="274"/>
      <c r="J163" s="481"/>
      <c r="K163" s="310" t="str">
        <f>IFERROR(VLOOKUP($J163,Tabulations!$A:$F,6,FALSE),"Nope")</f>
        <v>Nope</v>
      </c>
      <c r="L163" s="310" t="str">
        <f>IFERROR(VLOOKUP($K163,Database!$A:$Y,6,FALSE),"NO")</f>
        <v>NO</v>
      </c>
      <c r="M163" s="473"/>
      <c r="N163" s="309"/>
      <c r="O163" s="309"/>
      <c r="P163" s="480"/>
      <c r="Q163" s="276"/>
      <c r="R163" s="274"/>
      <c r="S163" s="274"/>
      <c r="T163" s="274"/>
      <c r="U163" s="274"/>
      <c r="V163" s="274"/>
      <c r="W163" s="274"/>
      <c r="X163" s="274"/>
      <c r="Y163" s="274"/>
      <c r="Z163" s="274"/>
    </row>
    <row r="164" spans="1:26" ht="19.5" x14ac:dyDescent="0.25">
      <c r="A164" s="274"/>
      <c r="B164" s="291"/>
      <c r="C164" s="274"/>
      <c r="D164" s="274"/>
      <c r="E164" s="274"/>
      <c r="F164" s="274"/>
      <c r="G164" s="274"/>
      <c r="H164" s="274"/>
      <c r="I164" s="274"/>
      <c r="J164" s="477"/>
      <c r="K164" s="310" t="str">
        <f>IFERROR(VLOOKUP($J164,Tabulations!$A:$F,6,FALSE),"Nope")</f>
        <v>Nope</v>
      </c>
      <c r="L164" s="310" t="str">
        <f>IFERROR(VLOOKUP($K164,Database!$A:$Y,6,FALSE),"NO")</f>
        <v>NO</v>
      </c>
      <c r="M164" s="473"/>
      <c r="N164" s="309"/>
      <c r="O164" s="309"/>
      <c r="P164" s="478"/>
      <c r="Q164" s="276"/>
      <c r="R164" s="274"/>
      <c r="S164" s="274"/>
      <c r="T164" s="274"/>
      <c r="U164" s="274"/>
      <c r="V164" s="274"/>
      <c r="W164" s="274"/>
      <c r="X164" s="274"/>
      <c r="Y164" s="274"/>
      <c r="Z164" s="274"/>
    </row>
    <row r="165" spans="1:26" ht="19.5" x14ac:dyDescent="0.25">
      <c r="A165" s="274"/>
      <c r="B165" s="291"/>
      <c r="C165" s="274"/>
      <c r="D165" s="274"/>
      <c r="E165" s="274"/>
      <c r="F165" s="274"/>
      <c r="G165" s="274"/>
      <c r="H165" s="274"/>
      <c r="I165" s="274"/>
      <c r="J165" s="477"/>
      <c r="K165" s="310" t="str">
        <f>IFERROR(VLOOKUP($J165,Tabulations!$A:$F,6,FALSE),"Nope")</f>
        <v>Nope</v>
      </c>
      <c r="L165" s="310" t="str">
        <f>IFERROR(VLOOKUP($K165,Database!$A:$Y,6,FALSE),"NO")</f>
        <v>NO</v>
      </c>
      <c r="M165" s="473"/>
      <c r="N165" s="309"/>
      <c r="O165" s="309"/>
      <c r="P165" s="478"/>
      <c r="Q165" s="276"/>
      <c r="R165" s="274"/>
      <c r="S165" s="274"/>
      <c r="T165" s="274"/>
      <c r="U165" s="274"/>
      <c r="V165" s="274"/>
      <c r="W165" s="274"/>
      <c r="X165" s="274"/>
      <c r="Y165" s="274"/>
      <c r="Z165" s="274"/>
    </row>
    <row r="166" spans="1:26" ht="19.5" x14ac:dyDescent="0.25">
      <c r="A166" s="274"/>
      <c r="B166" s="291"/>
      <c r="C166" s="274"/>
      <c r="D166" s="274"/>
      <c r="E166" s="274"/>
      <c r="F166" s="274"/>
      <c r="G166" s="274"/>
      <c r="H166" s="274"/>
      <c r="I166" s="274"/>
      <c r="J166" s="477"/>
      <c r="K166" s="310" t="str">
        <f>IFERROR(VLOOKUP($J166,Tabulations!$A:$F,6,FALSE),"Nope")</f>
        <v>Nope</v>
      </c>
      <c r="L166" s="310" t="str">
        <f>IFERROR(VLOOKUP($K166,Database!$A:$Y,6,FALSE),"NO")</f>
        <v>NO</v>
      </c>
      <c r="M166" s="473"/>
      <c r="N166" s="309"/>
      <c r="O166" s="309"/>
      <c r="P166" s="478"/>
      <c r="Q166" s="276"/>
      <c r="R166" s="274"/>
      <c r="S166" s="274"/>
      <c r="T166" s="274"/>
      <c r="U166" s="274"/>
      <c r="V166" s="274"/>
      <c r="W166" s="274"/>
      <c r="X166" s="274"/>
      <c r="Y166" s="274"/>
      <c r="Z166" s="274"/>
    </row>
    <row r="167" spans="1:26" ht="19.5" x14ac:dyDescent="0.25">
      <c r="A167" s="274"/>
      <c r="B167" s="291"/>
      <c r="C167" s="274"/>
      <c r="D167" s="274"/>
      <c r="E167" s="274"/>
      <c r="F167" s="274"/>
      <c r="G167" s="274"/>
      <c r="H167" s="274"/>
      <c r="I167" s="274"/>
      <c r="J167" s="479"/>
      <c r="K167" s="310" t="str">
        <f>IFERROR(VLOOKUP($J167,Tabulations!$A:$F,6,FALSE),"Nope")</f>
        <v>Nope</v>
      </c>
      <c r="L167" s="310" t="str">
        <f>IFERROR(VLOOKUP($K167,Database!$A:$Y,6,FALSE),"NO")</f>
        <v>NO</v>
      </c>
      <c r="M167" s="473"/>
      <c r="N167" s="309"/>
      <c r="O167" s="309"/>
      <c r="P167" s="478"/>
      <c r="Q167" s="276"/>
      <c r="R167" s="274"/>
      <c r="S167" s="274"/>
      <c r="T167" s="274"/>
      <c r="U167" s="274"/>
      <c r="V167" s="274"/>
      <c r="W167" s="274"/>
      <c r="X167" s="274"/>
      <c r="Y167" s="274"/>
      <c r="Z167" s="274"/>
    </row>
    <row r="168" spans="1:26" ht="19.5" x14ac:dyDescent="0.25">
      <c r="A168" s="274"/>
      <c r="B168" s="291"/>
      <c r="C168" s="274"/>
      <c r="D168" s="274"/>
      <c r="E168" s="274"/>
      <c r="F168" s="274"/>
      <c r="G168" s="274"/>
      <c r="H168" s="274"/>
      <c r="I168" s="274"/>
      <c r="J168" s="479"/>
      <c r="K168" s="310" t="str">
        <f>IFERROR(VLOOKUP($J168,Tabulations!$A:$F,6,FALSE),"Nope")</f>
        <v>Nope</v>
      </c>
      <c r="L168" s="310" t="str">
        <f>IFERROR(VLOOKUP($K168,Database!$A:$Y,6,FALSE),"NO")</f>
        <v>NO</v>
      </c>
      <c r="M168" s="473"/>
      <c r="N168" s="309"/>
      <c r="O168" s="309"/>
      <c r="P168" s="478"/>
      <c r="Q168" s="276"/>
      <c r="R168" s="274"/>
      <c r="S168" s="274"/>
      <c r="T168" s="274"/>
      <c r="U168" s="274"/>
      <c r="V168" s="274"/>
      <c r="W168" s="274"/>
      <c r="X168" s="274"/>
      <c r="Y168" s="274"/>
      <c r="Z168" s="274"/>
    </row>
    <row r="169" spans="1:26" ht="19.5" x14ac:dyDescent="0.25">
      <c r="A169" s="274"/>
      <c r="B169" s="291"/>
      <c r="C169" s="274"/>
      <c r="D169" s="274"/>
      <c r="E169" s="274"/>
      <c r="F169" s="274"/>
      <c r="G169" s="274"/>
      <c r="H169" s="274"/>
      <c r="I169" s="274"/>
      <c r="J169" s="479"/>
      <c r="K169" s="310" t="str">
        <f>IFERROR(VLOOKUP($J169,Tabulations!$A:$F,6,FALSE),"Nope")</f>
        <v>Nope</v>
      </c>
      <c r="L169" s="310" t="str">
        <f>IFERROR(VLOOKUP($K169,Database!$A:$Y,6,FALSE),"NO")</f>
        <v>NO</v>
      </c>
      <c r="M169" s="473"/>
      <c r="N169" s="309"/>
      <c r="O169" s="309"/>
      <c r="P169" s="478"/>
      <c r="Q169" s="276"/>
      <c r="R169" s="274"/>
      <c r="S169" s="274"/>
      <c r="T169" s="274"/>
      <c r="U169" s="274"/>
      <c r="V169" s="274"/>
      <c r="W169" s="274"/>
      <c r="X169" s="274"/>
      <c r="Y169" s="274"/>
      <c r="Z169" s="274"/>
    </row>
    <row r="170" spans="1:26" ht="19.5" x14ac:dyDescent="0.25">
      <c r="A170" s="274"/>
      <c r="B170" s="291"/>
      <c r="C170" s="274"/>
      <c r="D170" s="274"/>
      <c r="E170" s="274"/>
      <c r="F170" s="274"/>
      <c r="G170" s="274"/>
      <c r="H170" s="274"/>
      <c r="I170" s="274"/>
      <c r="J170" s="479"/>
      <c r="K170" s="310" t="str">
        <f>IFERROR(VLOOKUP($J170,Tabulations!$A:$F,6,FALSE),"Nope")</f>
        <v>Nope</v>
      </c>
      <c r="L170" s="310" t="str">
        <f>IFERROR(VLOOKUP($K170,Database!$A:$Y,6,FALSE),"NO")</f>
        <v>NO</v>
      </c>
      <c r="M170" s="473"/>
      <c r="N170" s="309"/>
      <c r="O170" s="309"/>
      <c r="P170" s="478"/>
      <c r="Q170" s="276"/>
      <c r="R170" s="274"/>
      <c r="S170" s="274"/>
      <c r="T170" s="274"/>
      <c r="U170" s="274"/>
      <c r="V170" s="274"/>
      <c r="W170" s="274"/>
      <c r="X170" s="274"/>
      <c r="Y170" s="274"/>
      <c r="Z170" s="274"/>
    </row>
    <row r="171" spans="1:26" ht="19.5" x14ac:dyDescent="0.25">
      <c r="A171" s="274"/>
      <c r="B171" s="291"/>
      <c r="C171" s="274"/>
      <c r="D171" s="274"/>
      <c r="E171" s="274"/>
      <c r="F171" s="274"/>
      <c r="G171" s="274"/>
      <c r="H171" s="274"/>
      <c r="I171" s="274"/>
      <c r="J171" s="479"/>
      <c r="K171" s="310" t="str">
        <f>IFERROR(VLOOKUP($J171,Tabulations!$A:$F,6,FALSE),"Nope")</f>
        <v>Nope</v>
      </c>
      <c r="L171" s="310" t="str">
        <f>IFERROR(VLOOKUP($K171,Database!$A:$Y,6,FALSE),"NO")</f>
        <v>NO</v>
      </c>
      <c r="M171" s="473"/>
      <c r="N171" s="309"/>
      <c r="O171" s="309"/>
      <c r="P171" s="478"/>
      <c r="Q171" s="276"/>
      <c r="R171" s="274"/>
      <c r="S171" s="274"/>
      <c r="T171" s="274"/>
      <c r="U171" s="274"/>
      <c r="V171" s="274"/>
      <c r="W171" s="274"/>
      <c r="X171" s="274"/>
      <c r="Y171" s="274"/>
      <c r="Z171" s="274"/>
    </row>
    <row r="172" spans="1:26" ht="20.25" thickBot="1" x14ac:dyDescent="0.3">
      <c r="A172" s="274"/>
      <c r="B172" s="291"/>
      <c r="C172" s="274"/>
      <c r="D172" s="274"/>
      <c r="E172" s="274"/>
      <c r="F172" s="274"/>
      <c r="G172" s="274"/>
      <c r="H172" s="274"/>
      <c r="I172" s="274"/>
      <c r="J172" s="482"/>
      <c r="K172" s="483" t="str">
        <f>IFERROR(VLOOKUP($J172,Tabulations!$A:$F,6,FALSE),"Nope")</f>
        <v>Nope</v>
      </c>
      <c r="L172" s="483" t="str">
        <f>IFERROR(VLOOKUP($K172,Database!$A:$Y,6,FALSE),"NO")</f>
        <v>NO</v>
      </c>
      <c r="M172" s="484"/>
      <c r="N172" s="485"/>
      <c r="O172" s="485"/>
      <c r="P172" s="486"/>
      <c r="Q172" s="276"/>
      <c r="R172" s="274"/>
      <c r="S172" s="274"/>
      <c r="T172" s="274"/>
      <c r="U172" s="274"/>
      <c r="V172" s="274"/>
      <c r="W172" s="274"/>
      <c r="X172" s="274"/>
      <c r="Y172" s="274"/>
      <c r="Z172" s="274"/>
    </row>
    <row r="173" spans="1:26" ht="19.5" x14ac:dyDescent="0.25">
      <c r="A173" s="274"/>
      <c r="B173" s="291"/>
      <c r="C173" s="274"/>
      <c r="D173" s="274"/>
      <c r="E173" s="274"/>
      <c r="F173" s="274"/>
      <c r="G173" s="274"/>
      <c r="H173" s="274"/>
      <c r="I173" s="274"/>
      <c r="J173" s="308"/>
      <c r="K173" s="310"/>
      <c r="L173" s="310"/>
      <c r="M173" s="276"/>
      <c r="N173" s="309"/>
      <c r="O173" s="309"/>
      <c r="P173" s="309"/>
      <c r="Q173" s="276"/>
      <c r="R173" s="274"/>
      <c r="S173" s="274"/>
      <c r="T173" s="274"/>
      <c r="U173" s="274"/>
      <c r="V173" s="274"/>
      <c r="W173" s="274"/>
      <c r="X173" s="274"/>
      <c r="Y173" s="274"/>
      <c r="Z173" s="274"/>
    </row>
    <row r="174" spans="1:26" ht="19.5" x14ac:dyDescent="0.25">
      <c r="A174" s="274"/>
      <c r="B174" s="291"/>
      <c r="C174" s="274"/>
      <c r="D174" s="274"/>
      <c r="E174" s="274"/>
      <c r="F174" s="274"/>
      <c r="G174" s="274"/>
      <c r="H174" s="274"/>
      <c r="I174" s="274"/>
      <c r="J174" s="292"/>
      <c r="K174" s="292"/>
      <c r="L174" s="292"/>
      <c r="M174" s="292"/>
      <c r="N174" s="292"/>
      <c r="O174" s="292"/>
      <c r="P174" s="292"/>
      <c r="Q174" s="274"/>
      <c r="R174" s="274"/>
      <c r="S174" s="274"/>
      <c r="T174" s="274"/>
      <c r="U174" s="274"/>
      <c r="V174" s="274"/>
      <c r="W174" s="274"/>
      <c r="X174" s="274"/>
      <c r="Y174" s="274"/>
      <c r="Z174" s="274"/>
    </row>
    <row r="175" spans="1:26" ht="19.5" x14ac:dyDescent="0.25">
      <c r="A175" s="274"/>
      <c r="B175" s="291"/>
      <c r="C175" s="274"/>
      <c r="D175" s="274"/>
      <c r="E175" s="274"/>
      <c r="F175" s="274"/>
      <c r="G175" s="274"/>
      <c r="H175" s="274"/>
      <c r="I175" s="274"/>
      <c r="J175" s="274"/>
      <c r="K175" s="274"/>
      <c r="L175" s="274"/>
      <c r="M175" s="274"/>
      <c r="N175" s="274"/>
      <c r="O175" s="274"/>
      <c r="P175" s="274"/>
      <c r="Q175" s="274"/>
      <c r="R175" s="274"/>
      <c r="S175" s="274"/>
      <c r="T175" s="274"/>
      <c r="U175" s="274"/>
      <c r="V175" s="274"/>
      <c r="W175" s="274"/>
      <c r="X175" s="274"/>
      <c r="Y175" s="274"/>
      <c r="Z175" s="274"/>
    </row>
    <row r="176" spans="1:26" ht="19.5" x14ac:dyDescent="0.25">
      <c r="A176" s="274"/>
      <c r="B176" s="291"/>
      <c r="C176" s="274"/>
      <c r="D176" s="274"/>
      <c r="E176" s="274"/>
      <c r="F176" s="274"/>
      <c r="G176" s="274"/>
      <c r="H176" s="274"/>
      <c r="I176" s="274"/>
      <c r="J176" s="274"/>
      <c r="K176" s="274"/>
      <c r="L176" s="274"/>
      <c r="M176" s="274"/>
      <c r="N176" s="274"/>
      <c r="O176" s="274"/>
      <c r="P176" s="274"/>
      <c r="Q176" s="274"/>
      <c r="R176" s="274"/>
      <c r="S176" s="274"/>
      <c r="T176" s="274"/>
      <c r="U176" s="274"/>
      <c r="V176" s="274"/>
      <c r="W176" s="274"/>
      <c r="X176" s="274"/>
      <c r="Y176" s="274"/>
      <c r="Z176" s="274"/>
    </row>
    <row r="177" spans="1:26" ht="19.5" x14ac:dyDescent="0.25">
      <c r="A177" s="274"/>
      <c r="B177" s="291"/>
      <c r="C177" s="274"/>
      <c r="D177" s="274"/>
      <c r="E177" s="274"/>
      <c r="F177" s="274"/>
      <c r="G177" s="274"/>
      <c r="H177" s="274"/>
      <c r="I177" s="274"/>
      <c r="J177" s="274"/>
      <c r="K177" s="274"/>
      <c r="L177" s="274"/>
      <c r="M177" s="274"/>
      <c r="N177" s="274"/>
      <c r="O177" s="274"/>
      <c r="P177" s="274"/>
      <c r="Q177" s="274"/>
      <c r="R177" s="274"/>
      <c r="S177" s="274"/>
      <c r="T177" s="274"/>
      <c r="U177" s="274"/>
      <c r="V177" s="274"/>
      <c r="W177" s="274"/>
      <c r="X177" s="274"/>
      <c r="Y177" s="274"/>
      <c r="Z177" s="274"/>
    </row>
    <row r="178" spans="1:26" ht="19.5" x14ac:dyDescent="0.25">
      <c r="A178" s="274"/>
      <c r="B178" s="291"/>
      <c r="C178" s="274"/>
      <c r="D178" s="274"/>
      <c r="E178" s="274"/>
      <c r="F178" s="274"/>
      <c r="G178" s="274"/>
      <c r="H178" s="274"/>
      <c r="I178" s="274"/>
      <c r="J178" s="274"/>
      <c r="K178" s="274"/>
      <c r="L178" s="274"/>
      <c r="M178" s="274"/>
      <c r="N178" s="274"/>
      <c r="O178" s="274"/>
      <c r="P178" s="274"/>
      <c r="Q178" s="274"/>
      <c r="R178" s="274"/>
      <c r="S178" s="274"/>
      <c r="T178" s="274"/>
      <c r="U178" s="274"/>
      <c r="V178" s="274"/>
      <c r="W178" s="274"/>
      <c r="X178" s="274"/>
      <c r="Y178" s="274"/>
      <c r="Z178" s="274"/>
    </row>
    <row r="179" spans="1:26" ht="19.5" x14ac:dyDescent="0.25">
      <c r="A179" s="274"/>
      <c r="B179" s="291"/>
      <c r="C179" s="274"/>
      <c r="D179" s="274"/>
      <c r="E179" s="274"/>
      <c r="F179" s="274"/>
      <c r="G179" s="274"/>
      <c r="H179" s="274"/>
      <c r="I179" s="274"/>
      <c r="J179" s="274"/>
      <c r="K179" s="274"/>
      <c r="L179" s="274"/>
      <c r="M179" s="274"/>
      <c r="N179" s="274"/>
      <c r="O179" s="274"/>
      <c r="P179" s="274"/>
      <c r="Q179" s="274"/>
      <c r="R179" s="274"/>
      <c r="S179" s="274"/>
      <c r="T179" s="274"/>
      <c r="U179" s="274"/>
      <c r="V179" s="274"/>
      <c r="W179" s="274"/>
      <c r="X179" s="274"/>
      <c r="Y179" s="274"/>
      <c r="Z179" s="274"/>
    </row>
    <row r="180" spans="1:26" ht="19.5" x14ac:dyDescent="0.25">
      <c r="A180" s="274"/>
      <c r="B180" s="291"/>
      <c r="C180" s="274"/>
      <c r="D180" s="274"/>
      <c r="E180" s="274"/>
      <c r="F180" s="274"/>
      <c r="G180" s="274"/>
      <c r="H180" s="274"/>
      <c r="I180" s="274"/>
      <c r="J180" s="274"/>
      <c r="K180" s="274"/>
      <c r="L180" s="274"/>
      <c r="M180" s="274"/>
      <c r="N180" s="274"/>
      <c r="O180" s="274"/>
      <c r="P180" s="274"/>
      <c r="Q180" s="274"/>
      <c r="R180" s="274"/>
      <c r="S180" s="274"/>
      <c r="T180" s="274"/>
      <c r="U180" s="274"/>
      <c r="V180" s="274"/>
      <c r="W180" s="274"/>
      <c r="X180" s="274"/>
      <c r="Y180" s="274"/>
      <c r="Z180" s="274"/>
    </row>
    <row r="181" spans="1:26" ht="19.5" x14ac:dyDescent="0.25">
      <c r="A181" s="274"/>
      <c r="B181" s="291"/>
      <c r="C181" s="274"/>
      <c r="D181" s="274"/>
      <c r="E181" s="274"/>
      <c r="F181" s="274"/>
      <c r="G181" s="274"/>
      <c r="H181" s="274"/>
      <c r="I181" s="274"/>
      <c r="J181" s="274"/>
      <c r="K181" s="274"/>
      <c r="L181" s="274"/>
      <c r="M181" s="274"/>
      <c r="N181" s="274"/>
      <c r="O181" s="274"/>
      <c r="P181" s="274"/>
      <c r="Q181" s="274"/>
      <c r="R181" s="274"/>
      <c r="S181" s="274"/>
      <c r="T181" s="274"/>
      <c r="U181" s="274"/>
      <c r="V181" s="274"/>
      <c r="W181" s="274"/>
      <c r="X181" s="274"/>
      <c r="Y181" s="274"/>
      <c r="Z181" s="274"/>
    </row>
    <row r="182" spans="1:26" ht="19.5" x14ac:dyDescent="0.25">
      <c r="A182" s="274"/>
      <c r="B182" s="291"/>
      <c r="C182" s="274"/>
      <c r="D182" s="274"/>
      <c r="E182" s="274"/>
      <c r="F182" s="274"/>
      <c r="G182" s="274"/>
      <c r="H182" s="274"/>
      <c r="I182" s="274"/>
      <c r="J182" s="274"/>
      <c r="K182" s="274"/>
      <c r="L182" s="274"/>
      <c r="M182" s="274"/>
      <c r="N182" s="274"/>
      <c r="O182" s="274"/>
      <c r="P182" s="274"/>
      <c r="Q182" s="274"/>
      <c r="R182" s="274"/>
      <c r="S182" s="274"/>
      <c r="T182" s="274"/>
      <c r="U182" s="274"/>
      <c r="V182" s="274"/>
      <c r="W182" s="274"/>
      <c r="X182" s="274"/>
      <c r="Y182" s="274"/>
      <c r="Z182" s="274"/>
    </row>
    <row r="183" spans="1:26" ht="19.5" x14ac:dyDescent="0.25">
      <c r="A183" s="274"/>
      <c r="B183" s="291"/>
      <c r="C183" s="274"/>
      <c r="D183" s="274"/>
      <c r="E183" s="274"/>
      <c r="F183" s="274"/>
      <c r="G183" s="274"/>
      <c r="H183" s="274"/>
      <c r="I183" s="274"/>
      <c r="J183" s="274"/>
      <c r="K183" s="274"/>
      <c r="L183" s="274"/>
      <c r="M183" s="274"/>
      <c r="N183" s="274"/>
      <c r="O183" s="274"/>
      <c r="P183" s="274"/>
      <c r="Q183" s="274"/>
      <c r="R183" s="274"/>
      <c r="S183" s="274"/>
      <c r="T183" s="274"/>
      <c r="U183" s="274"/>
      <c r="V183" s="274"/>
      <c r="W183" s="274"/>
      <c r="X183" s="274"/>
      <c r="Y183" s="274"/>
      <c r="Z183" s="274"/>
    </row>
    <row r="184" spans="1:26" ht="19.5" x14ac:dyDescent="0.25">
      <c r="A184" s="274"/>
      <c r="B184" s="291"/>
      <c r="C184" s="274"/>
      <c r="D184" s="274"/>
      <c r="E184" s="274"/>
      <c r="F184" s="274"/>
      <c r="G184" s="274"/>
      <c r="H184" s="274"/>
      <c r="I184" s="274"/>
      <c r="J184" s="274"/>
      <c r="K184" s="274"/>
      <c r="L184" s="274"/>
      <c r="M184" s="274"/>
      <c r="N184" s="274"/>
      <c r="O184" s="274"/>
      <c r="P184" s="274"/>
      <c r="Q184" s="274"/>
      <c r="R184" s="274"/>
      <c r="S184" s="274"/>
      <c r="T184" s="274"/>
      <c r="U184" s="274"/>
      <c r="V184" s="274"/>
      <c r="W184" s="274"/>
      <c r="X184" s="274"/>
      <c r="Y184" s="274"/>
      <c r="Z184" s="274"/>
    </row>
    <row r="185" spans="1:26" ht="19.5" x14ac:dyDescent="0.25">
      <c r="A185" s="274"/>
      <c r="B185" s="291"/>
      <c r="C185" s="274"/>
      <c r="D185" s="274"/>
      <c r="E185" s="274"/>
      <c r="F185" s="274"/>
      <c r="G185" s="274"/>
      <c r="H185" s="274"/>
      <c r="I185" s="274"/>
      <c r="J185" s="274"/>
      <c r="K185" s="274"/>
      <c r="L185" s="274"/>
      <c r="M185" s="274"/>
      <c r="N185" s="274"/>
      <c r="O185" s="274"/>
      <c r="P185" s="274"/>
      <c r="Q185" s="274"/>
      <c r="R185" s="274"/>
      <c r="S185" s="274"/>
      <c r="T185" s="274"/>
      <c r="U185" s="274"/>
      <c r="V185" s="274"/>
      <c r="W185" s="274"/>
      <c r="X185" s="274"/>
      <c r="Y185" s="274"/>
      <c r="Z185" s="274"/>
    </row>
    <row r="186" spans="1:26" ht="19.5" x14ac:dyDescent="0.25">
      <c r="A186" s="274"/>
      <c r="B186" s="291"/>
      <c r="C186" s="274"/>
      <c r="D186" s="274"/>
      <c r="E186" s="274"/>
      <c r="F186" s="274"/>
      <c r="G186" s="274"/>
      <c r="H186" s="274"/>
      <c r="I186" s="274"/>
      <c r="J186" s="274"/>
      <c r="K186" s="274"/>
      <c r="L186" s="274"/>
      <c r="M186" s="274"/>
      <c r="N186" s="274"/>
      <c r="O186" s="274"/>
      <c r="P186" s="274"/>
      <c r="Q186" s="274"/>
      <c r="R186" s="274"/>
      <c r="S186" s="274"/>
      <c r="T186" s="274"/>
      <c r="U186" s="274"/>
      <c r="V186" s="274"/>
      <c r="W186" s="274"/>
      <c r="X186" s="274"/>
      <c r="Y186" s="274"/>
      <c r="Z186" s="274"/>
    </row>
    <row r="187" spans="1:26" ht="19.5" x14ac:dyDescent="0.25">
      <c r="A187" s="274"/>
      <c r="B187" s="291"/>
      <c r="C187" s="274"/>
      <c r="D187" s="274"/>
      <c r="E187" s="274"/>
      <c r="F187" s="274"/>
      <c r="G187" s="274"/>
      <c r="H187" s="274"/>
      <c r="I187" s="274"/>
      <c r="J187" s="274"/>
      <c r="K187" s="274"/>
      <c r="L187" s="274"/>
      <c r="M187" s="274"/>
      <c r="N187" s="274"/>
      <c r="O187" s="274"/>
      <c r="P187" s="274"/>
      <c r="Q187" s="274"/>
      <c r="R187" s="274"/>
      <c r="S187" s="274"/>
      <c r="T187" s="274"/>
      <c r="U187" s="274"/>
      <c r="V187" s="274"/>
      <c r="W187" s="274"/>
      <c r="X187" s="274"/>
      <c r="Y187" s="274"/>
      <c r="Z187" s="274"/>
    </row>
    <row r="188" spans="1:26" ht="19.5" x14ac:dyDescent="0.25">
      <c r="A188" s="274"/>
      <c r="B188" s="291"/>
      <c r="C188" s="274"/>
      <c r="D188" s="274"/>
      <c r="E188" s="274"/>
      <c r="F188" s="274"/>
      <c r="G188" s="274"/>
      <c r="H188" s="274"/>
      <c r="I188" s="274"/>
      <c r="J188" s="274"/>
      <c r="K188" s="274"/>
      <c r="L188" s="274"/>
      <c r="M188" s="274"/>
      <c r="N188" s="274"/>
      <c r="O188" s="274"/>
      <c r="P188" s="274"/>
      <c r="Q188" s="274"/>
      <c r="R188" s="274"/>
      <c r="S188" s="274"/>
      <c r="T188" s="274"/>
      <c r="U188" s="274"/>
      <c r="V188" s="274"/>
      <c r="W188" s="274"/>
      <c r="X188" s="274"/>
      <c r="Y188" s="274"/>
      <c r="Z188" s="274"/>
    </row>
    <row r="189" spans="1:26" ht="19.5" x14ac:dyDescent="0.25">
      <c r="A189" s="274"/>
      <c r="B189" s="291"/>
      <c r="C189" s="274"/>
      <c r="D189" s="274"/>
      <c r="E189" s="274"/>
      <c r="F189" s="274"/>
      <c r="G189" s="274"/>
      <c r="H189" s="274"/>
      <c r="I189" s="274"/>
      <c r="J189" s="274"/>
      <c r="K189" s="274"/>
      <c r="L189" s="274"/>
      <c r="M189" s="274"/>
      <c r="N189" s="274"/>
      <c r="O189" s="274"/>
      <c r="P189" s="274"/>
      <c r="Q189" s="274"/>
      <c r="R189" s="274"/>
      <c r="S189" s="274"/>
      <c r="T189" s="274"/>
      <c r="U189" s="274"/>
      <c r="V189" s="274"/>
      <c r="W189" s="274"/>
      <c r="X189" s="274"/>
      <c r="Y189" s="274"/>
      <c r="Z189" s="274"/>
    </row>
    <row r="190" spans="1:26" ht="19.5" x14ac:dyDescent="0.25">
      <c r="A190" s="274"/>
      <c r="B190" s="291"/>
      <c r="C190" s="274"/>
      <c r="D190" s="274"/>
      <c r="E190" s="274"/>
      <c r="F190" s="274"/>
      <c r="G190" s="274"/>
      <c r="H190" s="274"/>
      <c r="I190" s="274"/>
      <c r="J190" s="274"/>
      <c r="K190" s="274"/>
      <c r="L190" s="274"/>
      <c r="M190" s="274"/>
      <c r="N190" s="274"/>
      <c r="O190" s="274"/>
      <c r="P190" s="274"/>
      <c r="Q190" s="274"/>
      <c r="R190" s="274"/>
      <c r="S190" s="274"/>
      <c r="T190" s="274"/>
      <c r="U190" s="274"/>
      <c r="V190" s="274"/>
      <c r="W190" s="274"/>
      <c r="X190" s="274"/>
      <c r="Y190" s="274"/>
      <c r="Z190" s="274"/>
    </row>
    <row r="191" spans="1:26" ht="19.5" x14ac:dyDescent="0.25">
      <c r="A191" s="274"/>
      <c r="B191" s="291"/>
      <c r="C191" s="274"/>
      <c r="D191" s="274"/>
      <c r="E191" s="274"/>
      <c r="F191" s="274"/>
      <c r="G191" s="274"/>
      <c r="H191" s="274"/>
      <c r="I191" s="274"/>
      <c r="J191" s="274"/>
      <c r="K191" s="274"/>
      <c r="L191" s="274"/>
      <c r="M191" s="274"/>
      <c r="N191" s="274"/>
      <c r="O191" s="274"/>
      <c r="P191" s="274"/>
      <c r="Q191" s="274"/>
      <c r="R191" s="274"/>
      <c r="S191" s="274"/>
      <c r="T191" s="274"/>
      <c r="U191" s="274"/>
      <c r="V191" s="274"/>
      <c r="W191" s="274"/>
      <c r="X191" s="274"/>
      <c r="Y191" s="274"/>
      <c r="Z191" s="274"/>
    </row>
    <row r="192" spans="1:26" ht="19.5" x14ac:dyDescent="0.25">
      <c r="A192" s="274"/>
      <c r="B192" s="291"/>
      <c r="C192" s="274"/>
      <c r="D192" s="274"/>
      <c r="E192" s="274"/>
      <c r="F192" s="274"/>
      <c r="G192" s="274"/>
      <c r="H192" s="274"/>
      <c r="I192" s="274"/>
      <c r="J192" s="274"/>
      <c r="K192" s="274"/>
      <c r="L192" s="274"/>
      <c r="M192" s="274"/>
      <c r="N192" s="274"/>
      <c r="O192" s="274"/>
      <c r="P192" s="274"/>
      <c r="Q192" s="274"/>
      <c r="R192" s="274"/>
      <c r="S192" s="274"/>
      <c r="T192" s="274"/>
      <c r="U192" s="274"/>
      <c r="V192" s="274"/>
      <c r="W192" s="274"/>
      <c r="X192" s="274"/>
      <c r="Y192" s="274"/>
      <c r="Z192" s="274"/>
    </row>
    <row r="193" spans="1:26" ht="19.5" x14ac:dyDescent="0.25">
      <c r="A193" s="274"/>
      <c r="B193" s="291"/>
      <c r="C193" s="274"/>
      <c r="D193" s="274"/>
      <c r="E193" s="274"/>
      <c r="F193" s="274"/>
      <c r="G193" s="274"/>
      <c r="H193" s="274"/>
      <c r="I193" s="274"/>
      <c r="J193" s="274"/>
      <c r="K193" s="274"/>
      <c r="L193" s="274"/>
      <c r="M193" s="274"/>
      <c r="N193" s="274"/>
      <c r="O193" s="274"/>
      <c r="P193" s="274"/>
      <c r="Q193" s="274"/>
      <c r="R193" s="274"/>
      <c r="S193" s="274"/>
      <c r="T193" s="274"/>
      <c r="U193" s="274"/>
      <c r="V193" s="274"/>
      <c r="W193" s="274"/>
      <c r="X193" s="274"/>
      <c r="Y193" s="274"/>
      <c r="Z193" s="274"/>
    </row>
    <row r="194" spans="1:26" ht="19.5" x14ac:dyDescent="0.25">
      <c r="A194" s="274"/>
      <c r="B194" s="291"/>
      <c r="C194" s="274"/>
      <c r="D194" s="274"/>
      <c r="E194" s="274"/>
      <c r="F194" s="274"/>
      <c r="G194" s="274"/>
      <c r="H194" s="274"/>
      <c r="I194" s="274"/>
      <c r="J194" s="274"/>
      <c r="K194" s="274"/>
      <c r="L194" s="274"/>
      <c r="M194" s="274"/>
      <c r="N194" s="274"/>
      <c r="O194" s="274"/>
      <c r="P194" s="274"/>
      <c r="Q194" s="274"/>
      <c r="R194" s="274"/>
      <c r="S194" s="274"/>
      <c r="T194" s="274"/>
      <c r="U194" s="274"/>
      <c r="V194" s="274"/>
      <c r="W194" s="274"/>
      <c r="X194" s="274"/>
      <c r="Y194" s="274"/>
      <c r="Z194" s="274"/>
    </row>
    <row r="195" spans="1:26" ht="19.5" x14ac:dyDescent="0.25">
      <c r="A195" s="274"/>
      <c r="B195" s="291"/>
      <c r="C195" s="274"/>
      <c r="D195" s="274"/>
      <c r="E195" s="274"/>
      <c r="F195" s="274"/>
      <c r="G195" s="274"/>
      <c r="H195" s="274"/>
      <c r="I195" s="274"/>
      <c r="J195" s="274"/>
      <c r="K195" s="274"/>
      <c r="L195" s="274"/>
      <c r="M195" s="274"/>
      <c r="N195" s="274"/>
      <c r="O195" s="274"/>
      <c r="P195" s="274"/>
      <c r="Q195" s="274"/>
      <c r="R195" s="274"/>
      <c r="S195" s="274"/>
      <c r="T195" s="274"/>
      <c r="U195" s="274"/>
      <c r="V195" s="274"/>
      <c r="W195" s="274"/>
      <c r="X195" s="274"/>
      <c r="Y195" s="274"/>
      <c r="Z195" s="274"/>
    </row>
    <row r="196" spans="1:26" ht="19.5" x14ac:dyDescent="0.25">
      <c r="A196" s="274"/>
      <c r="B196" s="291"/>
      <c r="C196" s="274"/>
      <c r="D196" s="274"/>
      <c r="E196" s="274"/>
      <c r="F196" s="274"/>
      <c r="G196" s="274"/>
      <c r="H196" s="274"/>
      <c r="I196" s="274"/>
      <c r="J196" s="274"/>
      <c r="K196" s="274"/>
      <c r="L196" s="274"/>
      <c r="M196" s="274"/>
      <c r="N196" s="274"/>
      <c r="O196" s="274"/>
      <c r="P196" s="274"/>
      <c r="Q196" s="274"/>
      <c r="R196" s="274"/>
      <c r="S196" s="274"/>
      <c r="T196" s="274"/>
      <c r="U196" s="274"/>
      <c r="V196" s="274"/>
      <c r="W196" s="274"/>
      <c r="X196" s="274"/>
      <c r="Y196" s="274"/>
      <c r="Z196" s="274"/>
    </row>
    <row r="197" spans="1:26" ht="19.5" x14ac:dyDescent="0.25">
      <c r="A197" s="274"/>
      <c r="B197" s="291"/>
      <c r="C197" s="274"/>
      <c r="D197" s="274"/>
      <c r="E197" s="274"/>
      <c r="F197" s="274"/>
      <c r="G197" s="274"/>
      <c r="H197" s="274"/>
      <c r="I197" s="274"/>
      <c r="J197" s="274"/>
      <c r="K197" s="274"/>
      <c r="L197" s="274"/>
      <c r="M197" s="274"/>
      <c r="N197" s="274"/>
      <c r="O197" s="274"/>
      <c r="P197" s="274"/>
      <c r="Q197" s="274"/>
      <c r="R197" s="274"/>
      <c r="S197" s="274"/>
      <c r="T197" s="274"/>
      <c r="U197" s="274"/>
      <c r="V197" s="274"/>
      <c r="W197" s="274"/>
      <c r="X197" s="274"/>
      <c r="Y197" s="274"/>
      <c r="Z197" s="274"/>
    </row>
    <row r="198" spans="1:26" ht="19.5" x14ac:dyDescent="0.25">
      <c r="A198" s="274"/>
      <c r="B198" s="291"/>
      <c r="C198" s="274"/>
      <c r="D198" s="274"/>
      <c r="E198" s="274"/>
      <c r="F198" s="274"/>
      <c r="G198" s="274"/>
      <c r="H198" s="274"/>
      <c r="I198" s="274"/>
      <c r="J198" s="274"/>
      <c r="K198" s="274"/>
      <c r="L198" s="274"/>
      <c r="M198" s="274"/>
      <c r="N198" s="274"/>
      <c r="O198" s="274"/>
      <c r="P198" s="274"/>
      <c r="Q198" s="274"/>
      <c r="R198" s="274"/>
      <c r="S198" s="274"/>
      <c r="T198" s="274"/>
      <c r="U198" s="274"/>
      <c r="V198" s="274"/>
      <c r="W198" s="274"/>
      <c r="X198" s="274"/>
      <c r="Y198" s="274"/>
      <c r="Z198" s="274"/>
    </row>
    <row r="199" spans="1:26" ht="19.5" x14ac:dyDescent="0.25">
      <c r="A199" s="274"/>
      <c r="B199" s="291"/>
      <c r="C199" s="274"/>
      <c r="D199" s="274"/>
      <c r="E199" s="274"/>
      <c r="F199" s="274"/>
      <c r="G199" s="274"/>
      <c r="H199" s="274"/>
      <c r="I199" s="274"/>
      <c r="J199" s="274"/>
      <c r="K199" s="274"/>
      <c r="L199" s="274"/>
      <c r="M199" s="274"/>
      <c r="N199" s="274"/>
      <c r="O199" s="274"/>
      <c r="P199" s="274"/>
      <c r="Q199" s="274"/>
      <c r="R199" s="274"/>
      <c r="S199" s="274"/>
      <c r="T199" s="274"/>
      <c r="U199" s="274"/>
      <c r="V199" s="274"/>
      <c r="W199" s="274"/>
      <c r="X199" s="274"/>
      <c r="Y199" s="274"/>
      <c r="Z199" s="274"/>
    </row>
    <row r="200" spans="1:26" ht="19.5" x14ac:dyDescent="0.25">
      <c r="A200" s="274"/>
      <c r="B200" s="291"/>
      <c r="C200" s="274"/>
      <c r="D200" s="274"/>
      <c r="E200" s="274"/>
      <c r="F200" s="274"/>
      <c r="G200" s="274"/>
      <c r="H200" s="274"/>
      <c r="I200" s="274"/>
      <c r="J200" s="274"/>
      <c r="K200" s="274"/>
      <c r="L200" s="274"/>
      <c r="M200" s="274"/>
      <c r="N200" s="274"/>
      <c r="O200" s="274"/>
      <c r="P200" s="274"/>
      <c r="Q200" s="274"/>
      <c r="R200" s="274"/>
      <c r="S200" s="274"/>
      <c r="T200" s="274"/>
      <c r="U200" s="274"/>
      <c r="V200" s="274"/>
      <c r="W200" s="274"/>
      <c r="X200" s="274"/>
      <c r="Y200" s="274"/>
      <c r="Z200" s="274"/>
    </row>
    <row r="201" spans="1:26" ht="19.5" x14ac:dyDescent="0.25">
      <c r="A201" s="274"/>
      <c r="B201" s="291"/>
      <c r="C201" s="274"/>
      <c r="D201" s="274"/>
      <c r="E201" s="274"/>
      <c r="F201" s="274"/>
      <c r="G201" s="274"/>
      <c r="H201" s="274"/>
      <c r="I201" s="274"/>
      <c r="J201" s="274"/>
      <c r="K201" s="274"/>
      <c r="L201" s="274"/>
      <c r="M201" s="274"/>
      <c r="N201" s="274"/>
      <c r="O201" s="274"/>
      <c r="P201" s="274"/>
      <c r="Q201" s="274"/>
      <c r="R201" s="274"/>
      <c r="S201" s="274"/>
      <c r="T201" s="274"/>
      <c r="U201" s="274"/>
      <c r="V201" s="274"/>
      <c r="W201" s="274"/>
      <c r="X201" s="274"/>
      <c r="Y201" s="274"/>
      <c r="Z201" s="274"/>
    </row>
    <row r="202" spans="1:26" ht="19.5" x14ac:dyDescent="0.25">
      <c r="A202" s="274"/>
      <c r="B202" s="291"/>
      <c r="C202" s="274"/>
      <c r="D202" s="274"/>
      <c r="E202" s="274"/>
      <c r="F202" s="274"/>
      <c r="G202" s="274"/>
      <c r="H202" s="274"/>
      <c r="I202" s="274"/>
      <c r="J202" s="274"/>
      <c r="K202" s="274"/>
      <c r="L202" s="274"/>
      <c r="M202" s="274"/>
      <c r="N202" s="274"/>
      <c r="O202" s="274"/>
      <c r="P202" s="274"/>
      <c r="Q202" s="274"/>
      <c r="R202" s="274"/>
      <c r="S202" s="274"/>
      <c r="T202" s="274"/>
      <c r="U202" s="274"/>
      <c r="V202" s="274"/>
      <c r="W202" s="274"/>
      <c r="X202" s="274"/>
      <c r="Y202" s="274"/>
      <c r="Z202" s="274"/>
    </row>
    <row r="203" spans="1:26" ht="19.5" x14ac:dyDescent="0.25">
      <c r="A203" s="274"/>
      <c r="B203" s="291"/>
      <c r="C203" s="274"/>
      <c r="D203" s="274"/>
      <c r="E203" s="274"/>
      <c r="F203" s="274"/>
      <c r="G203" s="274"/>
      <c r="H203" s="274"/>
      <c r="I203" s="274"/>
      <c r="J203" s="274"/>
      <c r="K203" s="274"/>
      <c r="L203" s="274"/>
      <c r="M203" s="274"/>
      <c r="N203" s="274"/>
      <c r="O203" s="274"/>
      <c r="P203" s="274"/>
      <c r="Q203" s="274"/>
      <c r="R203" s="274"/>
      <c r="S203" s="274"/>
      <c r="T203" s="274"/>
      <c r="U203" s="274"/>
      <c r="V203" s="274"/>
      <c r="W203" s="274"/>
      <c r="X203" s="274"/>
      <c r="Y203" s="274"/>
      <c r="Z203" s="274"/>
    </row>
    <row r="204" spans="1:26" ht="19.5" x14ac:dyDescent="0.25">
      <c r="A204" s="274"/>
      <c r="B204" s="291"/>
      <c r="C204" s="274"/>
      <c r="D204" s="274"/>
      <c r="E204" s="274"/>
      <c r="F204" s="274"/>
      <c r="G204" s="274"/>
      <c r="H204" s="274"/>
      <c r="I204" s="274"/>
      <c r="J204" s="274"/>
      <c r="K204" s="274"/>
      <c r="L204" s="274"/>
      <c r="M204" s="274"/>
      <c r="N204" s="274"/>
      <c r="O204" s="274"/>
      <c r="P204" s="274"/>
      <c r="Q204" s="274"/>
      <c r="R204" s="274"/>
      <c r="S204" s="274"/>
      <c r="T204" s="274"/>
      <c r="U204" s="274"/>
      <c r="V204" s="274"/>
      <c r="W204" s="274"/>
      <c r="X204" s="274"/>
      <c r="Y204" s="274"/>
      <c r="Z204" s="274"/>
    </row>
    <row r="205" spans="1:26" ht="19.5" x14ac:dyDescent="0.25">
      <c r="A205" s="274"/>
      <c r="B205" s="291"/>
      <c r="C205" s="274"/>
      <c r="D205" s="274"/>
      <c r="E205" s="274"/>
      <c r="F205" s="274"/>
      <c r="G205" s="274"/>
      <c r="H205" s="274"/>
      <c r="I205" s="274"/>
      <c r="J205" s="274"/>
      <c r="K205" s="274"/>
      <c r="L205" s="274"/>
      <c r="M205" s="274"/>
      <c r="N205" s="274"/>
      <c r="O205" s="274"/>
      <c r="P205" s="274"/>
      <c r="Q205" s="274"/>
      <c r="R205" s="274"/>
      <c r="S205" s="274"/>
      <c r="T205" s="274"/>
      <c r="U205" s="274"/>
      <c r="V205" s="274"/>
      <c r="W205" s="274"/>
      <c r="X205" s="274"/>
      <c r="Y205" s="274"/>
      <c r="Z205" s="274"/>
    </row>
    <row r="206" spans="1:26" ht="19.5" x14ac:dyDescent="0.25">
      <c r="A206" s="274"/>
      <c r="B206" s="291"/>
      <c r="C206" s="274"/>
      <c r="D206" s="274"/>
      <c r="E206" s="274"/>
      <c r="F206" s="274"/>
      <c r="G206" s="274"/>
      <c r="H206" s="274"/>
      <c r="I206" s="274"/>
      <c r="J206" s="274"/>
      <c r="K206" s="274"/>
      <c r="L206" s="274"/>
      <c r="M206" s="274"/>
      <c r="N206" s="274"/>
      <c r="O206" s="274"/>
      <c r="P206" s="274"/>
      <c r="Q206" s="274"/>
      <c r="R206" s="274"/>
      <c r="S206" s="274"/>
      <c r="T206" s="274"/>
      <c r="U206" s="274"/>
      <c r="V206" s="274"/>
      <c r="W206" s="274"/>
      <c r="X206" s="274"/>
      <c r="Y206" s="274"/>
      <c r="Z206" s="274"/>
    </row>
    <row r="207" spans="1:26" ht="19.5" x14ac:dyDescent="0.25">
      <c r="A207" s="274"/>
      <c r="B207" s="291"/>
      <c r="C207" s="274"/>
      <c r="D207" s="274"/>
      <c r="E207" s="274"/>
      <c r="F207" s="274"/>
      <c r="G207" s="274"/>
      <c r="H207" s="274"/>
      <c r="I207" s="274"/>
      <c r="J207" s="274"/>
      <c r="K207" s="274"/>
      <c r="L207" s="274"/>
      <c r="M207" s="274"/>
      <c r="N207" s="274"/>
      <c r="O207" s="274"/>
      <c r="P207" s="274"/>
      <c r="Q207" s="274"/>
      <c r="R207" s="274"/>
      <c r="S207" s="274"/>
      <c r="T207" s="274"/>
      <c r="U207" s="274"/>
      <c r="V207" s="274"/>
      <c r="W207" s="274"/>
      <c r="X207" s="274"/>
      <c r="Y207" s="274"/>
      <c r="Z207" s="274"/>
    </row>
    <row r="208" spans="1:26" ht="19.5" x14ac:dyDescent="0.25">
      <c r="A208" s="274"/>
      <c r="B208" s="291"/>
      <c r="C208" s="274"/>
      <c r="D208" s="274"/>
      <c r="E208" s="274"/>
      <c r="F208" s="274"/>
      <c r="G208" s="274"/>
      <c r="H208" s="274"/>
      <c r="I208" s="274"/>
      <c r="J208" s="274"/>
      <c r="K208" s="274"/>
      <c r="L208" s="274"/>
      <c r="M208" s="274"/>
      <c r="N208" s="274"/>
      <c r="O208" s="274"/>
      <c r="P208" s="274"/>
      <c r="Q208" s="274"/>
      <c r="R208" s="274"/>
      <c r="S208" s="274"/>
      <c r="T208" s="274"/>
      <c r="U208" s="274"/>
      <c r="V208" s="274"/>
      <c r="W208" s="274"/>
      <c r="X208" s="274"/>
      <c r="Y208" s="274"/>
      <c r="Z208" s="274"/>
    </row>
    <row r="209" spans="1:26" ht="19.5" x14ac:dyDescent="0.25">
      <c r="A209" s="274"/>
      <c r="B209" s="291"/>
      <c r="C209" s="274"/>
      <c r="D209" s="274"/>
      <c r="E209" s="274"/>
      <c r="F209" s="274"/>
      <c r="G209" s="274"/>
      <c r="H209" s="274"/>
      <c r="I209" s="274"/>
      <c r="J209" s="274"/>
      <c r="K209" s="274"/>
      <c r="L209" s="274"/>
      <c r="M209" s="274"/>
      <c r="N209" s="274"/>
      <c r="O209" s="274"/>
      <c r="P209" s="274"/>
      <c r="Q209" s="274"/>
      <c r="R209" s="274"/>
      <c r="S209" s="274"/>
      <c r="T209" s="274"/>
      <c r="U209" s="274"/>
      <c r="V209" s="274"/>
      <c r="W209" s="274"/>
      <c r="X209" s="274"/>
      <c r="Y209" s="274"/>
      <c r="Z209" s="274"/>
    </row>
    <row r="210" spans="1:26" ht="19.5" x14ac:dyDescent="0.25">
      <c r="A210" s="274"/>
      <c r="B210" s="291"/>
      <c r="C210" s="274"/>
      <c r="D210" s="274"/>
      <c r="E210" s="274"/>
      <c r="F210" s="274"/>
      <c r="G210" s="274"/>
      <c r="H210" s="274"/>
      <c r="I210" s="274"/>
      <c r="J210" s="274"/>
      <c r="K210" s="274"/>
      <c r="L210" s="274"/>
      <c r="M210" s="274"/>
      <c r="N210" s="274"/>
      <c r="O210" s="274"/>
      <c r="P210" s="274"/>
      <c r="Q210" s="274"/>
      <c r="R210" s="274"/>
      <c r="S210" s="274"/>
      <c r="T210" s="274"/>
      <c r="U210" s="274"/>
      <c r="V210" s="274"/>
      <c r="W210" s="274"/>
      <c r="X210" s="274"/>
      <c r="Y210" s="274"/>
      <c r="Z210" s="274"/>
    </row>
    <row r="211" spans="1:26" ht="19.5" x14ac:dyDescent="0.25">
      <c r="A211" s="274"/>
      <c r="B211" s="291"/>
      <c r="C211" s="274"/>
      <c r="D211" s="274"/>
      <c r="E211" s="274"/>
      <c r="F211" s="274"/>
      <c r="G211" s="274"/>
      <c r="H211" s="274"/>
      <c r="I211" s="274"/>
      <c r="J211" s="274"/>
      <c r="K211" s="274"/>
      <c r="L211" s="274"/>
      <c r="M211" s="274"/>
      <c r="N211" s="274"/>
      <c r="O211" s="274"/>
      <c r="P211" s="274"/>
      <c r="Q211" s="274"/>
      <c r="R211" s="274"/>
      <c r="S211" s="274"/>
      <c r="T211" s="274"/>
      <c r="U211" s="274"/>
      <c r="V211" s="274"/>
      <c r="W211" s="274"/>
      <c r="X211" s="274"/>
      <c r="Y211" s="274"/>
      <c r="Z211" s="274"/>
    </row>
    <row r="212" spans="1:26" ht="19.5" x14ac:dyDescent="0.25">
      <c r="A212" s="274"/>
      <c r="B212" s="291"/>
      <c r="C212" s="274"/>
      <c r="D212" s="274"/>
      <c r="E212" s="274"/>
      <c r="F212" s="274"/>
      <c r="G212" s="274"/>
      <c r="H212" s="274"/>
      <c r="I212" s="274"/>
      <c r="J212" s="274"/>
      <c r="K212" s="274"/>
      <c r="L212" s="274"/>
      <c r="M212" s="274"/>
      <c r="N212" s="274"/>
      <c r="O212" s="274"/>
      <c r="P212" s="274"/>
      <c r="Q212" s="274"/>
      <c r="R212" s="274"/>
      <c r="S212" s="274"/>
      <c r="T212" s="274"/>
      <c r="U212" s="274"/>
      <c r="V212" s="274"/>
      <c r="W212" s="274"/>
      <c r="X212" s="274"/>
      <c r="Y212" s="274"/>
      <c r="Z212" s="274"/>
    </row>
    <row r="213" spans="1:26" ht="19.5" x14ac:dyDescent="0.25">
      <c r="A213" s="274"/>
      <c r="B213" s="291"/>
      <c r="C213" s="274"/>
      <c r="D213" s="274"/>
      <c r="E213" s="274"/>
      <c r="F213" s="274"/>
      <c r="G213" s="274"/>
      <c r="H213" s="274"/>
      <c r="I213" s="274"/>
      <c r="J213" s="274"/>
      <c r="K213" s="274"/>
      <c r="L213" s="274"/>
      <c r="M213" s="274"/>
      <c r="N213" s="274"/>
      <c r="O213" s="274"/>
      <c r="P213" s="274"/>
      <c r="Q213" s="274"/>
      <c r="R213" s="274"/>
      <c r="S213" s="274"/>
      <c r="T213" s="274"/>
      <c r="U213" s="274"/>
      <c r="V213" s="274"/>
      <c r="W213" s="274"/>
      <c r="X213" s="274"/>
      <c r="Y213" s="274"/>
      <c r="Z213" s="274"/>
    </row>
    <row r="214" spans="1:26" ht="19.5" x14ac:dyDescent="0.25">
      <c r="A214" s="274"/>
      <c r="B214" s="291"/>
      <c r="C214" s="274"/>
      <c r="D214" s="274"/>
      <c r="E214" s="274"/>
      <c r="F214" s="274"/>
      <c r="G214" s="274"/>
      <c r="H214" s="274"/>
      <c r="I214" s="274"/>
      <c r="J214" s="274"/>
      <c r="K214" s="274"/>
      <c r="L214" s="274"/>
      <c r="M214" s="274"/>
      <c r="N214" s="274"/>
      <c r="O214" s="274"/>
      <c r="P214" s="274"/>
      <c r="Q214" s="274"/>
      <c r="R214" s="274"/>
      <c r="S214" s="274"/>
      <c r="T214" s="274"/>
      <c r="U214" s="274"/>
      <c r="V214" s="274"/>
      <c r="W214" s="274"/>
      <c r="X214" s="274"/>
      <c r="Y214" s="274"/>
      <c r="Z214" s="274"/>
    </row>
    <row r="215" spans="1:26" ht="19.5" x14ac:dyDescent="0.25">
      <c r="A215" s="274"/>
      <c r="B215" s="291"/>
      <c r="C215" s="274"/>
      <c r="D215" s="274"/>
      <c r="E215" s="274"/>
      <c r="F215" s="274"/>
      <c r="G215" s="274"/>
      <c r="H215" s="274"/>
      <c r="I215" s="274"/>
      <c r="J215" s="274"/>
      <c r="K215" s="274"/>
      <c r="L215" s="274"/>
      <c r="M215" s="274"/>
      <c r="N215" s="274"/>
      <c r="O215" s="274"/>
      <c r="P215" s="274"/>
      <c r="Q215" s="274"/>
      <c r="R215" s="274"/>
      <c r="S215" s="274"/>
      <c r="T215" s="274"/>
      <c r="U215" s="274"/>
      <c r="V215" s="274"/>
      <c r="W215" s="274"/>
      <c r="X215" s="274"/>
      <c r="Y215" s="274"/>
      <c r="Z215" s="274"/>
    </row>
    <row r="216" spans="1:26" ht="19.5" x14ac:dyDescent="0.25">
      <c r="A216" s="274"/>
      <c r="B216" s="291"/>
      <c r="C216" s="274"/>
      <c r="D216" s="274"/>
      <c r="E216" s="274"/>
      <c r="F216" s="274"/>
      <c r="G216" s="274"/>
      <c r="H216" s="274"/>
      <c r="I216" s="274"/>
      <c r="J216" s="274"/>
      <c r="K216" s="274"/>
      <c r="L216" s="274"/>
      <c r="M216" s="274"/>
      <c r="N216" s="274"/>
      <c r="O216" s="274"/>
      <c r="P216" s="274"/>
      <c r="Q216" s="274"/>
      <c r="R216" s="274"/>
      <c r="S216" s="274"/>
      <c r="T216" s="274"/>
      <c r="U216" s="274"/>
      <c r="V216" s="274"/>
      <c r="W216" s="274"/>
      <c r="X216" s="274"/>
      <c r="Y216" s="274"/>
      <c r="Z216" s="274"/>
    </row>
    <row r="217" spans="1:26" ht="19.5" x14ac:dyDescent="0.25">
      <c r="A217" s="274"/>
      <c r="B217" s="291"/>
      <c r="C217" s="274"/>
      <c r="D217" s="274"/>
      <c r="E217" s="274"/>
      <c r="F217" s="274"/>
      <c r="G217" s="274"/>
      <c r="H217" s="274"/>
      <c r="I217" s="274"/>
      <c r="J217" s="274"/>
      <c r="K217" s="274"/>
      <c r="L217" s="274"/>
      <c r="M217" s="274"/>
      <c r="N217" s="274"/>
      <c r="O217" s="274"/>
      <c r="P217" s="274"/>
      <c r="Q217" s="274"/>
      <c r="R217" s="274"/>
      <c r="S217" s="274"/>
      <c r="T217" s="274"/>
      <c r="U217" s="274"/>
      <c r="V217" s="274"/>
      <c r="W217" s="274"/>
      <c r="X217" s="274"/>
      <c r="Y217" s="274"/>
      <c r="Z217" s="274"/>
    </row>
    <row r="218" spans="1:26" ht="19.5" x14ac:dyDescent="0.25">
      <c r="A218" s="274"/>
      <c r="B218" s="291"/>
      <c r="C218" s="274"/>
      <c r="D218" s="274"/>
      <c r="E218" s="274"/>
      <c r="F218" s="274"/>
      <c r="G218" s="274"/>
      <c r="H218" s="274"/>
      <c r="I218" s="274"/>
      <c r="J218" s="274"/>
      <c r="K218" s="274"/>
      <c r="L218" s="274"/>
      <c r="M218" s="274"/>
      <c r="N218" s="274"/>
      <c r="O218" s="274"/>
      <c r="P218" s="274"/>
      <c r="Q218" s="274"/>
      <c r="R218" s="274"/>
      <c r="S218" s="274"/>
      <c r="T218" s="274"/>
      <c r="U218" s="274"/>
      <c r="V218" s="274"/>
      <c r="W218" s="274"/>
      <c r="X218" s="274"/>
      <c r="Y218" s="274"/>
      <c r="Z218" s="274"/>
    </row>
    <row r="219" spans="1:26" x14ac:dyDescent="0.25">
      <c r="A219" s="274"/>
      <c r="B219" s="274"/>
      <c r="C219" s="274"/>
      <c r="D219" s="274"/>
      <c r="E219" s="274"/>
      <c r="F219" s="274"/>
      <c r="G219" s="274"/>
      <c r="H219" s="274"/>
      <c r="I219" s="274"/>
      <c r="J219" s="274"/>
      <c r="K219" s="274"/>
      <c r="L219" s="274"/>
      <c r="M219" s="274"/>
      <c r="N219" s="274"/>
      <c r="O219" s="274"/>
      <c r="P219" s="274"/>
      <c r="Q219" s="274"/>
      <c r="R219" s="274"/>
      <c r="S219" s="274"/>
      <c r="T219" s="274"/>
      <c r="U219" s="274"/>
      <c r="V219" s="274"/>
      <c r="W219" s="274"/>
      <c r="X219" s="274"/>
      <c r="Y219" s="274"/>
      <c r="Z219" s="274"/>
    </row>
  </sheetData>
  <sheetProtection algorithmName="SHA-512" hashValue="ZzsECI7nRevBTiIz4LtgesGqnqdviRbSWfNFK7o3hxEOIySQyDuQFNGRK9DdnIUb4G3vSP2hoILuTZbiQ4744A==" saltValue="5YYoCRGlKdxuklcbfuc2Mg==" spinCount="100000" sheet="1" objects="1" scenarios="1" selectLockedCells="1"/>
  <conditionalFormatting sqref="M46">
    <cfRule type="iconSet" priority="69">
      <iconSet iconSet="3Symbols" reverse="1">
        <cfvo type="percent" val="0"/>
        <cfvo type="num" val="20"/>
        <cfvo type="num" val="26"/>
      </iconSet>
    </cfRule>
  </conditionalFormatting>
  <conditionalFormatting sqref="I53">
    <cfRule type="iconSet" priority="40">
      <iconSet iconSet="3Symbols" reverse="1">
        <cfvo type="percent" val="0"/>
        <cfvo type="num" val="40000"/>
        <cfvo type="num" val="44500"/>
      </iconSet>
    </cfRule>
  </conditionalFormatting>
  <conditionalFormatting sqref="D6:E107">
    <cfRule type="expression" dxfId="2" priority="38">
      <formula>0</formula>
    </cfRule>
  </conditionalFormatting>
  <conditionalFormatting sqref="O46">
    <cfRule type="iconSet" priority="79">
      <iconSet iconSet="3Symbols" reverse="1">
        <cfvo type="percent" val="0"/>
        <cfvo type="num" val="40000"/>
        <cfvo type="num" val="44500"/>
      </iconSet>
    </cfRule>
  </conditionalFormatting>
  <conditionalFormatting sqref="I30:I31">
    <cfRule type="iconSet" priority="82">
      <iconSet iconSet="3Symbols" reverse="1">
        <cfvo type="percent" val="0"/>
        <cfvo type="num" val="40000"/>
        <cfvo type="num" val="44500"/>
      </iconSet>
    </cfRule>
  </conditionalFormatting>
  <conditionalFormatting sqref="P23">
    <cfRule type="iconSet" priority="30">
      <iconSet iconSet="3Symbols" reverse="1">
        <cfvo type="percent" val="0"/>
        <cfvo type="num" val="40000"/>
        <cfvo type="num" val="44500"/>
      </iconSet>
    </cfRule>
  </conditionalFormatting>
  <conditionalFormatting sqref="O44">
    <cfRule type="iconSet" priority="28">
      <iconSet iconSet="3Symbols" reverse="1">
        <cfvo type="percent" val="0"/>
        <cfvo type="num" val="40000"/>
        <cfvo type="num" val="44500"/>
      </iconSet>
    </cfRule>
  </conditionalFormatting>
  <conditionalFormatting sqref="M44">
    <cfRule type="iconSet" priority="29">
      <iconSet iconSet="3Symbols" reverse="1">
        <cfvo type="percent" val="0"/>
        <cfvo type="num" val="20"/>
        <cfvo type="num" val="26"/>
      </iconSet>
    </cfRule>
  </conditionalFormatting>
  <conditionalFormatting sqref="N44">
    <cfRule type="iconSet" priority="27">
      <iconSet iconSet="3Symbols" reverse="1">
        <cfvo type="percent" val="0"/>
        <cfvo type="num" val="20"/>
        <cfvo type="num" val="26"/>
      </iconSet>
    </cfRule>
  </conditionalFormatting>
  <conditionalFormatting sqref="O23">
    <cfRule type="iconSet" priority="25">
      <iconSet iconSet="3Symbols" reverse="1">
        <cfvo type="percent" val="0"/>
        <cfvo type="num" val="40000"/>
        <cfvo type="num" val="44500"/>
      </iconSet>
    </cfRule>
  </conditionalFormatting>
  <conditionalFormatting sqref="M23">
    <cfRule type="iconSet" priority="26">
      <iconSet iconSet="3Symbols" reverse="1">
        <cfvo type="percent" val="0"/>
        <cfvo type="num" val="20"/>
        <cfvo type="num" val="26"/>
      </iconSet>
    </cfRule>
  </conditionalFormatting>
  <conditionalFormatting sqref="N23">
    <cfRule type="iconSet" priority="24">
      <iconSet iconSet="3Symbols" reverse="1">
        <cfvo type="percent" val="0"/>
        <cfvo type="num" val="20"/>
        <cfvo type="num" val="26"/>
      </iconSet>
    </cfRule>
  </conditionalFormatting>
  <conditionalFormatting sqref="P66">
    <cfRule type="iconSet" priority="23">
      <iconSet iconSet="3Symbols" reverse="1">
        <cfvo type="percent" val="0"/>
        <cfvo type="num" val="40000"/>
        <cfvo type="num" val="44500"/>
      </iconSet>
    </cfRule>
  </conditionalFormatting>
  <conditionalFormatting sqref="O87">
    <cfRule type="iconSet" priority="21">
      <iconSet iconSet="3Symbols" reverse="1">
        <cfvo type="percent" val="0"/>
        <cfvo type="num" val="40000"/>
        <cfvo type="num" val="44500"/>
      </iconSet>
    </cfRule>
  </conditionalFormatting>
  <conditionalFormatting sqref="M87">
    <cfRule type="iconSet" priority="22">
      <iconSet iconSet="3Symbols" reverse="1">
        <cfvo type="percent" val="0"/>
        <cfvo type="num" val="20"/>
        <cfvo type="num" val="26"/>
      </iconSet>
    </cfRule>
  </conditionalFormatting>
  <conditionalFormatting sqref="N87">
    <cfRule type="iconSet" priority="20">
      <iconSet iconSet="3Symbols" reverse="1">
        <cfvo type="percent" val="0"/>
        <cfvo type="num" val="20"/>
        <cfvo type="num" val="26"/>
      </iconSet>
    </cfRule>
  </conditionalFormatting>
  <conditionalFormatting sqref="O66">
    <cfRule type="iconSet" priority="18">
      <iconSet iconSet="3Symbols" reverse="1">
        <cfvo type="percent" val="0"/>
        <cfvo type="num" val="40000"/>
        <cfvo type="num" val="44500"/>
      </iconSet>
    </cfRule>
  </conditionalFormatting>
  <conditionalFormatting sqref="M66">
    <cfRule type="iconSet" priority="19">
      <iconSet iconSet="3Symbols" reverse="1">
        <cfvo type="percent" val="0"/>
        <cfvo type="num" val="20"/>
        <cfvo type="num" val="26"/>
      </iconSet>
    </cfRule>
  </conditionalFormatting>
  <conditionalFormatting sqref="N66">
    <cfRule type="iconSet" priority="17">
      <iconSet iconSet="3Symbols" reverse="1">
        <cfvo type="percent" val="0"/>
        <cfvo type="num" val="20"/>
        <cfvo type="num" val="26"/>
      </iconSet>
    </cfRule>
  </conditionalFormatting>
  <conditionalFormatting sqref="M132">
    <cfRule type="iconSet" priority="15">
      <iconSet iconSet="3Symbols" reverse="1">
        <cfvo type="percent" val="0"/>
        <cfvo type="num" val="20"/>
        <cfvo type="num" val="26"/>
      </iconSet>
    </cfRule>
  </conditionalFormatting>
  <conditionalFormatting sqref="O132">
    <cfRule type="iconSet" priority="16">
      <iconSet iconSet="3Symbols" reverse="1">
        <cfvo type="percent" val="0"/>
        <cfvo type="num" val="40000"/>
        <cfvo type="num" val="44500"/>
      </iconSet>
    </cfRule>
  </conditionalFormatting>
  <conditionalFormatting sqref="P109">
    <cfRule type="iconSet" priority="14">
      <iconSet iconSet="3Symbols" reverse="1">
        <cfvo type="percent" val="0"/>
        <cfvo type="num" val="40000"/>
        <cfvo type="num" val="44500"/>
      </iconSet>
    </cfRule>
  </conditionalFormatting>
  <conditionalFormatting sqref="O130">
    <cfRule type="iconSet" priority="12">
      <iconSet iconSet="3Symbols" reverse="1">
        <cfvo type="percent" val="0"/>
        <cfvo type="num" val="40000"/>
        <cfvo type="num" val="44500"/>
      </iconSet>
    </cfRule>
  </conditionalFormatting>
  <conditionalFormatting sqref="M130">
    <cfRule type="iconSet" priority="13">
      <iconSet iconSet="3Symbols" reverse="1">
        <cfvo type="percent" val="0"/>
        <cfvo type="num" val="20"/>
        <cfvo type="num" val="26"/>
      </iconSet>
    </cfRule>
  </conditionalFormatting>
  <conditionalFormatting sqref="N130">
    <cfRule type="iconSet" priority="11">
      <iconSet iconSet="3Symbols" reverse="1">
        <cfvo type="percent" val="0"/>
        <cfvo type="num" val="20"/>
        <cfvo type="num" val="26"/>
      </iconSet>
    </cfRule>
  </conditionalFormatting>
  <conditionalFormatting sqref="O109">
    <cfRule type="iconSet" priority="9">
      <iconSet iconSet="3Symbols" reverse="1">
        <cfvo type="percent" val="0"/>
        <cfvo type="num" val="40000"/>
        <cfvo type="num" val="44500"/>
      </iconSet>
    </cfRule>
  </conditionalFormatting>
  <conditionalFormatting sqref="M109">
    <cfRule type="iconSet" priority="10">
      <iconSet iconSet="3Symbols" reverse="1">
        <cfvo type="percent" val="0"/>
        <cfvo type="num" val="20"/>
        <cfvo type="num" val="26"/>
      </iconSet>
    </cfRule>
  </conditionalFormatting>
  <conditionalFormatting sqref="N109">
    <cfRule type="iconSet" priority="8">
      <iconSet iconSet="3Symbols" reverse="1">
        <cfvo type="percent" val="0"/>
        <cfvo type="num" val="20"/>
        <cfvo type="num" val="26"/>
      </iconSet>
    </cfRule>
  </conditionalFormatting>
  <conditionalFormatting sqref="P152">
    <cfRule type="iconSet" priority="7">
      <iconSet iconSet="3Symbols" reverse="1">
        <cfvo type="percent" val="0"/>
        <cfvo type="num" val="40000"/>
        <cfvo type="num" val="44500"/>
      </iconSet>
    </cfRule>
  </conditionalFormatting>
  <conditionalFormatting sqref="O173">
    <cfRule type="iconSet" priority="5">
      <iconSet iconSet="3Symbols" reverse="1">
        <cfvo type="percent" val="0"/>
        <cfvo type="num" val="40000"/>
        <cfvo type="num" val="44500"/>
      </iconSet>
    </cfRule>
  </conditionalFormatting>
  <conditionalFormatting sqref="M173">
    <cfRule type="iconSet" priority="6">
      <iconSet iconSet="3Symbols" reverse="1">
        <cfvo type="percent" val="0"/>
        <cfvo type="num" val="20"/>
        <cfvo type="num" val="26"/>
      </iconSet>
    </cfRule>
  </conditionalFormatting>
  <conditionalFormatting sqref="N173">
    <cfRule type="iconSet" priority="4">
      <iconSet iconSet="3Symbols" reverse="1">
        <cfvo type="percent" val="0"/>
        <cfvo type="num" val="20"/>
        <cfvo type="num" val="26"/>
      </iconSet>
    </cfRule>
  </conditionalFormatting>
  <conditionalFormatting sqref="O152">
    <cfRule type="iconSet" priority="2">
      <iconSet iconSet="3Symbols" reverse="1">
        <cfvo type="percent" val="0"/>
        <cfvo type="num" val="40000"/>
        <cfvo type="num" val="44500"/>
      </iconSet>
    </cfRule>
  </conditionalFormatting>
  <conditionalFormatting sqref="M152">
    <cfRule type="iconSet" priority="3">
      <iconSet iconSet="3Symbols" reverse="1">
        <cfvo type="percent" val="0"/>
        <cfvo type="num" val="20"/>
        <cfvo type="num" val="26"/>
      </iconSet>
    </cfRule>
  </conditionalFormatting>
  <conditionalFormatting sqref="N152">
    <cfRule type="iconSet" priority="1">
      <iconSet iconSet="3Symbols" reverse="1">
        <cfvo type="percent" val="0"/>
        <cfvo type="num" val="20"/>
        <cfvo type="num" val="26"/>
      </iconSet>
    </cfRule>
  </conditionalFormatting>
  <pageMargins left="0.7" right="0.7" top="0.75" bottom="0.75" header="0.3" footer="0.3"/>
  <pageSetup orientation="portrait" r:id="rId1"/>
  <ignoredErrors>
    <ignoredError sqref="O35" emptyCellReference="1"/>
  </ignoredErrors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F51DD-4492-4102-AFC5-E2FDBCA3F17E}">
  <sheetPr codeName="Sheet22">
    <tabColor rgb="FFFF0066"/>
  </sheetPr>
  <dimension ref="A1:AB682"/>
  <sheetViews>
    <sheetView topLeftCell="F22" zoomScale="89" zoomScaleNormal="89" workbookViewId="0">
      <selection activeCell="P29" sqref="P29"/>
    </sheetView>
  </sheetViews>
  <sheetFormatPr defaultRowHeight="15" x14ac:dyDescent="0.25"/>
  <cols>
    <col min="1" max="1" width="21.140625" style="555" customWidth="1"/>
    <col min="2" max="2" width="14.28515625" style="555" customWidth="1"/>
    <col min="3" max="3" width="8" customWidth="1"/>
    <col min="4" max="4" width="31.7109375" customWidth="1"/>
    <col min="5" max="5" width="10.42578125" customWidth="1"/>
    <col min="6" max="6" width="15.28515625" customWidth="1"/>
    <col min="7" max="7" width="12.28515625" customWidth="1"/>
    <col min="8" max="8" width="12" customWidth="1"/>
    <col min="9" max="9" width="13.42578125" customWidth="1"/>
    <col min="10" max="10" width="12" customWidth="1"/>
    <col min="11" max="11" width="20.5703125" customWidth="1"/>
    <col min="12" max="12" width="18.42578125" customWidth="1"/>
    <col min="13" max="13" width="12.5703125" customWidth="1"/>
    <col min="14" max="14" width="11.42578125" customWidth="1"/>
    <col min="15" max="15" width="19.28515625" customWidth="1"/>
    <col min="16" max="16" width="17.85546875" customWidth="1"/>
    <col min="17" max="17" width="18.28515625" customWidth="1"/>
    <col min="18" max="18" width="17.28515625" customWidth="1"/>
    <col min="19" max="19" width="14.7109375" customWidth="1"/>
    <col min="20" max="21" width="11.140625" customWidth="1"/>
    <col min="22" max="22" width="9.5703125" customWidth="1"/>
    <col min="23" max="24" width="10.140625" customWidth="1"/>
    <col min="25" max="25" width="16.5703125" customWidth="1"/>
    <col min="26" max="26" width="14.85546875" customWidth="1"/>
    <col min="27" max="27" width="13" customWidth="1"/>
  </cols>
  <sheetData>
    <row r="1" spans="1:28" x14ac:dyDescent="0.25">
      <c r="Y1" t="s">
        <v>3661</v>
      </c>
      <c r="Z1" t="s">
        <v>3660</v>
      </c>
      <c r="AA1" t="s">
        <v>3659</v>
      </c>
    </row>
    <row r="3" spans="1:28" x14ac:dyDescent="0.25">
      <c r="L3" t="s">
        <v>7326</v>
      </c>
      <c r="M3" s="555" t="s">
        <v>3477</v>
      </c>
    </row>
    <row r="5" spans="1:28" x14ac:dyDescent="0.25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</row>
    <row r="6" spans="1:28" x14ac:dyDescent="0.25">
      <c r="B6" s="2"/>
      <c r="C6" s="2"/>
      <c r="D6" s="2"/>
      <c r="E6" s="632">
        <f ca="1">NOW()</f>
        <v>43945.47977233796</v>
      </c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</row>
    <row r="7" spans="1:28" x14ac:dyDescent="0.25">
      <c r="A7" s="1010" t="s">
        <v>3603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</row>
    <row r="8" spans="1:28" x14ac:dyDescent="0.25">
      <c r="A8" s="2" t="s">
        <v>7413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</row>
    <row r="9" spans="1:28" x14ac:dyDescent="0.25">
      <c r="A9" s="2" t="s">
        <v>7414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</row>
    <row r="10" spans="1:28" x14ac:dyDescent="0.25">
      <c r="A10" s="2" t="s">
        <v>8698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</row>
    <row r="11" spans="1:28" x14ac:dyDescent="0.25">
      <c r="A11" s="2" t="s">
        <v>8699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</row>
    <row r="12" spans="1:28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</row>
    <row r="13" spans="1:28" x14ac:dyDescent="0.25">
      <c r="A13" s="2" t="s">
        <v>7415</v>
      </c>
      <c r="B13" s="2" t="s">
        <v>7416</v>
      </c>
      <c r="C13" s="2" t="s">
        <v>3573</v>
      </c>
      <c r="D13" s="2" t="s">
        <v>7417</v>
      </c>
      <c r="E13" s="2" t="s">
        <v>3574</v>
      </c>
      <c r="F13" s="2" t="s">
        <v>7418</v>
      </c>
      <c r="G13" s="2" t="s">
        <v>7419</v>
      </c>
      <c r="H13" s="2" t="s">
        <v>7420</v>
      </c>
      <c r="I13" s="2" t="s">
        <v>7421</v>
      </c>
      <c r="J13" s="2" t="s">
        <v>3575</v>
      </c>
      <c r="K13" s="2" t="s">
        <v>7422</v>
      </c>
      <c r="L13" s="2" t="s">
        <v>7423</v>
      </c>
      <c r="M13" s="2" t="s">
        <v>7424</v>
      </c>
      <c r="N13" s="2" t="s">
        <v>7425</v>
      </c>
      <c r="O13" s="2" t="s">
        <v>7426</v>
      </c>
      <c r="P13" s="2" t="s">
        <v>7427</v>
      </c>
      <c r="Q13" s="2" t="s">
        <v>7428</v>
      </c>
      <c r="R13" s="2" t="s">
        <v>7429</v>
      </c>
      <c r="S13" s="2" t="s">
        <v>7430</v>
      </c>
      <c r="T13" s="2" t="s">
        <v>7431</v>
      </c>
      <c r="U13" s="2"/>
      <c r="V13" s="2"/>
    </row>
    <row r="14" spans="1:28" x14ac:dyDescent="0.25">
      <c r="A14" s="737">
        <v>43948</v>
      </c>
      <c r="B14" s="737" t="s">
        <v>7436</v>
      </c>
      <c r="C14" s="2">
        <v>10122</v>
      </c>
      <c r="D14" s="2" t="s">
        <v>126</v>
      </c>
      <c r="E14" s="2" t="s">
        <v>7433</v>
      </c>
      <c r="F14" s="2">
        <v>6</v>
      </c>
      <c r="G14" s="738" t="s">
        <v>7434</v>
      </c>
      <c r="H14" s="578">
        <v>2711.82</v>
      </c>
      <c r="I14" s="738" t="s">
        <v>3090</v>
      </c>
      <c r="J14" s="2">
        <v>7</v>
      </c>
      <c r="K14" s="738">
        <v>5150004809</v>
      </c>
      <c r="L14" s="2" t="s">
        <v>8396</v>
      </c>
      <c r="M14" s="578">
        <v>1792</v>
      </c>
      <c r="N14" s="2">
        <v>4</v>
      </c>
      <c r="O14" s="2" t="s">
        <v>7435</v>
      </c>
      <c r="P14" s="737">
        <v>43955</v>
      </c>
      <c r="Q14" s="632" t="s">
        <v>7436</v>
      </c>
      <c r="R14" s="2">
        <v>1</v>
      </c>
      <c r="S14" s="2">
        <v>4</v>
      </c>
      <c r="T14" s="2" t="s">
        <v>8397</v>
      </c>
      <c r="U14" s="2"/>
      <c r="V14" s="2"/>
    </row>
    <row r="15" spans="1:28" x14ac:dyDescent="0.25">
      <c r="A15" s="737">
        <v>43945</v>
      </c>
      <c r="B15" s="737" t="s">
        <v>7442</v>
      </c>
      <c r="C15" s="2">
        <v>10122</v>
      </c>
      <c r="D15" s="2" t="s">
        <v>126</v>
      </c>
      <c r="E15" s="2" t="s">
        <v>7433</v>
      </c>
      <c r="F15" s="2">
        <v>27.99</v>
      </c>
      <c r="G15" s="738" t="s">
        <v>7434</v>
      </c>
      <c r="H15" s="578">
        <v>12654.26</v>
      </c>
      <c r="I15" s="738" t="s">
        <v>3090</v>
      </c>
      <c r="J15" s="2">
        <v>7</v>
      </c>
      <c r="K15" s="738">
        <v>5150005125</v>
      </c>
      <c r="L15" s="2" t="s">
        <v>8065</v>
      </c>
      <c r="M15" s="578">
        <v>1501</v>
      </c>
      <c r="N15" s="2">
        <v>14</v>
      </c>
      <c r="O15" s="2" t="s">
        <v>7435</v>
      </c>
      <c r="P15" s="737">
        <v>43947</v>
      </c>
      <c r="Q15" s="632" t="s">
        <v>7437</v>
      </c>
      <c r="R15" s="2">
        <v>3</v>
      </c>
      <c r="S15" s="2">
        <v>1</v>
      </c>
      <c r="T15" s="2" t="s">
        <v>8066</v>
      </c>
      <c r="U15" s="2"/>
      <c r="V15" s="2"/>
    </row>
    <row r="16" spans="1:28" x14ac:dyDescent="0.25">
      <c r="A16" s="737">
        <v>43945</v>
      </c>
      <c r="B16" s="737" t="s">
        <v>7442</v>
      </c>
      <c r="C16" s="2">
        <v>10122</v>
      </c>
      <c r="D16" s="2" t="s">
        <v>126</v>
      </c>
      <c r="E16" s="2" t="s">
        <v>7433</v>
      </c>
      <c r="F16" s="578">
        <v>27.99</v>
      </c>
      <c r="G16" s="738" t="s">
        <v>7434</v>
      </c>
      <c r="H16" s="578">
        <v>12654.26</v>
      </c>
      <c r="I16" s="738" t="s">
        <v>3090</v>
      </c>
      <c r="J16" s="2">
        <v>7</v>
      </c>
      <c r="K16" s="738">
        <v>5150005125</v>
      </c>
      <c r="L16" s="578" t="s">
        <v>8065</v>
      </c>
      <c r="M16" s="578">
        <v>1501</v>
      </c>
      <c r="N16" s="578">
        <v>14</v>
      </c>
      <c r="O16" s="737" t="s">
        <v>7435</v>
      </c>
      <c r="P16" s="737">
        <v>43945</v>
      </c>
      <c r="Q16" s="632" t="s">
        <v>7442</v>
      </c>
      <c r="R16" s="2">
        <v>1</v>
      </c>
      <c r="S16" s="2">
        <v>1</v>
      </c>
      <c r="T16" s="2" t="s">
        <v>8066</v>
      </c>
      <c r="U16" s="2"/>
      <c r="V16" s="2"/>
    </row>
    <row r="17" spans="1:22" x14ac:dyDescent="0.25">
      <c r="A17" s="737">
        <v>43945</v>
      </c>
      <c r="B17" s="737" t="s">
        <v>7442</v>
      </c>
      <c r="C17" s="2">
        <v>10122</v>
      </c>
      <c r="D17" s="2" t="s">
        <v>126</v>
      </c>
      <c r="E17" s="2" t="s">
        <v>7433</v>
      </c>
      <c r="F17" s="2">
        <v>47.98</v>
      </c>
      <c r="G17" s="738" t="s">
        <v>7434</v>
      </c>
      <c r="H17" s="578">
        <v>21691.93</v>
      </c>
      <c r="I17" s="738" t="s">
        <v>3090</v>
      </c>
      <c r="J17" s="2">
        <v>7</v>
      </c>
      <c r="K17" s="738">
        <v>5150005125</v>
      </c>
      <c r="L17" s="2" t="s">
        <v>8065</v>
      </c>
      <c r="M17" s="578">
        <v>2573</v>
      </c>
      <c r="N17" s="578">
        <v>24</v>
      </c>
      <c r="O17" s="2" t="s">
        <v>7435</v>
      </c>
      <c r="P17" s="737">
        <v>43948</v>
      </c>
      <c r="Q17" s="632" t="s">
        <v>7436</v>
      </c>
      <c r="R17" s="2">
        <v>1</v>
      </c>
      <c r="S17" s="2">
        <v>1</v>
      </c>
      <c r="T17" s="2" t="s">
        <v>8066</v>
      </c>
      <c r="U17" s="2"/>
      <c r="V17" s="2"/>
    </row>
    <row r="18" spans="1:22" x14ac:dyDescent="0.25">
      <c r="A18" s="737">
        <v>43945</v>
      </c>
      <c r="B18" s="737" t="s">
        <v>7442</v>
      </c>
      <c r="C18" s="2">
        <v>10122</v>
      </c>
      <c r="D18" s="2" t="s">
        <v>126</v>
      </c>
      <c r="E18" s="2" t="s">
        <v>7433</v>
      </c>
      <c r="F18" s="578">
        <v>11.98</v>
      </c>
      <c r="G18" s="738" t="s">
        <v>7434</v>
      </c>
      <c r="H18" s="578">
        <v>5415.04</v>
      </c>
      <c r="I18" s="738" t="s">
        <v>3090</v>
      </c>
      <c r="J18" s="2">
        <v>7</v>
      </c>
      <c r="K18" s="738" t="s">
        <v>2898</v>
      </c>
      <c r="L18" s="578" t="s">
        <v>8675</v>
      </c>
      <c r="M18" s="578">
        <v>0</v>
      </c>
      <c r="N18" s="578">
        <v>3</v>
      </c>
      <c r="O18" s="737" t="s">
        <v>7435</v>
      </c>
      <c r="P18" s="737">
        <v>43944</v>
      </c>
      <c r="Q18" s="632" t="s">
        <v>7446</v>
      </c>
      <c r="R18" s="2">
        <v>1</v>
      </c>
      <c r="S18" s="2">
        <v>8</v>
      </c>
      <c r="T18" s="2" t="s">
        <v>7950</v>
      </c>
      <c r="U18" s="2"/>
      <c r="V18" s="2"/>
    </row>
    <row r="19" spans="1:22" x14ac:dyDescent="0.25">
      <c r="A19" s="737"/>
      <c r="B19" s="737"/>
      <c r="C19" s="2">
        <v>10122</v>
      </c>
      <c r="D19" s="2"/>
      <c r="E19" s="2"/>
      <c r="F19" s="2" t="s">
        <v>8700</v>
      </c>
      <c r="G19" s="738"/>
      <c r="H19" s="578" t="s">
        <v>8701</v>
      </c>
      <c r="I19" s="738"/>
      <c r="J19" s="2"/>
      <c r="K19" s="738"/>
      <c r="L19" s="2"/>
      <c r="M19" s="578"/>
      <c r="N19" s="578"/>
      <c r="O19" s="2"/>
      <c r="P19" s="737"/>
      <c r="Q19" s="632"/>
      <c r="R19" s="2"/>
      <c r="S19" s="2"/>
      <c r="T19" s="2"/>
      <c r="U19" s="2"/>
      <c r="V19" s="2"/>
    </row>
    <row r="20" spans="1:22" x14ac:dyDescent="0.25">
      <c r="A20" s="737">
        <v>43951</v>
      </c>
      <c r="B20" s="737" t="s">
        <v>7446</v>
      </c>
      <c r="C20" s="2">
        <v>10125</v>
      </c>
      <c r="D20" s="2" t="s">
        <v>127</v>
      </c>
      <c r="E20" s="2" t="s">
        <v>3627</v>
      </c>
      <c r="F20" s="578">
        <v>0</v>
      </c>
      <c r="G20" s="738"/>
      <c r="H20" s="578">
        <v>5100.2700000000004</v>
      </c>
      <c r="I20" s="738" t="s">
        <v>3090</v>
      </c>
      <c r="J20" s="2">
        <v>5</v>
      </c>
      <c r="K20" s="738">
        <v>5150003074</v>
      </c>
      <c r="L20" s="578" t="s">
        <v>8398</v>
      </c>
      <c r="M20" s="578">
        <v>1947</v>
      </c>
      <c r="N20" s="578">
        <v>3</v>
      </c>
      <c r="O20" s="737" t="s">
        <v>7435</v>
      </c>
      <c r="P20" s="737">
        <v>43956</v>
      </c>
      <c r="Q20" s="632" t="s">
        <v>7432</v>
      </c>
      <c r="R20" s="2">
        <v>1</v>
      </c>
      <c r="S20" s="2">
        <v>7</v>
      </c>
      <c r="T20" s="2" t="s">
        <v>8399</v>
      </c>
      <c r="U20" s="2"/>
      <c r="V20" s="2"/>
    </row>
    <row r="21" spans="1:22" x14ac:dyDescent="0.25">
      <c r="A21" s="737"/>
      <c r="B21" s="737"/>
      <c r="C21" s="2">
        <v>10125</v>
      </c>
      <c r="D21" s="2"/>
      <c r="E21" s="2"/>
      <c r="F21" s="2" t="s">
        <v>7448</v>
      </c>
      <c r="G21" s="738"/>
      <c r="H21" s="578" t="s">
        <v>8400</v>
      </c>
      <c r="I21" s="738"/>
      <c r="J21" s="2"/>
      <c r="K21" s="738"/>
      <c r="L21" s="2"/>
      <c r="M21" s="578"/>
      <c r="N21" s="2"/>
      <c r="O21" s="2"/>
      <c r="P21" s="737"/>
      <c r="Q21" s="632"/>
      <c r="R21" s="2"/>
      <c r="S21" s="2"/>
      <c r="T21" s="2"/>
      <c r="U21" s="2"/>
      <c r="V21" s="2"/>
    </row>
    <row r="22" spans="1:22" x14ac:dyDescent="0.25">
      <c r="A22" s="737">
        <v>43946</v>
      </c>
      <c r="B22" s="737" t="s">
        <v>7450</v>
      </c>
      <c r="C22" s="2">
        <v>10254</v>
      </c>
      <c r="D22" s="2" t="s">
        <v>138</v>
      </c>
      <c r="E22" s="2" t="s">
        <v>7433</v>
      </c>
      <c r="F22" s="578">
        <v>9</v>
      </c>
      <c r="G22" s="738" t="s">
        <v>7434</v>
      </c>
      <c r="H22" s="578">
        <v>3060.61</v>
      </c>
      <c r="I22" s="738" t="s">
        <v>3090</v>
      </c>
      <c r="J22" s="2">
        <v>10</v>
      </c>
      <c r="K22" s="738">
        <v>5150003074</v>
      </c>
      <c r="L22" s="2" t="s">
        <v>8398</v>
      </c>
      <c r="M22" s="578">
        <v>1947</v>
      </c>
      <c r="N22" s="578">
        <v>3</v>
      </c>
      <c r="O22" s="737" t="s">
        <v>7435</v>
      </c>
      <c r="P22" s="737">
        <v>43956</v>
      </c>
      <c r="Q22" s="632" t="s">
        <v>7432</v>
      </c>
      <c r="R22" s="2">
        <v>1</v>
      </c>
      <c r="S22" s="2">
        <v>7</v>
      </c>
      <c r="T22" s="2" t="s">
        <v>8399</v>
      </c>
      <c r="U22" s="2"/>
      <c r="V22" s="2"/>
    </row>
    <row r="23" spans="1:22" x14ac:dyDescent="0.25">
      <c r="A23" s="737">
        <v>43953</v>
      </c>
      <c r="B23" s="737" t="s">
        <v>7450</v>
      </c>
      <c r="C23" s="2">
        <v>10254</v>
      </c>
      <c r="D23" s="2" t="s">
        <v>138</v>
      </c>
      <c r="E23" s="2" t="s">
        <v>7433</v>
      </c>
      <c r="F23" s="578">
        <v>54</v>
      </c>
      <c r="G23" s="738" t="s">
        <v>7434</v>
      </c>
      <c r="H23" s="578">
        <v>18360.32</v>
      </c>
      <c r="I23" s="738" t="s">
        <v>3090</v>
      </c>
      <c r="J23" s="2">
        <v>10</v>
      </c>
      <c r="K23" s="738">
        <v>5150004018</v>
      </c>
      <c r="L23" s="578" t="s">
        <v>8401</v>
      </c>
      <c r="M23" s="578">
        <v>3454</v>
      </c>
      <c r="N23" s="737">
        <v>9</v>
      </c>
      <c r="O23" s="737" t="s">
        <v>7435</v>
      </c>
      <c r="P23" s="737">
        <v>43963</v>
      </c>
      <c r="Q23" s="632" t="s">
        <v>7432</v>
      </c>
      <c r="R23" s="2">
        <v>1</v>
      </c>
      <c r="S23" s="2">
        <v>3</v>
      </c>
      <c r="T23" s="2" t="s">
        <v>8402</v>
      </c>
      <c r="U23" s="2"/>
      <c r="V23" s="2"/>
    </row>
    <row r="24" spans="1:22" x14ac:dyDescent="0.25">
      <c r="A24" s="737">
        <v>43954</v>
      </c>
      <c r="B24" s="737" t="s">
        <v>7437</v>
      </c>
      <c r="C24" s="2">
        <v>10254</v>
      </c>
      <c r="D24" s="2" t="s">
        <v>138</v>
      </c>
      <c r="E24" s="2" t="s">
        <v>7433</v>
      </c>
      <c r="F24" s="578">
        <v>317.98</v>
      </c>
      <c r="G24" s="738" t="s">
        <v>7434</v>
      </c>
      <c r="H24" s="578">
        <v>108119.41</v>
      </c>
      <c r="I24" s="738" t="s">
        <v>3090</v>
      </c>
      <c r="J24" s="2">
        <v>10</v>
      </c>
      <c r="K24" s="738">
        <v>5150004018</v>
      </c>
      <c r="L24" s="2" t="s">
        <v>8401</v>
      </c>
      <c r="M24" s="578">
        <v>20340</v>
      </c>
      <c r="N24" s="737">
        <v>53</v>
      </c>
      <c r="O24" s="2" t="s">
        <v>7435</v>
      </c>
      <c r="P24" s="737">
        <v>43964</v>
      </c>
      <c r="Q24" s="632" t="s">
        <v>7439</v>
      </c>
      <c r="R24" s="2">
        <v>1</v>
      </c>
      <c r="S24" s="2">
        <v>1</v>
      </c>
      <c r="T24" s="2" t="s">
        <v>8402</v>
      </c>
      <c r="U24" s="2"/>
      <c r="V24" s="2"/>
    </row>
    <row r="25" spans="1:22" x14ac:dyDescent="0.25">
      <c r="A25" s="737">
        <v>43945</v>
      </c>
      <c r="B25" s="737" t="s">
        <v>7442</v>
      </c>
      <c r="C25" s="2">
        <v>10254</v>
      </c>
      <c r="D25" s="2" t="s">
        <v>138</v>
      </c>
      <c r="E25" s="2" t="s">
        <v>7433</v>
      </c>
      <c r="F25" s="578">
        <v>60</v>
      </c>
      <c r="G25" s="738" t="s">
        <v>7434</v>
      </c>
      <c r="H25" s="578">
        <v>20402.78</v>
      </c>
      <c r="I25" s="738" t="s">
        <v>3090</v>
      </c>
      <c r="J25" s="2">
        <v>10</v>
      </c>
      <c r="K25" s="738">
        <v>6984804932</v>
      </c>
      <c r="L25" s="2" t="s">
        <v>8067</v>
      </c>
      <c r="M25" s="578">
        <v>3308</v>
      </c>
      <c r="N25" s="578">
        <v>10</v>
      </c>
      <c r="O25" s="737" t="s">
        <v>7435</v>
      </c>
      <c r="P25" s="737">
        <v>43950</v>
      </c>
      <c r="Q25" s="632" t="s">
        <v>7439</v>
      </c>
      <c r="R25" s="2">
        <v>1</v>
      </c>
      <c r="S25" s="2">
        <v>5</v>
      </c>
      <c r="T25" s="2" t="s">
        <v>8068</v>
      </c>
      <c r="U25" s="2"/>
      <c r="V25" s="2"/>
    </row>
    <row r="26" spans="1:22" x14ac:dyDescent="0.25">
      <c r="A26" s="737"/>
      <c r="B26" s="737"/>
      <c r="C26" s="2">
        <v>10254</v>
      </c>
      <c r="D26" s="2"/>
      <c r="E26" s="2"/>
      <c r="F26" s="2" t="s">
        <v>8403</v>
      </c>
      <c r="G26" s="738"/>
      <c r="H26" s="578" t="s">
        <v>8404</v>
      </c>
      <c r="I26" s="738"/>
      <c r="J26" s="2"/>
      <c r="K26" s="738"/>
      <c r="L26" s="578"/>
      <c r="M26" s="578"/>
      <c r="N26" s="578"/>
      <c r="O26" s="737"/>
      <c r="P26" s="737"/>
      <c r="Q26" s="632"/>
      <c r="R26" s="2"/>
      <c r="S26" s="2"/>
      <c r="T26" s="2"/>
      <c r="U26" s="2"/>
      <c r="V26" s="2"/>
    </row>
    <row r="27" spans="1:22" x14ac:dyDescent="0.25">
      <c r="A27" s="737">
        <v>43949</v>
      </c>
      <c r="B27" s="737" t="s">
        <v>7432</v>
      </c>
      <c r="C27" s="2">
        <v>10324</v>
      </c>
      <c r="D27" s="2" t="s">
        <v>145</v>
      </c>
      <c r="E27" s="2" t="s">
        <v>3604</v>
      </c>
      <c r="F27" s="2">
        <v>0</v>
      </c>
      <c r="G27" s="738"/>
      <c r="H27" s="578">
        <v>503.99</v>
      </c>
      <c r="I27" s="738" t="s">
        <v>3090</v>
      </c>
      <c r="J27" s="2">
        <v>10</v>
      </c>
      <c r="K27" s="738">
        <v>5150010865</v>
      </c>
      <c r="L27" s="2" t="s">
        <v>8405</v>
      </c>
      <c r="M27" s="578">
        <v>1820</v>
      </c>
      <c r="N27" s="578">
        <v>6</v>
      </c>
      <c r="O27" s="737" t="s">
        <v>7435</v>
      </c>
      <c r="P27" s="737">
        <v>43959</v>
      </c>
      <c r="Q27" s="632" t="s">
        <v>7442</v>
      </c>
      <c r="R27" s="2">
        <v>1</v>
      </c>
      <c r="S27" s="2">
        <v>2</v>
      </c>
      <c r="T27" s="2" t="s">
        <v>8406</v>
      </c>
      <c r="U27" s="2"/>
      <c r="V27" s="2"/>
    </row>
    <row r="28" spans="1:22" x14ac:dyDescent="0.25">
      <c r="A28" s="737"/>
      <c r="B28" s="737"/>
      <c r="C28" s="2">
        <v>10324</v>
      </c>
      <c r="D28" s="2"/>
      <c r="E28" s="2"/>
      <c r="F28" s="2" t="s">
        <v>7448</v>
      </c>
      <c r="G28" s="738"/>
      <c r="H28" s="578" t="s">
        <v>8407</v>
      </c>
      <c r="I28" s="738"/>
      <c r="J28" s="2"/>
      <c r="K28" s="738"/>
      <c r="L28" s="2"/>
      <c r="M28" s="578"/>
      <c r="N28" s="737"/>
      <c r="O28" s="737"/>
      <c r="P28" s="737"/>
      <c r="Q28" s="632"/>
      <c r="R28" s="2"/>
      <c r="S28" s="2"/>
      <c r="T28" s="2"/>
      <c r="U28" s="2"/>
      <c r="V28" s="2"/>
    </row>
    <row r="29" spans="1:22" x14ac:dyDescent="0.25">
      <c r="A29" s="737">
        <v>43946</v>
      </c>
      <c r="B29" s="737" t="s">
        <v>7450</v>
      </c>
      <c r="C29" s="2">
        <v>10454</v>
      </c>
      <c r="D29" s="2" t="s">
        <v>156</v>
      </c>
      <c r="E29" s="2" t="s">
        <v>7433</v>
      </c>
      <c r="F29" s="2">
        <v>112.01</v>
      </c>
      <c r="G29" s="738" t="s">
        <v>7438</v>
      </c>
      <c r="H29" s="578">
        <v>3360.34</v>
      </c>
      <c r="I29" s="738" t="s">
        <v>3090</v>
      </c>
      <c r="J29" s="2">
        <v>3</v>
      </c>
      <c r="K29" s="738">
        <v>6984805853</v>
      </c>
      <c r="L29" s="2" t="s">
        <v>8069</v>
      </c>
      <c r="M29" s="578">
        <v>1555</v>
      </c>
      <c r="N29" s="2">
        <v>7</v>
      </c>
      <c r="O29" s="2" t="s">
        <v>7435</v>
      </c>
      <c r="P29" s="737">
        <v>43949</v>
      </c>
      <c r="Q29" s="632" t="s">
        <v>7432</v>
      </c>
      <c r="R29" s="2">
        <v>1</v>
      </c>
      <c r="S29" s="2">
        <v>5</v>
      </c>
      <c r="T29" s="2" t="s">
        <v>8070</v>
      </c>
      <c r="U29" s="2"/>
      <c r="V29" s="2"/>
    </row>
    <row r="30" spans="1:22" x14ac:dyDescent="0.25">
      <c r="A30" s="737"/>
      <c r="B30" s="737"/>
      <c r="C30" s="2">
        <v>10454</v>
      </c>
      <c r="D30" s="2"/>
      <c r="E30" s="2"/>
      <c r="F30" s="578" t="s">
        <v>8071</v>
      </c>
      <c r="G30" s="738"/>
      <c r="H30" s="578" t="s">
        <v>8072</v>
      </c>
      <c r="I30" s="738"/>
      <c r="J30" s="2"/>
      <c r="K30" s="738"/>
      <c r="L30" s="2"/>
      <c r="M30" s="578"/>
      <c r="N30" s="578"/>
      <c r="O30" s="737"/>
      <c r="P30" s="737"/>
      <c r="Q30" s="632"/>
      <c r="R30" s="2"/>
      <c r="S30" s="2"/>
      <c r="T30" s="2"/>
      <c r="U30" s="2"/>
      <c r="V30" s="2"/>
    </row>
    <row r="31" spans="1:22" x14ac:dyDescent="0.25">
      <c r="A31" s="737">
        <v>43948</v>
      </c>
      <c r="B31" s="737" t="s">
        <v>7436</v>
      </c>
      <c r="C31" s="2">
        <v>10523</v>
      </c>
      <c r="D31" s="2" t="s">
        <v>162</v>
      </c>
      <c r="E31" s="2" t="s">
        <v>7433</v>
      </c>
      <c r="F31" s="2">
        <v>2</v>
      </c>
      <c r="G31" s="738" t="s">
        <v>7434</v>
      </c>
      <c r="H31" s="578">
        <v>680.79</v>
      </c>
      <c r="I31" s="738" t="s">
        <v>3090</v>
      </c>
      <c r="J31" s="2">
        <v>9</v>
      </c>
      <c r="K31" s="738">
        <v>5150040149</v>
      </c>
      <c r="L31" s="2" t="s">
        <v>8408</v>
      </c>
      <c r="M31" s="578">
        <v>245</v>
      </c>
      <c r="N31" s="737">
        <v>1</v>
      </c>
      <c r="O31" s="737" t="s">
        <v>8409</v>
      </c>
      <c r="P31" s="737">
        <v>43957</v>
      </c>
      <c r="Q31" s="632" t="s">
        <v>7439</v>
      </c>
      <c r="R31" s="2">
        <v>1</v>
      </c>
      <c r="S31" s="2">
        <v>1</v>
      </c>
      <c r="T31" s="2" t="s">
        <v>8410</v>
      </c>
      <c r="U31" s="2"/>
      <c r="V31" s="2"/>
    </row>
    <row r="32" spans="1:22" x14ac:dyDescent="0.25">
      <c r="A32" s="737">
        <v>43947</v>
      </c>
      <c r="B32" s="737" t="s">
        <v>7437</v>
      </c>
      <c r="C32" s="2">
        <v>10523</v>
      </c>
      <c r="D32" s="2" t="s">
        <v>162</v>
      </c>
      <c r="E32" s="2" t="s">
        <v>7433</v>
      </c>
      <c r="F32" s="578">
        <v>12</v>
      </c>
      <c r="G32" s="738" t="s">
        <v>7434</v>
      </c>
      <c r="H32" s="578">
        <v>4080.61</v>
      </c>
      <c r="I32" s="738" t="s">
        <v>3090</v>
      </c>
      <c r="J32" s="2">
        <v>9</v>
      </c>
      <c r="K32" s="738">
        <v>5150040149</v>
      </c>
      <c r="L32" s="2" t="s">
        <v>8408</v>
      </c>
      <c r="M32" s="578">
        <v>1469</v>
      </c>
      <c r="N32" s="737">
        <v>6</v>
      </c>
      <c r="O32" s="2" t="s">
        <v>8409</v>
      </c>
      <c r="P32" s="737">
        <v>43956</v>
      </c>
      <c r="Q32" s="632" t="s">
        <v>7432</v>
      </c>
      <c r="R32" s="2">
        <v>1</v>
      </c>
      <c r="S32" s="2">
        <v>3</v>
      </c>
      <c r="T32" s="2" t="s">
        <v>8410</v>
      </c>
      <c r="U32" s="2"/>
      <c r="V32" s="2"/>
    </row>
    <row r="33" spans="1:26" x14ac:dyDescent="0.25">
      <c r="A33" s="737"/>
      <c r="B33" s="737"/>
      <c r="C33" s="2">
        <v>10523</v>
      </c>
      <c r="D33" s="2"/>
      <c r="E33" s="2"/>
      <c r="F33" s="2" t="s">
        <v>8411</v>
      </c>
      <c r="G33" s="738"/>
      <c r="H33" s="578" t="s">
        <v>8412</v>
      </c>
      <c r="I33" s="738"/>
      <c r="J33" s="2"/>
      <c r="K33" s="738"/>
      <c r="L33" s="2"/>
      <c r="M33" s="578"/>
      <c r="N33" s="737"/>
      <c r="O33" s="737"/>
      <c r="P33" s="737"/>
      <c r="Q33" s="632"/>
      <c r="R33" s="2"/>
      <c r="S33" s="2"/>
      <c r="T33" s="2"/>
      <c r="U33" s="2"/>
      <c r="V33" s="2"/>
    </row>
    <row r="34" spans="1:26" x14ac:dyDescent="0.25">
      <c r="A34" s="737">
        <v>43949</v>
      </c>
      <c r="B34" s="737" t="s">
        <v>7432</v>
      </c>
      <c r="C34" s="2">
        <v>10530</v>
      </c>
      <c r="D34" s="2" t="s">
        <v>163</v>
      </c>
      <c r="E34" s="2" t="s">
        <v>7433</v>
      </c>
      <c r="F34" s="578">
        <v>4</v>
      </c>
      <c r="G34" s="738" t="s">
        <v>7434</v>
      </c>
      <c r="H34" s="578">
        <v>1807.89</v>
      </c>
      <c r="I34" s="738" t="s">
        <v>3090</v>
      </c>
      <c r="J34" s="2">
        <v>7</v>
      </c>
      <c r="K34" s="738">
        <v>5150002657</v>
      </c>
      <c r="L34" s="2" t="s">
        <v>8413</v>
      </c>
      <c r="M34" s="578">
        <v>966</v>
      </c>
      <c r="N34" s="578">
        <v>4</v>
      </c>
      <c r="O34" s="737" t="s">
        <v>7435</v>
      </c>
      <c r="P34" s="737">
        <v>43956</v>
      </c>
      <c r="Q34" s="632" t="s">
        <v>7432</v>
      </c>
      <c r="R34" s="2">
        <v>1</v>
      </c>
      <c r="S34" s="2">
        <v>8</v>
      </c>
      <c r="T34" s="2" t="s">
        <v>8414</v>
      </c>
      <c r="U34" s="2"/>
      <c r="V34" s="2"/>
    </row>
    <row r="35" spans="1:26" x14ac:dyDescent="0.25">
      <c r="A35" s="737">
        <v>43949</v>
      </c>
      <c r="B35" s="737" t="s">
        <v>7432</v>
      </c>
      <c r="C35" s="2">
        <v>10530</v>
      </c>
      <c r="D35" s="2" t="s">
        <v>163</v>
      </c>
      <c r="E35" s="2" t="s">
        <v>7433</v>
      </c>
      <c r="F35" s="2">
        <v>4</v>
      </c>
      <c r="G35" s="738" t="s">
        <v>7434</v>
      </c>
      <c r="H35" s="578">
        <v>1807.89</v>
      </c>
      <c r="I35" s="738" t="s">
        <v>3090</v>
      </c>
      <c r="J35" s="2">
        <v>7</v>
      </c>
      <c r="K35" s="738">
        <v>5150003367</v>
      </c>
      <c r="L35" s="2" t="s">
        <v>8415</v>
      </c>
      <c r="M35" s="578">
        <v>1932</v>
      </c>
      <c r="N35" s="2">
        <v>4</v>
      </c>
      <c r="O35" s="2" t="s">
        <v>7435</v>
      </c>
      <c r="P35" s="737">
        <v>43956</v>
      </c>
      <c r="Q35" s="632" t="s">
        <v>7432</v>
      </c>
      <c r="R35" s="2">
        <v>1</v>
      </c>
      <c r="S35" s="2">
        <v>9</v>
      </c>
      <c r="T35" s="2" t="s">
        <v>8414</v>
      </c>
      <c r="U35" s="2"/>
      <c r="V35" s="2"/>
    </row>
    <row r="36" spans="1:26" x14ac:dyDescent="0.25">
      <c r="A36" s="737">
        <v>43945</v>
      </c>
      <c r="B36" s="737" t="s">
        <v>7442</v>
      </c>
      <c r="C36" s="2">
        <v>10530</v>
      </c>
      <c r="D36" s="2" t="s">
        <v>163</v>
      </c>
      <c r="E36" s="2" t="s">
        <v>7433</v>
      </c>
      <c r="F36" s="578">
        <v>10</v>
      </c>
      <c r="G36" s="738" t="s">
        <v>7434</v>
      </c>
      <c r="H36" s="578">
        <v>4520.2299999999996</v>
      </c>
      <c r="I36" s="738" t="s">
        <v>3090</v>
      </c>
      <c r="J36" s="2">
        <v>7</v>
      </c>
      <c r="K36" s="738">
        <v>5150078353</v>
      </c>
      <c r="L36" s="578" t="s">
        <v>8340</v>
      </c>
      <c r="M36" s="578">
        <v>4793</v>
      </c>
      <c r="N36" s="737">
        <v>5</v>
      </c>
      <c r="O36" s="737" t="s">
        <v>7435</v>
      </c>
      <c r="P36" s="737">
        <v>43951</v>
      </c>
      <c r="Q36" s="632" t="s">
        <v>7446</v>
      </c>
      <c r="R36" s="2">
        <v>1</v>
      </c>
      <c r="S36" s="2">
        <v>5</v>
      </c>
      <c r="T36" s="2" t="s">
        <v>8341</v>
      </c>
      <c r="U36" s="2"/>
      <c r="V36" s="2"/>
    </row>
    <row r="37" spans="1:26" x14ac:dyDescent="0.25">
      <c r="A37" s="737">
        <v>43945</v>
      </c>
      <c r="B37" s="737" t="s">
        <v>7442</v>
      </c>
      <c r="C37" s="2">
        <v>10530</v>
      </c>
      <c r="D37" s="2" t="s">
        <v>163</v>
      </c>
      <c r="E37" s="2" t="s">
        <v>7433</v>
      </c>
      <c r="F37" s="2">
        <v>16</v>
      </c>
      <c r="G37" s="738" t="s">
        <v>7434</v>
      </c>
      <c r="H37" s="578">
        <v>7231.56</v>
      </c>
      <c r="I37" s="738" t="s">
        <v>3090</v>
      </c>
      <c r="J37" s="2">
        <v>7</v>
      </c>
      <c r="K37" s="738">
        <v>5150078353</v>
      </c>
      <c r="L37" s="578" t="s">
        <v>8340</v>
      </c>
      <c r="M37" s="578">
        <v>7668</v>
      </c>
      <c r="N37" s="737">
        <v>8</v>
      </c>
      <c r="O37" s="737" t="s">
        <v>7435</v>
      </c>
      <c r="P37" s="737">
        <v>43952</v>
      </c>
      <c r="Q37" s="632" t="s">
        <v>7442</v>
      </c>
      <c r="R37" s="2">
        <v>1</v>
      </c>
      <c r="S37" s="2">
        <v>1</v>
      </c>
      <c r="T37" s="2" t="s">
        <v>8341</v>
      </c>
      <c r="U37" s="2"/>
      <c r="V37" s="2"/>
    </row>
    <row r="38" spans="1:26" x14ac:dyDescent="0.25">
      <c r="A38" s="737">
        <v>43945</v>
      </c>
      <c r="B38" s="737" t="s">
        <v>7442</v>
      </c>
      <c r="C38" s="2">
        <v>10530</v>
      </c>
      <c r="D38" s="2" t="s">
        <v>163</v>
      </c>
      <c r="E38" s="2" t="s">
        <v>7433</v>
      </c>
      <c r="F38" s="578">
        <v>8</v>
      </c>
      <c r="G38" s="738" t="s">
        <v>7434</v>
      </c>
      <c r="H38" s="578">
        <v>3615.81</v>
      </c>
      <c r="I38" s="738" t="s">
        <v>3090</v>
      </c>
      <c r="J38" s="2">
        <v>7</v>
      </c>
      <c r="K38" s="738">
        <v>5150078354</v>
      </c>
      <c r="L38" s="2" t="s">
        <v>8342</v>
      </c>
      <c r="M38" s="578">
        <v>3544</v>
      </c>
      <c r="N38" s="737">
        <v>4</v>
      </c>
      <c r="O38" s="2" t="s">
        <v>7435</v>
      </c>
      <c r="P38" s="737">
        <v>43951</v>
      </c>
      <c r="Q38" s="632" t="s">
        <v>7446</v>
      </c>
      <c r="R38" s="2">
        <v>1</v>
      </c>
      <c r="S38" s="2">
        <v>3</v>
      </c>
      <c r="T38" s="2" t="s">
        <v>8343</v>
      </c>
      <c r="U38" s="2"/>
      <c r="V38" s="2"/>
    </row>
    <row r="39" spans="1:26" x14ac:dyDescent="0.25">
      <c r="A39" s="737">
        <v>43945</v>
      </c>
      <c r="B39" s="737" t="s">
        <v>7442</v>
      </c>
      <c r="C39" s="2">
        <v>10530</v>
      </c>
      <c r="D39" s="2" t="s">
        <v>163</v>
      </c>
      <c r="E39" s="2" t="s">
        <v>7433</v>
      </c>
      <c r="F39" s="578">
        <v>20</v>
      </c>
      <c r="G39" s="738" t="s">
        <v>7434</v>
      </c>
      <c r="H39" s="578">
        <v>9039.76</v>
      </c>
      <c r="I39" s="738" t="s">
        <v>3090</v>
      </c>
      <c r="J39" s="2">
        <v>7</v>
      </c>
      <c r="K39" s="738">
        <v>5150078354</v>
      </c>
      <c r="L39" s="578" t="s">
        <v>8342</v>
      </c>
      <c r="M39" s="578">
        <v>8860</v>
      </c>
      <c r="N39" s="737">
        <v>10</v>
      </c>
      <c r="O39" s="737" t="s">
        <v>7435</v>
      </c>
      <c r="P39" s="737">
        <v>43951</v>
      </c>
      <c r="Q39" s="632" t="s">
        <v>7446</v>
      </c>
      <c r="R39" s="2">
        <v>1</v>
      </c>
      <c r="S39" s="2">
        <v>4</v>
      </c>
      <c r="T39" s="2" t="s">
        <v>8343</v>
      </c>
      <c r="U39" s="2"/>
      <c r="V39" s="2"/>
    </row>
    <row r="40" spans="1:26" x14ac:dyDescent="0.25">
      <c r="A40" s="737"/>
      <c r="B40" s="737"/>
      <c r="C40" s="2">
        <v>10530</v>
      </c>
      <c r="D40" s="2"/>
      <c r="E40" s="2"/>
      <c r="F40" s="578" t="s">
        <v>8416</v>
      </c>
      <c r="G40" s="738"/>
      <c r="H40" s="578" t="s">
        <v>8417</v>
      </c>
      <c r="I40" s="738"/>
      <c r="J40" s="2"/>
      <c r="K40" s="738"/>
      <c r="L40" s="2"/>
      <c r="M40" s="578"/>
      <c r="N40" s="737"/>
      <c r="O40" s="737"/>
      <c r="P40" s="737"/>
      <c r="Q40" s="632"/>
      <c r="R40" s="2"/>
      <c r="S40" s="2"/>
      <c r="T40" s="2"/>
      <c r="U40" s="2"/>
      <c r="V40" s="2"/>
    </row>
    <row r="41" spans="1:26" x14ac:dyDescent="0.25">
      <c r="A41" s="737">
        <v>43945</v>
      </c>
      <c r="B41" s="737" t="s">
        <v>7442</v>
      </c>
      <c r="C41" s="2">
        <v>10742</v>
      </c>
      <c r="D41" s="2" t="s">
        <v>187</v>
      </c>
      <c r="E41" s="2" t="s">
        <v>7433</v>
      </c>
      <c r="F41" s="578">
        <v>11</v>
      </c>
      <c r="G41" s="738" t="s">
        <v>7434</v>
      </c>
      <c r="H41" s="578">
        <v>3850.19</v>
      </c>
      <c r="I41" s="738" t="s">
        <v>3090</v>
      </c>
      <c r="J41" s="2">
        <v>12</v>
      </c>
      <c r="K41" s="738">
        <v>5150000010</v>
      </c>
      <c r="L41" s="2" t="s">
        <v>8073</v>
      </c>
      <c r="M41" s="578">
        <v>3243</v>
      </c>
      <c r="N41" s="737">
        <v>11</v>
      </c>
      <c r="O41" s="2" t="s">
        <v>7435</v>
      </c>
      <c r="P41" s="737">
        <v>43950</v>
      </c>
      <c r="Q41" s="632" t="s">
        <v>7439</v>
      </c>
      <c r="R41" s="2">
        <v>1</v>
      </c>
      <c r="S41" s="2">
        <v>2</v>
      </c>
      <c r="T41" s="2" t="s">
        <v>8074</v>
      </c>
      <c r="U41" s="2"/>
      <c r="V41" s="2"/>
    </row>
    <row r="42" spans="1:26" x14ac:dyDescent="0.25">
      <c r="A42" s="737">
        <v>43945</v>
      </c>
      <c r="B42" s="737" t="s">
        <v>7442</v>
      </c>
      <c r="C42" s="2">
        <v>10742</v>
      </c>
      <c r="D42" s="2" t="s">
        <v>187</v>
      </c>
      <c r="E42" s="2" t="s">
        <v>7433</v>
      </c>
      <c r="F42" s="2">
        <v>2.48</v>
      </c>
      <c r="G42" s="738" t="s">
        <v>7434</v>
      </c>
      <c r="H42" s="578">
        <v>869.27</v>
      </c>
      <c r="I42" s="738" t="s">
        <v>3090</v>
      </c>
      <c r="J42" s="2">
        <v>12</v>
      </c>
      <c r="K42" s="738">
        <v>5150000027</v>
      </c>
      <c r="L42" s="2" t="s">
        <v>8075</v>
      </c>
      <c r="M42" s="578">
        <v>1029</v>
      </c>
      <c r="N42" s="737">
        <v>3</v>
      </c>
      <c r="O42" s="737" t="s">
        <v>7435</v>
      </c>
      <c r="P42" s="737">
        <v>43950</v>
      </c>
      <c r="Q42" s="632" t="s">
        <v>7439</v>
      </c>
      <c r="R42" s="2">
        <v>1</v>
      </c>
      <c r="S42" s="2">
        <v>3</v>
      </c>
      <c r="T42" s="2" t="s">
        <v>8076</v>
      </c>
      <c r="U42" s="2"/>
      <c r="V42" s="2"/>
    </row>
    <row r="43" spans="1:26" x14ac:dyDescent="0.25">
      <c r="A43" s="737"/>
      <c r="B43" s="737"/>
      <c r="C43" s="2">
        <v>10742</v>
      </c>
      <c r="D43" s="2"/>
      <c r="E43" s="2"/>
      <c r="F43" s="578" t="s">
        <v>8077</v>
      </c>
      <c r="G43" s="738"/>
      <c r="H43" s="578" t="s">
        <v>8078</v>
      </c>
      <c r="I43" s="738"/>
      <c r="J43" s="2"/>
      <c r="K43" s="738"/>
      <c r="L43" s="2"/>
      <c r="M43" s="578"/>
      <c r="N43" s="578"/>
      <c r="O43" s="737"/>
      <c r="P43" s="737"/>
      <c r="Q43" s="632"/>
      <c r="R43" s="2"/>
      <c r="S43" s="2"/>
      <c r="T43" s="2"/>
      <c r="U43" s="2"/>
      <c r="V43" s="2"/>
    </row>
    <row r="44" spans="1:26" x14ac:dyDescent="0.25">
      <c r="A44" s="737">
        <v>43945</v>
      </c>
      <c r="B44" s="737" t="s">
        <v>7442</v>
      </c>
      <c r="C44" s="2">
        <v>10782</v>
      </c>
      <c r="D44" s="2" t="s">
        <v>191</v>
      </c>
      <c r="E44" s="2" t="s">
        <v>7433</v>
      </c>
      <c r="F44" s="2">
        <v>12</v>
      </c>
      <c r="G44" s="738" t="s">
        <v>7444</v>
      </c>
      <c r="H44" s="578">
        <v>395.94</v>
      </c>
      <c r="I44" s="738" t="s">
        <v>3090</v>
      </c>
      <c r="J44" s="2">
        <v>12</v>
      </c>
      <c r="K44" s="738">
        <v>5150004535</v>
      </c>
      <c r="L44" s="2" t="s">
        <v>8418</v>
      </c>
      <c r="M44" s="578">
        <v>1968</v>
      </c>
      <c r="N44" s="578">
        <v>6</v>
      </c>
      <c r="O44" s="737" t="s">
        <v>8409</v>
      </c>
      <c r="P44" s="737">
        <v>43955</v>
      </c>
      <c r="Q44" s="632" t="s">
        <v>7436</v>
      </c>
      <c r="R44" s="2">
        <v>1</v>
      </c>
      <c r="S44" s="2">
        <v>1</v>
      </c>
      <c r="T44" s="2" t="s">
        <v>8419</v>
      </c>
      <c r="U44" s="2"/>
      <c r="V44" s="2"/>
    </row>
    <row r="45" spans="1:26" x14ac:dyDescent="0.25">
      <c r="A45" s="737">
        <v>43945</v>
      </c>
      <c r="B45" s="737" t="s">
        <v>7442</v>
      </c>
      <c r="C45" s="2">
        <v>10782</v>
      </c>
      <c r="D45" s="2" t="s">
        <v>191</v>
      </c>
      <c r="E45" s="2" t="s">
        <v>7433</v>
      </c>
      <c r="F45" s="2">
        <v>8</v>
      </c>
      <c r="G45" s="738" t="s">
        <v>7444</v>
      </c>
      <c r="H45" s="578">
        <v>263.98</v>
      </c>
      <c r="I45" s="738" t="s">
        <v>3090</v>
      </c>
      <c r="J45" s="2">
        <v>12</v>
      </c>
      <c r="K45" s="738">
        <v>5150004546</v>
      </c>
      <c r="L45" s="2" t="s">
        <v>8420</v>
      </c>
      <c r="M45" s="578">
        <v>686</v>
      </c>
      <c r="N45" s="578">
        <v>2</v>
      </c>
      <c r="O45" s="737" t="s">
        <v>8409</v>
      </c>
      <c r="P45" s="737">
        <v>43954</v>
      </c>
      <c r="Q45" s="632" t="s">
        <v>7437</v>
      </c>
      <c r="R45" s="2">
        <v>3</v>
      </c>
      <c r="S45" s="2">
        <v>1</v>
      </c>
      <c r="T45" s="2" t="s">
        <v>8421</v>
      </c>
      <c r="U45" s="2"/>
      <c r="V45" s="2"/>
    </row>
    <row r="46" spans="1:26" x14ac:dyDescent="0.25">
      <c r="A46" s="737">
        <v>43945</v>
      </c>
      <c r="B46" s="737" t="s">
        <v>7442</v>
      </c>
      <c r="C46" s="2">
        <v>10782</v>
      </c>
      <c r="D46" s="2" t="s">
        <v>191</v>
      </c>
      <c r="E46" s="2" t="s">
        <v>7433</v>
      </c>
      <c r="F46" s="2">
        <v>20</v>
      </c>
      <c r="G46" s="738" t="s">
        <v>7444</v>
      </c>
      <c r="H46" s="578">
        <v>660.04</v>
      </c>
      <c r="I46" s="738" t="s">
        <v>3090</v>
      </c>
      <c r="J46" s="2">
        <v>12</v>
      </c>
      <c r="K46" s="738">
        <v>5150040127</v>
      </c>
      <c r="L46" s="2" t="s">
        <v>8422</v>
      </c>
      <c r="M46" s="578">
        <v>550</v>
      </c>
      <c r="N46" s="578">
        <v>2</v>
      </c>
      <c r="O46" s="2" t="s">
        <v>8409</v>
      </c>
      <c r="P46" s="737">
        <v>43955</v>
      </c>
      <c r="Q46" s="632" t="s">
        <v>7436</v>
      </c>
      <c r="R46" s="2">
        <v>1</v>
      </c>
      <c r="S46" s="2">
        <v>2</v>
      </c>
      <c r="T46" s="2" t="s">
        <v>8423</v>
      </c>
      <c r="U46" s="2"/>
      <c r="V46" s="2"/>
    </row>
    <row r="47" spans="1:26" x14ac:dyDescent="0.25">
      <c r="A47" s="737">
        <v>43945</v>
      </c>
      <c r="B47" s="737" t="s">
        <v>7442</v>
      </c>
      <c r="C47" s="2">
        <v>10782</v>
      </c>
      <c r="D47" s="2" t="s">
        <v>191</v>
      </c>
      <c r="E47" s="2" t="s">
        <v>7433</v>
      </c>
      <c r="F47" s="578">
        <v>20</v>
      </c>
      <c r="G47" s="738" t="s">
        <v>7444</v>
      </c>
      <c r="H47" s="578">
        <v>660.04</v>
      </c>
      <c r="I47" s="738" t="s">
        <v>3090</v>
      </c>
      <c r="J47" s="2">
        <v>12</v>
      </c>
      <c r="K47" s="738">
        <v>5150040127</v>
      </c>
      <c r="L47" s="578" t="s">
        <v>8422</v>
      </c>
      <c r="M47" s="578">
        <v>550</v>
      </c>
      <c r="N47" s="578">
        <v>2</v>
      </c>
      <c r="O47" s="737" t="s">
        <v>8409</v>
      </c>
      <c r="P47" s="737">
        <v>43956</v>
      </c>
      <c r="Q47" s="632" t="s">
        <v>7432</v>
      </c>
      <c r="R47" s="2">
        <v>1</v>
      </c>
      <c r="S47" s="2">
        <v>1</v>
      </c>
      <c r="T47" s="2" t="s">
        <v>8423</v>
      </c>
      <c r="U47" s="2"/>
      <c r="V47" s="2"/>
      <c r="W47" s="2"/>
      <c r="X47" s="2"/>
      <c r="Y47" s="2"/>
      <c r="Z47" s="2"/>
    </row>
    <row r="48" spans="1:26" x14ac:dyDescent="0.25">
      <c r="A48" s="737">
        <v>43945</v>
      </c>
      <c r="B48" s="737" t="s">
        <v>7442</v>
      </c>
      <c r="C48" s="2">
        <v>10782</v>
      </c>
      <c r="D48" s="2" t="s">
        <v>191</v>
      </c>
      <c r="E48" s="2" t="s">
        <v>7433</v>
      </c>
      <c r="F48" s="578">
        <v>18.010000000000002</v>
      </c>
      <c r="G48" s="738" t="s">
        <v>7444</v>
      </c>
      <c r="H48" s="578">
        <v>594.27</v>
      </c>
      <c r="I48" s="738" t="s">
        <v>3090</v>
      </c>
      <c r="J48" s="2">
        <v>12</v>
      </c>
      <c r="K48" s="738">
        <v>5150040148</v>
      </c>
      <c r="L48" s="578" t="s">
        <v>8424</v>
      </c>
      <c r="M48" s="578">
        <v>508</v>
      </c>
      <c r="N48" s="737">
        <v>2</v>
      </c>
      <c r="O48" s="737" t="s">
        <v>8409</v>
      </c>
      <c r="P48" s="737">
        <v>43956</v>
      </c>
      <c r="Q48" s="632" t="s">
        <v>7432</v>
      </c>
      <c r="R48" s="2">
        <v>1</v>
      </c>
      <c r="S48" s="2">
        <v>2</v>
      </c>
      <c r="T48" s="2" t="s">
        <v>8425</v>
      </c>
      <c r="U48" s="2"/>
      <c r="V48" s="2"/>
      <c r="W48" s="2"/>
      <c r="X48" s="2"/>
      <c r="Y48" s="2"/>
      <c r="Z48" s="2"/>
    </row>
    <row r="49" spans="1:26" x14ac:dyDescent="0.25">
      <c r="A49" s="737"/>
      <c r="B49" s="737"/>
      <c r="C49" s="2">
        <v>10782</v>
      </c>
      <c r="D49" s="2"/>
      <c r="E49" s="2"/>
      <c r="F49" s="2" t="s">
        <v>8426</v>
      </c>
      <c r="G49" s="738"/>
      <c r="H49" s="578" t="s">
        <v>8427</v>
      </c>
      <c r="I49" s="738"/>
      <c r="J49" s="2"/>
      <c r="K49" s="738"/>
      <c r="L49" s="2"/>
      <c r="M49" s="578"/>
      <c r="N49" s="2"/>
      <c r="O49" s="2"/>
      <c r="P49" s="737"/>
      <c r="Q49" s="63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5">
      <c r="A50" s="737">
        <v>43945</v>
      </c>
      <c r="B50" s="737" t="s">
        <v>7442</v>
      </c>
      <c r="C50" s="2">
        <v>10807</v>
      </c>
      <c r="D50" s="2" t="s">
        <v>192</v>
      </c>
      <c r="E50" s="2" t="s">
        <v>7433</v>
      </c>
      <c r="F50" s="578">
        <v>110.01</v>
      </c>
      <c r="G50" s="738" t="s">
        <v>7444</v>
      </c>
      <c r="H50" s="578">
        <v>3630.18</v>
      </c>
      <c r="I50" s="738" t="s">
        <v>3090</v>
      </c>
      <c r="J50" s="2">
        <v>12</v>
      </c>
      <c r="K50" s="738">
        <v>5150000010</v>
      </c>
      <c r="L50" s="578" t="s">
        <v>8073</v>
      </c>
      <c r="M50" s="578">
        <v>3243</v>
      </c>
      <c r="N50" s="578">
        <v>11</v>
      </c>
      <c r="O50" s="737" t="s">
        <v>7435</v>
      </c>
      <c r="P50" s="737">
        <v>43950</v>
      </c>
      <c r="Q50" s="632" t="s">
        <v>7439</v>
      </c>
      <c r="R50" s="2">
        <v>1</v>
      </c>
      <c r="S50" s="2">
        <v>2</v>
      </c>
      <c r="T50" s="2" t="s">
        <v>8074</v>
      </c>
      <c r="U50" s="2"/>
      <c r="V50" s="2"/>
      <c r="W50" s="2"/>
      <c r="X50" s="2"/>
      <c r="Y50" s="2"/>
      <c r="Z50" s="2"/>
    </row>
    <row r="51" spans="1:26" x14ac:dyDescent="0.25">
      <c r="A51" s="737">
        <v>43945</v>
      </c>
      <c r="B51" s="737" t="s">
        <v>7442</v>
      </c>
      <c r="C51" s="2">
        <v>10807</v>
      </c>
      <c r="D51" s="2" t="s">
        <v>192</v>
      </c>
      <c r="E51" s="2" t="s">
        <v>7433</v>
      </c>
      <c r="F51" s="578">
        <v>44.96</v>
      </c>
      <c r="G51" s="738" t="s">
        <v>7444</v>
      </c>
      <c r="H51" s="578">
        <v>1483.76</v>
      </c>
      <c r="I51" s="738" t="s">
        <v>3090</v>
      </c>
      <c r="J51" s="2">
        <v>12</v>
      </c>
      <c r="K51" s="738">
        <v>5150000027</v>
      </c>
      <c r="L51" s="2" t="s">
        <v>8075</v>
      </c>
      <c r="M51" s="578">
        <v>1029</v>
      </c>
      <c r="N51" s="737">
        <v>3</v>
      </c>
      <c r="O51" s="737" t="s">
        <v>7435</v>
      </c>
      <c r="P51" s="737">
        <v>43950</v>
      </c>
      <c r="Q51" s="632" t="s">
        <v>7439</v>
      </c>
      <c r="R51" s="2">
        <v>1</v>
      </c>
      <c r="S51" s="2">
        <v>3</v>
      </c>
      <c r="T51" s="2" t="s">
        <v>8076</v>
      </c>
      <c r="U51" s="2"/>
      <c r="V51" s="2"/>
      <c r="W51" s="2"/>
      <c r="X51" s="2"/>
      <c r="Y51" s="2"/>
      <c r="Z51" s="2"/>
    </row>
    <row r="52" spans="1:26" x14ac:dyDescent="0.25">
      <c r="A52" s="737"/>
      <c r="B52" s="737"/>
      <c r="C52" s="2">
        <v>10807</v>
      </c>
      <c r="D52" s="2"/>
      <c r="E52" s="2"/>
      <c r="F52" s="2" t="s">
        <v>8079</v>
      </c>
      <c r="G52" s="738"/>
      <c r="H52" s="578" t="s">
        <v>8080</v>
      </c>
      <c r="I52" s="738"/>
      <c r="J52" s="2"/>
      <c r="K52" s="738"/>
      <c r="L52" s="2"/>
      <c r="M52" s="578"/>
      <c r="N52" s="2"/>
      <c r="O52" s="2"/>
      <c r="P52" s="737"/>
      <c r="Q52" s="632"/>
      <c r="R52" s="2"/>
      <c r="S52" s="2"/>
      <c r="T52" s="2"/>
      <c r="U52" s="2"/>
      <c r="V52" s="2"/>
    </row>
    <row r="53" spans="1:26" x14ac:dyDescent="0.25">
      <c r="A53" s="737">
        <v>43958</v>
      </c>
      <c r="B53" s="737" t="s">
        <v>7446</v>
      </c>
      <c r="C53" s="2">
        <v>11089</v>
      </c>
      <c r="D53" s="2" t="s">
        <v>213</v>
      </c>
      <c r="E53" s="2" t="s">
        <v>7433</v>
      </c>
      <c r="F53" s="578">
        <v>13.2</v>
      </c>
      <c r="G53" s="738" t="s">
        <v>7434</v>
      </c>
      <c r="H53" s="578">
        <v>3168.2</v>
      </c>
      <c r="I53" s="738" t="s">
        <v>3090</v>
      </c>
      <c r="J53" s="2">
        <v>7</v>
      </c>
      <c r="K53" s="738">
        <v>5150024312</v>
      </c>
      <c r="L53" s="578" t="s">
        <v>8428</v>
      </c>
      <c r="M53" s="578">
        <v>2436</v>
      </c>
      <c r="N53" s="578">
        <v>6</v>
      </c>
      <c r="O53" s="737" t="s">
        <v>7435</v>
      </c>
      <c r="P53" s="737">
        <v>43965</v>
      </c>
      <c r="Q53" s="632" t="s">
        <v>7446</v>
      </c>
      <c r="R53" s="2">
        <v>1</v>
      </c>
      <c r="S53" s="2">
        <v>2</v>
      </c>
      <c r="T53" s="2" t="s">
        <v>8429</v>
      </c>
      <c r="U53" s="2"/>
      <c r="V53" s="2"/>
    </row>
    <row r="54" spans="1:26" x14ac:dyDescent="0.25">
      <c r="A54" s="737"/>
      <c r="B54" s="737"/>
      <c r="C54" s="2">
        <v>11089</v>
      </c>
      <c r="D54" s="2"/>
      <c r="E54" s="2"/>
      <c r="F54" s="578" t="s">
        <v>8430</v>
      </c>
      <c r="G54" s="738"/>
      <c r="H54" s="578" t="s">
        <v>8431</v>
      </c>
      <c r="I54" s="738"/>
      <c r="J54" s="2"/>
      <c r="K54" s="738"/>
      <c r="L54" s="578"/>
      <c r="M54" s="578"/>
      <c r="N54" s="737"/>
      <c r="O54" s="737"/>
      <c r="P54" s="737"/>
      <c r="Q54" s="632"/>
      <c r="R54" s="2"/>
      <c r="S54" s="2"/>
      <c r="T54" s="2"/>
      <c r="U54" s="2"/>
      <c r="V54" s="2"/>
    </row>
    <row r="55" spans="1:26" x14ac:dyDescent="0.25">
      <c r="A55" s="737">
        <v>43945</v>
      </c>
      <c r="B55" s="737" t="s">
        <v>7442</v>
      </c>
      <c r="C55" s="2">
        <v>11412</v>
      </c>
      <c r="D55" s="2" t="s">
        <v>7812</v>
      </c>
      <c r="E55" s="2" t="s">
        <v>3604</v>
      </c>
      <c r="F55" s="2">
        <v>0</v>
      </c>
      <c r="G55" s="738"/>
      <c r="H55" s="578">
        <v>4800</v>
      </c>
      <c r="I55" s="738" t="s">
        <v>3090</v>
      </c>
      <c r="J55" s="2">
        <v>10</v>
      </c>
      <c r="K55" s="738">
        <v>100804</v>
      </c>
      <c r="L55" s="2" t="s">
        <v>8081</v>
      </c>
      <c r="M55" s="578">
        <v>59406</v>
      </c>
      <c r="N55" s="2">
        <v>24</v>
      </c>
      <c r="O55" s="2" t="s">
        <v>8082</v>
      </c>
      <c r="P55" s="737">
        <v>43949</v>
      </c>
      <c r="Q55" s="632" t="s">
        <v>7432</v>
      </c>
      <c r="R55" s="2">
        <v>1</v>
      </c>
      <c r="S55" s="2">
        <v>1</v>
      </c>
      <c r="T55" s="2" t="s">
        <v>8083</v>
      </c>
      <c r="U55" s="2"/>
      <c r="V55" s="2"/>
    </row>
    <row r="56" spans="1:26" x14ac:dyDescent="0.25">
      <c r="A56" s="737">
        <v>43945</v>
      </c>
      <c r="B56" s="737" t="s">
        <v>7442</v>
      </c>
      <c r="C56" s="2">
        <v>11412</v>
      </c>
      <c r="D56" s="2" t="s">
        <v>7812</v>
      </c>
      <c r="E56" s="2" t="s">
        <v>3604</v>
      </c>
      <c r="F56" s="578">
        <v>0</v>
      </c>
      <c r="G56" s="738"/>
      <c r="H56" s="578">
        <v>293.18</v>
      </c>
      <c r="I56" s="738" t="s">
        <v>3090</v>
      </c>
      <c r="J56" s="2">
        <v>10</v>
      </c>
      <c r="K56" s="738">
        <v>5150024351</v>
      </c>
      <c r="L56" s="578" t="s">
        <v>7952</v>
      </c>
      <c r="M56" s="578">
        <v>1698</v>
      </c>
      <c r="N56" s="578">
        <v>7</v>
      </c>
      <c r="O56" s="737" t="s">
        <v>7443</v>
      </c>
      <c r="P56" s="737">
        <v>43945</v>
      </c>
      <c r="Q56" s="632" t="s">
        <v>7442</v>
      </c>
      <c r="R56" s="2">
        <v>1</v>
      </c>
      <c r="S56" s="2">
        <v>1</v>
      </c>
      <c r="T56" s="2" t="s">
        <v>7951</v>
      </c>
      <c r="U56" s="2"/>
      <c r="V56" s="2"/>
    </row>
    <row r="57" spans="1:26" x14ac:dyDescent="0.25">
      <c r="A57" s="737">
        <v>43945</v>
      </c>
      <c r="B57" s="737" t="s">
        <v>7442</v>
      </c>
      <c r="C57" s="2">
        <v>11412</v>
      </c>
      <c r="D57" s="2" t="s">
        <v>7812</v>
      </c>
      <c r="E57" s="2" t="s">
        <v>3604</v>
      </c>
      <c r="F57" s="2">
        <v>0</v>
      </c>
      <c r="G57" s="738"/>
      <c r="H57" s="578">
        <v>2680.28</v>
      </c>
      <c r="I57" s="738" t="s">
        <v>3090</v>
      </c>
      <c r="J57" s="2">
        <v>10</v>
      </c>
      <c r="K57" s="738" t="s">
        <v>2940</v>
      </c>
      <c r="L57" s="2" t="s">
        <v>8432</v>
      </c>
      <c r="M57" s="578">
        <v>0</v>
      </c>
      <c r="N57" s="2">
        <v>64</v>
      </c>
      <c r="O57" s="2" t="s">
        <v>7443</v>
      </c>
      <c r="P57" s="737">
        <v>43944</v>
      </c>
      <c r="Q57" s="632" t="s">
        <v>7446</v>
      </c>
      <c r="R57" s="2">
        <v>1</v>
      </c>
      <c r="S57" s="2">
        <v>1</v>
      </c>
      <c r="T57" s="2" t="s">
        <v>7951</v>
      </c>
      <c r="U57" s="2"/>
      <c r="V57" s="2"/>
    </row>
    <row r="58" spans="1:26" x14ac:dyDescent="0.25">
      <c r="A58" s="737"/>
      <c r="B58" s="737"/>
      <c r="C58" s="2">
        <v>11412</v>
      </c>
      <c r="D58" s="2"/>
      <c r="E58" s="2"/>
      <c r="F58" s="578" t="s">
        <v>7448</v>
      </c>
      <c r="G58" s="738"/>
      <c r="H58" s="578" t="s">
        <v>8702</v>
      </c>
      <c r="I58" s="738"/>
      <c r="J58" s="2"/>
      <c r="K58" s="738"/>
      <c r="L58" s="2"/>
      <c r="M58" s="578"/>
      <c r="N58" s="737"/>
      <c r="O58" s="737"/>
      <c r="P58" s="737"/>
      <c r="Q58" s="632"/>
      <c r="R58" s="2"/>
      <c r="S58" s="2"/>
      <c r="T58" s="2"/>
      <c r="U58" s="2"/>
      <c r="V58" s="2"/>
    </row>
    <row r="59" spans="1:26" x14ac:dyDescent="0.25">
      <c r="A59" s="737">
        <v>43946</v>
      </c>
      <c r="B59" s="737" t="s">
        <v>7450</v>
      </c>
      <c r="C59" s="2">
        <v>12036</v>
      </c>
      <c r="D59" s="2" t="s">
        <v>315</v>
      </c>
      <c r="E59" s="2" t="s">
        <v>7433</v>
      </c>
      <c r="F59" s="578">
        <v>15</v>
      </c>
      <c r="G59" s="738" t="s">
        <v>7434</v>
      </c>
      <c r="H59" s="578">
        <v>3299.73</v>
      </c>
      <c r="I59" s="738" t="s">
        <v>3090</v>
      </c>
      <c r="J59" s="2">
        <v>8</v>
      </c>
      <c r="K59" s="738">
        <v>5150078357</v>
      </c>
      <c r="L59" s="578" t="s">
        <v>8433</v>
      </c>
      <c r="M59" s="578">
        <v>2593</v>
      </c>
      <c r="N59" s="737">
        <v>5</v>
      </c>
      <c r="O59" s="737" t="s">
        <v>7435</v>
      </c>
      <c r="P59" s="737">
        <v>43954</v>
      </c>
      <c r="Q59" s="632" t="s">
        <v>7437</v>
      </c>
      <c r="R59" s="2">
        <v>3</v>
      </c>
      <c r="S59" s="2">
        <v>1</v>
      </c>
      <c r="T59" s="2" t="s">
        <v>8434</v>
      </c>
      <c r="U59" s="2"/>
      <c r="V59" s="2"/>
    </row>
    <row r="60" spans="1:26" x14ac:dyDescent="0.25">
      <c r="A60" s="737"/>
      <c r="B60" s="737"/>
      <c r="C60" s="2">
        <v>12036</v>
      </c>
      <c r="D60" s="2"/>
      <c r="E60" s="2"/>
      <c r="F60" s="578" t="s">
        <v>8346</v>
      </c>
      <c r="G60" s="738"/>
      <c r="H60" s="578" t="s">
        <v>8435</v>
      </c>
      <c r="I60" s="738"/>
      <c r="J60" s="2"/>
      <c r="K60" s="738"/>
      <c r="L60" s="2"/>
      <c r="M60" s="578"/>
      <c r="N60" s="737"/>
      <c r="O60" s="737"/>
      <c r="P60" s="737"/>
      <c r="Q60" s="632"/>
      <c r="R60" s="2"/>
      <c r="S60" s="2"/>
      <c r="T60" s="2"/>
      <c r="U60" s="2"/>
      <c r="V60" s="2"/>
    </row>
    <row r="61" spans="1:26" x14ac:dyDescent="0.25">
      <c r="A61" s="737">
        <v>43945</v>
      </c>
      <c r="B61" s="737" t="s">
        <v>7442</v>
      </c>
      <c r="C61" s="2">
        <v>12099</v>
      </c>
      <c r="D61" s="2" t="s">
        <v>323</v>
      </c>
      <c r="E61" s="2" t="s">
        <v>7433</v>
      </c>
      <c r="F61" s="578">
        <v>1.56</v>
      </c>
      <c r="G61" s="738" t="s">
        <v>7434</v>
      </c>
      <c r="H61" s="578">
        <v>700.07</v>
      </c>
      <c r="I61" s="738" t="s">
        <v>3090</v>
      </c>
      <c r="J61" s="2">
        <v>10</v>
      </c>
      <c r="K61" s="738">
        <v>6984805853</v>
      </c>
      <c r="L61" s="2" t="s">
        <v>8069</v>
      </c>
      <c r="M61" s="578">
        <v>1555</v>
      </c>
      <c r="N61" s="737">
        <v>7</v>
      </c>
      <c r="O61" s="737" t="s">
        <v>7435</v>
      </c>
      <c r="P61" s="737">
        <v>43949</v>
      </c>
      <c r="Q61" s="632" t="s">
        <v>7432</v>
      </c>
      <c r="R61" s="2">
        <v>1</v>
      </c>
      <c r="S61" s="2">
        <v>5</v>
      </c>
      <c r="T61" s="2" t="s">
        <v>8070</v>
      </c>
      <c r="U61" s="2"/>
      <c r="V61" s="2"/>
    </row>
    <row r="62" spans="1:26" x14ac:dyDescent="0.25">
      <c r="A62" s="737"/>
      <c r="B62" s="737"/>
      <c r="C62" s="2">
        <v>12099</v>
      </c>
      <c r="D62" s="2"/>
      <c r="E62" s="2"/>
      <c r="F62" s="2" t="s">
        <v>8084</v>
      </c>
      <c r="G62" s="738"/>
      <c r="H62" s="578" t="s">
        <v>8085</v>
      </c>
      <c r="I62" s="738"/>
      <c r="J62" s="2"/>
      <c r="K62" s="738"/>
      <c r="L62" s="2"/>
      <c r="M62" s="578"/>
      <c r="N62" s="2"/>
      <c r="O62" s="2"/>
      <c r="P62" s="737"/>
      <c r="Q62" s="632"/>
      <c r="R62" s="2"/>
      <c r="S62" s="2"/>
      <c r="T62" s="2"/>
      <c r="U62" s="2"/>
      <c r="V62" s="2"/>
    </row>
    <row r="63" spans="1:26" x14ac:dyDescent="0.25">
      <c r="A63" s="737">
        <v>43946</v>
      </c>
      <c r="B63" s="737" t="s">
        <v>7450</v>
      </c>
      <c r="C63" s="2">
        <v>12133</v>
      </c>
      <c r="D63" s="2" t="s">
        <v>3577</v>
      </c>
      <c r="E63" s="2" t="s">
        <v>7433</v>
      </c>
      <c r="F63" s="2">
        <v>6</v>
      </c>
      <c r="G63" s="738" t="s">
        <v>7434</v>
      </c>
      <c r="H63" s="578">
        <v>2310.36</v>
      </c>
      <c r="I63" s="738" t="s">
        <v>3090</v>
      </c>
      <c r="J63" s="2">
        <v>10</v>
      </c>
      <c r="K63" s="738">
        <v>5150003354</v>
      </c>
      <c r="L63" s="2" t="s">
        <v>8436</v>
      </c>
      <c r="M63" s="578">
        <v>2308</v>
      </c>
      <c r="N63" s="737">
        <v>4</v>
      </c>
      <c r="O63" s="737" t="s">
        <v>7435</v>
      </c>
      <c r="P63" s="737">
        <v>43956</v>
      </c>
      <c r="Q63" s="632" t="s">
        <v>7432</v>
      </c>
      <c r="R63" s="2">
        <v>1</v>
      </c>
      <c r="S63" s="2">
        <v>5</v>
      </c>
      <c r="T63" s="2" t="s">
        <v>8437</v>
      </c>
      <c r="U63" s="2"/>
      <c r="V63" s="2"/>
    </row>
    <row r="64" spans="1:26" x14ac:dyDescent="0.25">
      <c r="A64" s="737"/>
      <c r="B64" s="737"/>
      <c r="C64" s="2">
        <v>12133</v>
      </c>
      <c r="D64" s="2"/>
      <c r="E64" s="2"/>
      <c r="F64" s="2" t="s">
        <v>8499</v>
      </c>
      <c r="G64" s="738"/>
      <c r="H64" s="578" t="s">
        <v>8676</v>
      </c>
      <c r="I64" s="738"/>
      <c r="J64" s="2"/>
      <c r="K64" s="738"/>
      <c r="L64" s="2"/>
      <c r="M64" s="578"/>
      <c r="N64" s="578"/>
      <c r="O64" s="737"/>
      <c r="P64" s="737"/>
      <c r="Q64" s="632"/>
      <c r="R64" s="2"/>
      <c r="S64" s="2"/>
      <c r="T64" s="2"/>
      <c r="U64" s="2"/>
      <c r="V64" s="2"/>
    </row>
    <row r="65" spans="1:22" x14ac:dyDescent="0.25">
      <c r="A65" s="737">
        <v>43951</v>
      </c>
      <c r="B65" s="737" t="s">
        <v>7446</v>
      </c>
      <c r="C65" s="2">
        <v>12162</v>
      </c>
      <c r="D65" s="2" t="s">
        <v>330</v>
      </c>
      <c r="E65" s="2" t="s">
        <v>7433</v>
      </c>
      <c r="F65" s="2">
        <v>3.99</v>
      </c>
      <c r="G65" s="738" t="s">
        <v>7434</v>
      </c>
      <c r="H65" s="578">
        <v>1238.25</v>
      </c>
      <c r="I65" s="738" t="s">
        <v>3090</v>
      </c>
      <c r="J65" s="2">
        <v>6</v>
      </c>
      <c r="K65" s="738">
        <v>5150002999</v>
      </c>
      <c r="L65" s="2" t="s">
        <v>8438</v>
      </c>
      <c r="M65" s="578">
        <v>406</v>
      </c>
      <c r="N65" s="578">
        <v>2</v>
      </c>
      <c r="O65" s="2" t="s">
        <v>8409</v>
      </c>
      <c r="P65" s="737">
        <v>43957</v>
      </c>
      <c r="Q65" s="632" t="s">
        <v>7439</v>
      </c>
      <c r="R65" s="2">
        <v>1</v>
      </c>
      <c r="S65" s="2">
        <v>3</v>
      </c>
      <c r="T65" s="2" t="s">
        <v>8439</v>
      </c>
      <c r="U65" s="2"/>
      <c r="V65" s="2"/>
    </row>
    <row r="66" spans="1:22" x14ac:dyDescent="0.25">
      <c r="A66" s="737"/>
      <c r="B66" s="737"/>
      <c r="C66" s="2">
        <v>12162</v>
      </c>
      <c r="D66" s="2"/>
      <c r="E66" s="2"/>
      <c r="F66" s="2" t="s">
        <v>8440</v>
      </c>
      <c r="G66" s="738"/>
      <c r="H66" s="578" t="s">
        <v>8441</v>
      </c>
      <c r="I66" s="738"/>
      <c r="J66" s="2"/>
      <c r="K66" s="738"/>
      <c r="L66" s="2"/>
      <c r="M66" s="578"/>
      <c r="N66" s="578"/>
      <c r="O66" s="737"/>
      <c r="P66" s="737"/>
      <c r="Q66" s="632"/>
      <c r="R66" s="2"/>
      <c r="S66" s="2"/>
      <c r="T66" s="2"/>
      <c r="U66" s="2"/>
      <c r="V66" s="2"/>
    </row>
    <row r="67" spans="1:22" x14ac:dyDescent="0.25">
      <c r="A67" s="737">
        <v>43945</v>
      </c>
      <c r="B67" s="737" t="s">
        <v>7442</v>
      </c>
      <c r="C67" s="2">
        <v>12172</v>
      </c>
      <c r="D67" s="2" t="s">
        <v>331</v>
      </c>
      <c r="E67" s="2" t="s">
        <v>7433</v>
      </c>
      <c r="F67" s="2">
        <v>8.01</v>
      </c>
      <c r="G67" s="738" t="s">
        <v>7434</v>
      </c>
      <c r="H67" s="578">
        <v>2961.72</v>
      </c>
      <c r="I67" s="738" t="s">
        <v>3090</v>
      </c>
      <c r="J67" s="2">
        <v>12</v>
      </c>
      <c r="K67" s="738">
        <v>5150003258</v>
      </c>
      <c r="L67" s="578" t="s">
        <v>8442</v>
      </c>
      <c r="M67" s="578">
        <v>763</v>
      </c>
      <c r="N67" s="578">
        <v>2</v>
      </c>
      <c r="O67" s="737" t="s">
        <v>7435</v>
      </c>
      <c r="P67" s="737">
        <v>43956</v>
      </c>
      <c r="Q67" s="632" t="s">
        <v>7432</v>
      </c>
      <c r="R67" s="2">
        <v>1</v>
      </c>
      <c r="S67" s="2">
        <v>1</v>
      </c>
      <c r="T67" s="2" t="s">
        <v>8443</v>
      </c>
      <c r="U67" s="2"/>
      <c r="V67" s="2"/>
    </row>
    <row r="68" spans="1:22" x14ac:dyDescent="0.25">
      <c r="A68" s="737">
        <v>43945</v>
      </c>
      <c r="B68" s="737" t="s">
        <v>7442</v>
      </c>
      <c r="C68" s="2">
        <v>12172</v>
      </c>
      <c r="D68" s="2" t="s">
        <v>331</v>
      </c>
      <c r="E68" s="2" t="s">
        <v>7433</v>
      </c>
      <c r="F68" s="2">
        <v>40.01</v>
      </c>
      <c r="G68" s="738" t="s">
        <v>7434</v>
      </c>
      <c r="H68" s="578">
        <v>14800.88</v>
      </c>
      <c r="I68" s="738" t="s">
        <v>3090</v>
      </c>
      <c r="J68" s="2">
        <v>12</v>
      </c>
      <c r="K68" s="738">
        <v>5150003258</v>
      </c>
      <c r="L68" s="2" t="s">
        <v>8442</v>
      </c>
      <c r="M68" s="578">
        <v>3813</v>
      </c>
      <c r="N68" s="578">
        <v>10</v>
      </c>
      <c r="O68" s="737" t="s">
        <v>7435</v>
      </c>
      <c r="P68" s="737">
        <v>43955</v>
      </c>
      <c r="Q68" s="632" t="s">
        <v>7436</v>
      </c>
      <c r="R68" s="2">
        <v>1</v>
      </c>
      <c r="S68" s="2">
        <v>6</v>
      </c>
      <c r="T68" s="2" t="s">
        <v>8443</v>
      </c>
      <c r="U68" s="2"/>
      <c r="V68" s="2"/>
    </row>
    <row r="69" spans="1:22" x14ac:dyDescent="0.25">
      <c r="A69" s="737"/>
      <c r="B69" s="737"/>
      <c r="C69" s="2">
        <v>12172</v>
      </c>
      <c r="D69" s="2"/>
      <c r="E69" s="2"/>
      <c r="F69" s="2" t="s">
        <v>8444</v>
      </c>
      <c r="G69" s="738"/>
      <c r="H69" s="578" t="s">
        <v>8445</v>
      </c>
      <c r="I69" s="738"/>
      <c r="J69" s="2"/>
      <c r="K69" s="738"/>
      <c r="L69" s="578"/>
      <c r="M69" s="578"/>
      <c r="N69" s="578"/>
      <c r="O69" s="737"/>
      <c r="P69" s="737"/>
      <c r="Q69" s="632"/>
      <c r="R69" s="2"/>
      <c r="S69" s="2"/>
      <c r="T69" s="2"/>
      <c r="U69" s="2"/>
      <c r="V69" s="2"/>
    </row>
    <row r="70" spans="1:22" x14ac:dyDescent="0.25">
      <c r="A70" s="737">
        <v>43947</v>
      </c>
      <c r="B70" s="737" t="s">
        <v>7437</v>
      </c>
      <c r="C70" s="2">
        <v>13043</v>
      </c>
      <c r="D70" s="2" t="s">
        <v>353</v>
      </c>
      <c r="E70" s="2" t="s">
        <v>7433</v>
      </c>
      <c r="F70" s="2">
        <v>0</v>
      </c>
      <c r="G70" s="738"/>
      <c r="H70" s="578">
        <v>291.51</v>
      </c>
      <c r="I70" s="738" t="s">
        <v>3090</v>
      </c>
      <c r="J70" s="2">
        <v>3</v>
      </c>
      <c r="K70" s="738">
        <v>5150000010</v>
      </c>
      <c r="L70" s="2" t="s">
        <v>8073</v>
      </c>
      <c r="M70" s="578">
        <v>3243</v>
      </c>
      <c r="N70" s="578">
        <v>11</v>
      </c>
      <c r="O70" s="737" t="s">
        <v>7435</v>
      </c>
      <c r="P70" s="737">
        <v>43950</v>
      </c>
      <c r="Q70" s="632" t="s">
        <v>7439</v>
      </c>
      <c r="R70" s="2">
        <v>1</v>
      </c>
      <c r="S70" s="2">
        <v>2</v>
      </c>
      <c r="T70" s="2" t="s">
        <v>8074</v>
      </c>
      <c r="U70" s="2"/>
      <c r="V70" s="2"/>
    </row>
    <row r="71" spans="1:22" x14ac:dyDescent="0.25">
      <c r="A71" s="737"/>
      <c r="B71" s="737"/>
      <c r="C71" s="2">
        <v>13043</v>
      </c>
      <c r="D71" s="2"/>
      <c r="E71" s="2"/>
      <c r="F71" s="2" t="s">
        <v>7448</v>
      </c>
      <c r="G71" s="738"/>
      <c r="H71" s="578" t="s">
        <v>8086</v>
      </c>
      <c r="I71" s="738"/>
      <c r="J71" s="2"/>
      <c r="K71" s="738"/>
      <c r="L71" s="2"/>
      <c r="M71" s="578"/>
      <c r="N71" s="737"/>
      <c r="O71" s="737"/>
      <c r="P71" s="737"/>
      <c r="Q71" s="632"/>
      <c r="R71" s="2"/>
      <c r="S71" s="2"/>
      <c r="T71" s="2"/>
      <c r="U71" s="2"/>
      <c r="V71" s="2"/>
    </row>
    <row r="72" spans="1:22" x14ac:dyDescent="0.25">
      <c r="A72" s="737">
        <v>43945</v>
      </c>
      <c r="B72" s="737" t="s">
        <v>7442</v>
      </c>
      <c r="C72" s="2">
        <v>13062</v>
      </c>
      <c r="D72" s="2" t="s">
        <v>357</v>
      </c>
      <c r="E72" s="2" t="s">
        <v>7433</v>
      </c>
      <c r="F72" s="2">
        <v>29.98</v>
      </c>
      <c r="G72" s="738" t="s">
        <v>7434</v>
      </c>
      <c r="H72" s="578">
        <v>10644.16</v>
      </c>
      <c r="I72" s="738" t="s">
        <v>3090</v>
      </c>
      <c r="J72" s="2">
        <v>10</v>
      </c>
      <c r="K72" s="738" t="s">
        <v>2742</v>
      </c>
      <c r="L72" s="2" t="s">
        <v>8703</v>
      </c>
      <c r="M72" s="578">
        <v>0</v>
      </c>
      <c r="N72" s="578">
        <v>5</v>
      </c>
      <c r="O72" s="737" t="s">
        <v>7435</v>
      </c>
      <c r="P72" s="737">
        <v>43944</v>
      </c>
      <c r="Q72" s="632" t="s">
        <v>7446</v>
      </c>
      <c r="R72" s="2">
        <v>1</v>
      </c>
      <c r="S72" s="2">
        <v>13</v>
      </c>
      <c r="T72" s="2" t="s">
        <v>7953</v>
      </c>
      <c r="U72" s="2"/>
      <c r="V72" s="2"/>
    </row>
    <row r="73" spans="1:22" x14ac:dyDescent="0.25">
      <c r="A73" s="737"/>
      <c r="B73" s="737"/>
      <c r="C73" s="2">
        <v>13062</v>
      </c>
      <c r="D73" s="2"/>
      <c r="E73" s="2"/>
      <c r="F73" s="2" t="s">
        <v>7954</v>
      </c>
      <c r="G73" s="738"/>
      <c r="H73" s="578" t="s">
        <v>7955</v>
      </c>
      <c r="I73" s="738"/>
      <c r="J73" s="2"/>
      <c r="K73" s="738"/>
      <c r="L73" s="2"/>
      <c r="M73" s="578"/>
      <c r="N73" s="2"/>
      <c r="O73" s="2"/>
      <c r="P73" s="737"/>
      <c r="Q73" s="632"/>
      <c r="R73" s="2"/>
      <c r="S73" s="2"/>
      <c r="T73" s="2"/>
      <c r="U73" s="2"/>
      <c r="V73" s="2"/>
    </row>
    <row r="74" spans="1:22" x14ac:dyDescent="0.25">
      <c r="A74" s="737">
        <v>43945</v>
      </c>
      <c r="B74" s="737" t="s">
        <v>7442</v>
      </c>
      <c r="C74" s="2">
        <v>13087</v>
      </c>
      <c r="D74" s="2" t="s">
        <v>362</v>
      </c>
      <c r="E74" s="2" t="s">
        <v>7433</v>
      </c>
      <c r="F74" s="578">
        <v>18</v>
      </c>
      <c r="G74" s="738" t="s">
        <v>7434</v>
      </c>
      <c r="H74" s="578">
        <v>7020.66</v>
      </c>
      <c r="I74" s="738" t="s">
        <v>3090</v>
      </c>
      <c r="J74" s="2">
        <v>5</v>
      </c>
      <c r="K74" s="738">
        <v>6984806668</v>
      </c>
      <c r="L74" s="2" t="s">
        <v>8087</v>
      </c>
      <c r="M74" s="578">
        <v>1970</v>
      </c>
      <c r="N74" s="578">
        <v>9</v>
      </c>
      <c r="O74" s="737" t="s">
        <v>7435</v>
      </c>
      <c r="P74" s="737">
        <v>43949</v>
      </c>
      <c r="Q74" s="632" t="s">
        <v>7432</v>
      </c>
      <c r="R74" s="2">
        <v>1</v>
      </c>
      <c r="S74" s="2">
        <v>2</v>
      </c>
      <c r="T74" s="2" t="s">
        <v>8088</v>
      </c>
      <c r="U74" s="2"/>
      <c r="V74" s="2"/>
    </row>
    <row r="75" spans="1:22" x14ac:dyDescent="0.25">
      <c r="A75" s="737"/>
      <c r="B75" s="737"/>
      <c r="C75" s="2">
        <v>13087</v>
      </c>
      <c r="D75" s="2"/>
      <c r="E75" s="2"/>
      <c r="F75" s="578" t="s">
        <v>8089</v>
      </c>
      <c r="G75" s="738"/>
      <c r="H75" s="578" t="s">
        <v>8090</v>
      </c>
      <c r="I75" s="738"/>
      <c r="J75" s="2"/>
      <c r="K75" s="738"/>
      <c r="L75" s="578"/>
      <c r="M75" s="578"/>
      <c r="N75" s="578"/>
      <c r="O75" s="737"/>
      <c r="P75" s="737"/>
      <c r="Q75" s="632"/>
      <c r="R75" s="2"/>
      <c r="S75" s="2"/>
      <c r="T75" s="2"/>
      <c r="U75" s="2"/>
      <c r="V75" s="2"/>
    </row>
    <row r="76" spans="1:22" x14ac:dyDescent="0.25">
      <c r="A76" s="737">
        <v>43959</v>
      </c>
      <c r="B76" s="737" t="s">
        <v>7442</v>
      </c>
      <c r="C76" s="2">
        <v>13090</v>
      </c>
      <c r="D76" s="2" t="s">
        <v>364</v>
      </c>
      <c r="E76" s="2" t="s">
        <v>7433</v>
      </c>
      <c r="F76" s="578">
        <v>119.01</v>
      </c>
      <c r="G76" s="738" t="s">
        <v>7434</v>
      </c>
      <c r="H76" s="578">
        <v>42841.06</v>
      </c>
      <c r="I76" s="738" t="s">
        <v>3090</v>
      </c>
      <c r="J76" s="2">
        <v>3</v>
      </c>
      <c r="K76" s="738">
        <v>5150005175</v>
      </c>
      <c r="L76" s="2" t="s">
        <v>7848</v>
      </c>
      <c r="M76" s="578">
        <v>5166</v>
      </c>
      <c r="N76" s="578">
        <v>17</v>
      </c>
      <c r="O76" s="737" t="s">
        <v>7435</v>
      </c>
      <c r="P76" s="737">
        <v>43962</v>
      </c>
      <c r="Q76" s="632" t="s">
        <v>7436</v>
      </c>
      <c r="R76" s="2">
        <v>1</v>
      </c>
      <c r="S76" s="2">
        <v>1</v>
      </c>
      <c r="T76" s="2" t="s">
        <v>6623</v>
      </c>
      <c r="U76" s="2"/>
      <c r="V76" s="2"/>
    </row>
    <row r="77" spans="1:22" x14ac:dyDescent="0.25">
      <c r="A77" s="737">
        <v>43946</v>
      </c>
      <c r="B77" s="737" t="s">
        <v>7450</v>
      </c>
      <c r="C77" s="2">
        <v>13090</v>
      </c>
      <c r="D77" s="2" t="s">
        <v>364</v>
      </c>
      <c r="E77" s="2" t="s">
        <v>7433</v>
      </c>
      <c r="F77" s="2">
        <v>14.01</v>
      </c>
      <c r="G77" s="738" t="s">
        <v>7434</v>
      </c>
      <c r="H77" s="578">
        <v>5042.01</v>
      </c>
      <c r="I77" s="738" t="s">
        <v>3090</v>
      </c>
      <c r="J77" s="2">
        <v>3</v>
      </c>
      <c r="K77" s="738">
        <v>6984806270</v>
      </c>
      <c r="L77" s="2" t="s">
        <v>8091</v>
      </c>
      <c r="M77" s="578">
        <v>431</v>
      </c>
      <c r="N77" s="578">
        <v>2</v>
      </c>
      <c r="O77" s="2" t="s">
        <v>7435</v>
      </c>
      <c r="P77" s="737">
        <v>43949</v>
      </c>
      <c r="Q77" s="632" t="s">
        <v>7432</v>
      </c>
      <c r="R77" s="2">
        <v>1</v>
      </c>
      <c r="S77" s="2">
        <v>1</v>
      </c>
      <c r="T77" s="2" t="s">
        <v>8092</v>
      </c>
      <c r="U77" s="2"/>
      <c r="V77" s="2"/>
    </row>
    <row r="78" spans="1:22" x14ac:dyDescent="0.25">
      <c r="A78" s="737">
        <v>43945</v>
      </c>
      <c r="B78" s="737" t="s">
        <v>7442</v>
      </c>
      <c r="C78" s="2">
        <v>13090</v>
      </c>
      <c r="D78" s="2" t="s">
        <v>364</v>
      </c>
      <c r="E78" s="2" t="s">
        <v>7433</v>
      </c>
      <c r="F78" s="578">
        <v>105.01</v>
      </c>
      <c r="G78" s="738" t="s">
        <v>7434</v>
      </c>
      <c r="H78" s="578">
        <v>37799.33</v>
      </c>
      <c r="I78" s="738" t="s">
        <v>3090</v>
      </c>
      <c r="J78" s="2">
        <v>3</v>
      </c>
      <c r="K78" s="738">
        <v>6984806270</v>
      </c>
      <c r="L78" s="2" t="s">
        <v>8091</v>
      </c>
      <c r="M78" s="578">
        <v>3231</v>
      </c>
      <c r="N78" s="737">
        <v>15</v>
      </c>
      <c r="O78" s="737" t="s">
        <v>7435</v>
      </c>
      <c r="P78" s="737">
        <v>43948</v>
      </c>
      <c r="Q78" s="632" t="s">
        <v>7436</v>
      </c>
      <c r="R78" s="2">
        <v>1</v>
      </c>
      <c r="S78" s="2">
        <v>4</v>
      </c>
      <c r="T78" s="2" t="s">
        <v>8092</v>
      </c>
      <c r="U78" s="2"/>
      <c r="V78" s="2"/>
    </row>
    <row r="79" spans="1:22" x14ac:dyDescent="0.25">
      <c r="A79" s="737">
        <v>43945</v>
      </c>
      <c r="B79" s="737" t="s">
        <v>7442</v>
      </c>
      <c r="C79" s="2">
        <v>13090</v>
      </c>
      <c r="D79" s="2" t="s">
        <v>364</v>
      </c>
      <c r="E79" s="2" t="s">
        <v>7433</v>
      </c>
      <c r="F79" s="2">
        <v>84</v>
      </c>
      <c r="G79" s="738" t="s">
        <v>7434</v>
      </c>
      <c r="H79" s="578">
        <v>30238.51</v>
      </c>
      <c r="I79" s="738" t="s">
        <v>3090</v>
      </c>
      <c r="J79" s="2">
        <v>3</v>
      </c>
      <c r="K79" s="738">
        <v>6984806304</v>
      </c>
      <c r="L79" s="2" t="s">
        <v>8093</v>
      </c>
      <c r="M79" s="578">
        <v>2836</v>
      </c>
      <c r="N79" s="737">
        <v>12</v>
      </c>
      <c r="O79" s="737" t="s">
        <v>7435</v>
      </c>
      <c r="P79" s="737">
        <v>43948</v>
      </c>
      <c r="Q79" s="632" t="s">
        <v>7436</v>
      </c>
      <c r="R79" s="2">
        <v>1</v>
      </c>
      <c r="S79" s="2">
        <v>3</v>
      </c>
      <c r="T79" s="2" t="s">
        <v>6623</v>
      </c>
      <c r="U79" s="2"/>
      <c r="V79" s="2"/>
    </row>
    <row r="80" spans="1:22" x14ac:dyDescent="0.25">
      <c r="A80" s="737">
        <v>43946</v>
      </c>
      <c r="B80" s="737" t="s">
        <v>7450</v>
      </c>
      <c r="C80" s="2">
        <v>13090</v>
      </c>
      <c r="D80" s="2" t="s">
        <v>364</v>
      </c>
      <c r="E80" s="2" t="s">
        <v>7433</v>
      </c>
      <c r="F80" s="2">
        <v>22.5</v>
      </c>
      <c r="G80" s="738" t="s">
        <v>7434</v>
      </c>
      <c r="H80" s="578">
        <v>8100.77</v>
      </c>
      <c r="I80" s="738" t="s">
        <v>3090</v>
      </c>
      <c r="J80" s="2">
        <v>3</v>
      </c>
      <c r="K80" s="738">
        <v>6984806668</v>
      </c>
      <c r="L80" s="2" t="s">
        <v>8087</v>
      </c>
      <c r="M80" s="578">
        <v>1970</v>
      </c>
      <c r="N80" s="578">
        <v>9</v>
      </c>
      <c r="O80" s="737" t="s">
        <v>7435</v>
      </c>
      <c r="P80" s="737">
        <v>43949</v>
      </c>
      <c r="Q80" s="632" t="s">
        <v>7432</v>
      </c>
      <c r="R80" s="2">
        <v>1</v>
      </c>
      <c r="S80" s="2">
        <v>2</v>
      </c>
      <c r="T80" s="2" t="s">
        <v>8088</v>
      </c>
      <c r="U80" s="2"/>
      <c r="V80" s="2"/>
    </row>
    <row r="81" spans="1:22" x14ac:dyDescent="0.25">
      <c r="A81" s="737"/>
      <c r="B81" s="737"/>
      <c r="C81" s="2">
        <v>13090</v>
      </c>
      <c r="D81" s="2"/>
      <c r="E81" s="2"/>
      <c r="F81" s="2" t="s">
        <v>8677</v>
      </c>
      <c r="G81" s="738"/>
      <c r="H81" s="578" t="s">
        <v>8678</v>
      </c>
      <c r="I81" s="738"/>
      <c r="J81" s="2"/>
      <c r="K81" s="738"/>
      <c r="L81" s="2"/>
      <c r="M81" s="578"/>
      <c r="N81" s="578"/>
      <c r="O81" s="2"/>
      <c r="P81" s="737"/>
      <c r="Q81" s="632"/>
      <c r="R81" s="2"/>
      <c r="S81" s="2"/>
      <c r="T81" s="2"/>
      <c r="U81" s="2"/>
      <c r="V81" s="2"/>
    </row>
    <row r="82" spans="1:22" x14ac:dyDescent="0.25">
      <c r="A82" s="737">
        <v>43945</v>
      </c>
      <c r="B82" s="737" t="s">
        <v>7442</v>
      </c>
      <c r="C82" s="2">
        <v>15533</v>
      </c>
      <c r="D82" s="2" t="s">
        <v>393</v>
      </c>
      <c r="E82" s="2" t="s">
        <v>7433</v>
      </c>
      <c r="F82" s="578">
        <v>7.76</v>
      </c>
      <c r="G82" s="738" t="s">
        <v>7434</v>
      </c>
      <c r="H82" s="578">
        <v>2639.86</v>
      </c>
      <c r="I82" s="738" t="s">
        <v>3090</v>
      </c>
      <c r="J82" s="2">
        <v>8</v>
      </c>
      <c r="K82" s="738">
        <v>5150078354</v>
      </c>
      <c r="L82" s="578" t="s">
        <v>8342</v>
      </c>
      <c r="M82" s="578">
        <v>3544</v>
      </c>
      <c r="N82" s="578">
        <v>4</v>
      </c>
      <c r="O82" s="737" t="s">
        <v>7435</v>
      </c>
      <c r="P82" s="737">
        <v>43951</v>
      </c>
      <c r="Q82" s="632" t="s">
        <v>7446</v>
      </c>
      <c r="R82" s="2">
        <v>1</v>
      </c>
      <c r="S82" s="2">
        <v>3</v>
      </c>
      <c r="T82" s="2" t="s">
        <v>8343</v>
      </c>
      <c r="U82" s="2"/>
      <c r="V82" s="2"/>
    </row>
    <row r="83" spans="1:22" x14ac:dyDescent="0.25">
      <c r="A83" s="737">
        <v>43945</v>
      </c>
      <c r="B83" s="737" t="s">
        <v>7442</v>
      </c>
      <c r="C83" s="2">
        <v>15533</v>
      </c>
      <c r="D83" s="2" t="s">
        <v>393</v>
      </c>
      <c r="E83" s="2" t="s">
        <v>7433</v>
      </c>
      <c r="F83" s="2">
        <v>19.41</v>
      </c>
      <c r="G83" s="738" t="s">
        <v>7434</v>
      </c>
      <c r="H83" s="578">
        <v>6599.83</v>
      </c>
      <c r="I83" s="738" t="s">
        <v>3090</v>
      </c>
      <c r="J83" s="2">
        <v>8</v>
      </c>
      <c r="K83" s="738">
        <v>5150078354</v>
      </c>
      <c r="L83" s="2" t="s">
        <v>8342</v>
      </c>
      <c r="M83" s="578">
        <v>8860</v>
      </c>
      <c r="N83" s="578">
        <v>10</v>
      </c>
      <c r="O83" s="2" t="s">
        <v>7435</v>
      </c>
      <c r="P83" s="737">
        <v>43951</v>
      </c>
      <c r="Q83" s="632" t="s">
        <v>7446</v>
      </c>
      <c r="R83" s="2">
        <v>1</v>
      </c>
      <c r="S83" s="2">
        <v>4</v>
      </c>
      <c r="T83" s="2" t="s">
        <v>8343</v>
      </c>
      <c r="U83" s="2"/>
      <c r="V83" s="2"/>
    </row>
    <row r="84" spans="1:22" x14ac:dyDescent="0.25">
      <c r="A84" s="737"/>
      <c r="B84" s="737"/>
      <c r="C84" s="2">
        <v>15533</v>
      </c>
      <c r="D84" s="2"/>
      <c r="E84" s="2"/>
      <c r="F84" s="2" t="s">
        <v>8344</v>
      </c>
      <c r="G84" s="738"/>
      <c r="H84" s="578" t="s">
        <v>8345</v>
      </c>
      <c r="I84" s="738"/>
      <c r="J84" s="2"/>
      <c r="K84" s="738"/>
      <c r="L84" s="2"/>
      <c r="M84" s="578"/>
      <c r="N84" s="578"/>
      <c r="O84" s="737"/>
      <c r="P84" s="737"/>
      <c r="Q84" s="632"/>
      <c r="R84" s="2"/>
      <c r="S84" s="2"/>
      <c r="T84" s="2"/>
      <c r="U84" s="2"/>
      <c r="V84" s="2"/>
    </row>
    <row r="85" spans="1:22" x14ac:dyDescent="0.25">
      <c r="A85" s="737">
        <v>43945</v>
      </c>
      <c r="B85" s="737" t="s">
        <v>7442</v>
      </c>
      <c r="C85" s="2">
        <v>16508</v>
      </c>
      <c r="D85" s="2" t="s">
        <v>395</v>
      </c>
      <c r="E85" s="2" t="s">
        <v>7433</v>
      </c>
      <c r="F85" s="2">
        <v>15</v>
      </c>
      <c r="G85" s="738" t="s">
        <v>7434</v>
      </c>
      <c r="H85" s="578">
        <v>5325.28</v>
      </c>
      <c r="I85" s="738" t="s">
        <v>3090</v>
      </c>
      <c r="J85" s="2">
        <v>8</v>
      </c>
      <c r="K85" s="738">
        <v>5150078353</v>
      </c>
      <c r="L85" s="2" t="s">
        <v>8340</v>
      </c>
      <c r="M85" s="578">
        <v>4793</v>
      </c>
      <c r="N85" s="737">
        <v>5</v>
      </c>
      <c r="O85" s="737" t="s">
        <v>7435</v>
      </c>
      <c r="P85" s="737">
        <v>43951</v>
      </c>
      <c r="Q85" s="632" t="s">
        <v>7446</v>
      </c>
      <c r="R85" s="2">
        <v>1</v>
      </c>
      <c r="S85" s="2">
        <v>5</v>
      </c>
      <c r="T85" s="2" t="s">
        <v>8341</v>
      </c>
      <c r="U85" s="2"/>
      <c r="V85" s="2"/>
    </row>
    <row r="86" spans="1:22" x14ac:dyDescent="0.25">
      <c r="A86" s="737">
        <v>43945</v>
      </c>
      <c r="B86" s="737" t="s">
        <v>7442</v>
      </c>
      <c r="C86" s="2">
        <v>16508</v>
      </c>
      <c r="D86" s="2" t="s">
        <v>395</v>
      </c>
      <c r="E86" s="2" t="s">
        <v>7433</v>
      </c>
      <c r="F86" s="2">
        <v>24</v>
      </c>
      <c r="G86" s="738" t="s">
        <v>7434</v>
      </c>
      <c r="H86" s="578">
        <v>8519.48</v>
      </c>
      <c r="I86" s="738" t="s">
        <v>3090</v>
      </c>
      <c r="J86" s="2">
        <v>8</v>
      </c>
      <c r="K86" s="738">
        <v>5150078353</v>
      </c>
      <c r="L86" s="2" t="s">
        <v>8340</v>
      </c>
      <c r="M86" s="578">
        <v>7668</v>
      </c>
      <c r="N86" s="578">
        <v>8</v>
      </c>
      <c r="O86" s="2" t="s">
        <v>7435</v>
      </c>
      <c r="P86" s="737">
        <v>43952</v>
      </c>
      <c r="Q86" s="632" t="s">
        <v>7442</v>
      </c>
      <c r="R86" s="2">
        <v>1</v>
      </c>
      <c r="S86" s="2">
        <v>1</v>
      </c>
      <c r="T86" s="2" t="s">
        <v>8341</v>
      </c>
      <c r="U86" s="2"/>
      <c r="V86" s="2"/>
    </row>
    <row r="87" spans="1:22" x14ac:dyDescent="0.25">
      <c r="A87" s="737"/>
      <c r="B87" s="737"/>
      <c r="C87" s="2">
        <v>16508</v>
      </c>
      <c r="D87" s="2"/>
      <c r="E87" s="2"/>
      <c r="F87" s="578" t="s">
        <v>8446</v>
      </c>
      <c r="G87" s="738"/>
      <c r="H87" s="578" t="s">
        <v>8447</v>
      </c>
      <c r="I87" s="738"/>
      <c r="J87" s="2"/>
      <c r="K87" s="738"/>
      <c r="L87" s="578"/>
      <c r="M87" s="578"/>
      <c r="N87" s="737"/>
      <c r="O87" s="737"/>
      <c r="P87" s="737"/>
      <c r="Q87" s="632"/>
      <c r="R87" s="2"/>
      <c r="S87" s="2"/>
      <c r="T87" s="2"/>
      <c r="U87" s="2"/>
      <c r="V87" s="2"/>
    </row>
    <row r="88" spans="1:22" x14ac:dyDescent="0.25">
      <c r="A88" s="737">
        <v>43949</v>
      </c>
      <c r="B88" s="737" t="s">
        <v>7432</v>
      </c>
      <c r="C88" s="2">
        <v>16563</v>
      </c>
      <c r="D88" s="2" t="s">
        <v>160</v>
      </c>
      <c r="E88" s="2" t="s">
        <v>7433</v>
      </c>
      <c r="F88" s="578">
        <v>4</v>
      </c>
      <c r="G88" s="738" t="s">
        <v>7434</v>
      </c>
      <c r="H88" s="578">
        <v>1535.9</v>
      </c>
      <c r="I88" s="738" t="s">
        <v>3090</v>
      </c>
      <c r="J88" s="2">
        <v>7</v>
      </c>
      <c r="K88" s="738">
        <v>5150002657</v>
      </c>
      <c r="L88" s="2" t="s">
        <v>8413</v>
      </c>
      <c r="M88" s="578">
        <v>966</v>
      </c>
      <c r="N88" s="737">
        <v>4</v>
      </c>
      <c r="O88" s="737" t="s">
        <v>7435</v>
      </c>
      <c r="P88" s="737">
        <v>43956</v>
      </c>
      <c r="Q88" s="632" t="s">
        <v>7432</v>
      </c>
      <c r="R88" s="2">
        <v>1</v>
      </c>
      <c r="S88" s="2">
        <v>8</v>
      </c>
      <c r="T88" s="2" t="s">
        <v>8414</v>
      </c>
      <c r="U88" s="2"/>
      <c r="V88" s="2"/>
    </row>
    <row r="89" spans="1:22" x14ac:dyDescent="0.25">
      <c r="A89" s="737">
        <v>43949</v>
      </c>
      <c r="B89" s="737" t="s">
        <v>7432</v>
      </c>
      <c r="C89" s="2">
        <v>16563</v>
      </c>
      <c r="D89" s="2" t="s">
        <v>160</v>
      </c>
      <c r="E89" s="2" t="s">
        <v>7433</v>
      </c>
      <c r="F89" s="2">
        <v>4</v>
      </c>
      <c r="G89" s="738" t="s">
        <v>7434</v>
      </c>
      <c r="H89" s="578">
        <v>1535.9</v>
      </c>
      <c r="I89" s="738" t="s">
        <v>3090</v>
      </c>
      <c r="J89" s="2">
        <v>7</v>
      </c>
      <c r="K89" s="738">
        <v>5150003367</v>
      </c>
      <c r="L89" s="2" t="s">
        <v>8415</v>
      </c>
      <c r="M89" s="578">
        <v>1932</v>
      </c>
      <c r="N89" s="578">
        <v>4</v>
      </c>
      <c r="O89" s="2" t="s">
        <v>7435</v>
      </c>
      <c r="P89" s="737">
        <v>43956</v>
      </c>
      <c r="Q89" s="632" t="s">
        <v>7432</v>
      </c>
      <c r="R89" s="2">
        <v>1</v>
      </c>
      <c r="S89" s="2">
        <v>9</v>
      </c>
      <c r="T89" s="2" t="s">
        <v>8414</v>
      </c>
      <c r="U89" s="2"/>
      <c r="V89" s="2"/>
    </row>
    <row r="90" spans="1:22" x14ac:dyDescent="0.25">
      <c r="A90" s="737"/>
      <c r="B90" s="737"/>
      <c r="C90" s="2">
        <v>16563</v>
      </c>
      <c r="D90" s="2"/>
      <c r="E90" s="2"/>
      <c r="F90" s="578" t="s">
        <v>8448</v>
      </c>
      <c r="G90" s="738"/>
      <c r="H90" s="578" t="s">
        <v>8449</v>
      </c>
      <c r="I90" s="738"/>
      <c r="J90" s="2"/>
      <c r="K90" s="738"/>
      <c r="L90" s="578"/>
      <c r="M90" s="578"/>
      <c r="N90" s="578"/>
      <c r="O90" s="737"/>
      <c r="P90" s="737"/>
      <c r="Q90" s="632"/>
      <c r="R90" s="2"/>
      <c r="S90" s="2"/>
      <c r="T90" s="2"/>
      <c r="U90" s="2"/>
      <c r="V90" s="2"/>
    </row>
    <row r="91" spans="1:22" x14ac:dyDescent="0.25">
      <c r="A91" s="737">
        <v>43945</v>
      </c>
      <c r="B91" s="737" t="s">
        <v>7442</v>
      </c>
      <c r="C91" s="2">
        <v>17021</v>
      </c>
      <c r="D91" s="2" t="s">
        <v>397</v>
      </c>
      <c r="E91" s="2" t="s">
        <v>7433</v>
      </c>
      <c r="F91" s="578">
        <v>0</v>
      </c>
      <c r="G91" s="738"/>
      <c r="H91" s="578">
        <v>8937.08</v>
      </c>
      <c r="I91" s="738" t="s">
        <v>3090</v>
      </c>
      <c r="J91" s="2">
        <v>12</v>
      </c>
      <c r="K91" s="738">
        <v>5150003259</v>
      </c>
      <c r="L91" s="578" t="s">
        <v>8442</v>
      </c>
      <c r="M91" s="578">
        <v>5021</v>
      </c>
      <c r="N91" s="578">
        <v>9</v>
      </c>
      <c r="O91" s="737" t="s">
        <v>7435</v>
      </c>
      <c r="P91" s="737">
        <v>43956</v>
      </c>
      <c r="Q91" s="632" t="s">
        <v>7432</v>
      </c>
      <c r="R91" s="2">
        <v>1</v>
      </c>
      <c r="S91" s="2">
        <v>2</v>
      </c>
      <c r="T91" s="2" t="s">
        <v>8450</v>
      </c>
      <c r="U91" s="2"/>
      <c r="V91" s="2"/>
    </row>
    <row r="92" spans="1:22" x14ac:dyDescent="0.25">
      <c r="A92" s="737"/>
      <c r="B92" s="737"/>
      <c r="C92" s="2">
        <v>17021</v>
      </c>
      <c r="D92" s="2"/>
      <c r="E92" s="2"/>
      <c r="F92" s="578" t="s">
        <v>7448</v>
      </c>
      <c r="G92" s="738"/>
      <c r="H92" s="578" t="s">
        <v>8451</v>
      </c>
      <c r="I92" s="738"/>
      <c r="J92" s="2"/>
      <c r="K92" s="738"/>
      <c r="L92" s="2"/>
      <c r="M92" s="578"/>
      <c r="N92" s="737"/>
      <c r="O92" s="737"/>
      <c r="P92" s="737"/>
      <c r="Q92" s="632"/>
      <c r="R92" s="2"/>
      <c r="S92" s="2"/>
      <c r="T92" s="2"/>
      <c r="U92" s="2"/>
      <c r="V92" s="2"/>
    </row>
    <row r="93" spans="1:22" x14ac:dyDescent="0.25">
      <c r="A93" s="737">
        <v>43948</v>
      </c>
      <c r="B93" s="737" t="s">
        <v>7436</v>
      </c>
      <c r="C93" s="2">
        <v>17038</v>
      </c>
      <c r="D93" s="2" t="s">
        <v>398</v>
      </c>
      <c r="E93" s="2" t="s">
        <v>3604</v>
      </c>
      <c r="F93" s="578">
        <v>0</v>
      </c>
      <c r="G93" s="738"/>
      <c r="H93" s="578">
        <v>9</v>
      </c>
      <c r="I93" s="738" t="s">
        <v>3090</v>
      </c>
      <c r="J93" s="2">
        <v>15</v>
      </c>
      <c r="K93" s="738">
        <v>3619212006</v>
      </c>
      <c r="L93" s="2" t="s">
        <v>7956</v>
      </c>
      <c r="M93" s="578">
        <v>2581</v>
      </c>
      <c r="N93" s="737">
        <v>9</v>
      </c>
      <c r="O93" s="737" t="s">
        <v>7443</v>
      </c>
      <c r="P93" s="737">
        <v>43963</v>
      </c>
      <c r="Q93" s="632" t="s">
        <v>7432</v>
      </c>
      <c r="R93" s="2">
        <v>1</v>
      </c>
      <c r="S93" s="2">
        <v>3</v>
      </c>
      <c r="T93" s="2" t="s">
        <v>7957</v>
      </c>
      <c r="U93" s="2"/>
      <c r="V93" s="2"/>
    </row>
    <row r="94" spans="1:22" x14ac:dyDescent="0.25">
      <c r="A94" s="737">
        <v>43949</v>
      </c>
      <c r="B94" s="737" t="s">
        <v>7432</v>
      </c>
      <c r="C94" s="2">
        <v>17038</v>
      </c>
      <c r="D94" s="2" t="s">
        <v>398</v>
      </c>
      <c r="E94" s="2" t="s">
        <v>3604</v>
      </c>
      <c r="F94" s="2">
        <v>0</v>
      </c>
      <c r="G94" s="738"/>
      <c r="H94" s="578">
        <v>27</v>
      </c>
      <c r="I94" s="738" t="s">
        <v>3090</v>
      </c>
      <c r="J94" s="2">
        <v>15</v>
      </c>
      <c r="K94" s="738">
        <v>3619212006</v>
      </c>
      <c r="L94" s="2" t="s">
        <v>7956</v>
      </c>
      <c r="M94" s="578">
        <v>7743</v>
      </c>
      <c r="N94" s="2">
        <v>27</v>
      </c>
      <c r="O94" s="2" t="s">
        <v>7443</v>
      </c>
      <c r="P94" s="737">
        <v>43964</v>
      </c>
      <c r="Q94" s="632" t="s">
        <v>7439</v>
      </c>
      <c r="R94" s="2">
        <v>1</v>
      </c>
      <c r="S94" s="2">
        <v>1</v>
      </c>
      <c r="T94" s="2" t="s">
        <v>7957</v>
      </c>
      <c r="U94" s="2"/>
      <c r="V94" s="2"/>
    </row>
    <row r="95" spans="1:22" x14ac:dyDescent="0.25">
      <c r="A95" s="737">
        <v>43950</v>
      </c>
      <c r="B95" s="737" t="s">
        <v>7439</v>
      </c>
      <c r="C95" s="2">
        <v>17038</v>
      </c>
      <c r="D95" s="2" t="s">
        <v>398</v>
      </c>
      <c r="E95" s="2" t="s">
        <v>3604</v>
      </c>
      <c r="F95" s="578">
        <v>0</v>
      </c>
      <c r="G95" s="738"/>
      <c r="H95" s="578">
        <v>2.97</v>
      </c>
      <c r="I95" s="738" t="s">
        <v>3090</v>
      </c>
      <c r="J95" s="2">
        <v>15</v>
      </c>
      <c r="K95" s="738">
        <v>3619212007</v>
      </c>
      <c r="L95" s="578" t="s">
        <v>8452</v>
      </c>
      <c r="M95" s="578">
        <v>948</v>
      </c>
      <c r="N95" s="737">
        <v>3</v>
      </c>
      <c r="O95" s="737" t="s">
        <v>7443</v>
      </c>
      <c r="P95" s="737">
        <v>43965</v>
      </c>
      <c r="Q95" s="632" t="s">
        <v>7446</v>
      </c>
      <c r="R95" s="2">
        <v>1</v>
      </c>
      <c r="S95" s="2">
        <v>1</v>
      </c>
      <c r="T95" s="2" t="s">
        <v>8453</v>
      </c>
      <c r="U95" s="2"/>
      <c r="V95" s="2"/>
    </row>
    <row r="96" spans="1:22" x14ac:dyDescent="0.25">
      <c r="A96" s="737"/>
      <c r="B96" s="737"/>
      <c r="C96" s="2">
        <v>17038</v>
      </c>
      <c r="D96" s="2"/>
      <c r="E96" s="2"/>
      <c r="F96" s="578" t="s">
        <v>7448</v>
      </c>
      <c r="G96" s="738"/>
      <c r="H96" s="578" t="s">
        <v>8679</v>
      </c>
      <c r="I96" s="738"/>
      <c r="J96" s="2"/>
      <c r="K96" s="738"/>
      <c r="L96" s="578"/>
      <c r="M96" s="578"/>
      <c r="N96" s="737"/>
      <c r="O96" s="737"/>
      <c r="P96" s="737"/>
      <c r="Q96" s="632"/>
      <c r="R96" s="2"/>
      <c r="S96" s="2"/>
      <c r="T96" s="2"/>
      <c r="U96" s="2"/>
      <c r="V96" s="2"/>
    </row>
    <row r="97" spans="1:22" x14ac:dyDescent="0.25">
      <c r="A97" s="737">
        <v>43955</v>
      </c>
      <c r="B97" s="737" t="s">
        <v>7436</v>
      </c>
      <c r="C97" s="2">
        <v>36011</v>
      </c>
      <c r="D97" s="2" t="s">
        <v>3578</v>
      </c>
      <c r="E97" s="2" t="s">
        <v>7433</v>
      </c>
      <c r="F97" s="578">
        <v>156.01</v>
      </c>
      <c r="G97" s="738" t="s">
        <v>7434</v>
      </c>
      <c r="H97" s="578">
        <v>37439.53</v>
      </c>
      <c r="I97" s="738" t="s">
        <v>3090</v>
      </c>
      <c r="J97" s="2">
        <v>8</v>
      </c>
      <c r="K97" s="738">
        <v>5150004014</v>
      </c>
      <c r="L97" s="2" t="s">
        <v>8454</v>
      </c>
      <c r="M97" s="578">
        <v>9207</v>
      </c>
      <c r="N97" s="578">
        <v>26</v>
      </c>
      <c r="O97" s="737" t="s">
        <v>7435</v>
      </c>
      <c r="P97" s="737">
        <v>43963</v>
      </c>
      <c r="Q97" s="632" t="s">
        <v>7432</v>
      </c>
      <c r="R97" s="2">
        <v>1</v>
      </c>
      <c r="S97" s="2">
        <v>2</v>
      </c>
      <c r="T97" s="2" t="s">
        <v>8455</v>
      </c>
      <c r="U97" s="2"/>
      <c r="V97" s="2"/>
    </row>
    <row r="98" spans="1:22" x14ac:dyDescent="0.25">
      <c r="A98" s="737">
        <v>43953</v>
      </c>
      <c r="B98" s="737" t="s">
        <v>7450</v>
      </c>
      <c r="C98" s="2">
        <v>36011</v>
      </c>
      <c r="D98" s="2" t="s">
        <v>3578</v>
      </c>
      <c r="E98" s="2" t="s">
        <v>7433</v>
      </c>
      <c r="F98" s="578">
        <v>35.99</v>
      </c>
      <c r="G98" s="738" t="s">
        <v>7434</v>
      </c>
      <c r="H98" s="578">
        <v>8637.9</v>
      </c>
      <c r="I98" s="738" t="s">
        <v>3090</v>
      </c>
      <c r="J98" s="2">
        <v>8</v>
      </c>
      <c r="K98" s="738">
        <v>5150005180</v>
      </c>
      <c r="L98" s="2" t="s">
        <v>7850</v>
      </c>
      <c r="M98" s="578">
        <v>1264</v>
      </c>
      <c r="N98" s="578">
        <v>4</v>
      </c>
      <c r="O98" s="737" t="s">
        <v>7435</v>
      </c>
      <c r="P98" s="737">
        <v>43961</v>
      </c>
      <c r="Q98" s="632" t="s">
        <v>7437</v>
      </c>
      <c r="R98" s="2">
        <v>3</v>
      </c>
      <c r="S98" s="2">
        <v>2</v>
      </c>
      <c r="T98" s="2" t="s">
        <v>6624</v>
      </c>
      <c r="U98" s="2"/>
      <c r="V98" s="2"/>
    </row>
    <row r="99" spans="1:22" x14ac:dyDescent="0.25">
      <c r="A99" s="737">
        <v>43957</v>
      </c>
      <c r="B99" s="737" t="s">
        <v>7439</v>
      </c>
      <c r="C99" s="2">
        <v>36011</v>
      </c>
      <c r="D99" s="2" t="s">
        <v>3578</v>
      </c>
      <c r="E99" s="2" t="s">
        <v>7433</v>
      </c>
      <c r="F99" s="2">
        <v>12</v>
      </c>
      <c r="G99" s="738" t="s">
        <v>7434</v>
      </c>
      <c r="H99" s="578">
        <v>2880.18</v>
      </c>
      <c r="I99" s="738" t="s">
        <v>3090</v>
      </c>
      <c r="J99" s="2">
        <v>8</v>
      </c>
      <c r="K99" s="738">
        <v>5150024312</v>
      </c>
      <c r="L99" s="2" t="s">
        <v>8428</v>
      </c>
      <c r="M99" s="578">
        <v>2436</v>
      </c>
      <c r="N99" s="578">
        <v>6</v>
      </c>
      <c r="O99" s="2" t="s">
        <v>7435</v>
      </c>
      <c r="P99" s="737">
        <v>43965</v>
      </c>
      <c r="Q99" s="632" t="s">
        <v>7446</v>
      </c>
      <c r="R99" s="2">
        <v>1</v>
      </c>
      <c r="S99" s="2">
        <v>2</v>
      </c>
      <c r="T99" s="2" t="s">
        <v>8429</v>
      </c>
      <c r="U99" s="2"/>
      <c r="V99" s="2"/>
    </row>
    <row r="100" spans="1:22" x14ac:dyDescent="0.25">
      <c r="A100" s="737">
        <v>43945</v>
      </c>
      <c r="B100" s="737" t="s">
        <v>7442</v>
      </c>
      <c r="C100" s="2">
        <v>36011</v>
      </c>
      <c r="D100" s="2" t="s">
        <v>3578</v>
      </c>
      <c r="E100" s="2" t="s">
        <v>7433</v>
      </c>
      <c r="F100" s="2">
        <v>14</v>
      </c>
      <c r="G100" s="738" t="s">
        <v>7434</v>
      </c>
      <c r="H100" s="578">
        <v>3360.34</v>
      </c>
      <c r="I100" s="738" t="s">
        <v>3090</v>
      </c>
      <c r="J100" s="2">
        <v>8</v>
      </c>
      <c r="K100" s="738">
        <v>6984805853</v>
      </c>
      <c r="L100" s="578" t="s">
        <v>8069</v>
      </c>
      <c r="M100" s="578">
        <v>1555</v>
      </c>
      <c r="N100" s="737">
        <v>7</v>
      </c>
      <c r="O100" s="737" t="s">
        <v>7435</v>
      </c>
      <c r="P100" s="737">
        <v>43949</v>
      </c>
      <c r="Q100" s="632" t="s">
        <v>7432</v>
      </c>
      <c r="R100" s="2">
        <v>1</v>
      </c>
      <c r="S100" s="2">
        <v>5</v>
      </c>
      <c r="T100" s="2" t="s">
        <v>8070</v>
      </c>
      <c r="U100" s="2"/>
      <c r="V100" s="2"/>
    </row>
    <row r="101" spans="1:22" x14ac:dyDescent="0.25">
      <c r="A101" s="737">
        <v>43945</v>
      </c>
      <c r="B101" s="737" t="s">
        <v>7442</v>
      </c>
      <c r="C101" s="2">
        <v>36011</v>
      </c>
      <c r="D101" s="2" t="s">
        <v>3578</v>
      </c>
      <c r="E101" s="2" t="s">
        <v>7433</v>
      </c>
      <c r="F101" s="2">
        <v>18.010000000000002</v>
      </c>
      <c r="G101" s="738" t="s">
        <v>7434</v>
      </c>
      <c r="H101" s="578">
        <v>4322.63</v>
      </c>
      <c r="I101" s="738" t="s">
        <v>3090</v>
      </c>
      <c r="J101" s="2">
        <v>8</v>
      </c>
      <c r="K101" s="738">
        <v>6984806783</v>
      </c>
      <c r="L101" s="578" t="s">
        <v>8094</v>
      </c>
      <c r="M101" s="578">
        <v>492</v>
      </c>
      <c r="N101" s="578">
        <v>2</v>
      </c>
      <c r="O101" s="737" t="s">
        <v>7435</v>
      </c>
      <c r="P101" s="737">
        <v>43948</v>
      </c>
      <c r="Q101" s="632" t="s">
        <v>7436</v>
      </c>
      <c r="R101" s="2">
        <v>1</v>
      </c>
      <c r="S101" s="2">
        <v>2</v>
      </c>
      <c r="T101" s="2" t="s">
        <v>6624</v>
      </c>
      <c r="U101" s="2"/>
      <c r="V101" s="2"/>
    </row>
    <row r="102" spans="1:22" x14ac:dyDescent="0.25">
      <c r="A102" s="737"/>
      <c r="B102" s="737"/>
      <c r="C102" s="2">
        <v>36011</v>
      </c>
      <c r="D102" s="2"/>
      <c r="E102" s="2"/>
      <c r="F102" s="2" t="s">
        <v>8456</v>
      </c>
      <c r="G102" s="738"/>
      <c r="H102" s="578" t="s">
        <v>8457</v>
      </c>
      <c r="I102" s="738"/>
      <c r="J102" s="2"/>
      <c r="K102" s="738"/>
      <c r="L102" s="578"/>
      <c r="M102" s="578"/>
      <c r="N102" s="737"/>
      <c r="O102" s="737"/>
      <c r="P102" s="737"/>
      <c r="Q102" s="632"/>
      <c r="R102" s="2"/>
      <c r="S102" s="2"/>
      <c r="T102" s="2"/>
      <c r="U102" s="2"/>
      <c r="V102" s="2"/>
    </row>
    <row r="103" spans="1:22" x14ac:dyDescent="0.25">
      <c r="A103" s="737">
        <v>43952</v>
      </c>
      <c r="B103" s="737" t="s">
        <v>7442</v>
      </c>
      <c r="C103" s="2">
        <v>36059</v>
      </c>
      <c r="D103" s="2" t="s">
        <v>758</v>
      </c>
      <c r="E103" s="2" t="s">
        <v>8704</v>
      </c>
      <c r="F103" s="2">
        <v>56</v>
      </c>
      <c r="G103" s="738" t="s">
        <v>7434</v>
      </c>
      <c r="H103" s="578">
        <v>19879.419999999998</v>
      </c>
      <c r="I103" s="738" t="s">
        <v>3090</v>
      </c>
      <c r="J103" s="2">
        <v>10</v>
      </c>
      <c r="K103" s="738">
        <v>5150005177</v>
      </c>
      <c r="L103" s="578" t="s">
        <v>7851</v>
      </c>
      <c r="M103" s="578">
        <v>2947</v>
      </c>
      <c r="N103" s="578">
        <v>8</v>
      </c>
      <c r="O103" s="737" t="s">
        <v>7435</v>
      </c>
      <c r="P103" s="737">
        <v>43962</v>
      </c>
      <c r="Q103" s="632" t="s">
        <v>7436</v>
      </c>
      <c r="R103" s="2">
        <v>1</v>
      </c>
      <c r="S103" s="2">
        <v>2</v>
      </c>
      <c r="T103" s="2" t="s">
        <v>6625</v>
      </c>
      <c r="U103" s="2"/>
      <c r="V103" s="2"/>
    </row>
    <row r="104" spans="1:22" x14ac:dyDescent="0.25">
      <c r="A104" s="737">
        <v>43945</v>
      </c>
      <c r="B104" s="737" t="s">
        <v>7442</v>
      </c>
      <c r="C104" s="2">
        <v>36059</v>
      </c>
      <c r="D104" s="2" t="s">
        <v>758</v>
      </c>
      <c r="E104" s="2" t="s">
        <v>8704</v>
      </c>
      <c r="F104" s="2">
        <v>100</v>
      </c>
      <c r="G104" s="738" t="s">
        <v>7434</v>
      </c>
      <c r="H104" s="578">
        <v>35497.64</v>
      </c>
      <c r="I104" s="738" t="s">
        <v>3090</v>
      </c>
      <c r="J104" s="2">
        <v>10</v>
      </c>
      <c r="K104" s="738">
        <v>6984806288</v>
      </c>
      <c r="L104" s="2" t="s">
        <v>8095</v>
      </c>
      <c r="M104" s="578">
        <v>3699</v>
      </c>
      <c r="N104" s="737">
        <v>20</v>
      </c>
      <c r="O104" s="737" t="s">
        <v>7435</v>
      </c>
      <c r="P104" s="737">
        <v>43949</v>
      </c>
      <c r="Q104" s="632" t="s">
        <v>7432</v>
      </c>
      <c r="R104" s="2">
        <v>1</v>
      </c>
      <c r="S104" s="2">
        <v>4</v>
      </c>
      <c r="T104" s="2" t="s">
        <v>8096</v>
      </c>
      <c r="U104" s="2"/>
      <c r="V104" s="2"/>
    </row>
    <row r="105" spans="1:22" x14ac:dyDescent="0.25">
      <c r="A105" s="737">
        <v>43945</v>
      </c>
      <c r="B105" s="737" t="s">
        <v>7442</v>
      </c>
      <c r="C105" s="2">
        <v>36059</v>
      </c>
      <c r="D105" s="2" t="s">
        <v>758</v>
      </c>
      <c r="E105" s="2" t="s">
        <v>8704</v>
      </c>
      <c r="F105" s="2">
        <v>70</v>
      </c>
      <c r="G105" s="738" t="s">
        <v>7434</v>
      </c>
      <c r="H105" s="578">
        <v>24848.560000000001</v>
      </c>
      <c r="I105" s="738" t="s">
        <v>3090</v>
      </c>
      <c r="J105" s="2">
        <v>10</v>
      </c>
      <c r="K105" s="738">
        <v>6984806361</v>
      </c>
      <c r="L105" s="578" t="s">
        <v>8097</v>
      </c>
      <c r="M105" s="578">
        <v>2865</v>
      </c>
      <c r="N105" s="737">
        <v>10</v>
      </c>
      <c r="O105" s="737" t="s">
        <v>7435</v>
      </c>
      <c r="P105" s="737">
        <v>43949</v>
      </c>
      <c r="Q105" s="632" t="s">
        <v>7432</v>
      </c>
      <c r="R105" s="2">
        <v>1</v>
      </c>
      <c r="S105" s="2">
        <v>3</v>
      </c>
      <c r="T105" s="2" t="s">
        <v>6625</v>
      </c>
      <c r="U105" s="2"/>
      <c r="V105" s="2"/>
    </row>
    <row r="106" spans="1:22" x14ac:dyDescent="0.25">
      <c r="A106" s="737"/>
      <c r="B106" s="737"/>
      <c r="C106" s="2">
        <v>36059</v>
      </c>
      <c r="D106" s="2"/>
      <c r="E106" s="2"/>
      <c r="F106" s="2" t="s">
        <v>8458</v>
      </c>
      <c r="G106" s="738"/>
      <c r="H106" s="578" t="s">
        <v>8459</v>
      </c>
      <c r="I106" s="738"/>
      <c r="J106" s="2"/>
      <c r="K106" s="738"/>
      <c r="L106" s="2"/>
      <c r="M106" s="578"/>
      <c r="N106" s="737"/>
      <c r="O106" s="737"/>
      <c r="P106" s="737"/>
      <c r="Q106" s="632"/>
      <c r="R106" s="2"/>
      <c r="S106" s="2"/>
      <c r="T106" s="2"/>
      <c r="U106" s="2"/>
      <c r="V106" s="2"/>
    </row>
    <row r="107" spans="1:22" x14ac:dyDescent="0.25">
      <c r="A107" s="737">
        <v>43945</v>
      </c>
      <c r="B107" s="737" t="s">
        <v>7442</v>
      </c>
      <c r="C107" s="2">
        <v>36067</v>
      </c>
      <c r="D107" s="2" t="s">
        <v>759</v>
      </c>
      <c r="E107" s="2" t="s">
        <v>8704</v>
      </c>
      <c r="F107" s="2">
        <v>7.5</v>
      </c>
      <c r="G107" s="738" t="s">
        <v>7434</v>
      </c>
      <c r="H107" s="578">
        <v>2662.46</v>
      </c>
      <c r="I107" s="738" t="s">
        <v>3090</v>
      </c>
      <c r="J107" s="2">
        <v>10</v>
      </c>
      <c r="K107" s="738">
        <v>5150003563</v>
      </c>
      <c r="L107" s="2" t="s">
        <v>8098</v>
      </c>
      <c r="M107" s="578">
        <v>1099</v>
      </c>
      <c r="N107" s="737">
        <v>3</v>
      </c>
      <c r="O107" s="737" t="s">
        <v>7443</v>
      </c>
      <c r="P107" s="737">
        <v>43951</v>
      </c>
      <c r="Q107" s="632" t="s">
        <v>7446</v>
      </c>
      <c r="R107" s="2">
        <v>1</v>
      </c>
      <c r="S107" s="2">
        <v>2</v>
      </c>
      <c r="T107" s="2" t="s">
        <v>8099</v>
      </c>
      <c r="U107" s="2"/>
      <c r="V107" s="2"/>
    </row>
    <row r="108" spans="1:22" x14ac:dyDescent="0.25">
      <c r="A108" s="737">
        <v>43954</v>
      </c>
      <c r="B108" s="737" t="s">
        <v>7437</v>
      </c>
      <c r="C108" s="2">
        <v>36067</v>
      </c>
      <c r="D108" s="2" t="s">
        <v>759</v>
      </c>
      <c r="E108" s="2" t="s">
        <v>8704</v>
      </c>
      <c r="F108" s="2">
        <v>12</v>
      </c>
      <c r="G108" s="738" t="s">
        <v>7434</v>
      </c>
      <c r="H108" s="578">
        <v>4258.67</v>
      </c>
      <c r="I108" s="738" t="s">
        <v>3090</v>
      </c>
      <c r="J108" s="2">
        <v>10</v>
      </c>
      <c r="K108" s="738">
        <v>5150004017</v>
      </c>
      <c r="L108" s="2" t="s">
        <v>8460</v>
      </c>
      <c r="M108" s="578">
        <v>808</v>
      </c>
      <c r="N108" s="737">
        <v>2</v>
      </c>
      <c r="O108" s="737" t="s">
        <v>7435</v>
      </c>
      <c r="P108" s="737">
        <v>43964</v>
      </c>
      <c r="Q108" s="632" t="s">
        <v>7439</v>
      </c>
      <c r="R108" s="2">
        <v>1</v>
      </c>
      <c r="S108" s="2">
        <v>2</v>
      </c>
      <c r="T108" s="2" t="s">
        <v>8461</v>
      </c>
      <c r="U108" s="2"/>
      <c r="V108" s="2"/>
    </row>
    <row r="109" spans="1:22" x14ac:dyDescent="0.25">
      <c r="A109" s="737">
        <v>43955</v>
      </c>
      <c r="B109" s="737" t="s">
        <v>7436</v>
      </c>
      <c r="C109" s="2">
        <v>36067</v>
      </c>
      <c r="D109" s="2" t="s">
        <v>759</v>
      </c>
      <c r="E109" s="2" t="s">
        <v>8704</v>
      </c>
      <c r="F109" s="2">
        <v>216</v>
      </c>
      <c r="G109" s="738" t="s">
        <v>7434</v>
      </c>
      <c r="H109" s="578">
        <v>76678.23</v>
      </c>
      <c r="I109" s="738" t="s">
        <v>3090</v>
      </c>
      <c r="J109" s="2">
        <v>10</v>
      </c>
      <c r="K109" s="738">
        <v>5150004017</v>
      </c>
      <c r="L109" s="2" t="s">
        <v>8460</v>
      </c>
      <c r="M109" s="578">
        <v>14549</v>
      </c>
      <c r="N109" s="2">
        <v>36</v>
      </c>
      <c r="O109" s="2" t="s">
        <v>7435</v>
      </c>
      <c r="P109" s="737">
        <v>43965</v>
      </c>
      <c r="Q109" s="632" t="s">
        <v>7446</v>
      </c>
      <c r="R109" s="2">
        <v>1</v>
      </c>
      <c r="S109" s="2">
        <v>1</v>
      </c>
      <c r="T109" s="2" t="s">
        <v>8461</v>
      </c>
      <c r="U109" s="2"/>
      <c r="V109" s="2"/>
    </row>
    <row r="110" spans="1:22" x14ac:dyDescent="0.25">
      <c r="A110" s="737">
        <v>43947</v>
      </c>
      <c r="B110" s="737" t="s">
        <v>7437</v>
      </c>
      <c r="C110" s="2">
        <v>36067</v>
      </c>
      <c r="D110" s="2" t="s">
        <v>759</v>
      </c>
      <c r="E110" s="2" t="s">
        <v>8704</v>
      </c>
      <c r="F110" s="578">
        <v>0.5</v>
      </c>
      <c r="G110" s="738" t="s">
        <v>7434</v>
      </c>
      <c r="H110" s="578">
        <v>177.42</v>
      </c>
      <c r="I110" s="738" t="s">
        <v>3090</v>
      </c>
      <c r="J110" s="2">
        <v>10</v>
      </c>
      <c r="K110" s="738">
        <v>5150004545</v>
      </c>
      <c r="L110" s="578" t="s">
        <v>8462</v>
      </c>
      <c r="M110" s="578">
        <v>312</v>
      </c>
      <c r="N110" s="578">
        <v>1</v>
      </c>
      <c r="O110" s="737" t="s">
        <v>8409</v>
      </c>
      <c r="P110" s="737">
        <v>43957</v>
      </c>
      <c r="Q110" s="632" t="s">
        <v>7439</v>
      </c>
      <c r="R110" s="2">
        <v>1</v>
      </c>
      <c r="S110" s="2">
        <v>4</v>
      </c>
      <c r="T110" s="2" t="s">
        <v>8463</v>
      </c>
      <c r="U110" s="2"/>
      <c r="V110" s="2"/>
    </row>
    <row r="111" spans="1:22" x14ac:dyDescent="0.25">
      <c r="A111" s="737">
        <v>43948</v>
      </c>
      <c r="B111" s="737" t="s">
        <v>7436</v>
      </c>
      <c r="C111" s="2">
        <v>36067</v>
      </c>
      <c r="D111" s="2" t="s">
        <v>759</v>
      </c>
      <c r="E111" s="2" t="s">
        <v>8704</v>
      </c>
      <c r="F111" s="578">
        <v>1</v>
      </c>
      <c r="G111" s="738" t="s">
        <v>7434</v>
      </c>
      <c r="H111" s="578">
        <v>354.84</v>
      </c>
      <c r="I111" s="738" t="s">
        <v>3090</v>
      </c>
      <c r="J111" s="2">
        <v>10</v>
      </c>
      <c r="K111" s="738">
        <v>5150004545</v>
      </c>
      <c r="L111" s="2" t="s">
        <v>8462</v>
      </c>
      <c r="M111" s="578">
        <v>624</v>
      </c>
      <c r="N111" s="737">
        <v>2</v>
      </c>
      <c r="O111" s="737" t="s">
        <v>8409</v>
      </c>
      <c r="P111" s="737">
        <v>43958</v>
      </c>
      <c r="Q111" s="632" t="s">
        <v>7446</v>
      </c>
      <c r="R111" s="2">
        <v>1</v>
      </c>
      <c r="S111" s="2">
        <v>1</v>
      </c>
      <c r="T111" s="2" t="s">
        <v>8463</v>
      </c>
      <c r="U111" s="2"/>
      <c r="V111" s="2"/>
    </row>
    <row r="112" spans="1:22" x14ac:dyDescent="0.25">
      <c r="A112" s="737">
        <v>43955</v>
      </c>
      <c r="B112" s="737" t="s">
        <v>7436</v>
      </c>
      <c r="C112" s="2">
        <v>36067</v>
      </c>
      <c r="D112" s="2" t="s">
        <v>759</v>
      </c>
      <c r="E112" s="2" t="s">
        <v>8704</v>
      </c>
      <c r="F112" s="2">
        <v>12</v>
      </c>
      <c r="G112" s="738" t="s">
        <v>7434</v>
      </c>
      <c r="H112" s="578">
        <v>4260.2700000000004</v>
      </c>
      <c r="I112" s="738" t="s">
        <v>3090</v>
      </c>
      <c r="J112" s="2">
        <v>10</v>
      </c>
      <c r="K112" s="738">
        <v>5150024312</v>
      </c>
      <c r="L112" s="2" t="s">
        <v>8428</v>
      </c>
      <c r="M112" s="578">
        <v>2436</v>
      </c>
      <c r="N112" s="578">
        <v>6</v>
      </c>
      <c r="O112" s="2" t="s">
        <v>7435</v>
      </c>
      <c r="P112" s="737">
        <v>43965</v>
      </c>
      <c r="Q112" s="632" t="s">
        <v>7446</v>
      </c>
      <c r="R112" s="2">
        <v>1</v>
      </c>
      <c r="S112" s="2">
        <v>2</v>
      </c>
      <c r="T112" s="2" t="s">
        <v>8429</v>
      </c>
      <c r="U112" s="2"/>
      <c r="V112" s="2"/>
    </row>
    <row r="113" spans="1:22" x14ac:dyDescent="0.25">
      <c r="A113" s="737">
        <v>43948</v>
      </c>
      <c r="B113" s="737" t="s">
        <v>7436</v>
      </c>
      <c r="C113" s="2">
        <v>36067</v>
      </c>
      <c r="D113" s="2" t="s">
        <v>759</v>
      </c>
      <c r="E113" s="2" t="s">
        <v>8704</v>
      </c>
      <c r="F113" s="578">
        <v>14</v>
      </c>
      <c r="G113" s="738" t="s">
        <v>7434</v>
      </c>
      <c r="H113" s="578">
        <v>4969.3500000000004</v>
      </c>
      <c r="I113" s="738" t="s">
        <v>3090</v>
      </c>
      <c r="J113" s="2">
        <v>10</v>
      </c>
      <c r="K113" s="738">
        <v>5150040125</v>
      </c>
      <c r="L113" s="578" t="s">
        <v>8464</v>
      </c>
      <c r="M113" s="578">
        <v>1772</v>
      </c>
      <c r="N113" s="737">
        <v>7</v>
      </c>
      <c r="O113" s="737" t="s">
        <v>8409</v>
      </c>
      <c r="P113" s="737">
        <v>43958</v>
      </c>
      <c r="Q113" s="632" t="s">
        <v>7446</v>
      </c>
      <c r="R113" s="2">
        <v>1</v>
      </c>
      <c r="S113" s="2">
        <v>2</v>
      </c>
      <c r="T113" s="2" t="s">
        <v>8465</v>
      </c>
      <c r="U113" s="2"/>
      <c r="V113" s="2"/>
    </row>
    <row r="114" spans="1:22" x14ac:dyDescent="0.25">
      <c r="A114" s="737">
        <v>43945</v>
      </c>
      <c r="B114" s="737" t="s">
        <v>7442</v>
      </c>
      <c r="C114" s="2">
        <v>36067</v>
      </c>
      <c r="D114" s="2" t="s">
        <v>759</v>
      </c>
      <c r="E114" s="2" t="s">
        <v>8704</v>
      </c>
      <c r="F114" s="578">
        <v>18.010000000000002</v>
      </c>
      <c r="G114" s="738" t="s">
        <v>7434</v>
      </c>
      <c r="H114" s="578">
        <v>6391.97</v>
      </c>
      <c r="I114" s="738" t="s">
        <v>3090</v>
      </c>
      <c r="J114" s="2">
        <v>10</v>
      </c>
      <c r="K114" s="738">
        <v>6984804933</v>
      </c>
      <c r="L114" s="578" t="s">
        <v>8100</v>
      </c>
      <c r="M114" s="578">
        <v>993</v>
      </c>
      <c r="N114" s="578">
        <v>3</v>
      </c>
      <c r="O114" s="737" t="s">
        <v>7435</v>
      </c>
      <c r="P114" s="737">
        <v>43951</v>
      </c>
      <c r="Q114" s="632" t="s">
        <v>7446</v>
      </c>
      <c r="R114" s="2">
        <v>1</v>
      </c>
      <c r="S114" s="2">
        <v>2</v>
      </c>
      <c r="T114" s="2" t="s">
        <v>8101</v>
      </c>
      <c r="U114" s="2"/>
      <c r="V114" s="2"/>
    </row>
    <row r="115" spans="1:22" x14ac:dyDescent="0.25">
      <c r="A115" s="737">
        <v>43945</v>
      </c>
      <c r="B115" s="737" t="s">
        <v>7442</v>
      </c>
      <c r="C115" s="2">
        <v>36067</v>
      </c>
      <c r="D115" s="2" t="s">
        <v>759</v>
      </c>
      <c r="E115" s="2" t="s">
        <v>8704</v>
      </c>
      <c r="F115" s="578">
        <v>29.99</v>
      </c>
      <c r="G115" s="738" t="s">
        <v>7434</v>
      </c>
      <c r="H115" s="578">
        <v>10647</v>
      </c>
      <c r="I115" s="738" t="s">
        <v>3090</v>
      </c>
      <c r="J115" s="2">
        <v>10</v>
      </c>
      <c r="K115" s="738">
        <v>6984804933</v>
      </c>
      <c r="L115" s="2" t="s">
        <v>8100</v>
      </c>
      <c r="M115" s="578">
        <v>1654</v>
      </c>
      <c r="N115" s="737">
        <v>5</v>
      </c>
      <c r="O115" s="737" t="s">
        <v>7435</v>
      </c>
      <c r="P115" s="737">
        <v>43951</v>
      </c>
      <c r="Q115" s="632" t="s">
        <v>7446</v>
      </c>
      <c r="R115" s="2">
        <v>1</v>
      </c>
      <c r="S115" s="2">
        <v>1</v>
      </c>
      <c r="T115" s="2" t="s">
        <v>8101</v>
      </c>
      <c r="U115" s="2"/>
      <c r="V115" s="2"/>
    </row>
    <row r="116" spans="1:22" x14ac:dyDescent="0.25">
      <c r="A116" s="737">
        <v>43945</v>
      </c>
      <c r="B116" s="737" t="s">
        <v>7442</v>
      </c>
      <c r="C116" s="2">
        <v>36067</v>
      </c>
      <c r="D116" s="2" t="s">
        <v>759</v>
      </c>
      <c r="E116" s="2" t="s">
        <v>8704</v>
      </c>
      <c r="F116" s="578">
        <v>14</v>
      </c>
      <c r="G116" s="738" t="s">
        <v>7434</v>
      </c>
      <c r="H116" s="578">
        <v>4970.51</v>
      </c>
      <c r="I116" s="738" t="s">
        <v>3090</v>
      </c>
      <c r="J116" s="2">
        <v>10</v>
      </c>
      <c r="K116" s="738">
        <v>6984805853</v>
      </c>
      <c r="L116" s="578" t="s">
        <v>8069</v>
      </c>
      <c r="M116" s="578">
        <v>1555</v>
      </c>
      <c r="N116" s="737">
        <v>7</v>
      </c>
      <c r="O116" s="737" t="s">
        <v>7435</v>
      </c>
      <c r="P116" s="737">
        <v>43949</v>
      </c>
      <c r="Q116" s="632" t="s">
        <v>7432</v>
      </c>
      <c r="R116" s="2">
        <v>1</v>
      </c>
      <c r="S116" s="2">
        <v>5</v>
      </c>
      <c r="T116" s="2" t="s">
        <v>8070</v>
      </c>
      <c r="U116" s="2"/>
      <c r="V116" s="2"/>
    </row>
    <row r="117" spans="1:22" x14ac:dyDescent="0.25">
      <c r="A117" s="737">
        <v>43945</v>
      </c>
      <c r="B117" s="737" t="s">
        <v>7442</v>
      </c>
      <c r="C117" s="2">
        <v>36067</v>
      </c>
      <c r="D117" s="2" t="s">
        <v>759</v>
      </c>
      <c r="E117" s="2" t="s">
        <v>8704</v>
      </c>
      <c r="F117" s="578">
        <v>13.5</v>
      </c>
      <c r="G117" s="738" t="s">
        <v>7434</v>
      </c>
      <c r="H117" s="578">
        <v>4792.95</v>
      </c>
      <c r="I117" s="738" t="s">
        <v>3090</v>
      </c>
      <c r="J117" s="2">
        <v>10</v>
      </c>
      <c r="K117" s="738">
        <v>6984806668</v>
      </c>
      <c r="L117" s="578" t="s">
        <v>8087</v>
      </c>
      <c r="M117" s="578">
        <v>1970</v>
      </c>
      <c r="N117" s="578">
        <v>9</v>
      </c>
      <c r="O117" s="737" t="s">
        <v>7435</v>
      </c>
      <c r="P117" s="737">
        <v>43949</v>
      </c>
      <c r="Q117" s="632" t="s">
        <v>7432</v>
      </c>
      <c r="R117" s="2">
        <v>1</v>
      </c>
      <c r="S117" s="2">
        <v>2</v>
      </c>
      <c r="T117" s="2" t="s">
        <v>8088</v>
      </c>
      <c r="U117" s="2"/>
      <c r="V117" s="2"/>
    </row>
    <row r="118" spans="1:22" x14ac:dyDescent="0.25">
      <c r="A118" s="737"/>
      <c r="B118" s="737"/>
      <c r="C118" s="2">
        <v>36067</v>
      </c>
      <c r="D118" s="2"/>
      <c r="E118" s="2"/>
      <c r="F118" s="578" t="s">
        <v>8466</v>
      </c>
      <c r="G118" s="738"/>
      <c r="H118" s="578" t="s">
        <v>8467</v>
      </c>
      <c r="I118" s="738"/>
      <c r="J118" s="2"/>
      <c r="K118" s="738"/>
      <c r="L118" s="578"/>
      <c r="M118" s="578"/>
      <c r="N118" s="737"/>
      <c r="O118" s="737"/>
      <c r="P118" s="737"/>
      <c r="Q118" s="632"/>
      <c r="R118" s="2"/>
      <c r="S118" s="2"/>
      <c r="T118" s="2"/>
      <c r="U118" s="2"/>
      <c r="V118" s="2"/>
    </row>
    <row r="119" spans="1:22" x14ac:dyDescent="0.25">
      <c r="A119" s="737">
        <v>43945</v>
      </c>
      <c r="B119" s="737" t="s">
        <v>7442</v>
      </c>
      <c r="C119" s="2">
        <v>50421</v>
      </c>
      <c r="D119" s="2" t="s">
        <v>819</v>
      </c>
      <c r="E119" s="2" t="s">
        <v>7433</v>
      </c>
      <c r="F119" s="2">
        <v>8.84</v>
      </c>
      <c r="G119" s="738" t="s">
        <v>7444</v>
      </c>
      <c r="H119" s="578">
        <v>442.22</v>
      </c>
      <c r="I119" s="738" t="s">
        <v>3090</v>
      </c>
      <c r="J119" s="2">
        <v>5</v>
      </c>
      <c r="K119" s="738">
        <v>5150000010</v>
      </c>
      <c r="L119" s="2" t="s">
        <v>8073</v>
      </c>
      <c r="M119" s="578">
        <v>3243</v>
      </c>
      <c r="N119" s="578">
        <v>11</v>
      </c>
      <c r="O119" s="737" t="s">
        <v>7435</v>
      </c>
      <c r="P119" s="737">
        <v>43950</v>
      </c>
      <c r="Q119" s="632" t="s">
        <v>7439</v>
      </c>
      <c r="R119" s="2">
        <v>1</v>
      </c>
      <c r="S119" s="2">
        <v>2</v>
      </c>
      <c r="T119" s="2" t="s">
        <v>8074</v>
      </c>
      <c r="U119" s="2"/>
      <c r="V119" s="2"/>
    </row>
    <row r="120" spans="1:22" x14ac:dyDescent="0.25">
      <c r="A120" s="737">
        <v>43951</v>
      </c>
      <c r="B120" s="737" t="s">
        <v>7446</v>
      </c>
      <c r="C120" s="2">
        <v>50421</v>
      </c>
      <c r="D120" s="2" t="s">
        <v>819</v>
      </c>
      <c r="E120" s="2" t="s">
        <v>7433</v>
      </c>
      <c r="F120" s="578">
        <v>1.62</v>
      </c>
      <c r="G120" s="738" t="s">
        <v>7444</v>
      </c>
      <c r="H120" s="578">
        <v>80.959999999999994</v>
      </c>
      <c r="I120" s="738" t="s">
        <v>3090</v>
      </c>
      <c r="J120" s="2">
        <v>5</v>
      </c>
      <c r="K120" s="738">
        <v>5150003074</v>
      </c>
      <c r="L120" s="578" t="s">
        <v>8398</v>
      </c>
      <c r="M120" s="578">
        <v>1947</v>
      </c>
      <c r="N120" s="737">
        <v>3</v>
      </c>
      <c r="O120" s="737" t="s">
        <v>7435</v>
      </c>
      <c r="P120" s="737">
        <v>43956</v>
      </c>
      <c r="Q120" s="632" t="s">
        <v>7432</v>
      </c>
      <c r="R120" s="2">
        <v>1</v>
      </c>
      <c r="S120" s="2">
        <v>7</v>
      </c>
      <c r="T120" s="2" t="s">
        <v>8399</v>
      </c>
      <c r="U120" s="2"/>
      <c r="V120" s="2"/>
    </row>
    <row r="121" spans="1:22" x14ac:dyDescent="0.25">
      <c r="A121" s="737">
        <v>43952</v>
      </c>
      <c r="B121" s="737" t="s">
        <v>7442</v>
      </c>
      <c r="C121" s="2">
        <v>50421</v>
      </c>
      <c r="D121" s="2" t="s">
        <v>819</v>
      </c>
      <c r="E121" s="2" t="s">
        <v>7433</v>
      </c>
      <c r="F121" s="578">
        <v>26.28</v>
      </c>
      <c r="G121" s="738" t="s">
        <v>7444</v>
      </c>
      <c r="H121" s="578">
        <v>1313.96</v>
      </c>
      <c r="I121" s="738" t="s">
        <v>3090</v>
      </c>
      <c r="J121" s="2">
        <v>5</v>
      </c>
      <c r="K121" s="738">
        <v>5150003116</v>
      </c>
      <c r="L121" s="2" t="s">
        <v>8468</v>
      </c>
      <c r="M121" s="578">
        <v>14099</v>
      </c>
      <c r="N121" s="737">
        <v>36</v>
      </c>
      <c r="O121" s="737" t="s">
        <v>7435</v>
      </c>
      <c r="P121" s="737">
        <v>43957</v>
      </c>
      <c r="Q121" s="632" t="s">
        <v>7439</v>
      </c>
      <c r="R121" s="2">
        <v>1</v>
      </c>
      <c r="S121" s="2">
        <v>5</v>
      </c>
      <c r="T121" s="2" t="s">
        <v>8680</v>
      </c>
      <c r="U121" s="2"/>
      <c r="V121" s="2"/>
    </row>
    <row r="122" spans="1:22" x14ac:dyDescent="0.25">
      <c r="A122" s="737">
        <v>43956</v>
      </c>
      <c r="B122" s="737" t="s">
        <v>7432</v>
      </c>
      <c r="C122" s="2">
        <v>50421</v>
      </c>
      <c r="D122" s="2" t="s">
        <v>819</v>
      </c>
      <c r="E122" s="2" t="s">
        <v>7433</v>
      </c>
      <c r="F122" s="578">
        <v>4.5</v>
      </c>
      <c r="G122" s="738" t="s">
        <v>7444</v>
      </c>
      <c r="H122" s="578">
        <v>225.21</v>
      </c>
      <c r="I122" s="738" t="s">
        <v>3090</v>
      </c>
      <c r="J122" s="2">
        <v>5</v>
      </c>
      <c r="K122" s="738">
        <v>5150005179</v>
      </c>
      <c r="L122" s="2" t="s">
        <v>7852</v>
      </c>
      <c r="M122" s="578">
        <v>1166</v>
      </c>
      <c r="N122" s="578">
        <v>4</v>
      </c>
      <c r="O122" s="737" t="s">
        <v>7435</v>
      </c>
      <c r="P122" s="737">
        <v>43961</v>
      </c>
      <c r="Q122" s="632" t="s">
        <v>7437</v>
      </c>
      <c r="R122" s="2">
        <v>3</v>
      </c>
      <c r="S122" s="2">
        <v>1</v>
      </c>
      <c r="T122" s="2" t="s">
        <v>3579</v>
      </c>
      <c r="U122" s="2"/>
      <c r="V122" s="2"/>
    </row>
    <row r="123" spans="1:22" x14ac:dyDescent="0.25">
      <c r="A123" s="737">
        <v>43956</v>
      </c>
      <c r="B123" s="737" t="s">
        <v>7432</v>
      </c>
      <c r="C123" s="2">
        <v>50421</v>
      </c>
      <c r="D123" s="2" t="s">
        <v>819</v>
      </c>
      <c r="E123" s="2" t="s">
        <v>7433</v>
      </c>
      <c r="F123" s="578">
        <v>6.4</v>
      </c>
      <c r="G123" s="738" t="s">
        <v>7444</v>
      </c>
      <c r="H123" s="578">
        <v>319.92</v>
      </c>
      <c r="I123" s="738" t="s">
        <v>3090</v>
      </c>
      <c r="J123" s="2">
        <v>5</v>
      </c>
      <c r="K123" s="738">
        <v>5150005180</v>
      </c>
      <c r="L123" s="2" t="s">
        <v>7850</v>
      </c>
      <c r="M123" s="578">
        <v>1264</v>
      </c>
      <c r="N123" s="578">
        <v>4</v>
      </c>
      <c r="O123" s="737" t="s">
        <v>7435</v>
      </c>
      <c r="P123" s="737">
        <v>43961</v>
      </c>
      <c r="Q123" s="632" t="s">
        <v>7437</v>
      </c>
      <c r="R123" s="2">
        <v>3</v>
      </c>
      <c r="S123" s="2">
        <v>2</v>
      </c>
      <c r="T123" s="2" t="s">
        <v>6624</v>
      </c>
      <c r="U123" s="2"/>
      <c r="V123" s="2"/>
    </row>
    <row r="124" spans="1:22" x14ac:dyDescent="0.25">
      <c r="A124" s="737">
        <v>43950</v>
      </c>
      <c r="B124" s="737" t="s">
        <v>7439</v>
      </c>
      <c r="C124" s="2">
        <v>50421</v>
      </c>
      <c r="D124" s="2" t="s">
        <v>819</v>
      </c>
      <c r="E124" s="2" t="s">
        <v>7433</v>
      </c>
      <c r="F124" s="2">
        <v>1.2</v>
      </c>
      <c r="G124" s="738" t="s">
        <v>7444</v>
      </c>
      <c r="H124" s="578">
        <v>60</v>
      </c>
      <c r="I124" s="738" t="s">
        <v>3090</v>
      </c>
      <c r="J124" s="2">
        <v>5</v>
      </c>
      <c r="K124" s="738">
        <v>5150040127</v>
      </c>
      <c r="L124" s="2" t="s">
        <v>8422</v>
      </c>
      <c r="M124" s="578">
        <v>550</v>
      </c>
      <c r="N124" s="578">
        <v>2</v>
      </c>
      <c r="O124" s="2" t="s">
        <v>8409</v>
      </c>
      <c r="P124" s="737">
        <v>43955</v>
      </c>
      <c r="Q124" s="632" t="s">
        <v>7436</v>
      </c>
      <c r="R124" s="2">
        <v>1</v>
      </c>
      <c r="S124" s="2">
        <v>2</v>
      </c>
      <c r="T124" s="2" t="s">
        <v>8423</v>
      </c>
      <c r="U124" s="2"/>
      <c r="V124" s="2"/>
    </row>
    <row r="125" spans="1:22" x14ac:dyDescent="0.25">
      <c r="A125" s="737">
        <v>43951</v>
      </c>
      <c r="B125" s="737" t="s">
        <v>7446</v>
      </c>
      <c r="C125" s="2">
        <v>50421</v>
      </c>
      <c r="D125" s="2" t="s">
        <v>819</v>
      </c>
      <c r="E125" s="2" t="s">
        <v>7433</v>
      </c>
      <c r="F125" s="578">
        <v>1.2</v>
      </c>
      <c r="G125" s="738" t="s">
        <v>7444</v>
      </c>
      <c r="H125" s="578">
        <v>60</v>
      </c>
      <c r="I125" s="738" t="s">
        <v>3090</v>
      </c>
      <c r="J125" s="2">
        <v>5</v>
      </c>
      <c r="K125" s="738">
        <v>5150040127</v>
      </c>
      <c r="L125" s="578" t="s">
        <v>8422</v>
      </c>
      <c r="M125" s="578">
        <v>550</v>
      </c>
      <c r="N125" s="737">
        <v>2</v>
      </c>
      <c r="O125" s="737" t="s">
        <v>8409</v>
      </c>
      <c r="P125" s="737">
        <v>43956</v>
      </c>
      <c r="Q125" s="632" t="s">
        <v>7432</v>
      </c>
      <c r="R125" s="2">
        <v>1</v>
      </c>
      <c r="S125" s="2">
        <v>1</v>
      </c>
      <c r="T125" s="2" t="s">
        <v>8423</v>
      </c>
      <c r="U125" s="2"/>
      <c r="V125" s="2"/>
    </row>
    <row r="126" spans="1:22" x14ac:dyDescent="0.25">
      <c r="A126" s="737">
        <v>43945</v>
      </c>
      <c r="B126" s="737" t="s">
        <v>7442</v>
      </c>
      <c r="C126" s="2">
        <v>50421</v>
      </c>
      <c r="D126" s="2" t="s">
        <v>819</v>
      </c>
      <c r="E126" s="2" t="s">
        <v>7433</v>
      </c>
      <c r="F126" s="578">
        <v>3.2</v>
      </c>
      <c r="G126" s="738" t="s">
        <v>7444</v>
      </c>
      <c r="H126" s="578">
        <v>160.1</v>
      </c>
      <c r="I126" s="738" t="s">
        <v>3090</v>
      </c>
      <c r="J126" s="2">
        <v>5</v>
      </c>
      <c r="K126" s="738">
        <v>6984806783</v>
      </c>
      <c r="L126" s="2" t="s">
        <v>8094</v>
      </c>
      <c r="M126" s="578">
        <v>492</v>
      </c>
      <c r="N126" s="737">
        <v>2</v>
      </c>
      <c r="O126" s="737" t="s">
        <v>7435</v>
      </c>
      <c r="P126" s="737">
        <v>43948</v>
      </c>
      <c r="Q126" s="632" t="s">
        <v>7436</v>
      </c>
      <c r="R126" s="2">
        <v>1</v>
      </c>
      <c r="S126" s="2">
        <v>2</v>
      </c>
      <c r="T126" s="2" t="s">
        <v>6624</v>
      </c>
      <c r="U126" s="2"/>
      <c r="V126" s="2"/>
    </row>
    <row r="127" spans="1:22" x14ac:dyDescent="0.25">
      <c r="A127" s="737"/>
      <c r="B127" s="737"/>
      <c r="C127" s="2">
        <v>50421</v>
      </c>
      <c r="D127" s="2"/>
      <c r="E127" s="2"/>
      <c r="F127" s="578" t="s">
        <v>8469</v>
      </c>
      <c r="G127" s="738"/>
      <c r="H127" s="578" t="s">
        <v>8681</v>
      </c>
      <c r="I127" s="738"/>
      <c r="J127" s="2"/>
      <c r="K127" s="738"/>
      <c r="L127" s="578"/>
      <c r="M127" s="578"/>
      <c r="N127" s="578"/>
      <c r="O127" s="737"/>
      <c r="P127" s="737"/>
      <c r="Q127" s="632"/>
      <c r="R127" s="2"/>
      <c r="S127" s="2"/>
      <c r="T127" s="2"/>
      <c r="U127" s="2"/>
      <c r="V127" s="2"/>
    </row>
    <row r="128" spans="1:22" x14ac:dyDescent="0.25">
      <c r="A128" s="737">
        <v>43945</v>
      </c>
      <c r="B128" s="737" t="s">
        <v>7442</v>
      </c>
      <c r="C128" s="2">
        <v>50452</v>
      </c>
      <c r="D128" s="2" t="s">
        <v>824</v>
      </c>
      <c r="E128" s="2" t="s">
        <v>7433</v>
      </c>
      <c r="F128" s="2">
        <v>22</v>
      </c>
      <c r="G128" s="738" t="s">
        <v>7444</v>
      </c>
      <c r="H128" s="578">
        <v>704.03</v>
      </c>
      <c r="I128" s="738" t="s">
        <v>3090</v>
      </c>
      <c r="J128" s="2">
        <v>5</v>
      </c>
      <c r="K128" s="738">
        <v>5150000010</v>
      </c>
      <c r="L128" s="2" t="s">
        <v>8073</v>
      </c>
      <c r="M128" s="578">
        <v>3243</v>
      </c>
      <c r="N128" s="578">
        <v>11</v>
      </c>
      <c r="O128" s="2" t="s">
        <v>7435</v>
      </c>
      <c r="P128" s="737">
        <v>43950</v>
      </c>
      <c r="Q128" s="632" t="s">
        <v>7439</v>
      </c>
      <c r="R128" s="2">
        <v>1</v>
      </c>
      <c r="S128" s="2">
        <v>2</v>
      </c>
      <c r="T128" s="2" t="s">
        <v>8074</v>
      </c>
      <c r="U128" s="2"/>
      <c r="V128" s="2"/>
    </row>
    <row r="129" spans="1:22" x14ac:dyDescent="0.25">
      <c r="A129" s="737">
        <v>43945</v>
      </c>
      <c r="B129" s="737" t="s">
        <v>7442</v>
      </c>
      <c r="C129" s="2">
        <v>50452</v>
      </c>
      <c r="D129" s="2" t="s">
        <v>824</v>
      </c>
      <c r="E129" s="2" t="s">
        <v>7433</v>
      </c>
      <c r="F129" s="2">
        <v>11.99</v>
      </c>
      <c r="G129" s="738" t="s">
        <v>7444</v>
      </c>
      <c r="H129" s="578">
        <v>383.68</v>
      </c>
      <c r="I129" s="738" t="s">
        <v>3090</v>
      </c>
      <c r="J129" s="2">
        <v>5</v>
      </c>
      <c r="K129" s="738">
        <v>5150000027</v>
      </c>
      <c r="L129" s="578" t="s">
        <v>8075</v>
      </c>
      <c r="M129" s="578">
        <v>1029</v>
      </c>
      <c r="N129" s="578">
        <v>3</v>
      </c>
      <c r="O129" s="737" t="s">
        <v>7435</v>
      </c>
      <c r="P129" s="737">
        <v>43950</v>
      </c>
      <c r="Q129" s="632" t="s">
        <v>7439</v>
      </c>
      <c r="R129" s="2">
        <v>1</v>
      </c>
      <c r="S129" s="2">
        <v>3</v>
      </c>
      <c r="T129" s="2" t="s">
        <v>8076</v>
      </c>
      <c r="U129" s="2"/>
      <c r="V129" s="2"/>
    </row>
    <row r="130" spans="1:22" x14ac:dyDescent="0.25">
      <c r="A130" s="737">
        <v>43945</v>
      </c>
      <c r="B130" s="737" t="s">
        <v>7442</v>
      </c>
      <c r="C130" s="2">
        <v>50452</v>
      </c>
      <c r="D130" s="2" t="s">
        <v>824</v>
      </c>
      <c r="E130" s="2" t="s">
        <v>7433</v>
      </c>
      <c r="F130" s="2">
        <v>24.75</v>
      </c>
      <c r="G130" s="738" t="s">
        <v>7444</v>
      </c>
      <c r="H130" s="578">
        <v>792.12</v>
      </c>
      <c r="I130" s="738" t="s">
        <v>3090</v>
      </c>
      <c r="J130" s="2">
        <v>5</v>
      </c>
      <c r="K130" s="738">
        <v>5150003850</v>
      </c>
      <c r="L130" s="578" t="s">
        <v>8102</v>
      </c>
      <c r="M130" s="578">
        <v>2074</v>
      </c>
      <c r="N130" s="578">
        <v>6</v>
      </c>
      <c r="O130" s="737" t="s">
        <v>7435</v>
      </c>
      <c r="P130" s="737">
        <v>43950</v>
      </c>
      <c r="Q130" s="632" t="s">
        <v>7439</v>
      </c>
      <c r="R130" s="2">
        <v>1</v>
      </c>
      <c r="S130" s="2">
        <v>1</v>
      </c>
      <c r="T130" s="2" t="s">
        <v>8103</v>
      </c>
      <c r="U130" s="2"/>
      <c r="V130" s="2"/>
    </row>
    <row r="131" spans="1:22" x14ac:dyDescent="0.25">
      <c r="A131" s="737">
        <v>43945</v>
      </c>
      <c r="B131" s="737" t="s">
        <v>7442</v>
      </c>
      <c r="C131" s="2">
        <v>50452</v>
      </c>
      <c r="D131" s="2" t="s">
        <v>824</v>
      </c>
      <c r="E131" s="2" t="s">
        <v>7433</v>
      </c>
      <c r="F131" s="2">
        <v>3</v>
      </c>
      <c r="G131" s="738" t="s">
        <v>7444</v>
      </c>
      <c r="H131" s="578">
        <v>96.02</v>
      </c>
      <c r="I131" s="738" t="s">
        <v>3090</v>
      </c>
      <c r="J131" s="2">
        <v>5</v>
      </c>
      <c r="K131" s="738">
        <v>5150003888</v>
      </c>
      <c r="L131" s="2" t="s">
        <v>8104</v>
      </c>
      <c r="M131" s="578">
        <v>1097</v>
      </c>
      <c r="N131" s="578">
        <v>3</v>
      </c>
      <c r="O131" s="2" t="s">
        <v>7443</v>
      </c>
      <c r="P131" s="737">
        <v>43948</v>
      </c>
      <c r="Q131" s="632" t="s">
        <v>7436</v>
      </c>
      <c r="R131" s="2">
        <v>1</v>
      </c>
      <c r="S131" s="2">
        <v>2</v>
      </c>
      <c r="T131" s="2" t="s">
        <v>8105</v>
      </c>
      <c r="U131" s="2"/>
      <c r="V131" s="2"/>
    </row>
    <row r="132" spans="1:22" x14ac:dyDescent="0.25">
      <c r="A132" s="737">
        <v>43945</v>
      </c>
      <c r="B132" s="737" t="s">
        <v>7442</v>
      </c>
      <c r="C132" s="2">
        <v>50452</v>
      </c>
      <c r="D132" s="2" t="s">
        <v>824</v>
      </c>
      <c r="E132" s="2" t="s">
        <v>7433</v>
      </c>
      <c r="F132" s="2">
        <v>4</v>
      </c>
      <c r="G132" s="738" t="s">
        <v>7444</v>
      </c>
      <c r="H132" s="578">
        <v>127.97</v>
      </c>
      <c r="I132" s="738" t="s">
        <v>3090</v>
      </c>
      <c r="J132" s="2">
        <v>5</v>
      </c>
      <c r="K132" s="738">
        <v>5150003888</v>
      </c>
      <c r="L132" s="2" t="s">
        <v>8104</v>
      </c>
      <c r="M132" s="578">
        <v>1462</v>
      </c>
      <c r="N132" s="2">
        <v>4</v>
      </c>
      <c r="O132" s="2" t="s">
        <v>7443</v>
      </c>
      <c r="P132" s="737">
        <v>43949</v>
      </c>
      <c r="Q132" s="632" t="s">
        <v>7432</v>
      </c>
      <c r="R132" s="2">
        <v>1</v>
      </c>
      <c r="S132" s="2">
        <v>1</v>
      </c>
      <c r="T132" s="2" t="s">
        <v>8105</v>
      </c>
      <c r="U132" s="2"/>
      <c r="V132" s="2"/>
    </row>
    <row r="133" spans="1:22" x14ac:dyDescent="0.25">
      <c r="A133" s="737">
        <v>43957</v>
      </c>
      <c r="B133" s="737" t="s">
        <v>7439</v>
      </c>
      <c r="C133" s="2">
        <v>50452</v>
      </c>
      <c r="D133" s="2" t="s">
        <v>824</v>
      </c>
      <c r="E133" s="2" t="s">
        <v>7433</v>
      </c>
      <c r="F133" s="2">
        <v>16.46</v>
      </c>
      <c r="G133" s="738" t="s">
        <v>7444</v>
      </c>
      <c r="H133" s="578">
        <v>526.73</v>
      </c>
      <c r="I133" s="738" t="s">
        <v>3090</v>
      </c>
      <c r="J133" s="2">
        <v>5</v>
      </c>
      <c r="K133" s="738">
        <v>5150004016</v>
      </c>
      <c r="L133" s="2" t="s">
        <v>8428</v>
      </c>
      <c r="M133" s="578">
        <v>2645</v>
      </c>
      <c r="N133" s="2">
        <v>6</v>
      </c>
      <c r="O133" s="2" t="s">
        <v>7435</v>
      </c>
      <c r="P133" s="737">
        <v>43962</v>
      </c>
      <c r="Q133" s="632" t="s">
        <v>7436</v>
      </c>
      <c r="R133" s="2">
        <v>1</v>
      </c>
      <c r="S133" s="2">
        <v>4</v>
      </c>
      <c r="T133" s="2" t="s">
        <v>8470</v>
      </c>
      <c r="U133" s="2"/>
      <c r="V133" s="2"/>
    </row>
    <row r="134" spans="1:22" x14ac:dyDescent="0.25">
      <c r="A134" s="737">
        <v>43958</v>
      </c>
      <c r="B134" s="737" t="s">
        <v>7446</v>
      </c>
      <c r="C134" s="2">
        <v>50452</v>
      </c>
      <c r="D134" s="2" t="s">
        <v>824</v>
      </c>
      <c r="E134" s="2" t="s">
        <v>7433</v>
      </c>
      <c r="F134" s="2">
        <v>27.44</v>
      </c>
      <c r="G134" s="738" t="s">
        <v>7444</v>
      </c>
      <c r="H134" s="578">
        <v>878.01</v>
      </c>
      <c r="I134" s="738" t="s">
        <v>3090</v>
      </c>
      <c r="J134" s="2">
        <v>5</v>
      </c>
      <c r="K134" s="738">
        <v>5150004016</v>
      </c>
      <c r="L134" s="2" t="s">
        <v>8428</v>
      </c>
      <c r="M134" s="578">
        <v>4409</v>
      </c>
      <c r="N134" s="2">
        <v>10</v>
      </c>
      <c r="O134" s="2" t="s">
        <v>7435</v>
      </c>
      <c r="P134" s="737">
        <v>43963</v>
      </c>
      <c r="Q134" s="632" t="s">
        <v>7432</v>
      </c>
      <c r="R134" s="2">
        <v>1</v>
      </c>
      <c r="S134" s="2">
        <v>1</v>
      </c>
      <c r="T134" s="2" t="s">
        <v>8470</v>
      </c>
      <c r="U134" s="2"/>
      <c r="V134" s="2"/>
    </row>
    <row r="135" spans="1:22" x14ac:dyDescent="0.25">
      <c r="A135" s="737">
        <v>43950</v>
      </c>
      <c r="B135" s="737" t="s">
        <v>7439</v>
      </c>
      <c r="C135" s="2">
        <v>50452</v>
      </c>
      <c r="D135" s="2" t="s">
        <v>824</v>
      </c>
      <c r="E135" s="2" t="s">
        <v>7433</v>
      </c>
      <c r="F135" s="2">
        <v>9.94</v>
      </c>
      <c r="G135" s="738" t="s">
        <v>7444</v>
      </c>
      <c r="H135" s="578">
        <v>317.95</v>
      </c>
      <c r="I135" s="738" t="s">
        <v>3090</v>
      </c>
      <c r="J135" s="2">
        <v>5</v>
      </c>
      <c r="K135" s="738">
        <v>5150004535</v>
      </c>
      <c r="L135" s="2" t="s">
        <v>8418</v>
      </c>
      <c r="M135" s="578">
        <v>1968</v>
      </c>
      <c r="N135" s="578">
        <v>6</v>
      </c>
      <c r="O135" s="2" t="s">
        <v>8409</v>
      </c>
      <c r="P135" s="737">
        <v>43955</v>
      </c>
      <c r="Q135" s="632" t="s">
        <v>7436</v>
      </c>
      <c r="R135" s="2">
        <v>1</v>
      </c>
      <c r="S135" s="2">
        <v>1</v>
      </c>
      <c r="T135" s="2" t="s">
        <v>8419</v>
      </c>
      <c r="U135" s="2"/>
      <c r="V135" s="2"/>
    </row>
    <row r="136" spans="1:22" x14ac:dyDescent="0.25">
      <c r="A136" s="737">
        <v>43949</v>
      </c>
      <c r="B136" s="737" t="s">
        <v>7432</v>
      </c>
      <c r="C136" s="2">
        <v>50452</v>
      </c>
      <c r="D136" s="2" t="s">
        <v>824</v>
      </c>
      <c r="E136" s="2" t="s">
        <v>7433</v>
      </c>
      <c r="F136" s="2">
        <v>4.03</v>
      </c>
      <c r="G136" s="738" t="s">
        <v>7444</v>
      </c>
      <c r="H136" s="578">
        <v>129.09</v>
      </c>
      <c r="I136" s="738" t="s">
        <v>3090</v>
      </c>
      <c r="J136" s="2">
        <v>5</v>
      </c>
      <c r="K136" s="738">
        <v>5150004546</v>
      </c>
      <c r="L136" s="2" t="s">
        <v>8420</v>
      </c>
      <c r="M136" s="578">
        <v>686</v>
      </c>
      <c r="N136" s="578">
        <v>2</v>
      </c>
      <c r="O136" s="2" t="s">
        <v>8409</v>
      </c>
      <c r="P136" s="737">
        <v>43954</v>
      </c>
      <c r="Q136" s="632" t="s">
        <v>7437</v>
      </c>
      <c r="R136" s="2">
        <v>3</v>
      </c>
      <c r="S136" s="2">
        <v>1</v>
      </c>
      <c r="T136" s="2" t="s">
        <v>8421</v>
      </c>
      <c r="U136" s="2"/>
      <c r="V136" s="2"/>
    </row>
    <row r="137" spans="1:22" x14ac:dyDescent="0.25">
      <c r="A137" s="737">
        <v>43950</v>
      </c>
      <c r="B137" s="737" t="s">
        <v>7439</v>
      </c>
      <c r="C137" s="2">
        <v>50452</v>
      </c>
      <c r="D137" s="2" t="s">
        <v>824</v>
      </c>
      <c r="E137" s="2" t="s">
        <v>7433</v>
      </c>
      <c r="F137" s="2">
        <v>0.66</v>
      </c>
      <c r="G137" s="738" t="s">
        <v>7444</v>
      </c>
      <c r="H137" s="578">
        <v>21.2</v>
      </c>
      <c r="I137" s="738" t="s">
        <v>3090</v>
      </c>
      <c r="J137" s="2">
        <v>5</v>
      </c>
      <c r="K137" s="738">
        <v>5150040127</v>
      </c>
      <c r="L137" s="2" t="s">
        <v>8422</v>
      </c>
      <c r="M137" s="578">
        <v>550</v>
      </c>
      <c r="N137" s="578">
        <v>2</v>
      </c>
      <c r="O137" s="2" t="s">
        <v>8409</v>
      </c>
      <c r="P137" s="737">
        <v>43955</v>
      </c>
      <c r="Q137" s="632" t="s">
        <v>7436</v>
      </c>
      <c r="R137" s="2">
        <v>1</v>
      </c>
      <c r="S137" s="2">
        <v>2</v>
      </c>
      <c r="T137" s="2" t="s">
        <v>8423</v>
      </c>
      <c r="U137" s="2"/>
      <c r="V137" s="2"/>
    </row>
    <row r="138" spans="1:22" x14ac:dyDescent="0.25">
      <c r="A138" s="737">
        <v>43951</v>
      </c>
      <c r="B138" s="737" t="s">
        <v>7446</v>
      </c>
      <c r="C138" s="2">
        <v>50452</v>
      </c>
      <c r="D138" s="2" t="s">
        <v>824</v>
      </c>
      <c r="E138" s="2" t="s">
        <v>7433</v>
      </c>
      <c r="F138" s="2">
        <v>0.66</v>
      </c>
      <c r="G138" s="738" t="s">
        <v>7444</v>
      </c>
      <c r="H138" s="578">
        <v>21.2</v>
      </c>
      <c r="I138" s="738" t="s">
        <v>3090</v>
      </c>
      <c r="J138" s="2">
        <v>5</v>
      </c>
      <c r="K138" s="738">
        <v>5150040127</v>
      </c>
      <c r="L138" s="2" t="s">
        <v>8422</v>
      </c>
      <c r="M138" s="578">
        <v>550</v>
      </c>
      <c r="N138" s="2">
        <v>2</v>
      </c>
      <c r="O138" s="2" t="s">
        <v>8409</v>
      </c>
      <c r="P138" s="737">
        <v>43956</v>
      </c>
      <c r="Q138" s="632" t="s">
        <v>7432</v>
      </c>
      <c r="R138" s="2">
        <v>1</v>
      </c>
      <c r="S138" s="2">
        <v>1</v>
      </c>
      <c r="T138" s="2" t="s">
        <v>8423</v>
      </c>
      <c r="U138" s="2"/>
      <c r="V138" s="2"/>
    </row>
    <row r="139" spans="1:22" x14ac:dyDescent="0.25">
      <c r="A139" s="737">
        <v>43951</v>
      </c>
      <c r="B139" s="737" t="s">
        <v>7446</v>
      </c>
      <c r="C139" s="2">
        <v>50452</v>
      </c>
      <c r="D139" s="2" t="s">
        <v>824</v>
      </c>
      <c r="E139" s="2" t="s">
        <v>7433</v>
      </c>
      <c r="F139" s="2">
        <v>3.46</v>
      </c>
      <c r="G139" s="738" t="s">
        <v>7444</v>
      </c>
      <c r="H139" s="578">
        <v>110.65</v>
      </c>
      <c r="I139" s="738" t="s">
        <v>3090</v>
      </c>
      <c r="J139" s="2">
        <v>5</v>
      </c>
      <c r="K139" s="738">
        <v>5150040148</v>
      </c>
      <c r="L139" s="2" t="s">
        <v>8424</v>
      </c>
      <c r="M139" s="578">
        <v>508</v>
      </c>
      <c r="N139" s="578">
        <v>2</v>
      </c>
      <c r="O139" s="2" t="s">
        <v>8409</v>
      </c>
      <c r="P139" s="737">
        <v>43956</v>
      </c>
      <c r="Q139" s="632" t="s">
        <v>7432</v>
      </c>
      <c r="R139" s="2">
        <v>1</v>
      </c>
      <c r="S139" s="2">
        <v>2</v>
      </c>
      <c r="T139" s="2" t="s">
        <v>8425</v>
      </c>
      <c r="U139" s="2"/>
      <c r="V139" s="2"/>
    </row>
    <row r="140" spans="1:22" x14ac:dyDescent="0.25">
      <c r="A140" s="737"/>
      <c r="B140" s="737"/>
      <c r="C140" s="2">
        <v>50452</v>
      </c>
      <c r="D140" s="2"/>
      <c r="E140" s="2"/>
      <c r="F140" s="2" t="s">
        <v>8471</v>
      </c>
      <c r="G140" s="738"/>
      <c r="H140" s="578" t="s">
        <v>8472</v>
      </c>
      <c r="I140" s="738"/>
      <c r="J140" s="2"/>
      <c r="K140" s="738"/>
      <c r="L140" s="2"/>
      <c r="M140" s="578"/>
      <c r="N140" s="578"/>
      <c r="O140" s="2"/>
      <c r="P140" s="737"/>
      <c r="Q140" s="632"/>
      <c r="R140" s="2"/>
      <c r="S140" s="2"/>
      <c r="T140" s="2"/>
      <c r="U140" s="2"/>
      <c r="V140" s="2"/>
    </row>
    <row r="141" spans="1:22" x14ac:dyDescent="0.25">
      <c r="A141" s="737">
        <v>43945</v>
      </c>
      <c r="B141" s="737" t="s">
        <v>7442</v>
      </c>
      <c r="C141" s="2">
        <v>50471</v>
      </c>
      <c r="D141" s="2" t="s">
        <v>825</v>
      </c>
      <c r="E141" s="2" t="s">
        <v>7433</v>
      </c>
      <c r="F141" s="2">
        <v>3</v>
      </c>
      <c r="G141" s="738" t="s">
        <v>7434</v>
      </c>
      <c r="H141" s="578">
        <v>1026.23</v>
      </c>
      <c r="I141" s="738" t="s">
        <v>3090</v>
      </c>
      <c r="J141" s="2">
        <v>15</v>
      </c>
      <c r="K141" s="738">
        <v>5150003888</v>
      </c>
      <c r="L141" s="2" t="s">
        <v>8104</v>
      </c>
      <c r="M141" s="578">
        <v>1097</v>
      </c>
      <c r="N141" s="578">
        <v>3</v>
      </c>
      <c r="O141" s="2" t="s">
        <v>7443</v>
      </c>
      <c r="P141" s="737">
        <v>43948</v>
      </c>
      <c r="Q141" s="632" t="s">
        <v>7436</v>
      </c>
      <c r="R141" s="2">
        <v>1</v>
      </c>
      <c r="S141" s="2">
        <v>2</v>
      </c>
      <c r="T141" s="2" t="s">
        <v>8105</v>
      </c>
      <c r="U141" s="2"/>
      <c r="V141" s="2"/>
    </row>
    <row r="142" spans="1:22" x14ac:dyDescent="0.25">
      <c r="A142" s="737">
        <v>43945</v>
      </c>
      <c r="B142" s="737" t="s">
        <v>7442</v>
      </c>
      <c r="C142" s="2">
        <v>50471</v>
      </c>
      <c r="D142" s="2" t="s">
        <v>825</v>
      </c>
      <c r="E142" s="2" t="s">
        <v>7433</v>
      </c>
      <c r="F142" s="2">
        <v>4</v>
      </c>
      <c r="G142" s="738" t="s">
        <v>7434</v>
      </c>
      <c r="H142" s="578">
        <v>1367.64</v>
      </c>
      <c r="I142" s="738" t="s">
        <v>3090</v>
      </c>
      <c r="J142" s="2">
        <v>15</v>
      </c>
      <c r="K142" s="738">
        <v>5150003888</v>
      </c>
      <c r="L142" s="2" t="s">
        <v>8104</v>
      </c>
      <c r="M142" s="578">
        <v>1462</v>
      </c>
      <c r="N142" s="578">
        <v>4</v>
      </c>
      <c r="O142" s="2" t="s">
        <v>7443</v>
      </c>
      <c r="P142" s="737">
        <v>43949</v>
      </c>
      <c r="Q142" s="632" t="s">
        <v>7432</v>
      </c>
      <c r="R142" s="2">
        <v>1</v>
      </c>
      <c r="S142" s="2">
        <v>1</v>
      </c>
      <c r="T142" s="2" t="s">
        <v>8105</v>
      </c>
      <c r="U142" s="2"/>
      <c r="V142" s="2"/>
    </row>
    <row r="143" spans="1:22" x14ac:dyDescent="0.25">
      <c r="A143" s="737">
        <v>43947</v>
      </c>
      <c r="B143" s="737" t="s">
        <v>7437</v>
      </c>
      <c r="C143" s="2">
        <v>50471</v>
      </c>
      <c r="D143" s="2" t="s">
        <v>825</v>
      </c>
      <c r="E143" s="2" t="s">
        <v>7433</v>
      </c>
      <c r="F143" s="2">
        <v>15</v>
      </c>
      <c r="G143" s="738" t="s">
        <v>7434</v>
      </c>
      <c r="H143" s="578">
        <v>5129.28</v>
      </c>
      <c r="I143" s="738" t="s">
        <v>3090</v>
      </c>
      <c r="J143" s="2">
        <v>15</v>
      </c>
      <c r="K143" s="738">
        <v>5150004016</v>
      </c>
      <c r="L143" s="2" t="s">
        <v>8428</v>
      </c>
      <c r="M143" s="578">
        <v>2645</v>
      </c>
      <c r="N143" s="578">
        <v>6</v>
      </c>
      <c r="O143" s="2" t="s">
        <v>7435</v>
      </c>
      <c r="P143" s="737">
        <v>43962</v>
      </c>
      <c r="Q143" s="632" t="s">
        <v>7436</v>
      </c>
      <c r="R143" s="2">
        <v>1</v>
      </c>
      <c r="S143" s="2">
        <v>4</v>
      </c>
      <c r="T143" s="2" t="s">
        <v>8470</v>
      </c>
      <c r="U143" s="2"/>
      <c r="V143" s="2"/>
    </row>
    <row r="144" spans="1:22" x14ac:dyDescent="0.25">
      <c r="A144" s="737">
        <v>43948</v>
      </c>
      <c r="B144" s="737" t="s">
        <v>7436</v>
      </c>
      <c r="C144" s="2">
        <v>50471</v>
      </c>
      <c r="D144" s="2" t="s">
        <v>825</v>
      </c>
      <c r="E144" s="2" t="s">
        <v>7433</v>
      </c>
      <c r="F144" s="2">
        <v>25</v>
      </c>
      <c r="G144" s="738" t="s">
        <v>7434</v>
      </c>
      <c r="H144" s="578">
        <v>8550.1200000000008</v>
      </c>
      <c r="I144" s="738" t="s">
        <v>3090</v>
      </c>
      <c r="J144" s="2">
        <v>15</v>
      </c>
      <c r="K144" s="738">
        <v>5150004016</v>
      </c>
      <c r="L144" s="2" t="s">
        <v>8428</v>
      </c>
      <c r="M144" s="578">
        <v>4409</v>
      </c>
      <c r="N144" s="578">
        <v>10</v>
      </c>
      <c r="O144" s="2" t="s">
        <v>7435</v>
      </c>
      <c r="P144" s="737">
        <v>43963</v>
      </c>
      <c r="Q144" s="632" t="s">
        <v>7432</v>
      </c>
      <c r="R144" s="2">
        <v>1</v>
      </c>
      <c r="S144" s="2">
        <v>1</v>
      </c>
      <c r="T144" s="2" t="s">
        <v>8470</v>
      </c>
      <c r="U144" s="2"/>
      <c r="V144" s="2"/>
    </row>
    <row r="145" spans="1:22" x14ac:dyDescent="0.25">
      <c r="A145" s="737">
        <v>43945</v>
      </c>
      <c r="B145" s="737" t="s">
        <v>7442</v>
      </c>
      <c r="C145" s="2">
        <v>50471</v>
      </c>
      <c r="D145" s="2" t="s">
        <v>825</v>
      </c>
      <c r="E145" s="2" t="s">
        <v>7433</v>
      </c>
      <c r="F145" s="2">
        <v>24</v>
      </c>
      <c r="G145" s="738" t="s">
        <v>7434</v>
      </c>
      <c r="H145" s="578">
        <v>8206.7900000000009</v>
      </c>
      <c r="I145" s="738" t="s">
        <v>3090</v>
      </c>
      <c r="J145" s="2">
        <v>15</v>
      </c>
      <c r="K145" s="738">
        <v>6984804938</v>
      </c>
      <c r="L145" s="2" t="s">
        <v>8106</v>
      </c>
      <c r="M145" s="578">
        <v>1996</v>
      </c>
      <c r="N145" s="578">
        <v>6</v>
      </c>
      <c r="O145" s="2" t="s">
        <v>7435</v>
      </c>
      <c r="P145" s="737">
        <v>43950</v>
      </c>
      <c r="Q145" s="632" t="s">
        <v>7439</v>
      </c>
      <c r="R145" s="2">
        <v>1</v>
      </c>
      <c r="S145" s="2">
        <v>4</v>
      </c>
      <c r="T145" s="2" t="s">
        <v>8107</v>
      </c>
      <c r="U145" s="2"/>
      <c r="V145" s="2"/>
    </row>
    <row r="146" spans="1:22" x14ac:dyDescent="0.25">
      <c r="A146" s="737"/>
      <c r="B146" s="737"/>
      <c r="C146" s="2">
        <v>50471</v>
      </c>
      <c r="D146" s="2"/>
      <c r="E146" s="2"/>
      <c r="F146" s="2" t="s">
        <v>8473</v>
      </c>
      <c r="G146" s="738"/>
      <c r="H146" s="578" t="s">
        <v>8474</v>
      </c>
      <c r="I146" s="738"/>
      <c r="J146" s="2"/>
      <c r="K146" s="738"/>
      <c r="L146" s="2"/>
      <c r="M146" s="578"/>
      <c r="N146" s="2"/>
      <c r="O146" s="2"/>
      <c r="P146" s="737"/>
      <c r="Q146" s="632"/>
      <c r="R146" s="2"/>
      <c r="S146" s="2"/>
      <c r="T146" s="2"/>
      <c r="U146" s="2"/>
      <c r="V146" s="2"/>
    </row>
    <row r="147" spans="1:22" x14ac:dyDescent="0.25">
      <c r="A147" s="737">
        <v>43945</v>
      </c>
      <c r="B147" s="737" t="s">
        <v>7442</v>
      </c>
      <c r="C147" s="2">
        <v>50472</v>
      </c>
      <c r="D147" s="2" t="s">
        <v>826</v>
      </c>
      <c r="E147" s="2" t="s">
        <v>7433</v>
      </c>
      <c r="F147" s="2">
        <v>18</v>
      </c>
      <c r="G147" s="738" t="s">
        <v>7434</v>
      </c>
      <c r="H147" s="578">
        <v>7201.12</v>
      </c>
      <c r="I147" s="738" t="s">
        <v>3090</v>
      </c>
      <c r="J147" s="2">
        <v>12</v>
      </c>
      <c r="K147" s="738">
        <v>5150003850</v>
      </c>
      <c r="L147" s="2" t="s">
        <v>8102</v>
      </c>
      <c r="M147" s="578">
        <v>2074</v>
      </c>
      <c r="N147" s="2">
        <v>6</v>
      </c>
      <c r="O147" s="2" t="s">
        <v>7435</v>
      </c>
      <c r="P147" s="737">
        <v>43950</v>
      </c>
      <c r="Q147" s="632" t="s">
        <v>7439</v>
      </c>
      <c r="R147" s="2">
        <v>1</v>
      </c>
      <c r="S147" s="2">
        <v>1</v>
      </c>
      <c r="T147" s="2" t="s">
        <v>8103</v>
      </c>
      <c r="U147" s="2"/>
      <c r="V147" s="2"/>
    </row>
    <row r="148" spans="1:22" x14ac:dyDescent="0.25">
      <c r="A148" s="737">
        <v>43945</v>
      </c>
      <c r="B148" s="737" t="s">
        <v>7442</v>
      </c>
      <c r="C148" s="2">
        <v>50472</v>
      </c>
      <c r="D148" s="2" t="s">
        <v>826</v>
      </c>
      <c r="E148" s="2" t="s">
        <v>7433</v>
      </c>
      <c r="F148" s="2">
        <v>3</v>
      </c>
      <c r="G148" s="738" t="s">
        <v>7434</v>
      </c>
      <c r="H148" s="578">
        <v>1200.26</v>
      </c>
      <c r="I148" s="738" t="s">
        <v>3090</v>
      </c>
      <c r="J148" s="2">
        <v>12</v>
      </c>
      <c r="K148" s="738">
        <v>5150004804</v>
      </c>
      <c r="L148" s="2" t="s">
        <v>8475</v>
      </c>
      <c r="M148" s="578">
        <v>1246</v>
      </c>
      <c r="N148" s="578">
        <v>3</v>
      </c>
      <c r="O148" s="2" t="s">
        <v>7435</v>
      </c>
      <c r="P148" s="737">
        <v>43955</v>
      </c>
      <c r="Q148" s="632" t="s">
        <v>7436</v>
      </c>
      <c r="R148" s="2">
        <v>1</v>
      </c>
      <c r="S148" s="2">
        <v>3</v>
      </c>
      <c r="T148" s="2" t="s">
        <v>8476</v>
      </c>
      <c r="U148" s="2"/>
      <c r="V148" s="2"/>
    </row>
    <row r="149" spans="1:22" x14ac:dyDescent="0.25">
      <c r="A149" s="737">
        <v>43945</v>
      </c>
      <c r="B149" s="737" t="s">
        <v>7442</v>
      </c>
      <c r="C149" s="2">
        <v>50472</v>
      </c>
      <c r="D149" s="2" t="s">
        <v>826</v>
      </c>
      <c r="E149" s="2" t="s">
        <v>7433</v>
      </c>
      <c r="F149" s="2">
        <v>51.01</v>
      </c>
      <c r="G149" s="738" t="s">
        <v>7434</v>
      </c>
      <c r="H149" s="578">
        <v>20404.990000000002</v>
      </c>
      <c r="I149" s="738" t="s">
        <v>3090</v>
      </c>
      <c r="J149" s="2">
        <v>12</v>
      </c>
      <c r="K149" s="738" t="s">
        <v>2852</v>
      </c>
      <c r="L149" s="2" t="s">
        <v>8682</v>
      </c>
      <c r="M149" s="578">
        <v>0</v>
      </c>
      <c r="N149" s="578">
        <v>17</v>
      </c>
      <c r="O149" s="2" t="s">
        <v>7435</v>
      </c>
      <c r="P149" s="737">
        <v>43944</v>
      </c>
      <c r="Q149" s="632" t="s">
        <v>7446</v>
      </c>
      <c r="R149" s="2">
        <v>1</v>
      </c>
      <c r="S149" s="2">
        <v>4</v>
      </c>
      <c r="T149" s="2" t="s">
        <v>7958</v>
      </c>
      <c r="U149" s="2"/>
      <c r="V149" s="2"/>
    </row>
    <row r="150" spans="1:22" x14ac:dyDescent="0.25">
      <c r="A150" s="737"/>
      <c r="B150" s="737"/>
      <c r="C150" s="2">
        <v>50472</v>
      </c>
      <c r="D150" s="2"/>
      <c r="E150" s="2"/>
      <c r="F150" s="2" t="s">
        <v>8705</v>
      </c>
      <c r="G150" s="738"/>
      <c r="H150" s="578" t="s">
        <v>8706</v>
      </c>
      <c r="I150" s="738"/>
      <c r="J150" s="2"/>
      <c r="K150" s="738"/>
      <c r="L150" s="2"/>
      <c r="M150" s="578"/>
      <c r="N150" s="2"/>
      <c r="O150" s="2"/>
      <c r="P150" s="737"/>
      <c r="Q150" s="632"/>
      <c r="R150" s="2"/>
      <c r="S150" s="2"/>
      <c r="T150" s="2"/>
      <c r="U150" s="2"/>
      <c r="V150" s="2"/>
    </row>
    <row r="151" spans="1:22" x14ac:dyDescent="0.25">
      <c r="A151" s="737">
        <v>43947</v>
      </c>
      <c r="B151" s="737" t="s">
        <v>7437</v>
      </c>
      <c r="C151" s="2">
        <v>50519</v>
      </c>
      <c r="D151" s="2" t="s">
        <v>829</v>
      </c>
      <c r="E151" s="2" t="s">
        <v>7433</v>
      </c>
      <c r="F151" s="2">
        <v>17.489999999999998</v>
      </c>
      <c r="G151" s="738" t="s">
        <v>7434</v>
      </c>
      <c r="H151" s="578">
        <v>5947.51</v>
      </c>
      <c r="I151" s="738" t="s">
        <v>3090</v>
      </c>
      <c r="J151" s="2">
        <v>7</v>
      </c>
      <c r="K151" s="738">
        <v>5150078356</v>
      </c>
      <c r="L151" s="2" t="s">
        <v>8477</v>
      </c>
      <c r="M151" s="578">
        <v>3173</v>
      </c>
      <c r="N151" s="578">
        <v>7</v>
      </c>
      <c r="O151" s="2" t="s">
        <v>7435</v>
      </c>
      <c r="P151" s="737">
        <v>43954</v>
      </c>
      <c r="Q151" s="632" t="s">
        <v>7437</v>
      </c>
      <c r="R151" s="2">
        <v>3</v>
      </c>
      <c r="S151" s="2">
        <v>2</v>
      </c>
      <c r="T151" s="2" t="s">
        <v>8478</v>
      </c>
      <c r="U151" s="2"/>
      <c r="V151" s="2"/>
    </row>
    <row r="152" spans="1:22" x14ac:dyDescent="0.25">
      <c r="A152" s="737">
        <v>43948</v>
      </c>
      <c r="B152" s="737" t="s">
        <v>7436</v>
      </c>
      <c r="C152" s="2">
        <v>50519</v>
      </c>
      <c r="D152" s="2" t="s">
        <v>829</v>
      </c>
      <c r="E152" s="2" t="s">
        <v>7433</v>
      </c>
      <c r="F152" s="2">
        <v>22.5</v>
      </c>
      <c r="G152" s="738" t="s">
        <v>7434</v>
      </c>
      <c r="H152" s="578">
        <v>7650.73</v>
      </c>
      <c r="I152" s="738" t="s">
        <v>3090</v>
      </c>
      <c r="J152" s="2">
        <v>7</v>
      </c>
      <c r="K152" s="738">
        <v>5150078356</v>
      </c>
      <c r="L152" s="2" t="s">
        <v>8477</v>
      </c>
      <c r="M152" s="578">
        <v>4080</v>
      </c>
      <c r="N152" s="578">
        <v>9</v>
      </c>
      <c r="O152" s="2" t="s">
        <v>7435</v>
      </c>
      <c r="P152" s="737">
        <v>43955</v>
      </c>
      <c r="Q152" s="632" t="s">
        <v>7436</v>
      </c>
      <c r="R152" s="2">
        <v>1</v>
      </c>
      <c r="S152" s="2">
        <v>1</v>
      </c>
      <c r="T152" s="2" t="s">
        <v>8479</v>
      </c>
      <c r="U152" s="2"/>
      <c r="V152" s="2"/>
    </row>
    <row r="153" spans="1:22" x14ac:dyDescent="0.25">
      <c r="A153" s="737"/>
      <c r="B153" s="737"/>
      <c r="C153" s="2">
        <v>50519</v>
      </c>
      <c r="D153" s="2"/>
      <c r="E153" s="2"/>
      <c r="F153" s="2" t="s">
        <v>8480</v>
      </c>
      <c r="G153" s="738"/>
      <c r="H153" s="578" t="s">
        <v>8481</v>
      </c>
      <c r="I153" s="738"/>
      <c r="J153" s="2"/>
      <c r="K153" s="738"/>
      <c r="L153" s="2"/>
      <c r="M153" s="578"/>
      <c r="N153" s="578"/>
      <c r="O153" s="2"/>
      <c r="P153" s="737"/>
      <c r="Q153" s="632"/>
      <c r="R153" s="2"/>
      <c r="S153" s="2"/>
      <c r="T153" s="2"/>
      <c r="U153" s="2"/>
      <c r="V153" s="2"/>
    </row>
    <row r="154" spans="1:22" x14ac:dyDescent="0.25">
      <c r="A154" s="737">
        <v>43945</v>
      </c>
      <c r="B154" s="737" t="s">
        <v>7442</v>
      </c>
      <c r="C154" s="2">
        <v>50571</v>
      </c>
      <c r="D154" s="2" t="s">
        <v>8108</v>
      </c>
      <c r="E154" s="2" t="s">
        <v>7433</v>
      </c>
      <c r="F154" s="2">
        <v>5.3</v>
      </c>
      <c r="G154" s="738" t="s">
        <v>7434</v>
      </c>
      <c r="H154" s="578">
        <v>1959.73</v>
      </c>
      <c r="I154" s="738" t="s">
        <v>3090</v>
      </c>
      <c r="J154" s="2">
        <v>5</v>
      </c>
      <c r="K154" s="738">
        <v>5150005125</v>
      </c>
      <c r="L154" s="2" t="s">
        <v>8065</v>
      </c>
      <c r="M154" s="578">
        <v>1501</v>
      </c>
      <c r="N154" s="578">
        <v>14</v>
      </c>
      <c r="O154" s="2" t="s">
        <v>7435</v>
      </c>
      <c r="P154" s="737">
        <v>43947</v>
      </c>
      <c r="Q154" s="632" t="s">
        <v>7437</v>
      </c>
      <c r="R154" s="2">
        <v>3</v>
      </c>
      <c r="S154" s="2">
        <v>1</v>
      </c>
      <c r="T154" s="2" t="s">
        <v>8066</v>
      </c>
      <c r="U154" s="2"/>
      <c r="V154" s="2"/>
    </row>
    <row r="155" spans="1:22" x14ac:dyDescent="0.25">
      <c r="A155" s="737">
        <v>43945</v>
      </c>
      <c r="B155" s="737" t="s">
        <v>7442</v>
      </c>
      <c r="C155" s="2">
        <v>50571</v>
      </c>
      <c r="D155" s="2" t="s">
        <v>8108</v>
      </c>
      <c r="E155" s="2" t="s">
        <v>7433</v>
      </c>
      <c r="F155" s="2">
        <v>5.3</v>
      </c>
      <c r="G155" s="738" t="s">
        <v>7434</v>
      </c>
      <c r="H155" s="578">
        <v>1959.73</v>
      </c>
      <c r="I155" s="738" t="s">
        <v>3090</v>
      </c>
      <c r="J155" s="2">
        <v>5</v>
      </c>
      <c r="K155" s="738">
        <v>5150005125</v>
      </c>
      <c r="L155" s="2" t="s">
        <v>8065</v>
      </c>
      <c r="M155" s="578">
        <v>1501</v>
      </c>
      <c r="N155" s="2">
        <v>14</v>
      </c>
      <c r="O155" s="2" t="s">
        <v>7435</v>
      </c>
      <c r="P155" s="737">
        <v>43945</v>
      </c>
      <c r="Q155" s="632" t="s">
        <v>7442</v>
      </c>
      <c r="R155" s="2">
        <v>1</v>
      </c>
      <c r="S155" s="2">
        <v>1</v>
      </c>
      <c r="T155" s="2" t="s">
        <v>8066</v>
      </c>
      <c r="U155" s="2"/>
      <c r="V155" s="2"/>
    </row>
    <row r="156" spans="1:22" x14ac:dyDescent="0.25">
      <c r="A156" s="737">
        <v>43945</v>
      </c>
      <c r="B156" s="737" t="s">
        <v>7442</v>
      </c>
      <c r="C156" s="2">
        <v>50571</v>
      </c>
      <c r="D156" s="2" t="s">
        <v>8108</v>
      </c>
      <c r="E156" s="2" t="s">
        <v>7433</v>
      </c>
      <c r="F156" s="2">
        <v>9.08</v>
      </c>
      <c r="G156" s="738" t="s">
        <v>7434</v>
      </c>
      <c r="H156" s="578">
        <v>3359.37</v>
      </c>
      <c r="I156" s="738" t="s">
        <v>3090</v>
      </c>
      <c r="J156" s="2">
        <v>5</v>
      </c>
      <c r="K156" s="738">
        <v>5150005125</v>
      </c>
      <c r="L156" s="2" t="s">
        <v>8065</v>
      </c>
      <c r="M156" s="578">
        <v>2573</v>
      </c>
      <c r="N156" s="578">
        <v>24</v>
      </c>
      <c r="O156" s="2" t="s">
        <v>7435</v>
      </c>
      <c r="P156" s="737">
        <v>43948</v>
      </c>
      <c r="Q156" s="632" t="s">
        <v>7436</v>
      </c>
      <c r="R156" s="2">
        <v>1</v>
      </c>
      <c r="S156" s="2">
        <v>1</v>
      </c>
      <c r="T156" s="2" t="s">
        <v>8066</v>
      </c>
      <c r="U156" s="2"/>
      <c r="V156" s="2"/>
    </row>
    <row r="157" spans="1:22" x14ac:dyDescent="0.25">
      <c r="A157" s="737"/>
      <c r="B157" s="737"/>
      <c r="C157" s="2">
        <v>50571</v>
      </c>
      <c r="D157" s="2"/>
      <c r="E157" s="2"/>
      <c r="F157" s="2" t="s">
        <v>8347</v>
      </c>
      <c r="G157" s="738"/>
      <c r="H157" s="578" t="s">
        <v>8348</v>
      </c>
      <c r="I157" s="738"/>
      <c r="J157" s="2"/>
      <c r="K157" s="738"/>
      <c r="L157" s="2"/>
      <c r="M157" s="578"/>
      <c r="N157" s="2"/>
      <c r="O157" s="2"/>
      <c r="P157" s="737"/>
      <c r="Q157" s="632"/>
      <c r="R157" s="2"/>
      <c r="S157" s="2"/>
      <c r="T157" s="2"/>
      <c r="U157" s="2"/>
      <c r="V157" s="2"/>
    </row>
    <row r="158" spans="1:22" x14ac:dyDescent="0.25">
      <c r="A158" s="737">
        <v>43947</v>
      </c>
      <c r="B158" s="737" t="s">
        <v>7437</v>
      </c>
      <c r="C158" s="2">
        <v>50852</v>
      </c>
      <c r="D158" s="2" t="s">
        <v>845</v>
      </c>
      <c r="E158" s="2" t="s">
        <v>7433</v>
      </c>
      <c r="F158" s="2">
        <v>9</v>
      </c>
      <c r="G158" s="738" t="s">
        <v>7434</v>
      </c>
      <c r="H158" s="578">
        <v>3061.03</v>
      </c>
      <c r="I158" s="738" t="s">
        <v>3090</v>
      </c>
      <c r="J158" s="2">
        <v>8</v>
      </c>
      <c r="K158" s="738">
        <v>5150003362</v>
      </c>
      <c r="L158" s="2" t="s">
        <v>7545</v>
      </c>
      <c r="M158" s="578">
        <v>1574</v>
      </c>
      <c r="N158" s="2">
        <v>3</v>
      </c>
      <c r="O158" s="2" t="s">
        <v>7435</v>
      </c>
      <c r="P158" s="737">
        <v>43955</v>
      </c>
      <c r="Q158" s="632" t="s">
        <v>7436</v>
      </c>
      <c r="R158" s="2">
        <v>1</v>
      </c>
      <c r="S158" s="2">
        <v>5</v>
      </c>
      <c r="T158" s="2" t="s">
        <v>7546</v>
      </c>
      <c r="U158" s="2"/>
      <c r="V158" s="2"/>
    </row>
    <row r="159" spans="1:22" x14ac:dyDescent="0.25">
      <c r="A159" s="737">
        <v>43954</v>
      </c>
      <c r="B159" s="737" t="s">
        <v>7437</v>
      </c>
      <c r="C159" s="2">
        <v>50852</v>
      </c>
      <c r="D159" s="2" t="s">
        <v>845</v>
      </c>
      <c r="E159" s="2" t="s">
        <v>7433</v>
      </c>
      <c r="F159" s="2">
        <v>48</v>
      </c>
      <c r="G159" s="738" t="s">
        <v>7434</v>
      </c>
      <c r="H159" s="578">
        <v>16319.68</v>
      </c>
      <c r="I159" s="738" t="s">
        <v>3090</v>
      </c>
      <c r="J159" s="2">
        <v>8</v>
      </c>
      <c r="K159" s="738">
        <v>5150004015</v>
      </c>
      <c r="L159" s="2" t="s">
        <v>8482</v>
      </c>
      <c r="M159" s="578">
        <v>3177</v>
      </c>
      <c r="N159" s="2">
        <v>8</v>
      </c>
      <c r="O159" s="2" t="s">
        <v>7435</v>
      </c>
      <c r="P159" s="737">
        <v>43962</v>
      </c>
      <c r="Q159" s="632" t="s">
        <v>7436</v>
      </c>
      <c r="R159" s="2">
        <v>1</v>
      </c>
      <c r="S159" s="2">
        <v>3</v>
      </c>
      <c r="T159" s="2" t="s">
        <v>8483</v>
      </c>
      <c r="U159" s="2"/>
      <c r="V159" s="2"/>
    </row>
    <row r="160" spans="1:22" x14ac:dyDescent="0.25">
      <c r="A160" s="737">
        <v>43945</v>
      </c>
      <c r="B160" s="737" t="s">
        <v>7442</v>
      </c>
      <c r="C160" s="2">
        <v>50852</v>
      </c>
      <c r="D160" s="2" t="s">
        <v>845</v>
      </c>
      <c r="E160" s="2" t="s">
        <v>7433</v>
      </c>
      <c r="F160" s="2">
        <v>20.99</v>
      </c>
      <c r="G160" s="738" t="s">
        <v>7434</v>
      </c>
      <c r="H160" s="578">
        <v>7135.51</v>
      </c>
      <c r="I160" s="738" t="s">
        <v>3090</v>
      </c>
      <c r="J160" s="2">
        <v>8</v>
      </c>
      <c r="K160" s="738" t="s">
        <v>2730</v>
      </c>
      <c r="L160" s="2" t="s">
        <v>8683</v>
      </c>
      <c r="M160" s="578">
        <v>0</v>
      </c>
      <c r="N160" s="578">
        <v>3</v>
      </c>
      <c r="O160" s="2" t="s">
        <v>7435</v>
      </c>
      <c r="P160" s="737">
        <v>43944</v>
      </c>
      <c r="Q160" s="632" t="s">
        <v>7446</v>
      </c>
      <c r="R160" s="2">
        <v>1</v>
      </c>
      <c r="S160" s="2">
        <v>2</v>
      </c>
      <c r="T160" s="2" t="s">
        <v>7959</v>
      </c>
      <c r="U160" s="2"/>
      <c r="V160" s="2"/>
    </row>
    <row r="161" spans="1:22" x14ac:dyDescent="0.25">
      <c r="A161" s="737"/>
      <c r="B161" s="737"/>
      <c r="C161" s="2">
        <v>50852</v>
      </c>
      <c r="D161" s="2"/>
      <c r="E161" s="2"/>
      <c r="F161" s="2" t="s">
        <v>8707</v>
      </c>
      <c r="G161" s="738"/>
      <c r="H161" s="578" t="s">
        <v>8708</v>
      </c>
      <c r="I161" s="738"/>
      <c r="J161" s="2"/>
      <c r="K161" s="738"/>
      <c r="L161" s="2"/>
      <c r="M161" s="578"/>
      <c r="N161" s="578"/>
      <c r="O161" s="2"/>
      <c r="P161" s="737"/>
      <c r="Q161" s="632"/>
      <c r="R161" s="2"/>
      <c r="S161" s="2"/>
      <c r="T161" s="2"/>
      <c r="U161" s="2"/>
      <c r="V161" s="2"/>
    </row>
    <row r="162" spans="1:22" x14ac:dyDescent="0.25">
      <c r="A162" s="737">
        <v>43956</v>
      </c>
      <c r="B162" s="737" t="s">
        <v>7432</v>
      </c>
      <c r="C162" s="2">
        <v>51053</v>
      </c>
      <c r="D162" s="2" t="s">
        <v>856</v>
      </c>
      <c r="E162" s="2" t="s">
        <v>7433</v>
      </c>
      <c r="F162" s="2">
        <v>24</v>
      </c>
      <c r="G162" s="738" t="s">
        <v>7434</v>
      </c>
      <c r="H162" s="578">
        <v>9216.61</v>
      </c>
      <c r="I162" s="738" t="s">
        <v>3090</v>
      </c>
      <c r="J162" s="2">
        <v>5</v>
      </c>
      <c r="K162" s="738">
        <v>5150005179</v>
      </c>
      <c r="L162" s="2" t="s">
        <v>7852</v>
      </c>
      <c r="M162" s="578">
        <v>1166</v>
      </c>
      <c r="N162" s="2">
        <v>4</v>
      </c>
      <c r="O162" s="2" t="s">
        <v>7435</v>
      </c>
      <c r="P162" s="737">
        <v>43961</v>
      </c>
      <c r="Q162" s="632" t="s">
        <v>7437</v>
      </c>
      <c r="R162" s="2">
        <v>3</v>
      </c>
      <c r="S162" s="2">
        <v>1</v>
      </c>
      <c r="T162" s="2" t="s">
        <v>3579</v>
      </c>
      <c r="U162" s="2"/>
      <c r="V162" s="2"/>
    </row>
    <row r="163" spans="1:22" x14ac:dyDescent="0.25">
      <c r="A163" s="737"/>
      <c r="B163" s="737"/>
      <c r="C163" s="2">
        <v>51053</v>
      </c>
      <c r="D163" s="2"/>
      <c r="E163" s="2"/>
      <c r="F163" s="2" t="s">
        <v>8484</v>
      </c>
      <c r="G163" s="738"/>
      <c r="H163" s="578" t="s">
        <v>8485</v>
      </c>
      <c r="I163" s="738"/>
      <c r="J163" s="2"/>
      <c r="K163" s="738"/>
      <c r="L163" s="2"/>
      <c r="M163" s="578"/>
      <c r="N163" s="578"/>
      <c r="O163" s="2"/>
      <c r="P163" s="737"/>
      <c r="Q163" s="632"/>
      <c r="R163" s="2"/>
      <c r="S163" s="2"/>
      <c r="T163" s="2"/>
      <c r="U163" s="2"/>
      <c r="V163" s="2"/>
    </row>
    <row r="164" spans="1:22" x14ac:dyDescent="0.25">
      <c r="A164" s="737">
        <v>43949</v>
      </c>
      <c r="B164" s="737" t="s">
        <v>7432</v>
      </c>
      <c r="C164" s="2">
        <v>51092</v>
      </c>
      <c r="D164" s="2" t="s">
        <v>862</v>
      </c>
      <c r="E164" s="2" t="s">
        <v>7433</v>
      </c>
      <c r="F164" s="2">
        <v>6.84</v>
      </c>
      <c r="G164" s="738" t="s">
        <v>7434</v>
      </c>
      <c r="H164" s="578">
        <v>3080.01</v>
      </c>
      <c r="I164" s="738" t="s">
        <v>3090</v>
      </c>
      <c r="J164" s="2">
        <v>7</v>
      </c>
      <c r="K164" s="738">
        <v>5150003357</v>
      </c>
      <c r="L164" s="2" t="s">
        <v>8486</v>
      </c>
      <c r="M164" s="578">
        <v>6234</v>
      </c>
      <c r="N164" s="578">
        <v>14</v>
      </c>
      <c r="O164" s="2" t="s">
        <v>7435</v>
      </c>
      <c r="P164" s="737">
        <v>43956</v>
      </c>
      <c r="Q164" s="632" t="s">
        <v>7432</v>
      </c>
      <c r="R164" s="2">
        <v>1</v>
      </c>
      <c r="S164" s="2">
        <v>3</v>
      </c>
      <c r="T164" s="2" t="s">
        <v>7551</v>
      </c>
      <c r="U164" s="2"/>
      <c r="V164" s="2"/>
    </row>
    <row r="165" spans="1:22" x14ac:dyDescent="0.25">
      <c r="A165" s="737">
        <v>43945</v>
      </c>
      <c r="B165" s="737" t="s">
        <v>7442</v>
      </c>
      <c r="C165" s="2">
        <v>51092</v>
      </c>
      <c r="D165" s="2" t="s">
        <v>862</v>
      </c>
      <c r="E165" s="2" t="s">
        <v>7433</v>
      </c>
      <c r="F165" s="2">
        <v>4.62</v>
      </c>
      <c r="G165" s="738" t="s">
        <v>7434</v>
      </c>
      <c r="H165" s="578">
        <v>2080.16</v>
      </c>
      <c r="I165" s="738" t="s">
        <v>3090</v>
      </c>
      <c r="J165" s="2">
        <v>7</v>
      </c>
      <c r="K165" s="738">
        <v>5150003892</v>
      </c>
      <c r="L165" s="2" t="s">
        <v>8109</v>
      </c>
      <c r="M165" s="578">
        <v>3054</v>
      </c>
      <c r="N165" s="2">
        <v>8</v>
      </c>
      <c r="O165" s="2" t="s">
        <v>7443</v>
      </c>
      <c r="P165" s="737">
        <v>43950</v>
      </c>
      <c r="Q165" s="632" t="s">
        <v>7439</v>
      </c>
      <c r="R165" s="2">
        <v>1</v>
      </c>
      <c r="S165" s="2">
        <v>2</v>
      </c>
      <c r="T165" s="2" t="s">
        <v>8110</v>
      </c>
      <c r="U165" s="2"/>
      <c r="V165" s="2"/>
    </row>
    <row r="166" spans="1:22" x14ac:dyDescent="0.25">
      <c r="A166" s="737"/>
      <c r="B166" s="737"/>
      <c r="C166" s="2">
        <v>51092</v>
      </c>
      <c r="D166" s="2"/>
      <c r="E166" s="2"/>
      <c r="F166" s="2" t="s">
        <v>8487</v>
      </c>
      <c r="G166" s="738"/>
      <c r="H166" s="578" t="s">
        <v>8488</v>
      </c>
      <c r="I166" s="738"/>
      <c r="J166" s="2"/>
      <c r="K166" s="738"/>
      <c r="L166" s="2"/>
      <c r="M166" s="578"/>
      <c r="N166" s="2"/>
      <c r="O166" s="2"/>
      <c r="P166" s="737"/>
      <c r="Q166" s="632"/>
      <c r="R166" s="2"/>
      <c r="S166" s="2"/>
      <c r="T166" s="2"/>
      <c r="U166" s="2"/>
      <c r="V166" s="2"/>
    </row>
    <row r="167" spans="1:22" x14ac:dyDescent="0.25">
      <c r="A167" s="737">
        <v>43956</v>
      </c>
      <c r="B167" s="737" t="s">
        <v>7432</v>
      </c>
      <c r="C167" s="2">
        <v>51128</v>
      </c>
      <c r="D167" s="2" t="s">
        <v>867</v>
      </c>
      <c r="E167" s="2" t="s">
        <v>7433</v>
      </c>
      <c r="F167" s="2">
        <v>39.979999999999997</v>
      </c>
      <c r="G167" s="738" t="s">
        <v>7438</v>
      </c>
      <c r="H167" s="578">
        <v>1199.3499999999999</v>
      </c>
      <c r="I167" s="738" t="s">
        <v>3090</v>
      </c>
      <c r="J167" s="2">
        <v>3</v>
      </c>
      <c r="K167" s="738">
        <v>5150003979</v>
      </c>
      <c r="L167" s="2" t="s">
        <v>8489</v>
      </c>
      <c r="M167" s="578">
        <v>652</v>
      </c>
      <c r="N167" s="578">
        <v>4</v>
      </c>
      <c r="O167" s="2" t="s">
        <v>7443</v>
      </c>
      <c r="P167" s="737">
        <v>43959</v>
      </c>
      <c r="Q167" s="632" t="s">
        <v>7442</v>
      </c>
      <c r="R167" s="2">
        <v>1</v>
      </c>
      <c r="S167" s="2">
        <v>1</v>
      </c>
      <c r="T167" s="2" t="s">
        <v>8490</v>
      </c>
      <c r="U167" s="2"/>
      <c r="V167" s="2"/>
    </row>
    <row r="168" spans="1:22" x14ac:dyDescent="0.25">
      <c r="A168" s="737">
        <v>43958</v>
      </c>
      <c r="B168" s="737" t="s">
        <v>7446</v>
      </c>
      <c r="C168" s="2">
        <v>51128</v>
      </c>
      <c r="D168" s="2" t="s">
        <v>867</v>
      </c>
      <c r="E168" s="2" t="s">
        <v>7433</v>
      </c>
      <c r="F168" s="2">
        <v>49.98</v>
      </c>
      <c r="G168" s="738" t="s">
        <v>7438</v>
      </c>
      <c r="H168" s="578">
        <v>1499.33</v>
      </c>
      <c r="I168" s="738" t="s">
        <v>3090</v>
      </c>
      <c r="J168" s="2">
        <v>3</v>
      </c>
      <c r="K168" s="738">
        <v>5150003979</v>
      </c>
      <c r="L168" s="2" t="s">
        <v>8489</v>
      </c>
      <c r="M168" s="578">
        <v>815</v>
      </c>
      <c r="N168" s="578">
        <v>5</v>
      </c>
      <c r="O168" s="2" t="s">
        <v>7443</v>
      </c>
      <c r="P168" s="737">
        <v>43961</v>
      </c>
      <c r="Q168" s="632" t="s">
        <v>7437</v>
      </c>
      <c r="R168" s="2">
        <v>3</v>
      </c>
      <c r="S168" s="2">
        <v>1</v>
      </c>
      <c r="T168" s="2" t="s">
        <v>8490</v>
      </c>
      <c r="U168" s="2"/>
      <c r="V168" s="2"/>
    </row>
    <row r="169" spans="1:22" x14ac:dyDescent="0.25">
      <c r="A169" s="737">
        <v>43960</v>
      </c>
      <c r="B169" s="737" t="s">
        <v>7450</v>
      </c>
      <c r="C169" s="2">
        <v>51128</v>
      </c>
      <c r="D169" s="2" t="s">
        <v>867</v>
      </c>
      <c r="E169" s="2" t="s">
        <v>7433</v>
      </c>
      <c r="F169" s="2">
        <v>59.97</v>
      </c>
      <c r="G169" s="738" t="s">
        <v>7438</v>
      </c>
      <c r="H169" s="578">
        <v>1799.17</v>
      </c>
      <c r="I169" s="738" t="s">
        <v>3090</v>
      </c>
      <c r="J169" s="2">
        <v>3</v>
      </c>
      <c r="K169" s="738">
        <v>5150003979</v>
      </c>
      <c r="L169" s="2" t="s">
        <v>8489</v>
      </c>
      <c r="M169" s="578">
        <v>978</v>
      </c>
      <c r="N169" s="578">
        <v>6</v>
      </c>
      <c r="O169" s="2" t="s">
        <v>7443</v>
      </c>
      <c r="P169" s="737">
        <v>43963</v>
      </c>
      <c r="Q169" s="632" t="s">
        <v>7432</v>
      </c>
      <c r="R169" s="2">
        <v>1</v>
      </c>
      <c r="S169" s="2">
        <v>1</v>
      </c>
      <c r="T169" s="2" t="s">
        <v>8490</v>
      </c>
      <c r="U169" s="2"/>
      <c r="V169" s="2"/>
    </row>
    <row r="170" spans="1:22" x14ac:dyDescent="0.25">
      <c r="A170" s="737">
        <v>43955</v>
      </c>
      <c r="B170" s="737" t="s">
        <v>7436</v>
      </c>
      <c r="C170" s="2">
        <v>51128</v>
      </c>
      <c r="D170" s="2" t="s">
        <v>867</v>
      </c>
      <c r="E170" s="2" t="s">
        <v>7433</v>
      </c>
      <c r="F170" s="2">
        <v>159.97999999999999</v>
      </c>
      <c r="G170" s="738" t="s">
        <v>7438</v>
      </c>
      <c r="H170" s="578">
        <v>4799.46</v>
      </c>
      <c r="I170" s="738" t="s">
        <v>3090</v>
      </c>
      <c r="J170" s="2">
        <v>3</v>
      </c>
      <c r="K170" s="738">
        <v>5150003979</v>
      </c>
      <c r="L170" s="2" t="s">
        <v>8489</v>
      </c>
      <c r="M170" s="578">
        <v>2609</v>
      </c>
      <c r="N170" s="578">
        <v>16</v>
      </c>
      <c r="O170" s="2" t="s">
        <v>7443</v>
      </c>
      <c r="P170" s="737">
        <v>43958</v>
      </c>
      <c r="Q170" s="632" t="s">
        <v>7446</v>
      </c>
      <c r="R170" s="2">
        <v>1</v>
      </c>
      <c r="S170" s="2">
        <v>2</v>
      </c>
      <c r="T170" s="2" t="s">
        <v>8490</v>
      </c>
      <c r="U170" s="2"/>
      <c r="V170" s="2"/>
    </row>
    <row r="171" spans="1:22" x14ac:dyDescent="0.25">
      <c r="A171" s="737">
        <v>43959</v>
      </c>
      <c r="B171" s="737" t="s">
        <v>7442</v>
      </c>
      <c r="C171" s="2">
        <v>51128</v>
      </c>
      <c r="D171" s="2" t="s">
        <v>867</v>
      </c>
      <c r="E171" s="2" t="s">
        <v>7433</v>
      </c>
      <c r="F171" s="2">
        <v>189.97</v>
      </c>
      <c r="G171" s="738" t="s">
        <v>7438</v>
      </c>
      <c r="H171" s="578">
        <v>5699.12</v>
      </c>
      <c r="I171" s="738" t="s">
        <v>3090</v>
      </c>
      <c r="J171" s="2">
        <v>3</v>
      </c>
      <c r="K171" s="738">
        <v>5150003979</v>
      </c>
      <c r="L171" s="2" t="s">
        <v>8489</v>
      </c>
      <c r="M171" s="578">
        <v>3098</v>
      </c>
      <c r="N171" s="2">
        <v>19</v>
      </c>
      <c r="O171" s="2" t="s">
        <v>7443</v>
      </c>
      <c r="P171" s="737">
        <v>43962</v>
      </c>
      <c r="Q171" s="632" t="s">
        <v>7436</v>
      </c>
      <c r="R171" s="2">
        <v>1</v>
      </c>
      <c r="S171" s="2">
        <v>1</v>
      </c>
      <c r="T171" s="2" t="s">
        <v>8490</v>
      </c>
      <c r="U171" s="2"/>
      <c r="V171" s="2"/>
    </row>
    <row r="172" spans="1:22" x14ac:dyDescent="0.25">
      <c r="A172" s="737"/>
      <c r="B172" s="737"/>
      <c r="C172" s="2">
        <v>51128</v>
      </c>
      <c r="D172" s="2"/>
      <c r="E172" s="2"/>
      <c r="F172" s="2" t="s">
        <v>8491</v>
      </c>
      <c r="G172" s="738"/>
      <c r="H172" s="578" t="s">
        <v>8492</v>
      </c>
      <c r="I172" s="738"/>
      <c r="J172" s="2"/>
      <c r="K172" s="738"/>
      <c r="L172" s="2"/>
      <c r="M172" s="578"/>
      <c r="N172" s="578"/>
      <c r="O172" s="2"/>
      <c r="P172" s="737"/>
      <c r="Q172" s="632"/>
      <c r="R172" s="2"/>
      <c r="S172" s="2"/>
      <c r="T172" s="2"/>
      <c r="U172" s="2"/>
      <c r="V172" s="2"/>
    </row>
    <row r="173" spans="1:22" x14ac:dyDescent="0.25">
      <c r="A173" s="737">
        <v>43949</v>
      </c>
      <c r="B173" s="737" t="s">
        <v>7432</v>
      </c>
      <c r="C173" s="2">
        <v>51131</v>
      </c>
      <c r="D173" s="2" t="s">
        <v>8493</v>
      </c>
      <c r="E173" s="2" t="s">
        <v>7433</v>
      </c>
      <c r="F173" s="2">
        <v>4</v>
      </c>
      <c r="G173" s="738" t="s">
        <v>7434</v>
      </c>
      <c r="H173" s="578">
        <v>1239.6300000000001</v>
      </c>
      <c r="I173" s="738" t="s">
        <v>3090</v>
      </c>
      <c r="J173" s="2">
        <v>7</v>
      </c>
      <c r="K173" s="738">
        <v>5150003365</v>
      </c>
      <c r="L173" s="2" t="s">
        <v>8494</v>
      </c>
      <c r="M173" s="2">
        <v>997</v>
      </c>
      <c r="N173" s="578">
        <v>2</v>
      </c>
      <c r="O173" s="2" t="s">
        <v>7435</v>
      </c>
      <c r="P173" s="737">
        <v>43956</v>
      </c>
      <c r="Q173" s="632" t="s">
        <v>7432</v>
      </c>
      <c r="R173" s="2">
        <v>1</v>
      </c>
      <c r="S173" s="2">
        <v>10</v>
      </c>
      <c r="T173" s="2" t="s">
        <v>8495</v>
      </c>
      <c r="U173" s="2"/>
      <c r="V173" s="2"/>
    </row>
    <row r="174" spans="1:22" x14ac:dyDescent="0.25">
      <c r="A174" s="737">
        <v>43947</v>
      </c>
      <c r="B174" s="737" t="s">
        <v>7437</v>
      </c>
      <c r="C174" s="2">
        <v>51131</v>
      </c>
      <c r="D174" s="2" t="s">
        <v>8493</v>
      </c>
      <c r="E174" s="2" t="s">
        <v>7433</v>
      </c>
      <c r="F174" s="2">
        <v>2.5</v>
      </c>
      <c r="G174" s="738" t="s">
        <v>7434</v>
      </c>
      <c r="H174" s="578">
        <v>774.94</v>
      </c>
      <c r="I174" s="738" t="s">
        <v>3090</v>
      </c>
      <c r="J174" s="2">
        <v>7</v>
      </c>
      <c r="K174" s="738">
        <v>5150078357</v>
      </c>
      <c r="L174" s="2" t="s">
        <v>8433</v>
      </c>
      <c r="M174" s="578">
        <v>2593</v>
      </c>
      <c r="N174" s="578">
        <v>5</v>
      </c>
      <c r="O174" s="2" t="s">
        <v>7435</v>
      </c>
      <c r="P174" s="737">
        <v>43954</v>
      </c>
      <c r="Q174" s="632" t="s">
        <v>7437</v>
      </c>
      <c r="R174" s="2">
        <v>3</v>
      </c>
      <c r="S174" s="2">
        <v>1</v>
      </c>
      <c r="T174" s="2" t="s">
        <v>8434</v>
      </c>
      <c r="U174" s="2"/>
      <c r="V174" s="2"/>
    </row>
    <row r="175" spans="1:22" x14ac:dyDescent="0.25">
      <c r="A175" s="737"/>
      <c r="B175" s="737"/>
      <c r="C175" s="2">
        <v>51131</v>
      </c>
      <c r="D175" s="2"/>
      <c r="E175" s="2"/>
      <c r="F175" s="2" t="s">
        <v>8496</v>
      </c>
      <c r="G175" s="738"/>
      <c r="H175" s="578" t="s">
        <v>8497</v>
      </c>
      <c r="I175" s="738"/>
      <c r="J175" s="2"/>
      <c r="K175" s="738"/>
      <c r="L175" s="2"/>
      <c r="M175" s="578"/>
      <c r="N175" s="2"/>
      <c r="O175" s="2"/>
      <c r="P175" s="737"/>
      <c r="Q175" s="632"/>
      <c r="R175" s="2"/>
      <c r="S175" s="2"/>
      <c r="T175" s="2"/>
      <c r="U175" s="2"/>
      <c r="V175" s="2"/>
    </row>
    <row r="176" spans="1:22" x14ac:dyDescent="0.25">
      <c r="A176" s="737">
        <v>43949</v>
      </c>
      <c r="B176" s="737" t="s">
        <v>7432</v>
      </c>
      <c r="C176" s="2">
        <v>51141</v>
      </c>
      <c r="D176" s="2" t="s">
        <v>870</v>
      </c>
      <c r="E176" s="2" t="s">
        <v>7433</v>
      </c>
      <c r="F176" s="2">
        <v>0.75</v>
      </c>
      <c r="G176" s="738" t="s">
        <v>7434</v>
      </c>
      <c r="H176" s="578">
        <v>327.9</v>
      </c>
      <c r="I176" s="738" t="s">
        <v>3090</v>
      </c>
      <c r="J176" s="2">
        <v>7</v>
      </c>
      <c r="K176" s="738">
        <v>5150003365</v>
      </c>
      <c r="L176" s="2" t="s">
        <v>8494</v>
      </c>
      <c r="M176" s="578">
        <v>997</v>
      </c>
      <c r="N176" s="578">
        <v>2</v>
      </c>
      <c r="O176" s="2" t="s">
        <v>7435</v>
      </c>
      <c r="P176" s="737">
        <v>43956</v>
      </c>
      <c r="Q176" s="632" t="s">
        <v>7432</v>
      </c>
      <c r="R176" s="2">
        <v>1</v>
      </c>
      <c r="S176" s="2">
        <v>10</v>
      </c>
      <c r="T176" s="2" t="s">
        <v>8495</v>
      </c>
      <c r="U176" s="2"/>
      <c r="V176" s="2"/>
    </row>
    <row r="177" spans="1:22" x14ac:dyDescent="0.25">
      <c r="A177" s="737">
        <v>43958</v>
      </c>
      <c r="B177" s="737" t="s">
        <v>7446</v>
      </c>
      <c r="C177" s="2">
        <v>51141</v>
      </c>
      <c r="D177" s="2" t="s">
        <v>870</v>
      </c>
      <c r="E177" s="2" t="s">
        <v>7433</v>
      </c>
      <c r="F177" s="2">
        <v>3</v>
      </c>
      <c r="G177" s="738" t="s">
        <v>7434</v>
      </c>
      <c r="H177" s="578">
        <v>1305.26</v>
      </c>
      <c r="I177" s="738" t="s">
        <v>3090</v>
      </c>
      <c r="J177" s="2">
        <v>7</v>
      </c>
      <c r="K177" s="738">
        <v>5150005682</v>
      </c>
      <c r="L177" s="2" t="s">
        <v>7932</v>
      </c>
      <c r="M177" s="578">
        <v>1940</v>
      </c>
      <c r="N177" s="2">
        <v>3</v>
      </c>
      <c r="O177" s="2" t="s">
        <v>7435</v>
      </c>
      <c r="P177" s="737">
        <v>43965</v>
      </c>
      <c r="Q177" s="632" t="s">
        <v>7446</v>
      </c>
      <c r="R177" s="2">
        <v>1</v>
      </c>
      <c r="S177" s="2">
        <v>3</v>
      </c>
      <c r="T177" s="2" t="s">
        <v>7933</v>
      </c>
      <c r="U177" s="2"/>
      <c r="V177" s="2"/>
    </row>
    <row r="178" spans="1:22" x14ac:dyDescent="0.25">
      <c r="A178" s="737">
        <v>43959</v>
      </c>
      <c r="B178" s="737" t="s">
        <v>7442</v>
      </c>
      <c r="C178" s="2">
        <v>51141</v>
      </c>
      <c r="D178" s="2" t="s">
        <v>870</v>
      </c>
      <c r="E178" s="2" t="s">
        <v>7433</v>
      </c>
      <c r="F178" s="2">
        <v>10</v>
      </c>
      <c r="G178" s="738" t="s">
        <v>7434</v>
      </c>
      <c r="H178" s="578">
        <v>4349.71</v>
      </c>
      <c r="I178" s="738" t="s">
        <v>3090</v>
      </c>
      <c r="J178" s="2">
        <v>7</v>
      </c>
      <c r="K178" s="738">
        <v>5150005682</v>
      </c>
      <c r="L178" s="2" t="s">
        <v>7932</v>
      </c>
      <c r="M178" s="578">
        <v>6465</v>
      </c>
      <c r="N178" s="2">
        <v>10</v>
      </c>
      <c r="O178" s="2" t="s">
        <v>7435</v>
      </c>
      <c r="P178" s="737">
        <v>43966</v>
      </c>
      <c r="Q178" s="632" t="s">
        <v>7442</v>
      </c>
      <c r="R178" s="2">
        <v>1</v>
      </c>
      <c r="S178" s="2">
        <v>1</v>
      </c>
      <c r="T178" s="2" t="s">
        <v>7933</v>
      </c>
      <c r="U178" s="2"/>
      <c r="V178" s="2"/>
    </row>
    <row r="179" spans="1:22" x14ac:dyDescent="0.25">
      <c r="A179" s="737">
        <v>43947</v>
      </c>
      <c r="B179" s="737" t="s">
        <v>7437</v>
      </c>
      <c r="C179" s="2">
        <v>51141</v>
      </c>
      <c r="D179" s="2" t="s">
        <v>870</v>
      </c>
      <c r="E179" s="2" t="s">
        <v>7433</v>
      </c>
      <c r="F179" s="2">
        <v>1.25</v>
      </c>
      <c r="G179" s="738" t="s">
        <v>7434</v>
      </c>
      <c r="H179" s="578">
        <v>543.71</v>
      </c>
      <c r="I179" s="738" t="s">
        <v>3090</v>
      </c>
      <c r="J179" s="2">
        <v>7</v>
      </c>
      <c r="K179" s="738">
        <v>5150078357</v>
      </c>
      <c r="L179" s="2" t="s">
        <v>8433</v>
      </c>
      <c r="M179" s="578">
        <v>2593</v>
      </c>
      <c r="N179" s="2">
        <v>5</v>
      </c>
      <c r="O179" s="2" t="s">
        <v>7435</v>
      </c>
      <c r="P179" s="737">
        <v>43954</v>
      </c>
      <c r="Q179" s="632" t="s">
        <v>7437</v>
      </c>
      <c r="R179" s="2">
        <v>3</v>
      </c>
      <c r="S179" s="2">
        <v>1</v>
      </c>
      <c r="T179" s="2" t="s">
        <v>8434</v>
      </c>
      <c r="U179" s="2"/>
      <c r="V179" s="2"/>
    </row>
    <row r="180" spans="1:22" x14ac:dyDescent="0.25">
      <c r="A180" s="737"/>
      <c r="B180" s="737"/>
      <c r="C180" s="2">
        <v>51141</v>
      </c>
      <c r="D180" s="2"/>
      <c r="E180" s="2"/>
      <c r="F180" s="2" t="s">
        <v>8346</v>
      </c>
      <c r="G180" s="738"/>
      <c r="H180" s="578" t="s">
        <v>8709</v>
      </c>
      <c r="I180" s="738"/>
      <c r="J180" s="2"/>
      <c r="K180" s="738"/>
      <c r="L180" s="2"/>
      <c r="M180" s="578"/>
      <c r="N180" s="578"/>
      <c r="O180" s="2"/>
      <c r="P180" s="737"/>
      <c r="Q180" s="632"/>
      <c r="R180" s="2"/>
      <c r="S180" s="2"/>
      <c r="T180" s="2"/>
      <c r="U180" s="2"/>
      <c r="V180" s="2"/>
    </row>
    <row r="181" spans="1:22" x14ac:dyDescent="0.25">
      <c r="A181" s="737">
        <v>43952</v>
      </c>
      <c r="B181" s="737" t="s">
        <v>7442</v>
      </c>
      <c r="C181" s="2">
        <v>51147</v>
      </c>
      <c r="D181" s="2" t="s">
        <v>871</v>
      </c>
      <c r="E181" s="2" t="s">
        <v>7433</v>
      </c>
      <c r="F181" s="2">
        <v>39.979999999999997</v>
      </c>
      <c r="G181" s="738" t="s">
        <v>7444</v>
      </c>
      <c r="H181" s="578">
        <v>1199.3499999999999</v>
      </c>
      <c r="I181" s="738" t="s">
        <v>3090</v>
      </c>
      <c r="J181" s="2">
        <v>7</v>
      </c>
      <c r="K181" s="738">
        <v>5150003979</v>
      </c>
      <c r="L181" s="2" t="s">
        <v>8489</v>
      </c>
      <c r="M181" s="578">
        <v>652</v>
      </c>
      <c r="N181" s="2">
        <v>4</v>
      </c>
      <c r="O181" s="2" t="s">
        <v>7443</v>
      </c>
      <c r="P181" s="737">
        <v>43959</v>
      </c>
      <c r="Q181" s="632" t="s">
        <v>7442</v>
      </c>
      <c r="R181" s="2">
        <v>1</v>
      </c>
      <c r="S181" s="2">
        <v>1</v>
      </c>
      <c r="T181" s="2" t="s">
        <v>8490</v>
      </c>
      <c r="U181" s="2"/>
      <c r="V181" s="2"/>
    </row>
    <row r="182" spans="1:22" x14ac:dyDescent="0.25">
      <c r="A182" s="737">
        <v>43954</v>
      </c>
      <c r="B182" s="737" t="s">
        <v>7437</v>
      </c>
      <c r="C182" s="2">
        <v>51147</v>
      </c>
      <c r="D182" s="2" t="s">
        <v>871</v>
      </c>
      <c r="E182" s="2" t="s">
        <v>7433</v>
      </c>
      <c r="F182" s="2">
        <v>49.98</v>
      </c>
      <c r="G182" s="738" t="s">
        <v>7444</v>
      </c>
      <c r="H182" s="578">
        <v>1499.33</v>
      </c>
      <c r="I182" s="738" t="s">
        <v>3090</v>
      </c>
      <c r="J182" s="2">
        <v>7</v>
      </c>
      <c r="K182" s="738">
        <v>5150003979</v>
      </c>
      <c r="L182" s="2" t="s">
        <v>8489</v>
      </c>
      <c r="M182" s="578">
        <v>815</v>
      </c>
      <c r="N182" s="578">
        <v>5</v>
      </c>
      <c r="O182" s="2" t="s">
        <v>7443</v>
      </c>
      <c r="P182" s="737">
        <v>43961</v>
      </c>
      <c r="Q182" s="632" t="s">
        <v>7437</v>
      </c>
      <c r="R182" s="2">
        <v>3</v>
      </c>
      <c r="S182" s="2">
        <v>1</v>
      </c>
      <c r="T182" s="2" t="s">
        <v>8490</v>
      </c>
      <c r="U182" s="2"/>
      <c r="V182" s="2"/>
    </row>
    <row r="183" spans="1:22" x14ac:dyDescent="0.25">
      <c r="A183" s="737">
        <v>43956</v>
      </c>
      <c r="B183" s="737" t="s">
        <v>7432</v>
      </c>
      <c r="C183" s="2">
        <v>51147</v>
      </c>
      <c r="D183" s="2" t="s">
        <v>871</v>
      </c>
      <c r="E183" s="2" t="s">
        <v>7433</v>
      </c>
      <c r="F183" s="2">
        <v>59.97</v>
      </c>
      <c r="G183" s="738" t="s">
        <v>7444</v>
      </c>
      <c r="H183" s="578">
        <v>1799.17</v>
      </c>
      <c r="I183" s="738" t="s">
        <v>3090</v>
      </c>
      <c r="J183" s="2">
        <v>7</v>
      </c>
      <c r="K183" s="738">
        <v>5150003979</v>
      </c>
      <c r="L183" s="2" t="s">
        <v>8489</v>
      </c>
      <c r="M183" s="578">
        <v>978</v>
      </c>
      <c r="N183" s="578">
        <v>6</v>
      </c>
      <c r="O183" s="2" t="s">
        <v>7443</v>
      </c>
      <c r="P183" s="737">
        <v>43963</v>
      </c>
      <c r="Q183" s="632" t="s">
        <v>7432</v>
      </c>
      <c r="R183" s="2">
        <v>1</v>
      </c>
      <c r="S183" s="2">
        <v>1</v>
      </c>
      <c r="T183" s="2" t="s">
        <v>8490</v>
      </c>
      <c r="U183" s="2"/>
      <c r="V183" s="2"/>
    </row>
    <row r="184" spans="1:22" x14ac:dyDescent="0.25">
      <c r="A184" s="737">
        <v>43951</v>
      </c>
      <c r="B184" s="737" t="s">
        <v>7446</v>
      </c>
      <c r="C184" s="2">
        <v>51147</v>
      </c>
      <c r="D184" s="2" t="s">
        <v>871</v>
      </c>
      <c r="E184" s="2" t="s">
        <v>7433</v>
      </c>
      <c r="F184" s="2">
        <v>159.97999999999999</v>
      </c>
      <c r="G184" s="738" t="s">
        <v>7444</v>
      </c>
      <c r="H184" s="578">
        <v>4799.46</v>
      </c>
      <c r="I184" s="738" t="s">
        <v>3090</v>
      </c>
      <c r="J184" s="2">
        <v>7</v>
      </c>
      <c r="K184" s="738">
        <v>5150003979</v>
      </c>
      <c r="L184" s="2" t="s">
        <v>8489</v>
      </c>
      <c r="M184" s="578">
        <v>2609</v>
      </c>
      <c r="N184" s="578">
        <v>16</v>
      </c>
      <c r="O184" s="2" t="s">
        <v>7443</v>
      </c>
      <c r="P184" s="737">
        <v>43958</v>
      </c>
      <c r="Q184" s="632" t="s">
        <v>7446</v>
      </c>
      <c r="R184" s="2">
        <v>1</v>
      </c>
      <c r="S184" s="2">
        <v>2</v>
      </c>
      <c r="T184" s="2" t="s">
        <v>8490</v>
      </c>
      <c r="U184" s="2"/>
      <c r="V184" s="2"/>
    </row>
    <row r="185" spans="1:22" x14ac:dyDescent="0.25">
      <c r="A185" s="737">
        <v>43955</v>
      </c>
      <c r="B185" s="737" t="s">
        <v>7436</v>
      </c>
      <c r="C185" s="2">
        <v>51147</v>
      </c>
      <c r="D185" s="2" t="s">
        <v>871</v>
      </c>
      <c r="E185" s="2" t="s">
        <v>7433</v>
      </c>
      <c r="F185" s="2">
        <v>189.97</v>
      </c>
      <c r="G185" s="738" t="s">
        <v>7444</v>
      </c>
      <c r="H185" s="578">
        <v>5699.12</v>
      </c>
      <c r="I185" s="738" t="s">
        <v>3090</v>
      </c>
      <c r="J185" s="2">
        <v>7</v>
      </c>
      <c r="K185" s="738">
        <v>5150003979</v>
      </c>
      <c r="L185" s="2" t="s">
        <v>8489</v>
      </c>
      <c r="M185" s="578">
        <v>3098</v>
      </c>
      <c r="N185" s="2">
        <v>19</v>
      </c>
      <c r="O185" s="2" t="s">
        <v>7443</v>
      </c>
      <c r="P185" s="737">
        <v>43962</v>
      </c>
      <c r="Q185" s="632" t="s">
        <v>7436</v>
      </c>
      <c r="R185" s="2">
        <v>1</v>
      </c>
      <c r="S185" s="2">
        <v>1</v>
      </c>
      <c r="T185" s="2" t="s">
        <v>8490</v>
      </c>
      <c r="U185" s="2"/>
      <c r="V185" s="2"/>
    </row>
    <row r="186" spans="1:22" x14ac:dyDescent="0.25">
      <c r="A186" s="737"/>
      <c r="B186" s="737"/>
      <c r="C186" s="2">
        <v>51147</v>
      </c>
      <c r="D186" s="2"/>
      <c r="E186" s="2"/>
      <c r="F186" s="2" t="s">
        <v>8491</v>
      </c>
      <c r="G186" s="738"/>
      <c r="H186" s="578" t="s">
        <v>8492</v>
      </c>
      <c r="I186" s="738"/>
      <c r="J186" s="2"/>
      <c r="K186" s="738"/>
      <c r="L186" s="2"/>
      <c r="M186" s="578"/>
      <c r="N186" s="2"/>
      <c r="O186" s="2"/>
      <c r="P186" s="737"/>
      <c r="Q186" s="632"/>
      <c r="R186" s="2"/>
      <c r="S186" s="2"/>
      <c r="T186" s="2"/>
      <c r="U186" s="2"/>
      <c r="V186" s="2"/>
    </row>
    <row r="187" spans="1:22" x14ac:dyDescent="0.25">
      <c r="A187" s="737">
        <v>43948</v>
      </c>
      <c r="B187" s="2" t="s">
        <v>7436</v>
      </c>
      <c r="C187" s="2">
        <v>51211</v>
      </c>
      <c r="D187" s="2" t="s">
        <v>877</v>
      </c>
      <c r="E187" s="2" t="s">
        <v>7433</v>
      </c>
      <c r="F187" s="2">
        <v>6</v>
      </c>
      <c r="G187" s="2" t="s">
        <v>7434</v>
      </c>
      <c r="H187" s="578">
        <v>2370.4699999999998</v>
      </c>
      <c r="I187" s="2" t="s">
        <v>3090</v>
      </c>
      <c r="J187" s="2">
        <v>8</v>
      </c>
      <c r="K187" s="738">
        <v>5150003355</v>
      </c>
      <c r="L187" s="2" t="s">
        <v>8486</v>
      </c>
      <c r="M187" s="578">
        <v>2460</v>
      </c>
      <c r="N187" s="2">
        <v>4</v>
      </c>
      <c r="O187" s="2" t="s">
        <v>7435</v>
      </c>
      <c r="P187" s="737">
        <v>43956</v>
      </c>
      <c r="Q187" s="2" t="s">
        <v>7432</v>
      </c>
      <c r="R187" s="2">
        <v>1</v>
      </c>
      <c r="S187" s="2">
        <v>6</v>
      </c>
      <c r="T187" s="2" t="s">
        <v>8498</v>
      </c>
      <c r="U187" s="2"/>
      <c r="V187" s="2"/>
    </row>
    <row r="188" spans="1:22" x14ac:dyDescent="0.25">
      <c r="A188" s="737"/>
      <c r="B188" s="2"/>
      <c r="C188" s="2">
        <v>51211</v>
      </c>
      <c r="D188" s="2"/>
      <c r="E188" s="2"/>
      <c r="F188" s="2" t="s">
        <v>8499</v>
      </c>
      <c r="G188" s="2"/>
      <c r="H188" s="578" t="s">
        <v>8500</v>
      </c>
      <c r="I188" s="2"/>
      <c r="J188" s="2"/>
      <c r="K188" s="738"/>
      <c r="L188" s="2"/>
      <c r="M188" s="578"/>
      <c r="N188" s="2"/>
      <c r="O188" s="2"/>
      <c r="P188" s="737"/>
      <c r="Q188" s="2"/>
      <c r="R188" s="2"/>
      <c r="S188" s="2"/>
      <c r="T188" s="2"/>
      <c r="U188" s="2"/>
      <c r="V188" s="2"/>
    </row>
    <row r="189" spans="1:22" x14ac:dyDescent="0.25">
      <c r="A189" s="737">
        <v>43945</v>
      </c>
      <c r="B189" s="2" t="s">
        <v>7442</v>
      </c>
      <c r="C189" s="2">
        <v>51248</v>
      </c>
      <c r="D189" s="2" t="s">
        <v>880</v>
      </c>
      <c r="E189" s="2" t="s">
        <v>7433</v>
      </c>
      <c r="F189" s="2">
        <v>17.97</v>
      </c>
      <c r="G189" s="2" t="s">
        <v>7434</v>
      </c>
      <c r="H189" s="578">
        <v>6379.24</v>
      </c>
      <c r="I189" s="2" t="s">
        <v>3090</v>
      </c>
      <c r="J189" s="2">
        <v>7</v>
      </c>
      <c r="K189" s="738" t="s">
        <v>2782</v>
      </c>
      <c r="L189" s="2" t="s">
        <v>8710</v>
      </c>
      <c r="M189" s="578">
        <v>0</v>
      </c>
      <c r="N189" s="2">
        <v>3</v>
      </c>
      <c r="O189" s="2" t="s">
        <v>7435</v>
      </c>
      <c r="P189" s="737">
        <v>43944</v>
      </c>
      <c r="Q189" s="2" t="s">
        <v>7446</v>
      </c>
      <c r="R189" s="2">
        <v>1</v>
      </c>
      <c r="S189" s="2">
        <v>6</v>
      </c>
      <c r="T189" s="2" t="s">
        <v>7960</v>
      </c>
      <c r="U189" s="2"/>
      <c r="V189" s="2"/>
    </row>
    <row r="190" spans="1:22" x14ac:dyDescent="0.25">
      <c r="A190" s="737"/>
      <c r="B190" s="2"/>
      <c r="C190" s="2">
        <v>51248</v>
      </c>
      <c r="D190" s="2"/>
      <c r="E190" s="2"/>
      <c r="F190" s="2" t="s">
        <v>8111</v>
      </c>
      <c r="G190" s="2"/>
      <c r="H190" s="578" t="s">
        <v>8112</v>
      </c>
      <c r="I190" s="2"/>
      <c r="J190" s="2"/>
      <c r="K190" s="738"/>
      <c r="L190" s="2"/>
      <c r="M190" s="578"/>
      <c r="N190" s="2"/>
      <c r="O190" s="2"/>
      <c r="P190" s="737"/>
      <c r="Q190" s="2"/>
      <c r="R190" s="2"/>
      <c r="S190" s="2"/>
      <c r="T190" s="2"/>
      <c r="U190" s="2"/>
      <c r="V190" s="2"/>
    </row>
    <row r="191" spans="1:22" x14ac:dyDescent="0.25">
      <c r="A191" s="737">
        <v>43962</v>
      </c>
      <c r="B191" s="2" t="s">
        <v>7436</v>
      </c>
      <c r="C191" s="2">
        <v>51299</v>
      </c>
      <c r="D191" s="2" t="s">
        <v>884</v>
      </c>
      <c r="E191" s="2" t="s">
        <v>7433</v>
      </c>
      <c r="F191" s="2">
        <v>48</v>
      </c>
      <c r="G191" s="2" t="s">
        <v>7438</v>
      </c>
      <c r="H191" s="578">
        <v>960.06</v>
      </c>
      <c r="I191" s="2" t="s">
        <v>3090</v>
      </c>
      <c r="J191" s="2">
        <v>3</v>
      </c>
      <c r="K191" s="738">
        <v>5150024312</v>
      </c>
      <c r="L191" s="2" t="s">
        <v>8428</v>
      </c>
      <c r="M191" s="578">
        <v>2436</v>
      </c>
      <c r="N191" s="2">
        <v>6</v>
      </c>
      <c r="O191" s="2" t="s">
        <v>7435</v>
      </c>
      <c r="P191" s="737">
        <v>43965</v>
      </c>
      <c r="Q191" s="2" t="s">
        <v>7446</v>
      </c>
      <c r="R191" s="2">
        <v>1</v>
      </c>
      <c r="S191" s="2">
        <v>2</v>
      </c>
      <c r="T191" s="2" t="s">
        <v>8429</v>
      </c>
      <c r="U191" s="2"/>
      <c r="V191" s="2"/>
    </row>
    <row r="192" spans="1:22" x14ac:dyDescent="0.25">
      <c r="A192" s="737"/>
      <c r="B192" s="2"/>
      <c r="C192" s="2">
        <v>51299</v>
      </c>
      <c r="D192" s="2"/>
      <c r="E192" s="2"/>
      <c r="F192" s="2" t="s">
        <v>8501</v>
      </c>
      <c r="G192" s="2"/>
      <c r="H192" s="578" t="s">
        <v>8502</v>
      </c>
      <c r="I192" s="2"/>
      <c r="J192" s="2"/>
      <c r="K192" s="738"/>
      <c r="L192" s="2"/>
      <c r="M192" s="578"/>
      <c r="N192" s="2"/>
      <c r="O192" s="2"/>
      <c r="P192" s="737"/>
      <c r="Q192" s="2"/>
      <c r="R192" s="2"/>
      <c r="S192" s="2"/>
      <c r="T192" s="2"/>
      <c r="U192" s="2"/>
      <c r="V192" s="2"/>
    </row>
    <row r="193" spans="1:22" x14ac:dyDescent="0.25">
      <c r="A193" s="737">
        <v>43945</v>
      </c>
      <c r="B193" s="2" t="s">
        <v>7442</v>
      </c>
      <c r="C193" s="2">
        <v>51371</v>
      </c>
      <c r="D193" s="2" t="s">
        <v>895</v>
      </c>
      <c r="E193" s="2" t="s">
        <v>7433</v>
      </c>
      <c r="F193" s="2">
        <v>6</v>
      </c>
      <c r="G193" s="2" t="s">
        <v>7434</v>
      </c>
      <c r="H193" s="578">
        <v>2219.6999999999998</v>
      </c>
      <c r="I193" s="2" t="s">
        <v>3090</v>
      </c>
      <c r="J193" s="2">
        <v>8</v>
      </c>
      <c r="K193" s="738">
        <v>5150003883</v>
      </c>
      <c r="L193" s="2" t="s">
        <v>8113</v>
      </c>
      <c r="M193" s="578">
        <v>1655</v>
      </c>
      <c r="N193" s="2">
        <v>4</v>
      </c>
      <c r="O193" s="2" t="s">
        <v>7443</v>
      </c>
      <c r="P193" s="737">
        <v>43950</v>
      </c>
      <c r="Q193" s="2" t="s">
        <v>7439</v>
      </c>
      <c r="R193" s="2">
        <v>1</v>
      </c>
      <c r="S193" s="2">
        <v>1</v>
      </c>
      <c r="T193" s="2" t="s">
        <v>8114</v>
      </c>
      <c r="U193" s="2"/>
      <c r="V193" s="2"/>
    </row>
    <row r="194" spans="1:22" x14ac:dyDescent="0.25">
      <c r="A194" s="737">
        <v>43945</v>
      </c>
      <c r="B194" s="2" t="s">
        <v>7442</v>
      </c>
      <c r="C194" s="2">
        <v>51371</v>
      </c>
      <c r="D194" s="2" t="s">
        <v>895</v>
      </c>
      <c r="E194" s="2" t="s">
        <v>7433</v>
      </c>
      <c r="F194" s="2">
        <v>12</v>
      </c>
      <c r="G194" s="2" t="s">
        <v>7434</v>
      </c>
      <c r="H194" s="578">
        <v>4440.54</v>
      </c>
      <c r="I194" s="2" t="s">
        <v>3090</v>
      </c>
      <c r="J194" s="2">
        <v>8</v>
      </c>
      <c r="K194" s="738">
        <v>5150003883</v>
      </c>
      <c r="L194" s="2" t="s">
        <v>8113</v>
      </c>
      <c r="M194" s="578">
        <v>3311</v>
      </c>
      <c r="N194" s="2">
        <v>8</v>
      </c>
      <c r="O194" s="2" t="s">
        <v>7443</v>
      </c>
      <c r="P194" s="737">
        <v>43949</v>
      </c>
      <c r="Q194" s="2" t="s">
        <v>7432</v>
      </c>
      <c r="R194" s="2">
        <v>1</v>
      </c>
      <c r="S194" s="2">
        <v>2</v>
      </c>
      <c r="T194" s="2" t="s">
        <v>8114</v>
      </c>
      <c r="U194" s="2"/>
      <c r="V194" s="2"/>
    </row>
    <row r="195" spans="1:22" x14ac:dyDescent="0.25">
      <c r="A195" s="737"/>
      <c r="B195" s="2"/>
      <c r="C195" s="2">
        <v>51371</v>
      </c>
      <c r="D195" s="2"/>
      <c r="E195" s="2"/>
      <c r="F195" s="2" t="s">
        <v>8089</v>
      </c>
      <c r="G195" s="2"/>
      <c r="H195" s="578" t="s">
        <v>8115</v>
      </c>
      <c r="I195" s="2"/>
      <c r="J195" s="2"/>
      <c r="K195" s="738"/>
      <c r="L195" s="2"/>
      <c r="M195" s="578"/>
      <c r="N195" s="2"/>
      <c r="O195" s="2"/>
      <c r="P195" s="737"/>
      <c r="Q195" s="2"/>
      <c r="R195" s="2"/>
      <c r="S195" s="2"/>
      <c r="T195" s="2"/>
      <c r="U195" s="2"/>
      <c r="V195" s="2"/>
    </row>
    <row r="196" spans="1:22" x14ac:dyDescent="0.25">
      <c r="A196" s="737">
        <v>43947</v>
      </c>
      <c r="B196" s="2" t="s">
        <v>7437</v>
      </c>
      <c r="C196" s="2">
        <v>51378</v>
      </c>
      <c r="D196" s="2" t="s">
        <v>898</v>
      </c>
      <c r="E196" s="2" t="s">
        <v>7433</v>
      </c>
      <c r="F196" s="2">
        <v>0.68</v>
      </c>
      <c r="G196" s="2" t="s">
        <v>7434</v>
      </c>
      <c r="H196" s="578">
        <v>369.55</v>
      </c>
      <c r="I196" s="2" t="s">
        <v>3090</v>
      </c>
      <c r="J196" s="2">
        <v>3</v>
      </c>
      <c r="K196" s="738">
        <v>5150003883</v>
      </c>
      <c r="L196" s="2" t="s">
        <v>8113</v>
      </c>
      <c r="M196" s="578">
        <v>1655</v>
      </c>
      <c r="N196" s="2">
        <v>4</v>
      </c>
      <c r="O196" s="2" t="s">
        <v>7443</v>
      </c>
      <c r="P196" s="737">
        <v>43950</v>
      </c>
      <c r="Q196" s="2" t="s">
        <v>7439</v>
      </c>
      <c r="R196" s="2">
        <v>1</v>
      </c>
      <c r="S196" s="2">
        <v>1</v>
      </c>
      <c r="T196" s="2" t="s">
        <v>8114</v>
      </c>
      <c r="U196" s="2"/>
      <c r="V196" s="2"/>
    </row>
    <row r="197" spans="1:22" x14ac:dyDescent="0.25">
      <c r="A197" s="737">
        <v>43946</v>
      </c>
      <c r="B197" s="2" t="s">
        <v>7450</v>
      </c>
      <c r="C197" s="2">
        <v>51378</v>
      </c>
      <c r="D197" s="2" t="s">
        <v>898</v>
      </c>
      <c r="E197" s="2" t="s">
        <v>7433</v>
      </c>
      <c r="F197" s="2">
        <v>1.36</v>
      </c>
      <c r="G197" s="2" t="s">
        <v>7434</v>
      </c>
      <c r="H197" s="578">
        <v>739.29</v>
      </c>
      <c r="I197" s="2" t="s">
        <v>3090</v>
      </c>
      <c r="J197" s="2">
        <v>3</v>
      </c>
      <c r="K197" s="738">
        <v>5150003883</v>
      </c>
      <c r="L197" s="2" t="s">
        <v>8113</v>
      </c>
      <c r="M197" s="578">
        <v>3311</v>
      </c>
      <c r="N197" s="2">
        <v>8</v>
      </c>
      <c r="O197" s="2" t="s">
        <v>7443</v>
      </c>
      <c r="P197" s="737">
        <v>43949</v>
      </c>
      <c r="Q197" s="2" t="s">
        <v>7432</v>
      </c>
      <c r="R197" s="2">
        <v>1</v>
      </c>
      <c r="S197" s="2">
        <v>2</v>
      </c>
      <c r="T197" s="2" t="s">
        <v>8114</v>
      </c>
      <c r="U197" s="2"/>
      <c r="V197" s="2"/>
    </row>
    <row r="198" spans="1:22" x14ac:dyDescent="0.25">
      <c r="A198" s="737">
        <v>43952</v>
      </c>
      <c r="B198" s="2" t="s">
        <v>7442</v>
      </c>
      <c r="C198" s="2">
        <v>51378</v>
      </c>
      <c r="D198" s="2" t="s">
        <v>898</v>
      </c>
      <c r="E198" s="2" t="s">
        <v>7433</v>
      </c>
      <c r="F198" s="2">
        <v>1.1000000000000001</v>
      </c>
      <c r="G198" s="2" t="s">
        <v>7434</v>
      </c>
      <c r="H198" s="578">
        <v>599.88</v>
      </c>
      <c r="I198" s="2" t="s">
        <v>3090</v>
      </c>
      <c r="J198" s="2">
        <v>3</v>
      </c>
      <c r="K198" s="738">
        <v>5150004802</v>
      </c>
      <c r="L198" s="2" t="s">
        <v>8503</v>
      </c>
      <c r="M198" s="578">
        <v>1455</v>
      </c>
      <c r="N198" s="2">
        <v>3</v>
      </c>
      <c r="O198" s="2" t="s">
        <v>7435</v>
      </c>
      <c r="P198" s="737">
        <v>43955</v>
      </c>
      <c r="Q198" s="2" t="s">
        <v>7436</v>
      </c>
      <c r="R198" s="2">
        <v>1</v>
      </c>
      <c r="S198" s="2">
        <v>2</v>
      </c>
      <c r="T198" s="2" t="s">
        <v>8504</v>
      </c>
      <c r="U198" s="2"/>
      <c r="V198" s="2"/>
    </row>
    <row r="199" spans="1:22" x14ac:dyDescent="0.25">
      <c r="A199" s="737">
        <v>43954</v>
      </c>
      <c r="B199" s="2" t="s">
        <v>7437</v>
      </c>
      <c r="C199" s="2">
        <v>51378</v>
      </c>
      <c r="D199" s="2" t="s">
        <v>898</v>
      </c>
      <c r="E199" s="2" t="s">
        <v>7433</v>
      </c>
      <c r="F199" s="2">
        <v>2.2000000000000002</v>
      </c>
      <c r="G199" s="2" t="s">
        <v>7434</v>
      </c>
      <c r="H199" s="578">
        <v>1200.04</v>
      </c>
      <c r="I199" s="2" t="s">
        <v>3090</v>
      </c>
      <c r="J199" s="2">
        <v>3</v>
      </c>
      <c r="K199" s="738">
        <v>5150040132</v>
      </c>
      <c r="L199" s="2" t="s">
        <v>8505</v>
      </c>
      <c r="M199" s="578">
        <v>1652</v>
      </c>
      <c r="N199" s="2">
        <v>6</v>
      </c>
      <c r="O199" s="2" t="s">
        <v>8409</v>
      </c>
      <c r="P199" s="737">
        <v>43957</v>
      </c>
      <c r="Q199" s="2" t="s">
        <v>7439</v>
      </c>
      <c r="R199" s="2">
        <v>1</v>
      </c>
      <c r="S199" s="2">
        <v>2</v>
      </c>
      <c r="T199" s="2" t="s">
        <v>8506</v>
      </c>
      <c r="U199" s="2"/>
      <c r="V199" s="2"/>
    </row>
    <row r="200" spans="1:22" x14ac:dyDescent="0.25">
      <c r="A200" s="737"/>
      <c r="B200" s="2"/>
      <c r="C200" s="2">
        <v>51378</v>
      </c>
      <c r="D200" s="2"/>
      <c r="E200" s="2"/>
      <c r="F200" s="2" t="s">
        <v>8711</v>
      </c>
      <c r="G200" s="2"/>
      <c r="H200" s="578" t="s">
        <v>8712</v>
      </c>
      <c r="I200" s="2"/>
      <c r="J200" s="2"/>
      <c r="K200" s="738"/>
      <c r="L200" s="2"/>
      <c r="M200" s="578"/>
      <c r="N200" s="2"/>
      <c r="O200" s="2"/>
      <c r="P200" s="737"/>
      <c r="Q200" s="2"/>
      <c r="R200" s="2"/>
      <c r="S200" s="2"/>
      <c r="T200" s="2"/>
      <c r="U200" s="2"/>
      <c r="V200" s="2"/>
    </row>
    <row r="201" spans="1:22" x14ac:dyDescent="0.25">
      <c r="A201" s="737">
        <v>43946</v>
      </c>
      <c r="B201" s="2" t="s">
        <v>7450</v>
      </c>
      <c r="C201" s="2">
        <v>51593</v>
      </c>
      <c r="D201" s="2" t="s">
        <v>1235</v>
      </c>
      <c r="E201" s="2" t="s">
        <v>7433</v>
      </c>
      <c r="F201" s="2">
        <v>2.5</v>
      </c>
      <c r="G201" s="2" t="s">
        <v>7434</v>
      </c>
      <c r="H201" s="578">
        <v>1125.08</v>
      </c>
      <c r="I201" s="2" t="s">
        <v>3090</v>
      </c>
      <c r="J201" s="2">
        <v>10</v>
      </c>
      <c r="K201" s="738">
        <v>5150003356</v>
      </c>
      <c r="L201" s="2" t="s">
        <v>7558</v>
      </c>
      <c r="M201" s="578">
        <v>2562</v>
      </c>
      <c r="N201" s="2">
        <v>5</v>
      </c>
      <c r="O201" s="2" t="s">
        <v>7435</v>
      </c>
      <c r="P201" s="737">
        <v>43956</v>
      </c>
      <c r="Q201" s="2" t="s">
        <v>7432</v>
      </c>
      <c r="R201" s="2">
        <v>1</v>
      </c>
      <c r="S201" s="2">
        <v>4</v>
      </c>
      <c r="T201" s="2" t="s">
        <v>7559</v>
      </c>
      <c r="U201" s="2"/>
      <c r="V201" s="2"/>
    </row>
    <row r="202" spans="1:22" x14ac:dyDescent="0.25">
      <c r="A202" s="737"/>
      <c r="B202" s="2"/>
      <c r="C202" s="2">
        <v>51593</v>
      </c>
      <c r="D202" s="2"/>
      <c r="E202" s="2"/>
      <c r="F202" s="2" t="s">
        <v>8684</v>
      </c>
      <c r="G202" s="2"/>
      <c r="H202" s="578" t="s">
        <v>8685</v>
      </c>
      <c r="I202" s="2"/>
      <c r="J202" s="2"/>
      <c r="K202" s="738"/>
      <c r="L202" s="2"/>
      <c r="M202" s="578"/>
      <c r="N202" s="2"/>
      <c r="O202" s="2"/>
      <c r="P202" s="737"/>
      <c r="Q202" s="2"/>
      <c r="R202" s="2"/>
      <c r="S202" s="2"/>
      <c r="T202" s="2"/>
      <c r="U202" s="2"/>
      <c r="V202" s="2"/>
    </row>
    <row r="203" spans="1:22" x14ac:dyDescent="0.25">
      <c r="A203" s="737">
        <v>43945</v>
      </c>
      <c r="B203" s="2" t="s">
        <v>7442</v>
      </c>
      <c r="C203" s="2">
        <v>51606</v>
      </c>
      <c r="D203" s="2" t="s">
        <v>7961</v>
      </c>
      <c r="E203" s="2" t="s">
        <v>8704</v>
      </c>
      <c r="F203" s="2">
        <v>10</v>
      </c>
      <c r="G203" s="2" t="s">
        <v>7434</v>
      </c>
      <c r="H203" s="578">
        <v>3549.31</v>
      </c>
      <c r="I203" s="2" t="s">
        <v>3090</v>
      </c>
      <c r="J203" s="2">
        <v>10</v>
      </c>
      <c r="K203" s="738">
        <v>5150003887</v>
      </c>
      <c r="L203" s="2" t="s">
        <v>8116</v>
      </c>
      <c r="M203" s="578">
        <v>1479</v>
      </c>
      <c r="N203" s="2">
        <v>4</v>
      </c>
      <c r="O203" s="2" t="s">
        <v>7443</v>
      </c>
      <c r="P203" s="737">
        <v>43952</v>
      </c>
      <c r="Q203" s="2" t="s">
        <v>7442</v>
      </c>
      <c r="R203" s="2">
        <v>1</v>
      </c>
      <c r="S203" s="2">
        <v>1</v>
      </c>
      <c r="T203" s="2" t="s">
        <v>8117</v>
      </c>
      <c r="U203" s="2"/>
      <c r="V203" s="2"/>
    </row>
    <row r="204" spans="1:22" x14ac:dyDescent="0.25">
      <c r="A204" s="737">
        <v>43945</v>
      </c>
      <c r="B204" s="2" t="s">
        <v>7442</v>
      </c>
      <c r="C204" s="2">
        <v>51606</v>
      </c>
      <c r="D204" s="2" t="s">
        <v>7961</v>
      </c>
      <c r="E204" s="2" t="s">
        <v>8704</v>
      </c>
      <c r="F204" s="2">
        <v>25</v>
      </c>
      <c r="G204" s="2" t="s">
        <v>7434</v>
      </c>
      <c r="H204" s="578">
        <v>8874.2900000000009</v>
      </c>
      <c r="I204" s="2" t="s">
        <v>3090</v>
      </c>
      <c r="J204" s="2">
        <v>10</v>
      </c>
      <c r="K204" s="738">
        <v>5150003887</v>
      </c>
      <c r="L204" s="2" t="s">
        <v>8116</v>
      </c>
      <c r="M204" s="578">
        <v>3698</v>
      </c>
      <c r="N204" s="2">
        <v>10</v>
      </c>
      <c r="O204" s="2" t="s">
        <v>7443</v>
      </c>
      <c r="P204" s="737">
        <v>43951</v>
      </c>
      <c r="Q204" s="2" t="s">
        <v>7446</v>
      </c>
      <c r="R204" s="2">
        <v>1</v>
      </c>
      <c r="S204" s="2">
        <v>3</v>
      </c>
      <c r="T204" s="2" t="s">
        <v>8117</v>
      </c>
      <c r="U204" s="2"/>
      <c r="V204" s="2"/>
    </row>
    <row r="205" spans="1:22" x14ac:dyDescent="0.25">
      <c r="A205" s="737">
        <v>43945</v>
      </c>
      <c r="B205" s="2" t="s">
        <v>7442</v>
      </c>
      <c r="C205" s="2">
        <v>51606</v>
      </c>
      <c r="D205" s="2" t="s">
        <v>7961</v>
      </c>
      <c r="E205" s="2" t="s">
        <v>8704</v>
      </c>
      <c r="F205" s="2">
        <v>3.5</v>
      </c>
      <c r="G205" s="2" t="s">
        <v>7434</v>
      </c>
      <c r="H205" s="578">
        <v>1241.98</v>
      </c>
      <c r="I205" s="2" t="s">
        <v>3090</v>
      </c>
      <c r="J205" s="2">
        <v>10</v>
      </c>
      <c r="K205" s="738">
        <v>5150078356</v>
      </c>
      <c r="L205" s="2" t="s">
        <v>8477</v>
      </c>
      <c r="M205" s="578">
        <v>3173</v>
      </c>
      <c r="N205" s="2">
        <v>7</v>
      </c>
      <c r="O205" s="2" t="s">
        <v>7435</v>
      </c>
      <c r="P205" s="737">
        <v>43954</v>
      </c>
      <c r="Q205" s="2" t="s">
        <v>7437</v>
      </c>
      <c r="R205" s="2">
        <v>3</v>
      </c>
      <c r="S205" s="2">
        <v>2</v>
      </c>
      <c r="T205" s="2" t="s">
        <v>8478</v>
      </c>
      <c r="U205" s="2"/>
      <c r="V205" s="2"/>
    </row>
    <row r="206" spans="1:22" x14ac:dyDescent="0.25">
      <c r="A206" s="737">
        <v>43945</v>
      </c>
      <c r="B206" s="2" t="s">
        <v>7442</v>
      </c>
      <c r="C206" s="2">
        <v>51606</v>
      </c>
      <c r="D206" s="2" t="s">
        <v>7961</v>
      </c>
      <c r="E206" s="2" t="s">
        <v>8704</v>
      </c>
      <c r="F206" s="2">
        <v>4.5</v>
      </c>
      <c r="G206" s="2" t="s">
        <v>7434</v>
      </c>
      <c r="H206" s="578">
        <v>1597.65</v>
      </c>
      <c r="I206" s="2" t="s">
        <v>3090</v>
      </c>
      <c r="J206" s="2">
        <v>10</v>
      </c>
      <c r="K206" s="738">
        <v>5150078356</v>
      </c>
      <c r="L206" s="2" t="s">
        <v>8477</v>
      </c>
      <c r="M206" s="578">
        <v>4080</v>
      </c>
      <c r="N206" s="2">
        <v>9</v>
      </c>
      <c r="O206" s="2" t="s">
        <v>7435</v>
      </c>
      <c r="P206" s="737">
        <v>43955</v>
      </c>
      <c r="Q206" s="2" t="s">
        <v>7436</v>
      </c>
      <c r="R206" s="2">
        <v>1</v>
      </c>
      <c r="S206" s="2">
        <v>1</v>
      </c>
      <c r="T206" s="2" t="s">
        <v>8479</v>
      </c>
      <c r="U206" s="2"/>
      <c r="V206" s="2"/>
    </row>
    <row r="207" spans="1:22" x14ac:dyDescent="0.25">
      <c r="A207" s="737">
        <v>43945</v>
      </c>
      <c r="B207" s="2" t="s">
        <v>7442</v>
      </c>
      <c r="C207" s="2">
        <v>51606</v>
      </c>
      <c r="D207" s="2" t="s">
        <v>7961</v>
      </c>
      <c r="E207" s="2" t="s">
        <v>8704</v>
      </c>
      <c r="F207" s="2">
        <v>18.010000000000002</v>
      </c>
      <c r="G207" s="2" t="s">
        <v>7434</v>
      </c>
      <c r="H207" s="578">
        <v>6393.32</v>
      </c>
      <c r="I207" s="2" t="s">
        <v>3090</v>
      </c>
      <c r="J207" s="2">
        <v>10</v>
      </c>
      <c r="K207" s="738" t="s">
        <v>2868</v>
      </c>
      <c r="L207" s="2" t="s">
        <v>8713</v>
      </c>
      <c r="M207" s="578">
        <v>0</v>
      </c>
      <c r="N207" s="2">
        <v>3</v>
      </c>
      <c r="O207" s="2" t="s">
        <v>7435</v>
      </c>
      <c r="P207" s="737">
        <v>43944</v>
      </c>
      <c r="Q207" s="2" t="s">
        <v>7446</v>
      </c>
      <c r="R207" s="2">
        <v>1</v>
      </c>
      <c r="S207" s="2">
        <v>10</v>
      </c>
      <c r="T207" s="2" t="s">
        <v>7962</v>
      </c>
      <c r="U207" s="2"/>
      <c r="V207" s="2"/>
    </row>
    <row r="208" spans="1:22" x14ac:dyDescent="0.25">
      <c r="A208" s="737">
        <v>43945</v>
      </c>
      <c r="B208" s="2" t="s">
        <v>7442</v>
      </c>
      <c r="C208" s="2">
        <v>51606</v>
      </c>
      <c r="D208" s="2" t="s">
        <v>7961</v>
      </c>
      <c r="E208" s="2" t="s">
        <v>8704</v>
      </c>
      <c r="F208" s="2">
        <v>18.03</v>
      </c>
      <c r="G208" s="2" t="s">
        <v>7434</v>
      </c>
      <c r="H208" s="578">
        <v>6400.07</v>
      </c>
      <c r="I208" s="2" t="s">
        <v>3090</v>
      </c>
      <c r="J208" s="2">
        <v>10</v>
      </c>
      <c r="K208" s="738" t="s">
        <v>2874</v>
      </c>
      <c r="L208" s="2" t="s">
        <v>8714</v>
      </c>
      <c r="M208" s="578">
        <v>0</v>
      </c>
      <c r="N208" s="2">
        <v>3</v>
      </c>
      <c r="O208" s="2" t="s">
        <v>7435</v>
      </c>
      <c r="P208" s="737">
        <v>43944</v>
      </c>
      <c r="Q208" s="2" t="s">
        <v>7446</v>
      </c>
      <c r="R208" s="2">
        <v>1</v>
      </c>
      <c r="S208" s="2">
        <v>12</v>
      </c>
      <c r="T208" s="2" t="s">
        <v>7963</v>
      </c>
      <c r="U208" s="2"/>
      <c r="V208" s="2"/>
    </row>
    <row r="209" spans="1:22" x14ac:dyDescent="0.25">
      <c r="A209" s="737"/>
      <c r="B209" s="2"/>
      <c r="C209" s="2">
        <v>51606</v>
      </c>
      <c r="D209" s="2"/>
      <c r="E209" s="2"/>
      <c r="F209" s="2" t="s">
        <v>8507</v>
      </c>
      <c r="G209" s="2"/>
      <c r="H209" s="578" t="s">
        <v>8508</v>
      </c>
      <c r="I209" s="2"/>
      <c r="J209" s="2"/>
      <c r="K209" s="738"/>
      <c r="L209" s="2"/>
      <c r="M209" s="578"/>
      <c r="N209" s="2"/>
      <c r="O209" s="2"/>
      <c r="P209" s="737"/>
      <c r="Q209" s="2"/>
      <c r="R209" s="2"/>
      <c r="S209" s="2"/>
      <c r="T209" s="2"/>
      <c r="U209" s="2"/>
      <c r="V209" s="2"/>
    </row>
    <row r="210" spans="1:22" x14ac:dyDescent="0.25">
      <c r="A210" s="737">
        <v>43952</v>
      </c>
      <c r="B210" s="2" t="s">
        <v>7442</v>
      </c>
      <c r="C210" s="2">
        <v>51712</v>
      </c>
      <c r="D210" s="2" t="s">
        <v>1245</v>
      </c>
      <c r="E210" s="2" t="s">
        <v>7433</v>
      </c>
      <c r="F210" s="2">
        <v>0</v>
      </c>
      <c r="G210" s="2"/>
      <c r="H210" s="578">
        <v>4840.5200000000004</v>
      </c>
      <c r="I210" s="2" t="s">
        <v>3090</v>
      </c>
      <c r="J210" s="2">
        <v>5</v>
      </c>
      <c r="K210" s="738">
        <v>5150003131</v>
      </c>
      <c r="L210" s="2" t="s">
        <v>8509</v>
      </c>
      <c r="M210" s="578">
        <v>4029</v>
      </c>
      <c r="N210" s="2">
        <v>7</v>
      </c>
      <c r="O210" s="2" t="s">
        <v>7435</v>
      </c>
      <c r="P210" s="737">
        <v>43957</v>
      </c>
      <c r="Q210" s="2" t="s">
        <v>7439</v>
      </c>
      <c r="R210" s="2">
        <v>1</v>
      </c>
      <c r="S210" s="2">
        <v>3</v>
      </c>
      <c r="T210" s="2" t="s">
        <v>8510</v>
      </c>
      <c r="U210" s="2"/>
      <c r="V210" s="2"/>
    </row>
    <row r="211" spans="1:22" x14ac:dyDescent="0.25">
      <c r="A211" s="737"/>
      <c r="B211" s="2"/>
      <c r="C211" s="2">
        <v>51712</v>
      </c>
      <c r="D211" s="2"/>
      <c r="E211" s="2"/>
      <c r="F211" s="2" t="s">
        <v>7448</v>
      </c>
      <c r="G211" s="2"/>
      <c r="H211" s="578" t="s">
        <v>8511</v>
      </c>
      <c r="I211" s="2"/>
      <c r="J211" s="2"/>
      <c r="K211" s="738"/>
      <c r="L211" s="2"/>
      <c r="M211" s="578"/>
      <c r="N211" s="2"/>
      <c r="O211" s="2"/>
      <c r="P211" s="737"/>
      <c r="Q211" s="2"/>
      <c r="R211" s="2"/>
      <c r="S211" s="2"/>
      <c r="T211" s="2"/>
      <c r="U211" s="2"/>
      <c r="V211" s="2"/>
    </row>
    <row r="212" spans="1:22" x14ac:dyDescent="0.25">
      <c r="A212" s="737">
        <v>43957</v>
      </c>
      <c r="B212" s="2" t="s">
        <v>7439</v>
      </c>
      <c r="C212" s="2">
        <v>53099</v>
      </c>
      <c r="D212" s="2" t="s">
        <v>1275</v>
      </c>
      <c r="E212" s="2" t="s">
        <v>7433</v>
      </c>
      <c r="F212" s="2">
        <v>59.69</v>
      </c>
      <c r="G212" s="2" t="s">
        <v>3576</v>
      </c>
      <c r="H212" s="578">
        <v>33253.589999999997</v>
      </c>
      <c r="I212" s="2" t="s">
        <v>3090</v>
      </c>
      <c r="J212" s="2">
        <v>6</v>
      </c>
      <c r="K212" s="738">
        <v>5150004014</v>
      </c>
      <c r="L212" s="2" t="s">
        <v>8454</v>
      </c>
      <c r="M212" s="578">
        <v>9207</v>
      </c>
      <c r="N212" s="2">
        <v>26</v>
      </c>
      <c r="O212" s="2" t="s">
        <v>7435</v>
      </c>
      <c r="P212" s="737">
        <v>43963</v>
      </c>
      <c r="Q212" s="2" t="s">
        <v>7432</v>
      </c>
      <c r="R212" s="2">
        <v>1</v>
      </c>
      <c r="S212" s="2">
        <v>2</v>
      </c>
      <c r="T212" s="2" t="s">
        <v>8455</v>
      </c>
      <c r="U212" s="2"/>
      <c r="V212" s="2"/>
    </row>
    <row r="213" spans="1:22" x14ac:dyDescent="0.25">
      <c r="A213" s="737">
        <v>43956</v>
      </c>
      <c r="B213" s="2" t="s">
        <v>7432</v>
      </c>
      <c r="C213" s="2">
        <v>53099</v>
      </c>
      <c r="D213" s="2" t="s">
        <v>1275</v>
      </c>
      <c r="E213" s="2" t="s">
        <v>7433</v>
      </c>
      <c r="F213" s="2">
        <v>19.39</v>
      </c>
      <c r="G213" s="2" t="s">
        <v>3576</v>
      </c>
      <c r="H213" s="578">
        <v>10799.79</v>
      </c>
      <c r="I213" s="2" t="s">
        <v>3090</v>
      </c>
      <c r="J213" s="2">
        <v>6</v>
      </c>
      <c r="K213" s="738">
        <v>5150004015</v>
      </c>
      <c r="L213" s="2" t="s">
        <v>8482</v>
      </c>
      <c r="M213" s="578">
        <v>3177</v>
      </c>
      <c r="N213" s="2">
        <v>8</v>
      </c>
      <c r="O213" s="2" t="s">
        <v>7435</v>
      </c>
      <c r="P213" s="737">
        <v>43962</v>
      </c>
      <c r="Q213" s="2" t="s">
        <v>7436</v>
      </c>
      <c r="R213" s="2">
        <v>1</v>
      </c>
      <c r="S213" s="2">
        <v>3</v>
      </c>
      <c r="T213" s="2" t="s">
        <v>8483</v>
      </c>
      <c r="U213" s="2"/>
      <c r="V213" s="2"/>
    </row>
    <row r="214" spans="1:22" x14ac:dyDescent="0.25">
      <c r="A214" s="737">
        <v>43956</v>
      </c>
      <c r="B214" s="2" t="s">
        <v>7432</v>
      </c>
      <c r="C214" s="2">
        <v>53099</v>
      </c>
      <c r="D214" s="2" t="s">
        <v>1275</v>
      </c>
      <c r="E214" s="2" t="s">
        <v>7433</v>
      </c>
      <c r="F214" s="2">
        <v>17.91</v>
      </c>
      <c r="G214" s="2" t="s">
        <v>3576</v>
      </c>
      <c r="H214" s="578">
        <v>9976.59</v>
      </c>
      <c r="I214" s="2" t="s">
        <v>3090</v>
      </c>
      <c r="J214" s="2">
        <v>6</v>
      </c>
      <c r="K214" s="738">
        <v>5150004016</v>
      </c>
      <c r="L214" s="2" t="s">
        <v>8428</v>
      </c>
      <c r="M214" s="578">
        <v>2645</v>
      </c>
      <c r="N214" s="2">
        <v>6</v>
      </c>
      <c r="O214" s="2" t="s">
        <v>7435</v>
      </c>
      <c r="P214" s="737">
        <v>43962</v>
      </c>
      <c r="Q214" s="2" t="s">
        <v>7436</v>
      </c>
      <c r="R214" s="2">
        <v>1</v>
      </c>
      <c r="S214" s="2">
        <v>4</v>
      </c>
      <c r="T214" s="2" t="s">
        <v>8470</v>
      </c>
      <c r="U214" s="2"/>
      <c r="V214" s="2"/>
    </row>
    <row r="215" spans="1:22" x14ac:dyDescent="0.25">
      <c r="A215" s="737">
        <v>43957</v>
      </c>
      <c r="B215" s="2" t="s">
        <v>7439</v>
      </c>
      <c r="C215" s="2">
        <v>53099</v>
      </c>
      <c r="D215" s="2" t="s">
        <v>1275</v>
      </c>
      <c r="E215" s="2" t="s">
        <v>7433</v>
      </c>
      <c r="F215" s="2">
        <v>29.85</v>
      </c>
      <c r="G215" s="2" t="s">
        <v>3576</v>
      </c>
      <c r="H215" s="578">
        <v>16630.240000000002</v>
      </c>
      <c r="I215" s="2" t="s">
        <v>3090</v>
      </c>
      <c r="J215" s="2">
        <v>6</v>
      </c>
      <c r="K215" s="738">
        <v>5150004016</v>
      </c>
      <c r="L215" s="2" t="s">
        <v>8428</v>
      </c>
      <c r="M215" s="578">
        <v>4409</v>
      </c>
      <c r="N215" s="2">
        <v>10</v>
      </c>
      <c r="O215" s="2" t="s">
        <v>7435</v>
      </c>
      <c r="P215" s="737">
        <v>43963</v>
      </c>
      <c r="Q215" s="2" t="s">
        <v>7432</v>
      </c>
      <c r="R215" s="2">
        <v>1</v>
      </c>
      <c r="S215" s="2">
        <v>1</v>
      </c>
      <c r="T215" s="2" t="s">
        <v>8470</v>
      </c>
      <c r="U215" s="2"/>
      <c r="V215" s="2"/>
    </row>
    <row r="216" spans="1:22" x14ac:dyDescent="0.25">
      <c r="A216" s="737">
        <v>43958</v>
      </c>
      <c r="B216" s="2" t="s">
        <v>7446</v>
      </c>
      <c r="C216" s="2">
        <v>53099</v>
      </c>
      <c r="D216" s="2" t="s">
        <v>1275</v>
      </c>
      <c r="E216" s="2" t="s">
        <v>7433</v>
      </c>
      <c r="F216" s="2">
        <v>5.05</v>
      </c>
      <c r="G216" s="2" t="s">
        <v>3576</v>
      </c>
      <c r="H216" s="578">
        <v>2815.12</v>
      </c>
      <c r="I216" s="2" t="s">
        <v>3090</v>
      </c>
      <c r="J216" s="2">
        <v>6</v>
      </c>
      <c r="K216" s="738">
        <v>5150004017</v>
      </c>
      <c r="L216" s="2" t="s">
        <v>8460</v>
      </c>
      <c r="M216" s="578">
        <v>808</v>
      </c>
      <c r="N216" s="2">
        <v>2</v>
      </c>
      <c r="O216" s="2" t="s">
        <v>7435</v>
      </c>
      <c r="P216" s="737">
        <v>43964</v>
      </c>
      <c r="Q216" s="2" t="s">
        <v>7439</v>
      </c>
      <c r="R216" s="2">
        <v>1</v>
      </c>
      <c r="S216" s="2">
        <v>2</v>
      </c>
      <c r="T216" s="2" t="s">
        <v>8461</v>
      </c>
      <c r="U216" s="2"/>
      <c r="V216" s="2"/>
    </row>
    <row r="217" spans="1:22" x14ac:dyDescent="0.25">
      <c r="A217" s="737">
        <v>43959</v>
      </c>
      <c r="B217" s="2" t="s">
        <v>7442</v>
      </c>
      <c r="C217" s="2">
        <v>53099</v>
      </c>
      <c r="D217" s="2" t="s">
        <v>1275</v>
      </c>
      <c r="E217" s="2" t="s">
        <v>7433</v>
      </c>
      <c r="F217" s="2">
        <v>90.98</v>
      </c>
      <c r="G217" s="2" t="s">
        <v>3576</v>
      </c>
      <c r="H217" s="578">
        <v>50686.83</v>
      </c>
      <c r="I217" s="2" t="s">
        <v>3090</v>
      </c>
      <c r="J217" s="2">
        <v>6</v>
      </c>
      <c r="K217" s="738">
        <v>5150004017</v>
      </c>
      <c r="L217" s="2" t="s">
        <v>8460</v>
      </c>
      <c r="M217" s="578">
        <v>14549</v>
      </c>
      <c r="N217" s="2">
        <v>36</v>
      </c>
      <c r="O217" s="2" t="s">
        <v>7435</v>
      </c>
      <c r="P217" s="737">
        <v>43965</v>
      </c>
      <c r="Q217" s="2" t="s">
        <v>7446</v>
      </c>
      <c r="R217" s="2">
        <v>1</v>
      </c>
      <c r="S217" s="2">
        <v>1</v>
      </c>
      <c r="T217" s="2" t="s">
        <v>8461</v>
      </c>
      <c r="U217" s="2"/>
      <c r="V217" s="2"/>
    </row>
    <row r="218" spans="1:22" x14ac:dyDescent="0.25">
      <c r="A218" s="737">
        <v>43957</v>
      </c>
      <c r="B218" s="2" t="s">
        <v>7439</v>
      </c>
      <c r="C218" s="2">
        <v>53099</v>
      </c>
      <c r="D218" s="2" t="s">
        <v>1275</v>
      </c>
      <c r="E218" s="2" t="s">
        <v>7433</v>
      </c>
      <c r="F218" s="2">
        <v>22.34</v>
      </c>
      <c r="G218" s="2" t="s">
        <v>3576</v>
      </c>
      <c r="H218" s="578">
        <v>12447.22</v>
      </c>
      <c r="I218" s="2" t="s">
        <v>3090</v>
      </c>
      <c r="J218" s="2">
        <v>6</v>
      </c>
      <c r="K218" s="738">
        <v>5150004018</v>
      </c>
      <c r="L218" s="2" t="s">
        <v>8401</v>
      </c>
      <c r="M218" s="578">
        <v>3454</v>
      </c>
      <c r="N218" s="2">
        <v>9</v>
      </c>
      <c r="O218" s="2" t="s">
        <v>7435</v>
      </c>
      <c r="P218" s="737">
        <v>43963</v>
      </c>
      <c r="Q218" s="2" t="s">
        <v>7432</v>
      </c>
      <c r="R218" s="2">
        <v>1</v>
      </c>
      <c r="S218" s="2">
        <v>3</v>
      </c>
      <c r="T218" s="2" t="s">
        <v>8402</v>
      </c>
      <c r="U218" s="2"/>
      <c r="V218" s="2"/>
    </row>
    <row r="219" spans="1:22" x14ac:dyDescent="0.25">
      <c r="A219" s="737">
        <v>43958</v>
      </c>
      <c r="B219" s="2" t="s">
        <v>7446</v>
      </c>
      <c r="C219" s="2">
        <v>53099</v>
      </c>
      <c r="D219" s="2" t="s">
        <v>1275</v>
      </c>
      <c r="E219" s="2" t="s">
        <v>7433</v>
      </c>
      <c r="F219" s="2">
        <v>131.57</v>
      </c>
      <c r="G219" s="2" t="s">
        <v>3576</v>
      </c>
      <c r="H219" s="578">
        <v>73298.600000000006</v>
      </c>
      <c r="I219" s="2" t="s">
        <v>3090</v>
      </c>
      <c r="J219" s="2">
        <v>6</v>
      </c>
      <c r="K219" s="738">
        <v>5150004018</v>
      </c>
      <c r="L219" s="2" t="s">
        <v>8401</v>
      </c>
      <c r="M219" s="578">
        <v>20340</v>
      </c>
      <c r="N219" s="2">
        <v>53</v>
      </c>
      <c r="O219" s="2" t="s">
        <v>7435</v>
      </c>
      <c r="P219" s="737">
        <v>43964</v>
      </c>
      <c r="Q219" s="2" t="s">
        <v>7439</v>
      </c>
      <c r="R219" s="2">
        <v>1</v>
      </c>
      <c r="S219" s="2">
        <v>1</v>
      </c>
      <c r="T219" s="2" t="s">
        <v>8402</v>
      </c>
      <c r="U219" s="2"/>
      <c r="V219" s="2"/>
    </row>
    <row r="220" spans="1:22" x14ac:dyDescent="0.25">
      <c r="A220" s="737">
        <v>43959</v>
      </c>
      <c r="B220" s="2" t="s">
        <v>7442</v>
      </c>
      <c r="C220" s="2">
        <v>53099</v>
      </c>
      <c r="D220" s="2" t="s">
        <v>1275</v>
      </c>
      <c r="E220" s="2" t="s">
        <v>7433</v>
      </c>
      <c r="F220" s="2">
        <v>15.66</v>
      </c>
      <c r="G220" s="2" t="s">
        <v>3576</v>
      </c>
      <c r="H220" s="578">
        <v>8724.5499999999993</v>
      </c>
      <c r="I220" s="2" t="s">
        <v>3090</v>
      </c>
      <c r="J220" s="2">
        <v>6</v>
      </c>
      <c r="K220" s="738">
        <v>5150024312</v>
      </c>
      <c r="L220" s="2" t="s">
        <v>8428</v>
      </c>
      <c r="M220" s="578">
        <v>2436</v>
      </c>
      <c r="N220" s="2">
        <v>6</v>
      </c>
      <c r="O220" s="2" t="s">
        <v>7435</v>
      </c>
      <c r="P220" s="737">
        <v>43965</v>
      </c>
      <c r="Q220" s="2" t="s">
        <v>7446</v>
      </c>
      <c r="R220" s="2">
        <v>1</v>
      </c>
      <c r="S220" s="2">
        <v>2</v>
      </c>
      <c r="T220" s="2" t="s">
        <v>8429</v>
      </c>
      <c r="U220" s="2"/>
      <c r="V220" s="2"/>
    </row>
    <row r="221" spans="1:22" x14ac:dyDescent="0.25">
      <c r="A221" s="737">
        <v>43950</v>
      </c>
      <c r="B221" s="2" t="s">
        <v>7439</v>
      </c>
      <c r="C221" s="2">
        <v>53099</v>
      </c>
      <c r="D221" s="2" t="s">
        <v>1275</v>
      </c>
      <c r="E221" s="2" t="s">
        <v>7433</v>
      </c>
      <c r="F221" s="2">
        <v>1.89</v>
      </c>
      <c r="G221" s="2" t="s">
        <v>3576</v>
      </c>
      <c r="H221" s="578">
        <v>1050.48</v>
      </c>
      <c r="I221" s="2" t="s">
        <v>3090</v>
      </c>
      <c r="J221" s="2">
        <v>6</v>
      </c>
      <c r="K221" s="738">
        <v>5150040148</v>
      </c>
      <c r="L221" s="2" t="s">
        <v>8424</v>
      </c>
      <c r="M221" s="578">
        <v>508</v>
      </c>
      <c r="N221" s="2">
        <v>2</v>
      </c>
      <c r="O221" s="2" t="s">
        <v>8409</v>
      </c>
      <c r="P221" s="737">
        <v>43956</v>
      </c>
      <c r="Q221" s="2" t="s">
        <v>7432</v>
      </c>
      <c r="R221" s="2">
        <v>1</v>
      </c>
      <c r="S221" s="2">
        <v>2</v>
      </c>
      <c r="T221" s="2" t="s">
        <v>8425</v>
      </c>
      <c r="U221" s="2"/>
      <c r="V221" s="2"/>
    </row>
    <row r="222" spans="1:22" x14ac:dyDescent="0.25">
      <c r="A222" s="737">
        <v>43951</v>
      </c>
      <c r="B222" s="2" t="s">
        <v>7446</v>
      </c>
      <c r="C222" s="2">
        <v>53099</v>
      </c>
      <c r="D222" s="2" t="s">
        <v>1275</v>
      </c>
      <c r="E222" s="2" t="s">
        <v>7433</v>
      </c>
      <c r="F222" s="2">
        <v>0.86</v>
      </c>
      <c r="G222" s="2" t="s">
        <v>3576</v>
      </c>
      <c r="H222" s="578">
        <v>480.88</v>
      </c>
      <c r="I222" s="2" t="s">
        <v>3090</v>
      </c>
      <c r="J222" s="2">
        <v>6</v>
      </c>
      <c r="K222" s="738">
        <v>5150040149</v>
      </c>
      <c r="L222" s="2" t="s">
        <v>8408</v>
      </c>
      <c r="M222" s="578">
        <v>245</v>
      </c>
      <c r="N222" s="2">
        <v>1</v>
      </c>
      <c r="O222" s="2" t="s">
        <v>8409</v>
      </c>
      <c r="P222" s="737">
        <v>43957</v>
      </c>
      <c r="Q222" s="2" t="s">
        <v>7439</v>
      </c>
      <c r="R222" s="2">
        <v>1</v>
      </c>
      <c r="S222" s="2">
        <v>1</v>
      </c>
      <c r="T222" s="2" t="s">
        <v>8410</v>
      </c>
      <c r="U222" s="2"/>
      <c r="V222" s="2"/>
    </row>
    <row r="223" spans="1:22" x14ac:dyDescent="0.25">
      <c r="A223" s="737">
        <v>43950</v>
      </c>
      <c r="B223" s="2" t="s">
        <v>7439</v>
      </c>
      <c r="C223" s="2">
        <v>53099</v>
      </c>
      <c r="D223" s="2" t="s">
        <v>1275</v>
      </c>
      <c r="E223" s="2" t="s">
        <v>7433</v>
      </c>
      <c r="F223" s="2">
        <v>5.17</v>
      </c>
      <c r="G223" s="2" t="s">
        <v>3576</v>
      </c>
      <c r="H223" s="578">
        <v>2882.35</v>
      </c>
      <c r="I223" s="2" t="s">
        <v>3090</v>
      </c>
      <c r="J223" s="2">
        <v>6</v>
      </c>
      <c r="K223" s="738">
        <v>5150040149</v>
      </c>
      <c r="L223" s="2" t="s">
        <v>8408</v>
      </c>
      <c r="M223" s="578">
        <v>1469</v>
      </c>
      <c r="N223" s="2">
        <v>6</v>
      </c>
      <c r="O223" s="2" t="s">
        <v>8409</v>
      </c>
      <c r="P223" s="737">
        <v>43956</v>
      </c>
      <c r="Q223" s="2" t="s">
        <v>7432</v>
      </c>
      <c r="R223" s="2">
        <v>1</v>
      </c>
      <c r="S223" s="2">
        <v>3</v>
      </c>
      <c r="T223" s="2" t="s">
        <v>8410</v>
      </c>
      <c r="U223" s="2"/>
      <c r="V223" s="2"/>
    </row>
    <row r="224" spans="1:22" x14ac:dyDescent="0.25">
      <c r="A224" s="737">
        <v>43945</v>
      </c>
      <c r="B224" s="2" t="s">
        <v>7442</v>
      </c>
      <c r="C224" s="2">
        <v>53099</v>
      </c>
      <c r="D224" s="2" t="s">
        <v>1275</v>
      </c>
      <c r="E224" s="2" t="s">
        <v>7433</v>
      </c>
      <c r="F224" s="2">
        <v>17.05</v>
      </c>
      <c r="G224" s="2" t="s">
        <v>3576</v>
      </c>
      <c r="H224" s="578">
        <v>9501.2900000000009</v>
      </c>
      <c r="I224" s="2" t="s">
        <v>3090</v>
      </c>
      <c r="J224" s="2">
        <v>6</v>
      </c>
      <c r="K224" s="738">
        <v>6984804932</v>
      </c>
      <c r="L224" s="2" t="s">
        <v>8067</v>
      </c>
      <c r="M224" s="578">
        <v>3308</v>
      </c>
      <c r="N224" s="2">
        <v>10</v>
      </c>
      <c r="O224" s="2" t="s">
        <v>7435</v>
      </c>
      <c r="P224" s="737">
        <v>43950</v>
      </c>
      <c r="Q224" s="2" t="s">
        <v>7439</v>
      </c>
      <c r="R224" s="2">
        <v>1</v>
      </c>
      <c r="S224" s="2">
        <v>5</v>
      </c>
      <c r="T224" s="2" t="s">
        <v>8068</v>
      </c>
      <c r="U224" s="2"/>
      <c r="V224" s="2"/>
    </row>
    <row r="225" spans="1:22" x14ac:dyDescent="0.25">
      <c r="A225" s="737">
        <v>43945</v>
      </c>
      <c r="B225" s="2" t="s">
        <v>7442</v>
      </c>
      <c r="C225" s="2">
        <v>53099</v>
      </c>
      <c r="D225" s="2" t="s">
        <v>1275</v>
      </c>
      <c r="E225" s="2" t="s">
        <v>7433</v>
      </c>
      <c r="F225" s="2">
        <v>4.8499999999999996</v>
      </c>
      <c r="G225" s="2" t="s">
        <v>3576</v>
      </c>
      <c r="H225" s="578">
        <v>2700.83</v>
      </c>
      <c r="I225" s="2" t="s">
        <v>3090</v>
      </c>
      <c r="J225" s="2">
        <v>6</v>
      </c>
      <c r="K225" s="738">
        <v>6984804933</v>
      </c>
      <c r="L225" s="2" t="s">
        <v>8100</v>
      </c>
      <c r="M225" s="2">
        <v>993</v>
      </c>
      <c r="N225" s="2">
        <v>3</v>
      </c>
      <c r="O225" s="2" t="s">
        <v>7435</v>
      </c>
      <c r="P225" s="737">
        <v>43951</v>
      </c>
      <c r="Q225" s="2" t="s">
        <v>7446</v>
      </c>
      <c r="R225" s="2">
        <v>1</v>
      </c>
      <c r="S225" s="2">
        <v>2</v>
      </c>
      <c r="T225" s="2" t="s">
        <v>8101</v>
      </c>
      <c r="U225" s="2"/>
      <c r="V225" s="2"/>
    </row>
    <row r="226" spans="1:22" x14ac:dyDescent="0.25">
      <c r="A226" s="737">
        <v>43945</v>
      </c>
      <c r="B226" s="2" t="s">
        <v>7442</v>
      </c>
      <c r="C226" s="2">
        <v>53099</v>
      </c>
      <c r="D226" s="2" t="s">
        <v>1275</v>
      </c>
      <c r="E226" s="2" t="s">
        <v>7433</v>
      </c>
      <c r="F226" s="2">
        <v>8.08</v>
      </c>
      <c r="G226" s="2" t="s">
        <v>3576</v>
      </c>
      <c r="H226" s="578">
        <v>4498.7299999999996</v>
      </c>
      <c r="I226" s="2" t="s">
        <v>3090</v>
      </c>
      <c r="J226" s="2">
        <v>6</v>
      </c>
      <c r="K226" s="738">
        <v>6984804933</v>
      </c>
      <c r="L226" s="2" t="s">
        <v>8100</v>
      </c>
      <c r="M226" s="578">
        <v>1654</v>
      </c>
      <c r="N226" s="2">
        <v>5</v>
      </c>
      <c r="O226" s="2" t="s">
        <v>7435</v>
      </c>
      <c r="P226" s="737">
        <v>43951</v>
      </c>
      <c r="Q226" s="2" t="s">
        <v>7446</v>
      </c>
      <c r="R226" s="2">
        <v>1</v>
      </c>
      <c r="S226" s="2">
        <v>1</v>
      </c>
      <c r="T226" s="2" t="s">
        <v>8101</v>
      </c>
      <c r="U226" s="2"/>
      <c r="V226" s="2"/>
    </row>
    <row r="227" spans="1:22" x14ac:dyDescent="0.25">
      <c r="A227" s="737">
        <v>43945</v>
      </c>
      <c r="B227" s="2" t="s">
        <v>7442</v>
      </c>
      <c r="C227" s="2">
        <v>53099</v>
      </c>
      <c r="D227" s="2" t="s">
        <v>1275</v>
      </c>
      <c r="E227" s="2" t="s">
        <v>7433</v>
      </c>
      <c r="F227" s="2">
        <v>10.77</v>
      </c>
      <c r="G227" s="2" t="s">
        <v>3576</v>
      </c>
      <c r="H227" s="578">
        <v>5999.12</v>
      </c>
      <c r="I227" s="2" t="s">
        <v>3090</v>
      </c>
      <c r="J227" s="2">
        <v>6</v>
      </c>
      <c r="K227" s="738">
        <v>6984804938</v>
      </c>
      <c r="L227" s="2" t="s">
        <v>8106</v>
      </c>
      <c r="M227" s="578">
        <v>1996</v>
      </c>
      <c r="N227" s="2">
        <v>6</v>
      </c>
      <c r="O227" s="2" t="s">
        <v>7435</v>
      </c>
      <c r="P227" s="737">
        <v>43950</v>
      </c>
      <c r="Q227" s="2" t="s">
        <v>7439</v>
      </c>
      <c r="R227" s="2">
        <v>1</v>
      </c>
      <c r="S227" s="2">
        <v>4</v>
      </c>
      <c r="T227" s="2" t="s">
        <v>8107</v>
      </c>
      <c r="U227" s="2"/>
      <c r="V227" s="2"/>
    </row>
    <row r="228" spans="1:22" x14ac:dyDescent="0.25">
      <c r="A228" s="737"/>
      <c r="B228" s="2"/>
      <c r="C228" s="2">
        <v>53099</v>
      </c>
      <c r="D228" s="2"/>
      <c r="E228" s="2"/>
      <c r="F228" s="2" t="s">
        <v>8512</v>
      </c>
      <c r="G228" s="2"/>
      <c r="H228" s="578" t="s">
        <v>8513</v>
      </c>
      <c r="I228" s="2"/>
      <c r="J228" s="2"/>
      <c r="K228" s="738"/>
      <c r="L228" s="2"/>
      <c r="M228" s="578"/>
      <c r="N228" s="2"/>
      <c r="O228" s="2"/>
      <c r="P228" s="737"/>
      <c r="Q228" s="2"/>
      <c r="R228" s="2"/>
      <c r="S228" s="2"/>
      <c r="T228" s="2"/>
      <c r="U228" s="2"/>
      <c r="V228" s="2"/>
    </row>
    <row r="229" spans="1:22" x14ac:dyDescent="0.25">
      <c r="A229" s="737">
        <v>43951</v>
      </c>
      <c r="B229" s="2" t="s">
        <v>7446</v>
      </c>
      <c r="C229" s="2">
        <v>54039</v>
      </c>
      <c r="D229" s="2" t="s">
        <v>1322</v>
      </c>
      <c r="E229" s="2" t="s">
        <v>3604</v>
      </c>
      <c r="F229" s="2">
        <v>0</v>
      </c>
      <c r="G229" s="2"/>
      <c r="H229" s="578">
        <v>6401.8</v>
      </c>
      <c r="I229" s="2" t="s">
        <v>3090</v>
      </c>
      <c r="J229" s="2">
        <v>5</v>
      </c>
      <c r="K229" s="738">
        <v>5150003916</v>
      </c>
      <c r="L229" s="2" t="s">
        <v>8514</v>
      </c>
      <c r="M229" s="578">
        <v>2031</v>
      </c>
      <c r="N229" s="2">
        <v>6</v>
      </c>
      <c r="O229" s="2" t="s">
        <v>7443</v>
      </c>
      <c r="P229" s="737">
        <v>43956</v>
      </c>
      <c r="Q229" s="2" t="s">
        <v>7432</v>
      </c>
      <c r="R229" s="2">
        <v>1</v>
      </c>
      <c r="S229" s="2">
        <v>3</v>
      </c>
      <c r="T229" s="2" t="s">
        <v>8515</v>
      </c>
      <c r="U229" s="2"/>
      <c r="V229" s="2"/>
    </row>
    <row r="230" spans="1:22" x14ac:dyDescent="0.25">
      <c r="A230" s="737">
        <v>43951</v>
      </c>
      <c r="B230" s="2" t="s">
        <v>7446</v>
      </c>
      <c r="C230" s="2">
        <v>54039</v>
      </c>
      <c r="D230" s="2" t="s">
        <v>1322</v>
      </c>
      <c r="E230" s="2" t="s">
        <v>3604</v>
      </c>
      <c r="F230" s="2">
        <v>0</v>
      </c>
      <c r="G230" s="2"/>
      <c r="H230" s="578">
        <v>2133.9299999999998</v>
      </c>
      <c r="I230" s="2" t="s">
        <v>3090</v>
      </c>
      <c r="J230" s="2">
        <v>5</v>
      </c>
      <c r="K230" s="738">
        <v>5150003923</v>
      </c>
      <c r="L230" s="2" t="s">
        <v>8516</v>
      </c>
      <c r="M230" s="578">
        <v>677</v>
      </c>
      <c r="N230" s="2">
        <v>2</v>
      </c>
      <c r="O230" s="2" t="s">
        <v>7443</v>
      </c>
      <c r="P230" s="737">
        <v>43956</v>
      </c>
      <c r="Q230" s="2" t="s">
        <v>7432</v>
      </c>
      <c r="R230" s="2">
        <v>1</v>
      </c>
      <c r="S230" s="2">
        <v>2</v>
      </c>
      <c r="T230" s="2" t="s">
        <v>8515</v>
      </c>
      <c r="U230" s="2"/>
      <c r="V230" s="2"/>
    </row>
    <row r="231" spans="1:22" x14ac:dyDescent="0.25">
      <c r="A231" s="737"/>
      <c r="B231" s="2"/>
      <c r="C231" s="2">
        <v>54039</v>
      </c>
      <c r="D231" s="2"/>
      <c r="E231" s="2"/>
      <c r="F231" s="2" t="s">
        <v>7448</v>
      </c>
      <c r="G231" s="2"/>
      <c r="H231" s="578" t="s">
        <v>8517</v>
      </c>
      <c r="I231" s="2"/>
      <c r="J231" s="2"/>
      <c r="K231" s="738"/>
      <c r="L231" s="2"/>
      <c r="M231" s="578"/>
      <c r="N231" s="2"/>
      <c r="O231" s="2"/>
      <c r="P231" s="737"/>
      <c r="Q231" s="2"/>
      <c r="R231" s="2"/>
      <c r="S231" s="2"/>
      <c r="T231" s="2"/>
      <c r="U231" s="2"/>
      <c r="V231" s="2"/>
    </row>
    <row r="232" spans="1:22" x14ac:dyDescent="0.25">
      <c r="A232" s="737">
        <v>43945</v>
      </c>
      <c r="B232" s="2" t="s">
        <v>7442</v>
      </c>
      <c r="C232" s="2">
        <v>54136</v>
      </c>
      <c r="D232" s="2" t="s">
        <v>7159</v>
      </c>
      <c r="E232" s="2" t="s">
        <v>3604</v>
      </c>
      <c r="F232" s="2">
        <v>5.86</v>
      </c>
      <c r="G232" s="2" t="s">
        <v>7455</v>
      </c>
      <c r="H232" s="578">
        <v>293.18</v>
      </c>
      <c r="I232" s="2" t="s">
        <v>3090</v>
      </c>
      <c r="J232" s="2">
        <v>10</v>
      </c>
      <c r="K232" s="738">
        <v>5150024351</v>
      </c>
      <c r="L232" s="2" t="s">
        <v>7952</v>
      </c>
      <c r="M232" s="578">
        <v>1698</v>
      </c>
      <c r="N232" s="2">
        <v>7</v>
      </c>
      <c r="O232" s="2" t="s">
        <v>7443</v>
      </c>
      <c r="P232" s="737">
        <v>43945</v>
      </c>
      <c r="Q232" s="2" t="s">
        <v>7442</v>
      </c>
      <c r="R232" s="2">
        <v>1</v>
      </c>
      <c r="S232" s="2">
        <v>1</v>
      </c>
      <c r="T232" s="2" t="s">
        <v>7951</v>
      </c>
      <c r="U232" s="2"/>
      <c r="V232" s="2"/>
    </row>
    <row r="233" spans="1:22" x14ac:dyDescent="0.25">
      <c r="A233" s="737">
        <v>43945</v>
      </c>
      <c r="B233" s="2" t="s">
        <v>7442</v>
      </c>
      <c r="C233" s="2">
        <v>54136</v>
      </c>
      <c r="D233" s="2" t="s">
        <v>7159</v>
      </c>
      <c r="E233" s="2" t="s">
        <v>3604</v>
      </c>
      <c r="F233" s="2">
        <v>53.61</v>
      </c>
      <c r="G233" s="2" t="s">
        <v>7455</v>
      </c>
      <c r="H233" s="578">
        <v>2680.28</v>
      </c>
      <c r="I233" s="2" t="s">
        <v>3090</v>
      </c>
      <c r="J233" s="2">
        <v>10</v>
      </c>
      <c r="K233" s="738" t="s">
        <v>2940</v>
      </c>
      <c r="L233" s="2" t="s">
        <v>8432</v>
      </c>
      <c r="M233" s="578">
        <v>0</v>
      </c>
      <c r="N233" s="2">
        <v>64</v>
      </c>
      <c r="O233" s="2" t="s">
        <v>7443</v>
      </c>
      <c r="P233" s="737">
        <v>43944</v>
      </c>
      <c r="Q233" s="2" t="s">
        <v>7446</v>
      </c>
      <c r="R233" s="2">
        <v>1</v>
      </c>
      <c r="S233" s="2">
        <v>1</v>
      </c>
      <c r="T233" s="2" t="s">
        <v>7951</v>
      </c>
      <c r="U233" s="2"/>
      <c r="V233" s="2"/>
    </row>
    <row r="234" spans="1:22" x14ac:dyDescent="0.25">
      <c r="A234" s="737"/>
      <c r="B234" s="2"/>
      <c r="C234" s="2">
        <v>54136</v>
      </c>
      <c r="D234" s="2"/>
      <c r="E234" s="2"/>
      <c r="F234" s="2" t="s">
        <v>8715</v>
      </c>
      <c r="G234" s="2"/>
      <c r="H234" s="578" t="s">
        <v>8716</v>
      </c>
      <c r="I234" s="2"/>
      <c r="J234" s="2"/>
      <c r="K234" s="738"/>
      <c r="L234" s="2"/>
      <c r="M234" s="578"/>
      <c r="N234" s="2"/>
      <c r="O234" s="2"/>
      <c r="P234" s="737"/>
      <c r="Q234" s="2"/>
      <c r="R234" s="2"/>
      <c r="S234" s="2"/>
      <c r="T234" s="2"/>
      <c r="U234" s="2"/>
      <c r="V234" s="2"/>
    </row>
    <row r="235" spans="1:22" x14ac:dyDescent="0.25">
      <c r="A235" s="737">
        <v>43950</v>
      </c>
      <c r="B235" s="2" t="s">
        <v>7439</v>
      </c>
      <c r="C235" s="2">
        <v>54150</v>
      </c>
      <c r="D235" s="2" t="s">
        <v>1359</v>
      </c>
      <c r="E235" s="2" t="s">
        <v>3604</v>
      </c>
      <c r="F235" s="2">
        <v>0.21</v>
      </c>
      <c r="G235" s="2" t="s">
        <v>3576</v>
      </c>
      <c r="H235" s="578">
        <v>124.98</v>
      </c>
      <c r="I235" s="2" t="s">
        <v>3090</v>
      </c>
      <c r="J235" s="2">
        <v>7</v>
      </c>
      <c r="K235" s="738">
        <v>5150003084</v>
      </c>
      <c r="L235" s="2" t="s">
        <v>8518</v>
      </c>
      <c r="M235" s="578">
        <v>1510</v>
      </c>
      <c r="N235" s="2">
        <v>4</v>
      </c>
      <c r="O235" s="2" t="s">
        <v>7435</v>
      </c>
      <c r="P235" s="737">
        <v>43957</v>
      </c>
      <c r="Q235" s="2" t="s">
        <v>7439</v>
      </c>
      <c r="R235" s="2">
        <v>1</v>
      </c>
      <c r="S235" s="2">
        <v>4</v>
      </c>
      <c r="T235" s="2" t="s">
        <v>8686</v>
      </c>
      <c r="U235" s="2"/>
      <c r="V235" s="2"/>
    </row>
    <row r="236" spans="1:22" x14ac:dyDescent="0.25">
      <c r="A236" s="737"/>
      <c r="B236" s="2"/>
      <c r="C236" s="2">
        <v>54150</v>
      </c>
      <c r="D236" s="2"/>
      <c r="E236" s="2"/>
      <c r="F236" s="2" t="s">
        <v>7451</v>
      </c>
      <c r="G236" s="2"/>
      <c r="H236" s="578" t="s">
        <v>8687</v>
      </c>
      <c r="I236" s="2"/>
      <c r="J236" s="2"/>
      <c r="K236" s="738"/>
      <c r="L236" s="2"/>
      <c r="M236" s="578"/>
      <c r="N236" s="2"/>
      <c r="O236" s="2"/>
      <c r="P236" s="737"/>
      <c r="Q236" s="2"/>
      <c r="R236" s="2"/>
      <c r="S236" s="2"/>
      <c r="T236" s="2"/>
      <c r="U236" s="2"/>
      <c r="V236" s="2"/>
    </row>
    <row r="237" spans="1:22" x14ac:dyDescent="0.25">
      <c r="A237" s="737">
        <v>43948</v>
      </c>
      <c r="B237" s="2" t="s">
        <v>7436</v>
      </c>
      <c r="C237" s="2">
        <v>54248</v>
      </c>
      <c r="D237" s="2" t="s">
        <v>1372</v>
      </c>
      <c r="E237" s="2" t="s">
        <v>3604</v>
      </c>
      <c r="F237" s="2">
        <v>0</v>
      </c>
      <c r="G237" s="2"/>
      <c r="H237" s="578">
        <v>7297.14</v>
      </c>
      <c r="I237" s="2" t="s">
        <v>3090</v>
      </c>
      <c r="J237" s="2">
        <v>5</v>
      </c>
      <c r="K237" s="738">
        <v>5150055224</v>
      </c>
      <c r="L237" s="2" t="s">
        <v>7572</v>
      </c>
      <c r="M237" s="578">
        <v>8049</v>
      </c>
      <c r="N237" s="2">
        <v>17</v>
      </c>
      <c r="O237" s="2" t="s">
        <v>7435</v>
      </c>
      <c r="P237" s="737">
        <v>43953</v>
      </c>
      <c r="Q237" s="2" t="s">
        <v>7450</v>
      </c>
      <c r="R237" s="2">
        <v>1</v>
      </c>
      <c r="S237" s="2">
        <v>3</v>
      </c>
      <c r="T237" s="2" t="s">
        <v>7573</v>
      </c>
      <c r="U237" s="2"/>
      <c r="V237" s="2"/>
    </row>
    <row r="238" spans="1:22" x14ac:dyDescent="0.25">
      <c r="A238" s="737"/>
      <c r="B238" s="2"/>
      <c r="C238" s="2">
        <v>54248</v>
      </c>
      <c r="D238" s="2"/>
      <c r="E238" s="2"/>
      <c r="F238" s="2" t="s">
        <v>7448</v>
      </c>
      <c r="G238" s="2"/>
      <c r="H238" s="578" t="s">
        <v>8519</v>
      </c>
      <c r="I238" s="2"/>
      <c r="J238" s="2"/>
      <c r="K238" s="738"/>
      <c r="L238" s="2"/>
      <c r="M238" s="578"/>
      <c r="N238" s="2"/>
      <c r="O238" s="2"/>
      <c r="P238" s="737"/>
      <c r="Q238" s="2"/>
      <c r="R238" s="2"/>
      <c r="S238" s="2"/>
      <c r="T238" s="2"/>
      <c r="U238" s="2"/>
      <c r="V238" s="2"/>
    </row>
    <row r="239" spans="1:22" x14ac:dyDescent="0.25">
      <c r="A239" s="737">
        <v>43955</v>
      </c>
      <c r="B239" s="2" t="s">
        <v>7436</v>
      </c>
      <c r="C239" s="2">
        <v>54272</v>
      </c>
      <c r="D239" s="2" t="s">
        <v>1375</v>
      </c>
      <c r="E239" s="2" t="s">
        <v>3604</v>
      </c>
      <c r="F239" s="2">
        <v>20.010000000000002</v>
      </c>
      <c r="G239" s="2" t="s">
        <v>3576</v>
      </c>
      <c r="H239" s="578">
        <v>8402</v>
      </c>
      <c r="I239" s="2" t="s">
        <v>3090</v>
      </c>
      <c r="J239" s="2">
        <v>2</v>
      </c>
      <c r="K239" s="738">
        <v>5150002297</v>
      </c>
      <c r="L239" s="2" t="s">
        <v>8520</v>
      </c>
      <c r="M239" s="578">
        <v>1518</v>
      </c>
      <c r="N239" s="2">
        <v>20</v>
      </c>
      <c r="O239" s="2" t="s">
        <v>7443</v>
      </c>
      <c r="P239" s="737">
        <v>43957</v>
      </c>
      <c r="Q239" s="2" t="s">
        <v>7439</v>
      </c>
      <c r="R239" s="2">
        <v>1</v>
      </c>
      <c r="S239" s="2">
        <v>3</v>
      </c>
      <c r="T239" s="2" t="s">
        <v>8521</v>
      </c>
      <c r="U239" s="2"/>
      <c r="V239" s="2"/>
    </row>
    <row r="240" spans="1:22" x14ac:dyDescent="0.25">
      <c r="A240" s="737">
        <v>43955</v>
      </c>
      <c r="B240" s="2" t="s">
        <v>7436</v>
      </c>
      <c r="C240" s="2">
        <v>54272</v>
      </c>
      <c r="D240" s="2" t="s">
        <v>1375</v>
      </c>
      <c r="E240" s="2" t="s">
        <v>3604</v>
      </c>
      <c r="F240" s="2">
        <v>10</v>
      </c>
      <c r="G240" s="2" t="s">
        <v>3576</v>
      </c>
      <c r="H240" s="578">
        <v>4201</v>
      </c>
      <c r="I240" s="2" t="s">
        <v>3090</v>
      </c>
      <c r="J240" s="2">
        <v>2</v>
      </c>
      <c r="K240" s="738">
        <v>5150003924</v>
      </c>
      <c r="L240" s="2" t="s">
        <v>8522</v>
      </c>
      <c r="M240" s="578">
        <v>759</v>
      </c>
      <c r="N240" s="2">
        <v>10</v>
      </c>
      <c r="O240" s="2" t="s">
        <v>7443</v>
      </c>
      <c r="P240" s="737">
        <v>43957</v>
      </c>
      <c r="Q240" s="2" t="s">
        <v>7439</v>
      </c>
      <c r="R240" s="2">
        <v>1</v>
      </c>
      <c r="S240" s="2">
        <v>2</v>
      </c>
      <c r="T240" s="2" t="s">
        <v>8521</v>
      </c>
      <c r="U240" s="2"/>
      <c r="V240" s="2"/>
    </row>
    <row r="241" spans="1:22" x14ac:dyDescent="0.25">
      <c r="A241" s="737"/>
      <c r="B241" s="2"/>
      <c r="C241" s="2">
        <v>54272</v>
      </c>
      <c r="D241" s="2"/>
      <c r="E241" s="2"/>
      <c r="F241" s="2" t="s">
        <v>8523</v>
      </c>
      <c r="G241" s="2"/>
      <c r="H241" s="578" t="s">
        <v>8524</v>
      </c>
      <c r="I241" s="2"/>
      <c r="J241" s="2"/>
      <c r="K241" s="738"/>
      <c r="L241" s="2"/>
      <c r="M241" s="578"/>
      <c r="N241" s="2"/>
      <c r="O241" s="2"/>
      <c r="P241" s="737"/>
      <c r="Q241" s="2"/>
      <c r="R241" s="2"/>
      <c r="S241" s="2"/>
      <c r="T241" s="2"/>
      <c r="U241" s="2"/>
      <c r="V241" s="2"/>
    </row>
    <row r="242" spans="1:22" x14ac:dyDescent="0.25">
      <c r="A242" s="737">
        <v>43949</v>
      </c>
      <c r="B242" s="2" t="s">
        <v>7432</v>
      </c>
      <c r="C242" s="2">
        <v>54558</v>
      </c>
      <c r="D242" s="2" t="s">
        <v>1422</v>
      </c>
      <c r="E242" s="2" t="s">
        <v>3604</v>
      </c>
      <c r="F242" s="2">
        <v>4.8899999999999997</v>
      </c>
      <c r="G242" s="2" t="s">
        <v>7444</v>
      </c>
      <c r="H242" s="578">
        <v>207.94</v>
      </c>
      <c r="I242" s="2" t="s">
        <v>3090</v>
      </c>
      <c r="J242" s="2">
        <v>7</v>
      </c>
      <c r="K242" s="738">
        <v>5150003077</v>
      </c>
      <c r="L242" s="2" t="s">
        <v>8525</v>
      </c>
      <c r="M242" s="578">
        <v>1256</v>
      </c>
      <c r="N242" s="2">
        <v>3</v>
      </c>
      <c r="O242" s="2" t="s">
        <v>7435</v>
      </c>
      <c r="P242" s="737">
        <v>43956</v>
      </c>
      <c r="Q242" s="2" t="s">
        <v>7432</v>
      </c>
      <c r="R242" s="2">
        <v>1</v>
      </c>
      <c r="S242" s="2">
        <v>11</v>
      </c>
      <c r="T242" s="2" t="s">
        <v>8526</v>
      </c>
      <c r="U242" s="2"/>
      <c r="V242" s="2"/>
    </row>
    <row r="243" spans="1:22" x14ac:dyDescent="0.25">
      <c r="A243" s="2"/>
      <c r="B243" s="2"/>
      <c r="C243" s="2">
        <v>54558</v>
      </c>
      <c r="D243" s="2"/>
      <c r="E243" s="2"/>
      <c r="F243" s="2" t="s">
        <v>8527</v>
      </c>
      <c r="G243" s="2"/>
      <c r="H243" s="2" t="s">
        <v>8528</v>
      </c>
      <c r="I243" s="2"/>
      <c r="J243" s="2"/>
      <c r="K243" s="738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</row>
    <row r="244" spans="1:22" x14ac:dyDescent="0.25">
      <c r="A244" s="737">
        <v>43945</v>
      </c>
      <c r="B244" s="2" t="s">
        <v>7442</v>
      </c>
      <c r="C244" s="2">
        <v>54660</v>
      </c>
      <c r="D244" s="2" t="s">
        <v>1426</v>
      </c>
      <c r="E244" s="2" t="s">
        <v>3604</v>
      </c>
      <c r="F244" s="2">
        <v>17</v>
      </c>
      <c r="G244" s="2" t="s">
        <v>3576</v>
      </c>
      <c r="H244" s="578">
        <v>5779.91</v>
      </c>
      <c r="I244" s="2" t="s">
        <v>3090</v>
      </c>
      <c r="J244" s="2">
        <v>10</v>
      </c>
      <c r="K244" s="738">
        <v>5150055224</v>
      </c>
      <c r="L244" s="2" t="s">
        <v>7572</v>
      </c>
      <c r="M244" s="578">
        <v>8049</v>
      </c>
      <c r="N244" s="2">
        <v>17</v>
      </c>
      <c r="O244" s="2" t="s">
        <v>7435</v>
      </c>
      <c r="P244" s="737">
        <v>43953</v>
      </c>
      <c r="Q244" s="2" t="s">
        <v>7450</v>
      </c>
      <c r="R244" s="2">
        <v>1</v>
      </c>
      <c r="S244" s="2">
        <v>3</v>
      </c>
      <c r="T244" s="2" t="s">
        <v>7573</v>
      </c>
      <c r="U244" s="2"/>
      <c r="V244" s="2"/>
    </row>
    <row r="245" spans="1:22" x14ac:dyDescent="0.25">
      <c r="A245" s="737"/>
      <c r="B245" s="2"/>
      <c r="C245" s="2">
        <v>54660</v>
      </c>
      <c r="D245" s="2"/>
      <c r="E245" s="2"/>
      <c r="F245" s="2" t="s">
        <v>8529</v>
      </c>
      <c r="G245" s="2"/>
      <c r="H245" s="578" t="s">
        <v>8530</v>
      </c>
      <c r="I245" s="2"/>
      <c r="J245" s="2"/>
      <c r="K245" s="738"/>
      <c r="L245" s="2"/>
      <c r="M245" s="2"/>
      <c r="N245" s="2"/>
      <c r="O245" s="2"/>
      <c r="P245" s="737"/>
      <c r="Q245" s="2"/>
      <c r="R245" s="2"/>
      <c r="S245" s="2"/>
      <c r="T245" s="2"/>
      <c r="U245" s="2"/>
      <c r="V245" s="2"/>
    </row>
    <row r="246" spans="1:22" x14ac:dyDescent="0.25">
      <c r="A246" s="2"/>
      <c r="B246" s="2"/>
      <c r="C246" s="2">
        <v>54660</v>
      </c>
      <c r="D246" s="2"/>
      <c r="E246" s="2"/>
      <c r="F246" s="2"/>
      <c r="G246" s="2"/>
      <c r="H246" s="2"/>
      <c r="I246" s="2"/>
      <c r="J246" s="2"/>
      <c r="K246" s="738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</row>
    <row r="247" spans="1:22" x14ac:dyDescent="0.25">
      <c r="A247" s="737"/>
      <c r="B247" s="2"/>
      <c r="C247" s="2">
        <v>54660</v>
      </c>
      <c r="D247" s="2"/>
      <c r="E247" s="2"/>
      <c r="F247" s="2"/>
      <c r="G247" s="2"/>
      <c r="H247" s="2"/>
      <c r="I247" s="2"/>
      <c r="J247" s="2"/>
      <c r="K247" s="738"/>
      <c r="L247" s="2"/>
      <c r="M247" s="578"/>
      <c r="N247" s="2"/>
      <c r="O247" s="2"/>
      <c r="P247" s="737"/>
      <c r="Q247" s="2"/>
      <c r="R247" s="2"/>
      <c r="S247" s="2"/>
      <c r="T247" s="2"/>
      <c r="U247" s="2"/>
      <c r="V247" s="2"/>
    </row>
    <row r="248" spans="1:22" x14ac:dyDescent="0.25">
      <c r="A248" s="737"/>
      <c r="B248" s="2"/>
      <c r="C248" s="2">
        <v>54660</v>
      </c>
      <c r="D248" s="2"/>
      <c r="E248" s="2"/>
      <c r="F248" s="2"/>
      <c r="G248" s="2"/>
      <c r="H248" s="578"/>
      <c r="I248" s="2"/>
      <c r="J248" s="2"/>
      <c r="K248" s="738"/>
      <c r="L248" s="2"/>
      <c r="M248" s="578"/>
      <c r="N248" s="2"/>
      <c r="O248" s="2"/>
      <c r="P248" s="737"/>
      <c r="Q248" s="2"/>
      <c r="R248" s="2"/>
      <c r="S248" s="2"/>
      <c r="T248" s="2"/>
      <c r="U248" s="2"/>
      <c r="V248" s="2"/>
    </row>
    <row r="249" spans="1:22" x14ac:dyDescent="0.25">
      <c r="A249" s="737"/>
      <c r="B249" s="2"/>
      <c r="C249" s="2">
        <v>54660</v>
      </c>
      <c r="D249" s="2"/>
      <c r="E249" s="2"/>
      <c r="F249" s="2"/>
      <c r="G249" s="2"/>
      <c r="H249" s="578"/>
      <c r="I249" s="2"/>
      <c r="J249" s="2"/>
      <c r="K249" s="738"/>
      <c r="L249" s="2"/>
      <c r="M249" s="578"/>
      <c r="N249" s="2"/>
      <c r="O249" s="2"/>
      <c r="P249" s="737"/>
      <c r="Q249" s="2"/>
      <c r="R249" s="2"/>
      <c r="S249" s="2"/>
      <c r="T249" s="2"/>
      <c r="U249" s="2"/>
      <c r="V249" s="2"/>
    </row>
    <row r="250" spans="1:22" x14ac:dyDescent="0.25">
      <c r="A250" s="737"/>
      <c r="B250" s="2"/>
      <c r="C250" s="2">
        <v>54660</v>
      </c>
      <c r="D250" s="2"/>
      <c r="E250" s="2"/>
      <c r="F250" s="2"/>
      <c r="G250" s="2"/>
      <c r="H250" s="2"/>
      <c r="I250" s="2"/>
      <c r="J250" s="2"/>
      <c r="K250" s="738"/>
      <c r="L250" s="2"/>
      <c r="M250" s="2"/>
      <c r="N250" s="2"/>
      <c r="O250" s="2"/>
      <c r="P250" s="737"/>
      <c r="Q250" s="2"/>
      <c r="R250" s="2"/>
      <c r="S250" s="2"/>
      <c r="T250" s="2"/>
      <c r="U250" s="2"/>
      <c r="V250" s="2"/>
    </row>
    <row r="251" spans="1:22" x14ac:dyDescent="0.25">
      <c r="A251" s="2"/>
      <c r="B251" s="2"/>
      <c r="C251" s="2">
        <v>54660</v>
      </c>
      <c r="D251" s="2"/>
      <c r="E251" s="2"/>
      <c r="F251" s="2"/>
      <c r="G251" s="2"/>
      <c r="H251" s="2"/>
      <c r="I251" s="2"/>
      <c r="J251" s="2"/>
      <c r="K251" s="738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</row>
    <row r="252" spans="1:22" x14ac:dyDescent="0.25">
      <c r="A252" s="737"/>
      <c r="B252" s="2"/>
      <c r="C252" s="2">
        <v>54660</v>
      </c>
      <c r="D252" s="2"/>
      <c r="E252" s="2"/>
      <c r="F252" s="2"/>
      <c r="G252" s="2"/>
      <c r="H252" s="2"/>
      <c r="I252" s="2"/>
      <c r="J252" s="2"/>
      <c r="K252" s="738"/>
      <c r="L252" s="2"/>
      <c r="M252" s="578"/>
      <c r="N252" s="2"/>
      <c r="O252" s="2"/>
      <c r="P252" s="737"/>
      <c r="Q252" s="2"/>
      <c r="R252" s="2"/>
      <c r="S252" s="2"/>
      <c r="T252" s="2"/>
      <c r="U252" s="2"/>
      <c r="V252" s="2"/>
    </row>
    <row r="253" spans="1:22" x14ac:dyDescent="0.25">
      <c r="A253" s="2"/>
      <c r="B253" s="2"/>
      <c r="C253" s="2">
        <v>54660</v>
      </c>
      <c r="D253" s="2"/>
      <c r="E253" s="2"/>
      <c r="F253" s="2"/>
      <c r="G253" s="2"/>
      <c r="H253" s="2"/>
      <c r="I253" s="2"/>
      <c r="J253" s="2"/>
      <c r="K253" s="738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</row>
    <row r="254" spans="1:22" x14ac:dyDescent="0.25">
      <c r="A254" s="737"/>
      <c r="B254" s="2"/>
      <c r="C254" s="2">
        <v>54660</v>
      </c>
      <c r="D254" s="2"/>
      <c r="E254" s="2"/>
      <c r="F254" s="2"/>
      <c r="G254" s="2"/>
      <c r="H254" s="578"/>
      <c r="I254" s="2"/>
      <c r="J254" s="2"/>
      <c r="K254" s="738"/>
      <c r="L254" s="2"/>
      <c r="M254" s="578"/>
      <c r="N254" s="2"/>
      <c r="O254" s="2"/>
      <c r="P254" s="737"/>
      <c r="Q254" s="2"/>
      <c r="R254" s="2"/>
      <c r="S254" s="2"/>
      <c r="T254" s="2"/>
      <c r="U254" s="2"/>
      <c r="V254" s="2"/>
    </row>
    <row r="255" spans="1:22" x14ac:dyDescent="0.25">
      <c r="A255" s="2"/>
      <c r="B255" s="2"/>
      <c r="C255" s="2">
        <v>54660</v>
      </c>
      <c r="D255" s="2"/>
      <c r="E255" s="2"/>
      <c r="F255" s="2"/>
      <c r="G255" s="2"/>
      <c r="H255" s="2"/>
      <c r="I255" s="2"/>
      <c r="J255" s="2"/>
      <c r="K255" s="738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</row>
    <row r="256" spans="1:22" x14ac:dyDescent="0.25">
      <c r="A256" s="737"/>
      <c r="B256" s="2"/>
      <c r="C256" s="2">
        <v>54660</v>
      </c>
      <c r="D256" s="2"/>
      <c r="E256" s="2"/>
      <c r="F256" s="2"/>
      <c r="G256" s="2"/>
      <c r="H256" s="578"/>
      <c r="I256" s="2"/>
      <c r="J256" s="2"/>
      <c r="K256" s="738"/>
      <c r="L256" s="2"/>
      <c r="M256" s="578"/>
      <c r="N256" s="2"/>
      <c r="O256" s="2"/>
      <c r="P256" s="737"/>
      <c r="Q256" s="2"/>
      <c r="R256" s="2"/>
      <c r="S256" s="2"/>
      <c r="T256" s="2"/>
      <c r="U256" s="2"/>
      <c r="V256" s="2"/>
    </row>
    <row r="257" spans="1:22" x14ac:dyDescent="0.25">
      <c r="A257" s="737"/>
      <c r="B257" s="2"/>
      <c r="C257" s="2">
        <v>54660</v>
      </c>
      <c r="D257" s="2"/>
      <c r="E257" s="2"/>
      <c r="F257" s="2"/>
      <c r="G257" s="2"/>
      <c r="H257" s="578"/>
      <c r="I257" s="2"/>
      <c r="J257" s="2"/>
      <c r="K257" s="738"/>
      <c r="L257" s="2"/>
      <c r="M257" s="2"/>
      <c r="N257" s="2"/>
      <c r="O257" s="2"/>
      <c r="P257" s="737"/>
      <c r="Q257" s="2"/>
      <c r="R257" s="2"/>
      <c r="S257" s="2"/>
      <c r="T257" s="2"/>
      <c r="U257" s="2"/>
      <c r="V257" s="2"/>
    </row>
    <row r="258" spans="1:22" x14ac:dyDescent="0.25">
      <c r="A258" s="2"/>
      <c r="B258" s="2"/>
      <c r="C258" s="2">
        <v>54660</v>
      </c>
      <c r="D258" s="2"/>
      <c r="E258" s="2"/>
      <c r="F258" s="2"/>
      <c r="G258" s="2"/>
      <c r="H258" s="2"/>
      <c r="I258" s="2"/>
      <c r="J258" s="2"/>
      <c r="K258" s="738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</row>
    <row r="259" spans="1:22" x14ac:dyDescent="0.25">
      <c r="A259" s="737"/>
      <c r="B259" s="2"/>
      <c r="C259" s="2">
        <v>54660</v>
      </c>
      <c r="D259" s="2"/>
      <c r="E259" s="2"/>
      <c r="F259" s="2"/>
      <c r="G259" s="2"/>
      <c r="H259" s="2"/>
      <c r="I259" s="2"/>
      <c r="J259" s="2"/>
      <c r="K259" s="738"/>
      <c r="L259" s="2"/>
      <c r="M259" s="578"/>
      <c r="N259" s="2"/>
      <c r="O259" s="2"/>
      <c r="P259" s="737"/>
      <c r="Q259" s="2"/>
      <c r="R259" s="2"/>
      <c r="S259" s="2"/>
      <c r="T259" s="2"/>
      <c r="U259" s="2"/>
      <c r="V259" s="2"/>
    </row>
    <row r="260" spans="1:22" x14ac:dyDescent="0.25">
      <c r="A260" s="2"/>
      <c r="B260" s="2"/>
      <c r="C260" s="2">
        <v>54660</v>
      </c>
      <c r="D260" s="2"/>
      <c r="E260" s="2"/>
      <c r="F260" s="2"/>
      <c r="G260" s="2"/>
      <c r="H260" s="2"/>
      <c r="I260" s="2"/>
      <c r="J260" s="2"/>
      <c r="K260" s="738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</row>
    <row r="261" spans="1:22" x14ac:dyDescent="0.25">
      <c r="A261" s="737"/>
      <c r="B261" s="2"/>
      <c r="C261" s="2">
        <v>54660</v>
      </c>
      <c r="D261" s="2"/>
      <c r="E261" s="2"/>
      <c r="F261" s="2"/>
      <c r="G261" s="2"/>
      <c r="H261" s="578"/>
      <c r="I261" s="2"/>
      <c r="J261" s="2"/>
      <c r="K261" s="738"/>
      <c r="L261" s="2"/>
      <c r="M261" s="578"/>
      <c r="N261" s="2"/>
      <c r="O261" s="2"/>
      <c r="P261" s="737"/>
      <c r="Q261" s="2"/>
      <c r="R261" s="2"/>
      <c r="S261" s="2"/>
      <c r="T261" s="2"/>
      <c r="U261" s="2"/>
      <c r="V261" s="2"/>
    </row>
    <row r="262" spans="1:22" x14ac:dyDescent="0.25">
      <c r="A262" s="2"/>
      <c r="B262" s="2"/>
      <c r="C262" s="2">
        <v>54660</v>
      </c>
      <c r="D262" s="2"/>
      <c r="E262" s="2"/>
      <c r="F262" s="2"/>
      <c r="G262" s="2"/>
      <c r="H262" s="2"/>
      <c r="I262" s="2"/>
      <c r="J262" s="2"/>
      <c r="K262" s="738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</row>
    <row r="263" spans="1:22" x14ac:dyDescent="0.25">
      <c r="A263" s="2"/>
      <c r="B263" s="2"/>
      <c r="C263" s="2">
        <v>54660</v>
      </c>
      <c r="D263" s="2"/>
      <c r="E263" s="2"/>
      <c r="F263" s="2"/>
      <c r="G263" s="2"/>
      <c r="H263" s="2"/>
      <c r="I263" s="2"/>
      <c r="J263" s="2"/>
      <c r="K263" s="738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</row>
    <row r="264" spans="1:22" x14ac:dyDescent="0.25">
      <c r="A264" s="2"/>
      <c r="B264" s="2"/>
      <c r="C264" s="2">
        <v>54660</v>
      </c>
      <c r="D264" s="2"/>
      <c r="E264" s="2"/>
      <c r="F264" s="2"/>
      <c r="G264" s="2"/>
      <c r="H264" s="2"/>
      <c r="I264" s="2"/>
      <c r="J264" s="2"/>
      <c r="K264" s="738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</row>
    <row r="265" spans="1:22" x14ac:dyDescent="0.25">
      <c r="A265" s="2"/>
      <c r="B265" s="2"/>
      <c r="C265" s="2">
        <v>54660</v>
      </c>
      <c r="D265" s="2"/>
      <c r="E265" s="2"/>
      <c r="F265" s="2"/>
      <c r="G265" s="2"/>
      <c r="H265" s="2"/>
      <c r="I265" s="2"/>
      <c r="J265" s="2"/>
      <c r="K265" s="738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</row>
    <row r="266" spans="1:22" x14ac:dyDescent="0.25">
      <c r="A266" s="2"/>
      <c r="B266" s="2"/>
      <c r="C266" s="2">
        <v>54660</v>
      </c>
      <c r="D266" s="2"/>
      <c r="E266" s="2"/>
      <c r="F266" s="2"/>
      <c r="G266" s="2"/>
      <c r="H266" s="2"/>
      <c r="I266" s="2"/>
      <c r="J266" s="2"/>
      <c r="K266" s="738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</row>
    <row r="267" spans="1:22" x14ac:dyDescent="0.25">
      <c r="A267" s="2"/>
      <c r="B267" s="2"/>
      <c r="C267" s="2">
        <v>54660</v>
      </c>
      <c r="D267" s="2"/>
      <c r="E267" s="2"/>
      <c r="F267" s="2"/>
      <c r="G267" s="2"/>
      <c r="H267" s="2"/>
      <c r="I267" s="2"/>
      <c r="J267" s="2"/>
      <c r="K267" s="738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</row>
    <row r="268" spans="1:22" x14ac:dyDescent="0.25">
      <c r="A268" s="2"/>
      <c r="B268" s="2"/>
      <c r="C268" s="2">
        <v>54660</v>
      </c>
      <c r="D268" s="2"/>
      <c r="E268" s="2"/>
      <c r="F268" s="2"/>
      <c r="G268" s="2"/>
      <c r="H268" s="2"/>
      <c r="I268" s="2"/>
      <c r="J268" s="2"/>
      <c r="K268" s="738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</row>
    <row r="269" spans="1:22" x14ac:dyDescent="0.25">
      <c r="A269" s="2"/>
      <c r="B269" s="2"/>
      <c r="C269" s="2">
        <v>54660</v>
      </c>
      <c r="D269" s="2"/>
      <c r="E269" s="2"/>
      <c r="F269" s="2"/>
      <c r="G269" s="2"/>
      <c r="H269" s="2"/>
      <c r="I269" s="2"/>
      <c r="J269" s="2"/>
      <c r="K269" s="738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</row>
    <row r="270" spans="1:22" x14ac:dyDescent="0.25">
      <c r="A270" s="2"/>
      <c r="B270" s="2"/>
      <c r="C270" s="2">
        <v>54660</v>
      </c>
      <c r="D270" s="2"/>
      <c r="E270" s="2"/>
      <c r="F270" s="2"/>
      <c r="G270" s="2"/>
      <c r="H270" s="2"/>
      <c r="I270" s="2"/>
      <c r="J270" s="2"/>
      <c r="K270" s="738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</row>
    <row r="271" spans="1:22" x14ac:dyDescent="0.25">
      <c r="A271" s="2"/>
      <c r="B271" s="2"/>
      <c r="C271" s="2">
        <v>54660</v>
      </c>
      <c r="D271" s="2"/>
      <c r="E271" s="2"/>
      <c r="F271" s="2"/>
      <c r="G271" s="2"/>
      <c r="H271" s="2"/>
      <c r="I271" s="2"/>
      <c r="J271" s="2"/>
      <c r="K271" s="738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</row>
    <row r="272" spans="1:22" x14ac:dyDescent="0.25">
      <c r="A272" s="2"/>
      <c r="B272" s="2"/>
      <c r="C272" s="2">
        <v>54660</v>
      </c>
      <c r="D272" s="2"/>
      <c r="E272" s="2"/>
      <c r="F272" s="2"/>
      <c r="G272" s="2"/>
      <c r="H272" s="2"/>
      <c r="I272" s="2"/>
      <c r="J272" s="2"/>
      <c r="K272" s="738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</row>
    <row r="273" spans="1:22" x14ac:dyDescent="0.25">
      <c r="A273" s="2"/>
      <c r="B273" s="2"/>
      <c r="C273" s="2">
        <v>54660</v>
      </c>
      <c r="D273" s="2"/>
      <c r="E273" s="2"/>
      <c r="F273" s="2"/>
      <c r="G273" s="2"/>
      <c r="H273" s="2"/>
      <c r="I273" s="2"/>
      <c r="J273" s="2"/>
      <c r="K273" s="738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</row>
    <row r="274" spans="1:22" x14ac:dyDescent="0.25">
      <c r="A274" s="2"/>
      <c r="B274" s="2"/>
      <c r="C274" s="2">
        <v>54660</v>
      </c>
      <c r="D274" s="2"/>
      <c r="E274" s="2"/>
      <c r="F274" s="2"/>
      <c r="G274" s="2"/>
      <c r="H274" s="2"/>
      <c r="I274" s="2"/>
      <c r="J274" s="2"/>
      <c r="K274" s="738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</row>
    <row r="275" spans="1:22" x14ac:dyDescent="0.25">
      <c r="A275" s="2"/>
      <c r="B275" s="2"/>
      <c r="C275" s="2">
        <v>54660</v>
      </c>
      <c r="D275" s="2"/>
      <c r="E275" s="2"/>
      <c r="F275" s="2"/>
      <c r="G275" s="2"/>
      <c r="H275" s="2"/>
      <c r="I275" s="2"/>
      <c r="J275" s="2"/>
      <c r="K275" s="738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</row>
    <row r="276" spans="1:22" x14ac:dyDescent="0.25">
      <c r="A276" s="2"/>
      <c r="B276" s="2"/>
      <c r="C276" s="2">
        <v>54660</v>
      </c>
      <c r="D276" s="2"/>
      <c r="E276" s="2"/>
      <c r="F276" s="2"/>
      <c r="G276" s="2"/>
      <c r="H276" s="2"/>
      <c r="I276" s="2"/>
      <c r="J276" s="2"/>
      <c r="K276" s="738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</row>
    <row r="277" spans="1:22" x14ac:dyDescent="0.25">
      <c r="A277" s="2"/>
      <c r="B277" s="2"/>
      <c r="C277" s="2">
        <v>54660</v>
      </c>
      <c r="D277" s="2"/>
      <c r="E277" s="2"/>
      <c r="F277" s="2"/>
      <c r="G277" s="2"/>
      <c r="H277" s="2"/>
      <c r="I277" s="2"/>
      <c r="J277" s="2"/>
      <c r="K277" s="738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</row>
    <row r="278" spans="1:22" x14ac:dyDescent="0.25">
      <c r="A278" s="2"/>
      <c r="B278" s="2"/>
      <c r="C278" s="2">
        <v>54660</v>
      </c>
      <c r="D278" s="2"/>
      <c r="E278" s="2"/>
      <c r="F278" s="2"/>
      <c r="G278" s="2"/>
      <c r="H278" s="2"/>
      <c r="I278" s="2"/>
      <c r="J278" s="2"/>
      <c r="K278" s="738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</row>
    <row r="279" spans="1:22" x14ac:dyDescent="0.25">
      <c r="A279" s="2"/>
      <c r="B279" s="2"/>
      <c r="C279" s="2">
        <v>54660</v>
      </c>
      <c r="D279" s="2"/>
      <c r="E279" s="2"/>
      <c r="F279" s="2"/>
      <c r="G279" s="2"/>
      <c r="H279" s="2"/>
      <c r="I279" s="2"/>
      <c r="J279" s="2"/>
      <c r="K279" s="738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</row>
    <row r="280" spans="1:22" x14ac:dyDescent="0.25">
      <c r="A280" s="2"/>
      <c r="B280" s="2"/>
      <c r="C280" s="2">
        <v>54660</v>
      </c>
      <c r="D280" s="2"/>
      <c r="E280" s="2"/>
      <c r="F280" s="2"/>
      <c r="G280" s="2"/>
      <c r="H280" s="2"/>
      <c r="I280" s="2"/>
      <c r="J280" s="2"/>
      <c r="K280" s="738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</row>
    <row r="281" spans="1:22" x14ac:dyDescent="0.25">
      <c r="A281" s="2"/>
      <c r="B281" s="2"/>
      <c r="C281" s="2">
        <v>54660</v>
      </c>
      <c r="D281" s="2"/>
      <c r="E281" s="2"/>
      <c r="F281" s="2"/>
      <c r="G281" s="2"/>
      <c r="H281" s="2"/>
      <c r="I281" s="2"/>
      <c r="J281" s="2"/>
      <c r="K281" s="738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</row>
    <row r="282" spans="1:22" x14ac:dyDescent="0.25">
      <c r="A282" s="2"/>
      <c r="B282" s="2"/>
      <c r="C282" s="2">
        <v>54660</v>
      </c>
      <c r="D282" s="2"/>
      <c r="E282" s="2"/>
      <c r="F282" s="2"/>
      <c r="G282" s="2"/>
      <c r="H282" s="2"/>
      <c r="I282" s="2"/>
      <c r="J282" s="2"/>
      <c r="K282" s="738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</row>
    <row r="283" spans="1:22" x14ac:dyDescent="0.25">
      <c r="A283" s="2"/>
      <c r="B283" s="2"/>
      <c r="C283" s="2">
        <v>54660</v>
      </c>
      <c r="D283" s="2"/>
      <c r="E283" s="2"/>
      <c r="F283" s="2"/>
      <c r="G283" s="2"/>
      <c r="H283" s="2"/>
      <c r="I283" s="2"/>
      <c r="J283" s="2"/>
      <c r="K283" s="738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</row>
    <row r="284" spans="1:22" x14ac:dyDescent="0.25">
      <c r="A284" s="2"/>
      <c r="B284" s="2"/>
      <c r="C284" s="2">
        <v>54660</v>
      </c>
      <c r="D284" s="2"/>
      <c r="E284" s="2"/>
      <c r="F284" s="2"/>
      <c r="G284" s="2"/>
      <c r="H284" s="2"/>
      <c r="I284" s="2"/>
      <c r="J284" s="2"/>
      <c r="K284" s="738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</row>
    <row r="285" spans="1:22" x14ac:dyDescent="0.25">
      <c r="A285" s="2"/>
      <c r="B285" s="2"/>
      <c r="C285" s="2">
        <v>54660</v>
      </c>
      <c r="D285" s="2"/>
      <c r="E285" s="2"/>
      <c r="F285" s="2"/>
      <c r="G285" s="2"/>
      <c r="H285" s="2"/>
      <c r="I285" s="2"/>
      <c r="J285" s="2"/>
      <c r="K285" s="738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</row>
    <row r="286" spans="1:22" x14ac:dyDescent="0.25">
      <c r="A286" s="2"/>
      <c r="B286" s="2"/>
      <c r="C286" s="2">
        <v>54660</v>
      </c>
      <c r="D286" s="2"/>
      <c r="E286" s="2"/>
      <c r="F286" s="2"/>
      <c r="G286" s="2"/>
      <c r="H286" s="2"/>
      <c r="I286" s="2"/>
      <c r="J286" s="2"/>
      <c r="K286" s="738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</row>
    <row r="287" spans="1:22" x14ac:dyDescent="0.25">
      <c r="A287" s="2"/>
      <c r="B287" s="2"/>
      <c r="C287" s="2">
        <v>54660</v>
      </c>
      <c r="D287" s="2"/>
      <c r="E287" s="2"/>
      <c r="F287" s="2"/>
      <c r="G287" s="2"/>
      <c r="H287" s="2"/>
      <c r="I287" s="2"/>
      <c r="J287" s="2"/>
      <c r="K287" s="738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</row>
    <row r="288" spans="1:22" x14ac:dyDescent="0.25">
      <c r="A288" s="2"/>
      <c r="B288" s="2"/>
      <c r="C288" s="2">
        <v>54660</v>
      </c>
      <c r="D288" s="2"/>
      <c r="E288" s="2"/>
      <c r="F288" s="2"/>
      <c r="G288" s="2"/>
      <c r="H288" s="2"/>
      <c r="I288" s="2"/>
      <c r="J288" s="2"/>
      <c r="K288" s="738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</row>
    <row r="289" spans="1:22" x14ac:dyDescent="0.25">
      <c r="A289" s="2"/>
      <c r="B289" s="2"/>
      <c r="C289" s="2">
        <v>54660</v>
      </c>
      <c r="D289" s="2"/>
      <c r="E289" s="2"/>
      <c r="F289" s="2"/>
      <c r="G289" s="2"/>
      <c r="H289" s="2"/>
      <c r="I289" s="2"/>
      <c r="J289" s="2"/>
      <c r="K289" s="738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</row>
    <row r="290" spans="1:22" x14ac:dyDescent="0.25">
      <c r="A290" s="2"/>
      <c r="B290" s="2"/>
      <c r="C290" s="2">
        <v>54660</v>
      </c>
      <c r="D290" s="2"/>
      <c r="E290" s="2"/>
      <c r="F290" s="2"/>
      <c r="G290" s="2"/>
      <c r="H290" s="2"/>
      <c r="I290" s="2"/>
      <c r="J290" s="2"/>
      <c r="K290" s="738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</row>
    <row r="291" spans="1:22" x14ac:dyDescent="0.25">
      <c r="A291" s="2"/>
      <c r="B291" s="2"/>
      <c r="C291" s="2">
        <v>54660</v>
      </c>
      <c r="D291" s="2"/>
      <c r="E291" s="2"/>
      <c r="F291" s="2"/>
      <c r="G291" s="2"/>
      <c r="H291" s="2"/>
      <c r="I291" s="2"/>
      <c r="J291" s="2"/>
      <c r="K291" s="738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</row>
    <row r="292" spans="1:22" x14ac:dyDescent="0.25">
      <c r="A292" s="2"/>
      <c r="B292" s="2"/>
      <c r="C292" s="2">
        <v>54660</v>
      </c>
      <c r="D292" s="2"/>
      <c r="E292" s="2"/>
      <c r="F292" s="2"/>
      <c r="G292" s="2"/>
      <c r="H292" s="2"/>
      <c r="I292" s="2"/>
      <c r="J292" s="2"/>
      <c r="K292" s="738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</row>
    <row r="293" spans="1:22" x14ac:dyDescent="0.25">
      <c r="A293" s="2"/>
      <c r="B293" s="2"/>
      <c r="C293" s="2">
        <v>54660</v>
      </c>
      <c r="D293" s="2"/>
      <c r="E293" s="2"/>
      <c r="F293" s="2"/>
      <c r="G293" s="2"/>
      <c r="H293" s="2"/>
      <c r="I293" s="2"/>
      <c r="J293" s="2"/>
      <c r="K293" s="738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</row>
    <row r="294" spans="1:22" x14ac:dyDescent="0.25">
      <c r="A294" s="2"/>
      <c r="B294" s="2"/>
      <c r="C294" s="2">
        <v>54660</v>
      </c>
      <c r="D294" s="2"/>
      <c r="E294" s="2"/>
      <c r="F294" s="2"/>
      <c r="G294" s="2"/>
      <c r="H294" s="2"/>
      <c r="I294" s="2"/>
      <c r="J294" s="2"/>
      <c r="K294" s="738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</row>
    <row r="295" spans="1:22" x14ac:dyDescent="0.25">
      <c r="A295" s="2"/>
      <c r="B295" s="2"/>
      <c r="C295" s="2">
        <v>54660</v>
      </c>
      <c r="D295" s="2"/>
      <c r="E295" s="2"/>
      <c r="F295" s="2"/>
      <c r="G295" s="2"/>
      <c r="H295" s="2"/>
      <c r="I295" s="2"/>
      <c r="J295" s="2"/>
      <c r="K295" s="738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</row>
    <row r="296" spans="1:22" x14ac:dyDescent="0.25">
      <c r="A296" s="2"/>
      <c r="B296" s="2"/>
      <c r="C296" s="2">
        <v>54660</v>
      </c>
      <c r="D296" s="2"/>
      <c r="E296" s="2"/>
      <c r="F296" s="2"/>
      <c r="G296" s="2"/>
      <c r="H296" s="2"/>
      <c r="I296" s="2"/>
      <c r="J296" s="2"/>
      <c r="K296" s="738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</row>
    <row r="297" spans="1:22" x14ac:dyDescent="0.25">
      <c r="A297" s="2"/>
      <c r="B297" s="2"/>
      <c r="C297" s="2">
        <v>54660</v>
      </c>
      <c r="D297" s="2"/>
      <c r="E297" s="2"/>
      <c r="F297" s="2"/>
      <c r="G297" s="2"/>
      <c r="H297" s="2"/>
      <c r="I297" s="2"/>
      <c r="J297" s="2"/>
      <c r="K297" s="738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</row>
    <row r="298" spans="1:22" x14ac:dyDescent="0.25">
      <c r="A298" s="2"/>
      <c r="B298" s="2"/>
      <c r="C298" s="2">
        <v>54660</v>
      </c>
      <c r="D298" s="2"/>
      <c r="E298" s="2"/>
      <c r="F298" s="2"/>
      <c r="G298" s="2"/>
      <c r="H298" s="2"/>
      <c r="I298" s="2"/>
      <c r="J298" s="2"/>
      <c r="K298" s="738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</row>
    <row r="299" spans="1:22" x14ac:dyDescent="0.25">
      <c r="A299" s="2"/>
      <c r="B299" s="2"/>
      <c r="C299" s="2">
        <v>54660</v>
      </c>
      <c r="D299" s="2"/>
      <c r="E299" s="2"/>
      <c r="F299" s="2"/>
      <c r="G299" s="2"/>
      <c r="H299" s="2"/>
      <c r="I299" s="2"/>
      <c r="J299" s="2"/>
      <c r="K299" s="738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</row>
    <row r="300" spans="1:22" x14ac:dyDescent="0.25">
      <c r="A300" s="2"/>
      <c r="B300" s="2"/>
      <c r="C300" s="2">
        <v>54660</v>
      </c>
      <c r="D300" s="2"/>
      <c r="E300" s="2"/>
      <c r="F300" s="2"/>
      <c r="G300" s="2"/>
      <c r="H300" s="2"/>
      <c r="I300" s="2"/>
      <c r="J300" s="2"/>
      <c r="K300" s="738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</row>
    <row r="301" spans="1:22" x14ac:dyDescent="0.25">
      <c r="A301" s="2"/>
      <c r="B301" s="2"/>
      <c r="C301" s="2">
        <v>54660</v>
      </c>
      <c r="D301" s="2"/>
      <c r="E301" s="2"/>
      <c r="F301" s="2"/>
      <c r="G301" s="2"/>
      <c r="H301" s="2"/>
      <c r="I301" s="2"/>
      <c r="J301" s="2"/>
      <c r="K301" s="738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</row>
    <row r="302" spans="1:22" x14ac:dyDescent="0.25">
      <c r="A302" s="2"/>
      <c r="B302" s="2"/>
      <c r="C302" s="2">
        <v>54660</v>
      </c>
      <c r="D302" s="2"/>
      <c r="E302" s="2"/>
      <c r="F302" s="2"/>
      <c r="G302" s="2"/>
      <c r="H302" s="2"/>
      <c r="I302" s="2"/>
      <c r="J302" s="2"/>
      <c r="K302" s="738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</row>
    <row r="303" spans="1:22" x14ac:dyDescent="0.25">
      <c r="A303" s="2"/>
      <c r="B303" s="2"/>
      <c r="C303" s="2">
        <v>54660</v>
      </c>
      <c r="D303" s="2"/>
      <c r="E303" s="2"/>
      <c r="F303" s="2"/>
      <c r="G303" s="2"/>
      <c r="H303" s="2"/>
      <c r="I303" s="2"/>
      <c r="J303" s="2"/>
      <c r="K303" s="738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</row>
    <row r="304" spans="1:22" x14ac:dyDescent="0.25">
      <c r="A304" s="2"/>
      <c r="B304" s="2"/>
      <c r="C304" s="2">
        <v>54660</v>
      </c>
      <c r="D304" s="2"/>
      <c r="E304" s="2"/>
      <c r="F304" s="2"/>
      <c r="G304" s="2"/>
      <c r="H304" s="2"/>
      <c r="I304" s="2"/>
      <c r="J304" s="2"/>
      <c r="K304" s="738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</row>
    <row r="305" spans="1:22" x14ac:dyDescent="0.25">
      <c r="A305" s="2"/>
      <c r="B305" s="2"/>
      <c r="C305" s="2">
        <v>54660</v>
      </c>
      <c r="D305" s="2"/>
      <c r="E305" s="2"/>
      <c r="F305" s="2"/>
      <c r="G305" s="2"/>
      <c r="H305" s="2"/>
      <c r="I305" s="2"/>
      <c r="J305" s="2"/>
      <c r="K305" s="738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</row>
    <row r="306" spans="1:22" x14ac:dyDescent="0.25">
      <c r="A306" s="2"/>
      <c r="B306" s="2"/>
      <c r="C306" s="2">
        <v>54660</v>
      </c>
      <c r="D306" s="2"/>
      <c r="E306" s="2"/>
      <c r="F306" s="2"/>
      <c r="G306" s="2"/>
      <c r="H306" s="2"/>
      <c r="I306" s="2"/>
      <c r="J306" s="2"/>
      <c r="K306" s="738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</row>
    <row r="307" spans="1:22" x14ac:dyDescent="0.25">
      <c r="A307" s="2"/>
      <c r="B307" s="2"/>
      <c r="C307" s="2">
        <v>54660</v>
      </c>
      <c r="D307" s="2"/>
      <c r="E307" s="2"/>
      <c r="F307" s="2"/>
      <c r="G307" s="2"/>
      <c r="H307" s="2"/>
      <c r="I307" s="2"/>
      <c r="J307" s="2"/>
      <c r="K307" s="738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</row>
    <row r="308" spans="1:22" x14ac:dyDescent="0.25">
      <c r="A308" s="2"/>
      <c r="B308" s="2"/>
      <c r="C308" s="2">
        <v>54660</v>
      </c>
      <c r="D308" s="2"/>
      <c r="E308" s="2"/>
      <c r="F308" s="2"/>
      <c r="G308" s="2"/>
      <c r="H308" s="2"/>
      <c r="I308" s="2"/>
      <c r="J308" s="2"/>
      <c r="K308" s="738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</row>
    <row r="309" spans="1:22" x14ac:dyDescent="0.25">
      <c r="A309" s="2"/>
      <c r="B309" s="2"/>
      <c r="C309" s="2">
        <v>54660</v>
      </c>
      <c r="D309" s="2"/>
      <c r="E309" s="2"/>
      <c r="F309" s="2"/>
      <c r="G309" s="2"/>
      <c r="H309" s="2"/>
      <c r="I309" s="2"/>
      <c r="J309" s="2"/>
      <c r="K309" s="738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</row>
    <row r="310" spans="1:22" x14ac:dyDescent="0.25">
      <c r="A310" s="2"/>
      <c r="B310" s="2"/>
      <c r="C310" s="2">
        <v>54660</v>
      </c>
      <c r="D310" s="2"/>
      <c r="E310" s="2"/>
      <c r="F310" s="2"/>
      <c r="G310" s="2"/>
      <c r="H310" s="2"/>
      <c r="I310" s="2"/>
      <c r="J310" s="2"/>
      <c r="K310" s="738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</row>
    <row r="311" spans="1:22" x14ac:dyDescent="0.25">
      <c r="A311" s="2"/>
      <c r="B311" s="2"/>
      <c r="C311" s="2">
        <v>54660</v>
      </c>
      <c r="D311" s="2"/>
      <c r="E311" s="2"/>
      <c r="F311" s="2"/>
      <c r="G311" s="2"/>
      <c r="H311" s="2"/>
      <c r="I311" s="2"/>
      <c r="J311" s="2"/>
      <c r="K311" s="738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</row>
    <row r="312" spans="1:22" x14ac:dyDescent="0.25">
      <c r="A312" s="2"/>
      <c r="B312" s="2"/>
      <c r="C312" s="2">
        <v>54660</v>
      </c>
      <c r="D312" s="2"/>
      <c r="E312" s="2"/>
      <c r="F312" s="2"/>
      <c r="G312" s="2"/>
      <c r="H312" s="2"/>
      <c r="I312" s="2"/>
      <c r="J312" s="2"/>
      <c r="K312" s="738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</row>
    <row r="313" spans="1:22" x14ac:dyDescent="0.25">
      <c r="A313" s="2"/>
      <c r="B313" s="2"/>
      <c r="C313" s="2">
        <v>54660</v>
      </c>
      <c r="D313" s="2"/>
      <c r="E313" s="2"/>
      <c r="F313" s="2"/>
      <c r="G313" s="2"/>
      <c r="H313" s="2"/>
      <c r="I313" s="2"/>
      <c r="J313" s="2"/>
      <c r="K313" s="738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</row>
    <row r="314" spans="1:22" x14ac:dyDescent="0.25">
      <c r="A314" s="2"/>
      <c r="B314" s="2"/>
      <c r="C314" s="2">
        <v>54660</v>
      </c>
      <c r="D314" s="2"/>
      <c r="E314" s="2"/>
      <c r="F314" s="2"/>
      <c r="G314" s="2"/>
      <c r="H314" s="2"/>
      <c r="I314" s="2"/>
      <c r="J314" s="2"/>
      <c r="K314" s="738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</row>
    <row r="315" spans="1:22" x14ac:dyDescent="0.25">
      <c r="A315" s="2"/>
      <c r="B315" s="2"/>
      <c r="C315" s="2">
        <v>54660</v>
      </c>
      <c r="D315" s="2"/>
      <c r="E315" s="2"/>
      <c r="F315" s="2"/>
      <c r="G315" s="2"/>
      <c r="H315" s="2"/>
      <c r="I315" s="2"/>
      <c r="J315" s="2"/>
      <c r="K315" s="738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</row>
    <row r="316" spans="1:22" x14ac:dyDescent="0.25">
      <c r="A316" s="2"/>
      <c r="B316" s="2"/>
      <c r="C316" s="2">
        <v>54660</v>
      </c>
      <c r="D316" s="2"/>
      <c r="E316" s="2"/>
      <c r="F316" s="2"/>
      <c r="G316" s="2"/>
      <c r="H316" s="2"/>
      <c r="I316" s="2"/>
      <c r="J316" s="2"/>
      <c r="K316" s="738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</row>
    <row r="317" spans="1:22" x14ac:dyDescent="0.25">
      <c r="A317" s="2"/>
      <c r="B317" s="2"/>
      <c r="C317" s="2">
        <v>54660</v>
      </c>
      <c r="D317" s="2"/>
      <c r="E317" s="2"/>
      <c r="F317" s="2"/>
      <c r="G317" s="2"/>
      <c r="H317" s="2"/>
      <c r="I317" s="2"/>
      <c r="J317" s="2"/>
      <c r="K317" s="738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</row>
    <row r="318" spans="1:22" x14ac:dyDescent="0.25">
      <c r="A318" s="2"/>
      <c r="B318" s="2"/>
      <c r="C318" s="2">
        <v>54660</v>
      </c>
      <c r="D318" s="2"/>
      <c r="E318" s="2"/>
      <c r="F318" s="2"/>
      <c r="G318" s="2"/>
      <c r="H318" s="2"/>
      <c r="I318" s="2"/>
      <c r="J318" s="2"/>
      <c r="K318" s="738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</row>
    <row r="319" spans="1:22" x14ac:dyDescent="0.25">
      <c r="A319" s="2"/>
      <c r="B319" s="2"/>
      <c r="C319" s="2">
        <v>54660</v>
      </c>
      <c r="D319" s="2"/>
      <c r="E319" s="2"/>
      <c r="F319" s="2"/>
      <c r="G319" s="2"/>
      <c r="H319" s="2"/>
      <c r="I319" s="2"/>
      <c r="J319" s="2"/>
      <c r="K319" s="738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</row>
    <row r="320" spans="1:22" x14ac:dyDescent="0.25">
      <c r="A320" s="2"/>
      <c r="B320" s="2"/>
      <c r="C320" s="2">
        <v>54660</v>
      </c>
      <c r="D320" s="2"/>
      <c r="E320" s="2"/>
      <c r="F320" s="2"/>
      <c r="G320" s="2"/>
      <c r="H320" s="2"/>
      <c r="I320" s="2"/>
      <c r="J320" s="2"/>
      <c r="K320" s="738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</row>
    <row r="321" spans="1:22" x14ac:dyDescent="0.25">
      <c r="A321" s="2"/>
      <c r="B321" s="2"/>
      <c r="C321" s="2">
        <v>54660</v>
      </c>
      <c r="D321" s="2"/>
      <c r="E321" s="2"/>
      <c r="F321" s="2"/>
      <c r="G321" s="2"/>
      <c r="H321" s="2"/>
      <c r="I321" s="2"/>
      <c r="J321" s="2"/>
      <c r="K321" s="738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</row>
    <row r="322" spans="1:22" x14ac:dyDescent="0.25">
      <c r="A322" s="2"/>
      <c r="B322" s="2"/>
      <c r="C322" s="2">
        <v>54660</v>
      </c>
      <c r="D322" s="2"/>
      <c r="E322" s="2"/>
      <c r="F322" s="2"/>
      <c r="G322" s="2"/>
      <c r="H322" s="2"/>
      <c r="I322" s="2"/>
      <c r="J322" s="2"/>
      <c r="K322" s="738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</row>
    <row r="323" spans="1:22" x14ac:dyDescent="0.25">
      <c r="A323" s="2"/>
      <c r="B323" s="2"/>
      <c r="C323" s="2">
        <v>54660</v>
      </c>
      <c r="D323" s="2"/>
      <c r="E323" s="2"/>
      <c r="F323" s="2"/>
      <c r="G323" s="2"/>
      <c r="H323" s="2"/>
      <c r="I323" s="2"/>
      <c r="J323" s="2"/>
      <c r="K323" s="738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</row>
    <row r="324" spans="1:22" x14ac:dyDescent="0.25">
      <c r="A324" s="2"/>
      <c r="B324" s="2"/>
      <c r="C324" s="2">
        <v>54660</v>
      </c>
      <c r="D324" s="2"/>
      <c r="E324" s="2"/>
      <c r="F324" s="2"/>
      <c r="G324" s="2"/>
      <c r="H324" s="2"/>
      <c r="I324" s="2"/>
      <c r="J324" s="2"/>
      <c r="K324" s="738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</row>
    <row r="325" spans="1:22" x14ac:dyDescent="0.25">
      <c r="A325" s="2"/>
      <c r="B325" s="2"/>
      <c r="C325" s="2">
        <v>54660</v>
      </c>
      <c r="D325" s="2"/>
      <c r="E325" s="2"/>
      <c r="F325" s="2"/>
      <c r="G325" s="2"/>
      <c r="H325" s="2"/>
      <c r="I325" s="2"/>
      <c r="J325" s="2"/>
      <c r="K325" s="738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</row>
    <row r="326" spans="1:22" x14ac:dyDescent="0.25">
      <c r="A326" s="2"/>
      <c r="B326" s="2"/>
      <c r="C326" s="2">
        <v>54660</v>
      </c>
      <c r="D326" s="2"/>
      <c r="E326" s="2"/>
      <c r="F326" s="2"/>
      <c r="G326" s="2"/>
      <c r="H326" s="2"/>
      <c r="I326" s="2"/>
      <c r="J326" s="2"/>
      <c r="K326" s="738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</row>
    <row r="327" spans="1:22" x14ac:dyDescent="0.25">
      <c r="A327" s="2"/>
      <c r="B327" s="2"/>
      <c r="C327" s="2">
        <v>54660</v>
      </c>
      <c r="D327" s="2"/>
      <c r="E327" s="2"/>
      <c r="F327" s="2"/>
      <c r="G327" s="2"/>
      <c r="H327" s="2"/>
      <c r="I327" s="2"/>
      <c r="J327" s="2"/>
      <c r="K327" s="738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</row>
    <row r="328" spans="1:22" x14ac:dyDescent="0.25">
      <c r="A328" s="2"/>
      <c r="B328" s="2"/>
      <c r="C328" s="2">
        <v>54660</v>
      </c>
      <c r="D328" s="2"/>
      <c r="E328" s="2"/>
      <c r="F328" s="2"/>
      <c r="G328" s="2"/>
      <c r="H328" s="2"/>
      <c r="I328" s="2"/>
      <c r="J328" s="2"/>
      <c r="K328" s="738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</row>
    <row r="329" spans="1:22" x14ac:dyDescent="0.25">
      <c r="A329" s="2"/>
      <c r="B329" s="2"/>
      <c r="C329" s="2">
        <v>54660</v>
      </c>
      <c r="D329" s="2"/>
      <c r="E329" s="2"/>
      <c r="F329" s="2"/>
      <c r="G329" s="2"/>
      <c r="H329" s="2"/>
      <c r="I329" s="2"/>
      <c r="J329" s="2"/>
      <c r="K329" s="738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</row>
    <row r="330" spans="1:22" x14ac:dyDescent="0.25">
      <c r="A330" s="2"/>
      <c r="B330" s="2"/>
      <c r="C330" s="2">
        <v>54660</v>
      </c>
      <c r="D330" s="2"/>
      <c r="E330" s="2"/>
      <c r="F330" s="2"/>
      <c r="G330" s="2"/>
      <c r="H330" s="2"/>
      <c r="I330" s="2"/>
      <c r="J330" s="2"/>
      <c r="K330" s="738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</row>
    <row r="331" spans="1:22" x14ac:dyDescent="0.25">
      <c r="A331" s="2"/>
      <c r="B331" s="2"/>
      <c r="C331" s="2">
        <v>54660</v>
      </c>
      <c r="D331" s="2"/>
      <c r="E331" s="2"/>
      <c r="F331" s="2"/>
      <c r="G331" s="2"/>
      <c r="H331" s="2"/>
      <c r="I331" s="2"/>
      <c r="J331" s="2"/>
      <c r="K331" s="738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</row>
    <row r="332" spans="1:22" x14ac:dyDescent="0.25">
      <c r="A332" s="2"/>
      <c r="B332" s="2"/>
      <c r="C332" s="2">
        <v>54660</v>
      </c>
      <c r="D332" s="2"/>
      <c r="E332" s="2"/>
      <c r="F332" s="2"/>
      <c r="G332" s="2"/>
      <c r="H332" s="2"/>
      <c r="I332" s="2"/>
      <c r="J332" s="2"/>
      <c r="K332" s="738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</row>
    <row r="333" spans="1:22" x14ac:dyDescent="0.25">
      <c r="A333" s="2"/>
      <c r="B333" s="2"/>
      <c r="C333" s="2">
        <v>54660</v>
      </c>
      <c r="D333" s="2"/>
      <c r="E333" s="2"/>
      <c r="F333" s="2"/>
      <c r="G333" s="2"/>
      <c r="H333" s="2"/>
      <c r="I333" s="2"/>
      <c r="J333" s="2"/>
      <c r="K333" s="738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</row>
    <row r="334" spans="1:22" x14ac:dyDescent="0.25">
      <c r="A334" s="2"/>
      <c r="B334" s="2"/>
      <c r="C334" s="2">
        <v>54660</v>
      </c>
      <c r="D334" s="2"/>
      <c r="E334" s="2"/>
      <c r="F334" s="2"/>
      <c r="G334" s="2"/>
      <c r="H334" s="2"/>
      <c r="I334" s="2"/>
      <c r="J334" s="2"/>
      <c r="K334" s="738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</row>
    <row r="335" spans="1:22" x14ac:dyDescent="0.25">
      <c r="A335" s="2"/>
      <c r="B335" s="2"/>
      <c r="C335" s="2">
        <v>54660</v>
      </c>
      <c r="D335" s="2"/>
      <c r="E335" s="2"/>
      <c r="F335" s="2"/>
      <c r="G335" s="2"/>
      <c r="H335" s="2"/>
      <c r="I335" s="2"/>
      <c r="J335" s="2"/>
      <c r="K335" s="738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</row>
    <row r="336" spans="1:22" x14ac:dyDescent="0.25">
      <c r="A336" s="2"/>
      <c r="B336" s="2"/>
      <c r="C336" s="2">
        <v>54660</v>
      </c>
      <c r="D336" s="2"/>
      <c r="E336" s="2"/>
      <c r="F336" s="2"/>
      <c r="G336" s="2"/>
      <c r="H336" s="2"/>
      <c r="I336" s="2"/>
      <c r="J336" s="2"/>
      <c r="K336" s="738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</row>
    <row r="337" spans="1:22" x14ac:dyDescent="0.25">
      <c r="A337" s="2"/>
      <c r="B337" s="2"/>
      <c r="C337" s="2">
        <v>54660</v>
      </c>
      <c r="D337" s="2"/>
      <c r="E337" s="2"/>
      <c r="F337" s="2"/>
      <c r="G337" s="2"/>
      <c r="H337" s="2"/>
      <c r="I337" s="2"/>
      <c r="J337" s="2"/>
      <c r="K337" s="738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</row>
    <row r="338" spans="1:22" x14ac:dyDescent="0.25">
      <c r="A338" s="2"/>
      <c r="B338" s="2"/>
      <c r="C338" s="2">
        <v>54660</v>
      </c>
      <c r="D338" s="2"/>
      <c r="E338" s="2"/>
      <c r="F338" s="2"/>
      <c r="G338" s="2"/>
      <c r="H338" s="2"/>
      <c r="I338" s="2"/>
      <c r="J338" s="2"/>
      <c r="K338" s="738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</row>
    <row r="339" spans="1:22" x14ac:dyDescent="0.25">
      <c r="A339" s="2"/>
      <c r="B339" s="2"/>
      <c r="C339" s="2">
        <v>54660</v>
      </c>
      <c r="D339" s="2"/>
      <c r="E339" s="2"/>
      <c r="F339" s="2"/>
      <c r="G339" s="2"/>
      <c r="H339" s="2"/>
      <c r="I339" s="2"/>
      <c r="J339" s="2"/>
      <c r="K339" s="738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</row>
    <row r="340" spans="1:22" x14ac:dyDescent="0.25">
      <c r="A340" s="2"/>
      <c r="B340" s="2"/>
      <c r="C340" s="2">
        <v>54660</v>
      </c>
      <c r="D340" s="2"/>
      <c r="E340" s="2"/>
      <c r="F340" s="2"/>
      <c r="G340" s="2"/>
      <c r="H340" s="2"/>
      <c r="I340" s="2"/>
      <c r="J340" s="2"/>
      <c r="K340" s="738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</row>
    <row r="341" spans="1:22" x14ac:dyDescent="0.25">
      <c r="A341" s="2"/>
      <c r="B341" s="2"/>
      <c r="C341" s="2">
        <v>54660</v>
      </c>
      <c r="D341" s="2"/>
      <c r="E341" s="2"/>
      <c r="F341" s="2"/>
      <c r="G341" s="2"/>
      <c r="H341" s="2"/>
      <c r="I341" s="2"/>
      <c r="J341" s="2"/>
      <c r="K341" s="738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</row>
    <row r="342" spans="1:22" x14ac:dyDescent="0.25">
      <c r="A342" s="2"/>
      <c r="B342" s="2"/>
      <c r="C342" s="2">
        <v>54660</v>
      </c>
      <c r="D342" s="2"/>
      <c r="E342" s="2"/>
      <c r="F342" s="2"/>
      <c r="G342" s="2"/>
      <c r="H342" s="2"/>
      <c r="I342" s="2"/>
      <c r="J342" s="2"/>
      <c r="K342" s="738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</row>
    <row r="343" spans="1:22" x14ac:dyDescent="0.25">
      <c r="A343" s="2"/>
      <c r="B343" s="2"/>
      <c r="C343" s="2">
        <v>54660</v>
      </c>
      <c r="D343" s="2"/>
      <c r="E343" s="2"/>
      <c r="F343" s="2"/>
      <c r="G343" s="2"/>
      <c r="H343" s="2"/>
      <c r="I343" s="2"/>
      <c r="J343" s="2"/>
      <c r="K343" s="738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</row>
    <row r="344" spans="1:22" x14ac:dyDescent="0.25">
      <c r="A344" s="2"/>
      <c r="B344" s="2"/>
      <c r="C344" s="2">
        <v>54660</v>
      </c>
      <c r="D344" s="2"/>
      <c r="E344" s="2"/>
      <c r="F344" s="2"/>
      <c r="G344" s="2"/>
      <c r="H344" s="2"/>
      <c r="I344" s="2"/>
      <c r="J344" s="2"/>
      <c r="K344" s="738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</row>
    <row r="345" spans="1:22" x14ac:dyDescent="0.25">
      <c r="A345" s="2"/>
      <c r="B345" s="2"/>
      <c r="C345" s="2">
        <v>54660</v>
      </c>
      <c r="D345" s="2"/>
      <c r="E345" s="2"/>
      <c r="F345" s="2"/>
      <c r="G345" s="2"/>
      <c r="H345" s="2"/>
      <c r="I345" s="2"/>
      <c r="J345" s="2"/>
      <c r="K345" s="738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</row>
    <row r="346" spans="1:22" x14ac:dyDescent="0.25">
      <c r="A346" s="2"/>
      <c r="B346" s="2"/>
      <c r="C346" s="2">
        <v>54660</v>
      </c>
      <c r="D346" s="2"/>
      <c r="E346" s="2"/>
      <c r="F346" s="2"/>
      <c r="G346" s="2"/>
      <c r="H346" s="2"/>
      <c r="I346" s="2"/>
      <c r="J346" s="2"/>
      <c r="K346" s="738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</row>
    <row r="347" spans="1:22" x14ac:dyDescent="0.25">
      <c r="A347" s="2"/>
      <c r="B347" s="2"/>
      <c r="C347" s="2">
        <v>54660</v>
      </c>
      <c r="D347" s="2"/>
      <c r="E347" s="2"/>
      <c r="F347" s="2"/>
      <c r="G347" s="2"/>
      <c r="H347" s="2"/>
      <c r="I347" s="2"/>
      <c r="J347" s="2"/>
      <c r="K347" s="738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</row>
    <row r="348" spans="1:22" x14ac:dyDescent="0.25">
      <c r="A348" s="2"/>
      <c r="B348" s="2"/>
      <c r="C348" s="2">
        <v>54660</v>
      </c>
      <c r="D348" s="2"/>
      <c r="E348" s="2"/>
      <c r="F348" s="2"/>
      <c r="G348" s="2"/>
      <c r="H348" s="2"/>
      <c r="I348" s="2"/>
      <c r="J348" s="2"/>
      <c r="K348" s="738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</row>
    <row r="349" spans="1:22" x14ac:dyDescent="0.25">
      <c r="A349" s="2"/>
      <c r="B349" s="2"/>
      <c r="C349" s="2">
        <v>54660</v>
      </c>
      <c r="D349" s="2"/>
      <c r="E349" s="2"/>
      <c r="F349" s="2"/>
      <c r="G349" s="2"/>
      <c r="H349" s="2"/>
      <c r="I349" s="2"/>
      <c r="J349" s="2"/>
      <c r="K349" s="738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</row>
    <row r="350" spans="1:22" x14ac:dyDescent="0.25">
      <c r="A350" s="2"/>
      <c r="B350" s="2"/>
      <c r="C350" s="2">
        <v>54660</v>
      </c>
      <c r="D350" s="2"/>
      <c r="E350" s="2"/>
      <c r="F350" s="2"/>
      <c r="G350" s="2"/>
      <c r="H350" s="2"/>
      <c r="I350" s="2"/>
      <c r="J350" s="2"/>
      <c r="K350" s="738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</row>
    <row r="351" spans="1:22" x14ac:dyDescent="0.25">
      <c r="A351" s="2"/>
      <c r="B351" s="2"/>
      <c r="C351" s="2">
        <v>54660</v>
      </c>
      <c r="D351" s="2"/>
      <c r="E351" s="2"/>
      <c r="F351" s="2"/>
      <c r="G351" s="2"/>
      <c r="H351" s="2"/>
      <c r="I351" s="2"/>
      <c r="J351" s="2"/>
      <c r="K351" s="738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</row>
    <row r="352" spans="1:22" x14ac:dyDescent="0.25">
      <c r="A352" s="2"/>
      <c r="B352" s="2"/>
      <c r="C352" s="2">
        <v>54660</v>
      </c>
      <c r="D352" s="2"/>
      <c r="E352" s="2"/>
      <c r="F352" s="2"/>
      <c r="G352" s="2"/>
      <c r="H352" s="2"/>
      <c r="I352" s="2"/>
      <c r="J352" s="2"/>
      <c r="K352" s="738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</row>
    <row r="353" spans="1:22" x14ac:dyDescent="0.25">
      <c r="A353" s="2"/>
      <c r="B353" s="2"/>
      <c r="C353" s="2">
        <v>54660</v>
      </c>
      <c r="D353" s="2"/>
      <c r="E353" s="2"/>
      <c r="F353" s="2"/>
      <c r="G353" s="2"/>
      <c r="H353" s="2"/>
      <c r="I353" s="2"/>
      <c r="J353" s="2"/>
      <c r="K353" s="738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</row>
    <row r="354" spans="1:22" x14ac:dyDescent="0.25">
      <c r="A354" s="2"/>
      <c r="B354" s="2"/>
      <c r="C354" s="2">
        <v>54660</v>
      </c>
      <c r="D354" s="2"/>
      <c r="E354" s="2"/>
      <c r="F354" s="2"/>
      <c r="G354" s="2"/>
      <c r="H354" s="2"/>
      <c r="I354" s="2"/>
      <c r="J354" s="2"/>
      <c r="K354" s="738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</row>
    <row r="355" spans="1:22" x14ac:dyDescent="0.25">
      <c r="A355" s="2"/>
      <c r="B355" s="2"/>
      <c r="C355" s="2">
        <v>54660</v>
      </c>
      <c r="D355" s="2"/>
      <c r="E355" s="2"/>
      <c r="F355" s="2"/>
      <c r="G355" s="2"/>
      <c r="H355" s="2"/>
      <c r="I355" s="2"/>
      <c r="J355" s="2"/>
      <c r="K355" s="738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</row>
    <row r="356" spans="1:22" x14ac:dyDescent="0.25">
      <c r="A356" s="2"/>
      <c r="B356" s="2"/>
      <c r="C356" s="2">
        <v>54660</v>
      </c>
      <c r="D356" s="2"/>
      <c r="E356" s="2"/>
      <c r="F356" s="2"/>
      <c r="G356" s="2"/>
      <c r="H356" s="2"/>
      <c r="I356" s="2"/>
      <c r="J356" s="2"/>
      <c r="K356" s="738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</row>
    <row r="357" spans="1:22" x14ac:dyDescent="0.25">
      <c r="A357" s="2"/>
      <c r="B357" s="2"/>
      <c r="C357" s="2">
        <v>54660</v>
      </c>
      <c r="D357" s="2"/>
      <c r="E357" s="2"/>
      <c r="F357" s="2"/>
      <c r="G357" s="2"/>
      <c r="H357" s="2"/>
      <c r="I357" s="2"/>
      <c r="J357" s="2"/>
      <c r="K357" s="738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</row>
    <row r="358" spans="1:22" x14ac:dyDescent="0.25">
      <c r="A358" s="2"/>
      <c r="B358" s="2"/>
      <c r="C358" s="2">
        <v>54660</v>
      </c>
      <c r="D358" s="2"/>
      <c r="E358" s="2"/>
      <c r="F358" s="2"/>
      <c r="G358" s="2"/>
      <c r="H358" s="2"/>
      <c r="I358" s="2"/>
      <c r="J358" s="2"/>
      <c r="K358" s="738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</row>
    <row r="359" spans="1:22" x14ac:dyDescent="0.25">
      <c r="A359" s="2"/>
      <c r="B359" s="2"/>
      <c r="C359" s="2">
        <v>54660</v>
      </c>
      <c r="D359" s="2"/>
      <c r="E359" s="2"/>
      <c r="F359" s="2"/>
      <c r="G359" s="2"/>
      <c r="H359" s="2"/>
      <c r="I359" s="2"/>
      <c r="J359" s="2"/>
      <c r="K359" s="738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</row>
    <row r="360" spans="1:22" x14ac:dyDescent="0.25">
      <c r="A360" s="2"/>
      <c r="B360" s="2"/>
      <c r="C360" s="2">
        <v>54660</v>
      </c>
      <c r="D360" s="2"/>
      <c r="E360" s="2"/>
      <c r="F360" s="2"/>
      <c r="G360" s="2"/>
      <c r="H360" s="2"/>
      <c r="I360" s="2"/>
      <c r="J360" s="2"/>
      <c r="K360" s="738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</row>
    <row r="361" spans="1:22" x14ac:dyDescent="0.25">
      <c r="A361" s="2"/>
      <c r="B361" s="2"/>
      <c r="C361" s="2">
        <v>54660</v>
      </c>
      <c r="D361" s="2"/>
      <c r="E361" s="2"/>
      <c r="F361" s="2"/>
      <c r="G361" s="2"/>
      <c r="H361" s="2"/>
      <c r="I361" s="2"/>
      <c r="J361" s="2"/>
      <c r="K361" s="738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</row>
    <row r="362" spans="1:22" x14ac:dyDescent="0.25">
      <c r="A362" s="2"/>
      <c r="B362" s="2"/>
      <c r="C362" s="2">
        <v>54660</v>
      </c>
      <c r="D362" s="2"/>
      <c r="E362" s="2"/>
      <c r="F362" s="2"/>
      <c r="G362" s="2"/>
      <c r="H362" s="2"/>
      <c r="I362" s="2"/>
      <c r="J362" s="2"/>
      <c r="K362" s="738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</row>
    <row r="363" spans="1:22" x14ac:dyDescent="0.25">
      <c r="A363" s="2"/>
      <c r="B363" s="2"/>
      <c r="C363" s="2">
        <v>54660</v>
      </c>
      <c r="D363" s="2"/>
      <c r="E363" s="2"/>
      <c r="F363" s="2"/>
      <c r="G363" s="2"/>
      <c r="H363" s="2"/>
      <c r="I363" s="2"/>
      <c r="J363" s="2"/>
      <c r="K363" s="738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</row>
    <row r="364" spans="1:22" x14ac:dyDescent="0.25">
      <c r="A364" s="2"/>
      <c r="B364" s="2"/>
      <c r="C364" s="2">
        <v>54660</v>
      </c>
      <c r="D364" s="2"/>
      <c r="E364" s="2"/>
      <c r="F364" s="2"/>
      <c r="G364" s="2"/>
      <c r="H364" s="2"/>
      <c r="I364" s="2"/>
      <c r="J364" s="2"/>
      <c r="K364" s="738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</row>
    <row r="365" spans="1:22" x14ac:dyDescent="0.25">
      <c r="A365" s="2"/>
      <c r="B365" s="2"/>
      <c r="C365" s="2">
        <v>54660</v>
      </c>
      <c r="D365" s="2"/>
      <c r="E365" s="2"/>
      <c r="F365" s="2"/>
      <c r="G365" s="2"/>
      <c r="H365" s="2"/>
      <c r="I365" s="2"/>
      <c r="J365" s="2"/>
      <c r="K365" s="738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</row>
    <row r="366" spans="1:22" x14ac:dyDescent="0.25">
      <c r="A366" s="2"/>
      <c r="B366" s="2"/>
      <c r="C366" s="2">
        <v>54660</v>
      </c>
      <c r="D366" s="2"/>
      <c r="E366" s="2"/>
      <c r="F366" s="2"/>
      <c r="G366" s="2"/>
      <c r="H366" s="2"/>
      <c r="I366" s="2"/>
      <c r="J366" s="2"/>
      <c r="K366" s="738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</row>
    <row r="367" spans="1:22" x14ac:dyDescent="0.25">
      <c r="A367" s="2"/>
      <c r="B367" s="2"/>
      <c r="C367" s="2">
        <v>54660</v>
      </c>
      <c r="D367" s="2"/>
      <c r="E367" s="2"/>
      <c r="F367" s="2"/>
      <c r="G367" s="2"/>
      <c r="H367" s="2"/>
      <c r="I367" s="2"/>
      <c r="J367" s="2"/>
      <c r="K367" s="738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</row>
    <row r="368" spans="1:22" x14ac:dyDescent="0.25">
      <c r="A368" s="2"/>
      <c r="B368" s="2"/>
      <c r="C368" s="2">
        <v>54660</v>
      </c>
      <c r="D368" s="2"/>
      <c r="E368" s="2"/>
      <c r="F368" s="2"/>
      <c r="G368" s="2"/>
      <c r="H368" s="2"/>
      <c r="I368" s="2"/>
      <c r="J368" s="2"/>
      <c r="K368" s="738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</row>
    <row r="369" spans="1:22" x14ac:dyDescent="0.25">
      <c r="A369" s="2"/>
      <c r="B369" s="2"/>
      <c r="C369" s="2">
        <v>54660</v>
      </c>
      <c r="D369" s="2"/>
      <c r="E369" s="2"/>
      <c r="F369" s="2"/>
      <c r="G369" s="2"/>
      <c r="H369" s="2"/>
      <c r="I369" s="2"/>
      <c r="J369" s="2"/>
      <c r="K369" s="738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</row>
    <row r="370" spans="1:22" x14ac:dyDescent="0.25">
      <c r="A370" s="2"/>
      <c r="B370" s="2"/>
      <c r="C370" s="2">
        <v>54660</v>
      </c>
      <c r="D370" s="2"/>
      <c r="E370" s="2"/>
      <c r="F370" s="2"/>
      <c r="G370" s="2"/>
      <c r="H370" s="2"/>
      <c r="I370" s="2"/>
      <c r="J370" s="2"/>
      <c r="K370" s="738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</row>
    <row r="371" spans="1:22" x14ac:dyDescent="0.25">
      <c r="A371" s="2"/>
      <c r="B371" s="2"/>
      <c r="C371" s="2">
        <v>54660</v>
      </c>
      <c r="D371" s="2"/>
      <c r="E371" s="2"/>
      <c r="F371" s="2"/>
      <c r="G371" s="2"/>
      <c r="H371" s="2"/>
      <c r="I371" s="2"/>
      <c r="J371" s="2"/>
      <c r="K371" s="738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</row>
    <row r="372" spans="1:22" x14ac:dyDescent="0.25">
      <c r="A372" s="2"/>
      <c r="B372" s="2"/>
      <c r="C372" s="2">
        <v>54660</v>
      </c>
      <c r="D372" s="2"/>
      <c r="E372" s="2"/>
      <c r="F372" s="2"/>
      <c r="G372" s="2"/>
      <c r="H372" s="2"/>
      <c r="I372" s="2"/>
      <c r="J372" s="2"/>
      <c r="K372" s="738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</row>
    <row r="373" spans="1:22" x14ac:dyDescent="0.25">
      <c r="A373" s="2"/>
      <c r="B373" s="2"/>
      <c r="C373" s="2">
        <v>54660</v>
      </c>
      <c r="D373" s="2"/>
      <c r="E373" s="2"/>
      <c r="F373" s="2"/>
      <c r="G373" s="2"/>
      <c r="H373" s="2"/>
      <c r="I373" s="2"/>
      <c r="J373" s="2"/>
      <c r="K373" s="738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</row>
    <row r="374" spans="1:22" x14ac:dyDescent="0.25">
      <c r="A374" s="2"/>
      <c r="B374" s="2"/>
      <c r="C374" s="2">
        <v>54660</v>
      </c>
      <c r="D374" s="2"/>
      <c r="E374" s="2"/>
      <c r="F374" s="2"/>
      <c r="G374" s="2"/>
      <c r="H374" s="2"/>
      <c r="I374" s="2"/>
      <c r="J374" s="2"/>
      <c r="K374" s="738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</row>
    <row r="375" spans="1:22" x14ac:dyDescent="0.25">
      <c r="A375" s="2"/>
      <c r="B375" s="2"/>
      <c r="C375" s="2">
        <v>54660</v>
      </c>
      <c r="D375" s="2"/>
      <c r="E375" s="2"/>
      <c r="F375" s="2"/>
      <c r="G375" s="2"/>
      <c r="H375" s="2"/>
      <c r="I375" s="2"/>
      <c r="J375" s="2"/>
      <c r="K375" s="738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</row>
    <row r="376" spans="1:22" x14ac:dyDescent="0.25">
      <c r="A376" s="2"/>
      <c r="B376" s="2"/>
      <c r="C376" s="2">
        <v>54660</v>
      </c>
      <c r="D376" s="2"/>
      <c r="E376" s="2"/>
      <c r="F376" s="2"/>
      <c r="G376" s="2"/>
      <c r="H376" s="2"/>
      <c r="I376" s="2"/>
      <c r="J376" s="2"/>
      <c r="K376" s="738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</row>
    <row r="377" spans="1:22" x14ac:dyDescent="0.25">
      <c r="A377" s="2"/>
      <c r="B377" s="2"/>
      <c r="C377" s="2">
        <v>54660</v>
      </c>
      <c r="D377" s="2"/>
      <c r="E377" s="2"/>
      <c r="F377" s="2"/>
      <c r="G377" s="2"/>
      <c r="H377" s="2"/>
      <c r="I377" s="2"/>
      <c r="J377" s="2"/>
      <c r="K377" s="738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</row>
    <row r="378" spans="1:22" x14ac:dyDescent="0.25">
      <c r="A378" s="2"/>
      <c r="B378" s="2"/>
      <c r="C378" s="2">
        <v>54660</v>
      </c>
      <c r="D378" s="2"/>
      <c r="E378" s="2"/>
      <c r="F378" s="2"/>
      <c r="G378" s="2"/>
      <c r="H378" s="2"/>
      <c r="I378" s="2"/>
      <c r="J378" s="2"/>
      <c r="K378" s="738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</row>
    <row r="379" spans="1:22" x14ac:dyDescent="0.25">
      <c r="A379" s="2"/>
      <c r="B379" s="2"/>
      <c r="C379" s="2">
        <v>54660</v>
      </c>
      <c r="D379" s="2"/>
      <c r="E379" s="2"/>
      <c r="F379" s="2"/>
      <c r="G379" s="2"/>
      <c r="H379" s="2"/>
      <c r="I379" s="2"/>
      <c r="J379" s="2"/>
      <c r="K379" s="738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</row>
    <row r="380" spans="1:22" x14ac:dyDescent="0.25">
      <c r="A380" s="2"/>
      <c r="B380" s="2"/>
      <c r="C380" s="2">
        <v>54660</v>
      </c>
      <c r="D380" s="2"/>
      <c r="E380" s="2"/>
      <c r="F380" s="2"/>
      <c r="G380" s="2"/>
      <c r="H380" s="2"/>
      <c r="I380" s="2"/>
      <c r="J380" s="2"/>
      <c r="K380" s="738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</row>
    <row r="381" spans="1:22" x14ac:dyDescent="0.25">
      <c r="A381" s="2"/>
      <c r="B381" s="2"/>
      <c r="C381" s="2">
        <v>54660</v>
      </c>
      <c r="D381" s="2"/>
      <c r="E381" s="2"/>
      <c r="F381" s="2"/>
      <c r="G381" s="2"/>
      <c r="H381" s="2"/>
      <c r="I381" s="2"/>
      <c r="J381" s="2"/>
      <c r="K381" s="738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</row>
    <row r="382" spans="1:22" x14ac:dyDescent="0.25">
      <c r="A382" s="2"/>
      <c r="B382" s="2"/>
      <c r="C382" s="2">
        <v>54660</v>
      </c>
      <c r="D382" s="2"/>
      <c r="E382" s="2"/>
      <c r="F382" s="2"/>
      <c r="G382" s="2"/>
      <c r="H382" s="2"/>
      <c r="I382" s="2"/>
      <c r="J382" s="2"/>
      <c r="K382" s="738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</row>
    <row r="383" spans="1:22" x14ac:dyDescent="0.25">
      <c r="A383" s="2"/>
      <c r="B383" s="2"/>
      <c r="C383" s="2">
        <v>54660</v>
      </c>
      <c r="D383" s="2"/>
      <c r="E383" s="2"/>
      <c r="F383" s="2"/>
      <c r="G383" s="2"/>
      <c r="H383" s="2"/>
      <c r="I383" s="2"/>
      <c r="J383" s="2"/>
      <c r="K383" s="738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</row>
    <row r="384" spans="1:22" x14ac:dyDescent="0.25">
      <c r="A384" s="2"/>
      <c r="B384" s="2"/>
      <c r="C384" s="2">
        <v>54660</v>
      </c>
      <c r="D384" s="2"/>
      <c r="E384" s="2"/>
      <c r="F384" s="2"/>
      <c r="G384" s="2"/>
      <c r="H384" s="2"/>
      <c r="I384" s="2"/>
      <c r="J384" s="2"/>
      <c r="K384" s="738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</row>
    <row r="385" spans="1:22" x14ac:dyDescent="0.25">
      <c r="A385" s="2"/>
      <c r="B385" s="2"/>
      <c r="C385" s="2">
        <v>54660</v>
      </c>
      <c r="D385" s="2"/>
      <c r="E385" s="2"/>
      <c r="F385" s="2"/>
      <c r="G385" s="2"/>
      <c r="H385" s="2"/>
      <c r="I385" s="2"/>
      <c r="J385" s="2"/>
      <c r="K385" s="738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</row>
    <row r="386" spans="1:22" x14ac:dyDescent="0.25">
      <c r="A386" s="2"/>
      <c r="B386" s="2"/>
      <c r="C386" s="2">
        <v>54660</v>
      </c>
      <c r="D386" s="2"/>
      <c r="E386" s="2"/>
      <c r="F386" s="2"/>
      <c r="G386" s="2"/>
      <c r="H386" s="2"/>
      <c r="I386" s="2"/>
      <c r="J386" s="2"/>
      <c r="K386" s="738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</row>
    <row r="387" spans="1:22" x14ac:dyDescent="0.25">
      <c r="A387" s="2"/>
      <c r="B387" s="2"/>
      <c r="C387" s="2">
        <v>54660</v>
      </c>
      <c r="D387" s="2"/>
      <c r="E387" s="2"/>
      <c r="F387" s="2"/>
      <c r="G387" s="2"/>
      <c r="H387" s="2"/>
      <c r="I387" s="2"/>
      <c r="J387" s="2"/>
      <c r="K387" s="738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</row>
    <row r="388" spans="1:22" x14ac:dyDescent="0.25">
      <c r="A388" s="2"/>
      <c r="B388" s="2"/>
      <c r="C388" s="2">
        <v>54660</v>
      </c>
      <c r="D388" s="2"/>
      <c r="E388" s="2"/>
      <c r="F388" s="2"/>
      <c r="G388" s="2"/>
      <c r="H388" s="2"/>
      <c r="I388" s="2"/>
      <c r="J388" s="2"/>
      <c r="K388" s="738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</row>
    <row r="389" spans="1:22" x14ac:dyDescent="0.25">
      <c r="A389" s="2"/>
      <c r="B389" s="2"/>
      <c r="C389" s="2">
        <v>54660</v>
      </c>
      <c r="D389" s="2"/>
      <c r="E389" s="2"/>
      <c r="F389" s="2"/>
      <c r="G389" s="2"/>
      <c r="H389" s="2"/>
      <c r="I389" s="2"/>
      <c r="J389" s="2"/>
      <c r="K389" s="738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</row>
    <row r="390" spans="1:22" x14ac:dyDescent="0.25">
      <c r="A390" s="2"/>
      <c r="B390" s="2"/>
      <c r="C390" s="2">
        <v>54660</v>
      </c>
      <c r="D390" s="2"/>
      <c r="E390" s="2"/>
      <c r="F390" s="2"/>
      <c r="G390" s="2"/>
      <c r="H390" s="2"/>
      <c r="I390" s="2"/>
      <c r="J390" s="2"/>
      <c r="K390" s="738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</row>
    <row r="391" spans="1:22" x14ac:dyDescent="0.25">
      <c r="A391" s="2"/>
      <c r="B391" s="2"/>
      <c r="C391" s="2">
        <v>54660</v>
      </c>
      <c r="D391" s="2"/>
      <c r="E391" s="2"/>
      <c r="F391" s="2"/>
      <c r="G391" s="2"/>
      <c r="H391" s="2"/>
      <c r="I391" s="2"/>
      <c r="J391" s="2"/>
      <c r="K391" s="738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</row>
    <row r="392" spans="1:22" x14ac:dyDescent="0.25">
      <c r="A392" s="2"/>
      <c r="B392" s="2"/>
      <c r="C392" s="2">
        <v>54660</v>
      </c>
      <c r="D392" s="2"/>
      <c r="E392" s="2"/>
      <c r="F392" s="2"/>
      <c r="G392" s="2"/>
      <c r="H392" s="2"/>
      <c r="I392" s="2"/>
      <c r="J392" s="2"/>
      <c r="K392" s="738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</row>
    <row r="393" spans="1:22" x14ac:dyDescent="0.25">
      <c r="A393" s="2"/>
      <c r="B393" s="2"/>
      <c r="C393" s="2">
        <v>54660</v>
      </c>
      <c r="D393" s="2"/>
      <c r="E393" s="2"/>
      <c r="F393" s="2"/>
      <c r="G393" s="2"/>
      <c r="H393" s="2"/>
      <c r="I393" s="2"/>
      <c r="J393" s="2"/>
      <c r="K393" s="738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</row>
    <row r="394" spans="1:22" x14ac:dyDescent="0.25">
      <c r="A394" s="2"/>
      <c r="B394" s="2"/>
      <c r="C394" s="2">
        <v>54660</v>
      </c>
      <c r="D394" s="2"/>
      <c r="E394" s="2"/>
      <c r="F394" s="2"/>
      <c r="G394" s="2"/>
      <c r="H394" s="2"/>
      <c r="I394" s="2"/>
      <c r="J394" s="2"/>
      <c r="K394" s="738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</row>
    <row r="395" spans="1:22" x14ac:dyDescent="0.25">
      <c r="A395" s="2"/>
      <c r="B395" s="2"/>
      <c r="C395" s="2">
        <v>54660</v>
      </c>
      <c r="D395" s="2"/>
      <c r="E395" s="2"/>
      <c r="F395" s="2"/>
      <c r="G395" s="2"/>
      <c r="H395" s="2"/>
      <c r="I395" s="2"/>
      <c r="J395" s="2"/>
      <c r="K395" s="738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</row>
    <row r="396" spans="1:22" x14ac:dyDescent="0.25">
      <c r="A396" s="2"/>
      <c r="B396" s="2"/>
      <c r="C396" s="2">
        <v>54660</v>
      </c>
      <c r="D396" s="2"/>
      <c r="E396" s="2"/>
      <c r="F396" s="2"/>
      <c r="G396" s="2"/>
      <c r="H396" s="2"/>
      <c r="I396" s="2"/>
      <c r="J396" s="2"/>
      <c r="K396" s="738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</row>
    <row r="397" spans="1:22" x14ac:dyDescent="0.25">
      <c r="A397" s="2"/>
      <c r="B397" s="2"/>
      <c r="C397" s="2">
        <v>54660</v>
      </c>
      <c r="D397" s="2"/>
      <c r="E397" s="2"/>
      <c r="F397" s="2"/>
      <c r="G397" s="2"/>
      <c r="H397" s="2"/>
      <c r="I397" s="2"/>
      <c r="J397" s="2"/>
      <c r="K397" s="738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</row>
    <row r="398" spans="1:22" x14ac:dyDescent="0.25">
      <c r="A398" s="2"/>
      <c r="B398" s="2"/>
      <c r="C398" s="2">
        <v>54660</v>
      </c>
      <c r="D398" s="2"/>
      <c r="E398" s="2"/>
      <c r="F398" s="2"/>
      <c r="G398" s="2"/>
      <c r="H398" s="2"/>
      <c r="I398" s="2"/>
      <c r="J398" s="2"/>
      <c r="K398" s="738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</row>
    <row r="399" spans="1:22" x14ac:dyDescent="0.25">
      <c r="A399" s="2"/>
      <c r="B399" s="2"/>
      <c r="C399" s="2">
        <v>54660</v>
      </c>
      <c r="D399" s="2"/>
      <c r="E399" s="2"/>
      <c r="F399" s="2"/>
      <c r="G399" s="2"/>
      <c r="H399" s="2"/>
      <c r="I399" s="2"/>
      <c r="J399" s="2"/>
      <c r="K399" s="738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</row>
    <row r="400" spans="1:22" x14ac:dyDescent="0.25">
      <c r="A400" s="2"/>
      <c r="B400" s="2"/>
      <c r="C400" s="2">
        <v>54660</v>
      </c>
      <c r="D400" s="2"/>
      <c r="E400" s="2"/>
      <c r="F400" s="2"/>
      <c r="G400" s="2"/>
      <c r="H400" s="2"/>
      <c r="I400" s="2"/>
      <c r="J400" s="2"/>
      <c r="K400" s="738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</row>
    <row r="401" spans="1:22" x14ac:dyDescent="0.25">
      <c r="A401" s="2"/>
      <c r="B401" s="2"/>
      <c r="C401" s="2">
        <v>54660</v>
      </c>
      <c r="D401" s="2"/>
      <c r="E401" s="2"/>
      <c r="F401" s="2"/>
      <c r="G401" s="2"/>
      <c r="H401" s="2"/>
      <c r="I401" s="2"/>
      <c r="J401" s="2"/>
      <c r="K401" s="738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</row>
    <row r="402" spans="1:22" x14ac:dyDescent="0.25">
      <c r="A402" s="2"/>
      <c r="B402" s="2"/>
      <c r="C402" s="2">
        <v>54660</v>
      </c>
      <c r="D402" s="2"/>
      <c r="E402" s="2"/>
      <c r="F402" s="2"/>
      <c r="G402" s="2"/>
      <c r="H402" s="2"/>
      <c r="I402" s="2"/>
      <c r="J402" s="2"/>
      <c r="K402" s="738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</row>
    <row r="403" spans="1:22" x14ac:dyDescent="0.25">
      <c r="A403" s="2"/>
      <c r="B403" s="2"/>
      <c r="C403" s="2">
        <v>54660</v>
      </c>
      <c r="D403" s="2"/>
      <c r="E403" s="2"/>
      <c r="F403" s="2"/>
      <c r="G403" s="2"/>
      <c r="H403" s="2"/>
      <c r="I403" s="2"/>
      <c r="J403" s="2"/>
      <c r="K403" s="738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</row>
    <row r="404" spans="1:22" x14ac:dyDescent="0.25">
      <c r="A404" s="2"/>
      <c r="B404" s="2"/>
      <c r="C404" s="2">
        <v>54660</v>
      </c>
      <c r="D404" s="2"/>
      <c r="E404" s="2"/>
      <c r="F404" s="2"/>
      <c r="G404" s="2"/>
      <c r="H404" s="2"/>
      <c r="I404" s="2"/>
      <c r="J404" s="2"/>
      <c r="K404" s="738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</row>
    <row r="405" spans="1:22" x14ac:dyDescent="0.25">
      <c r="A405" s="2"/>
      <c r="B405" s="2"/>
      <c r="C405" s="2">
        <v>54660</v>
      </c>
      <c r="D405" s="2"/>
      <c r="E405" s="2"/>
      <c r="F405" s="2"/>
      <c r="G405" s="2"/>
      <c r="H405" s="2"/>
      <c r="I405" s="2"/>
      <c r="J405" s="2"/>
      <c r="K405" s="738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</row>
    <row r="406" spans="1:22" x14ac:dyDescent="0.25">
      <c r="A406" s="2"/>
      <c r="B406" s="2"/>
      <c r="C406" s="2">
        <v>54660</v>
      </c>
      <c r="D406" s="2"/>
      <c r="E406" s="2"/>
      <c r="F406" s="2"/>
      <c r="G406" s="2"/>
      <c r="H406" s="2"/>
      <c r="I406" s="2"/>
      <c r="J406" s="2"/>
      <c r="K406" s="738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</row>
    <row r="407" spans="1:22" x14ac:dyDescent="0.25">
      <c r="A407" s="2"/>
      <c r="B407" s="2"/>
      <c r="C407" s="2">
        <v>54660</v>
      </c>
      <c r="D407" s="2"/>
      <c r="E407" s="2"/>
      <c r="F407" s="2"/>
      <c r="G407" s="2"/>
      <c r="H407" s="2"/>
      <c r="I407" s="2"/>
      <c r="J407" s="2"/>
      <c r="K407" s="738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</row>
    <row r="408" spans="1:22" x14ac:dyDescent="0.25">
      <c r="A408" s="2"/>
      <c r="B408" s="2"/>
      <c r="C408" s="2">
        <v>54660</v>
      </c>
      <c r="D408" s="2"/>
      <c r="E408" s="2"/>
      <c r="F408" s="2"/>
      <c r="G408" s="2"/>
      <c r="H408" s="2"/>
      <c r="I408" s="2"/>
      <c r="J408" s="2"/>
      <c r="K408" s="738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</row>
    <row r="409" spans="1:22" x14ac:dyDescent="0.25">
      <c r="A409" s="2"/>
      <c r="B409" s="2"/>
      <c r="C409" s="2">
        <v>54660</v>
      </c>
      <c r="D409" s="2"/>
      <c r="E409" s="2"/>
      <c r="F409" s="2"/>
      <c r="G409" s="2"/>
      <c r="H409" s="2"/>
      <c r="I409" s="2"/>
      <c r="J409" s="2"/>
      <c r="K409" s="738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</row>
    <row r="410" spans="1:22" x14ac:dyDescent="0.25">
      <c r="A410" s="2"/>
      <c r="B410" s="2"/>
      <c r="C410" s="2">
        <v>54660</v>
      </c>
      <c r="D410" s="2"/>
      <c r="E410" s="2"/>
      <c r="F410" s="2"/>
      <c r="G410" s="2"/>
      <c r="H410" s="2"/>
      <c r="I410" s="2"/>
      <c r="J410" s="2"/>
      <c r="K410" s="738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</row>
    <row r="411" spans="1:22" x14ac:dyDescent="0.25">
      <c r="A411" s="2"/>
      <c r="B411" s="2"/>
      <c r="C411" s="2">
        <v>54660</v>
      </c>
      <c r="D411" s="2"/>
      <c r="E411" s="2"/>
      <c r="F411" s="2"/>
      <c r="G411" s="2"/>
      <c r="H411" s="2"/>
      <c r="I411" s="2"/>
      <c r="J411" s="2"/>
      <c r="K411" s="738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</row>
    <row r="412" spans="1:22" x14ac:dyDescent="0.25">
      <c r="A412" s="2"/>
      <c r="B412" s="2"/>
      <c r="C412" s="2">
        <v>54660</v>
      </c>
      <c r="D412" s="2"/>
      <c r="E412" s="2"/>
      <c r="F412" s="2"/>
      <c r="G412" s="2"/>
      <c r="H412" s="2"/>
      <c r="I412" s="2"/>
      <c r="J412" s="2"/>
      <c r="K412" s="738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</row>
    <row r="413" spans="1:22" x14ac:dyDescent="0.25">
      <c r="A413" s="2"/>
      <c r="B413" s="2"/>
      <c r="C413" s="2">
        <v>54660</v>
      </c>
      <c r="D413" s="2"/>
      <c r="E413" s="2"/>
      <c r="F413" s="2"/>
      <c r="G413" s="2"/>
      <c r="H413" s="2"/>
      <c r="I413" s="2"/>
      <c r="J413" s="2"/>
      <c r="K413" s="738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</row>
    <row r="414" spans="1:22" x14ac:dyDescent="0.25">
      <c r="A414" s="2"/>
      <c r="B414" s="2"/>
      <c r="C414" s="2">
        <v>54660</v>
      </c>
      <c r="D414" s="2"/>
      <c r="E414" s="2"/>
      <c r="F414" s="2"/>
      <c r="G414" s="2"/>
      <c r="H414" s="2"/>
      <c r="I414" s="2"/>
      <c r="J414" s="2"/>
      <c r="K414" s="738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</row>
    <row r="415" spans="1:22" x14ac:dyDescent="0.25">
      <c r="A415" s="2"/>
      <c r="B415" s="2"/>
      <c r="C415" s="2">
        <v>54660</v>
      </c>
      <c r="D415" s="2"/>
      <c r="E415" s="2"/>
      <c r="F415" s="2"/>
      <c r="G415" s="2"/>
      <c r="H415" s="2"/>
      <c r="I415" s="2"/>
      <c r="J415" s="2"/>
      <c r="K415" s="738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</row>
    <row r="416" spans="1:22" x14ac:dyDescent="0.25">
      <c r="A416" s="2"/>
      <c r="B416" s="2"/>
      <c r="C416" s="2">
        <v>54660</v>
      </c>
      <c r="D416" s="2"/>
      <c r="E416" s="2"/>
      <c r="F416" s="2"/>
      <c r="G416" s="2"/>
      <c r="H416" s="2"/>
      <c r="I416" s="2"/>
      <c r="J416" s="2"/>
      <c r="K416" s="738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</row>
    <row r="417" spans="1:22" x14ac:dyDescent="0.25">
      <c r="A417" s="2"/>
      <c r="B417" s="2"/>
      <c r="C417" s="2">
        <v>54660</v>
      </c>
      <c r="D417" s="2"/>
      <c r="E417" s="2"/>
      <c r="F417" s="2"/>
      <c r="G417" s="2"/>
      <c r="H417" s="2"/>
      <c r="I417" s="2"/>
      <c r="J417" s="2"/>
      <c r="K417" s="738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</row>
    <row r="418" spans="1:22" x14ac:dyDescent="0.25">
      <c r="A418" s="2"/>
      <c r="B418" s="2"/>
      <c r="C418" s="2">
        <v>54660</v>
      </c>
      <c r="D418" s="2"/>
      <c r="E418" s="2"/>
      <c r="F418" s="2"/>
      <c r="G418" s="2"/>
      <c r="H418" s="2"/>
      <c r="I418" s="2"/>
      <c r="J418" s="2"/>
      <c r="K418" s="738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</row>
    <row r="419" spans="1:22" x14ac:dyDescent="0.25">
      <c r="A419" s="2"/>
      <c r="B419" s="2"/>
      <c r="C419" s="2">
        <v>54660</v>
      </c>
      <c r="D419" s="2"/>
      <c r="E419" s="2"/>
      <c r="F419" s="2"/>
      <c r="G419" s="2"/>
      <c r="H419" s="2"/>
      <c r="I419" s="2"/>
      <c r="J419" s="2"/>
      <c r="K419" s="738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</row>
    <row r="420" spans="1:22" x14ac:dyDescent="0.25">
      <c r="A420" s="2"/>
      <c r="B420" s="2"/>
      <c r="C420" s="2">
        <v>54660</v>
      </c>
      <c r="D420" s="2"/>
      <c r="E420" s="2"/>
      <c r="F420" s="2"/>
      <c r="G420" s="2"/>
      <c r="H420" s="2"/>
      <c r="I420" s="2"/>
      <c r="J420" s="2"/>
      <c r="K420" s="738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</row>
    <row r="421" spans="1:22" x14ac:dyDescent="0.25">
      <c r="A421" s="2"/>
      <c r="B421" s="2"/>
      <c r="C421" s="2">
        <v>54660</v>
      </c>
      <c r="D421" s="2"/>
      <c r="E421" s="2"/>
      <c r="F421" s="2"/>
      <c r="G421" s="2"/>
      <c r="H421" s="2"/>
      <c r="I421" s="2"/>
      <c r="J421" s="2"/>
      <c r="K421" s="738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</row>
    <row r="422" spans="1:22" x14ac:dyDescent="0.25">
      <c r="A422" s="2"/>
      <c r="B422" s="2"/>
      <c r="C422" s="2">
        <v>54660</v>
      </c>
      <c r="D422" s="2"/>
      <c r="E422" s="2"/>
      <c r="F422" s="2"/>
      <c r="G422" s="2"/>
      <c r="H422" s="2"/>
      <c r="I422" s="2"/>
      <c r="J422" s="2"/>
      <c r="K422" s="738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</row>
    <row r="423" spans="1:22" x14ac:dyDescent="0.25">
      <c r="A423" s="2"/>
      <c r="B423" s="2"/>
      <c r="C423" s="2">
        <v>54660</v>
      </c>
      <c r="D423" s="2"/>
      <c r="E423" s="2"/>
      <c r="F423" s="2"/>
      <c r="G423" s="2"/>
      <c r="H423" s="2"/>
      <c r="I423" s="2"/>
      <c r="J423" s="2"/>
      <c r="K423" s="738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</row>
    <row r="424" spans="1:22" x14ac:dyDescent="0.25">
      <c r="A424" s="2"/>
      <c r="B424" s="2"/>
      <c r="C424" s="2">
        <v>54660</v>
      </c>
      <c r="D424" s="2"/>
      <c r="E424" s="2"/>
      <c r="F424" s="2"/>
      <c r="G424" s="2"/>
      <c r="H424" s="2"/>
      <c r="I424" s="2"/>
      <c r="J424" s="2"/>
      <c r="K424" s="738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</row>
    <row r="425" spans="1:22" x14ac:dyDescent="0.25">
      <c r="A425" s="2"/>
      <c r="B425" s="2"/>
      <c r="C425" s="2">
        <v>54660</v>
      </c>
      <c r="D425" s="2"/>
      <c r="E425" s="2"/>
      <c r="F425" s="2"/>
      <c r="G425" s="2"/>
      <c r="H425" s="2"/>
      <c r="I425" s="2"/>
      <c r="J425" s="2"/>
      <c r="K425" s="738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</row>
    <row r="426" spans="1:22" x14ac:dyDescent="0.25">
      <c r="A426" s="2"/>
      <c r="B426" s="2"/>
      <c r="C426" s="2">
        <v>54660</v>
      </c>
      <c r="D426" s="2"/>
      <c r="E426" s="2"/>
      <c r="F426" s="2"/>
      <c r="G426" s="2"/>
      <c r="H426" s="2"/>
      <c r="I426" s="2"/>
      <c r="J426" s="2"/>
      <c r="K426" s="738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</row>
    <row r="427" spans="1:22" x14ac:dyDescent="0.25">
      <c r="A427" s="2"/>
      <c r="B427" s="2"/>
      <c r="C427" s="2">
        <v>54660</v>
      </c>
      <c r="D427" s="2"/>
      <c r="E427" s="2"/>
      <c r="F427" s="2"/>
      <c r="G427" s="2"/>
      <c r="H427" s="2"/>
      <c r="I427" s="2"/>
      <c r="J427" s="2"/>
      <c r="K427" s="738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</row>
    <row r="428" spans="1:22" x14ac:dyDescent="0.25">
      <c r="A428" s="2"/>
      <c r="B428" s="2"/>
      <c r="C428" s="2">
        <v>54660</v>
      </c>
      <c r="D428" s="2"/>
      <c r="E428" s="2"/>
      <c r="F428" s="2"/>
      <c r="G428" s="2"/>
      <c r="H428" s="2"/>
      <c r="I428" s="2"/>
      <c r="J428" s="2"/>
      <c r="K428" s="738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</row>
    <row r="429" spans="1:22" x14ac:dyDescent="0.25">
      <c r="A429" s="2"/>
      <c r="B429" s="2"/>
      <c r="C429" s="2">
        <v>54660</v>
      </c>
      <c r="D429" s="2"/>
      <c r="E429" s="2"/>
      <c r="F429" s="2"/>
      <c r="G429" s="2"/>
      <c r="H429" s="2"/>
      <c r="I429" s="2"/>
      <c r="J429" s="2"/>
      <c r="K429" s="738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</row>
    <row r="430" spans="1:22" x14ac:dyDescent="0.25">
      <c r="A430" s="2"/>
      <c r="B430" s="2"/>
      <c r="C430" s="2">
        <v>54660</v>
      </c>
      <c r="D430" s="2"/>
      <c r="E430" s="2"/>
      <c r="F430" s="2"/>
      <c r="G430" s="2"/>
      <c r="H430" s="2"/>
      <c r="I430" s="2"/>
      <c r="J430" s="2"/>
      <c r="K430" s="738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</row>
    <row r="431" spans="1:22" x14ac:dyDescent="0.25">
      <c r="A431" s="2"/>
      <c r="B431" s="2"/>
      <c r="C431" s="2">
        <v>54660</v>
      </c>
      <c r="D431" s="2"/>
      <c r="E431" s="2"/>
      <c r="F431" s="2"/>
      <c r="G431" s="2"/>
      <c r="H431" s="2"/>
      <c r="I431" s="2"/>
      <c r="J431" s="2"/>
      <c r="K431" s="738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</row>
    <row r="432" spans="1:22" x14ac:dyDescent="0.25">
      <c r="A432" s="2"/>
      <c r="B432" s="2"/>
      <c r="C432" s="2">
        <v>54660</v>
      </c>
      <c r="D432" s="2"/>
      <c r="E432" s="2"/>
      <c r="F432" s="2"/>
      <c r="G432" s="2"/>
      <c r="H432" s="2"/>
      <c r="I432" s="2"/>
      <c r="J432" s="2"/>
      <c r="K432" s="738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</row>
    <row r="433" spans="1:22" x14ac:dyDescent="0.25">
      <c r="A433" s="2"/>
      <c r="B433" s="2"/>
      <c r="C433" s="2">
        <v>54660</v>
      </c>
      <c r="D433" s="2"/>
      <c r="E433" s="2"/>
      <c r="F433" s="2"/>
      <c r="G433" s="2"/>
      <c r="H433" s="2"/>
      <c r="I433" s="2"/>
      <c r="J433" s="2"/>
      <c r="K433" s="738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</row>
    <row r="434" spans="1:22" x14ac:dyDescent="0.25">
      <c r="A434" s="2"/>
      <c r="B434" s="2"/>
      <c r="C434" s="2">
        <v>54660</v>
      </c>
      <c r="D434" s="2"/>
      <c r="E434" s="2"/>
      <c r="F434" s="2"/>
      <c r="G434" s="2"/>
      <c r="H434" s="2"/>
      <c r="I434" s="2"/>
      <c r="J434" s="2"/>
      <c r="K434" s="738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</row>
    <row r="435" spans="1:22" x14ac:dyDescent="0.25">
      <c r="A435" s="2"/>
      <c r="B435" s="2"/>
      <c r="C435" s="2">
        <v>54660</v>
      </c>
      <c r="D435" s="2"/>
      <c r="E435" s="2"/>
      <c r="F435" s="2"/>
      <c r="G435" s="2"/>
      <c r="H435" s="2"/>
      <c r="I435" s="2"/>
      <c r="J435" s="2"/>
      <c r="K435" s="738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</row>
    <row r="436" spans="1:22" x14ac:dyDescent="0.25">
      <c r="A436" s="2"/>
      <c r="B436" s="2"/>
      <c r="C436" s="2">
        <v>54660</v>
      </c>
      <c r="D436" s="2"/>
      <c r="E436" s="2"/>
      <c r="F436" s="2"/>
      <c r="G436" s="2"/>
      <c r="H436" s="2"/>
      <c r="I436" s="2"/>
      <c r="J436" s="2"/>
      <c r="K436" s="738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</row>
    <row r="437" spans="1:22" x14ac:dyDescent="0.25">
      <c r="A437" s="2"/>
      <c r="B437" s="2"/>
      <c r="C437" s="2">
        <v>54660</v>
      </c>
      <c r="D437" s="2"/>
      <c r="E437" s="2"/>
      <c r="F437" s="2"/>
      <c r="G437" s="2"/>
      <c r="H437" s="2"/>
      <c r="I437" s="2"/>
      <c r="J437" s="2"/>
      <c r="K437" s="738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</row>
    <row r="438" spans="1:22" x14ac:dyDescent="0.25">
      <c r="C438">
        <v>54660</v>
      </c>
      <c r="K438" s="628"/>
    </row>
    <row r="439" spans="1:22" x14ac:dyDescent="0.25">
      <c r="C439">
        <v>54660</v>
      </c>
      <c r="K439" s="628"/>
    </row>
    <row r="440" spans="1:22" x14ac:dyDescent="0.25">
      <c r="C440">
        <v>54660</v>
      </c>
      <c r="K440" s="628"/>
    </row>
    <row r="441" spans="1:22" x14ac:dyDescent="0.25">
      <c r="C441">
        <v>54660</v>
      </c>
      <c r="K441" s="628"/>
    </row>
    <row r="442" spans="1:22" x14ac:dyDescent="0.25">
      <c r="C442">
        <v>54660</v>
      </c>
      <c r="K442" s="628"/>
    </row>
    <row r="443" spans="1:22" x14ac:dyDescent="0.25">
      <c r="C443">
        <v>54660</v>
      </c>
      <c r="K443" s="628"/>
    </row>
    <row r="444" spans="1:22" x14ac:dyDescent="0.25">
      <c r="C444">
        <v>54660</v>
      </c>
      <c r="K444" s="628"/>
    </row>
    <row r="445" spans="1:22" x14ac:dyDescent="0.25">
      <c r="C445">
        <v>54660</v>
      </c>
      <c r="K445" s="628"/>
    </row>
    <row r="446" spans="1:22" x14ac:dyDescent="0.25">
      <c r="C446">
        <v>54660</v>
      </c>
      <c r="K446" s="628"/>
    </row>
    <row r="447" spans="1:22" x14ac:dyDescent="0.25">
      <c r="C447">
        <v>54660</v>
      </c>
      <c r="K447" s="628"/>
    </row>
    <row r="448" spans="1:22" x14ac:dyDescent="0.25">
      <c r="C448">
        <v>54660</v>
      </c>
      <c r="K448" s="628"/>
    </row>
    <row r="449" spans="3:11" x14ac:dyDescent="0.25">
      <c r="C449">
        <v>54660</v>
      </c>
      <c r="K449" s="628"/>
    </row>
    <row r="450" spans="3:11" x14ac:dyDescent="0.25">
      <c r="C450">
        <v>54660</v>
      </c>
      <c r="K450" s="628"/>
    </row>
    <row r="451" spans="3:11" x14ac:dyDescent="0.25">
      <c r="C451">
        <v>54660</v>
      </c>
      <c r="K451" s="628"/>
    </row>
    <row r="452" spans="3:11" x14ac:dyDescent="0.25">
      <c r="C452">
        <v>54660</v>
      </c>
      <c r="K452" s="628"/>
    </row>
    <row r="453" spans="3:11" x14ac:dyDescent="0.25">
      <c r="C453">
        <v>54660</v>
      </c>
      <c r="K453" s="628"/>
    </row>
    <row r="454" spans="3:11" x14ac:dyDescent="0.25">
      <c r="C454">
        <v>54660</v>
      </c>
      <c r="K454" s="628"/>
    </row>
    <row r="455" spans="3:11" x14ac:dyDescent="0.25">
      <c r="C455">
        <v>54660</v>
      </c>
      <c r="K455" s="628"/>
    </row>
    <row r="456" spans="3:11" x14ac:dyDescent="0.25">
      <c r="C456">
        <v>54660</v>
      </c>
      <c r="K456" s="628"/>
    </row>
    <row r="457" spans="3:11" x14ac:dyDescent="0.25">
      <c r="C457">
        <v>54660</v>
      </c>
      <c r="K457" s="628"/>
    </row>
    <row r="458" spans="3:11" x14ac:dyDescent="0.25">
      <c r="C458">
        <v>54660</v>
      </c>
      <c r="K458" s="628"/>
    </row>
    <row r="459" spans="3:11" x14ac:dyDescent="0.25">
      <c r="C459">
        <v>54660</v>
      </c>
      <c r="K459" s="628"/>
    </row>
    <row r="460" spans="3:11" x14ac:dyDescent="0.25">
      <c r="C460">
        <v>54660</v>
      </c>
      <c r="K460" s="628"/>
    </row>
    <row r="461" spans="3:11" x14ac:dyDescent="0.25">
      <c r="C461">
        <v>54660</v>
      </c>
      <c r="K461" s="628"/>
    </row>
    <row r="462" spans="3:11" x14ac:dyDescent="0.25">
      <c r="C462">
        <v>54660</v>
      </c>
      <c r="K462" s="628"/>
    </row>
    <row r="463" spans="3:11" x14ac:dyDescent="0.25">
      <c r="C463">
        <v>54660</v>
      </c>
      <c r="K463" s="628"/>
    </row>
    <row r="464" spans="3:11" x14ac:dyDescent="0.25">
      <c r="C464">
        <v>54660</v>
      </c>
      <c r="K464" s="628"/>
    </row>
    <row r="465" spans="3:11" x14ac:dyDescent="0.25">
      <c r="C465">
        <v>54660</v>
      </c>
      <c r="K465" s="628"/>
    </row>
    <row r="466" spans="3:11" x14ac:dyDescent="0.25">
      <c r="C466">
        <v>54660</v>
      </c>
      <c r="K466" s="628"/>
    </row>
    <row r="467" spans="3:11" x14ac:dyDescent="0.25">
      <c r="C467">
        <v>54660</v>
      </c>
      <c r="K467" s="628"/>
    </row>
    <row r="468" spans="3:11" x14ac:dyDescent="0.25">
      <c r="C468">
        <v>54660</v>
      </c>
      <c r="K468" s="628"/>
    </row>
    <row r="469" spans="3:11" x14ac:dyDescent="0.25">
      <c r="C469">
        <v>54660</v>
      </c>
      <c r="K469" s="628"/>
    </row>
    <row r="470" spans="3:11" x14ac:dyDescent="0.25">
      <c r="C470">
        <v>54660</v>
      </c>
      <c r="K470" s="628"/>
    </row>
    <row r="471" spans="3:11" x14ac:dyDescent="0.25">
      <c r="C471">
        <v>54660</v>
      </c>
      <c r="K471" s="628"/>
    </row>
    <row r="472" spans="3:11" x14ac:dyDescent="0.25">
      <c r="C472">
        <v>54660</v>
      </c>
      <c r="K472" s="628"/>
    </row>
    <row r="473" spans="3:11" x14ac:dyDescent="0.25">
      <c r="C473">
        <v>54660</v>
      </c>
      <c r="K473" s="628"/>
    </row>
    <row r="474" spans="3:11" x14ac:dyDescent="0.25">
      <c r="C474">
        <v>54660</v>
      </c>
      <c r="K474" s="628"/>
    </row>
    <row r="475" spans="3:11" x14ac:dyDescent="0.25">
      <c r="C475">
        <v>54660</v>
      </c>
      <c r="K475" s="628"/>
    </row>
    <row r="476" spans="3:11" x14ac:dyDescent="0.25">
      <c r="C476">
        <v>54660</v>
      </c>
      <c r="K476" s="628"/>
    </row>
    <row r="477" spans="3:11" x14ac:dyDescent="0.25">
      <c r="C477">
        <v>54660</v>
      </c>
      <c r="K477" s="628"/>
    </row>
    <row r="478" spans="3:11" x14ac:dyDescent="0.25">
      <c r="C478">
        <v>54660</v>
      </c>
      <c r="K478" s="628"/>
    </row>
    <row r="479" spans="3:11" x14ac:dyDescent="0.25">
      <c r="C479">
        <v>54660</v>
      </c>
      <c r="K479" s="628"/>
    </row>
    <row r="480" spans="3:11" x14ac:dyDescent="0.25">
      <c r="C480">
        <v>54660</v>
      </c>
      <c r="K480" s="628"/>
    </row>
    <row r="481" spans="3:11" x14ac:dyDescent="0.25">
      <c r="C481">
        <v>54660</v>
      </c>
      <c r="K481" s="628"/>
    </row>
    <row r="482" spans="3:11" x14ac:dyDescent="0.25">
      <c r="C482">
        <v>54660</v>
      </c>
      <c r="K482" s="628"/>
    </row>
    <row r="483" spans="3:11" x14ac:dyDescent="0.25">
      <c r="C483">
        <v>54660</v>
      </c>
      <c r="K483" s="628"/>
    </row>
    <row r="484" spans="3:11" x14ac:dyDescent="0.25">
      <c r="C484">
        <v>54660</v>
      </c>
      <c r="K484" s="628"/>
    </row>
    <row r="485" spans="3:11" x14ac:dyDescent="0.25">
      <c r="C485">
        <v>54660</v>
      </c>
      <c r="K485" s="628"/>
    </row>
    <row r="486" spans="3:11" x14ac:dyDescent="0.25">
      <c r="C486">
        <v>54660</v>
      </c>
      <c r="K486" s="628"/>
    </row>
    <row r="487" spans="3:11" x14ac:dyDescent="0.25">
      <c r="C487">
        <v>54660</v>
      </c>
      <c r="K487" s="628"/>
    </row>
    <row r="488" spans="3:11" x14ac:dyDescent="0.25">
      <c r="C488">
        <v>54660</v>
      </c>
      <c r="K488" s="628"/>
    </row>
    <row r="489" spans="3:11" x14ac:dyDescent="0.25">
      <c r="C489">
        <v>54660</v>
      </c>
      <c r="K489" s="628"/>
    </row>
    <row r="490" spans="3:11" x14ac:dyDescent="0.25">
      <c r="C490">
        <v>54660</v>
      </c>
      <c r="K490" s="628"/>
    </row>
    <row r="491" spans="3:11" x14ac:dyDescent="0.25">
      <c r="C491">
        <v>54660</v>
      </c>
      <c r="K491" s="628"/>
    </row>
    <row r="492" spans="3:11" x14ac:dyDescent="0.25">
      <c r="C492">
        <v>54660</v>
      </c>
      <c r="K492" s="628"/>
    </row>
    <row r="493" spans="3:11" x14ac:dyDescent="0.25">
      <c r="C493">
        <v>54660</v>
      </c>
      <c r="K493" s="628"/>
    </row>
    <row r="494" spans="3:11" x14ac:dyDescent="0.25">
      <c r="C494">
        <v>54660</v>
      </c>
      <c r="K494" s="628"/>
    </row>
    <row r="495" spans="3:11" x14ac:dyDescent="0.25">
      <c r="C495">
        <v>54660</v>
      </c>
      <c r="K495" s="628"/>
    </row>
    <row r="496" spans="3:11" x14ac:dyDescent="0.25">
      <c r="C496">
        <v>54660</v>
      </c>
      <c r="K496" s="628"/>
    </row>
    <row r="497" spans="3:11" x14ac:dyDescent="0.25">
      <c r="C497">
        <v>54660</v>
      </c>
      <c r="K497" s="628"/>
    </row>
    <row r="498" spans="3:11" x14ac:dyDescent="0.25">
      <c r="C498">
        <v>54660</v>
      </c>
      <c r="K498" s="628"/>
    </row>
    <row r="499" spans="3:11" x14ac:dyDescent="0.25">
      <c r="C499">
        <v>54660</v>
      </c>
      <c r="K499" s="628"/>
    </row>
    <row r="500" spans="3:11" x14ac:dyDescent="0.25">
      <c r="C500">
        <v>54660</v>
      </c>
      <c r="K500" s="628"/>
    </row>
    <row r="501" spans="3:11" x14ac:dyDescent="0.25">
      <c r="C501">
        <v>54660</v>
      </c>
      <c r="K501" s="628"/>
    </row>
    <row r="502" spans="3:11" x14ac:dyDescent="0.25">
      <c r="C502">
        <v>54660</v>
      </c>
      <c r="K502" s="628"/>
    </row>
    <row r="503" spans="3:11" x14ac:dyDescent="0.25">
      <c r="C503">
        <v>54660</v>
      </c>
      <c r="K503" s="628"/>
    </row>
    <row r="504" spans="3:11" x14ac:dyDescent="0.25">
      <c r="C504">
        <v>54660</v>
      </c>
      <c r="K504" s="628"/>
    </row>
    <row r="505" spans="3:11" x14ac:dyDescent="0.25">
      <c r="C505">
        <v>54660</v>
      </c>
      <c r="K505" s="628"/>
    </row>
    <row r="506" spans="3:11" x14ac:dyDescent="0.25">
      <c r="C506">
        <v>54660</v>
      </c>
      <c r="K506" s="628"/>
    </row>
    <row r="507" spans="3:11" x14ac:dyDescent="0.25">
      <c r="C507">
        <v>54660</v>
      </c>
      <c r="K507" s="628"/>
    </row>
    <row r="508" spans="3:11" x14ac:dyDescent="0.25">
      <c r="C508">
        <v>54660</v>
      </c>
      <c r="K508" s="628"/>
    </row>
    <row r="509" spans="3:11" x14ac:dyDescent="0.25">
      <c r="C509">
        <v>54660</v>
      </c>
      <c r="K509" s="628"/>
    </row>
    <row r="510" spans="3:11" x14ac:dyDescent="0.25">
      <c r="C510">
        <v>54660</v>
      </c>
      <c r="K510" s="628"/>
    </row>
    <row r="511" spans="3:11" x14ac:dyDescent="0.25">
      <c r="C511">
        <v>54660</v>
      </c>
      <c r="K511" s="628"/>
    </row>
    <row r="512" spans="3:11" x14ac:dyDescent="0.25">
      <c r="C512">
        <v>54660</v>
      </c>
      <c r="K512" s="628"/>
    </row>
    <row r="513" spans="3:11" x14ac:dyDescent="0.25">
      <c r="C513">
        <v>54660</v>
      </c>
      <c r="K513" s="628"/>
    </row>
    <row r="514" spans="3:11" x14ac:dyDescent="0.25">
      <c r="C514">
        <v>54660</v>
      </c>
      <c r="K514" s="628"/>
    </row>
    <row r="515" spans="3:11" x14ac:dyDescent="0.25">
      <c r="C515">
        <v>54660</v>
      </c>
      <c r="K515" s="628"/>
    </row>
    <row r="516" spans="3:11" x14ac:dyDescent="0.25">
      <c r="C516">
        <v>54660</v>
      </c>
      <c r="K516" s="628"/>
    </row>
    <row r="517" spans="3:11" x14ac:dyDescent="0.25">
      <c r="C517">
        <v>54660</v>
      </c>
      <c r="K517" s="628"/>
    </row>
    <row r="518" spans="3:11" x14ac:dyDescent="0.25">
      <c r="C518">
        <v>54660</v>
      </c>
      <c r="K518" s="628"/>
    </row>
    <row r="519" spans="3:11" x14ac:dyDescent="0.25">
      <c r="C519">
        <v>54660</v>
      </c>
      <c r="K519" s="628"/>
    </row>
    <row r="520" spans="3:11" x14ac:dyDescent="0.25">
      <c r="C520">
        <v>54660</v>
      </c>
      <c r="K520" s="628"/>
    </row>
    <row r="521" spans="3:11" x14ac:dyDescent="0.25">
      <c r="C521">
        <v>54660</v>
      </c>
      <c r="K521" s="628"/>
    </row>
    <row r="522" spans="3:11" x14ac:dyDescent="0.25">
      <c r="C522">
        <v>54660</v>
      </c>
      <c r="K522" s="628"/>
    </row>
    <row r="523" spans="3:11" x14ac:dyDescent="0.25">
      <c r="C523">
        <v>54660</v>
      </c>
      <c r="K523" s="628"/>
    </row>
    <row r="524" spans="3:11" x14ac:dyDescent="0.25">
      <c r="C524">
        <v>54660</v>
      </c>
      <c r="K524" s="628"/>
    </row>
    <row r="525" spans="3:11" x14ac:dyDescent="0.25">
      <c r="C525">
        <v>54660</v>
      </c>
      <c r="K525" s="628"/>
    </row>
    <row r="526" spans="3:11" x14ac:dyDescent="0.25">
      <c r="C526">
        <v>54660</v>
      </c>
      <c r="K526" s="628"/>
    </row>
    <row r="527" spans="3:11" x14ac:dyDescent="0.25">
      <c r="C527">
        <v>54660</v>
      </c>
      <c r="K527" s="628"/>
    </row>
    <row r="528" spans="3:11" x14ac:dyDescent="0.25">
      <c r="C528">
        <v>54660</v>
      </c>
      <c r="K528" s="628"/>
    </row>
    <row r="529" spans="3:11" x14ac:dyDescent="0.25">
      <c r="C529">
        <v>54660</v>
      </c>
      <c r="K529" s="628"/>
    </row>
    <row r="530" spans="3:11" x14ac:dyDescent="0.25">
      <c r="C530">
        <v>54660</v>
      </c>
      <c r="K530" s="628"/>
    </row>
    <row r="531" spans="3:11" x14ac:dyDescent="0.25">
      <c r="C531">
        <v>54660</v>
      </c>
      <c r="K531" s="628"/>
    </row>
    <row r="532" spans="3:11" x14ac:dyDescent="0.25">
      <c r="C532">
        <v>54660</v>
      </c>
      <c r="K532" s="628"/>
    </row>
    <row r="533" spans="3:11" x14ac:dyDescent="0.25">
      <c r="C533">
        <v>54660</v>
      </c>
      <c r="K533" s="628"/>
    </row>
    <row r="534" spans="3:11" x14ac:dyDescent="0.25">
      <c r="C534">
        <v>54660</v>
      </c>
      <c r="K534" s="628"/>
    </row>
    <row r="535" spans="3:11" x14ac:dyDescent="0.25">
      <c r="C535">
        <v>54660</v>
      </c>
      <c r="K535" s="628"/>
    </row>
    <row r="536" spans="3:11" x14ac:dyDescent="0.25">
      <c r="C536">
        <v>54660</v>
      </c>
      <c r="K536" s="628"/>
    </row>
    <row r="537" spans="3:11" x14ac:dyDescent="0.25">
      <c r="C537">
        <v>54660</v>
      </c>
      <c r="K537" s="628"/>
    </row>
    <row r="538" spans="3:11" x14ac:dyDescent="0.25">
      <c r="C538">
        <v>54660</v>
      </c>
      <c r="K538" s="628"/>
    </row>
    <row r="539" spans="3:11" x14ac:dyDescent="0.25">
      <c r="C539">
        <v>54660</v>
      </c>
      <c r="K539" s="628"/>
    </row>
    <row r="540" spans="3:11" x14ac:dyDescent="0.25">
      <c r="C540">
        <v>54660</v>
      </c>
      <c r="K540" s="628"/>
    </row>
    <row r="541" spans="3:11" x14ac:dyDescent="0.25">
      <c r="C541">
        <v>54660</v>
      </c>
      <c r="K541" s="628"/>
    </row>
    <row r="542" spans="3:11" x14ac:dyDescent="0.25">
      <c r="C542">
        <v>54660</v>
      </c>
      <c r="K542" s="628"/>
    </row>
    <row r="543" spans="3:11" x14ac:dyDescent="0.25">
      <c r="C543">
        <v>54660</v>
      </c>
      <c r="K543" s="628"/>
    </row>
    <row r="544" spans="3:11" x14ac:dyDescent="0.25">
      <c r="C544">
        <v>54660</v>
      </c>
      <c r="K544" s="628"/>
    </row>
    <row r="545" spans="3:11" x14ac:dyDescent="0.25">
      <c r="C545">
        <v>54660</v>
      </c>
      <c r="K545" s="628"/>
    </row>
    <row r="546" spans="3:11" x14ac:dyDescent="0.25">
      <c r="C546">
        <v>54660</v>
      </c>
      <c r="K546" s="628"/>
    </row>
    <row r="547" spans="3:11" x14ac:dyDescent="0.25">
      <c r="C547">
        <v>54660</v>
      </c>
      <c r="K547" s="628"/>
    </row>
    <row r="548" spans="3:11" x14ac:dyDescent="0.25">
      <c r="C548">
        <v>54660</v>
      </c>
      <c r="K548" s="628"/>
    </row>
    <row r="549" spans="3:11" x14ac:dyDescent="0.25">
      <c r="C549">
        <v>54660</v>
      </c>
      <c r="K549" s="628"/>
    </row>
    <row r="550" spans="3:11" x14ac:dyDescent="0.25">
      <c r="C550">
        <v>54660</v>
      </c>
      <c r="K550" s="628"/>
    </row>
    <row r="551" spans="3:11" x14ac:dyDescent="0.25">
      <c r="C551">
        <v>54660</v>
      </c>
      <c r="K551" s="628"/>
    </row>
    <row r="552" spans="3:11" x14ac:dyDescent="0.25">
      <c r="C552">
        <v>54660</v>
      </c>
      <c r="K552" s="628"/>
    </row>
    <row r="553" spans="3:11" x14ac:dyDescent="0.25">
      <c r="C553">
        <v>54660</v>
      </c>
      <c r="K553" s="628"/>
    </row>
    <row r="554" spans="3:11" x14ac:dyDescent="0.25">
      <c r="C554">
        <v>54660</v>
      </c>
      <c r="K554" s="628"/>
    </row>
    <row r="555" spans="3:11" x14ac:dyDescent="0.25">
      <c r="C555">
        <v>54660</v>
      </c>
      <c r="K555" s="628"/>
    </row>
    <row r="556" spans="3:11" x14ac:dyDescent="0.25">
      <c r="C556">
        <v>54660</v>
      </c>
      <c r="K556" s="628"/>
    </row>
    <row r="557" spans="3:11" x14ac:dyDescent="0.25">
      <c r="C557">
        <v>54660</v>
      </c>
      <c r="K557" s="628"/>
    </row>
    <row r="558" spans="3:11" x14ac:dyDescent="0.25">
      <c r="C558">
        <v>54660</v>
      </c>
      <c r="K558" s="628"/>
    </row>
    <row r="559" spans="3:11" x14ac:dyDescent="0.25">
      <c r="C559">
        <v>54660</v>
      </c>
      <c r="K559" s="628"/>
    </row>
    <row r="560" spans="3:11" x14ac:dyDescent="0.25">
      <c r="C560">
        <v>54660</v>
      </c>
      <c r="K560" s="628"/>
    </row>
    <row r="561" spans="3:11" x14ac:dyDescent="0.25">
      <c r="C561">
        <v>54660</v>
      </c>
      <c r="K561" s="628"/>
    </row>
    <row r="562" spans="3:11" x14ac:dyDescent="0.25">
      <c r="C562">
        <v>54660</v>
      </c>
      <c r="K562" s="628"/>
    </row>
    <row r="563" spans="3:11" x14ac:dyDescent="0.25">
      <c r="C563">
        <v>54660</v>
      </c>
      <c r="K563" s="628"/>
    </row>
    <row r="564" spans="3:11" x14ac:dyDescent="0.25">
      <c r="C564">
        <v>54660</v>
      </c>
      <c r="K564" s="628"/>
    </row>
    <row r="565" spans="3:11" x14ac:dyDescent="0.25">
      <c r="C565">
        <v>54660</v>
      </c>
      <c r="K565" s="628"/>
    </row>
    <row r="566" spans="3:11" x14ac:dyDescent="0.25">
      <c r="C566">
        <v>54660</v>
      </c>
      <c r="K566" s="628"/>
    </row>
    <row r="567" spans="3:11" x14ac:dyDescent="0.25">
      <c r="C567">
        <v>54660</v>
      </c>
      <c r="K567" s="628"/>
    </row>
    <row r="568" spans="3:11" x14ac:dyDescent="0.25">
      <c r="C568">
        <v>54660</v>
      </c>
      <c r="K568" s="628"/>
    </row>
    <row r="569" spans="3:11" x14ac:dyDescent="0.25">
      <c r="C569">
        <v>54660</v>
      </c>
      <c r="K569" s="628"/>
    </row>
    <row r="570" spans="3:11" x14ac:dyDescent="0.25">
      <c r="C570">
        <v>54660</v>
      </c>
      <c r="K570" s="628"/>
    </row>
    <row r="571" spans="3:11" x14ac:dyDescent="0.25">
      <c r="C571">
        <v>54660</v>
      </c>
      <c r="K571" s="628"/>
    </row>
    <row r="572" spans="3:11" x14ac:dyDescent="0.25">
      <c r="C572">
        <v>54660</v>
      </c>
      <c r="K572" s="628"/>
    </row>
    <row r="573" spans="3:11" x14ac:dyDescent="0.25">
      <c r="C573">
        <v>54660</v>
      </c>
      <c r="K573" s="628"/>
    </row>
    <row r="574" spans="3:11" x14ac:dyDescent="0.25">
      <c r="C574">
        <v>54660</v>
      </c>
      <c r="K574" s="628"/>
    </row>
    <row r="575" spans="3:11" x14ac:dyDescent="0.25">
      <c r="C575">
        <v>54660</v>
      </c>
      <c r="K575" s="628"/>
    </row>
    <row r="576" spans="3:11" x14ac:dyDescent="0.25">
      <c r="C576">
        <v>54660</v>
      </c>
      <c r="K576" s="628"/>
    </row>
    <row r="577" spans="3:11" x14ac:dyDescent="0.25">
      <c r="C577">
        <v>54660</v>
      </c>
      <c r="K577" s="628"/>
    </row>
    <row r="578" spans="3:11" x14ac:dyDescent="0.25">
      <c r="C578">
        <v>54660</v>
      </c>
      <c r="K578" s="628"/>
    </row>
    <row r="579" spans="3:11" x14ac:dyDescent="0.25">
      <c r="C579">
        <v>54660</v>
      </c>
      <c r="K579" s="628"/>
    </row>
    <row r="580" spans="3:11" x14ac:dyDescent="0.25">
      <c r="C580">
        <v>54660</v>
      </c>
      <c r="K580" s="628"/>
    </row>
    <row r="581" spans="3:11" x14ac:dyDescent="0.25">
      <c r="C581">
        <v>54660</v>
      </c>
      <c r="K581" s="628"/>
    </row>
    <row r="582" spans="3:11" x14ac:dyDescent="0.25">
      <c r="C582">
        <v>54660</v>
      </c>
      <c r="K582" s="628"/>
    </row>
    <row r="583" spans="3:11" x14ac:dyDescent="0.25">
      <c r="C583">
        <v>54660</v>
      </c>
      <c r="K583" s="628"/>
    </row>
    <row r="584" spans="3:11" x14ac:dyDescent="0.25">
      <c r="C584">
        <v>54660</v>
      </c>
      <c r="K584" s="628"/>
    </row>
    <row r="585" spans="3:11" x14ac:dyDescent="0.25">
      <c r="C585">
        <v>54660</v>
      </c>
    </row>
    <row r="586" spans="3:11" x14ac:dyDescent="0.25">
      <c r="C586">
        <v>54660</v>
      </c>
    </row>
    <row r="587" spans="3:11" x14ac:dyDescent="0.25">
      <c r="C587">
        <v>54660</v>
      </c>
    </row>
    <row r="588" spans="3:11" x14ac:dyDescent="0.25">
      <c r="C588">
        <v>54660</v>
      </c>
    </row>
    <row r="589" spans="3:11" x14ac:dyDescent="0.25">
      <c r="C589">
        <v>54660</v>
      </c>
    </row>
    <row r="590" spans="3:11" x14ac:dyDescent="0.25">
      <c r="C590">
        <v>54660</v>
      </c>
    </row>
    <row r="591" spans="3:11" x14ac:dyDescent="0.25">
      <c r="C591">
        <v>54660</v>
      </c>
    </row>
    <row r="592" spans="3:11" x14ac:dyDescent="0.25">
      <c r="C592">
        <v>54660</v>
      </c>
    </row>
    <row r="593" spans="3:3" x14ac:dyDescent="0.25">
      <c r="C593">
        <v>54660</v>
      </c>
    </row>
    <row r="594" spans="3:3" x14ac:dyDescent="0.25">
      <c r="C594">
        <v>54660</v>
      </c>
    </row>
    <row r="595" spans="3:3" x14ac:dyDescent="0.25">
      <c r="C595">
        <v>54660</v>
      </c>
    </row>
    <row r="596" spans="3:3" x14ac:dyDescent="0.25">
      <c r="C596">
        <v>54660</v>
      </c>
    </row>
    <row r="597" spans="3:3" x14ac:dyDescent="0.25">
      <c r="C597">
        <v>54660</v>
      </c>
    </row>
    <row r="598" spans="3:3" x14ac:dyDescent="0.25">
      <c r="C598">
        <v>54660</v>
      </c>
    </row>
    <row r="599" spans="3:3" x14ac:dyDescent="0.25">
      <c r="C599">
        <v>54660</v>
      </c>
    </row>
    <row r="600" spans="3:3" x14ac:dyDescent="0.25">
      <c r="C600">
        <v>54660</v>
      </c>
    </row>
    <row r="601" spans="3:3" x14ac:dyDescent="0.25">
      <c r="C601">
        <v>54660</v>
      </c>
    </row>
    <row r="602" spans="3:3" x14ac:dyDescent="0.25">
      <c r="C602">
        <v>54660</v>
      </c>
    </row>
    <row r="603" spans="3:3" x14ac:dyDescent="0.25">
      <c r="C603">
        <v>54660</v>
      </c>
    </row>
    <row r="604" spans="3:3" x14ac:dyDescent="0.25">
      <c r="C604">
        <v>54660</v>
      </c>
    </row>
    <row r="605" spans="3:3" x14ac:dyDescent="0.25">
      <c r="C605">
        <v>54660</v>
      </c>
    </row>
    <row r="606" spans="3:3" x14ac:dyDescent="0.25">
      <c r="C606">
        <v>54660</v>
      </c>
    </row>
    <row r="607" spans="3:3" x14ac:dyDescent="0.25">
      <c r="C607">
        <v>54660</v>
      </c>
    </row>
    <row r="608" spans="3:3" x14ac:dyDescent="0.25">
      <c r="C608">
        <v>54660</v>
      </c>
    </row>
    <row r="609" spans="3:3" x14ac:dyDescent="0.25">
      <c r="C609">
        <v>54660</v>
      </c>
    </row>
    <row r="610" spans="3:3" x14ac:dyDescent="0.25">
      <c r="C610">
        <v>54660</v>
      </c>
    </row>
    <row r="611" spans="3:3" x14ac:dyDescent="0.25">
      <c r="C611">
        <v>54660</v>
      </c>
    </row>
    <row r="612" spans="3:3" x14ac:dyDescent="0.25">
      <c r="C612">
        <v>54660</v>
      </c>
    </row>
    <row r="613" spans="3:3" x14ac:dyDescent="0.25">
      <c r="C613">
        <v>54660</v>
      </c>
    </row>
    <row r="614" spans="3:3" x14ac:dyDescent="0.25">
      <c r="C614">
        <v>54660</v>
      </c>
    </row>
    <row r="615" spans="3:3" x14ac:dyDescent="0.25">
      <c r="C615">
        <v>54660</v>
      </c>
    </row>
    <row r="616" spans="3:3" x14ac:dyDescent="0.25">
      <c r="C616">
        <v>54660</v>
      </c>
    </row>
    <row r="617" spans="3:3" x14ac:dyDescent="0.25">
      <c r="C617">
        <v>54660</v>
      </c>
    </row>
    <row r="618" spans="3:3" x14ac:dyDescent="0.25">
      <c r="C618">
        <v>54660</v>
      </c>
    </row>
    <row r="619" spans="3:3" x14ac:dyDescent="0.25">
      <c r="C619">
        <v>54660</v>
      </c>
    </row>
    <row r="620" spans="3:3" x14ac:dyDescent="0.25">
      <c r="C620">
        <v>54660</v>
      </c>
    </row>
    <row r="621" spans="3:3" x14ac:dyDescent="0.25">
      <c r="C621">
        <v>54660</v>
      </c>
    </row>
    <row r="622" spans="3:3" x14ac:dyDescent="0.25">
      <c r="C622">
        <v>54660</v>
      </c>
    </row>
    <row r="623" spans="3:3" x14ac:dyDescent="0.25">
      <c r="C623">
        <v>54660</v>
      </c>
    </row>
    <row r="624" spans="3:3" x14ac:dyDescent="0.25">
      <c r="C624">
        <v>54660</v>
      </c>
    </row>
    <row r="625" spans="3:3" x14ac:dyDescent="0.25">
      <c r="C625">
        <v>54660</v>
      </c>
    </row>
    <row r="626" spans="3:3" x14ac:dyDescent="0.25">
      <c r="C626">
        <v>54660</v>
      </c>
    </row>
    <row r="627" spans="3:3" x14ac:dyDescent="0.25">
      <c r="C627">
        <v>54660</v>
      </c>
    </row>
    <row r="628" spans="3:3" x14ac:dyDescent="0.25">
      <c r="C628">
        <v>54660</v>
      </c>
    </row>
    <row r="629" spans="3:3" x14ac:dyDescent="0.25">
      <c r="C629">
        <v>54660</v>
      </c>
    </row>
    <row r="630" spans="3:3" x14ac:dyDescent="0.25">
      <c r="C630">
        <v>54660</v>
      </c>
    </row>
    <row r="631" spans="3:3" x14ac:dyDescent="0.25">
      <c r="C631">
        <v>54660</v>
      </c>
    </row>
    <row r="632" spans="3:3" x14ac:dyDescent="0.25">
      <c r="C632">
        <v>54660</v>
      </c>
    </row>
    <row r="633" spans="3:3" x14ac:dyDescent="0.25">
      <c r="C633">
        <v>54660</v>
      </c>
    </row>
    <row r="634" spans="3:3" x14ac:dyDescent="0.25">
      <c r="C634">
        <v>54660</v>
      </c>
    </row>
    <row r="635" spans="3:3" x14ac:dyDescent="0.25">
      <c r="C635">
        <v>54660</v>
      </c>
    </row>
    <row r="636" spans="3:3" x14ac:dyDescent="0.25">
      <c r="C636">
        <v>54660</v>
      </c>
    </row>
    <row r="637" spans="3:3" x14ac:dyDescent="0.25">
      <c r="C637">
        <v>54660</v>
      </c>
    </row>
    <row r="638" spans="3:3" x14ac:dyDescent="0.25">
      <c r="C638">
        <v>54660</v>
      </c>
    </row>
    <row r="639" spans="3:3" x14ac:dyDescent="0.25">
      <c r="C639">
        <v>54660</v>
      </c>
    </row>
    <row r="640" spans="3:3" x14ac:dyDescent="0.25">
      <c r="C640">
        <v>54660</v>
      </c>
    </row>
    <row r="641" spans="3:3" x14ac:dyDescent="0.25">
      <c r="C641">
        <v>54660</v>
      </c>
    </row>
    <row r="642" spans="3:3" x14ac:dyDescent="0.25">
      <c r="C642">
        <v>54660</v>
      </c>
    </row>
    <row r="643" spans="3:3" x14ac:dyDescent="0.25">
      <c r="C643">
        <v>54660</v>
      </c>
    </row>
    <row r="644" spans="3:3" x14ac:dyDescent="0.25">
      <c r="C644">
        <v>54660</v>
      </c>
    </row>
    <row r="645" spans="3:3" x14ac:dyDescent="0.25">
      <c r="C645">
        <v>54660</v>
      </c>
    </row>
    <row r="646" spans="3:3" x14ac:dyDescent="0.25">
      <c r="C646">
        <v>54660</v>
      </c>
    </row>
    <row r="647" spans="3:3" x14ac:dyDescent="0.25">
      <c r="C647">
        <v>54660</v>
      </c>
    </row>
    <row r="648" spans="3:3" x14ac:dyDescent="0.25">
      <c r="C648">
        <v>54660</v>
      </c>
    </row>
    <row r="649" spans="3:3" x14ac:dyDescent="0.25">
      <c r="C649">
        <v>54660</v>
      </c>
    </row>
    <row r="650" spans="3:3" x14ac:dyDescent="0.25">
      <c r="C650">
        <v>54660</v>
      </c>
    </row>
    <row r="651" spans="3:3" x14ac:dyDescent="0.25">
      <c r="C651">
        <v>54660</v>
      </c>
    </row>
    <row r="652" spans="3:3" x14ac:dyDescent="0.25">
      <c r="C652">
        <v>54660</v>
      </c>
    </row>
    <row r="653" spans="3:3" x14ac:dyDescent="0.25">
      <c r="C653">
        <v>54660</v>
      </c>
    </row>
    <row r="654" spans="3:3" x14ac:dyDescent="0.25">
      <c r="C654">
        <v>54660</v>
      </c>
    </row>
    <row r="655" spans="3:3" x14ac:dyDescent="0.25">
      <c r="C655">
        <v>54660</v>
      </c>
    </row>
    <row r="656" spans="3:3" x14ac:dyDescent="0.25">
      <c r="C656">
        <v>54660</v>
      </c>
    </row>
    <row r="657" spans="3:3" x14ac:dyDescent="0.25">
      <c r="C657">
        <v>54660</v>
      </c>
    </row>
    <row r="658" spans="3:3" x14ac:dyDescent="0.25">
      <c r="C658">
        <v>54660</v>
      </c>
    </row>
    <row r="659" spans="3:3" x14ac:dyDescent="0.25">
      <c r="C659">
        <v>54660</v>
      </c>
    </row>
    <row r="660" spans="3:3" x14ac:dyDescent="0.25">
      <c r="C660">
        <v>54660</v>
      </c>
    </row>
    <row r="661" spans="3:3" x14ac:dyDescent="0.25">
      <c r="C661">
        <v>54660</v>
      </c>
    </row>
    <row r="662" spans="3:3" x14ac:dyDescent="0.25">
      <c r="C662">
        <v>54660</v>
      </c>
    </row>
    <row r="663" spans="3:3" x14ac:dyDescent="0.25">
      <c r="C663">
        <v>54660</v>
      </c>
    </row>
    <row r="664" spans="3:3" x14ac:dyDescent="0.25">
      <c r="C664">
        <v>54660</v>
      </c>
    </row>
    <row r="665" spans="3:3" x14ac:dyDescent="0.25">
      <c r="C665">
        <v>54660</v>
      </c>
    </row>
    <row r="666" spans="3:3" x14ac:dyDescent="0.25">
      <c r="C666">
        <v>54660</v>
      </c>
    </row>
    <row r="667" spans="3:3" x14ac:dyDescent="0.25">
      <c r="C667">
        <v>54660</v>
      </c>
    </row>
    <row r="668" spans="3:3" x14ac:dyDescent="0.25">
      <c r="C668">
        <v>54660</v>
      </c>
    </row>
    <row r="669" spans="3:3" x14ac:dyDescent="0.25">
      <c r="C669">
        <v>54660</v>
      </c>
    </row>
    <row r="670" spans="3:3" x14ac:dyDescent="0.25">
      <c r="C670">
        <v>54660</v>
      </c>
    </row>
    <row r="671" spans="3:3" x14ac:dyDescent="0.25">
      <c r="C671">
        <v>54660</v>
      </c>
    </row>
    <row r="672" spans="3:3" x14ac:dyDescent="0.25">
      <c r="C672">
        <v>54660</v>
      </c>
    </row>
    <row r="673" spans="3:3" x14ac:dyDescent="0.25">
      <c r="C673">
        <v>54660</v>
      </c>
    </row>
    <row r="674" spans="3:3" x14ac:dyDescent="0.25">
      <c r="C674">
        <v>54660</v>
      </c>
    </row>
    <row r="675" spans="3:3" x14ac:dyDescent="0.25">
      <c r="C675">
        <v>54660</v>
      </c>
    </row>
    <row r="676" spans="3:3" x14ac:dyDescent="0.25">
      <c r="C676">
        <v>54660</v>
      </c>
    </row>
    <row r="677" spans="3:3" x14ac:dyDescent="0.25">
      <c r="C677">
        <v>54660</v>
      </c>
    </row>
    <row r="678" spans="3:3" x14ac:dyDescent="0.25">
      <c r="C678">
        <v>54660</v>
      </c>
    </row>
    <row r="679" spans="3:3" x14ac:dyDescent="0.25">
      <c r="C679">
        <v>54660</v>
      </c>
    </row>
    <row r="680" spans="3:3" x14ac:dyDescent="0.25">
      <c r="C680">
        <v>54660</v>
      </c>
    </row>
    <row r="681" spans="3:3" x14ac:dyDescent="0.25">
      <c r="C681">
        <v>54660</v>
      </c>
    </row>
    <row r="682" spans="3:3" x14ac:dyDescent="0.25">
      <c r="C682">
        <v>54660</v>
      </c>
    </row>
  </sheetData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59112B-9C41-4BEC-B799-20EBC0A63A43}">
  <sheetPr codeName="Sheet10">
    <tabColor rgb="FFFF0066"/>
  </sheetPr>
  <dimension ref="A7:AF135"/>
  <sheetViews>
    <sheetView workbookViewId="0">
      <selection activeCell="A3" sqref="A3"/>
    </sheetView>
  </sheetViews>
  <sheetFormatPr defaultRowHeight="15" x14ac:dyDescent="0.25"/>
  <cols>
    <col min="1" max="1" width="15.7109375" customWidth="1"/>
    <col min="4" max="4" width="16.5703125" customWidth="1"/>
    <col min="5" max="5" width="13.28515625" customWidth="1"/>
    <col min="6" max="6" width="35.140625" customWidth="1"/>
    <col min="8" max="8" width="4.7109375" customWidth="1"/>
    <col min="9" max="9" width="7.5703125" customWidth="1"/>
    <col min="10" max="10" width="5.85546875" customWidth="1"/>
    <col min="11" max="11" width="18.42578125" customWidth="1"/>
    <col min="13" max="13" width="18" customWidth="1"/>
    <col min="15" max="15" width="14.85546875" customWidth="1"/>
  </cols>
  <sheetData>
    <row r="7" spans="1:32" x14ac:dyDescent="0.25">
      <c r="A7" s="716" t="s">
        <v>3603</v>
      </c>
    </row>
    <row r="8" spans="1:32" x14ac:dyDescent="0.25">
      <c r="A8" t="s">
        <v>7413</v>
      </c>
    </row>
    <row r="9" spans="1:32" x14ac:dyDescent="0.25">
      <c r="A9" t="s">
        <v>7414</v>
      </c>
    </row>
    <row r="10" spans="1:32" x14ac:dyDescent="0.25">
      <c r="A10" t="s">
        <v>7909</v>
      </c>
    </row>
    <row r="11" spans="1:32" x14ac:dyDescent="0.25">
      <c r="A11" t="s">
        <v>7910</v>
      </c>
    </row>
    <row r="13" spans="1:32" x14ac:dyDescent="0.25">
      <c r="A13" t="s">
        <v>7415</v>
      </c>
      <c r="B13" t="s">
        <v>7416</v>
      </c>
      <c r="C13" t="s">
        <v>3573</v>
      </c>
      <c r="D13" t="s">
        <v>7417</v>
      </c>
      <c r="E13" t="s">
        <v>3574</v>
      </c>
      <c r="F13" t="s">
        <v>7418</v>
      </c>
      <c r="G13" t="s">
        <v>7419</v>
      </c>
      <c r="H13" t="s">
        <v>7420</v>
      </c>
      <c r="I13" t="s">
        <v>7421</v>
      </c>
      <c r="J13" t="s">
        <v>3575</v>
      </c>
      <c r="K13" t="s">
        <v>7422</v>
      </c>
      <c r="L13" t="s">
        <v>7423</v>
      </c>
      <c r="M13" t="s">
        <v>7424</v>
      </c>
      <c r="N13" t="s">
        <v>7425</v>
      </c>
      <c r="O13" t="s">
        <v>7426</v>
      </c>
      <c r="P13" t="s">
        <v>7427</v>
      </c>
      <c r="Q13" t="s">
        <v>7428</v>
      </c>
      <c r="R13" t="s">
        <v>7429</v>
      </c>
      <c r="S13" t="s">
        <v>7430</v>
      </c>
      <c r="T13" t="s">
        <v>7431</v>
      </c>
    </row>
    <row r="14" spans="1:32" x14ac:dyDescent="0.25">
      <c r="A14" s="570">
        <v>43927</v>
      </c>
      <c r="B14" t="s">
        <v>7436</v>
      </c>
      <c r="C14">
        <v>10125</v>
      </c>
      <c r="D14" t="s">
        <v>127</v>
      </c>
      <c r="E14" t="s">
        <v>3627</v>
      </c>
      <c r="F14">
        <v>0</v>
      </c>
      <c r="H14" s="569">
        <v>4442.4399999999996</v>
      </c>
      <c r="I14" t="s">
        <v>3090</v>
      </c>
      <c r="J14">
        <v>5</v>
      </c>
      <c r="K14">
        <v>5150003067</v>
      </c>
      <c r="L14" t="s">
        <v>7504</v>
      </c>
      <c r="M14" s="569">
        <v>1814</v>
      </c>
      <c r="N14">
        <v>3</v>
      </c>
      <c r="O14" t="s">
        <v>7435</v>
      </c>
      <c r="P14" s="570">
        <v>43927</v>
      </c>
      <c r="Q14" t="s">
        <v>7436</v>
      </c>
      <c r="R14">
        <v>1</v>
      </c>
      <c r="S14">
        <v>8</v>
      </c>
      <c r="T14" t="s">
        <v>7505</v>
      </c>
    </row>
    <row r="15" spans="1:32" x14ac:dyDescent="0.25">
      <c r="F15" t="s">
        <v>7448</v>
      </c>
      <c r="H15" t="s">
        <v>7506</v>
      </c>
      <c r="U15" t="s">
        <v>7327</v>
      </c>
      <c r="V15" t="s">
        <v>7328</v>
      </c>
      <c r="W15" t="s">
        <v>7329</v>
      </c>
      <c r="X15" t="s">
        <v>7330</v>
      </c>
      <c r="Y15" t="s">
        <v>7331</v>
      </c>
      <c r="Z15" t="s">
        <v>7332</v>
      </c>
      <c r="AA15" t="s">
        <v>7333</v>
      </c>
      <c r="AB15" t="s">
        <v>7334</v>
      </c>
      <c r="AC15" t="s">
        <v>3100</v>
      </c>
      <c r="AD15" t="s">
        <v>7335</v>
      </c>
      <c r="AE15" t="s">
        <v>7336</v>
      </c>
      <c r="AF15" t="s">
        <v>7337</v>
      </c>
    </row>
    <row r="16" spans="1:32" x14ac:dyDescent="0.25">
      <c r="A16" s="552">
        <v>43927</v>
      </c>
      <c r="B16" t="s">
        <v>7436</v>
      </c>
      <c r="C16">
        <v>10240</v>
      </c>
      <c r="D16" s="552" t="s">
        <v>136</v>
      </c>
      <c r="E16" t="s">
        <v>7433</v>
      </c>
      <c r="F16">
        <v>22</v>
      </c>
      <c r="G16" t="s">
        <v>7434</v>
      </c>
      <c r="H16" s="569">
        <v>8447.81</v>
      </c>
      <c r="I16" t="s">
        <v>3090</v>
      </c>
      <c r="J16">
        <v>7</v>
      </c>
      <c r="K16" s="552">
        <v>3619210525</v>
      </c>
      <c r="L16" t="s">
        <v>7440</v>
      </c>
      <c r="M16" s="552">
        <v>11212</v>
      </c>
      <c r="N16">
        <v>22</v>
      </c>
      <c r="O16" s="552" t="s">
        <v>7435</v>
      </c>
      <c r="P16" s="570">
        <v>43927</v>
      </c>
      <c r="Q16" t="s">
        <v>7436</v>
      </c>
      <c r="R16">
        <v>1</v>
      </c>
      <c r="S16">
        <v>5</v>
      </c>
      <c r="T16" t="s">
        <v>7507</v>
      </c>
      <c r="U16" s="552">
        <v>43672.5</v>
      </c>
      <c r="X16" s="552">
        <v>43672.520833333336</v>
      </c>
      <c r="Z16" t="s">
        <v>6726</v>
      </c>
      <c r="AA16" t="s">
        <v>6726</v>
      </c>
      <c r="AC16" t="s">
        <v>7338</v>
      </c>
      <c r="AD16" t="s">
        <v>7339</v>
      </c>
      <c r="AE16" t="s">
        <v>7339</v>
      </c>
      <c r="AF16" t="s">
        <v>3475</v>
      </c>
    </row>
    <row r="17" spans="1:32" x14ac:dyDescent="0.25">
      <c r="D17" s="552"/>
      <c r="F17" t="s">
        <v>7508</v>
      </c>
      <c r="H17" t="s">
        <v>7509</v>
      </c>
      <c r="K17" s="552"/>
      <c r="M17" s="552"/>
      <c r="O17" s="552"/>
      <c r="U17" s="552">
        <v>43672.5</v>
      </c>
      <c r="X17" s="552">
        <v>43672.520833333336</v>
      </c>
      <c r="Z17" t="s">
        <v>6726</v>
      </c>
      <c r="AA17" t="s">
        <v>6726</v>
      </c>
      <c r="AC17" t="s">
        <v>7338</v>
      </c>
      <c r="AD17" t="s">
        <v>7339</v>
      </c>
      <c r="AE17" t="s">
        <v>7339</v>
      </c>
      <c r="AF17" t="s">
        <v>3475</v>
      </c>
    </row>
    <row r="18" spans="1:32" x14ac:dyDescent="0.25">
      <c r="A18" s="552">
        <v>43927</v>
      </c>
      <c r="B18" t="s">
        <v>7436</v>
      </c>
      <c r="C18">
        <v>10254</v>
      </c>
      <c r="D18" s="552" t="s">
        <v>138</v>
      </c>
      <c r="E18" t="s">
        <v>7433</v>
      </c>
      <c r="F18">
        <v>4.5</v>
      </c>
      <c r="G18" t="s">
        <v>7434</v>
      </c>
      <c r="H18" s="569">
        <v>1530.76</v>
      </c>
      <c r="I18" t="s">
        <v>3090</v>
      </c>
      <c r="J18">
        <v>10</v>
      </c>
      <c r="K18" s="552">
        <v>5150003001</v>
      </c>
      <c r="L18" t="s">
        <v>7510</v>
      </c>
      <c r="M18" s="552">
        <v>1944</v>
      </c>
      <c r="N18">
        <v>3</v>
      </c>
      <c r="O18" s="552" t="s">
        <v>7435</v>
      </c>
      <c r="P18" s="570">
        <v>43928</v>
      </c>
      <c r="Q18" t="s">
        <v>7432</v>
      </c>
      <c r="R18">
        <v>1</v>
      </c>
      <c r="S18">
        <v>5</v>
      </c>
      <c r="T18" t="s">
        <v>7511</v>
      </c>
      <c r="U18" s="552">
        <v>43913.354166666664</v>
      </c>
      <c r="X18" s="552">
        <v>43913.375</v>
      </c>
      <c r="Z18" t="s">
        <v>6726</v>
      </c>
      <c r="AA18" t="s">
        <v>6726</v>
      </c>
      <c r="AC18" t="s">
        <v>7338</v>
      </c>
      <c r="AD18" t="s">
        <v>7580</v>
      </c>
      <c r="AE18" t="s">
        <v>7580</v>
      </c>
      <c r="AF18" t="s">
        <v>3475</v>
      </c>
    </row>
    <row r="19" spans="1:32" x14ac:dyDescent="0.25">
      <c r="D19" s="552"/>
      <c r="F19" t="s">
        <v>7445</v>
      </c>
      <c r="H19" t="s">
        <v>7512</v>
      </c>
      <c r="K19" s="552"/>
      <c r="M19" s="552"/>
      <c r="O19" s="552"/>
      <c r="U19" s="552">
        <v>43913.354166666664</v>
      </c>
      <c r="X19" s="552">
        <v>43913.375</v>
      </c>
      <c r="Z19" t="s">
        <v>6726</v>
      </c>
      <c r="AA19" t="s">
        <v>6726</v>
      </c>
      <c r="AC19" t="s">
        <v>7338</v>
      </c>
      <c r="AD19" t="s">
        <v>7580</v>
      </c>
      <c r="AE19" t="s">
        <v>7580</v>
      </c>
      <c r="AF19" t="s">
        <v>3475</v>
      </c>
    </row>
    <row r="20" spans="1:32" x14ac:dyDescent="0.25">
      <c r="A20" s="570">
        <v>43927</v>
      </c>
      <c r="B20" t="s">
        <v>7436</v>
      </c>
      <c r="C20">
        <v>10420</v>
      </c>
      <c r="D20" s="552" t="s">
        <v>7513</v>
      </c>
      <c r="E20" t="s">
        <v>7433</v>
      </c>
      <c r="F20">
        <v>35.15</v>
      </c>
      <c r="G20" t="s">
        <v>3584</v>
      </c>
      <c r="H20">
        <v>385.81</v>
      </c>
      <c r="I20" t="s">
        <v>3090</v>
      </c>
      <c r="J20">
        <v>7</v>
      </c>
      <c r="K20" s="552">
        <v>3619210520</v>
      </c>
      <c r="L20" t="s">
        <v>7514</v>
      </c>
      <c r="M20" s="552">
        <v>4458</v>
      </c>
      <c r="N20">
        <v>9</v>
      </c>
      <c r="O20" s="552" t="s">
        <v>7435</v>
      </c>
      <c r="P20" s="570">
        <v>43927</v>
      </c>
      <c r="Q20" t="s">
        <v>7436</v>
      </c>
      <c r="R20">
        <v>1</v>
      </c>
      <c r="S20">
        <v>6</v>
      </c>
      <c r="T20" t="s">
        <v>7515</v>
      </c>
      <c r="U20" s="552">
        <v>43913.354166666664</v>
      </c>
      <c r="X20" s="552">
        <v>43913.375</v>
      </c>
      <c r="Z20" t="s">
        <v>6726</v>
      </c>
      <c r="AA20" t="s">
        <v>6726</v>
      </c>
      <c r="AC20" t="s">
        <v>7338</v>
      </c>
      <c r="AD20" t="s">
        <v>7580</v>
      </c>
      <c r="AE20" t="s">
        <v>7580</v>
      </c>
      <c r="AF20" t="s">
        <v>3475</v>
      </c>
    </row>
    <row r="21" spans="1:32" x14ac:dyDescent="0.25">
      <c r="D21" s="552"/>
      <c r="F21" t="s">
        <v>7516</v>
      </c>
      <c r="H21" t="s">
        <v>7517</v>
      </c>
      <c r="K21" s="552"/>
      <c r="M21" s="552"/>
      <c r="O21" s="552"/>
      <c r="U21" s="552">
        <v>43913.354166666664</v>
      </c>
      <c r="X21" s="552">
        <v>43913.375</v>
      </c>
      <c r="Z21" t="s">
        <v>6726</v>
      </c>
      <c r="AA21" t="s">
        <v>6726</v>
      </c>
      <c r="AC21" t="s">
        <v>7338</v>
      </c>
      <c r="AD21" t="s">
        <v>7580</v>
      </c>
      <c r="AE21" t="s">
        <v>7580</v>
      </c>
      <c r="AF21" t="s">
        <v>3475</v>
      </c>
    </row>
    <row r="22" spans="1:32" x14ac:dyDescent="0.25">
      <c r="A22" s="570">
        <v>43927</v>
      </c>
      <c r="B22" t="s">
        <v>7436</v>
      </c>
      <c r="C22">
        <v>10448</v>
      </c>
      <c r="D22" s="552" t="s">
        <v>7518</v>
      </c>
      <c r="E22" t="s">
        <v>7433</v>
      </c>
      <c r="F22">
        <v>3.5</v>
      </c>
      <c r="G22" t="s">
        <v>7434</v>
      </c>
      <c r="H22" s="569">
        <v>1907.4</v>
      </c>
      <c r="I22" t="s">
        <v>3090</v>
      </c>
      <c r="J22">
        <v>7</v>
      </c>
      <c r="K22" s="552">
        <v>3619210527</v>
      </c>
      <c r="L22" t="s">
        <v>7519</v>
      </c>
      <c r="M22" s="552">
        <v>3811</v>
      </c>
      <c r="N22">
        <v>7</v>
      </c>
      <c r="O22" s="552" t="s">
        <v>7435</v>
      </c>
      <c r="P22" s="570">
        <v>43927</v>
      </c>
      <c r="Q22" t="s">
        <v>7436</v>
      </c>
      <c r="R22">
        <v>1</v>
      </c>
      <c r="S22">
        <v>3</v>
      </c>
      <c r="T22" t="s">
        <v>7520</v>
      </c>
      <c r="U22" s="552">
        <v>43913.354166666664</v>
      </c>
      <c r="X22" s="552">
        <v>43913.375</v>
      </c>
      <c r="Z22" t="s">
        <v>6726</v>
      </c>
      <c r="AA22" t="s">
        <v>6726</v>
      </c>
      <c r="AC22" t="s">
        <v>7338</v>
      </c>
      <c r="AD22" t="s">
        <v>7580</v>
      </c>
      <c r="AE22" t="s">
        <v>7580</v>
      </c>
      <c r="AF22" t="s">
        <v>3475</v>
      </c>
    </row>
    <row r="23" spans="1:32" x14ac:dyDescent="0.25">
      <c r="A23" s="552"/>
      <c r="D23" s="552"/>
      <c r="F23" t="s">
        <v>7521</v>
      </c>
      <c r="H23" t="s">
        <v>7522</v>
      </c>
      <c r="K23" s="552"/>
      <c r="M23" s="552"/>
      <c r="O23" s="552"/>
      <c r="U23" s="552"/>
      <c r="X23" s="552"/>
      <c r="Z23" t="s">
        <v>6726</v>
      </c>
      <c r="AC23" t="s">
        <v>7332</v>
      </c>
      <c r="AD23" t="s">
        <v>7581</v>
      </c>
      <c r="AE23" t="s">
        <v>7581</v>
      </c>
      <c r="AF23" t="s">
        <v>3475</v>
      </c>
    </row>
    <row r="24" spans="1:32" x14ac:dyDescent="0.25">
      <c r="A24" s="570">
        <v>43927</v>
      </c>
      <c r="B24" t="s">
        <v>7436</v>
      </c>
      <c r="C24">
        <v>10454</v>
      </c>
      <c r="D24" s="552" t="s">
        <v>156</v>
      </c>
      <c r="E24" t="s">
        <v>7433</v>
      </c>
      <c r="F24">
        <v>92.44</v>
      </c>
      <c r="G24" t="s">
        <v>7438</v>
      </c>
      <c r="H24" s="569">
        <v>2773.24</v>
      </c>
      <c r="I24" t="s">
        <v>3090</v>
      </c>
      <c r="J24">
        <v>3</v>
      </c>
      <c r="K24" s="552">
        <v>3619210520</v>
      </c>
      <c r="L24" t="s">
        <v>7514</v>
      </c>
      <c r="M24" s="552">
        <v>4458</v>
      </c>
      <c r="N24">
        <v>9</v>
      </c>
      <c r="O24" s="552" t="s">
        <v>7435</v>
      </c>
      <c r="P24" s="570">
        <v>43927</v>
      </c>
      <c r="Q24" t="s">
        <v>7436</v>
      </c>
      <c r="R24">
        <v>1</v>
      </c>
      <c r="S24">
        <v>6</v>
      </c>
      <c r="T24" t="s">
        <v>7515</v>
      </c>
      <c r="U24" s="552"/>
      <c r="X24" s="552"/>
      <c r="Z24" t="s">
        <v>6726</v>
      </c>
      <c r="AC24" t="s">
        <v>7332</v>
      </c>
      <c r="AD24" t="s">
        <v>7581</v>
      </c>
      <c r="AE24" t="s">
        <v>7581</v>
      </c>
      <c r="AF24" t="s">
        <v>3475</v>
      </c>
    </row>
    <row r="25" spans="1:32" x14ac:dyDescent="0.25">
      <c r="D25" s="552"/>
      <c r="F25" t="s">
        <v>7911</v>
      </c>
      <c r="H25" t="s">
        <v>7912</v>
      </c>
      <c r="K25" s="552"/>
      <c r="M25" s="552"/>
      <c r="O25" s="552"/>
      <c r="U25" s="552"/>
      <c r="X25" s="552"/>
      <c r="Z25" t="s">
        <v>6726</v>
      </c>
      <c r="AC25" t="s">
        <v>7332</v>
      </c>
      <c r="AD25" t="s">
        <v>7581</v>
      </c>
      <c r="AE25" t="s">
        <v>7581</v>
      </c>
      <c r="AF25" t="s">
        <v>3475</v>
      </c>
    </row>
    <row r="26" spans="1:32" x14ac:dyDescent="0.25">
      <c r="A26" s="552">
        <v>43927</v>
      </c>
      <c r="B26" t="s">
        <v>7436</v>
      </c>
      <c r="C26">
        <v>10456</v>
      </c>
      <c r="D26" s="552" t="s">
        <v>157</v>
      </c>
      <c r="E26" t="s">
        <v>7433</v>
      </c>
      <c r="F26">
        <v>12.38</v>
      </c>
      <c r="G26" t="s">
        <v>7434</v>
      </c>
      <c r="H26" s="569">
        <v>4210.4799999999996</v>
      </c>
      <c r="I26" t="s">
        <v>3090</v>
      </c>
      <c r="J26">
        <v>7</v>
      </c>
      <c r="K26" s="552" t="s">
        <v>2542</v>
      </c>
      <c r="L26" t="s">
        <v>7913</v>
      </c>
      <c r="M26" s="552">
        <v>0</v>
      </c>
      <c r="N26">
        <v>4</v>
      </c>
      <c r="O26" s="552" t="s">
        <v>7435</v>
      </c>
      <c r="P26" s="570">
        <v>43926</v>
      </c>
      <c r="Q26" t="s">
        <v>7437</v>
      </c>
      <c r="R26">
        <v>1</v>
      </c>
      <c r="S26">
        <v>4</v>
      </c>
      <c r="T26" t="s">
        <v>7441</v>
      </c>
      <c r="U26" s="552"/>
      <c r="X26" s="552"/>
      <c r="AD26" t="s">
        <v>7582</v>
      </c>
      <c r="AE26" t="s">
        <v>7582</v>
      </c>
      <c r="AF26" t="s">
        <v>3475</v>
      </c>
    </row>
    <row r="27" spans="1:32" x14ac:dyDescent="0.25">
      <c r="A27" s="552"/>
      <c r="F27" t="s">
        <v>7523</v>
      </c>
      <c r="H27" t="s">
        <v>7524</v>
      </c>
      <c r="M27" s="552"/>
      <c r="O27" s="552"/>
      <c r="AD27" t="s">
        <v>7582</v>
      </c>
      <c r="AE27" t="s">
        <v>7582</v>
      </c>
      <c r="AF27" t="s">
        <v>3475</v>
      </c>
    </row>
    <row r="28" spans="1:32" x14ac:dyDescent="0.25">
      <c r="A28" s="552">
        <v>43927</v>
      </c>
      <c r="B28" t="s">
        <v>7436</v>
      </c>
      <c r="C28">
        <v>10523</v>
      </c>
      <c r="D28" t="s">
        <v>162</v>
      </c>
      <c r="E28" t="s">
        <v>7433</v>
      </c>
      <c r="F28">
        <v>9</v>
      </c>
      <c r="G28" t="s">
        <v>7434</v>
      </c>
      <c r="H28" s="569">
        <v>3059.84</v>
      </c>
      <c r="I28" t="s">
        <v>3090</v>
      </c>
      <c r="J28">
        <v>9</v>
      </c>
      <c r="K28">
        <v>5150000273</v>
      </c>
      <c r="L28" t="s">
        <v>7845</v>
      </c>
      <c r="M28" s="552">
        <v>1752</v>
      </c>
      <c r="N28">
        <v>3</v>
      </c>
      <c r="O28" s="552" t="s">
        <v>7435</v>
      </c>
      <c r="P28" s="570">
        <v>43933</v>
      </c>
      <c r="Q28" t="s">
        <v>7437</v>
      </c>
      <c r="R28">
        <v>3</v>
      </c>
      <c r="S28">
        <v>1</v>
      </c>
      <c r="T28" t="s">
        <v>7846</v>
      </c>
      <c r="AD28" t="s">
        <v>7582</v>
      </c>
      <c r="AE28" t="s">
        <v>7582</v>
      </c>
      <c r="AF28" t="s">
        <v>3475</v>
      </c>
    </row>
    <row r="29" spans="1:32" x14ac:dyDescent="0.25">
      <c r="A29" s="552"/>
      <c r="F29" t="s">
        <v>7547</v>
      </c>
      <c r="H29" t="s">
        <v>7847</v>
      </c>
      <c r="M29" s="552"/>
      <c r="O29" s="552"/>
      <c r="AD29" t="s">
        <v>7583</v>
      </c>
      <c r="AE29" t="s">
        <v>7583</v>
      </c>
      <c r="AF29" t="s">
        <v>3475</v>
      </c>
    </row>
    <row r="30" spans="1:32" x14ac:dyDescent="0.25">
      <c r="A30" s="570">
        <v>43927</v>
      </c>
      <c r="B30" t="s">
        <v>7436</v>
      </c>
      <c r="C30">
        <v>10567</v>
      </c>
      <c r="D30" t="s">
        <v>169</v>
      </c>
      <c r="E30" t="s">
        <v>3604</v>
      </c>
      <c r="F30">
        <v>0</v>
      </c>
      <c r="H30">
        <v>138.6</v>
      </c>
      <c r="I30" t="s">
        <v>3090</v>
      </c>
      <c r="J30">
        <v>1</v>
      </c>
      <c r="K30">
        <v>3619210525</v>
      </c>
      <c r="L30" t="s">
        <v>7440</v>
      </c>
      <c r="M30" s="552">
        <v>11212</v>
      </c>
      <c r="N30">
        <v>22</v>
      </c>
      <c r="O30" s="552" t="s">
        <v>7435</v>
      </c>
      <c r="P30" s="570">
        <v>43927</v>
      </c>
      <c r="Q30" t="s">
        <v>7436</v>
      </c>
      <c r="R30">
        <v>1</v>
      </c>
      <c r="S30">
        <v>5</v>
      </c>
      <c r="T30" t="s">
        <v>7507</v>
      </c>
      <c r="AD30" t="s">
        <v>7583</v>
      </c>
      <c r="AE30" t="s">
        <v>7583</v>
      </c>
      <c r="AF30" t="s">
        <v>3475</v>
      </c>
    </row>
    <row r="31" spans="1:32" x14ac:dyDescent="0.25">
      <c r="F31" t="s">
        <v>7448</v>
      </c>
      <c r="H31" t="s">
        <v>7525</v>
      </c>
      <c r="M31" s="552"/>
      <c r="O31" s="552"/>
      <c r="AD31" t="s">
        <v>7583</v>
      </c>
      <c r="AE31" t="s">
        <v>7583</v>
      </c>
      <c r="AF31" t="s">
        <v>3475</v>
      </c>
    </row>
    <row r="32" spans="1:32" x14ac:dyDescent="0.25">
      <c r="A32" s="570">
        <v>43927</v>
      </c>
      <c r="B32" t="s">
        <v>7436</v>
      </c>
      <c r="C32">
        <v>10742</v>
      </c>
      <c r="D32" t="s">
        <v>187</v>
      </c>
      <c r="E32" t="s">
        <v>7433</v>
      </c>
      <c r="F32">
        <v>20</v>
      </c>
      <c r="G32" t="s">
        <v>7434</v>
      </c>
      <c r="H32" s="569">
        <v>6999.89</v>
      </c>
      <c r="I32" t="s">
        <v>3090</v>
      </c>
      <c r="J32">
        <v>12</v>
      </c>
      <c r="K32" t="s">
        <v>2846</v>
      </c>
      <c r="L32" t="s">
        <v>7914</v>
      </c>
      <c r="M32" s="552">
        <v>0</v>
      </c>
      <c r="N32">
        <v>10</v>
      </c>
      <c r="O32" s="552" t="s">
        <v>7435</v>
      </c>
      <c r="P32" s="570">
        <v>43924</v>
      </c>
      <c r="Q32" t="s">
        <v>7442</v>
      </c>
      <c r="R32">
        <v>1</v>
      </c>
      <c r="S32">
        <v>1</v>
      </c>
      <c r="T32" t="s">
        <v>7526</v>
      </c>
      <c r="AD32" t="s">
        <v>7583</v>
      </c>
      <c r="AE32" t="s">
        <v>7583</v>
      </c>
      <c r="AF32" t="s">
        <v>3475</v>
      </c>
    </row>
    <row r="33" spans="1:32" x14ac:dyDescent="0.25">
      <c r="A33" s="552"/>
      <c r="F33" t="s">
        <v>7915</v>
      </c>
      <c r="H33" t="s">
        <v>7916</v>
      </c>
      <c r="M33" s="552"/>
      <c r="O33" s="552"/>
      <c r="AD33" t="s">
        <v>7583</v>
      </c>
      <c r="AE33" t="s">
        <v>7583</v>
      </c>
      <c r="AF33" t="s">
        <v>3475</v>
      </c>
    </row>
    <row r="34" spans="1:32" x14ac:dyDescent="0.25">
      <c r="A34" s="552">
        <v>43927</v>
      </c>
      <c r="B34" t="s">
        <v>7436</v>
      </c>
      <c r="C34">
        <v>11185</v>
      </c>
      <c r="D34" t="s">
        <v>229</v>
      </c>
      <c r="E34" t="s">
        <v>7433</v>
      </c>
      <c r="F34">
        <v>4.5</v>
      </c>
      <c r="G34" t="s">
        <v>7434</v>
      </c>
      <c r="H34" s="569">
        <v>2033.35</v>
      </c>
      <c r="I34" t="s">
        <v>3090</v>
      </c>
      <c r="J34">
        <v>5</v>
      </c>
      <c r="K34">
        <v>5150003353</v>
      </c>
      <c r="L34" t="s">
        <v>7527</v>
      </c>
      <c r="M34" s="552">
        <v>1587</v>
      </c>
      <c r="N34">
        <v>3</v>
      </c>
      <c r="O34" s="552" t="s">
        <v>7435</v>
      </c>
      <c r="P34" s="570">
        <v>43928</v>
      </c>
      <c r="Q34" t="s">
        <v>7432</v>
      </c>
      <c r="R34">
        <v>1</v>
      </c>
      <c r="S34">
        <v>2</v>
      </c>
      <c r="T34" t="s">
        <v>7528</v>
      </c>
      <c r="AD34" t="s">
        <v>7584</v>
      </c>
      <c r="AE34" t="s">
        <v>7584</v>
      </c>
      <c r="AF34" t="s">
        <v>3475</v>
      </c>
    </row>
    <row r="35" spans="1:32" x14ac:dyDescent="0.25">
      <c r="F35" t="s">
        <v>7445</v>
      </c>
      <c r="H35" t="s">
        <v>7889</v>
      </c>
      <c r="M35" s="552"/>
      <c r="O35" s="552"/>
      <c r="AD35" t="s">
        <v>7584</v>
      </c>
      <c r="AE35" t="s">
        <v>7584</v>
      </c>
      <c r="AF35" t="s">
        <v>3475</v>
      </c>
    </row>
    <row r="36" spans="1:32" x14ac:dyDescent="0.25">
      <c r="A36" s="570">
        <v>43927</v>
      </c>
      <c r="B36" t="s">
        <v>7436</v>
      </c>
      <c r="C36">
        <v>11781</v>
      </c>
      <c r="D36" t="s">
        <v>287</v>
      </c>
      <c r="E36" t="s">
        <v>3604</v>
      </c>
      <c r="F36">
        <v>0</v>
      </c>
      <c r="H36">
        <v>7.0000000000000007E-2</v>
      </c>
      <c r="I36" t="s">
        <v>3090</v>
      </c>
      <c r="J36">
        <v>3</v>
      </c>
      <c r="K36" t="s">
        <v>2706</v>
      </c>
      <c r="L36" t="s">
        <v>7890</v>
      </c>
      <c r="M36" s="552">
        <v>0</v>
      </c>
      <c r="N36">
        <v>0</v>
      </c>
      <c r="O36" s="552" t="s">
        <v>7443</v>
      </c>
      <c r="P36" s="570">
        <v>43923</v>
      </c>
      <c r="Q36" t="s">
        <v>7446</v>
      </c>
      <c r="R36">
        <v>1</v>
      </c>
      <c r="S36">
        <v>4</v>
      </c>
      <c r="T36" t="s">
        <v>7447</v>
      </c>
      <c r="AD36" t="s">
        <v>7584</v>
      </c>
      <c r="AE36" t="s">
        <v>7584</v>
      </c>
      <c r="AF36" t="s">
        <v>3475</v>
      </c>
    </row>
    <row r="37" spans="1:32" x14ac:dyDescent="0.25">
      <c r="F37" t="s">
        <v>7448</v>
      </c>
      <c r="H37" t="s">
        <v>7917</v>
      </c>
      <c r="M37" s="552"/>
      <c r="O37" s="552"/>
      <c r="AD37" t="s">
        <v>7584</v>
      </c>
      <c r="AE37" t="s">
        <v>7584</v>
      </c>
      <c r="AF37" t="s">
        <v>3475</v>
      </c>
    </row>
    <row r="38" spans="1:32" x14ac:dyDescent="0.25">
      <c r="A38" s="570">
        <v>43927</v>
      </c>
      <c r="B38" t="s">
        <v>7436</v>
      </c>
      <c r="C38">
        <v>11986</v>
      </c>
      <c r="D38" t="s">
        <v>307</v>
      </c>
      <c r="E38" t="s">
        <v>3604</v>
      </c>
      <c r="F38">
        <v>0</v>
      </c>
      <c r="H38">
        <v>0.72</v>
      </c>
      <c r="I38" t="s">
        <v>3090</v>
      </c>
      <c r="J38">
        <v>3</v>
      </c>
      <c r="K38" t="s">
        <v>2706</v>
      </c>
      <c r="L38" t="s">
        <v>7890</v>
      </c>
      <c r="M38" s="552">
        <v>0</v>
      </c>
      <c r="N38">
        <v>0</v>
      </c>
      <c r="O38" s="552" t="s">
        <v>7443</v>
      </c>
      <c r="P38" s="570">
        <v>43923</v>
      </c>
      <c r="Q38" t="s">
        <v>7446</v>
      </c>
      <c r="R38">
        <v>1</v>
      </c>
      <c r="S38">
        <v>4</v>
      </c>
      <c r="T38" t="s">
        <v>7447</v>
      </c>
      <c r="AD38" t="s">
        <v>7584</v>
      </c>
      <c r="AE38" t="s">
        <v>7584</v>
      </c>
      <c r="AF38" t="s">
        <v>3475</v>
      </c>
    </row>
    <row r="39" spans="1:32" x14ac:dyDescent="0.25">
      <c r="F39" t="s">
        <v>7448</v>
      </c>
      <c r="H39" t="s">
        <v>7918</v>
      </c>
      <c r="M39" s="552"/>
      <c r="O39" s="552"/>
      <c r="AD39" t="s">
        <v>7584</v>
      </c>
      <c r="AE39" t="s">
        <v>7584</v>
      </c>
      <c r="AF39" t="s">
        <v>3475</v>
      </c>
    </row>
    <row r="40" spans="1:32" x14ac:dyDescent="0.25">
      <c r="A40" s="570">
        <v>43927</v>
      </c>
      <c r="B40" t="s">
        <v>7436</v>
      </c>
      <c r="C40">
        <v>12024</v>
      </c>
      <c r="D40" t="s">
        <v>313</v>
      </c>
      <c r="E40" t="s">
        <v>7433</v>
      </c>
      <c r="F40">
        <v>30.39</v>
      </c>
      <c r="G40" t="s">
        <v>3584</v>
      </c>
      <c r="H40">
        <v>287.95999999999998</v>
      </c>
      <c r="I40" t="s">
        <v>3090</v>
      </c>
      <c r="J40">
        <v>7</v>
      </c>
      <c r="K40" t="s">
        <v>2612</v>
      </c>
      <c r="L40" t="s">
        <v>7919</v>
      </c>
      <c r="M40" s="552">
        <v>0</v>
      </c>
      <c r="N40">
        <v>6</v>
      </c>
      <c r="O40" s="552" t="s">
        <v>7435</v>
      </c>
      <c r="P40" s="570">
        <v>43926</v>
      </c>
      <c r="Q40" t="s">
        <v>7437</v>
      </c>
      <c r="R40">
        <v>1</v>
      </c>
      <c r="S40">
        <v>5</v>
      </c>
      <c r="T40" t="s">
        <v>7449</v>
      </c>
      <c r="AD40" t="s">
        <v>7584</v>
      </c>
      <c r="AE40" t="s">
        <v>7584</v>
      </c>
      <c r="AF40" t="s">
        <v>3475</v>
      </c>
    </row>
    <row r="41" spans="1:32" x14ac:dyDescent="0.25">
      <c r="F41" t="s">
        <v>7529</v>
      </c>
      <c r="H41" t="s">
        <v>7530</v>
      </c>
      <c r="M41" s="552"/>
      <c r="O41" s="552"/>
      <c r="AD41" t="s">
        <v>7584</v>
      </c>
      <c r="AE41" t="s">
        <v>7584</v>
      </c>
      <c r="AF41" t="s">
        <v>3475</v>
      </c>
    </row>
    <row r="42" spans="1:32" x14ac:dyDescent="0.25">
      <c r="A42" s="552">
        <v>43927</v>
      </c>
      <c r="B42" t="s">
        <v>7436</v>
      </c>
      <c r="C42">
        <v>12027</v>
      </c>
      <c r="D42" t="s">
        <v>314</v>
      </c>
      <c r="E42" t="s">
        <v>3604</v>
      </c>
      <c r="F42">
        <v>0</v>
      </c>
      <c r="H42">
        <v>0.33</v>
      </c>
      <c r="I42" t="s">
        <v>3090</v>
      </c>
      <c r="J42">
        <v>3</v>
      </c>
      <c r="K42" t="s">
        <v>2706</v>
      </c>
      <c r="L42" t="s">
        <v>7890</v>
      </c>
      <c r="M42" s="552">
        <v>0</v>
      </c>
      <c r="N42">
        <v>0</v>
      </c>
      <c r="O42" s="552" t="s">
        <v>7443</v>
      </c>
      <c r="P42" s="570">
        <v>43923</v>
      </c>
      <c r="Q42" t="s">
        <v>7446</v>
      </c>
      <c r="R42">
        <v>1</v>
      </c>
      <c r="S42">
        <v>4</v>
      </c>
      <c r="T42" t="s">
        <v>7447</v>
      </c>
      <c r="AD42" t="s">
        <v>7584</v>
      </c>
      <c r="AE42" t="s">
        <v>7584</v>
      </c>
      <c r="AF42" t="s">
        <v>3475</v>
      </c>
    </row>
    <row r="43" spans="1:32" x14ac:dyDescent="0.25">
      <c r="A43" s="552"/>
      <c r="F43" t="s">
        <v>7448</v>
      </c>
      <c r="H43" t="s">
        <v>7920</v>
      </c>
      <c r="M43" s="552"/>
      <c r="O43" s="552"/>
      <c r="AD43" t="s">
        <v>7585</v>
      </c>
      <c r="AE43" t="s">
        <v>7585</v>
      </c>
      <c r="AF43" t="s">
        <v>3475</v>
      </c>
    </row>
    <row r="44" spans="1:32" x14ac:dyDescent="0.25">
      <c r="A44" s="570">
        <v>43927</v>
      </c>
      <c r="B44" t="s">
        <v>7436</v>
      </c>
      <c r="C44">
        <v>12094</v>
      </c>
      <c r="D44" t="s">
        <v>7531</v>
      </c>
      <c r="E44" t="s">
        <v>7433</v>
      </c>
      <c r="F44">
        <v>1.08</v>
      </c>
      <c r="G44" t="s">
        <v>7438</v>
      </c>
      <c r="H44">
        <v>44.46</v>
      </c>
      <c r="I44" t="s">
        <v>3090</v>
      </c>
      <c r="J44">
        <v>12</v>
      </c>
      <c r="K44">
        <v>5150028620</v>
      </c>
      <c r="L44" t="s">
        <v>7532</v>
      </c>
      <c r="M44" s="552">
        <v>12835</v>
      </c>
      <c r="N44">
        <v>18</v>
      </c>
      <c r="O44" s="552" t="s">
        <v>7435</v>
      </c>
      <c r="P44" s="570">
        <v>43928</v>
      </c>
      <c r="Q44" t="s">
        <v>7432</v>
      </c>
      <c r="R44">
        <v>1</v>
      </c>
      <c r="S44">
        <v>6</v>
      </c>
      <c r="T44" t="s">
        <v>7533</v>
      </c>
      <c r="AD44" t="s">
        <v>7586</v>
      </c>
      <c r="AE44" t="s">
        <v>7586</v>
      </c>
      <c r="AF44" t="s">
        <v>3475</v>
      </c>
    </row>
    <row r="45" spans="1:32" x14ac:dyDescent="0.25">
      <c r="A45" s="570">
        <v>43927</v>
      </c>
      <c r="B45" t="s">
        <v>7436</v>
      </c>
      <c r="D45" t="s">
        <v>7531</v>
      </c>
      <c r="E45" t="s">
        <v>7433</v>
      </c>
      <c r="F45">
        <v>0.22</v>
      </c>
      <c r="G45" t="s">
        <v>7438</v>
      </c>
      <c r="H45">
        <v>9</v>
      </c>
      <c r="I45" t="s">
        <v>3090</v>
      </c>
      <c r="J45">
        <v>12</v>
      </c>
      <c r="K45">
        <v>5150028621</v>
      </c>
      <c r="L45" t="s">
        <v>7534</v>
      </c>
      <c r="M45" s="552">
        <v>2649</v>
      </c>
      <c r="N45">
        <v>4</v>
      </c>
      <c r="O45" s="552" t="s">
        <v>7435</v>
      </c>
      <c r="P45" s="570">
        <v>43928</v>
      </c>
      <c r="Q45" t="s">
        <v>7432</v>
      </c>
      <c r="R45">
        <v>1</v>
      </c>
      <c r="S45">
        <v>7</v>
      </c>
      <c r="T45" t="s">
        <v>7535</v>
      </c>
      <c r="AD45" t="s">
        <v>7587</v>
      </c>
      <c r="AE45" t="s">
        <v>7587</v>
      </c>
      <c r="AF45" t="s">
        <v>3475</v>
      </c>
    </row>
    <row r="46" spans="1:32" x14ac:dyDescent="0.25">
      <c r="F46" t="s">
        <v>7536</v>
      </c>
      <c r="H46" t="s">
        <v>7537</v>
      </c>
      <c r="M46" s="552"/>
      <c r="O46" s="552"/>
      <c r="AD46" t="s">
        <v>7587</v>
      </c>
      <c r="AE46" t="s">
        <v>7587</v>
      </c>
      <c r="AF46" t="s">
        <v>3475</v>
      </c>
    </row>
    <row r="47" spans="1:32" x14ac:dyDescent="0.25">
      <c r="A47" s="570">
        <v>43931</v>
      </c>
      <c r="B47" t="s">
        <v>7442</v>
      </c>
      <c r="C47">
        <v>12133</v>
      </c>
      <c r="D47" t="s">
        <v>3577</v>
      </c>
      <c r="E47" t="s">
        <v>7433</v>
      </c>
      <c r="F47">
        <v>7.48</v>
      </c>
      <c r="G47" t="s">
        <v>7434</v>
      </c>
      <c r="H47" s="569">
        <v>2880.17</v>
      </c>
      <c r="I47" t="s">
        <v>3090</v>
      </c>
      <c r="J47">
        <v>10</v>
      </c>
      <c r="K47">
        <v>5150005683</v>
      </c>
      <c r="L47" t="s">
        <v>7921</v>
      </c>
      <c r="M47" s="552">
        <v>8088</v>
      </c>
      <c r="N47">
        <v>10</v>
      </c>
      <c r="O47" s="552" t="s">
        <v>7435</v>
      </c>
      <c r="P47" s="570">
        <v>43941</v>
      </c>
      <c r="Q47" t="s">
        <v>7436</v>
      </c>
      <c r="R47">
        <v>1</v>
      </c>
      <c r="S47">
        <v>3</v>
      </c>
      <c r="T47" t="s">
        <v>7922</v>
      </c>
      <c r="AD47" t="s">
        <v>7587</v>
      </c>
      <c r="AE47" t="s">
        <v>7587</v>
      </c>
      <c r="AF47" t="s">
        <v>3475</v>
      </c>
    </row>
    <row r="48" spans="1:32" x14ac:dyDescent="0.25">
      <c r="A48" s="552">
        <v>43927</v>
      </c>
      <c r="B48" t="s">
        <v>7436</v>
      </c>
      <c r="D48" t="s">
        <v>3577</v>
      </c>
      <c r="E48" t="s">
        <v>7433</v>
      </c>
      <c r="F48">
        <v>0.01</v>
      </c>
      <c r="G48" t="s">
        <v>7434</v>
      </c>
      <c r="H48">
        <v>3.68</v>
      </c>
      <c r="I48" t="s">
        <v>3090</v>
      </c>
      <c r="J48">
        <v>10</v>
      </c>
      <c r="K48" t="s">
        <v>2950</v>
      </c>
      <c r="L48" t="s">
        <v>7888</v>
      </c>
      <c r="M48">
        <v>0</v>
      </c>
      <c r="N48">
        <v>0</v>
      </c>
      <c r="O48" s="552" t="s">
        <v>7435</v>
      </c>
      <c r="P48" s="570">
        <v>43923</v>
      </c>
      <c r="Q48" t="s">
        <v>7446</v>
      </c>
      <c r="R48">
        <v>1</v>
      </c>
      <c r="S48">
        <v>2</v>
      </c>
      <c r="T48" t="s">
        <v>7538</v>
      </c>
    </row>
    <row r="49" spans="1:20" x14ac:dyDescent="0.25">
      <c r="F49" t="s">
        <v>7923</v>
      </c>
      <c r="H49" t="s">
        <v>7924</v>
      </c>
      <c r="O49" s="552"/>
    </row>
    <row r="50" spans="1:20" x14ac:dyDescent="0.25">
      <c r="A50" s="570">
        <v>43931</v>
      </c>
      <c r="B50" t="s">
        <v>7442</v>
      </c>
      <c r="C50">
        <v>13090</v>
      </c>
      <c r="D50" t="s">
        <v>364</v>
      </c>
      <c r="E50" t="s">
        <v>7433</v>
      </c>
      <c r="F50">
        <v>210.01</v>
      </c>
      <c r="G50" t="s">
        <v>7434</v>
      </c>
      <c r="H50" s="569">
        <v>75597.69</v>
      </c>
      <c r="I50" t="s">
        <v>3090</v>
      </c>
      <c r="J50">
        <v>3</v>
      </c>
      <c r="K50">
        <v>5150005175</v>
      </c>
      <c r="L50" t="s">
        <v>7848</v>
      </c>
      <c r="M50" s="569">
        <v>9116</v>
      </c>
      <c r="N50">
        <v>30</v>
      </c>
      <c r="O50" s="552" t="s">
        <v>7435</v>
      </c>
      <c r="P50" s="570">
        <v>43934</v>
      </c>
      <c r="Q50" t="s">
        <v>7436</v>
      </c>
      <c r="R50">
        <v>1</v>
      </c>
      <c r="S50">
        <v>5</v>
      </c>
      <c r="T50" t="s">
        <v>6623</v>
      </c>
    </row>
    <row r="51" spans="1:20" x14ac:dyDescent="0.25">
      <c r="A51" s="570">
        <v>43932</v>
      </c>
      <c r="B51" t="s">
        <v>7450</v>
      </c>
      <c r="D51" t="s">
        <v>364</v>
      </c>
      <c r="E51" t="s">
        <v>7433</v>
      </c>
      <c r="F51">
        <v>143.81</v>
      </c>
      <c r="G51" t="s">
        <v>7434</v>
      </c>
      <c r="H51" s="569">
        <v>51766.37</v>
      </c>
      <c r="I51" t="s">
        <v>3090</v>
      </c>
      <c r="J51">
        <v>3</v>
      </c>
      <c r="K51">
        <v>6984806110</v>
      </c>
      <c r="L51" t="s">
        <v>7849</v>
      </c>
      <c r="M51">
        <v>45</v>
      </c>
      <c r="N51">
        <v>20.54</v>
      </c>
      <c r="O51" s="552" t="s">
        <v>7435</v>
      </c>
      <c r="P51" s="570">
        <v>43935</v>
      </c>
      <c r="Q51" t="s">
        <v>7432</v>
      </c>
      <c r="R51">
        <v>1</v>
      </c>
      <c r="S51">
        <v>2</v>
      </c>
      <c r="T51" t="s">
        <v>6623</v>
      </c>
    </row>
    <row r="52" spans="1:20" x14ac:dyDescent="0.25">
      <c r="A52" s="570">
        <v>43933</v>
      </c>
      <c r="B52" t="s">
        <v>7437</v>
      </c>
      <c r="D52" t="s">
        <v>364</v>
      </c>
      <c r="E52" t="s">
        <v>7433</v>
      </c>
      <c r="F52">
        <v>150.19999999999999</v>
      </c>
      <c r="G52" t="s">
        <v>7434</v>
      </c>
      <c r="H52" s="569">
        <v>54067.02</v>
      </c>
      <c r="I52" t="s">
        <v>3090</v>
      </c>
      <c r="J52">
        <v>3</v>
      </c>
      <c r="K52">
        <v>6984806110</v>
      </c>
      <c r="L52" t="s">
        <v>7849</v>
      </c>
      <c r="M52">
        <v>47</v>
      </c>
      <c r="N52">
        <v>21.46</v>
      </c>
      <c r="O52" s="552" t="s">
        <v>7435</v>
      </c>
      <c r="P52" s="570">
        <v>43936</v>
      </c>
      <c r="Q52" t="s">
        <v>7439</v>
      </c>
      <c r="R52">
        <v>1</v>
      </c>
      <c r="S52">
        <v>1</v>
      </c>
      <c r="T52" t="s">
        <v>6623</v>
      </c>
    </row>
    <row r="53" spans="1:20" x14ac:dyDescent="0.25">
      <c r="F53" t="s">
        <v>7883</v>
      </c>
      <c r="H53" t="s">
        <v>7884</v>
      </c>
      <c r="O53" s="552"/>
    </row>
    <row r="54" spans="1:20" x14ac:dyDescent="0.25">
      <c r="A54" s="570">
        <v>43927</v>
      </c>
      <c r="B54" t="s">
        <v>7436</v>
      </c>
      <c r="C54">
        <v>13186</v>
      </c>
      <c r="D54" t="s">
        <v>371</v>
      </c>
      <c r="E54" t="s">
        <v>7433</v>
      </c>
      <c r="F54">
        <v>0</v>
      </c>
      <c r="G54" t="s">
        <v>7434</v>
      </c>
      <c r="H54">
        <v>0.11</v>
      </c>
      <c r="I54" t="s">
        <v>3090</v>
      </c>
      <c r="J54">
        <v>7</v>
      </c>
      <c r="K54" t="s">
        <v>2706</v>
      </c>
      <c r="L54" t="s">
        <v>7890</v>
      </c>
      <c r="M54">
        <v>0</v>
      </c>
      <c r="N54">
        <v>0</v>
      </c>
      <c r="O54" t="s">
        <v>7443</v>
      </c>
      <c r="P54" s="570">
        <v>43923</v>
      </c>
      <c r="Q54" t="s">
        <v>7446</v>
      </c>
      <c r="R54">
        <v>1</v>
      </c>
      <c r="S54">
        <v>4</v>
      </c>
      <c r="T54" t="s">
        <v>7447</v>
      </c>
    </row>
    <row r="55" spans="1:20" x14ac:dyDescent="0.25">
      <c r="F55" t="s">
        <v>7448</v>
      </c>
      <c r="H55" t="s">
        <v>7925</v>
      </c>
    </row>
    <row r="56" spans="1:20" x14ac:dyDescent="0.25">
      <c r="A56" s="570">
        <v>43927</v>
      </c>
      <c r="B56" t="s">
        <v>7436</v>
      </c>
      <c r="C56">
        <v>17038</v>
      </c>
      <c r="D56" t="s">
        <v>398</v>
      </c>
      <c r="E56" t="s">
        <v>3604</v>
      </c>
      <c r="F56">
        <v>0</v>
      </c>
      <c r="H56">
        <v>9</v>
      </c>
      <c r="I56" t="s">
        <v>3090</v>
      </c>
      <c r="J56">
        <v>15</v>
      </c>
      <c r="K56">
        <v>3619210520</v>
      </c>
      <c r="L56" t="s">
        <v>7514</v>
      </c>
      <c r="M56" s="569">
        <v>4458</v>
      </c>
      <c r="N56">
        <v>9</v>
      </c>
      <c r="O56" t="s">
        <v>7435</v>
      </c>
      <c r="P56" s="570">
        <v>43927</v>
      </c>
      <c r="Q56" t="s">
        <v>7436</v>
      </c>
      <c r="R56">
        <v>1</v>
      </c>
      <c r="S56">
        <v>6</v>
      </c>
      <c r="T56" t="s">
        <v>7515</v>
      </c>
    </row>
    <row r="57" spans="1:20" x14ac:dyDescent="0.25">
      <c r="A57" s="570">
        <v>43927</v>
      </c>
      <c r="B57" t="s">
        <v>7436</v>
      </c>
      <c r="D57" t="s">
        <v>398</v>
      </c>
      <c r="E57" t="s">
        <v>3604</v>
      </c>
      <c r="F57">
        <v>0</v>
      </c>
      <c r="H57">
        <v>10</v>
      </c>
      <c r="I57" t="s">
        <v>3090</v>
      </c>
      <c r="J57">
        <v>15</v>
      </c>
      <c r="K57">
        <v>3619210523</v>
      </c>
      <c r="L57" t="s">
        <v>7539</v>
      </c>
      <c r="M57" s="569">
        <v>5009</v>
      </c>
      <c r="N57">
        <v>10</v>
      </c>
      <c r="O57" t="s">
        <v>7435</v>
      </c>
      <c r="P57" s="570">
        <v>43927</v>
      </c>
      <c r="Q57" t="s">
        <v>7436</v>
      </c>
      <c r="R57">
        <v>1</v>
      </c>
      <c r="S57">
        <v>4</v>
      </c>
      <c r="T57" t="s">
        <v>7540</v>
      </c>
    </row>
    <row r="58" spans="1:20" x14ac:dyDescent="0.25">
      <c r="A58" s="570">
        <v>43927</v>
      </c>
      <c r="B58" t="s">
        <v>7436</v>
      </c>
      <c r="D58" t="s">
        <v>398</v>
      </c>
      <c r="E58" t="s">
        <v>3604</v>
      </c>
      <c r="F58">
        <v>0</v>
      </c>
      <c r="H58">
        <v>22</v>
      </c>
      <c r="I58" t="s">
        <v>3090</v>
      </c>
      <c r="J58">
        <v>15</v>
      </c>
      <c r="K58">
        <v>3619210525</v>
      </c>
      <c r="L58" t="s">
        <v>7440</v>
      </c>
      <c r="M58" s="569">
        <v>11212</v>
      </c>
      <c r="N58">
        <v>22</v>
      </c>
      <c r="O58" t="s">
        <v>7435</v>
      </c>
      <c r="P58" s="570">
        <v>43927</v>
      </c>
      <c r="Q58" t="s">
        <v>7436</v>
      </c>
      <c r="R58">
        <v>1</v>
      </c>
      <c r="S58">
        <v>5</v>
      </c>
      <c r="T58" t="s">
        <v>7507</v>
      </c>
    </row>
    <row r="59" spans="1:20" x14ac:dyDescent="0.25">
      <c r="A59" s="570">
        <v>43927</v>
      </c>
      <c r="B59" t="s">
        <v>7436</v>
      </c>
      <c r="D59" t="s">
        <v>398</v>
      </c>
      <c r="E59" t="s">
        <v>3604</v>
      </c>
      <c r="F59">
        <v>0</v>
      </c>
      <c r="H59">
        <v>7</v>
      </c>
      <c r="I59" t="s">
        <v>3090</v>
      </c>
      <c r="J59">
        <v>15</v>
      </c>
      <c r="K59">
        <v>3619210527</v>
      </c>
      <c r="L59" t="s">
        <v>7519</v>
      </c>
      <c r="M59" s="569">
        <v>3811</v>
      </c>
      <c r="N59">
        <v>7</v>
      </c>
      <c r="O59" t="s">
        <v>7435</v>
      </c>
      <c r="P59" s="570">
        <v>43927</v>
      </c>
      <c r="Q59" t="s">
        <v>7436</v>
      </c>
      <c r="R59">
        <v>1</v>
      </c>
      <c r="S59">
        <v>3</v>
      </c>
      <c r="T59" t="s">
        <v>7520</v>
      </c>
    </row>
    <row r="60" spans="1:20" x14ac:dyDescent="0.25">
      <c r="A60" s="570">
        <v>43927</v>
      </c>
      <c r="B60" t="s">
        <v>7436</v>
      </c>
      <c r="D60" t="s">
        <v>398</v>
      </c>
      <c r="E60" t="s">
        <v>3604</v>
      </c>
      <c r="F60">
        <v>0</v>
      </c>
      <c r="H60">
        <v>4</v>
      </c>
      <c r="I60" t="s">
        <v>3090</v>
      </c>
      <c r="J60">
        <v>15</v>
      </c>
      <c r="K60" t="s">
        <v>2542</v>
      </c>
      <c r="L60" t="s">
        <v>7913</v>
      </c>
      <c r="M60">
        <v>0</v>
      </c>
      <c r="N60">
        <v>4</v>
      </c>
      <c r="O60" t="s">
        <v>7435</v>
      </c>
      <c r="P60" s="570">
        <v>43926</v>
      </c>
      <c r="Q60" t="s">
        <v>7437</v>
      </c>
      <c r="R60">
        <v>1</v>
      </c>
      <c r="S60">
        <v>4</v>
      </c>
      <c r="T60" t="s">
        <v>7441</v>
      </c>
    </row>
    <row r="61" spans="1:20" x14ac:dyDescent="0.25">
      <c r="A61" s="570">
        <v>43927</v>
      </c>
      <c r="B61" t="s">
        <v>7436</v>
      </c>
      <c r="D61" t="s">
        <v>398</v>
      </c>
      <c r="E61" t="s">
        <v>3604</v>
      </c>
      <c r="F61">
        <v>0</v>
      </c>
      <c r="H61">
        <v>6</v>
      </c>
      <c r="I61" t="s">
        <v>3090</v>
      </c>
      <c r="J61">
        <v>15</v>
      </c>
      <c r="K61" t="s">
        <v>2612</v>
      </c>
      <c r="L61" t="s">
        <v>7919</v>
      </c>
      <c r="M61">
        <v>0</v>
      </c>
      <c r="N61">
        <v>6</v>
      </c>
      <c r="O61" t="s">
        <v>7435</v>
      </c>
      <c r="P61" s="570">
        <v>43926</v>
      </c>
      <c r="Q61" t="s">
        <v>7437</v>
      </c>
      <c r="R61">
        <v>1</v>
      </c>
      <c r="S61">
        <v>5</v>
      </c>
      <c r="T61" t="s">
        <v>7449</v>
      </c>
    </row>
    <row r="62" spans="1:20" x14ac:dyDescent="0.25">
      <c r="F62" t="s">
        <v>7448</v>
      </c>
      <c r="H62" t="s">
        <v>7541</v>
      </c>
    </row>
    <row r="63" spans="1:20" x14ac:dyDescent="0.25">
      <c r="A63" s="570">
        <v>43927</v>
      </c>
      <c r="B63" t="s">
        <v>7436</v>
      </c>
      <c r="C63">
        <v>17314</v>
      </c>
      <c r="D63" t="s">
        <v>403</v>
      </c>
      <c r="E63" t="s">
        <v>7433</v>
      </c>
      <c r="F63">
        <v>54</v>
      </c>
      <c r="G63" t="s">
        <v>7434</v>
      </c>
      <c r="H63" s="569">
        <v>18360.169999999998</v>
      </c>
      <c r="I63" t="s">
        <v>3090</v>
      </c>
      <c r="J63">
        <v>7</v>
      </c>
      <c r="K63">
        <v>5150028620</v>
      </c>
      <c r="L63" t="s">
        <v>7532</v>
      </c>
      <c r="M63" s="569">
        <v>12835</v>
      </c>
      <c r="N63">
        <v>18</v>
      </c>
      <c r="O63" t="s">
        <v>7435</v>
      </c>
      <c r="P63" s="570">
        <v>43928</v>
      </c>
      <c r="Q63" t="s">
        <v>7432</v>
      </c>
      <c r="R63">
        <v>1</v>
      </c>
      <c r="S63">
        <v>6</v>
      </c>
      <c r="T63" t="s">
        <v>7533</v>
      </c>
    </row>
    <row r="64" spans="1:20" x14ac:dyDescent="0.25">
      <c r="A64" s="570">
        <v>43927</v>
      </c>
      <c r="B64" t="s">
        <v>7436</v>
      </c>
      <c r="D64" t="s">
        <v>403</v>
      </c>
      <c r="E64" t="s">
        <v>7433</v>
      </c>
      <c r="F64">
        <v>12</v>
      </c>
      <c r="G64" t="s">
        <v>7434</v>
      </c>
      <c r="H64" s="569">
        <v>4080.49</v>
      </c>
      <c r="I64" t="s">
        <v>3090</v>
      </c>
      <c r="J64">
        <v>7</v>
      </c>
      <c r="K64">
        <v>5150028621</v>
      </c>
      <c r="L64" t="s">
        <v>7534</v>
      </c>
      <c r="M64" s="569">
        <v>2649</v>
      </c>
      <c r="N64">
        <v>4</v>
      </c>
      <c r="O64" t="s">
        <v>7435</v>
      </c>
      <c r="P64" s="570">
        <v>43928</v>
      </c>
      <c r="Q64" t="s">
        <v>7432</v>
      </c>
      <c r="R64">
        <v>1</v>
      </c>
      <c r="S64">
        <v>7</v>
      </c>
      <c r="T64" t="s">
        <v>7535</v>
      </c>
    </row>
    <row r="65" spans="1:20" x14ac:dyDescent="0.25">
      <c r="F65" t="s">
        <v>7542</v>
      </c>
      <c r="H65" t="s">
        <v>7543</v>
      </c>
    </row>
    <row r="66" spans="1:20" x14ac:dyDescent="0.25">
      <c r="A66" s="570">
        <v>43927</v>
      </c>
      <c r="B66" t="s">
        <v>7436</v>
      </c>
      <c r="C66">
        <v>36011</v>
      </c>
      <c r="D66" t="s">
        <v>3578</v>
      </c>
      <c r="E66" t="s">
        <v>7433</v>
      </c>
      <c r="F66">
        <v>35.99</v>
      </c>
      <c r="G66" t="s">
        <v>7434</v>
      </c>
      <c r="H66" s="569">
        <v>8637.9</v>
      </c>
      <c r="I66" t="s">
        <v>3090</v>
      </c>
      <c r="J66">
        <v>8</v>
      </c>
      <c r="K66">
        <v>5150005180</v>
      </c>
      <c r="L66" t="s">
        <v>7850</v>
      </c>
      <c r="M66" s="569">
        <v>1264</v>
      </c>
      <c r="N66">
        <v>4</v>
      </c>
      <c r="O66" t="s">
        <v>7435</v>
      </c>
      <c r="P66" s="570">
        <v>43934</v>
      </c>
      <c r="Q66" t="s">
        <v>7436</v>
      </c>
      <c r="R66">
        <v>1</v>
      </c>
      <c r="S66">
        <v>4</v>
      </c>
      <c r="T66" t="s">
        <v>6624</v>
      </c>
    </row>
    <row r="67" spans="1:20" x14ac:dyDescent="0.25">
      <c r="F67" t="s">
        <v>7926</v>
      </c>
      <c r="H67" t="s">
        <v>7927</v>
      </c>
    </row>
    <row r="68" spans="1:20" x14ac:dyDescent="0.25">
      <c r="A68" s="570">
        <v>43927</v>
      </c>
      <c r="B68" t="s">
        <v>7436</v>
      </c>
      <c r="C68">
        <v>36059</v>
      </c>
      <c r="D68" t="s">
        <v>758</v>
      </c>
      <c r="E68" t="s">
        <v>7433</v>
      </c>
      <c r="F68">
        <v>175.02</v>
      </c>
      <c r="G68" t="s">
        <v>7434</v>
      </c>
      <c r="H68" s="569">
        <v>62128.24</v>
      </c>
      <c r="I68" t="s">
        <v>3090</v>
      </c>
      <c r="J68">
        <v>10</v>
      </c>
      <c r="K68">
        <v>5150005177</v>
      </c>
      <c r="L68" t="s">
        <v>7851</v>
      </c>
      <c r="M68" s="569">
        <v>9210</v>
      </c>
      <c r="N68">
        <v>25</v>
      </c>
      <c r="O68" t="s">
        <v>7435</v>
      </c>
      <c r="P68" s="570">
        <v>43935</v>
      </c>
      <c r="Q68" t="s">
        <v>7432</v>
      </c>
      <c r="R68">
        <v>1</v>
      </c>
      <c r="S68">
        <v>1</v>
      </c>
      <c r="T68" t="s">
        <v>6625</v>
      </c>
    </row>
    <row r="69" spans="1:20" x14ac:dyDescent="0.25">
      <c r="F69" t="s">
        <v>7928</v>
      </c>
      <c r="H69" t="s">
        <v>7929</v>
      </c>
    </row>
    <row r="70" spans="1:20" x14ac:dyDescent="0.25">
      <c r="A70" s="570">
        <v>43927</v>
      </c>
      <c r="B70" t="s">
        <v>7436</v>
      </c>
      <c r="C70">
        <v>50421</v>
      </c>
      <c r="D70" t="s">
        <v>819</v>
      </c>
      <c r="E70" t="s">
        <v>7433</v>
      </c>
      <c r="F70">
        <v>1.57</v>
      </c>
      <c r="G70" t="s">
        <v>7444</v>
      </c>
      <c r="H70">
        <v>78.48</v>
      </c>
      <c r="I70" t="s">
        <v>3090</v>
      </c>
      <c r="J70">
        <v>5</v>
      </c>
      <c r="K70">
        <v>5150003067</v>
      </c>
      <c r="L70" t="s">
        <v>7504</v>
      </c>
      <c r="M70" s="569">
        <v>1814</v>
      </c>
      <c r="N70">
        <v>3</v>
      </c>
      <c r="O70" t="s">
        <v>7435</v>
      </c>
      <c r="P70" s="570">
        <v>43927</v>
      </c>
      <c r="Q70" t="s">
        <v>7436</v>
      </c>
      <c r="R70">
        <v>1</v>
      </c>
      <c r="S70">
        <v>8</v>
      </c>
      <c r="T70" t="s">
        <v>7505</v>
      </c>
    </row>
    <row r="71" spans="1:20" x14ac:dyDescent="0.25">
      <c r="A71" s="570">
        <v>43929</v>
      </c>
      <c r="B71" t="s">
        <v>7439</v>
      </c>
      <c r="D71" t="s">
        <v>819</v>
      </c>
      <c r="E71" t="s">
        <v>7433</v>
      </c>
      <c r="F71">
        <v>5.63</v>
      </c>
      <c r="G71" t="s">
        <v>7444</v>
      </c>
      <c r="H71">
        <v>281.43</v>
      </c>
      <c r="I71" t="s">
        <v>3090</v>
      </c>
      <c r="J71">
        <v>5</v>
      </c>
      <c r="K71">
        <v>5150005179</v>
      </c>
      <c r="L71" t="s">
        <v>7852</v>
      </c>
      <c r="M71" s="569">
        <v>1457</v>
      </c>
      <c r="N71">
        <v>5</v>
      </c>
      <c r="O71" t="s">
        <v>7435</v>
      </c>
      <c r="P71" s="570">
        <v>43934</v>
      </c>
      <c r="Q71" t="s">
        <v>7436</v>
      </c>
      <c r="R71">
        <v>1</v>
      </c>
      <c r="S71">
        <v>3</v>
      </c>
      <c r="T71" t="s">
        <v>3579</v>
      </c>
    </row>
    <row r="72" spans="1:20" x14ac:dyDescent="0.25">
      <c r="A72" s="570">
        <v>43929</v>
      </c>
      <c r="B72" t="s">
        <v>7439</v>
      </c>
      <c r="D72" t="s">
        <v>819</v>
      </c>
      <c r="E72" t="s">
        <v>7433</v>
      </c>
      <c r="F72">
        <v>6.4</v>
      </c>
      <c r="G72" t="s">
        <v>7444</v>
      </c>
      <c r="H72">
        <v>319.92</v>
      </c>
      <c r="I72" t="s">
        <v>3090</v>
      </c>
      <c r="J72">
        <v>5</v>
      </c>
      <c r="K72">
        <v>5150005180</v>
      </c>
      <c r="L72" t="s">
        <v>7850</v>
      </c>
      <c r="M72" s="569">
        <v>1264</v>
      </c>
      <c r="N72">
        <v>4</v>
      </c>
      <c r="O72" t="s">
        <v>7435</v>
      </c>
      <c r="P72" s="570">
        <v>43934</v>
      </c>
      <c r="Q72" t="s">
        <v>7436</v>
      </c>
      <c r="R72">
        <v>1</v>
      </c>
      <c r="S72">
        <v>4</v>
      </c>
      <c r="T72" t="s">
        <v>6624</v>
      </c>
    </row>
    <row r="73" spans="1:20" x14ac:dyDescent="0.25">
      <c r="A73" s="570">
        <v>43927</v>
      </c>
      <c r="B73" t="s">
        <v>7436</v>
      </c>
      <c r="D73" t="s">
        <v>819</v>
      </c>
      <c r="E73" t="s">
        <v>7433</v>
      </c>
      <c r="F73">
        <v>0</v>
      </c>
      <c r="G73" t="s">
        <v>7444</v>
      </c>
      <c r="H73">
        <v>0.01</v>
      </c>
      <c r="I73" t="s">
        <v>3090</v>
      </c>
      <c r="J73">
        <v>5</v>
      </c>
      <c r="K73" t="s">
        <v>2706</v>
      </c>
      <c r="L73" t="s">
        <v>7890</v>
      </c>
      <c r="M73">
        <v>0</v>
      </c>
      <c r="N73">
        <v>0</v>
      </c>
      <c r="O73" t="s">
        <v>7443</v>
      </c>
      <c r="P73" s="570">
        <v>43923</v>
      </c>
      <c r="Q73" t="s">
        <v>7446</v>
      </c>
      <c r="R73">
        <v>1</v>
      </c>
      <c r="S73">
        <v>4</v>
      </c>
      <c r="T73" t="s">
        <v>7447</v>
      </c>
    </row>
    <row r="74" spans="1:20" x14ac:dyDescent="0.25">
      <c r="F74" t="s">
        <v>7930</v>
      </c>
      <c r="H74" t="s">
        <v>7931</v>
      </c>
    </row>
    <row r="75" spans="1:20" x14ac:dyDescent="0.25">
      <c r="A75" s="570">
        <v>43927</v>
      </c>
      <c r="B75" t="s">
        <v>7436</v>
      </c>
      <c r="C75">
        <v>50475</v>
      </c>
      <c r="D75" t="s">
        <v>828</v>
      </c>
      <c r="E75" t="s">
        <v>7433</v>
      </c>
      <c r="F75">
        <v>9</v>
      </c>
      <c r="G75" t="s">
        <v>7434</v>
      </c>
      <c r="H75" s="569">
        <v>3601.43</v>
      </c>
      <c r="I75" t="s">
        <v>3090</v>
      </c>
      <c r="J75">
        <v>12</v>
      </c>
      <c r="K75">
        <v>5150078276</v>
      </c>
      <c r="L75" t="s">
        <v>7853</v>
      </c>
      <c r="M75" s="569">
        <v>1134</v>
      </c>
      <c r="N75">
        <v>3</v>
      </c>
      <c r="O75" t="s">
        <v>7435</v>
      </c>
      <c r="P75" s="570">
        <v>43933</v>
      </c>
      <c r="Q75" t="s">
        <v>7437</v>
      </c>
      <c r="R75">
        <v>3</v>
      </c>
      <c r="S75">
        <v>2</v>
      </c>
      <c r="T75" t="s">
        <v>7854</v>
      </c>
    </row>
    <row r="76" spans="1:20" x14ac:dyDescent="0.25">
      <c r="F76" t="s">
        <v>7547</v>
      </c>
      <c r="H76" t="s">
        <v>7855</v>
      </c>
    </row>
    <row r="77" spans="1:20" x14ac:dyDescent="0.25">
      <c r="A77" s="570">
        <v>43927</v>
      </c>
      <c r="B77" t="s">
        <v>7436</v>
      </c>
      <c r="C77">
        <v>50812</v>
      </c>
      <c r="D77" t="s">
        <v>841</v>
      </c>
      <c r="E77" t="s">
        <v>7433</v>
      </c>
      <c r="F77">
        <v>0</v>
      </c>
      <c r="H77" s="569">
        <v>14079.68</v>
      </c>
      <c r="I77" t="s">
        <v>3090</v>
      </c>
      <c r="J77">
        <v>10</v>
      </c>
      <c r="K77">
        <v>3619210525</v>
      </c>
      <c r="L77" t="s">
        <v>7440</v>
      </c>
      <c r="M77" s="569">
        <v>11212</v>
      </c>
      <c r="N77">
        <v>22</v>
      </c>
      <c r="O77" t="s">
        <v>7435</v>
      </c>
      <c r="P77" s="570">
        <v>43927</v>
      </c>
      <c r="Q77" t="s">
        <v>7436</v>
      </c>
      <c r="R77">
        <v>1</v>
      </c>
      <c r="S77">
        <v>5</v>
      </c>
      <c r="T77" t="s">
        <v>7507</v>
      </c>
    </row>
    <row r="78" spans="1:20" x14ac:dyDescent="0.25">
      <c r="F78" t="s">
        <v>7448</v>
      </c>
      <c r="H78" t="s">
        <v>7544</v>
      </c>
    </row>
    <row r="79" spans="1:20" x14ac:dyDescent="0.25">
      <c r="A79" s="570">
        <v>43927</v>
      </c>
      <c r="B79" t="s">
        <v>7436</v>
      </c>
      <c r="C79">
        <v>50852</v>
      </c>
      <c r="D79" t="s">
        <v>845</v>
      </c>
      <c r="E79" t="s">
        <v>7433</v>
      </c>
      <c r="F79">
        <v>9</v>
      </c>
      <c r="G79" t="s">
        <v>7434</v>
      </c>
      <c r="H79" s="569">
        <v>3061.03</v>
      </c>
      <c r="I79" t="s">
        <v>3090</v>
      </c>
      <c r="J79">
        <v>8</v>
      </c>
      <c r="K79">
        <v>5150003362</v>
      </c>
      <c r="L79" t="s">
        <v>7545</v>
      </c>
      <c r="M79" s="569">
        <v>1574</v>
      </c>
      <c r="N79">
        <v>3</v>
      </c>
      <c r="O79" t="s">
        <v>7435</v>
      </c>
      <c r="P79" s="570">
        <v>43927</v>
      </c>
      <c r="Q79" t="s">
        <v>7436</v>
      </c>
      <c r="R79">
        <v>1</v>
      </c>
      <c r="S79">
        <v>7</v>
      </c>
      <c r="T79" t="s">
        <v>7546</v>
      </c>
    </row>
    <row r="80" spans="1:20" x14ac:dyDescent="0.25">
      <c r="A80" s="570">
        <v>43927</v>
      </c>
      <c r="B80" t="s">
        <v>7436</v>
      </c>
      <c r="D80" t="s">
        <v>845</v>
      </c>
      <c r="E80" t="s">
        <v>7433</v>
      </c>
      <c r="F80">
        <v>23.99</v>
      </c>
      <c r="G80" t="s">
        <v>7434</v>
      </c>
      <c r="H80" s="569">
        <v>8157.98</v>
      </c>
      <c r="I80" t="s">
        <v>3090</v>
      </c>
      <c r="J80">
        <v>8</v>
      </c>
      <c r="K80">
        <v>5150078275</v>
      </c>
      <c r="L80" t="s">
        <v>7856</v>
      </c>
      <c r="M80" s="569">
        <v>1293</v>
      </c>
      <c r="N80">
        <v>4</v>
      </c>
      <c r="O80" t="s">
        <v>7435</v>
      </c>
      <c r="P80" s="570">
        <v>43934</v>
      </c>
      <c r="Q80" t="s">
        <v>7436</v>
      </c>
      <c r="R80">
        <v>1</v>
      </c>
      <c r="S80">
        <v>2</v>
      </c>
      <c r="T80" t="s">
        <v>7857</v>
      </c>
    </row>
    <row r="81" spans="1:20" x14ac:dyDescent="0.25">
      <c r="F81" t="s">
        <v>7858</v>
      </c>
      <c r="H81" t="s">
        <v>7859</v>
      </c>
    </row>
    <row r="82" spans="1:20" x14ac:dyDescent="0.25">
      <c r="A82" s="570">
        <v>43929</v>
      </c>
      <c r="B82" t="s">
        <v>7439</v>
      </c>
      <c r="C82">
        <v>51053</v>
      </c>
      <c r="D82" t="s">
        <v>856</v>
      </c>
      <c r="E82" t="s">
        <v>7433</v>
      </c>
      <c r="F82">
        <v>29.99</v>
      </c>
      <c r="G82" t="s">
        <v>7434</v>
      </c>
      <c r="H82" s="569">
        <v>11516.99</v>
      </c>
      <c r="I82" t="s">
        <v>3090</v>
      </c>
      <c r="J82">
        <v>5</v>
      </c>
      <c r="K82">
        <v>5150005179</v>
      </c>
      <c r="L82" t="s">
        <v>7852</v>
      </c>
      <c r="M82" s="569">
        <v>1457</v>
      </c>
      <c r="N82">
        <v>5</v>
      </c>
      <c r="O82" t="s">
        <v>7435</v>
      </c>
      <c r="P82" s="570">
        <v>43934</v>
      </c>
      <c r="Q82" t="s">
        <v>7436</v>
      </c>
      <c r="R82">
        <v>1</v>
      </c>
      <c r="S82">
        <v>3</v>
      </c>
      <c r="T82" t="s">
        <v>3579</v>
      </c>
    </row>
    <row r="83" spans="1:20" x14ac:dyDescent="0.25">
      <c r="F83" t="s">
        <v>7885</v>
      </c>
      <c r="H83" t="s">
        <v>7886</v>
      </c>
    </row>
    <row r="84" spans="1:20" x14ac:dyDescent="0.25">
      <c r="A84" s="570">
        <v>43927</v>
      </c>
      <c r="B84" t="s">
        <v>7436</v>
      </c>
      <c r="C84">
        <v>51068</v>
      </c>
      <c r="D84" t="s">
        <v>858</v>
      </c>
      <c r="E84" t="s">
        <v>7433</v>
      </c>
      <c r="F84">
        <v>0.21</v>
      </c>
      <c r="G84" t="s">
        <v>3576</v>
      </c>
      <c r="H84">
        <v>90.42</v>
      </c>
      <c r="I84" t="s">
        <v>3090</v>
      </c>
      <c r="J84">
        <v>10</v>
      </c>
      <c r="K84" t="s">
        <v>2542</v>
      </c>
      <c r="L84" t="s">
        <v>7913</v>
      </c>
      <c r="M84">
        <v>0</v>
      </c>
      <c r="N84">
        <v>4</v>
      </c>
      <c r="O84" t="s">
        <v>7435</v>
      </c>
      <c r="P84" s="570">
        <v>43926</v>
      </c>
      <c r="Q84" t="s">
        <v>7437</v>
      </c>
      <c r="R84">
        <v>1</v>
      </c>
      <c r="S84">
        <v>4</v>
      </c>
      <c r="T84" t="s">
        <v>7441</v>
      </c>
    </row>
    <row r="85" spans="1:20" x14ac:dyDescent="0.25">
      <c r="F85" t="s">
        <v>7451</v>
      </c>
      <c r="H85" t="s">
        <v>7452</v>
      </c>
    </row>
    <row r="86" spans="1:20" x14ac:dyDescent="0.25">
      <c r="A86" s="570">
        <v>43927</v>
      </c>
      <c r="B86" t="s">
        <v>7436</v>
      </c>
      <c r="C86">
        <v>51088</v>
      </c>
      <c r="D86" t="s">
        <v>861</v>
      </c>
      <c r="E86" t="s">
        <v>7433</v>
      </c>
      <c r="F86">
        <v>179.99</v>
      </c>
      <c r="G86" t="s">
        <v>7444</v>
      </c>
      <c r="H86" s="569">
        <v>5399.78</v>
      </c>
      <c r="I86" t="s">
        <v>3090</v>
      </c>
      <c r="J86">
        <v>10</v>
      </c>
      <c r="K86">
        <v>3619210520</v>
      </c>
      <c r="L86" t="s">
        <v>7514</v>
      </c>
      <c r="M86" s="569">
        <v>4458</v>
      </c>
      <c r="N86">
        <v>9</v>
      </c>
      <c r="O86" t="s">
        <v>7435</v>
      </c>
      <c r="P86" s="570">
        <v>43927</v>
      </c>
      <c r="Q86" t="s">
        <v>7436</v>
      </c>
      <c r="R86">
        <v>1</v>
      </c>
      <c r="S86">
        <v>6</v>
      </c>
      <c r="T86" t="s">
        <v>7515</v>
      </c>
    </row>
    <row r="87" spans="1:20" x14ac:dyDescent="0.25">
      <c r="F87" t="s">
        <v>7548</v>
      </c>
      <c r="H87" t="s">
        <v>7549</v>
      </c>
    </row>
    <row r="88" spans="1:20" x14ac:dyDescent="0.25">
      <c r="A88" s="570">
        <v>43927</v>
      </c>
      <c r="B88" t="s">
        <v>7436</v>
      </c>
      <c r="C88">
        <v>51092</v>
      </c>
      <c r="D88" t="s">
        <v>862</v>
      </c>
      <c r="E88" t="s">
        <v>7433</v>
      </c>
      <c r="F88">
        <v>1.96</v>
      </c>
      <c r="G88" t="s">
        <v>7434</v>
      </c>
      <c r="H88">
        <v>880.41</v>
      </c>
      <c r="I88" t="s">
        <v>3090</v>
      </c>
      <c r="J88">
        <v>7</v>
      </c>
      <c r="K88">
        <v>5150002656</v>
      </c>
      <c r="L88" t="s">
        <v>7550</v>
      </c>
      <c r="M88">
        <v>891</v>
      </c>
      <c r="N88">
        <v>4</v>
      </c>
      <c r="O88" t="s">
        <v>7435</v>
      </c>
      <c r="P88" s="570">
        <v>43928</v>
      </c>
      <c r="Q88" t="s">
        <v>7432</v>
      </c>
      <c r="R88">
        <v>1</v>
      </c>
      <c r="S88">
        <v>4</v>
      </c>
      <c r="T88" t="s">
        <v>7551</v>
      </c>
    </row>
    <row r="89" spans="1:20" x14ac:dyDescent="0.25">
      <c r="F89" t="s">
        <v>7552</v>
      </c>
      <c r="H89" t="s">
        <v>7553</v>
      </c>
    </row>
    <row r="90" spans="1:20" x14ac:dyDescent="0.25">
      <c r="A90" s="570">
        <v>43934</v>
      </c>
      <c r="B90" t="s">
        <v>7436</v>
      </c>
      <c r="C90">
        <v>51141</v>
      </c>
      <c r="D90" t="s">
        <v>870</v>
      </c>
      <c r="E90" t="s">
        <v>7433</v>
      </c>
      <c r="F90">
        <v>16</v>
      </c>
      <c r="G90" t="s">
        <v>7434</v>
      </c>
      <c r="H90" s="569">
        <v>6960.13</v>
      </c>
      <c r="I90" t="s">
        <v>3090</v>
      </c>
      <c r="J90">
        <v>7</v>
      </c>
      <c r="K90">
        <v>5150005682</v>
      </c>
      <c r="L90" t="s">
        <v>7932</v>
      </c>
      <c r="M90" s="569">
        <v>10345</v>
      </c>
      <c r="N90">
        <v>16</v>
      </c>
      <c r="O90" t="s">
        <v>7435</v>
      </c>
      <c r="P90" s="570">
        <v>43941</v>
      </c>
      <c r="Q90" t="s">
        <v>7436</v>
      </c>
      <c r="R90">
        <v>1</v>
      </c>
      <c r="S90">
        <v>4</v>
      </c>
      <c r="T90" t="s">
        <v>7933</v>
      </c>
    </row>
    <row r="91" spans="1:20" x14ac:dyDescent="0.25">
      <c r="F91" t="s">
        <v>7934</v>
      </c>
      <c r="H91" t="s">
        <v>7935</v>
      </c>
    </row>
    <row r="92" spans="1:20" x14ac:dyDescent="0.25">
      <c r="A92" s="570">
        <v>43938</v>
      </c>
      <c r="B92" t="s">
        <v>7442</v>
      </c>
      <c r="C92">
        <v>51179</v>
      </c>
      <c r="D92" t="s">
        <v>875</v>
      </c>
      <c r="E92" t="s">
        <v>7433</v>
      </c>
      <c r="F92">
        <v>1.61</v>
      </c>
      <c r="G92" t="s">
        <v>7434</v>
      </c>
      <c r="H92">
        <v>782.05</v>
      </c>
      <c r="I92" t="s">
        <v>3090</v>
      </c>
      <c r="J92">
        <v>3</v>
      </c>
      <c r="K92">
        <v>5150005683</v>
      </c>
      <c r="L92" t="s">
        <v>7921</v>
      </c>
      <c r="M92" s="569">
        <v>8088</v>
      </c>
      <c r="N92">
        <v>10</v>
      </c>
      <c r="O92" t="s">
        <v>7435</v>
      </c>
      <c r="P92" s="570">
        <v>43941</v>
      </c>
      <c r="Q92" t="s">
        <v>7436</v>
      </c>
      <c r="R92">
        <v>1</v>
      </c>
      <c r="S92">
        <v>3</v>
      </c>
      <c r="T92" t="s">
        <v>7922</v>
      </c>
    </row>
    <row r="93" spans="1:20" x14ac:dyDescent="0.25">
      <c r="A93" s="570">
        <v>43938</v>
      </c>
      <c r="B93" t="s">
        <v>7442</v>
      </c>
      <c r="D93" t="s">
        <v>875</v>
      </c>
      <c r="E93" t="s">
        <v>7433</v>
      </c>
      <c r="F93">
        <v>0.09</v>
      </c>
      <c r="G93" t="s">
        <v>7434</v>
      </c>
      <c r="H93">
        <v>45.01</v>
      </c>
      <c r="I93" t="s">
        <v>3090</v>
      </c>
      <c r="J93">
        <v>3</v>
      </c>
      <c r="K93">
        <v>5150005685</v>
      </c>
      <c r="L93" t="s">
        <v>7936</v>
      </c>
      <c r="M93" s="569">
        <v>1211</v>
      </c>
      <c r="N93">
        <v>2</v>
      </c>
      <c r="O93" t="s">
        <v>7435</v>
      </c>
      <c r="P93" s="570">
        <v>43941</v>
      </c>
      <c r="Q93" t="s">
        <v>7436</v>
      </c>
      <c r="R93">
        <v>1</v>
      </c>
      <c r="S93">
        <v>1</v>
      </c>
      <c r="T93" t="s">
        <v>7937</v>
      </c>
    </row>
    <row r="94" spans="1:20" x14ac:dyDescent="0.25">
      <c r="A94" s="570">
        <v>43937</v>
      </c>
      <c r="B94" t="s">
        <v>7446</v>
      </c>
      <c r="D94" t="s">
        <v>875</v>
      </c>
      <c r="E94" t="s">
        <v>7433</v>
      </c>
      <c r="F94">
        <v>0.32</v>
      </c>
      <c r="G94" t="s">
        <v>7434</v>
      </c>
      <c r="H94">
        <v>157.5</v>
      </c>
      <c r="I94" t="s">
        <v>3090</v>
      </c>
      <c r="J94">
        <v>3</v>
      </c>
      <c r="K94">
        <v>5150005685</v>
      </c>
      <c r="L94" t="s">
        <v>7936</v>
      </c>
      <c r="M94" s="569">
        <v>4237</v>
      </c>
      <c r="N94">
        <v>7</v>
      </c>
      <c r="O94" t="s">
        <v>7435</v>
      </c>
      <c r="P94" s="570">
        <v>43940</v>
      </c>
      <c r="Q94" t="s">
        <v>7437</v>
      </c>
      <c r="R94">
        <v>3</v>
      </c>
      <c r="S94">
        <v>1</v>
      </c>
      <c r="T94" t="s">
        <v>7937</v>
      </c>
    </row>
    <row r="95" spans="1:20" x14ac:dyDescent="0.25">
      <c r="F95" t="s">
        <v>7938</v>
      </c>
      <c r="H95" t="s">
        <v>7939</v>
      </c>
    </row>
    <row r="96" spans="1:20" x14ac:dyDescent="0.25">
      <c r="A96" s="570">
        <v>43927</v>
      </c>
      <c r="B96" t="s">
        <v>7436</v>
      </c>
      <c r="C96">
        <v>51248</v>
      </c>
      <c r="D96" t="s">
        <v>880</v>
      </c>
      <c r="E96" t="s">
        <v>7433</v>
      </c>
      <c r="F96">
        <v>8.2799999999999994</v>
      </c>
      <c r="G96" t="s">
        <v>7434</v>
      </c>
      <c r="H96" s="569">
        <v>2939.89</v>
      </c>
      <c r="I96" t="s">
        <v>3090</v>
      </c>
      <c r="J96">
        <v>7</v>
      </c>
      <c r="K96">
        <v>5150003067</v>
      </c>
      <c r="L96" t="s">
        <v>7504</v>
      </c>
      <c r="M96" s="569">
        <v>1814</v>
      </c>
      <c r="N96">
        <v>3</v>
      </c>
      <c r="O96" t="s">
        <v>7435</v>
      </c>
      <c r="P96" s="570">
        <v>43927</v>
      </c>
      <c r="Q96" t="s">
        <v>7436</v>
      </c>
      <c r="R96">
        <v>1</v>
      </c>
      <c r="S96">
        <v>8</v>
      </c>
      <c r="T96" t="s">
        <v>7505</v>
      </c>
    </row>
    <row r="97" spans="1:20" x14ac:dyDescent="0.25">
      <c r="A97" s="570">
        <v>43927</v>
      </c>
      <c r="B97" t="s">
        <v>7436</v>
      </c>
      <c r="D97" t="s">
        <v>880</v>
      </c>
      <c r="E97" t="s">
        <v>7433</v>
      </c>
      <c r="F97">
        <v>8.2799999999999994</v>
      </c>
      <c r="G97" t="s">
        <v>7434</v>
      </c>
      <c r="H97" s="569">
        <v>2939.98</v>
      </c>
      <c r="I97" t="s">
        <v>3090</v>
      </c>
      <c r="J97">
        <v>7</v>
      </c>
      <c r="K97">
        <v>5150003366</v>
      </c>
      <c r="L97" t="s">
        <v>7554</v>
      </c>
      <c r="M97" s="569">
        <v>1555</v>
      </c>
      <c r="N97">
        <v>3</v>
      </c>
      <c r="O97" t="s">
        <v>7435</v>
      </c>
      <c r="P97" s="570">
        <v>43928</v>
      </c>
      <c r="Q97" t="s">
        <v>7432</v>
      </c>
      <c r="R97">
        <v>1</v>
      </c>
      <c r="S97">
        <v>1</v>
      </c>
      <c r="T97" t="s">
        <v>7555</v>
      </c>
    </row>
    <row r="98" spans="1:20" x14ac:dyDescent="0.25">
      <c r="F98" t="s">
        <v>7556</v>
      </c>
      <c r="H98" t="s">
        <v>7557</v>
      </c>
    </row>
    <row r="99" spans="1:20" x14ac:dyDescent="0.25">
      <c r="A99" s="570">
        <v>43927</v>
      </c>
      <c r="B99" t="s">
        <v>7436</v>
      </c>
      <c r="C99">
        <v>51436</v>
      </c>
      <c r="D99" t="s">
        <v>900</v>
      </c>
      <c r="E99" t="s">
        <v>7433</v>
      </c>
      <c r="F99">
        <v>239.97</v>
      </c>
      <c r="G99" t="s">
        <v>7438</v>
      </c>
      <c r="H99" s="569">
        <v>7199.12</v>
      </c>
      <c r="I99" t="s">
        <v>3090</v>
      </c>
      <c r="J99">
        <v>7</v>
      </c>
      <c r="K99" t="s">
        <v>2612</v>
      </c>
      <c r="L99" t="s">
        <v>7919</v>
      </c>
      <c r="M99">
        <v>0</v>
      </c>
      <c r="N99">
        <v>6</v>
      </c>
      <c r="O99" t="s">
        <v>7435</v>
      </c>
      <c r="P99" s="570">
        <v>43926</v>
      </c>
      <c r="Q99" t="s">
        <v>7437</v>
      </c>
      <c r="R99">
        <v>1</v>
      </c>
      <c r="S99">
        <v>5</v>
      </c>
      <c r="T99" t="s">
        <v>7449</v>
      </c>
    </row>
    <row r="100" spans="1:20" x14ac:dyDescent="0.25">
      <c r="F100" t="s">
        <v>7453</v>
      </c>
      <c r="H100" t="s">
        <v>7454</v>
      </c>
    </row>
    <row r="101" spans="1:20" x14ac:dyDescent="0.25">
      <c r="A101" s="570">
        <v>43927</v>
      </c>
      <c r="B101" t="s">
        <v>7436</v>
      </c>
      <c r="C101">
        <v>51593</v>
      </c>
      <c r="D101" t="s">
        <v>1235</v>
      </c>
      <c r="E101" t="s">
        <v>7433</v>
      </c>
      <c r="F101">
        <v>2</v>
      </c>
      <c r="G101" t="s">
        <v>7434</v>
      </c>
      <c r="H101">
        <v>900.18</v>
      </c>
      <c r="I101" t="s">
        <v>3090</v>
      </c>
      <c r="J101">
        <v>10</v>
      </c>
      <c r="K101">
        <v>5150003356</v>
      </c>
      <c r="L101" t="s">
        <v>7558</v>
      </c>
      <c r="M101" s="569">
        <v>2050</v>
      </c>
      <c r="N101">
        <v>4</v>
      </c>
      <c r="O101" t="s">
        <v>7435</v>
      </c>
      <c r="P101" s="570">
        <v>43928</v>
      </c>
      <c r="Q101" t="s">
        <v>7432</v>
      </c>
      <c r="R101">
        <v>1</v>
      </c>
      <c r="S101">
        <v>3</v>
      </c>
      <c r="T101" t="s">
        <v>7559</v>
      </c>
    </row>
    <row r="102" spans="1:20" x14ac:dyDescent="0.25">
      <c r="A102" s="570">
        <v>43931</v>
      </c>
      <c r="B102" t="s">
        <v>7442</v>
      </c>
      <c r="D102" t="s">
        <v>1235</v>
      </c>
      <c r="E102" t="s">
        <v>7433</v>
      </c>
      <c r="F102">
        <v>1.5</v>
      </c>
      <c r="G102" t="s">
        <v>7434</v>
      </c>
      <c r="H102">
        <v>675.04</v>
      </c>
      <c r="I102" t="s">
        <v>3090</v>
      </c>
      <c r="J102">
        <v>10</v>
      </c>
      <c r="K102">
        <v>5150005684</v>
      </c>
      <c r="L102" t="s">
        <v>7940</v>
      </c>
      <c r="M102" s="569">
        <v>2348</v>
      </c>
      <c r="N102">
        <v>3</v>
      </c>
      <c r="O102" t="s">
        <v>7435</v>
      </c>
      <c r="P102" s="570">
        <v>43941</v>
      </c>
      <c r="Q102" t="s">
        <v>7436</v>
      </c>
      <c r="R102">
        <v>1</v>
      </c>
      <c r="S102">
        <v>2</v>
      </c>
      <c r="T102" t="s">
        <v>7941</v>
      </c>
    </row>
    <row r="103" spans="1:20" x14ac:dyDescent="0.25">
      <c r="F103" t="s">
        <v>7521</v>
      </c>
      <c r="H103" t="s">
        <v>7942</v>
      </c>
    </row>
    <row r="104" spans="1:20" x14ac:dyDescent="0.25">
      <c r="A104" s="570">
        <v>43927</v>
      </c>
      <c r="B104" t="s">
        <v>7436</v>
      </c>
      <c r="C104">
        <v>51605</v>
      </c>
      <c r="D104" t="s">
        <v>6626</v>
      </c>
      <c r="E104" t="s">
        <v>7433</v>
      </c>
      <c r="F104">
        <v>18.36</v>
      </c>
      <c r="G104" t="s">
        <v>7438</v>
      </c>
      <c r="H104">
        <v>550.80999999999995</v>
      </c>
      <c r="I104" t="s">
        <v>3090</v>
      </c>
      <c r="J104">
        <v>3</v>
      </c>
      <c r="K104">
        <v>5150028620</v>
      </c>
      <c r="L104" t="s">
        <v>7532</v>
      </c>
      <c r="M104" s="569">
        <v>12835</v>
      </c>
      <c r="N104">
        <v>18</v>
      </c>
      <c r="O104" t="s">
        <v>7435</v>
      </c>
      <c r="P104" s="570">
        <v>43928</v>
      </c>
      <c r="Q104" t="s">
        <v>7432</v>
      </c>
      <c r="R104">
        <v>1</v>
      </c>
      <c r="S104">
        <v>6</v>
      </c>
      <c r="T104" t="s">
        <v>7533</v>
      </c>
    </row>
    <row r="105" spans="1:20" x14ac:dyDescent="0.25">
      <c r="A105" s="570">
        <v>43927</v>
      </c>
      <c r="B105" t="s">
        <v>7436</v>
      </c>
      <c r="D105" t="s">
        <v>6626</v>
      </c>
      <c r="E105" t="s">
        <v>7433</v>
      </c>
      <c r="F105">
        <v>4.08</v>
      </c>
      <c r="G105" t="s">
        <v>7438</v>
      </c>
      <c r="H105">
        <v>122.41</v>
      </c>
      <c r="I105" t="s">
        <v>3090</v>
      </c>
      <c r="J105">
        <v>3</v>
      </c>
      <c r="K105">
        <v>5150028621</v>
      </c>
      <c r="L105" t="s">
        <v>7534</v>
      </c>
      <c r="M105" s="569">
        <v>2649</v>
      </c>
      <c r="N105">
        <v>4</v>
      </c>
      <c r="O105" t="s">
        <v>7435</v>
      </c>
      <c r="P105" s="570">
        <v>43928</v>
      </c>
      <c r="Q105" t="s">
        <v>7432</v>
      </c>
      <c r="R105">
        <v>1</v>
      </c>
      <c r="S105">
        <v>7</v>
      </c>
      <c r="T105" t="s">
        <v>7535</v>
      </c>
    </row>
    <row r="106" spans="1:20" x14ac:dyDescent="0.25">
      <c r="F106" t="s">
        <v>7560</v>
      </c>
      <c r="H106" t="s">
        <v>7561</v>
      </c>
    </row>
    <row r="107" spans="1:20" x14ac:dyDescent="0.25">
      <c r="A107" s="570">
        <v>43927</v>
      </c>
      <c r="B107" t="s">
        <v>7436</v>
      </c>
      <c r="C107">
        <v>51614</v>
      </c>
      <c r="D107" t="s">
        <v>1238</v>
      </c>
      <c r="E107" t="s">
        <v>7433</v>
      </c>
      <c r="F107">
        <v>350.02</v>
      </c>
      <c r="G107" t="s">
        <v>7444</v>
      </c>
      <c r="H107" s="569">
        <v>9800.67</v>
      </c>
      <c r="I107" t="s">
        <v>3090</v>
      </c>
      <c r="J107">
        <v>10</v>
      </c>
      <c r="K107">
        <v>3619210523</v>
      </c>
      <c r="L107" t="s">
        <v>7539</v>
      </c>
      <c r="M107" s="569">
        <v>5009</v>
      </c>
      <c r="N107">
        <v>10</v>
      </c>
      <c r="O107" t="s">
        <v>7435</v>
      </c>
      <c r="P107" s="570">
        <v>43927</v>
      </c>
      <c r="Q107" t="s">
        <v>7436</v>
      </c>
      <c r="R107">
        <v>1</v>
      </c>
      <c r="S107">
        <v>4</v>
      </c>
      <c r="T107" t="s">
        <v>7540</v>
      </c>
    </row>
    <row r="108" spans="1:20" x14ac:dyDescent="0.25">
      <c r="F108" t="s">
        <v>7562</v>
      </c>
      <c r="H108" t="s">
        <v>7563</v>
      </c>
    </row>
    <row r="109" spans="1:20" x14ac:dyDescent="0.25">
      <c r="A109" s="570">
        <v>43927</v>
      </c>
      <c r="B109" t="s">
        <v>7436</v>
      </c>
      <c r="C109">
        <v>51740</v>
      </c>
      <c r="D109" t="s">
        <v>1248</v>
      </c>
      <c r="E109" t="s">
        <v>7860</v>
      </c>
      <c r="F109">
        <v>86</v>
      </c>
      <c r="G109" t="s">
        <v>7438</v>
      </c>
      <c r="H109" s="569">
        <v>2580.13</v>
      </c>
      <c r="I109" t="s">
        <v>3090</v>
      </c>
      <c r="J109">
        <v>10</v>
      </c>
      <c r="K109">
        <v>5150000008</v>
      </c>
      <c r="L109" t="s">
        <v>7861</v>
      </c>
      <c r="M109" s="569">
        <v>1758</v>
      </c>
      <c r="N109">
        <v>1.59</v>
      </c>
      <c r="O109" t="s">
        <v>7435</v>
      </c>
      <c r="P109" s="570">
        <v>43936</v>
      </c>
      <c r="Q109" t="s">
        <v>7439</v>
      </c>
      <c r="R109">
        <v>1</v>
      </c>
      <c r="S109">
        <v>2</v>
      </c>
      <c r="T109" t="s">
        <v>7862</v>
      </c>
    </row>
    <row r="110" spans="1:20" x14ac:dyDescent="0.25">
      <c r="F110" t="s">
        <v>7863</v>
      </c>
      <c r="H110" t="s">
        <v>7864</v>
      </c>
    </row>
    <row r="111" spans="1:20" x14ac:dyDescent="0.25">
      <c r="A111" s="570">
        <v>43928</v>
      </c>
      <c r="B111" t="s">
        <v>7432</v>
      </c>
      <c r="C111">
        <v>51750</v>
      </c>
      <c r="D111" t="s">
        <v>1249</v>
      </c>
      <c r="E111" t="s">
        <v>7860</v>
      </c>
      <c r="F111">
        <v>103.99</v>
      </c>
      <c r="G111" t="s">
        <v>7438</v>
      </c>
      <c r="H111" s="569">
        <v>2599.85</v>
      </c>
      <c r="I111" t="s">
        <v>3090</v>
      </c>
      <c r="J111">
        <v>10</v>
      </c>
      <c r="K111">
        <v>5150000009</v>
      </c>
      <c r="L111" t="s">
        <v>7943</v>
      </c>
      <c r="M111" s="569">
        <v>1935</v>
      </c>
      <c r="N111">
        <v>2</v>
      </c>
      <c r="O111" t="s">
        <v>7435</v>
      </c>
      <c r="P111" s="570">
        <v>43938</v>
      </c>
      <c r="Q111" t="s">
        <v>7442</v>
      </c>
      <c r="R111">
        <v>1</v>
      </c>
      <c r="S111">
        <v>1</v>
      </c>
      <c r="T111" t="s">
        <v>7944</v>
      </c>
    </row>
    <row r="112" spans="1:20" x14ac:dyDescent="0.25">
      <c r="A112" s="570">
        <v>43927</v>
      </c>
      <c r="B112" t="s">
        <v>7436</v>
      </c>
      <c r="D112" t="s">
        <v>1249</v>
      </c>
      <c r="E112" t="s">
        <v>7860</v>
      </c>
      <c r="F112">
        <v>422.99</v>
      </c>
      <c r="G112" t="s">
        <v>7438</v>
      </c>
      <c r="H112" s="569">
        <v>10574.8</v>
      </c>
      <c r="I112" t="s">
        <v>3090</v>
      </c>
      <c r="J112">
        <v>10</v>
      </c>
      <c r="K112">
        <v>5150000009</v>
      </c>
      <c r="L112" t="s">
        <v>7943</v>
      </c>
      <c r="M112" s="569">
        <v>7871</v>
      </c>
      <c r="N112">
        <v>8.1300000000000008</v>
      </c>
      <c r="O112" t="s">
        <v>7435</v>
      </c>
      <c r="P112" s="570">
        <v>43937</v>
      </c>
      <c r="Q112" t="s">
        <v>7446</v>
      </c>
      <c r="R112">
        <v>1</v>
      </c>
      <c r="S112">
        <v>2</v>
      </c>
      <c r="T112" t="s">
        <v>7944</v>
      </c>
    </row>
    <row r="113" spans="1:20" x14ac:dyDescent="0.25">
      <c r="F113" t="s">
        <v>7945</v>
      </c>
      <c r="H113" t="s">
        <v>7946</v>
      </c>
    </row>
    <row r="114" spans="1:20" x14ac:dyDescent="0.25">
      <c r="A114" s="570">
        <v>43934</v>
      </c>
      <c r="B114" t="s">
        <v>7436</v>
      </c>
      <c r="C114">
        <v>52212</v>
      </c>
      <c r="D114" t="s">
        <v>1260</v>
      </c>
      <c r="E114" t="s">
        <v>7433</v>
      </c>
      <c r="F114">
        <v>2</v>
      </c>
      <c r="G114" t="s">
        <v>7434</v>
      </c>
      <c r="H114">
        <v>768.23</v>
      </c>
      <c r="I114" t="s">
        <v>3090</v>
      </c>
      <c r="J114">
        <v>7</v>
      </c>
      <c r="K114">
        <v>5150005685</v>
      </c>
      <c r="L114" t="s">
        <v>7936</v>
      </c>
      <c r="M114" s="569">
        <v>1211</v>
      </c>
      <c r="N114">
        <v>2</v>
      </c>
      <c r="O114" t="s">
        <v>7435</v>
      </c>
      <c r="P114" s="570">
        <v>43941</v>
      </c>
      <c r="Q114" t="s">
        <v>7436</v>
      </c>
      <c r="R114">
        <v>1</v>
      </c>
      <c r="S114">
        <v>1</v>
      </c>
      <c r="T114" t="s">
        <v>7937</v>
      </c>
    </row>
    <row r="115" spans="1:20" x14ac:dyDescent="0.25">
      <c r="A115" s="570">
        <v>43933</v>
      </c>
      <c r="B115" t="s">
        <v>7437</v>
      </c>
      <c r="D115" t="s">
        <v>1260</v>
      </c>
      <c r="E115" t="s">
        <v>7433</v>
      </c>
      <c r="F115">
        <v>6.98</v>
      </c>
      <c r="G115" t="s">
        <v>7434</v>
      </c>
      <c r="H115" s="569">
        <v>2687.92</v>
      </c>
      <c r="I115" t="s">
        <v>3090</v>
      </c>
      <c r="J115">
        <v>7</v>
      </c>
      <c r="K115">
        <v>5150005685</v>
      </c>
      <c r="L115" t="s">
        <v>7936</v>
      </c>
      <c r="M115" s="569">
        <v>4237</v>
      </c>
      <c r="N115">
        <v>7</v>
      </c>
      <c r="O115" t="s">
        <v>7435</v>
      </c>
      <c r="P115" s="570">
        <v>43940</v>
      </c>
      <c r="Q115" t="s">
        <v>7437</v>
      </c>
      <c r="R115">
        <v>3</v>
      </c>
      <c r="S115">
        <v>1</v>
      </c>
      <c r="T115" t="s">
        <v>7937</v>
      </c>
    </row>
    <row r="116" spans="1:20" x14ac:dyDescent="0.25">
      <c r="F116" t="s">
        <v>7947</v>
      </c>
      <c r="H116" t="s">
        <v>7948</v>
      </c>
    </row>
    <row r="117" spans="1:20" x14ac:dyDescent="0.25">
      <c r="A117" s="570">
        <v>43927</v>
      </c>
      <c r="B117" t="s">
        <v>7436</v>
      </c>
      <c r="C117">
        <v>53575</v>
      </c>
      <c r="D117" t="s">
        <v>1301</v>
      </c>
      <c r="E117" t="s">
        <v>3604</v>
      </c>
      <c r="F117">
        <v>20</v>
      </c>
      <c r="G117" t="s">
        <v>3576</v>
      </c>
      <c r="H117" s="569">
        <v>5460.18</v>
      </c>
      <c r="I117" t="s">
        <v>3090</v>
      </c>
      <c r="J117">
        <v>10</v>
      </c>
      <c r="K117">
        <v>5150055225</v>
      </c>
      <c r="L117" t="s">
        <v>7564</v>
      </c>
      <c r="M117" s="569">
        <v>4868</v>
      </c>
      <c r="N117">
        <v>10</v>
      </c>
      <c r="O117" t="s">
        <v>7435</v>
      </c>
      <c r="P117" s="570">
        <v>43929</v>
      </c>
      <c r="Q117" t="s">
        <v>7439</v>
      </c>
      <c r="R117">
        <v>1</v>
      </c>
      <c r="S117">
        <v>1</v>
      </c>
      <c r="T117" t="s">
        <v>7565</v>
      </c>
    </row>
    <row r="118" spans="1:20" x14ac:dyDescent="0.25">
      <c r="A118" s="570">
        <v>43927</v>
      </c>
      <c r="B118" t="s">
        <v>7436</v>
      </c>
      <c r="D118" t="s">
        <v>1301</v>
      </c>
      <c r="E118" t="s">
        <v>3604</v>
      </c>
      <c r="F118">
        <v>72</v>
      </c>
      <c r="G118" t="s">
        <v>3576</v>
      </c>
      <c r="H118" s="569">
        <v>19655.740000000002</v>
      </c>
      <c r="I118" t="s">
        <v>3090</v>
      </c>
      <c r="J118">
        <v>10</v>
      </c>
      <c r="K118">
        <v>5150055225</v>
      </c>
      <c r="L118" t="s">
        <v>7564</v>
      </c>
      <c r="M118" s="569">
        <v>17524</v>
      </c>
      <c r="N118">
        <v>36</v>
      </c>
      <c r="O118" t="s">
        <v>7435</v>
      </c>
      <c r="P118" s="570">
        <v>43929</v>
      </c>
      <c r="Q118" t="s">
        <v>7439</v>
      </c>
      <c r="R118">
        <v>1</v>
      </c>
      <c r="S118">
        <v>2</v>
      </c>
      <c r="T118" t="s">
        <v>7565</v>
      </c>
    </row>
    <row r="119" spans="1:20" x14ac:dyDescent="0.25">
      <c r="F119" t="s">
        <v>7566</v>
      </c>
      <c r="H119" t="s">
        <v>7567</v>
      </c>
    </row>
    <row r="120" spans="1:20" x14ac:dyDescent="0.25">
      <c r="A120" s="570">
        <v>43927</v>
      </c>
      <c r="B120" t="s">
        <v>7436</v>
      </c>
      <c r="C120">
        <v>54136</v>
      </c>
      <c r="D120" t="s">
        <v>7159</v>
      </c>
      <c r="E120" t="s">
        <v>3604</v>
      </c>
      <c r="F120">
        <v>4.67</v>
      </c>
      <c r="G120" t="s">
        <v>7455</v>
      </c>
      <c r="H120">
        <v>233.53</v>
      </c>
      <c r="I120" t="s">
        <v>3090</v>
      </c>
      <c r="J120">
        <v>10</v>
      </c>
      <c r="K120">
        <v>5150024359</v>
      </c>
      <c r="L120" t="s">
        <v>7456</v>
      </c>
      <c r="M120" s="569">
        <v>8819</v>
      </c>
      <c r="N120">
        <v>12</v>
      </c>
      <c r="O120" t="s">
        <v>7443</v>
      </c>
      <c r="P120" s="570">
        <v>43927</v>
      </c>
      <c r="Q120" t="s">
        <v>7436</v>
      </c>
      <c r="R120">
        <v>1</v>
      </c>
      <c r="S120">
        <v>1</v>
      </c>
      <c r="T120" t="s">
        <v>7457</v>
      </c>
    </row>
    <row r="121" spans="1:20" x14ac:dyDescent="0.25">
      <c r="A121" s="570">
        <v>43927</v>
      </c>
      <c r="B121" t="s">
        <v>7436</v>
      </c>
      <c r="D121" t="s">
        <v>7159</v>
      </c>
      <c r="E121" t="s">
        <v>3604</v>
      </c>
      <c r="F121">
        <v>1.56</v>
      </c>
      <c r="G121" t="s">
        <v>7455</v>
      </c>
      <c r="H121">
        <v>77.849999999999994</v>
      </c>
      <c r="I121" t="s">
        <v>3090</v>
      </c>
      <c r="J121">
        <v>10</v>
      </c>
      <c r="K121" t="s">
        <v>2674</v>
      </c>
      <c r="L121" t="s">
        <v>7949</v>
      </c>
      <c r="M121">
        <v>0</v>
      </c>
      <c r="N121">
        <v>4</v>
      </c>
      <c r="O121" t="s">
        <v>7443</v>
      </c>
      <c r="P121" s="570">
        <v>43926</v>
      </c>
      <c r="Q121" t="s">
        <v>7437</v>
      </c>
      <c r="R121">
        <v>1</v>
      </c>
      <c r="S121">
        <v>1</v>
      </c>
      <c r="T121" t="s">
        <v>7457</v>
      </c>
    </row>
    <row r="122" spans="1:20" x14ac:dyDescent="0.25">
      <c r="F122" t="s">
        <v>7568</v>
      </c>
      <c r="H122" t="s">
        <v>7569</v>
      </c>
    </row>
    <row r="123" spans="1:20" x14ac:dyDescent="0.25">
      <c r="A123" s="570">
        <v>43927</v>
      </c>
      <c r="B123" t="s">
        <v>7436</v>
      </c>
      <c r="C123">
        <v>54150</v>
      </c>
      <c r="D123" t="s">
        <v>1359</v>
      </c>
      <c r="E123" t="s">
        <v>3604</v>
      </c>
      <c r="F123">
        <v>0.11</v>
      </c>
      <c r="G123" t="s">
        <v>3576</v>
      </c>
      <c r="H123">
        <v>61.74</v>
      </c>
      <c r="I123" t="s">
        <v>3090</v>
      </c>
      <c r="J123">
        <v>7</v>
      </c>
      <c r="K123">
        <v>5150028620</v>
      </c>
      <c r="L123" t="s">
        <v>7532</v>
      </c>
      <c r="M123" s="569">
        <v>12835</v>
      </c>
      <c r="N123">
        <v>18</v>
      </c>
      <c r="O123" t="s">
        <v>7435</v>
      </c>
      <c r="P123" s="570">
        <v>43928</v>
      </c>
      <c r="Q123" t="s">
        <v>7432</v>
      </c>
      <c r="R123">
        <v>1</v>
      </c>
      <c r="S123">
        <v>6</v>
      </c>
      <c r="T123" t="s">
        <v>7533</v>
      </c>
    </row>
    <row r="124" spans="1:20" x14ac:dyDescent="0.25">
      <c r="A124" s="570">
        <v>43927</v>
      </c>
      <c r="B124" t="s">
        <v>7436</v>
      </c>
      <c r="D124" t="s">
        <v>1359</v>
      </c>
      <c r="E124" t="s">
        <v>3604</v>
      </c>
      <c r="F124">
        <v>0.02</v>
      </c>
      <c r="G124" t="s">
        <v>3576</v>
      </c>
      <c r="H124">
        <v>12.36</v>
      </c>
      <c r="I124" t="s">
        <v>3090</v>
      </c>
      <c r="J124">
        <v>7</v>
      </c>
      <c r="K124">
        <v>5150028621</v>
      </c>
      <c r="L124" t="s">
        <v>7534</v>
      </c>
      <c r="M124" s="569">
        <v>2649</v>
      </c>
      <c r="N124">
        <v>4</v>
      </c>
      <c r="O124" t="s">
        <v>7435</v>
      </c>
      <c r="P124" s="570">
        <v>43928</v>
      </c>
      <c r="Q124" t="s">
        <v>7432</v>
      </c>
      <c r="R124">
        <v>1</v>
      </c>
      <c r="S124">
        <v>7</v>
      </c>
      <c r="T124" t="s">
        <v>7535</v>
      </c>
    </row>
    <row r="125" spans="1:20" x14ac:dyDescent="0.25">
      <c r="F125" t="s">
        <v>7570</v>
      </c>
      <c r="H125" t="s">
        <v>7571</v>
      </c>
    </row>
    <row r="126" spans="1:20" x14ac:dyDescent="0.25">
      <c r="A126" s="570">
        <v>43927</v>
      </c>
      <c r="B126" t="s">
        <v>7436</v>
      </c>
      <c r="C126">
        <v>54248</v>
      </c>
      <c r="D126" t="s">
        <v>1372</v>
      </c>
      <c r="E126" t="s">
        <v>3604</v>
      </c>
      <c r="F126">
        <v>0</v>
      </c>
      <c r="H126" s="569">
        <v>36486.089999999997</v>
      </c>
      <c r="I126" t="s">
        <v>3090</v>
      </c>
      <c r="J126">
        <v>5</v>
      </c>
      <c r="K126">
        <v>5150055224</v>
      </c>
      <c r="L126" t="s">
        <v>7572</v>
      </c>
      <c r="M126" s="569">
        <v>40246</v>
      </c>
      <c r="N126">
        <v>85</v>
      </c>
      <c r="O126" t="s">
        <v>7435</v>
      </c>
      <c r="P126" s="570">
        <v>43930</v>
      </c>
      <c r="Q126" t="s">
        <v>7446</v>
      </c>
      <c r="R126">
        <v>1</v>
      </c>
      <c r="S126">
        <v>1</v>
      </c>
      <c r="T126" t="s">
        <v>7573</v>
      </c>
    </row>
    <row r="127" spans="1:20" x14ac:dyDescent="0.25">
      <c r="A127" s="570">
        <v>43927</v>
      </c>
      <c r="B127" t="s">
        <v>7436</v>
      </c>
      <c r="D127" t="s">
        <v>1372</v>
      </c>
      <c r="E127" t="s">
        <v>3604</v>
      </c>
      <c r="F127">
        <v>0</v>
      </c>
      <c r="H127" s="569">
        <v>6438.51</v>
      </c>
      <c r="I127" t="s">
        <v>3090</v>
      </c>
      <c r="J127">
        <v>5</v>
      </c>
      <c r="K127">
        <v>5150055224</v>
      </c>
      <c r="L127" t="s">
        <v>7572</v>
      </c>
      <c r="M127" s="569">
        <v>7102</v>
      </c>
      <c r="N127">
        <v>15</v>
      </c>
      <c r="O127" t="s">
        <v>7435</v>
      </c>
      <c r="P127" s="570">
        <v>43931</v>
      </c>
      <c r="Q127" t="s">
        <v>7442</v>
      </c>
      <c r="R127">
        <v>1</v>
      </c>
      <c r="S127">
        <v>1</v>
      </c>
      <c r="T127" t="s">
        <v>7573</v>
      </c>
    </row>
    <row r="128" spans="1:20" x14ac:dyDescent="0.25">
      <c r="A128" s="570">
        <v>43927</v>
      </c>
      <c r="B128" t="s">
        <v>7436</v>
      </c>
      <c r="D128" t="s">
        <v>1372</v>
      </c>
      <c r="E128" t="s">
        <v>3604</v>
      </c>
      <c r="F128">
        <v>0</v>
      </c>
      <c r="H128" s="569">
        <v>4292.74</v>
      </c>
      <c r="I128" t="s">
        <v>3090</v>
      </c>
      <c r="J128">
        <v>5</v>
      </c>
      <c r="K128">
        <v>5150055224</v>
      </c>
      <c r="L128" t="s">
        <v>7572</v>
      </c>
      <c r="M128" s="569">
        <v>4735</v>
      </c>
      <c r="N128">
        <v>10</v>
      </c>
      <c r="O128" t="s">
        <v>7435</v>
      </c>
      <c r="P128" s="570">
        <v>43929</v>
      </c>
      <c r="Q128" t="s">
        <v>7439</v>
      </c>
      <c r="R128">
        <v>1</v>
      </c>
      <c r="S128">
        <v>3</v>
      </c>
      <c r="T128" t="s">
        <v>7573</v>
      </c>
    </row>
    <row r="129" spans="1:20" x14ac:dyDescent="0.25">
      <c r="A129" s="570">
        <v>43927</v>
      </c>
      <c r="B129" t="s">
        <v>7436</v>
      </c>
      <c r="D129" t="s">
        <v>1372</v>
      </c>
      <c r="E129" t="s">
        <v>3604</v>
      </c>
      <c r="F129">
        <v>0</v>
      </c>
      <c r="H129" s="569">
        <v>14147.12</v>
      </c>
      <c r="I129" t="s">
        <v>3090</v>
      </c>
      <c r="J129">
        <v>5</v>
      </c>
      <c r="K129">
        <v>5150055225</v>
      </c>
      <c r="L129" t="s">
        <v>7564</v>
      </c>
      <c r="M129" s="569">
        <v>17524</v>
      </c>
      <c r="N129">
        <v>36</v>
      </c>
      <c r="O129" t="s">
        <v>7435</v>
      </c>
      <c r="P129" s="570">
        <v>43929</v>
      </c>
      <c r="Q129" t="s">
        <v>7439</v>
      </c>
      <c r="R129">
        <v>1</v>
      </c>
      <c r="S129">
        <v>2</v>
      </c>
      <c r="T129" t="s">
        <v>7565</v>
      </c>
    </row>
    <row r="130" spans="1:20" x14ac:dyDescent="0.25">
      <c r="A130" s="570">
        <v>43927</v>
      </c>
      <c r="B130" t="s">
        <v>7436</v>
      </c>
      <c r="D130" t="s">
        <v>1372</v>
      </c>
      <c r="E130" t="s">
        <v>3604</v>
      </c>
      <c r="F130">
        <v>0</v>
      </c>
      <c r="H130" s="569">
        <v>3929.94</v>
      </c>
      <c r="I130" t="s">
        <v>3090</v>
      </c>
      <c r="J130">
        <v>5</v>
      </c>
      <c r="K130">
        <v>5150055225</v>
      </c>
      <c r="L130" t="s">
        <v>7564</v>
      </c>
      <c r="M130" s="569">
        <v>4868</v>
      </c>
      <c r="N130">
        <v>10</v>
      </c>
      <c r="O130" t="s">
        <v>7435</v>
      </c>
      <c r="P130" s="570">
        <v>43929</v>
      </c>
      <c r="Q130" t="s">
        <v>7439</v>
      </c>
      <c r="R130">
        <v>1</v>
      </c>
      <c r="S130">
        <v>1</v>
      </c>
      <c r="T130" t="s">
        <v>7565</v>
      </c>
    </row>
    <row r="131" spans="1:20" x14ac:dyDescent="0.25">
      <c r="F131" t="s">
        <v>7448</v>
      </c>
      <c r="H131" t="s">
        <v>7865</v>
      </c>
    </row>
    <row r="132" spans="1:20" x14ac:dyDescent="0.25">
      <c r="A132" s="570">
        <v>43927</v>
      </c>
      <c r="B132" t="s">
        <v>7436</v>
      </c>
      <c r="C132">
        <v>54660</v>
      </c>
      <c r="D132" t="s">
        <v>1426</v>
      </c>
      <c r="E132" t="s">
        <v>3604</v>
      </c>
      <c r="F132">
        <v>10</v>
      </c>
      <c r="G132" t="s">
        <v>3576</v>
      </c>
      <c r="H132" s="569">
        <v>3400.19</v>
      </c>
      <c r="I132" t="s">
        <v>3090</v>
      </c>
      <c r="J132">
        <v>10</v>
      </c>
      <c r="K132">
        <v>5150055224</v>
      </c>
      <c r="L132" t="s">
        <v>7572</v>
      </c>
      <c r="M132" s="569">
        <v>4735</v>
      </c>
      <c r="N132">
        <v>10</v>
      </c>
      <c r="O132" t="s">
        <v>7435</v>
      </c>
      <c r="P132" s="570">
        <v>43929</v>
      </c>
      <c r="Q132" t="s">
        <v>7439</v>
      </c>
      <c r="R132">
        <v>1</v>
      </c>
      <c r="S132">
        <v>3</v>
      </c>
      <c r="T132" t="s">
        <v>7573</v>
      </c>
    </row>
    <row r="133" spans="1:20" x14ac:dyDescent="0.25">
      <c r="A133" s="570">
        <v>43927</v>
      </c>
      <c r="B133" t="s">
        <v>7436</v>
      </c>
      <c r="D133" t="s">
        <v>1426</v>
      </c>
      <c r="E133" t="s">
        <v>3604</v>
      </c>
      <c r="F133">
        <v>15</v>
      </c>
      <c r="G133" t="s">
        <v>3576</v>
      </c>
      <c r="H133" s="569">
        <v>5099.8100000000004</v>
      </c>
      <c r="I133" t="s">
        <v>3090</v>
      </c>
      <c r="J133">
        <v>10</v>
      </c>
      <c r="K133">
        <v>5150055224</v>
      </c>
      <c r="L133" t="s">
        <v>7572</v>
      </c>
      <c r="M133" s="569">
        <v>7102</v>
      </c>
      <c r="N133">
        <v>15</v>
      </c>
      <c r="O133" t="s">
        <v>7435</v>
      </c>
      <c r="P133" s="570">
        <v>43931</v>
      </c>
      <c r="Q133" t="s">
        <v>7442</v>
      </c>
      <c r="R133">
        <v>1</v>
      </c>
      <c r="S133">
        <v>1</v>
      </c>
      <c r="T133" t="s">
        <v>7573</v>
      </c>
    </row>
    <row r="134" spans="1:20" x14ac:dyDescent="0.25">
      <c r="A134" s="570">
        <v>43927</v>
      </c>
      <c r="B134" t="s">
        <v>7436</v>
      </c>
      <c r="D134" t="s">
        <v>1426</v>
      </c>
      <c r="E134" t="s">
        <v>3604</v>
      </c>
      <c r="F134">
        <v>84.99</v>
      </c>
      <c r="G134" t="s">
        <v>3576</v>
      </c>
      <c r="H134" s="569">
        <v>28899.88</v>
      </c>
      <c r="I134" t="s">
        <v>3090</v>
      </c>
      <c r="J134">
        <v>10</v>
      </c>
      <c r="K134">
        <v>5150055224</v>
      </c>
      <c r="L134" t="s">
        <v>7572</v>
      </c>
      <c r="M134" s="569">
        <v>40246</v>
      </c>
      <c r="N134">
        <v>85</v>
      </c>
      <c r="O134" t="s">
        <v>7435</v>
      </c>
      <c r="P134" s="570">
        <v>43930</v>
      </c>
      <c r="Q134" t="s">
        <v>7446</v>
      </c>
      <c r="R134">
        <v>1</v>
      </c>
      <c r="S134">
        <v>1</v>
      </c>
      <c r="T134" t="s">
        <v>7573</v>
      </c>
    </row>
    <row r="135" spans="1:20" x14ac:dyDescent="0.25">
      <c r="F135" t="s">
        <v>7866</v>
      </c>
      <c r="H135" t="s">
        <v>7867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CDEB9-AE2D-4C3F-95C7-758EED5C4A1A}">
  <sheetPr codeName="Sheet9">
    <tabColor rgb="FFFF0066"/>
  </sheetPr>
  <dimension ref="A1:G790"/>
  <sheetViews>
    <sheetView workbookViewId="0">
      <selection activeCell="J9" sqref="J9"/>
    </sheetView>
  </sheetViews>
  <sheetFormatPr defaultRowHeight="15" x14ac:dyDescent="0.25"/>
  <cols>
    <col min="2" max="2" width="35.140625" customWidth="1"/>
    <col min="3" max="3" width="11.42578125" customWidth="1"/>
    <col min="4" max="4" width="9.5703125" customWidth="1"/>
    <col min="5" max="5" width="13.5703125" customWidth="1"/>
    <col min="6" max="6" width="9.5703125" customWidth="1"/>
    <col min="7" max="7" width="12" customWidth="1"/>
  </cols>
  <sheetData>
    <row r="1" spans="1:7" s="555" customFormat="1" x14ac:dyDescent="0.25">
      <c r="A1" s="785" t="s">
        <v>3744</v>
      </c>
      <c r="B1" s="785" t="s">
        <v>2972</v>
      </c>
      <c r="C1" s="785" t="s">
        <v>3100</v>
      </c>
      <c r="D1" s="785" t="s">
        <v>2976</v>
      </c>
      <c r="E1" s="785" t="s">
        <v>7409</v>
      </c>
      <c r="F1" s="785" t="s">
        <v>7410</v>
      </c>
      <c r="G1" s="785" t="s">
        <v>3594</v>
      </c>
    </row>
    <row r="2" spans="1:7" x14ac:dyDescent="0.25">
      <c r="A2">
        <v>513</v>
      </c>
      <c r="B2" t="str">
        <f>IFERROR(VLOOKUP(A2,Database!A:B,2,FALSE),"FG not Found")</f>
        <v>FG not Found</v>
      </c>
      <c r="C2" t="s">
        <v>7407</v>
      </c>
      <c r="D2">
        <v>325</v>
      </c>
      <c r="E2" s="783" t="s">
        <v>3081</v>
      </c>
      <c r="F2" s="784" t="s">
        <v>7411</v>
      </c>
      <c r="G2" s="783" t="s">
        <v>3081</v>
      </c>
    </row>
    <row r="3" spans="1:7" x14ac:dyDescent="0.25">
      <c r="A3">
        <v>999</v>
      </c>
      <c r="B3" s="555" t="str">
        <f>IFERROR(VLOOKUP(A3,Database!A:B,2,FALSE),"FG not Found")</f>
        <v>FG not Found</v>
      </c>
      <c r="C3" s="555" t="s">
        <v>7407</v>
      </c>
      <c r="D3" t="s">
        <v>7408</v>
      </c>
      <c r="E3" s="783" t="s">
        <v>3081</v>
      </c>
      <c r="F3" s="784" t="s">
        <v>7411</v>
      </c>
      <c r="G3" s="783" t="s">
        <v>3081</v>
      </c>
    </row>
    <row r="4" spans="1:7" x14ac:dyDescent="0.25">
      <c r="A4">
        <v>999</v>
      </c>
      <c r="B4" s="555" t="str">
        <f>IFERROR(VLOOKUP(A4,Database!A:B,2,FALSE),"FG not Found")</f>
        <v>FG not Found</v>
      </c>
      <c r="C4" s="555" t="s">
        <v>7407</v>
      </c>
      <c r="D4" t="s">
        <v>7408</v>
      </c>
      <c r="E4" s="783" t="s">
        <v>3081</v>
      </c>
      <c r="F4" s="784" t="s">
        <v>7411</v>
      </c>
      <c r="G4" s="783" t="s">
        <v>3081</v>
      </c>
    </row>
    <row r="5" spans="1:7" x14ac:dyDescent="0.25">
      <c r="A5">
        <v>10122</v>
      </c>
      <c r="B5" s="555" t="str">
        <f>IFERROR(VLOOKUP(A5,Database!A:B,2,FALSE),"FG not Found")</f>
        <v>STRAW MED CA SC FRT CONC HFCS</v>
      </c>
      <c r="C5" s="555" t="s">
        <v>7407</v>
      </c>
      <c r="D5">
        <v>226</v>
      </c>
      <c r="E5" s="783" t="s">
        <v>3081</v>
      </c>
      <c r="F5" s="784" t="s">
        <v>7411</v>
      </c>
      <c r="G5" s="783" t="s">
        <v>3081</v>
      </c>
    </row>
    <row r="6" spans="1:7" x14ac:dyDescent="0.25">
      <c r="A6">
        <v>10122</v>
      </c>
      <c r="B6" s="555" t="str">
        <f>IFERROR(VLOOKUP(A6,Database!A:B,2,FALSE),"FG not Found")</f>
        <v>STRAW MED CA SC FRT CONC HFCS</v>
      </c>
      <c r="C6" s="555" t="s">
        <v>7407</v>
      </c>
      <c r="D6">
        <v>452</v>
      </c>
      <c r="E6" s="783" t="s">
        <v>3081</v>
      </c>
      <c r="F6" s="784" t="s">
        <v>7411</v>
      </c>
      <c r="G6" s="783" t="s">
        <v>3081</v>
      </c>
    </row>
    <row r="7" spans="1:7" x14ac:dyDescent="0.25">
      <c r="A7" s="555">
        <v>10122</v>
      </c>
      <c r="B7" s="555" t="str">
        <f>IFERROR(VLOOKUP(A7,Database!A:B,2,FALSE),"FG not Found")</f>
        <v>STRAW MED CA SC FRT CONC HFCS</v>
      </c>
      <c r="C7" s="555" t="s">
        <v>7406</v>
      </c>
      <c r="D7">
        <v>226</v>
      </c>
      <c r="E7" s="783" t="s">
        <v>3081</v>
      </c>
      <c r="F7" s="784" t="s">
        <v>7411</v>
      </c>
      <c r="G7" s="783" t="s">
        <v>3081</v>
      </c>
    </row>
    <row r="8" spans="1:7" x14ac:dyDescent="0.25">
      <c r="A8" s="555">
        <v>10125</v>
      </c>
      <c r="B8" s="555" t="str">
        <f>IFERROR(VLOOKUP(A8,Database!A:B,2,FALSE),"FG not Found")</f>
        <v>FRUIT SYRUP PINEAPPLE</v>
      </c>
      <c r="C8" s="555" t="s">
        <v>7406</v>
      </c>
      <c r="D8">
        <v>270</v>
      </c>
      <c r="E8" s="783" t="s">
        <v>3081</v>
      </c>
      <c r="F8" s="784" t="s">
        <v>7411</v>
      </c>
      <c r="G8" s="783" t="s">
        <v>3081</v>
      </c>
    </row>
    <row r="9" spans="1:7" x14ac:dyDescent="0.25">
      <c r="A9" s="555">
        <v>10125</v>
      </c>
      <c r="B9" s="555" t="str">
        <f>IFERROR(VLOOKUP(A9,Database!A:B,2,FALSE),"FG not Found")</f>
        <v>FRUIT SYRUP PINEAPPLE</v>
      </c>
      <c r="C9" s="555" t="s">
        <v>7406</v>
      </c>
      <c r="D9">
        <v>355</v>
      </c>
      <c r="E9" s="783" t="s">
        <v>3081</v>
      </c>
      <c r="F9" s="784" t="s">
        <v>7411</v>
      </c>
      <c r="G9" s="783" t="s">
        <v>3081</v>
      </c>
    </row>
    <row r="10" spans="1:7" x14ac:dyDescent="0.25">
      <c r="A10">
        <v>10240</v>
      </c>
      <c r="B10" s="555" t="str">
        <f>IFERROR(VLOOKUP(A10,Database!A:B,2,FALSE),"FG not Found")</f>
        <v>STRAW CAM SLCD 5+1 SUG ORG</v>
      </c>
      <c r="C10" s="555" t="s">
        <v>7406</v>
      </c>
      <c r="D10">
        <v>330</v>
      </c>
      <c r="E10" s="783" t="s">
        <v>3081</v>
      </c>
      <c r="F10" s="784" t="s">
        <v>7411</v>
      </c>
      <c r="G10" s="783" t="s">
        <v>6726</v>
      </c>
    </row>
    <row r="11" spans="1:7" x14ac:dyDescent="0.25">
      <c r="A11">
        <v>10420</v>
      </c>
      <c r="B11" s="555" t="str">
        <f>IFERROR(VLOOKUP(A11,Database!A:B,2,FALSE),"FG not Found")</f>
        <v>PMGRNT JCONC 65 BX ORG TRKY</v>
      </c>
      <c r="C11" s="555" t="s">
        <v>7406</v>
      </c>
      <c r="D11">
        <v>265</v>
      </c>
      <c r="E11" s="783" t="s">
        <v>3081</v>
      </c>
      <c r="F11" s="784" t="s">
        <v>7411</v>
      </c>
      <c r="G11" s="783" t="s">
        <v>6726</v>
      </c>
    </row>
    <row r="12" spans="1:7" x14ac:dyDescent="0.25">
      <c r="A12">
        <v>10448</v>
      </c>
      <c r="B12" s="555" t="str">
        <f>IFERROR(VLOOKUP(A12,Database!A:B,2,FALSE),"FG not Found")</f>
        <v>GRP CNRD WA JCON ESS RTND 68BX</v>
      </c>
      <c r="C12" s="555" t="s">
        <v>7406</v>
      </c>
      <c r="D12">
        <v>273</v>
      </c>
      <c r="E12" s="783" t="s">
        <v>3081</v>
      </c>
      <c r="F12" s="784" t="s">
        <v>7411</v>
      </c>
      <c r="G12" s="783" t="s">
        <v>6726</v>
      </c>
    </row>
    <row r="13" spans="1:7" x14ac:dyDescent="0.25">
      <c r="A13">
        <v>10456</v>
      </c>
      <c r="B13" s="555" t="str">
        <f>IFERROR(VLOOKUP(A13,Database!A:B,2,FALSE),"FG not Found")</f>
        <v>APRICOT CA SLCD EP SP ORGANIC</v>
      </c>
      <c r="C13" s="555" t="s">
        <v>7406</v>
      </c>
      <c r="D13">
        <v>241</v>
      </c>
      <c r="E13" s="783" t="s">
        <v>3081</v>
      </c>
      <c r="F13" s="784" t="s">
        <v>7411</v>
      </c>
      <c r="G13" s="783" t="s">
        <v>6726</v>
      </c>
    </row>
    <row r="14" spans="1:7" x14ac:dyDescent="0.25">
      <c r="A14">
        <v>10523</v>
      </c>
      <c r="B14" s="555" t="str">
        <f>IFERROR(VLOOKUP(A14,Database!A:B,2,FALSE),"FG not Found")</f>
        <v>STRAW MEDIUM CA 3/8 DCD SP</v>
      </c>
      <c r="C14" s="555" t="s">
        <v>7406</v>
      </c>
      <c r="D14">
        <v>170</v>
      </c>
      <c r="E14" s="783" t="s">
        <v>3081</v>
      </c>
      <c r="F14" s="784" t="s">
        <v>7411</v>
      </c>
      <c r="G14" s="783" t="s">
        <v>3081</v>
      </c>
    </row>
    <row r="15" spans="1:7" x14ac:dyDescent="0.25">
      <c r="A15">
        <v>10530</v>
      </c>
      <c r="B15" s="555" t="str">
        <f>IFERROR(VLOOKUP(A15,Database!A:B,2,FALSE),"FG not Found")</f>
        <v>STR MD CA SC FC SUC SYP NONGMO</v>
      </c>
      <c r="C15" s="555" t="s">
        <v>7407</v>
      </c>
      <c r="D15">
        <v>452</v>
      </c>
      <c r="E15" s="783" t="s">
        <v>3081</v>
      </c>
      <c r="F15" s="784" t="s">
        <v>7411</v>
      </c>
      <c r="G15" s="783" t="s">
        <v>3081</v>
      </c>
    </row>
    <row r="16" spans="1:7" x14ac:dyDescent="0.25">
      <c r="A16" s="687">
        <v>10742</v>
      </c>
      <c r="B16" s="687" t="str">
        <f>IFERROR(VLOOKUP(A16,Database!A:B,2,FALSE),"FG not Found")</f>
        <v>ORANGE SEV CA PEEL WITH JUICE</v>
      </c>
      <c r="C16" s="687" t="s">
        <v>7406</v>
      </c>
      <c r="D16" s="687">
        <v>350</v>
      </c>
      <c r="E16" s="988" t="s">
        <v>3081</v>
      </c>
      <c r="F16" s="989" t="s">
        <v>7411</v>
      </c>
      <c r="G16" s="988" t="s">
        <v>3081</v>
      </c>
    </row>
    <row r="17" spans="1:7" x14ac:dyDescent="0.25">
      <c r="A17" s="687">
        <v>10742</v>
      </c>
      <c r="B17" s="687" t="str">
        <f>IFERROR(VLOOKUP(A17,Database!A:B,2,FALSE),"FG not Found")</f>
        <v>ORANGE SEV CA PEEL WITH JUICE</v>
      </c>
      <c r="C17" s="687" t="s">
        <v>7406</v>
      </c>
      <c r="D17" s="687">
        <v>350</v>
      </c>
      <c r="E17" s="988" t="s">
        <v>3081</v>
      </c>
      <c r="F17" s="989" t="s">
        <v>7411</v>
      </c>
      <c r="G17" s="988" t="s">
        <v>3081</v>
      </c>
    </row>
    <row r="18" spans="1:7" x14ac:dyDescent="0.25">
      <c r="A18" s="687">
        <v>10742</v>
      </c>
      <c r="B18" s="687" t="str">
        <f>IFERROR(VLOOKUP(A18,Database!A:B,2,FALSE),"FG not Found")</f>
        <v>ORANGE SEV CA PEEL WITH JUICE</v>
      </c>
      <c r="C18" s="687" t="s">
        <v>7406</v>
      </c>
      <c r="D18" s="687">
        <v>350</v>
      </c>
      <c r="E18" s="988" t="s">
        <v>3081</v>
      </c>
      <c r="F18" s="989" t="s">
        <v>7411</v>
      </c>
      <c r="G18" s="988" t="s">
        <v>3081</v>
      </c>
    </row>
    <row r="19" spans="1:7" x14ac:dyDescent="0.25">
      <c r="A19" s="687">
        <v>10742</v>
      </c>
      <c r="B19" s="687" t="str">
        <f>IFERROR(VLOOKUP(A19,Database!A:B,2,FALSE),"FG not Found")</f>
        <v>ORANGE SEV CA PEEL WITH JUICE</v>
      </c>
      <c r="C19" s="687" t="s">
        <v>7406</v>
      </c>
      <c r="D19" s="687">
        <v>147</v>
      </c>
      <c r="E19" s="988" t="s">
        <v>3081</v>
      </c>
      <c r="F19" s="989" t="s">
        <v>7411</v>
      </c>
      <c r="G19" s="988" t="s">
        <v>3081</v>
      </c>
    </row>
    <row r="20" spans="1:7" x14ac:dyDescent="0.25">
      <c r="A20" s="555">
        <v>10757</v>
      </c>
      <c r="B20" s="555" t="str">
        <f>IFERROR(VLOOKUP(A20,Database!A:B,2,FALSE),"FG not Found")</f>
        <v>STRAW BRT CA SC SP</v>
      </c>
      <c r="C20" s="555" t="s">
        <v>7407</v>
      </c>
      <c r="D20">
        <v>170</v>
      </c>
      <c r="E20" s="783" t="s">
        <v>3081</v>
      </c>
      <c r="F20" s="784" t="s">
        <v>7411</v>
      </c>
      <c r="G20" s="783" t="s">
        <v>3081</v>
      </c>
    </row>
    <row r="21" spans="1:7" x14ac:dyDescent="0.25">
      <c r="A21" s="555">
        <v>10757</v>
      </c>
      <c r="B21" s="555" t="str">
        <f>IFERROR(VLOOKUP(A21,Database!A:B,2,FALSE),"FG not Found")</f>
        <v>STRAW BRT CA SC SP</v>
      </c>
      <c r="C21" s="555" t="s">
        <v>7407</v>
      </c>
      <c r="D21">
        <v>340</v>
      </c>
      <c r="E21" s="783" t="s">
        <v>3081</v>
      </c>
      <c r="F21" s="784" t="s">
        <v>7411</v>
      </c>
      <c r="G21" s="783" t="s">
        <v>3081</v>
      </c>
    </row>
    <row r="22" spans="1:7" x14ac:dyDescent="0.25">
      <c r="A22">
        <v>11185</v>
      </c>
      <c r="B22" s="555" t="str">
        <f>IFERROR(VLOOKUP(A22,Database!A:B,2,FALSE),"FG not Found")</f>
        <v>STR CA PCON SDL FRZGRD 2X HFCS</v>
      </c>
      <c r="C22" s="555" t="s">
        <v>7407</v>
      </c>
      <c r="D22">
        <v>226</v>
      </c>
      <c r="E22" s="783" t="s">
        <v>3081</v>
      </c>
      <c r="F22" s="784" t="s">
        <v>7411</v>
      </c>
      <c r="G22" s="783" t="s">
        <v>3081</v>
      </c>
    </row>
    <row r="23" spans="1:7" x14ac:dyDescent="0.25">
      <c r="A23">
        <v>11353</v>
      </c>
      <c r="B23" s="555" t="str">
        <f>IFERROR(VLOOKUP(A23,Database!A:B,2,FALSE),"FG not Found")</f>
        <v>CURRANT RED WA JCONC 60 BX</v>
      </c>
      <c r="C23" s="555" t="s">
        <v>7406</v>
      </c>
      <c r="D23">
        <v>96</v>
      </c>
      <c r="E23" s="783" t="s">
        <v>3081</v>
      </c>
      <c r="F23" s="784" t="s">
        <v>7411</v>
      </c>
      <c r="G23" s="783" t="s">
        <v>3081</v>
      </c>
    </row>
    <row r="24" spans="1:7" x14ac:dyDescent="0.25">
      <c r="A24">
        <v>12020</v>
      </c>
      <c r="B24" s="555" t="str">
        <f>IFERROR(VLOOKUP(A24,Database!A:B,2,FALSE),"FG not Found")</f>
        <v>STR SDL SP 2X</v>
      </c>
      <c r="C24" s="555" t="s">
        <v>7406</v>
      </c>
      <c r="D24">
        <v>200</v>
      </c>
      <c r="E24" s="783" t="s">
        <v>3081</v>
      </c>
      <c r="F24" s="784" t="s">
        <v>7411</v>
      </c>
      <c r="G24" s="783" t="s">
        <v>3081</v>
      </c>
    </row>
    <row r="25" spans="1:7" x14ac:dyDescent="0.25">
      <c r="A25">
        <v>12024</v>
      </c>
      <c r="B25" s="555" t="str">
        <f>IFERROR(VLOOKUP(A25,Database!A:B,2,FALSE),"FG not Found")</f>
        <v>PSN FRT CONC 32 BX ORG NON GMO</v>
      </c>
      <c r="C25" s="555" t="s">
        <v>7406</v>
      </c>
      <c r="D25">
        <v>49</v>
      </c>
      <c r="E25" s="783" t="s">
        <v>3081</v>
      </c>
      <c r="F25" s="784" t="s">
        <v>7411</v>
      </c>
      <c r="G25" s="783" t="s">
        <v>6726</v>
      </c>
    </row>
    <row r="26" spans="1:7" x14ac:dyDescent="0.25">
      <c r="A26">
        <v>12024</v>
      </c>
      <c r="B26" s="555" t="str">
        <f>IFERROR(VLOOKUP(A26,Database!A:B,2,FALSE),"FG not Found")</f>
        <v>PSN FRT CONC 32 BX ORG NON GMO</v>
      </c>
      <c r="C26" s="555" t="s">
        <v>7406</v>
      </c>
      <c r="D26">
        <v>146</v>
      </c>
      <c r="E26" s="783" t="s">
        <v>3081</v>
      </c>
      <c r="F26" s="784" t="s">
        <v>7411</v>
      </c>
      <c r="G26" s="783" t="s">
        <v>6726</v>
      </c>
    </row>
    <row r="27" spans="1:7" x14ac:dyDescent="0.25">
      <c r="A27">
        <v>12036</v>
      </c>
      <c r="B27" s="555" t="str">
        <f>IFERROR(VLOOKUP(A27,Database!A:B,2,FALSE),"FG not Found")</f>
        <v>CHERRY RED TART MI HALVES IQF</v>
      </c>
      <c r="C27" s="555" t="s">
        <v>7406</v>
      </c>
      <c r="D27">
        <v>204</v>
      </c>
      <c r="E27" s="783" t="s">
        <v>3081</v>
      </c>
      <c r="F27" s="784" t="s">
        <v>7411</v>
      </c>
      <c r="G27" s="783" t="s">
        <v>3081</v>
      </c>
    </row>
    <row r="28" spans="1:7" x14ac:dyDescent="0.25">
      <c r="A28" s="687">
        <v>12099</v>
      </c>
      <c r="B28" s="687" t="str">
        <f>IFERROR(VLOOKUP(A28,Database!A:B,2,FALSE),"FG not Found")</f>
        <v>RED RASP PCON SDL 42BX CAN USE</v>
      </c>
      <c r="C28" s="687" t="s">
        <v>7406</v>
      </c>
      <c r="D28" s="687">
        <v>304</v>
      </c>
      <c r="E28" s="988" t="s">
        <v>3081</v>
      </c>
      <c r="F28" s="989" t="s">
        <v>7411</v>
      </c>
      <c r="G28" s="988" t="s">
        <v>3081</v>
      </c>
    </row>
    <row r="29" spans="1:7" x14ac:dyDescent="0.25">
      <c r="A29" s="687">
        <v>12099</v>
      </c>
      <c r="B29" s="687" t="str">
        <f>IFERROR(VLOOKUP(A29,Database!A:B,2,FALSE),"FG not Found")</f>
        <v>RED RASP PCON SDL 42BX CAN USE</v>
      </c>
      <c r="C29" s="687" t="s">
        <v>7406</v>
      </c>
      <c r="D29" s="687">
        <v>225</v>
      </c>
      <c r="E29" s="988" t="s">
        <v>3081</v>
      </c>
      <c r="F29" s="989" t="s">
        <v>7411</v>
      </c>
      <c r="G29" s="988" t="s">
        <v>3081</v>
      </c>
    </row>
    <row r="30" spans="1:7" x14ac:dyDescent="0.25">
      <c r="A30">
        <v>12128</v>
      </c>
      <c r="B30" s="555" t="str">
        <f>IFERROR(VLOOKUP(A30,Database!A:B,2,FALSE),"FG not Found")</f>
        <v>BLKBRY MARION OR STRND SP</v>
      </c>
      <c r="C30" s="555" t="s">
        <v>7406</v>
      </c>
      <c r="D30">
        <v>177</v>
      </c>
      <c r="E30" s="783" t="s">
        <v>3081</v>
      </c>
      <c r="F30" s="784" t="s">
        <v>7411</v>
      </c>
      <c r="G30" s="783" t="s">
        <v>3081</v>
      </c>
    </row>
    <row r="31" spans="1:7" x14ac:dyDescent="0.25">
      <c r="A31">
        <v>12133</v>
      </c>
      <c r="B31" s="555" t="str">
        <f>IFERROR(VLOOKUP(A31,Database!A:B,2,FALSE),"FG not Found")</f>
        <v>BOYSN PCONC SDL 20 BX CAN USE</v>
      </c>
      <c r="C31" s="555" t="s">
        <v>7406</v>
      </c>
      <c r="D31">
        <v>221</v>
      </c>
      <c r="E31" s="783" t="s">
        <v>3081</v>
      </c>
      <c r="F31" s="784" t="s">
        <v>7411</v>
      </c>
      <c r="G31" s="783" t="s">
        <v>3081</v>
      </c>
    </row>
    <row r="32" spans="1:7" x14ac:dyDescent="0.25">
      <c r="A32">
        <v>12162</v>
      </c>
      <c r="B32" s="555" t="str">
        <f>IFERROR(VLOOKUP(A32,Database!A:B,2,FALSE),"FG not Found")</f>
        <v>BLUEBERRY NW WHOLE SP</v>
      </c>
      <c r="C32" s="555" t="s">
        <v>7406</v>
      </c>
      <c r="D32">
        <v>185</v>
      </c>
      <c r="E32" s="783" t="s">
        <v>3081</v>
      </c>
      <c r="F32" s="784" t="s">
        <v>7411</v>
      </c>
      <c r="G32" s="783" t="s">
        <v>3081</v>
      </c>
    </row>
    <row r="33" spans="1:7" x14ac:dyDescent="0.25">
      <c r="A33">
        <v>12162</v>
      </c>
      <c r="B33" s="555" t="str">
        <f>IFERROR(VLOOKUP(A33,Database!A:B,2,FALSE),"FG not Found")</f>
        <v>BLUEBERRY NW WHOLE SP</v>
      </c>
      <c r="C33" s="555" t="s">
        <v>7406</v>
      </c>
      <c r="D33">
        <v>195</v>
      </c>
      <c r="E33" s="783" t="s">
        <v>3081</v>
      </c>
      <c r="F33" s="784" t="s">
        <v>7411</v>
      </c>
      <c r="G33" s="783" t="s">
        <v>3081</v>
      </c>
    </row>
    <row r="34" spans="1:7" x14ac:dyDescent="0.25">
      <c r="A34">
        <v>12172</v>
      </c>
      <c r="B34" s="555" t="str">
        <f>IFERROR(VLOOKUP(A34,Database!A:B,2,FALSE),"FG not Found")</f>
        <v>APPLE PUREE CONC</v>
      </c>
      <c r="C34" t="s">
        <v>7406</v>
      </c>
      <c r="D34">
        <v>329</v>
      </c>
      <c r="E34" s="783" t="s">
        <v>3081</v>
      </c>
      <c r="F34" s="784" t="s">
        <v>7411</v>
      </c>
      <c r="G34" s="783" t="s">
        <v>3081</v>
      </c>
    </row>
    <row r="35" spans="1:7" x14ac:dyDescent="0.25">
      <c r="A35">
        <v>13062</v>
      </c>
      <c r="B35" s="555" t="str">
        <f>IFERROR(VLOOKUP(A35,Database!A:B,2,FALSE),"FG not Found")</f>
        <v>BLKBY MAR OR STRND SP GDV</v>
      </c>
      <c r="C35" t="s">
        <v>7406</v>
      </c>
      <c r="D35">
        <v>355</v>
      </c>
      <c r="E35" s="783" t="s">
        <v>3081</v>
      </c>
      <c r="F35" s="784" t="s">
        <v>7411</v>
      </c>
      <c r="G35" s="783" t="s">
        <v>3081</v>
      </c>
    </row>
    <row r="36" spans="1:7" x14ac:dyDescent="0.25">
      <c r="A36">
        <v>13090</v>
      </c>
      <c r="B36" s="555" t="str">
        <f>IFERROR(VLOOKUP(A36,Database!A:B,2,FALSE),"FG not Found")</f>
        <v>STRAW WHL 4+1 SUG MEX NEST</v>
      </c>
      <c r="C36" s="555" t="s">
        <v>7407</v>
      </c>
      <c r="D36">
        <v>180</v>
      </c>
      <c r="E36" s="783" t="s">
        <v>3081</v>
      </c>
      <c r="F36" s="784" t="s">
        <v>7411</v>
      </c>
      <c r="G36" s="783" t="s">
        <v>3081</v>
      </c>
    </row>
    <row r="37" spans="1:7" x14ac:dyDescent="0.25">
      <c r="A37">
        <v>13090</v>
      </c>
      <c r="B37" s="555" t="str">
        <f>IFERROR(VLOOKUP(A37,Database!A:B,2,FALSE),"FG not Found")</f>
        <v>STRAW WHL 4+1 SUG MEX NEST</v>
      </c>
      <c r="C37" s="555" t="s">
        <v>7407</v>
      </c>
      <c r="D37">
        <v>110</v>
      </c>
      <c r="E37" s="783" t="s">
        <v>3081</v>
      </c>
      <c r="F37" s="784" t="s">
        <v>7411</v>
      </c>
      <c r="G37" s="783" t="s">
        <v>3081</v>
      </c>
    </row>
    <row r="38" spans="1:7" x14ac:dyDescent="0.25">
      <c r="A38">
        <v>13090</v>
      </c>
      <c r="B38" s="555" t="str">
        <f>IFERROR(VLOOKUP(A38,Database!A:B,2,FALSE),"FG not Found")</f>
        <v>STRAW WHL 4+1 SUG MEX NEST</v>
      </c>
      <c r="C38" s="555" t="s">
        <v>7407</v>
      </c>
      <c r="D38">
        <v>360</v>
      </c>
      <c r="E38" s="783" t="s">
        <v>3081</v>
      </c>
      <c r="F38" s="784" t="s">
        <v>7411</v>
      </c>
      <c r="G38" s="783" t="s">
        <v>3081</v>
      </c>
    </row>
    <row r="39" spans="1:7" x14ac:dyDescent="0.25">
      <c r="A39">
        <v>13135</v>
      </c>
      <c r="B39" s="555" t="str">
        <f>IFERROR(VLOOKUP(A39,Database!A:B,2,FALSE),"FG not Found")</f>
        <v>APL BTR BASE APL CONC 3 HR</v>
      </c>
      <c r="C39" s="555" t="s">
        <v>7406</v>
      </c>
      <c r="D39">
        <v>213</v>
      </c>
      <c r="E39" s="783" t="s">
        <v>3081</v>
      </c>
      <c r="F39" s="784" t="s">
        <v>7411</v>
      </c>
      <c r="G39" s="783" t="s">
        <v>3081</v>
      </c>
    </row>
    <row r="40" spans="1:7" x14ac:dyDescent="0.25">
      <c r="A40">
        <v>13186</v>
      </c>
      <c r="B40" s="555" t="str">
        <f>IFERROR(VLOOKUP(A40,Database!A:B,2,FALSE),"FG not Found")</f>
        <v>APPLE GRNY SMITH NW 1/4 DCD SP</v>
      </c>
      <c r="C40" s="555" t="s">
        <v>7406</v>
      </c>
      <c r="D40">
        <v>138</v>
      </c>
      <c r="E40" s="783" t="s">
        <v>3081</v>
      </c>
      <c r="F40" s="784" t="s">
        <v>7411</v>
      </c>
      <c r="G40" s="783" t="s">
        <v>3081</v>
      </c>
    </row>
    <row r="41" spans="1:7" x14ac:dyDescent="0.25">
      <c r="A41">
        <v>13186</v>
      </c>
      <c r="B41" s="555" t="str">
        <f>IFERROR(VLOOKUP(A41,Database!A:B,2,FALSE),"FG not Found")</f>
        <v>APPLE GRNY SMITH NW 1/4 DCD SP</v>
      </c>
      <c r="C41" s="555" t="s">
        <v>7406</v>
      </c>
      <c r="D41">
        <v>275</v>
      </c>
      <c r="E41" s="783" t="s">
        <v>3081</v>
      </c>
      <c r="F41" s="784" t="s">
        <v>7411</v>
      </c>
      <c r="G41" s="783" t="s">
        <v>3081</v>
      </c>
    </row>
    <row r="42" spans="1:7" x14ac:dyDescent="0.25">
      <c r="A42">
        <v>13186</v>
      </c>
      <c r="B42" s="555" t="str">
        <f>IFERROR(VLOOKUP(A42,Database!A:B,2,FALSE),"FG not Found")</f>
        <v>APPLE GRNY SMITH NW 1/4 DCD SP</v>
      </c>
      <c r="C42" s="555" t="s">
        <v>7406</v>
      </c>
      <c r="D42">
        <v>100</v>
      </c>
      <c r="E42" s="783" t="s">
        <v>3081</v>
      </c>
      <c r="F42" s="784" t="s">
        <v>7411</v>
      </c>
      <c r="G42" s="783" t="s">
        <v>3081</v>
      </c>
    </row>
    <row r="43" spans="1:7" x14ac:dyDescent="0.25">
      <c r="A43">
        <v>13305</v>
      </c>
      <c r="B43" s="555" t="str">
        <f>IFERROR(VLOOKUP(A43,Database!A:B,2,FALSE),"FG not Found")</f>
        <v>LEMON PULP CELLS IN JUICE NDR</v>
      </c>
      <c r="C43" s="555" t="s">
        <v>7406</v>
      </c>
      <c r="D43">
        <v>135</v>
      </c>
      <c r="E43" s="783" t="s">
        <v>3081</v>
      </c>
      <c r="F43" s="784" t="s">
        <v>7411</v>
      </c>
      <c r="G43" s="783" t="s">
        <v>3081</v>
      </c>
    </row>
    <row r="44" spans="1:7" x14ac:dyDescent="0.25">
      <c r="A44" s="555">
        <v>15533</v>
      </c>
      <c r="B44" s="555" t="str">
        <f>IFERROR(VLOOKUP(A44,Database!A:B,2,FALSE),"FG not Found")</f>
        <v>MANGO 3/8 DICED KENT SP NDR</v>
      </c>
      <c r="C44" s="555" t="s">
        <v>7407</v>
      </c>
      <c r="D44">
        <v>60</v>
      </c>
      <c r="E44" s="783" t="s">
        <v>3081</v>
      </c>
      <c r="F44" s="784" t="s">
        <v>7411</v>
      </c>
      <c r="G44" s="783" t="s">
        <v>3081</v>
      </c>
    </row>
    <row r="45" spans="1:7" x14ac:dyDescent="0.25">
      <c r="A45">
        <v>15533</v>
      </c>
      <c r="B45" s="555" t="str">
        <f>IFERROR(VLOOKUP(A45,Database!A:B,2,FALSE),"FG not Found")</f>
        <v>MANGO 3/8 DICED KENT SP NDR</v>
      </c>
      <c r="C45" s="555" t="s">
        <v>7407</v>
      </c>
      <c r="D45">
        <v>160</v>
      </c>
      <c r="E45" s="783" t="s">
        <v>3081</v>
      </c>
      <c r="F45" s="784" t="s">
        <v>7411</v>
      </c>
      <c r="G45" s="783" t="s">
        <v>3081</v>
      </c>
    </row>
    <row r="46" spans="1:7" x14ac:dyDescent="0.25">
      <c r="A46">
        <v>16563</v>
      </c>
      <c r="B46" s="555" t="str">
        <f>IFERROR(VLOOKUP(A46,Database!A:B,2,FALSE),"FG not Found")</f>
        <v>STRAW MED CA SC 5+1 SUC SYRP</v>
      </c>
      <c r="C46" s="555" t="s">
        <v>7406</v>
      </c>
      <c r="D46">
        <v>136</v>
      </c>
      <c r="E46" s="783" t="s">
        <v>3081</v>
      </c>
      <c r="F46" s="784" t="s">
        <v>7411</v>
      </c>
      <c r="G46" s="783" t="s">
        <v>3081</v>
      </c>
    </row>
    <row r="47" spans="1:7" x14ac:dyDescent="0.25">
      <c r="A47">
        <v>16563</v>
      </c>
      <c r="B47" s="555" t="str">
        <f>IFERROR(VLOOKUP(A47,Database!A:B,2,FALSE),"FG not Found")</f>
        <v>STRAW MED CA SC 5+1 SUC SYRP</v>
      </c>
      <c r="C47" s="555" t="s">
        <v>7407</v>
      </c>
      <c r="D47">
        <v>384</v>
      </c>
      <c r="E47" s="783" t="s">
        <v>3081</v>
      </c>
      <c r="F47" s="784" t="s">
        <v>7411</v>
      </c>
      <c r="G47" s="783" t="s">
        <v>3081</v>
      </c>
    </row>
    <row r="48" spans="1:7" x14ac:dyDescent="0.25">
      <c r="A48">
        <v>16563</v>
      </c>
      <c r="B48" s="555" t="str">
        <f>IFERROR(VLOOKUP(A48,Database!A:B,2,FALSE),"FG not Found")</f>
        <v>STRAW MED CA SC 5+1 SUC SYRP</v>
      </c>
      <c r="C48" s="555" t="s">
        <v>7407</v>
      </c>
      <c r="D48">
        <v>384</v>
      </c>
      <c r="E48" s="783" t="s">
        <v>3081</v>
      </c>
      <c r="F48" s="784" t="s">
        <v>7411</v>
      </c>
      <c r="G48" s="783" t="s">
        <v>3081</v>
      </c>
    </row>
    <row r="49" spans="1:7" x14ac:dyDescent="0.25">
      <c r="A49">
        <v>16563</v>
      </c>
      <c r="B49" s="555" t="str">
        <f>IFERROR(VLOOKUP(A49,Database!A:B,2,FALSE),"FG not Found")</f>
        <v>STRAW MED CA SC 5+1 SUC SYRP</v>
      </c>
      <c r="C49" s="555" t="s">
        <v>7407</v>
      </c>
      <c r="D49">
        <v>384</v>
      </c>
      <c r="E49" s="783" t="s">
        <v>3081</v>
      </c>
      <c r="F49" s="784" t="s">
        <v>7411</v>
      </c>
      <c r="G49" s="783" t="s">
        <v>3081</v>
      </c>
    </row>
    <row r="50" spans="1:7" x14ac:dyDescent="0.25">
      <c r="A50" s="555">
        <v>16563</v>
      </c>
      <c r="B50" s="555" t="str">
        <f>IFERROR(VLOOKUP(A50,Database!A:B,2,FALSE),"FG not Found")</f>
        <v>STRAW MED CA SC 5+1 SUC SYRP</v>
      </c>
      <c r="C50" s="555" t="s">
        <v>7407</v>
      </c>
      <c r="D50">
        <v>384</v>
      </c>
      <c r="E50" s="783" t="s">
        <v>3081</v>
      </c>
      <c r="F50" s="784" t="s">
        <v>7411</v>
      </c>
      <c r="G50" s="783" t="s">
        <v>3081</v>
      </c>
    </row>
    <row r="51" spans="1:7" x14ac:dyDescent="0.25">
      <c r="A51" s="555">
        <v>16563</v>
      </c>
      <c r="B51" s="555" t="str">
        <f>IFERROR(VLOOKUP(A51,Database!A:B,2,FALSE),"FG not Found")</f>
        <v>STRAW MED CA SC 5+1 SUC SYRP</v>
      </c>
      <c r="C51" s="555" t="s">
        <v>7407</v>
      </c>
      <c r="D51">
        <v>384</v>
      </c>
      <c r="E51" s="783" t="s">
        <v>3081</v>
      </c>
      <c r="F51" s="784" t="s">
        <v>7411</v>
      </c>
      <c r="G51" s="783" t="s">
        <v>3081</v>
      </c>
    </row>
    <row r="52" spans="1:7" x14ac:dyDescent="0.25">
      <c r="A52" s="555">
        <v>36011</v>
      </c>
      <c r="B52" s="555" t="str">
        <f>IFERROR(VLOOKUP(A52,Database!A:B,2,FALSE),"FG not Found")</f>
        <v>BLUBRY WLD PRES GRADE NDR</v>
      </c>
      <c r="C52" s="555" t="s">
        <v>7406</v>
      </c>
      <c r="D52">
        <v>120</v>
      </c>
      <c r="E52" s="783" t="s">
        <v>3081</v>
      </c>
      <c r="F52" s="784" t="s">
        <v>7411</v>
      </c>
      <c r="G52" s="783" t="s">
        <v>3081</v>
      </c>
    </row>
    <row r="53" spans="1:7" x14ac:dyDescent="0.25">
      <c r="A53">
        <v>36059</v>
      </c>
      <c r="B53" s="555" t="str">
        <f>IFERROR(VLOOKUP(A53,Database!A:B,2,FALSE),"FG not Found")</f>
        <v>RED RASP WA/BC WHOLE SP</v>
      </c>
      <c r="C53" s="555" t="s">
        <v>7891</v>
      </c>
      <c r="D53">
        <v>355</v>
      </c>
      <c r="E53" s="783" t="s">
        <v>3081</v>
      </c>
      <c r="F53" s="784" t="s">
        <v>7411</v>
      </c>
      <c r="G53" s="783" t="s">
        <v>3081</v>
      </c>
    </row>
    <row r="54" spans="1:7" x14ac:dyDescent="0.25">
      <c r="A54" s="555">
        <v>36067</v>
      </c>
      <c r="B54" s="555" t="str">
        <f>IFERROR(VLOOKUP(A54,Database!A:B,2,FALSE),"FG not Found")</f>
        <v>RED RASP WA/BC SIEVED SP</v>
      </c>
      <c r="C54" s="555" t="s">
        <v>7406</v>
      </c>
      <c r="D54" s="555">
        <v>178</v>
      </c>
      <c r="E54" s="783" t="s">
        <v>3081</v>
      </c>
      <c r="F54" s="784" t="s">
        <v>7411</v>
      </c>
      <c r="G54" s="783" t="s">
        <v>3081</v>
      </c>
    </row>
    <row r="55" spans="1:7" x14ac:dyDescent="0.25">
      <c r="A55" s="555">
        <v>50452</v>
      </c>
      <c r="B55" s="555" t="str">
        <f>IFERROR(VLOOKUP(A55,Database!A:B,2,FALSE),"FG not Found")</f>
        <v>ORANGE NAVEL JCONC 60 BX PAIL</v>
      </c>
      <c r="C55" s="555" t="s">
        <v>7406</v>
      </c>
      <c r="D55" s="555">
        <v>96</v>
      </c>
      <c r="E55" s="783" t="s">
        <v>3081</v>
      </c>
      <c r="F55" s="784" t="s">
        <v>7411</v>
      </c>
      <c r="G55" s="783" t="s">
        <v>3081</v>
      </c>
    </row>
    <row r="56" spans="1:7" x14ac:dyDescent="0.25">
      <c r="A56" s="555">
        <v>50471</v>
      </c>
      <c r="B56" s="555" t="str">
        <f>IFERROR(VLOOKUP(A56,Database!A:B,2,FALSE),"FG not Found")</f>
        <v>ORANGE NVL CA PEEL W/ JCONC</v>
      </c>
      <c r="C56" s="555" t="s">
        <v>7406</v>
      </c>
      <c r="D56" s="555">
        <v>171</v>
      </c>
      <c r="E56" s="783" t="s">
        <v>3081</v>
      </c>
      <c r="F56" s="784" t="s">
        <v>7411</v>
      </c>
      <c r="G56" s="783" t="s">
        <v>3081</v>
      </c>
    </row>
    <row r="57" spans="1:7" x14ac:dyDescent="0.25">
      <c r="A57">
        <v>50471</v>
      </c>
      <c r="B57" s="555" t="str">
        <f>IFERROR(VLOOKUP(A57,Database!A:B,2,FALSE),"FG not Found")</f>
        <v>ORANGE NVL CA PEEL W/ JCONC</v>
      </c>
      <c r="C57" s="555" t="s">
        <v>7406</v>
      </c>
      <c r="D57">
        <v>171</v>
      </c>
      <c r="E57" s="783" t="s">
        <v>3081</v>
      </c>
      <c r="F57" s="784" t="s">
        <v>7411</v>
      </c>
      <c r="G57" s="783" t="s">
        <v>3081</v>
      </c>
    </row>
    <row r="58" spans="1:7" x14ac:dyDescent="0.25">
      <c r="A58" s="555">
        <v>50472</v>
      </c>
      <c r="B58" s="555" t="str">
        <f>IFERROR(VLOOKUP(A58,Database!A:B,2,FALSE),"FG not Found")</f>
        <v>ORNG NVL CA PL W/ JCONC HFCS</v>
      </c>
      <c r="C58" s="555" t="s">
        <v>7406</v>
      </c>
      <c r="D58" s="555">
        <v>400</v>
      </c>
      <c r="E58" s="783" t="s">
        <v>3081</v>
      </c>
      <c r="F58" s="784" t="s">
        <v>7411</v>
      </c>
      <c r="G58" s="783" t="s">
        <v>3081</v>
      </c>
    </row>
    <row r="59" spans="1:7" x14ac:dyDescent="0.25">
      <c r="A59" s="555">
        <v>50472</v>
      </c>
      <c r="B59" s="555" t="str">
        <f>IFERROR(VLOOKUP(A59,Database!A:B,2,FALSE),"FG not Found")</f>
        <v>ORNG NVL CA PL W/ JCONC HFCS</v>
      </c>
      <c r="C59" s="555" t="s">
        <v>7406</v>
      </c>
      <c r="D59" s="555">
        <v>300</v>
      </c>
      <c r="E59" s="783" t="s">
        <v>3081</v>
      </c>
      <c r="F59" s="784" t="s">
        <v>7411</v>
      </c>
      <c r="G59" s="783" t="s">
        <v>3081</v>
      </c>
    </row>
    <row r="60" spans="1:7" x14ac:dyDescent="0.25">
      <c r="A60" s="555">
        <v>50519</v>
      </c>
      <c r="B60" s="555" t="str">
        <f>IFERROR(VLOOKUP(A60,Database!A:B,2,FALSE),"FG not Found")</f>
        <v>PEACH FAYE SC BC SP</v>
      </c>
      <c r="C60" s="555" t="s">
        <v>7407</v>
      </c>
      <c r="D60" s="555">
        <v>170</v>
      </c>
      <c r="E60" s="783" t="s">
        <v>3081</v>
      </c>
      <c r="F60" s="784" t="s">
        <v>7411</v>
      </c>
      <c r="G60" s="783" t="s">
        <v>3081</v>
      </c>
    </row>
    <row r="61" spans="1:7" x14ac:dyDescent="0.25">
      <c r="A61">
        <v>50519</v>
      </c>
      <c r="B61" s="555" t="str">
        <f>IFERROR(VLOOKUP(A61,Database!A:B,2,FALSE),"FG not Found")</f>
        <v>PEACH FAYE SC BC SP</v>
      </c>
      <c r="C61" s="555" t="s">
        <v>7407</v>
      </c>
      <c r="D61">
        <v>120</v>
      </c>
      <c r="E61" s="783" t="s">
        <v>3081</v>
      </c>
      <c r="F61" s="784" t="s">
        <v>7411</v>
      </c>
      <c r="G61" s="783" t="s">
        <v>3081</v>
      </c>
    </row>
    <row r="62" spans="1:7" x14ac:dyDescent="0.25">
      <c r="A62" s="687">
        <v>50571</v>
      </c>
      <c r="B62" s="687" t="str">
        <f>IFERROR(VLOOKUP(A62,Database!A:B,2,FALSE),"FG not Found")</f>
        <v>STRAW CA PCONC 28.7 BX</v>
      </c>
      <c r="C62" s="687" t="s">
        <v>7406</v>
      </c>
      <c r="D62" s="687">
        <v>370</v>
      </c>
      <c r="E62" s="988" t="s">
        <v>3081</v>
      </c>
      <c r="F62" s="989" t="s">
        <v>7411</v>
      </c>
      <c r="G62" s="988" t="s">
        <v>3081</v>
      </c>
    </row>
    <row r="63" spans="1:7" x14ac:dyDescent="0.25">
      <c r="A63" s="687">
        <v>50571</v>
      </c>
      <c r="B63" s="687" t="str">
        <f>IFERROR(VLOOKUP(A63,Database!A:B,2,FALSE),"FG not Found")</f>
        <v>STRAW CA PCONC 28.7 BX</v>
      </c>
      <c r="C63" s="687" t="s">
        <v>7406</v>
      </c>
      <c r="D63" s="687">
        <v>370</v>
      </c>
      <c r="E63" s="988" t="s">
        <v>3081</v>
      </c>
      <c r="F63" s="989" t="s">
        <v>7411</v>
      </c>
      <c r="G63" s="988" t="s">
        <v>3081</v>
      </c>
    </row>
    <row r="64" spans="1:7" x14ac:dyDescent="0.25">
      <c r="A64" s="687">
        <v>50571</v>
      </c>
      <c r="B64" s="687" t="str">
        <f>IFERROR(VLOOKUP(A64,Database!A:B,2,FALSE),"FG not Found")</f>
        <v>STRAW CA PCONC 28.7 BX</v>
      </c>
      <c r="C64" s="687" t="s">
        <v>7406</v>
      </c>
      <c r="D64" s="687">
        <v>370</v>
      </c>
      <c r="E64" s="988" t="s">
        <v>3081</v>
      </c>
      <c r="F64" s="989" t="s">
        <v>7411</v>
      </c>
      <c r="G64" s="988" t="s">
        <v>3081</v>
      </c>
    </row>
    <row r="65" spans="1:7" x14ac:dyDescent="0.25">
      <c r="A65" s="687">
        <v>50571</v>
      </c>
      <c r="B65" s="687" t="str">
        <f>IFERROR(VLOOKUP(A65,Database!A:B,2,FALSE),"FG not Found")</f>
        <v>STRAW CA PCONC 28.7 BX</v>
      </c>
      <c r="C65" s="687" t="s">
        <v>7406</v>
      </c>
      <c r="D65" s="687">
        <v>166</v>
      </c>
      <c r="E65" s="988" t="s">
        <v>3081</v>
      </c>
      <c r="F65" s="989" t="s">
        <v>7411</v>
      </c>
      <c r="G65" s="988" t="s">
        <v>3081</v>
      </c>
    </row>
    <row r="66" spans="1:7" x14ac:dyDescent="0.25">
      <c r="A66" s="687">
        <v>50571</v>
      </c>
      <c r="B66" s="687" t="str">
        <f>IFERROR(VLOOKUP(A66,Database!A:B,2,FALSE),"FG not Found")</f>
        <v>STRAW CA PCONC 28.7 BX</v>
      </c>
      <c r="C66" s="687" t="s">
        <v>7407</v>
      </c>
      <c r="D66" s="687">
        <v>90</v>
      </c>
      <c r="E66" s="988" t="s">
        <v>6726</v>
      </c>
      <c r="F66" s="989" t="s">
        <v>7412</v>
      </c>
      <c r="G66" s="988" t="s">
        <v>3081</v>
      </c>
    </row>
    <row r="67" spans="1:7" x14ac:dyDescent="0.25">
      <c r="A67" s="687">
        <v>50571</v>
      </c>
      <c r="B67" s="687" t="str">
        <f>IFERROR(VLOOKUP(A67,Database!A:B,2,FALSE),"FG not Found")</f>
        <v>STRAW CA PCONC 28.7 BX</v>
      </c>
      <c r="C67" s="687" t="s">
        <v>7407</v>
      </c>
      <c r="D67" s="687">
        <v>90</v>
      </c>
      <c r="E67" s="988" t="s">
        <v>6726</v>
      </c>
      <c r="F67" s="989" t="s">
        <v>7412</v>
      </c>
      <c r="G67" s="988" t="s">
        <v>3081</v>
      </c>
    </row>
    <row r="68" spans="1:7" x14ac:dyDescent="0.25">
      <c r="A68" s="687">
        <v>50571</v>
      </c>
      <c r="B68" s="687" t="str">
        <f>IFERROR(VLOOKUP(A68,Database!A:B,2,FALSE),"FG not Found")</f>
        <v>STRAW CA PCONC 28.7 BX</v>
      </c>
      <c r="C68" s="687" t="s">
        <v>7407</v>
      </c>
      <c r="D68" s="687">
        <v>90</v>
      </c>
      <c r="E68" s="988" t="s">
        <v>6726</v>
      </c>
      <c r="F68" s="989" t="s">
        <v>7412</v>
      </c>
      <c r="G68" s="988" t="s">
        <v>3081</v>
      </c>
    </row>
    <row r="69" spans="1:7" x14ac:dyDescent="0.25">
      <c r="A69" s="687">
        <v>50571</v>
      </c>
      <c r="B69" s="687" t="str">
        <f>IFERROR(VLOOKUP(A69,Database!A:B,2,FALSE),"FG not Found")</f>
        <v>STRAW CA PCONC 28.7 BX</v>
      </c>
      <c r="C69" s="687" t="s">
        <v>7407</v>
      </c>
      <c r="D69" s="687">
        <v>90</v>
      </c>
      <c r="E69" s="988" t="s">
        <v>6726</v>
      </c>
      <c r="F69" s="989" t="s">
        <v>7412</v>
      </c>
      <c r="G69" s="988" t="s">
        <v>3081</v>
      </c>
    </row>
    <row r="70" spans="1:7" x14ac:dyDescent="0.25">
      <c r="A70" s="687">
        <v>50571</v>
      </c>
      <c r="B70" s="687" t="str">
        <f>IFERROR(VLOOKUP(A70,Database!A:B,2,FALSE),"FG not Found")</f>
        <v>STRAW CA PCONC 28.7 BX</v>
      </c>
      <c r="C70" s="687" t="s">
        <v>7407</v>
      </c>
      <c r="D70" s="687">
        <v>190</v>
      </c>
      <c r="E70" s="988" t="s">
        <v>3081</v>
      </c>
      <c r="F70" s="989" t="s">
        <v>7411</v>
      </c>
      <c r="G70" s="988" t="s">
        <v>3081</v>
      </c>
    </row>
    <row r="71" spans="1:7" x14ac:dyDescent="0.25">
      <c r="A71" s="555">
        <v>50744</v>
      </c>
      <c r="B71" s="555" t="str">
        <f>IFERROR(VLOOKUP(A71,Database!A:B,2,FALSE),"FG not Found")</f>
        <v>STRAW CA JCONC 42 BX</v>
      </c>
      <c r="C71" s="555" t="s">
        <v>7407</v>
      </c>
      <c r="D71">
        <v>100</v>
      </c>
      <c r="E71" s="783" t="s">
        <v>3081</v>
      </c>
      <c r="F71" s="784" t="s">
        <v>7411</v>
      </c>
      <c r="G71" s="783" t="s">
        <v>3081</v>
      </c>
    </row>
    <row r="72" spans="1:7" x14ac:dyDescent="0.25">
      <c r="A72" s="555">
        <v>50744</v>
      </c>
      <c r="B72" s="555" t="str">
        <f>IFERROR(VLOOKUP(A72,Database!A:B,2,FALSE),"FG not Found")</f>
        <v>STRAW CA JCONC 42 BX</v>
      </c>
      <c r="C72" s="555" t="s">
        <v>7406</v>
      </c>
      <c r="D72">
        <v>440</v>
      </c>
      <c r="E72" s="783" t="s">
        <v>3081</v>
      </c>
      <c r="F72" s="784" t="s">
        <v>7411</v>
      </c>
      <c r="G72" s="783" t="s">
        <v>3081</v>
      </c>
    </row>
    <row r="73" spans="1:7" x14ac:dyDescent="0.25">
      <c r="A73">
        <v>50852</v>
      </c>
      <c r="B73" s="555" t="str">
        <f>IFERROR(VLOOKUP(A73,Database!A:B,2,FALSE),"FG not Found")</f>
        <v>APRICOT PAT 1/2 SLC EP SP</v>
      </c>
      <c r="C73" s="555" t="s">
        <v>7406</v>
      </c>
      <c r="D73">
        <v>340</v>
      </c>
      <c r="E73" s="783" t="s">
        <v>3081</v>
      </c>
      <c r="F73" s="784" t="s">
        <v>7411</v>
      </c>
      <c r="G73" s="783" t="s">
        <v>3081</v>
      </c>
    </row>
    <row r="74" spans="1:7" x14ac:dyDescent="0.25">
      <c r="A74">
        <v>50852</v>
      </c>
      <c r="B74" s="555" t="str">
        <f>IFERROR(VLOOKUP(A74,Database!A:B,2,FALSE),"FG not Found")</f>
        <v>APRICOT PAT 1/2 SLC EP SP</v>
      </c>
      <c r="C74" s="555" t="s">
        <v>7407</v>
      </c>
      <c r="D74">
        <v>170</v>
      </c>
      <c r="E74" s="783" t="s">
        <v>3081</v>
      </c>
      <c r="F74" s="784" t="s">
        <v>7411</v>
      </c>
      <c r="G74" s="783" t="s">
        <v>3081</v>
      </c>
    </row>
    <row r="75" spans="1:7" x14ac:dyDescent="0.25">
      <c r="A75">
        <v>51068</v>
      </c>
      <c r="B75" s="555" t="str">
        <f>IFERROR(VLOOKUP(A75,Database!A:B,2,FALSE),"FG not Found")</f>
        <v>APR PUREE CON 32 BX ORG NONGMO</v>
      </c>
      <c r="C75" s="555" t="s">
        <v>7406</v>
      </c>
      <c r="D75">
        <v>251</v>
      </c>
      <c r="E75" s="783" t="s">
        <v>3081</v>
      </c>
      <c r="F75" s="784" t="s">
        <v>7411</v>
      </c>
      <c r="G75" s="783" t="s">
        <v>6726</v>
      </c>
    </row>
    <row r="76" spans="1:7" x14ac:dyDescent="0.25">
      <c r="A76">
        <v>51083</v>
      </c>
      <c r="B76" s="555" t="str">
        <f>IFERROR(VLOOKUP(A76,Database!A:B,2,FALSE),"FG not Found")</f>
        <v>BLKBRY MAR OR STRND SP</v>
      </c>
      <c r="C76" s="555" t="s">
        <v>7406</v>
      </c>
      <c r="D76">
        <v>178</v>
      </c>
      <c r="E76" s="783" t="s">
        <v>3081</v>
      </c>
      <c r="F76" s="784" t="s">
        <v>7411</v>
      </c>
      <c r="G76" s="783" t="s">
        <v>3081</v>
      </c>
    </row>
    <row r="77" spans="1:7" x14ac:dyDescent="0.25">
      <c r="A77">
        <v>51088</v>
      </c>
      <c r="B77" s="555" t="str">
        <f>IFERROR(VLOOKUP(A77,Database!A:B,2,FALSE),"FG not Found")</f>
        <v>BLKBRY PUR SS ORGNC</v>
      </c>
      <c r="C77" s="555" t="s">
        <v>7406</v>
      </c>
      <c r="D77">
        <v>200</v>
      </c>
      <c r="E77" s="783" t="s">
        <v>3081</v>
      </c>
      <c r="F77" s="784" t="s">
        <v>7411</v>
      </c>
      <c r="G77" s="783" t="s">
        <v>6726</v>
      </c>
    </row>
    <row r="78" spans="1:7" x14ac:dyDescent="0.25">
      <c r="A78">
        <v>51092</v>
      </c>
      <c r="B78" s="555" t="str">
        <f>IFERROR(VLOOKUP(A78,Database!A:B,2,FALSE),"FG not Found")</f>
        <v>BLKBRY MAR PCONC SDLS 40 BX</v>
      </c>
      <c r="C78" s="555" t="s">
        <v>7406</v>
      </c>
      <c r="D78">
        <v>145</v>
      </c>
      <c r="E78" s="783" t="s">
        <v>3081</v>
      </c>
      <c r="F78" s="784" t="s">
        <v>7411</v>
      </c>
      <c r="G78" s="783" t="s">
        <v>3081</v>
      </c>
    </row>
    <row r="79" spans="1:7" x14ac:dyDescent="0.25">
      <c r="A79">
        <v>51098</v>
      </c>
      <c r="B79" s="555" t="str">
        <f>IFERROR(VLOOKUP(A79,Database!A:B,2,FALSE),"FG not Found")</f>
        <v>BLACKBERRY PCONC SDLS 40 BX</v>
      </c>
      <c r="C79" s="555" t="s">
        <v>7406</v>
      </c>
      <c r="D79">
        <v>267</v>
      </c>
      <c r="E79" s="783" t="s">
        <v>3081</v>
      </c>
      <c r="F79" s="784" t="s">
        <v>7411</v>
      </c>
      <c r="G79" s="783" t="s">
        <v>3081</v>
      </c>
    </row>
    <row r="80" spans="1:7" x14ac:dyDescent="0.25">
      <c r="A80">
        <v>51141</v>
      </c>
      <c r="B80" s="555" t="str">
        <f>IFERROR(VLOOKUP(A80,Database!A:B,2,FALSE),"FG not Found")</f>
        <v>BLUBRY NW PCONC SDLS 30 BX</v>
      </c>
      <c r="C80" s="555" t="s">
        <v>7406</v>
      </c>
      <c r="D80">
        <v>44</v>
      </c>
      <c r="E80" s="783" t="s">
        <v>3081</v>
      </c>
      <c r="F80" s="784" t="s">
        <v>7411</v>
      </c>
      <c r="G80" s="783" t="s">
        <v>3081</v>
      </c>
    </row>
    <row r="81" spans="1:7" x14ac:dyDescent="0.25">
      <c r="A81">
        <v>51141</v>
      </c>
      <c r="B81" s="555" t="str">
        <f>IFERROR(VLOOKUP(A81,Database!A:B,2,FALSE),"FG not Found")</f>
        <v>BLUBRY NW PCONC SDLS 30 BX</v>
      </c>
      <c r="C81" s="555" t="s">
        <v>7407</v>
      </c>
      <c r="D81">
        <v>121</v>
      </c>
      <c r="E81" s="783" t="s">
        <v>3081</v>
      </c>
      <c r="F81" s="784" t="s">
        <v>7411</v>
      </c>
      <c r="G81" s="783" t="s">
        <v>3081</v>
      </c>
    </row>
    <row r="82" spans="1:7" x14ac:dyDescent="0.25">
      <c r="A82" s="555">
        <v>51141</v>
      </c>
      <c r="B82" s="555" t="str">
        <f>IFERROR(VLOOKUP(A82,Database!A:B,2,FALSE),"FG not Found")</f>
        <v>BLUBRY NW PCONC SDLS 30 BX</v>
      </c>
      <c r="C82" s="555" t="s">
        <v>7406</v>
      </c>
      <c r="D82">
        <v>156</v>
      </c>
      <c r="E82" s="783" t="s">
        <v>3081</v>
      </c>
      <c r="F82" s="784" t="s">
        <v>7411</v>
      </c>
      <c r="G82" s="783" t="s">
        <v>3081</v>
      </c>
    </row>
    <row r="83" spans="1:7" x14ac:dyDescent="0.25">
      <c r="A83">
        <v>51172</v>
      </c>
      <c r="B83" s="555" t="str">
        <f>IFERROR(VLOOKUP(A83,Database!A:B,2,FALSE),"FG not Found")</f>
        <v>BOYSEN PCONC SDLS 20 BX</v>
      </c>
      <c r="C83" s="555" t="s">
        <v>7406</v>
      </c>
      <c r="D83">
        <v>110</v>
      </c>
      <c r="E83" s="783" t="s">
        <v>3081</v>
      </c>
      <c r="F83" s="784" t="s">
        <v>7411</v>
      </c>
      <c r="G83" s="783" t="s">
        <v>3081</v>
      </c>
    </row>
    <row r="84" spans="1:7" x14ac:dyDescent="0.25">
      <c r="A84">
        <v>51172</v>
      </c>
      <c r="B84" s="555" t="str">
        <f>IFERROR(VLOOKUP(A84,Database!A:B,2,FALSE),"FG not Found")</f>
        <v>BOYSEN PCONC SDLS 20 BX</v>
      </c>
      <c r="C84" s="555" t="s">
        <v>7407</v>
      </c>
      <c r="D84">
        <v>140</v>
      </c>
      <c r="E84" s="783" t="s">
        <v>6726</v>
      </c>
      <c r="F84" s="784" t="s">
        <v>2766</v>
      </c>
      <c r="G84" s="783" t="s">
        <v>3081</v>
      </c>
    </row>
    <row r="85" spans="1:7" x14ac:dyDescent="0.25">
      <c r="A85">
        <v>51172</v>
      </c>
      <c r="B85" s="555" t="str">
        <f>IFERROR(VLOOKUP(A85,Database!A:B,2,FALSE),"FG not Found")</f>
        <v>BOYSEN PCONC SDLS 20 BX</v>
      </c>
      <c r="C85" s="555" t="s">
        <v>7407</v>
      </c>
      <c r="D85">
        <v>140</v>
      </c>
      <c r="E85" s="783" t="s">
        <v>6726</v>
      </c>
      <c r="F85" s="784" t="s">
        <v>2766</v>
      </c>
      <c r="G85" s="783" t="s">
        <v>3081</v>
      </c>
    </row>
    <row r="86" spans="1:7" x14ac:dyDescent="0.25">
      <c r="A86" s="555">
        <v>51172</v>
      </c>
      <c r="B86" s="555" t="str">
        <f>IFERROR(VLOOKUP(A86,Database!A:B,2,FALSE),"FG not Found")</f>
        <v>BOYSEN PCONC SDLS 20 BX</v>
      </c>
      <c r="C86" s="555" t="s">
        <v>7407</v>
      </c>
      <c r="D86">
        <v>140</v>
      </c>
      <c r="E86" s="783" t="s">
        <v>6726</v>
      </c>
      <c r="F86" s="784" t="s">
        <v>2766</v>
      </c>
      <c r="G86" s="783" t="s">
        <v>3081</v>
      </c>
    </row>
    <row r="87" spans="1:7" x14ac:dyDescent="0.25">
      <c r="A87">
        <v>51172</v>
      </c>
      <c r="B87" s="555" t="str">
        <f>IFERROR(VLOOKUP(A87,Database!A:B,2,FALSE),"FG not Found")</f>
        <v>BOYSEN PCONC SDLS 20 BX</v>
      </c>
      <c r="C87" s="555" t="s">
        <v>7407</v>
      </c>
      <c r="D87">
        <v>140</v>
      </c>
      <c r="E87" s="783" t="s">
        <v>6726</v>
      </c>
      <c r="F87" s="784" t="s">
        <v>2766</v>
      </c>
      <c r="G87" s="783" t="s">
        <v>3081</v>
      </c>
    </row>
    <row r="88" spans="1:7" x14ac:dyDescent="0.25">
      <c r="A88" s="687">
        <v>51179</v>
      </c>
      <c r="B88" s="687" t="str">
        <f>IFERROR(VLOOKUP(A88,Database!A:B,2,FALSE),"FG not Found")</f>
        <v>BOYSENBERRY JCONC 60 BX</v>
      </c>
      <c r="C88" s="687" t="s">
        <v>7406</v>
      </c>
      <c r="D88" s="687">
        <v>123</v>
      </c>
      <c r="E88" s="988" t="s">
        <v>3081</v>
      </c>
      <c r="F88" s="989" t="s">
        <v>7411</v>
      </c>
      <c r="G88" s="988" t="s">
        <v>3081</v>
      </c>
    </row>
    <row r="89" spans="1:7" x14ac:dyDescent="0.25">
      <c r="A89" s="687">
        <v>51179</v>
      </c>
      <c r="B89" s="687" t="str">
        <f>IFERROR(VLOOKUP(A89,Database!A:B,2,FALSE),"FG not Found")</f>
        <v>BOYSENBERRY JCONC 60 BX</v>
      </c>
      <c r="C89" s="687" t="s">
        <v>7407</v>
      </c>
      <c r="D89" s="687">
        <v>38</v>
      </c>
      <c r="E89" s="988" t="s">
        <v>6726</v>
      </c>
      <c r="F89" s="989" t="s">
        <v>2766</v>
      </c>
      <c r="G89" s="988" t="s">
        <v>3081</v>
      </c>
    </row>
    <row r="90" spans="1:7" x14ac:dyDescent="0.25">
      <c r="A90" s="687">
        <v>51179</v>
      </c>
      <c r="B90" s="687" t="str">
        <f>IFERROR(VLOOKUP(A90,Database!A:B,2,FALSE),"FG not Found")</f>
        <v>BOYSENBERRY JCONC 60 BX</v>
      </c>
      <c r="C90" s="687" t="s">
        <v>7407</v>
      </c>
      <c r="D90" s="687">
        <v>38</v>
      </c>
      <c r="E90" s="988" t="s">
        <v>6726</v>
      </c>
      <c r="F90" s="989" t="s">
        <v>2766</v>
      </c>
      <c r="G90" s="988" t="s">
        <v>3081</v>
      </c>
    </row>
    <row r="91" spans="1:7" x14ac:dyDescent="0.25">
      <c r="A91" s="687">
        <v>51179</v>
      </c>
      <c r="B91" s="687" t="str">
        <f>IFERROR(VLOOKUP(A91,Database!A:B,2,FALSE),"FG not Found")</f>
        <v>BOYSENBERRY JCONC 60 BX</v>
      </c>
      <c r="C91" s="687" t="s">
        <v>7407</v>
      </c>
      <c r="D91" s="687">
        <v>38</v>
      </c>
      <c r="E91" s="988" t="s">
        <v>6726</v>
      </c>
      <c r="F91" s="989" t="s">
        <v>2766</v>
      </c>
      <c r="G91" s="988" t="s">
        <v>3081</v>
      </c>
    </row>
    <row r="92" spans="1:7" x14ac:dyDescent="0.25">
      <c r="A92" s="687">
        <v>51179</v>
      </c>
      <c r="B92" s="687" t="str">
        <f>IFERROR(VLOOKUP(A92,Database!A:B,2,FALSE),"FG not Found")</f>
        <v>BOYSENBERRY JCONC 60 BX</v>
      </c>
      <c r="C92" s="687" t="s">
        <v>7407</v>
      </c>
      <c r="D92" s="687">
        <v>38</v>
      </c>
      <c r="E92" s="988" t="s">
        <v>6726</v>
      </c>
      <c r="F92" s="989" t="s">
        <v>2766</v>
      </c>
      <c r="G92" s="988" t="s">
        <v>3081</v>
      </c>
    </row>
    <row r="93" spans="1:7" x14ac:dyDescent="0.25">
      <c r="A93">
        <v>51211</v>
      </c>
      <c r="B93" s="555" t="str">
        <f>IFERROR(VLOOKUP(A93,Database!A:B,2,FALSE),"FG not Found")</f>
        <v>BLK RASP NW PCONC SDLS 22.2 BX</v>
      </c>
      <c r="C93" s="555" t="s">
        <v>7406</v>
      </c>
      <c r="D93">
        <v>200</v>
      </c>
      <c r="E93" s="783" t="s">
        <v>3081</v>
      </c>
      <c r="F93" s="784" t="s">
        <v>7411</v>
      </c>
      <c r="G93" s="783" t="s">
        <v>3081</v>
      </c>
    </row>
    <row r="94" spans="1:7" x14ac:dyDescent="0.25">
      <c r="A94" s="555">
        <v>51211</v>
      </c>
      <c r="B94" s="555" t="str">
        <f>IFERROR(VLOOKUP(A94,Database!A:B,2,FALSE),"FG not Found")</f>
        <v>BLK RASP NW PCONC SDLS 22.2 BX</v>
      </c>
      <c r="C94" s="555" t="s">
        <v>7406</v>
      </c>
      <c r="D94">
        <v>197</v>
      </c>
      <c r="E94" s="783" t="s">
        <v>3081</v>
      </c>
      <c r="F94" s="784" t="s">
        <v>7411</v>
      </c>
      <c r="G94" s="783" t="s">
        <v>3081</v>
      </c>
    </row>
    <row r="95" spans="1:7" x14ac:dyDescent="0.25">
      <c r="A95">
        <v>51248</v>
      </c>
      <c r="B95" s="555" t="str">
        <f>IFERROR(VLOOKUP(A95,Database!A:B,2,FALSE),"FG not Found")</f>
        <v>CHERRY BLK SWT MI EP SP</v>
      </c>
      <c r="C95" s="555" t="s">
        <v>7406</v>
      </c>
      <c r="D95">
        <v>255</v>
      </c>
      <c r="E95" s="783" t="s">
        <v>3081</v>
      </c>
      <c r="F95" s="784" t="s">
        <v>7411</v>
      </c>
      <c r="G95" s="783" t="s">
        <v>3081</v>
      </c>
    </row>
    <row r="96" spans="1:7" x14ac:dyDescent="0.25">
      <c r="A96" s="555">
        <v>51304</v>
      </c>
      <c r="B96" s="555" t="str">
        <f>IFERROR(VLOOKUP(A96,Database!A:B,2,FALSE),"FG not Found")</f>
        <v>CRANBRY PUR SS US OCEAN SPRAY</v>
      </c>
      <c r="C96" s="555" t="s">
        <v>7406</v>
      </c>
      <c r="D96">
        <v>318</v>
      </c>
      <c r="E96" s="783" t="s">
        <v>3081</v>
      </c>
      <c r="F96" s="784" t="s">
        <v>7411</v>
      </c>
      <c r="G96" s="783" t="s">
        <v>3081</v>
      </c>
    </row>
    <row r="97" spans="1:7" x14ac:dyDescent="0.25">
      <c r="A97">
        <v>51371</v>
      </c>
      <c r="B97" s="555" t="str">
        <f>IFERROR(VLOOKUP(A97,Database!A:B,2,FALSE),"FG not Found")</f>
        <v>GRAPE CONCRD WA PUR SS DJUCED</v>
      </c>
      <c r="C97" s="555" t="s">
        <v>7406</v>
      </c>
      <c r="D97">
        <v>370</v>
      </c>
      <c r="E97" s="783" t="s">
        <v>3081</v>
      </c>
      <c r="F97" s="784" t="s">
        <v>7411</v>
      </c>
      <c r="G97" s="783" t="s">
        <v>3081</v>
      </c>
    </row>
    <row r="98" spans="1:7" x14ac:dyDescent="0.25">
      <c r="A98" s="687">
        <v>51378</v>
      </c>
      <c r="B98" s="687" t="str">
        <f>IFERROR(VLOOKUP(A98,Database!A:B,2,FALSE),"FG not Found")</f>
        <v>GRP CNCRD WA JCONC 68BX NONGMO</v>
      </c>
      <c r="C98" s="687" t="s">
        <v>7406</v>
      </c>
      <c r="D98" s="687">
        <v>545</v>
      </c>
      <c r="E98" s="988" t="s">
        <v>3081</v>
      </c>
      <c r="F98" s="989" t="s">
        <v>7411</v>
      </c>
      <c r="G98" s="988" t="s">
        <v>3081</v>
      </c>
    </row>
    <row r="99" spans="1:7" x14ac:dyDescent="0.25">
      <c r="A99">
        <v>51436</v>
      </c>
      <c r="B99" s="555" t="str">
        <f>IFERROR(VLOOKUP(A99,Database!A:B,2,FALSE),"FG not Found")</f>
        <v>MANGO PUR 1 X ORG</v>
      </c>
      <c r="C99" s="555" t="s">
        <v>7406</v>
      </c>
      <c r="D99">
        <v>85</v>
      </c>
      <c r="E99" s="783" t="s">
        <v>3081</v>
      </c>
      <c r="F99" s="784" t="s">
        <v>7411</v>
      </c>
      <c r="G99" s="783" t="s">
        <v>6726</v>
      </c>
    </row>
    <row r="100" spans="1:7" x14ac:dyDescent="0.25">
      <c r="A100">
        <v>51523</v>
      </c>
      <c r="B100" s="555" t="str">
        <f>IFERROR(VLOOKUP(A100,Database!A:B,2,FALSE),"FG not Found")</f>
        <v>PNAPPL JCONC 60 BX LO RATIO</v>
      </c>
      <c r="C100" s="555" t="s">
        <v>7406</v>
      </c>
      <c r="D100">
        <v>156</v>
      </c>
      <c r="E100" s="783" t="s">
        <v>3081</v>
      </c>
      <c r="F100" s="784" t="s">
        <v>7411</v>
      </c>
      <c r="G100" s="783" t="s">
        <v>3081</v>
      </c>
    </row>
    <row r="101" spans="1:7" x14ac:dyDescent="0.25">
      <c r="A101">
        <v>51523</v>
      </c>
      <c r="B101" s="555" t="str">
        <f>IFERROR(VLOOKUP(A101,Database!A:B,2,FALSE),"FG not Found")</f>
        <v>PNAPPL JCONC 60 BX LO RATIO</v>
      </c>
      <c r="C101" s="555" t="s">
        <v>7406</v>
      </c>
      <c r="D101">
        <v>470</v>
      </c>
      <c r="E101" s="783" t="s">
        <v>3081</v>
      </c>
      <c r="F101" s="784" t="s">
        <v>7411</v>
      </c>
      <c r="G101" s="783" t="s">
        <v>3081</v>
      </c>
    </row>
    <row r="102" spans="1:7" x14ac:dyDescent="0.25">
      <c r="A102">
        <v>51526</v>
      </c>
      <c r="B102" s="555" t="str">
        <f>IFERROR(VLOOKUP(A102,Database!A:B,2,FALSE),"FG not Found")</f>
        <v>PNAPPL CC W/ JCE ASEP DEL MNT</v>
      </c>
      <c r="C102" s="555" t="s">
        <v>7406</v>
      </c>
      <c r="D102">
        <v>198</v>
      </c>
      <c r="E102" s="783" t="s">
        <v>3081</v>
      </c>
      <c r="F102" s="784" t="s">
        <v>7411</v>
      </c>
      <c r="G102" s="783" t="s">
        <v>3081</v>
      </c>
    </row>
    <row r="103" spans="1:7" x14ac:dyDescent="0.25">
      <c r="A103">
        <v>51593</v>
      </c>
      <c r="B103" s="555" t="str">
        <f>IFERROR(VLOOKUP(A103,Database!A:B,2,FALSE),"FG not Found")</f>
        <v>RED RASP NW PCONC SDLS 42 BX</v>
      </c>
      <c r="C103" s="555" t="s">
        <v>7406</v>
      </c>
      <c r="D103">
        <v>225</v>
      </c>
      <c r="E103" s="783" t="s">
        <v>3081</v>
      </c>
      <c r="F103" s="784" t="s">
        <v>7411</v>
      </c>
      <c r="G103" s="783" t="s">
        <v>3081</v>
      </c>
    </row>
    <row r="104" spans="1:7" x14ac:dyDescent="0.25">
      <c r="A104">
        <v>51606</v>
      </c>
      <c r="B104" s="555" t="str">
        <f>IFERROR(VLOOKUP(A104,Database!A:B,2,FALSE),"FG not Found")</f>
        <v>RED RASP WA/BC STRND SP</v>
      </c>
      <c r="C104" s="555" t="s">
        <v>7406</v>
      </c>
      <c r="D104">
        <v>355</v>
      </c>
      <c r="E104" s="783" t="s">
        <v>3081</v>
      </c>
      <c r="F104" s="784" t="s">
        <v>7411</v>
      </c>
      <c r="G104" s="783" t="s">
        <v>3081</v>
      </c>
    </row>
    <row r="105" spans="1:7" x14ac:dyDescent="0.25">
      <c r="A105">
        <v>51614</v>
      </c>
      <c r="B105" s="555" t="str">
        <f>IFERROR(VLOOKUP(A105,Database!A:B,2,FALSE),"FG not Found")</f>
        <v>RED RASP PUR SS ORGNC</v>
      </c>
      <c r="C105" s="555" t="s">
        <v>7406</v>
      </c>
      <c r="D105">
        <v>70</v>
      </c>
      <c r="E105" s="783" t="s">
        <v>3081</v>
      </c>
      <c r="F105" s="784" t="s">
        <v>7411</v>
      </c>
      <c r="G105" s="783" t="s">
        <v>6726</v>
      </c>
    </row>
    <row r="106" spans="1:7" x14ac:dyDescent="0.25">
      <c r="A106">
        <v>51614</v>
      </c>
      <c r="B106" s="555" t="str">
        <f>IFERROR(VLOOKUP(A106,Database!A:B,2,FALSE),"FG not Found")</f>
        <v>RED RASP PUR SS ORGNC</v>
      </c>
      <c r="C106" s="555" t="s">
        <v>7406</v>
      </c>
      <c r="D106">
        <v>140</v>
      </c>
      <c r="E106" s="783" t="s">
        <v>3081</v>
      </c>
      <c r="F106" s="784" t="s">
        <v>7411</v>
      </c>
      <c r="G106" s="783" t="s">
        <v>6726</v>
      </c>
    </row>
    <row r="107" spans="1:7" x14ac:dyDescent="0.25">
      <c r="A107">
        <v>51676</v>
      </c>
      <c r="B107" s="555" t="str">
        <f>IFERROR(VLOOKUP(A107,Database!A:B,2,FALSE),"FG not Found")</f>
        <v>STRAW MED CA WHOLE 5+1 HFCS</v>
      </c>
      <c r="C107" s="555" t="s">
        <v>7407</v>
      </c>
      <c r="D107">
        <v>288</v>
      </c>
      <c r="E107" s="783" t="s">
        <v>6726</v>
      </c>
      <c r="F107" s="784" t="s">
        <v>7412</v>
      </c>
      <c r="G107" s="783" t="s">
        <v>3081</v>
      </c>
    </row>
    <row r="108" spans="1:7" x14ac:dyDescent="0.25">
      <c r="A108">
        <v>51676</v>
      </c>
      <c r="B108" s="555" t="str">
        <f>IFERROR(VLOOKUP(A108,Database!A:B,2,FALSE),"FG not Found")</f>
        <v>STRAW MED CA WHOLE 5+1 HFCS</v>
      </c>
      <c r="C108" s="555" t="s">
        <v>7407</v>
      </c>
      <c r="D108">
        <v>288</v>
      </c>
      <c r="E108" s="783" t="s">
        <v>6726</v>
      </c>
      <c r="F108" s="784" t="s">
        <v>7412</v>
      </c>
      <c r="G108" s="783" t="s">
        <v>3081</v>
      </c>
    </row>
    <row r="109" spans="1:7" x14ac:dyDescent="0.25">
      <c r="A109">
        <v>51676</v>
      </c>
      <c r="B109" s="555" t="str">
        <f>IFERROR(VLOOKUP(A109,Database!A:B,2,FALSE),"FG not Found")</f>
        <v>STRAW MED CA WHOLE 5+1 HFCS</v>
      </c>
      <c r="C109" s="555" t="s">
        <v>7407</v>
      </c>
      <c r="D109">
        <v>288</v>
      </c>
      <c r="E109" s="783" t="s">
        <v>6726</v>
      </c>
      <c r="F109" s="784" t="s">
        <v>7412</v>
      </c>
      <c r="G109" s="783" t="s">
        <v>3081</v>
      </c>
    </row>
    <row r="110" spans="1:7" x14ac:dyDescent="0.25">
      <c r="A110">
        <v>51676</v>
      </c>
      <c r="B110" s="555" t="str">
        <f>IFERROR(VLOOKUP(A110,Database!A:B,2,FALSE),"FG not Found")</f>
        <v>STRAW MED CA WHOLE 5+1 HFCS</v>
      </c>
      <c r="C110" s="555" t="s">
        <v>7407</v>
      </c>
      <c r="D110">
        <v>288</v>
      </c>
      <c r="E110" s="783" t="s">
        <v>6726</v>
      </c>
      <c r="F110" s="784" t="s">
        <v>7412</v>
      </c>
      <c r="G110" s="783" t="s">
        <v>3081</v>
      </c>
    </row>
    <row r="111" spans="1:7" x14ac:dyDescent="0.25">
      <c r="A111">
        <v>51676</v>
      </c>
      <c r="B111" s="555" t="str">
        <f>IFERROR(VLOOKUP(A111,Database!A:B,2,FALSE),"FG not Found")</f>
        <v>STRAW MED CA WHOLE 5+1 HFCS</v>
      </c>
      <c r="C111" s="555" t="s">
        <v>7407</v>
      </c>
      <c r="D111">
        <v>384</v>
      </c>
      <c r="E111" s="783" t="s">
        <v>3081</v>
      </c>
      <c r="F111" s="784" t="s">
        <v>7411</v>
      </c>
      <c r="G111" s="783" t="s">
        <v>3081</v>
      </c>
    </row>
    <row r="112" spans="1:7" x14ac:dyDescent="0.25">
      <c r="A112">
        <v>51676</v>
      </c>
      <c r="B112" s="555" t="str">
        <f>IFERROR(VLOOKUP(A112,Database!A:B,2,FALSE),"FG not Found")</f>
        <v>STRAW MED CA WHOLE 5+1 HFCS</v>
      </c>
      <c r="C112" s="555" t="s">
        <v>7407</v>
      </c>
      <c r="D112">
        <v>384</v>
      </c>
      <c r="E112" s="783" t="s">
        <v>3081</v>
      </c>
      <c r="F112" s="784" t="s">
        <v>7411</v>
      </c>
      <c r="G112" s="783" t="s">
        <v>3081</v>
      </c>
    </row>
    <row r="113" spans="1:7" x14ac:dyDescent="0.25">
      <c r="A113">
        <v>51676</v>
      </c>
      <c r="B113" s="555" t="str">
        <f>IFERROR(VLOOKUP(A113,Database!A:B,2,FALSE),"FG not Found")</f>
        <v>STRAW MED CA WHOLE 5+1 HFCS</v>
      </c>
      <c r="C113" s="555" t="s">
        <v>7407</v>
      </c>
      <c r="D113">
        <v>384</v>
      </c>
      <c r="E113" s="783" t="s">
        <v>3081</v>
      </c>
      <c r="F113" s="784" t="s">
        <v>7411</v>
      </c>
      <c r="G113" s="783" t="s">
        <v>3081</v>
      </c>
    </row>
    <row r="114" spans="1:7" x14ac:dyDescent="0.25">
      <c r="A114">
        <v>51676</v>
      </c>
      <c r="B114" s="555" t="str">
        <f>IFERROR(VLOOKUP(A114,Database!A:B,2,FALSE),"FG not Found")</f>
        <v>STRAW MED CA WHOLE 5+1 HFCS</v>
      </c>
      <c r="C114" s="555" t="s">
        <v>7407</v>
      </c>
      <c r="D114">
        <v>384</v>
      </c>
      <c r="E114" s="783" t="s">
        <v>3081</v>
      </c>
      <c r="F114" s="784" t="s">
        <v>7411</v>
      </c>
      <c r="G114" s="783" t="s">
        <v>3081</v>
      </c>
    </row>
    <row r="115" spans="1:7" x14ac:dyDescent="0.25">
      <c r="A115">
        <v>51676</v>
      </c>
      <c r="B115" s="555" t="str">
        <f>IFERROR(VLOOKUP(A115,Database!A:B,2,FALSE),"FG not Found")</f>
        <v>STRAW MED CA WHOLE 5+1 HFCS</v>
      </c>
      <c r="C115" s="555" t="s">
        <v>7407</v>
      </c>
      <c r="D115">
        <v>127</v>
      </c>
      <c r="E115" s="783" t="s">
        <v>3081</v>
      </c>
      <c r="F115" s="784" t="s">
        <v>7411</v>
      </c>
      <c r="G115" s="783" t="s">
        <v>3081</v>
      </c>
    </row>
    <row r="116" spans="1:7" x14ac:dyDescent="0.25">
      <c r="A116">
        <v>51676</v>
      </c>
      <c r="B116" s="555" t="str">
        <f>IFERROR(VLOOKUP(A116,Database!A:B,2,FALSE),"FG not Found")</f>
        <v>STRAW MED CA WHOLE 5+1 HFCS</v>
      </c>
      <c r="C116" s="555" t="s">
        <v>7407</v>
      </c>
      <c r="D116">
        <v>188</v>
      </c>
      <c r="E116" s="783" t="s">
        <v>3081</v>
      </c>
      <c r="F116" s="784" t="s">
        <v>7411</v>
      </c>
      <c r="G116" s="783" t="s">
        <v>3081</v>
      </c>
    </row>
    <row r="117" spans="1:7" x14ac:dyDescent="0.25">
      <c r="A117" s="555">
        <v>51676</v>
      </c>
      <c r="B117" s="555" t="str">
        <f>IFERROR(VLOOKUP(A117,Database!A:B,2,FALSE),"FG not Found")</f>
        <v>STRAW MED CA WHOLE 5+1 HFCS</v>
      </c>
      <c r="C117" s="555" t="s">
        <v>7407</v>
      </c>
      <c r="D117">
        <v>192</v>
      </c>
      <c r="E117" s="783" t="s">
        <v>3081</v>
      </c>
      <c r="F117" s="784" t="s">
        <v>7411</v>
      </c>
      <c r="G117" s="783" t="s">
        <v>3081</v>
      </c>
    </row>
    <row r="118" spans="1:7" x14ac:dyDescent="0.25">
      <c r="A118" s="555">
        <v>51712</v>
      </c>
      <c r="B118" s="555" t="str">
        <f>IFERROR(VLOOKUP(A118,Database!A:B,2,FALSE),"FG not Found")</f>
        <v>TOMATO DICED WITH JUICE US</v>
      </c>
      <c r="C118" s="555" t="s">
        <v>7406</v>
      </c>
      <c r="D118">
        <v>372</v>
      </c>
      <c r="E118" s="783" t="s">
        <v>3081</v>
      </c>
      <c r="F118" s="784" t="s">
        <v>7411</v>
      </c>
      <c r="G118" s="783" t="s">
        <v>3081</v>
      </c>
    </row>
    <row r="119" spans="1:7" x14ac:dyDescent="0.25">
      <c r="A119">
        <v>51712</v>
      </c>
      <c r="B119" s="555" t="str">
        <f>IFERROR(VLOOKUP(A119,Database!A:B,2,FALSE),"FG not Found")</f>
        <v>TOMATO DICED WITH JUICE US</v>
      </c>
      <c r="C119" s="555" t="s">
        <v>7407</v>
      </c>
      <c r="D119">
        <v>253</v>
      </c>
      <c r="E119" s="783" t="s">
        <v>3081</v>
      </c>
      <c r="F119" s="784" t="s">
        <v>7411</v>
      </c>
      <c r="G119" s="783" t="s">
        <v>3081</v>
      </c>
    </row>
    <row r="120" spans="1:7" x14ac:dyDescent="0.25">
      <c r="A120">
        <v>52212</v>
      </c>
      <c r="B120" s="555" t="str">
        <f>IFERROR(VLOOKUP(A120,Database!A:B,2,FALSE),"FG not Found")</f>
        <v>STRAW CA PCONC SDLS 16BX</v>
      </c>
      <c r="C120" s="555" t="s">
        <v>7407</v>
      </c>
      <c r="D120">
        <v>270</v>
      </c>
      <c r="E120" s="783" t="s">
        <v>3081</v>
      </c>
      <c r="F120" s="784" t="s">
        <v>7411</v>
      </c>
      <c r="G120" s="783" t="s">
        <v>3081</v>
      </c>
    </row>
    <row r="121" spans="1:7" x14ac:dyDescent="0.25">
      <c r="A121">
        <v>54150</v>
      </c>
      <c r="B121" s="555" t="str">
        <f>IFERROR(VLOOKUP(A121,Database!A:B,2,FALSE),"FG not Found")</f>
        <v>LIME JCONC 59 DEG</v>
      </c>
      <c r="C121" s="555" t="s">
        <v>7406</v>
      </c>
      <c r="D121">
        <v>546</v>
      </c>
      <c r="E121" s="783" t="s">
        <v>3081</v>
      </c>
      <c r="F121" s="784" t="s">
        <v>7411</v>
      </c>
      <c r="G121" s="783" t="s">
        <v>3081</v>
      </c>
    </row>
    <row r="122" spans="1:7" x14ac:dyDescent="0.25">
      <c r="A122">
        <v>54150</v>
      </c>
      <c r="B122" s="555" t="str">
        <f>IFERROR(VLOOKUP(A122,Database!A:B,2,FALSE),"FG not Found")</f>
        <v>LIME JCONC 59 DEG</v>
      </c>
      <c r="C122" s="555" t="s">
        <v>7406</v>
      </c>
      <c r="D122">
        <v>546</v>
      </c>
      <c r="E122" s="783" t="s">
        <v>3081</v>
      </c>
      <c r="F122" s="784" t="s">
        <v>7411</v>
      </c>
      <c r="G122" s="783" t="s">
        <v>3081</v>
      </c>
    </row>
    <row r="123" spans="1:7" x14ac:dyDescent="0.25">
      <c r="A123">
        <v>54150</v>
      </c>
      <c r="B123" s="555" t="str">
        <f>IFERROR(VLOOKUP(A123,Database!A:B,2,FALSE),"FG not Found")</f>
        <v>LIME JCONC 59 DEG</v>
      </c>
      <c r="C123" t="s">
        <v>7406</v>
      </c>
      <c r="D123">
        <v>546</v>
      </c>
      <c r="E123" s="783" t="s">
        <v>3081</v>
      </c>
      <c r="F123" s="784" t="s">
        <v>7411</v>
      </c>
      <c r="G123" s="783" t="s">
        <v>3081</v>
      </c>
    </row>
    <row r="124" spans="1:7" x14ac:dyDescent="0.25">
      <c r="B124" s="555" t="str">
        <f>IFERROR(VLOOKUP(A124,Database!A:B,2,FALSE),"FG not Found")</f>
        <v>FG not Found</v>
      </c>
    </row>
    <row r="125" spans="1:7" x14ac:dyDescent="0.25">
      <c r="B125" s="555" t="str">
        <f>IFERROR(VLOOKUP(A125,Database!A:B,2,FALSE),"FG not Found")</f>
        <v>FG not Found</v>
      </c>
    </row>
    <row r="126" spans="1:7" x14ac:dyDescent="0.25">
      <c r="B126" s="555" t="str">
        <f>IFERROR(VLOOKUP(A126,Database!A:B,2,FALSE),"FG not Found")</f>
        <v>FG not Found</v>
      </c>
    </row>
    <row r="127" spans="1:7" x14ac:dyDescent="0.25">
      <c r="B127" s="555" t="str">
        <f>IFERROR(VLOOKUP(A127,Database!A:B,2,FALSE),"FG not Found")</f>
        <v>FG not Found</v>
      </c>
    </row>
    <row r="128" spans="1:7" x14ac:dyDescent="0.25">
      <c r="B128" s="555" t="str">
        <f>IFERROR(VLOOKUP(A128,Database!A:B,2,FALSE),"FG not Found")</f>
        <v>FG not Found</v>
      </c>
    </row>
    <row r="129" spans="2:2" x14ac:dyDescent="0.25">
      <c r="B129" s="555" t="str">
        <f>IFERROR(VLOOKUP(A129,Database!A:B,2,FALSE),"FG not Found")</f>
        <v>FG not Found</v>
      </c>
    </row>
    <row r="130" spans="2:2" x14ac:dyDescent="0.25">
      <c r="B130" s="555" t="str">
        <f>IFERROR(VLOOKUP(A130,Database!A:B,2,FALSE),"FG not Found")</f>
        <v>FG not Found</v>
      </c>
    </row>
    <row r="131" spans="2:2" x14ac:dyDescent="0.25">
      <c r="B131" s="555" t="str">
        <f>IFERROR(VLOOKUP(A131,Database!A:B,2,FALSE),"FG not Found")</f>
        <v>FG not Found</v>
      </c>
    </row>
    <row r="132" spans="2:2" x14ac:dyDescent="0.25">
      <c r="B132" s="555" t="str">
        <f>IFERROR(VLOOKUP(A132,Database!A:B,2,FALSE),"FG not Found")</f>
        <v>FG not Found</v>
      </c>
    </row>
    <row r="133" spans="2:2" x14ac:dyDescent="0.25">
      <c r="B133" s="555" t="str">
        <f>IFERROR(VLOOKUP(A133,Database!A:B,2,FALSE),"FG not Found")</f>
        <v>FG not Found</v>
      </c>
    </row>
    <row r="134" spans="2:2" x14ac:dyDescent="0.25">
      <c r="B134" s="555" t="str">
        <f>IFERROR(VLOOKUP(A134,Database!A:B,2,FALSE),"FG not Found")</f>
        <v>FG not Found</v>
      </c>
    </row>
    <row r="135" spans="2:2" x14ac:dyDescent="0.25">
      <c r="B135" s="555" t="str">
        <f>IFERROR(VLOOKUP(A135,Database!A:B,2,FALSE),"FG not Found")</f>
        <v>FG not Found</v>
      </c>
    </row>
    <row r="136" spans="2:2" x14ac:dyDescent="0.25">
      <c r="B136" s="555" t="str">
        <f>IFERROR(VLOOKUP(A136,Database!A:B,2,FALSE),"FG not Found")</f>
        <v>FG not Found</v>
      </c>
    </row>
    <row r="137" spans="2:2" x14ac:dyDescent="0.25">
      <c r="B137" s="555" t="str">
        <f>IFERROR(VLOOKUP(A137,Database!A:B,2,FALSE),"FG not Found")</f>
        <v>FG not Found</v>
      </c>
    </row>
    <row r="138" spans="2:2" x14ac:dyDescent="0.25">
      <c r="B138" s="555" t="str">
        <f>IFERROR(VLOOKUP(A138,Database!A:B,2,FALSE),"FG not Found")</f>
        <v>FG not Found</v>
      </c>
    </row>
    <row r="139" spans="2:2" x14ac:dyDescent="0.25">
      <c r="B139" s="555" t="str">
        <f>IFERROR(VLOOKUP(A139,Database!A:B,2,FALSE),"FG not Found")</f>
        <v>FG not Found</v>
      </c>
    </row>
    <row r="140" spans="2:2" x14ac:dyDescent="0.25">
      <c r="B140" s="555" t="str">
        <f>IFERROR(VLOOKUP(A140,Database!A:B,2,FALSE),"FG not Found")</f>
        <v>FG not Found</v>
      </c>
    </row>
    <row r="141" spans="2:2" x14ac:dyDescent="0.25">
      <c r="B141" s="555" t="str">
        <f>IFERROR(VLOOKUP(A141,Database!A:B,2,FALSE),"FG not Found")</f>
        <v>FG not Found</v>
      </c>
    </row>
    <row r="142" spans="2:2" x14ac:dyDescent="0.25">
      <c r="B142" s="555" t="str">
        <f>IFERROR(VLOOKUP(A142,Database!A:B,2,FALSE),"FG not Found")</f>
        <v>FG not Found</v>
      </c>
    </row>
    <row r="143" spans="2:2" x14ac:dyDescent="0.25">
      <c r="B143" s="555" t="str">
        <f>IFERROR(VLOOKUP(A143,Database!A:B,2,FALSE),"FG not Found")</f>
        <v>FG not Found</v>
      </c>
    </row>
    <row r="144" spans="2:2" x14ac:dyDescent="0.25">
      <c r="B144" s="555" t="str">
        <f>IFERROR(VLOOKUP(A144,Database!A:B,2,FALSE),"FG not Found")</f>
        <v>FG not Found</v>
      </c>
    </row>
    <row r="145" spans="2:2" x14ac:dyDescent="0.25">
      <c r="B145" s="555" t="str">
        <f>IFERROR(VLOOKUP(A145,Database!A:B,2,FALSE),"FG not Found")</f>
        <v>FG not Found</v>
      </c>
    </row>
    <row r="146" spans="2:2" x14ac:dyDescent="0.25">
      <c r="B146" s="555" t="str">
        <f>IFERROR(VLOOKUP(A146,Database!A:B,2,FALSE),"FG not Found")</f>
        <v>FG not Found</v>
      </c>
    </row>
    <row r="147" spans="2:2" x14ac:dyDescent="0.25">
      <c r="B147" s="555" t="str">
        <f>IFERROR(VLOOKUP(A147,Database!A:B,2,FALSE),"FG not Found")</f>
        <v>FG not Found</v>
      </c>
    </row>
    <row r="148" spans="2:2" x14ac:dyDescent="0.25">
      <c r="B148" s="555" t="str">
        <f>IFERROR(VLOOKUP(A148,Database!A:B,2,FALSE),"FG not Found")</f>
        <v>FG not Found</v>
      </c>
    </row>
    <row r="149" spans="2:2" x14ac:dyDescent="0.25">
      <c r="B149" s="555" t="str">
        <f>IFERROR(VLOOKUP(A149,Database!A:B,2,FALSE),"FG not Found")</f>
        <v>FG not Found</v>
      </c>
    </row>
    <row r="150" spans="2:2" x14ac:dyDescent="0.25">
      <c r="B150" s="555" t="str">
        <f>IFERROR(VLOOKUP(A150,Database!A:B,2,FALSE),"FG not Found")</f>
        <v>FG not Found</v>
      </c>
    </row>
    <row r="151" spans="2:2" x14ac:dyDescent="0.25">
      <c r="B151" s="555" t="str">
        <f>IFERROR(VLOOKUP(A151,Database!A:B,2,FALSE),"FG not Found")</f>
        <v>FG not Found</v>
      </c>
    </row>
    <row r="152" spans="2:2" x14ac:dyDescent="0.25">
      <c r="B152" s="555" t="str">
        <f>IFERROR(VLOOKUP(A152,Database!A:B,2,FALSE),"FG not Found")</f>
        <v>FG not Found</v>
      </c>
    </row>
    <row r="153" spans="2:2" x14ac:dyDescent="0.25">
      <c r="B153" s="555" t="str">
        <f>IFERROR(VLOOKUP(A153,Database!A:B,2,FALSE),"FG not Found")</f>
        <v>FG not Found</v>
      </c>
    </row>
    <row r="154" spans="2:2" x14ac:dyDescent="0.25">
      <c r="B154" s="555" t="str">
        <f>IFERROR(VLOOKUP(A154,Database!A:B,2,FALSE),"FG not Found")</f>
        <v>FG not Found</v>
      </c>
    </row>
    <row r="155" spans="2:2" x14ac:dyDescent="0.25">
      <c r="B155" s="555" t="str">
        <f>IFERROR(VLOOKUP(A155,Database!A:B,2,FALSE),"FG not Found")</f>
        <v>FG not Found</v>
      </c>
    </row>
    <row r="156" spans="2:2" x14ac:dyDescent="0.25">
      <c r="B156" s="555" t="str">
        <f>IFERROR(VLOOKUP(A156,Database!A:B,2,FALSE),"FG not Found")</f>
        <v>FG not Found</v>
      </c>
    </row>
    <row r="157" spans="2:2" x14ac:dyDescent="0.25">
      <c r="B157" s="555" t="str">
        <f>IFERROR(VLOOKUP(A157,Database!A:B,2,FALSE),"FG not Found")</f>
        <v>FG not Found</v>
      </c>
    </row>
    <row r="158" spans="2:2" x14ac:dyDescent="0.25">
      <c r="B158" s="555" t="str">
        <f>IFERROR(VLOOKUP(A158,Database!A:B,2,FALSE),"FG not Found")</f>
        <v>FG not Found</v>
      </c>
    </row>
    <row r="159" spans="2:2" x14ac:dyDescent="0.25">
      <c r="B159" s="555" t="str">
        <f>IFERROR(VLOOKUP(A159,Database!A:B,2,FALSE),"FG not Found")</f>
        <v>FG not Found</v>
      </c>
    </row>
    <row r="160" spans="2:2" x14ac:dyDescent="0.25">
      <c r="B160" s="555" t="str">
        <f>IFERROR(VLOOKUP(A160,Database!A:B,2,FALSE),"FG not Found")</f>
        <v>FG not Found</v>
      </c>
    </row>
    <row r="161" spans="2:2" x14ac:dyDescent="0.25">
      <c r="B161" s="555" t="str">
        <f>IFERROR(VLOOKUP(A161,Database!A:B,2,FALSE),"FG not Found")</f>
        <v>FG not Found</v>
      </c>
    </row>
    <row r="162" spans="2:2" x14ac:dyDescent="0.25">
      <c r="B162" s="555" t="str">
        <f>IFERROR(VLOOKUP(A162,Database!A:B,2,FALSE),"FG not Found")</f>
        <v>FG not Found</v>
      </c>
    </row>
    <row r="163" spans="2:2" x14ac:dyDescent="0.25">
      <c r="B163" s="555" t="str">
        <f>IFERROR(VLOOKUP(A163,Database!A:B,2,FALSE),"FG not Found")</f>
        <v>FG not Found</v>
      </c>
    </row>
    <row r="164" spans="2:2" x14ac:dyDescent="0.25">
      <c r="B164" s="555" t="str">
        <f>IFERROR(VLOOKUP(A164,Database!A:B,2,FALSE),"FG not Found")</f>
        <v>FG not Found</v>
      </c>
    </row>
    <row r="165" spans="2:2" x14ac:dyDescent="0.25">
      <c r="B165" s="555" t="str">
        <f>IFERROR(VLOOKUP(A165,Database!A:B,2,FALSE),"FG not Found")</f>
        <v>FG not Found</v>
      </c>
    </row>
    <row r="166" spans="2:2" x14ac:dyDescent="0.25">
      <c r="B166" s="555" t="str">
        <f>IFERROR(VLOOKUP(A166,Database!A:B,2,FALSE),"FG not Found")</f>
        <v>FG not Found</v>
      </c>
    </row>
    <row r="167" spans="2:2" x14ac:dyDescent="0.25">
      <c r="B167" s="555" t="str">
        <f>IFERROR(VLOOKUP(A167,Database!A:B,2,FALSE),"FG not Found")</f>
        <v>FG not Found</v>
      </c>
    </row>
    <row r="168" spans="2:2" x14ac:dyDescent="0.25">
      <c r="B168" s="555" t="str">
        <f>IFERROR(VLOOKUP(A168,Database!A:B,2,FALSE),"FG not Found")</f>
        <v>FG not Found</v>
      </c>
    </row>
    <row r="169" spans="2:2" x14ac:dyDescent="0.25">
      <c r="B169" s="555" t="str">
        <f>IFERROR(VLOOKUP(A169,Database!A:B,2,FALSE),"FG not Found")</f>
        <v>FG not Found</v>
      </c>
    </row>
    <row r="170" spans="2:2" x14ac:dyDescent="0.25">
      <c r="B170" s="555" t="str">
        <f>IFERROR(VLOOKUP(A170,Database!A:B,2,FALSE),"FG not Found")</f>
        <v>FG not Found</v>
      </c>
    </row>
    <row r="171" spans="2:2" x14ac:dyDescent="0.25">
      <c r="B171" s="555" t="str">
        <f>IFERROR(VLOOKUP(A171,Database!A:B,2,FALSE),"FG not Found")</f>
        <v>FG not Found</v>
      </c>
    </row>
    <row r="172" spans="2:2" x14ac:dyDescent="0.25">
      <c r="B172" s="555" t="str">
        <f>IFERROR(VLOOKUP(A172,Database!A:B,2,FALSE),"FG not Found")</f>
        <v>FG not Found</v>
      </c>
    </row>
    <row r="173" spans="2:2" x14ac:dyDescent="0.25">
      <c r="B173" s="555" t="str">
        <f>IFERROR(VLOOKUP(A173,Database!A:B,2,FALSE),"FG not Found")</f>
        <v>FG not Found</v>
      </c>
    </row>
    <row r="174" spans="2:2" x14ac:dyDescent="0.25">
      <c r="B174" s="555" t="str">
        <f>IFERROR(VLOOKUP(A174,Database!A:B,2,FALSE),"FG not Found")</f>
        <v>FG not Found</v>
      </c>
    </row>
    <row r="175" spans="2:2" x14ac:dyDescent="0.25">
      <c r="B175" s="555" t="str">
        <f>IFERROR(VLOOKUP(A175,Database!A:B,2,FALSE),"FG not Found")</f>
        <v>FG not Found</v>
      </c>
    </row>
    <row r="176" spans="2:2" x14ac:dyDescent="0.25">
      <c r="B176" s="555" t="str">
        <f>IFERROR(VLOOKUP(A176,Database!A:B,2,FALSE),"FG not Found")</f>
        <v>FG not Found</v>
      </c>
    </row>
    <row r="177" spans="2:2" x14ac:dyDescent="0.25">
      <c r="B177" s="555" t="str">
        <f>IFERROR(VLOOKUP(A177,Database!A:B,2,FALSE),"FG not Found")</f>
        <v>FG not Found</v>
      </c>
    </row>
    <row r="178" spans="2:2" x14ac:dyDescent="0.25">
      <c r="B178" s="555" t="str">
        <f>IFERROR(VLOOKUP(A178,Database!A:B,2,FALSE),"FG not Found")</f>
        <v>FG not Found</v>
      </c>
    </row>
    <row r="179" spans="2:2" x14ac:dyDescent="0.25">
      <c r="B179" s="555" t="str">
        <f>IFERROR(VLOOKUP(A179,Database!A:B,2,FALSE),"FG not Found")</f>
        <v>FG not Found</v>
      </c>
    </row>
    <row r="180" spans="2:2" x14ac:dyDescent="0.25">
      <c r="B180" s="555" t="str">
        <f>IFERROR(VLOOKUP(A180,Database!A:B,2,FALSE),"FG not Found")</f>
        <v>FG not Found</v>
      </c>
    </row>
    <row r="181" spans="2:2" x14ac:dyDescent="0.25">
      <c r="B181" s="555" t="str">
        <f>IFERROR(VLOOKUP(A181,Database!A:B,2,FALSE),"FG not Found")</f>
        <v>FG not Found</v>
      </c>
    </row>
    <row r="182" spans="2:2" x14ac:dyDescent="0.25">
      <c r="B182" s="555" t="str">
        <f>IFERROR(VLOOKUP(A182,Database!A:B,2,FALSE),"FG not Found")</f>
        <v>FG not Found</v>
      </c>
    </row>
    <row r="183" spans="2:2" x14ac:dyDescent="0.25">
      <c r="B183" s="555" t="str">
        <f>IFERROR(VLOOKUP(A183,Database!A:B,2,FALSE),"FG not Found")</f>
        <v>FG not Found</v>
      </c>
    </row>
    <row r="184" spans="2:2" x14ac:dyDescent="0.25">
      <c r="B184" s="555" t="str">
        <f>IFERROR(VLOOKUP(A184,Database!A:B,2,FALSE),"FG not Found")</f>
        <v>FG not Found</v>
      </c>
    </row>
    <row r="185" spans="2:2" x14ac:dyDescent="0.25">
      <c r="B185" s="555" t="str">
        <f>IFERROR(VLOOKUP(A185,Database!A:B,2,FALSE),"FG not Found")</f>
        <v>FG not Found</v>
      </c>
    </row>
    <row r="186" spans="2:2" x14ac:dyDescent="0.25">
      <c r="B186" s="555" t="str">
        <f>IFERROR(VLOOKUP(A186,Database!A:B,2,FALSE),"FG not Found")</f>
        <v>FG not Found</v>
      </c>
    </row>
    <row r="187" spans="2:2" x14ac:dyDescent="0.25">
      <c r="B187" s="555" t="str">
        <f>IFERROR(VLOOKUP(A187,Database!A:B,2,FALSE),"FG not Found")</f>
        <v>FG not Found</v>
      </c>
    </row>
    <row r="188" spans="2:2" x14ac:dyDescent="0.25">
      <c r="B188" s="555" t="str">
        <f>IFERROR(VLOOKUP(A188,Database!A:B,2,FALSE),"FG not Found")</f>
        <v>FG not Found</v>
      </c>
    </row>
    <row r="189" spans="2:2" x14ac:dyDescent="0.25">
      <c r="B189" s="555" t="str">
        <f>IFERROR(VLOOKUP(A189,Database!A:B,2,FALSE),"FG not Found")</f>
        <v>FG not Found</v>
      </c>
    </row>
    <row r="190" spans="2:2" x14ac:dyDescent="0.25">
      <c r="B190" s="555" t="str">
        <f>IFERROR(VLOOKUP(A190,Database!A:B,2,FALSE),"FG not Found")</f>
        <v>FG not Found</v>
      </c>
    </row>
    <row r="191" spans="2:2" x14ac:dyDescent="0.25">
      <c r="B191" s="555" t="str">
        <f>IFERROR(VLOOKUP(A191,Database!A:B,2,FALSE),"FG not Found")</f>
        <v>FG not Found</v>
      </c>
    </row>
    <row r="192" spans="2:2" x14ac:dyDescent="0.25">
      <c r="B192" s="555" t="str">
        <f>IFERROR(VLOOKUP(A192,Database!A:B,2,FALSE),"FG not Found")</f>
        <v>FG not Found</v>
      </c>
    </row>
    <row r="193" spans="2:2" x14ac:dyDescent="0.25">
      <c r="B193" s="555" t="str">
        <f>IFERROR(VLOOKUP(A193,Database!A:B,2,FALSE),"FG not Found")</f>
        <v>FG not Found</v>
      </c>
    </row>
    <row r="194" spans="2:2" x14ac:dyDescent="0.25">
      <c r="B194" s="555" t="str">
        <f>IFERROR(VLOOKUP(A194,Database!A:B,2,FALSE),"FG not Found")</f>
        <v>FG not Found</v>
      </c>
    </row>
    <row r="195" spans="2:2" x14ac:dyDescent="0.25">
      <c r="B195" s="555" t="str">
        <f>IFERROR(VLOOKUP(A195,Database!A:B,2,FALSE),"FG not Found")</f>
        <v>FG not Found</v>
      </c>
    </row>
    <row r="196" spans="2:2" x14ac:dyDescent="0.25">
      <c r="B196" s="555" t="str">
        <f>IFERROR(VLOOKUP(A196,Database!A:B,2,FALSE),"FG not Found")</f>
        <v>FG not Found</v>
      </c>
    </row>
    <row r="197" spans="2:2" x14ac:dyDescent="0.25">
      <c r="B197" s="555" t="str">
        <f>IFERROR(VLOOKUP(A197,Database!A:B,2,FALSE),"FG not Found")</f>
        <v>FG not Found</v>
      </c>
    </row>
    <row r="198" spans="2:2" x14ac:dyDescent="0.25">
      <c r="B198" s="555" t="str">
        <f>IFERROR(VLOOKUP(A198,Database!A:B,2,FALSE),"FG not Found")</f>
        <v>FG not Found</v>
      </c>
    </row>
    <row r="199" spans="2:2" x14ac:dyDescent="0.25">
      <c r="B199" s="555" t="str">
        <f>IFERROR(VLOOKUP(A199,Database!A:B,2,FALSE),"FG not Found")</f>
        <v>FG not Found</v>
      </c>
    </row>
    <row r="200" spans="2:2" x14ac:dyDescent="0.25">
      <c r="B200" s="555" t="str">
        <f>IFERROR(VLOOKUP(A200,Database!A:B,2,FALSE),"FG not Found")</f>
        <v>FG not Found</v>
      </c>
    </row>
    <row r="201" spans="2:2" x14ac:dyDescent="0.25">
      <c r="B201" s="555" t="str">
        <f>IFERROR(VLOOKUP(A201,Database!A:B,2,FALSE),"FG not Found")</f>
        <v>FG not Found</v>
      </c>
    </row>
    <row r="202" spans="2:2" x14ac:dyDescent="0.25">
      <c r="B202" s="555" t="str">
        <f>IFERROR(VLOOKUP(A202,Database!A:B,2,FALSE),"FG not Found")</f>
        <v>FG not Found</v>
      </c>
    </row>
    <row r="203" spans="2:2" x14ac:dyDescent="0.25">
      <c r="B203" s="555" t="str">
        <f>IFERROR(VLOOKUP(A203,Database!A:B,2,FALSE),"FG not Found")</f>
        <v>FG not Found</v>
      </c>
    </row>
    <row r="204" spans="2:2" x14ac:dyDescent="0.25">
      <c r="B204" s="555" t="str">
        <f>IFERROR(VLOOKUP(A204,Database!A:B,2,FALSE),"FG not Found")</f>
        <v>FG not Found</v>
      </c>
    </row>
    <row r="205" spans="2:2" x14ac:dyDescent="0.25">
      <c r="B205" s="555" t="str">
        <f>IFERROR(VLOOKUP(A205,Database!A:B,2,FALSE),"FG not Found")</f>
        <v>FG not Found</v>
      </c>
    </row>
    <row r="206" spans="2:2" x14ac:dyDescent="0.25">
      <c r="B206" s="555" t="str">
        <f>IFERROR(VLOOKUP(A206,Database!A:B,2,FALSE),"FG not Found")</f>
        <v>FG not Found</v>
      </c>
    </row>
    <row r="207" spans="2:2" x14ac:dyDescent="0.25">
      <c r="B207" s="555" t="str">
        <f>IFERROR(VLOOKUP(A207,Database!A:B,2,FALSE),"FG not Found")</f>
        <v>FG not Found</v>
      </c>
    </row>
    <row r="208" spans="2:2" x14ac:dyDescent="0.25">
      <c r="B208" s="555" t="str">
        <f>IFERROR(VLOOKUP(A208,Database!A:B,2,FALSE),"FG not Found")</f>
        <v>FG not Found</v>
      </c>
    </row>
    <row r="209" spans="2:2" x14ac:dyDescent="0.25">
      <c r="B209" s="555" t="str">
        <f>IFERROR(VLOOKUP(A209,Database!A:B,2,FALSE),"FG not Found")</f>
        <v>FG not Found</v>
      </c>
    </row>
    <row r="210" spans="2:2" x14ac:dyDescent="0.25">
      <c r="B210" s="555" t="str">
        <f>IFERROR(VLOOKUP(A210,Database!A:B,2,FALSE),"FG not Found")</f>
        <v>FG not Found</v>
      </c>
    </row>
    <row r="211" spans="2:2" x14ac:dyDescent="0.25">
      <c r="B211" s="555" t="str">
        <f>IFERROR(VLOOKUP(A211,Database!A:B,2,FALSE),"FG not Found")</f>
        <v>FG not Found</v>
      </c>
    </row>
    <row r="212" spans="2:2" x14ac:dyDescent="0.25">
      <c r="B212" s="555" t="str">
        <f>IFERROR(VLOOKUP(A212,Database!A:B,2,FALSE),"FG not Found")</f>
        <v>FG not Found</v>
      </c>
    </row>
    <row r="213" spans="2:2" x14ac:dyDescent="0.25">
      <c r="B213" s="555" t="str">
        <f>IFERROR(VLOOKUP(A213,Database!A:B,2,FALSE),"FG not Found")</f>
        <v>FG not Found</v>
      </c>
    </row>
    <row r="214" spans="2:2" x14ac:dyDescent="0.25">
      <c r="B214" s="555" t="str">
        <f>IFERROR(VLOOKUP(A214,Database!A:B,2,FALSE),"FG not Found")</f>
        <v>FG not Found</v>
      </c>
    </row>
    <row r="215" spans="2:2" x14ac:dyDescent="0.25">
      <c r="B215" s="555" t="str">
        <f>IFERROR(VLOOKUP(A215,Database!A:B,2,FALSE),"FG not Found")</f>
        <v>FG not Found</v>
      </c>
    </row>
    <row r="216" spans="2:2" x14ac:dyDescent="0.25">
      <c r="B216" s="555" t="str">
        <f>IFERROR(VLOOKUP(A216,Database!A:B,2,FALSE),"FG not Found")</f>
        <v>FG not Found</v>
      </c>
    </row>
    <row r="217" spans="2:2" x14ac:dyDescent="0.25">
      <c r="B217" s="555" t="str">
        <f>IFERROR(VLOOKUP(A217,Database!A:B,2,FALSE),"FG not Found")</f>
        <v>FG not Found</v>
      </c>
    </row>
    <row r="218" spans="2:2" x14ac:dyDescent="0.25">
      <c r="B218" s="555" t="str">
        <f>IFERROR(VLOOKUP(A218,Database!A:B,2,FALSE),"FG not Found")</f>
        <v>FG not Found</v>
      </c>
    </row>
    <row r="219" spans="2:2" x14ac:dyDescent="0.25">
      <c r="B219" s="555" t="str">
        <f>IFERROR(VLOOKUP(A219,Database!A:B,2,FALSE),"FG not Found")</f>
        <v>FG not Found</v>
      </c>
    </row>
    <row r="220" spans="2:2" x14ac:dyDescent="0.25">
      <c r="B220" s="555" t="str">
        <f>IFERROR(VLOOKUP(A220,Database!A:B,2,FALSE),"FG not Found")</f>
        <v>FG not Found</v>
      </c>
    </row>
    <row r="221" spans="2:2" x14ac:dyDescent="0.25">
      <c r="B221" s="555" t="str">
        <f>IFERROR(VLOOKUP(A221,Database!A:B,2,FALSE),"FG not Found")</f>
        <v>FG not Found</v>
      </c>
    </row>
    <row r="222" spans="2:2" x14ac:dyDescent="0.25">
      <c r="B222" s="555" t="str">
        <f>IFERROR(VLOOKUP(A222,Database!A:B,2,FALSE),"FG not Found")</f>
        <v>FG not Found</v>
      </c>
    </row>
    <row r="223" spans="2:2" x14ac:dyDescent="0.25">
      <c r="B223" s="555" t="str">
        <f>IFERROR(VLOOKUP(A223,Database!A:B,2,FALSE),"FG not Found")</f>
        <v>FG not Found</v>
      </c>
    </row>
    <row r="224" spans="2:2" x14ac:dyDescent="0.25">
      <c r="B224" s="555" t="str">
        <f>IFERROR(VLOOKUP(A224,Database!A:B,2,FALSE),"FG not Found")</f>
        <v>FG not Found</v>
      </c>
    </row>
    <row r="225" spans="2:2" x14ac:dyDescent="0.25">
      <c r="B225" s="555" t="str">
        <f>IFERROR(VLOOKUP(A225,Database!A:B,2,FALSE),"FG not Found")</f>
        <v>FG not Found</v>
      </c>
    </row>
    <row r="226" spans="2:2" x14ac:dyDescent="0.25">
      <c r="B226" s="555" t="str">
        <f>IFERROR(VLOOKUP(A226,Database!A:B,2,FALSE),"FG not Found")</f>
        <v>FG not Found</v>
      </c>
    </row>
    <row r="227" spans="2:2" x14ac:dyDescent="0.25">
      <c r="B227" s="555" t="str">
        <f>IFERROR(VLOOKUP(A227,Database!A:B,2,FALSE),"FG not Found")</f>
        <v>FG not Found</v>
      </c>
    </row>
    <row r="228" spans="2:2" x14ac:dyDescent="0.25">
      <c r="B228" s="555" t="str">
        <f>IFERROR(VLOOKUP(A228,Database!A:B,2,FALSE),"FG not Found")</f>
        <v>FG not Found</v>
      </c>
    </row>
    <row r="229" spans="2:2" x14ac:dyDescent="0.25">
      <c r="B229" s="555" t="str">
        <f>IFERROR(VLOOKUP(A229,Database!A:B,2,FALSE),"FG not Found")</f>
        <v>FG not Found</v>
      </c>
    </row>
    <row r="230" spans="2:2" x14ac:dyDescent="0.25">
      <c r="B230" s="555" t="str">
        <f>IFERROR(VLOOKUP(A230,Database!A:B,2,FALSE),"FG not Found")</f>
        <v>FG not Found</v>
      </c>
    </row>
    <row r="231" spans="2:2" x14ac:dyDescent="0.25">
      <c r="B231" s="555" t="str">
        <f>IFERROR(VLOOKUP(A231,Database!A:B,2,FALSE),"FG not Found")</f>
        <v>FG not Found</v>
      </c>
    </row>
    <row r="232" spans="2:2" x14ac:dyDescent="0.25">
      <c r="B232" s="555" t="str">
        <f>IFERROR(VLOOKUP(A232,Database!A:B,2,FALSE),"FG not Found")</f>
        <v>FG not Found</v>
      </c>
    </row>
    <row r="233" spans="2:2" x14ac:dyDescent="0.25">
      <c r="B233" s="555" t="str">
        <f>IFERROR(VLOOKUP(A233,Database!A:B,2,FALSE),"FG not Found")</f>
        <v>FG not Found</v>
      </c>
    </row>
    <row r="234" spans="2:2" x14ac:dyDescent="0.25">
      <c r="B234" s="555" t="str">
        <f>IFERROR(VLOOKUP(A234,Database!A:B,2,FALSE),"FG not Found")</f>
        <v>FG not Found</v>
      </c>
    </row>
    <row r="235" spans="2:2" x14ac:dyDescent="0.25">
      <c r="B235" s="555" t="str">
        <f>IFERROR(VLOOKUP(A235,Database!A:B,2,FALSE),"FG not Found")</f>
        <v>FG not Found</v>
      </c>
    </row>
    <row r="236" spans="2:2" x14ac:dyDescent="0.25">
      <c r="B236" s="555" t="str">
        <f>IFERROR(VLOOKUP(A236,Database!A:B,2,FALSE),"FG not Found")</f>
        <v>FG not Found</v>
      </c>
    </row>
    <row r="237" spans="2:2" x14ac:dyDescent="0.25">
      <c r="B237" s="555" t="str">
        <f>IFERROR(VLOOKUP(A237,Database!A:B,2,FALSE),"FG not Found")</f>
        <v>FG not Found</v>
      </c>
    </row>
    <row r="238" spans="2:2" x14ac:dyDescent="0.25">
      <c r="B238" s="555" t="str">
        <f>IFERROR(VLOOKUP(A238,Database!A:B,2,FALSE),"FG not Found")</f>
        <v>FG not Found</v>
      </c>
    </row>
    <row r="239" spans="2:2" x14ac:dyDescent="0.25">
      <c r="B239" s="555" t="str">
        <f>IFERROR(VLOOKUP(A239,Database!A:B,2,FALSE),"FG not Found")</f>
        <v>FG not Found</v>
      </c>
    </row>
    <row r="240" spans="2:2" x14ac:dyDescent="0.25">
      <c r="B240" s="555" t="str">
        <f>IFERROR(VLOOKUP(A240,Database!A:B,2,FALSE),"FG not Found")</f>
        <v>FG not Found</v>
      </c>
    </row>
    <row r="241" spans="2:2" x14ac:dyDescent="0.25">
      <c r="B241" s="555" t="str">
        <f>IFERROR(VLOOKUP(A241,Database!A:B,2,FALSE),"FG not Found")</f>
        <v>FG not Found</v>
      </c>
    </row>
    <row r="242" spans="2:2" x14ac:dyDescent="0.25">
      <c r="B242" s="555" t="str">
        <f>IFERROR(VLOOKUP(A242,Database!A:B,2,FALSE),"FG not Found")</f>
        <v>FG not Found</v>
      </c>
    </row>
    <row r="243" spans="2:2" x14ac:dyDescent="0.25">
      <c r="B243" s="555" t="str">
        <f>IFERROR(VLOOKUP(A243,Database!A:B,2,FALSE),"FG not Found")</f>
        <v>FG not Found</v>
      </c>
    </row>
    <row r="244" spans="2:2" x14ac:dyDescent="0.25">
      <c r="B244" s="555" t="str">
        <f>IFERROR(VLOOKUP(A244,Database!A:B,2,FALSE),"FG not Found")</f>
        <v>FG not Found</v>
      </c>
    </row>
    <row r="245" spans="2:2" x14ac:dyDescent="0.25">
      <c r="B245" s="555" t="str">
        <f>IFERROR(VLOOKUP(A245,Database!A:B,2,FALSE),"FG not Found")</f>
        <v>FG not Found</v>
      </c>
    </row>
    <row r="246" spans="2:2" x14ac:dyDescent="0.25">
      <c r="B246" s="555" t="str">
        <f>IFERROR(VLOOKUP(A246,Database!A:B,2,FALSE),"FG not Found")</f>
        <v>FG not Found</v>
      </c>
    </row>
    <row r="247" spans="2:2" x14ac:dyDescent="0.25">
      <c r="B247" s="555" t="str">
        <f>IFERROR(VLOOKUP(A247,Database!A:B,2,FALSE),"FG not Found")</f>
        <v>FG not Found</v>
      </c>
    </row>
    <row r="248" spans="2:2" x14ac:dyDescent="0.25">
      <c r="B248" s="555" t="str">
        <f>IFERROR(VLOOKUP(A248,Database!A:B,2,FALSE),"FG not Found")</f>
        <v>FG not Found</v>
      </c>
    </row>
    <row r="249" spans="2:2" x14ac:dyDescent="0.25">
      <c r="B249" s="555" t="str">
        <f>IFERROR(VLOOKUP(A249,Database!A:B,2,FALSE),"FG not Found")</f>
        <v>FG not Found</v>
      </c>
    </row>
    <row r="250" spans="2:2" x14ac:dyDescent="0.25">
      <c r="B250" s="555" t="str">
        <f>IFERROR(VLOOKUP(A250,Database!A:B,2,FALSE),"FG not Found")</f>
        <v>FG not Found</v>
      </c>
    </row>
    <row r="251" spans="2:2" x14ac:dyDescent="0.25">
      <c r="B251" s="555" t="str">
        <f>IFERROR(VLOOKUP(A251,Database!A:B,2,FALSE),"FG not Found")</f>
        <v>FG not Found</v>
      </c>
    </row>
    <row r="252" spans="2:2" x14ac:dyDescent="0.25">
      <c r="B252" s="555" t="str">
        <f>IFERROR(VLOOKUP(A252,Database!A:B,2,FALSE),"FG not Found")</f>
        <v>FG not Found</v>
      </c>
    </row>
    <row r="253" spans="2:2" x14ac:dyDescent="0.25">
      <c r="B253" s="555" t="str">
        <f>IFERROR(VLOOKUP(A253,Database!A:B,2,FALSE),"FG not Found")</f>
        <v>FG not Found</v>
      </c>
    </row>
    <row r="254" spans="2:2" x14ac:dyDescent="0.25">
      <c r="B254" s="555" t="str">
        <f>IFERROR(VLOOKUP(A254,Database!A:B,2,FALSE),"FG not Found")</f>
        <v>FG not Found</v>
      </c>
    </row>
    <row r="255" spans="2:2" x14ac:dyDescent="0.25">
      <c r="B255" s="555" t="str">
        <f>IFERROR(VLOOKUP(A255,Database!A:B,2,FALSE),"FG not Found")</f>
        <v>FG not Found</v>
      </c>
    </row>
    <row r="256" spans="2:2" x14ac:dyDescent="0.25">
      <c r="B256" s="555" t="str">
        <f>IFERROR(VLOOKUP(A256,Database!A:B,2,FALSE),"FG not Found")</f>
        <v>FG not Found</v>
      </c>
    </row>
    <row r="257" spans="2:2" x14ac:dyDescent="0.25">
      <c r="B257" s="555" t="str">
        <f>IFERROR(VLOOKUP(A257,Database!A:B,2,FALSE),"FG not Found")</f>
        <v>FG not Found</v>
      </c>
    </row>
    <row r="258" spans="2:2" x14ac:dyDescent="0.25">
      <c r="B258" s="555" t="str">
        <f>IFERROR(VLOOKUP(A258,Database!A:B,2,FALSE),"FG not Found")</f>
        <v>FG not Found</v>
      </c>
    </row>
    <row r="259" spans="2:2" x14ac:dyDescent="0.25">
      <c r="B259" s="555" t="str">
        <f>IFERROR(VLOOKUP(A259,Database!A:B,2,FALSE),"FG not Found")</f>
        <v>FG not Found</v>
      </c>
    </row>
    <row r="260" spans="2:2" x14ac:dyDescent="0.25">
      <c r="B260" s="555" t="str">
        <f>IFERROR(VLOOKUP(A260,Database!A:B,2,FALSE),"FG not Found")</f>
        <v>FG not Found</v>
      </c>
    </row>
    <row r="261" spans="2:2" x14ac:dyDescent="0.25">
      <c r="B261" s="555" t="str">
        <f>IFERROR(VLOOKUP(A261,Database!A:B,2,FALSE),"FG not Found")</f>
        <v>FG not Found</v>
      </c>
    </row>
    <row r="262" spans="2:2" x14ac:dyDescent="0.25">
      <c r="B262" s="555" t="str">
        <f>IFERROR(VLOOKUP(A262,Database!A:B,2,FALSE),"FG not Found")</f>
        <v>FG not Found</v>
      </c>
    </row>
    <row r="263" spans="2:2" x14ac:dyDescent="0.25">
      <c r="B263" s="555" t="str">
        <f>IFERROR(VLOOKUP(A263,Database!A:B,2,FALSE),"FG not Found")</f>
        <v>FG not Found</v>
      </c>
    </row>
    <row r="264" spans="2:2" x14ac:dyDescent="0.25">
      <c r="B264" s="555" t="str">
        <f>IFERROR(VLOOKUP(A264,Database!A:B,2,FALSE),"FG not Found")</f>
        <v>FG not Found</v>
      </c>
    </row>
    <row r="265" spans="2:2" x14ac:dyDescent="0.25">
      <c r="B265" s="555" t="str">
        <f>IFERROR(VLOOKUP(A265,Database!A:B,2,FALSE),"FG not Found")</f>
        <v>FG not Found</v>
      </c>
    </row>
    <row r="266" spans="2:2" x14ac:dyDescent="0.25">
      <c r="B266" s="555" t="str">
        <f>IFERROR(VLOOKUP(A266,Database!A:B,2,FALSE),"FG not Found")</f>
        <v>FG not Found</v>
      </c>
    </row>
    <row r="267" spans="2:2" x14ac:dyDescent="0.25">
      <c r="B267" s="555" t="str">
        <f>IFERROR(VLOOKUP(A267,Database!A:B,2,FALSE),"FG not Found")</f>
        <v>FG not Found</v>
      </c>
    </row>
    <row r="268" spans="2:2" x14ac:dyDescent="0.25">
      <c r="B268" s="555" t="str">
        <f>IFERROR(VLOOKUP(A268,Database!A:B,2,FALSE),"FG not Found")</f>
        <v>FG not Found</v>
      </c>
    </row>
    <row r="269" spans="2:2" x14ac:dyDescent="0.25">
      <c r="B269" s="555" t="str">
        <f>IFERROR(VLOOKUP(A269,Database!A:B,2,FALSE),"FG not Found")</f>
        <v>FG not Found</v>
      </c>
    </row>
    <row r="270" spans="2:2" x14ac:dyDescent="0.25">
      <c r="B270" s="555" t="str">
        <f>IFERROR(VLOOKUP(A270,Database!A:B,2,FALSE),"FG not Found")</f>
        <v>FG not Found</v>
      </c>
    </row>
    <row r="271" spans="2:2" x14ac:dyDescent="0.25">
      <c r="B271" s="555" t="str">
        <f>IFERROR(VLOOKUP(A271,Database!A:B,2,FALSE),"FG not Found")</f>
        <v>FG not Found</v>
      </c>
    </row>
    <row r="272" spans="2:2" x14ac:dyDescent="0.25">
      <c r="B272" s="555" t="str">
        <f>IFERROR(VLOOKUP(A272,Database!A:B,2,FALSE),"FG not Found")</f>
        <v>FG not Found</v>
      </c>
    </row>
    <row r="273" spans="2:2" x14ac:dyDescent="0.25">
      <c r="B273" s="555" t="str">
        <f>IFERROR(VLOOKUP(A273,Database!A:B,2,FALSE),"FG not Found")</f>
        <v>FG not Found</v>
      </c>
    </row>
    <row r="274" spans="2:2" x14ac:dyDescent="0.25">
      <c r="B274" s="555" t="str">
        <f>IFERROR(VLOOKUP(A274,Database!A:B,2,FALSE),"FG not Found")</f>
        <v>FG not Found</v>
      </c>
    </row>
    <row r="275" spans="2:2" x14ac:dyDescent="0.25">
      <c r="B275" s="555" t="str">
        <f>IFERROR(VLOOKUP(A275,Database!A:B,2,FALSE),"FG not Found")</f>
        <v>FG not Found</v>
      </c>
    </row>
    <row r="276" spans="2:2" x14ac:dyDescent="0.25">
      <c r="B276" s="555" t="str">
        <f>IFERROR(VLOOKUP(A276,Database!A:B,2,FALSE),"FG not Found")</f>
        <v>FG not Found</v>
      </c>
    </row>
    <row r="277" spans="2:2" x14ac:dyDescent="0.25">
      <c r="B277" s="555" t="str">
        <f>IFERROR(VLOOKUP(A277,Database!A:B,2,FALSE),"FG not Found")</f>
        <v>FG not Found</v>
      </c>
    </row>
    <row r="278" spans="2:2" x14ac:dyDescent="0.25">
      <c r="B278" s="555" t="str">
        <f>IFERROR(VLOOKUP(A278,Database!A:B,2,FALSE),"FG not Found")</f>
        <v>FG not Found</v>
      </c>
    </row>
    <row r="279" spans="2:2" x14ac:dyDescent="0.25">
      <c r="B279" s="555" t="str">
        <f>IFERROR(VLOOKUP(A279,Database!A:B,2,FALSE),"FG not Found")</f>
        <v>FG not Found</v>
      </c>
    </row>
    <row r="280" spans="2:2" x14ac:dyDescent="0.25">
      <c r="B280" s="555" t="str">
        <f>IFERROR(VLOOKUP(A280,Database!A:B,2,FALSE),"FG not Found")</f>
        <v>FG not Found</v>
      </c>
    </row>
    <row r="281" spans="2:2" x14ac:dyDescent="0.25">
      <c r="B281" s="555" t="str">
        <f>IFERROR(VLOOKUP(A281,Database!A:B,2,FALSE),"FG not Found")</f>
        <v>FG not Found</v>
      </c>
    </row>
    <row r="282" spans="2:2" x14ac:dyDescent="0.25">
      <c r="B282" s="555" t="str">
        <f>IFERROR(VLOOKUP(A282,Database!A:B,2,FALSE),"FG not Found")</f>
        <v>FG not Found</v>
      </c>
    </row>
    <row r="283" spans="2:2" x14ac:dyDescent="0.25">
      <c r="B283" s="555" t="str">
        <f>IFERROR(VLOOKUP(A283,Database!A:B,2,FALSE),"FG not Found")</f>
        <v>FG not Found</v>
      </c>
    </row>
    <row r="284" spans="2:2" x14ac:dyDescent="0.25">
      <c r="B284" s="555" t="str">
        <f>IFERROR(VLOOKUP(A284,Database!A:B,2,FALSE),"FG not Found")</f>
        <v>FG not Found</v>
      </c>
    </row>
    <row r="285" spans="2:2" x14ac:dyDescent="0.25">
      <c r="B285" s="555" t="str">
        <f>IFERROR(VLOOKUP(A285,Database!A:B,2,FALSE),"FG not Found")</f>
        <v>FG not Found</v>
      </c>
    </row>
    <row r="286" spans="2:2" x14ac:dyDescent="0.25">
      <c r="B286" s="555" t="str">
        <f>IFERROR(VLOOKUP(A286,Database!A:B,2,FALSE),"FG not Found")</f>
        <v>FG not Found</v>
      </c>
    </row>
    <row r="287" spans="2:2" x14ac:dyDescent="0.25">
      <c r="B287" s="555" t="str">
        <f>IFERROR(VLOOKUP(A287,Database!A:B,2,FALSE),"FG not Found")</f>
        <v>FG not Found</v>
      </c>
    </row>
    <row r="288" spans="2:2" x14ac:dyDescent="0.25">
      <c r="B288" s="555" t="str">
        <f>IFERROR(VLOOKUP(A288,Database!A:B,2,FALSE),"FG not Found")</f>
        <v>FG not Found</v>
      </c>
    </row>
    <row r="289" spans="2:2" x14ac:dyDescent="0.25">
      <c r="B289" s="555" t="str">
        <f>IFERROR(VLOOKUP(A289,Database!A:B,2,FALSE),"FG not Found")</f>
        <v>FG not Found</v>
      </c>
    </row>
    <row r="290" spans="2:2" x14ac:dyDescent="0.25">
      <c r="B290" s="555" t="str">
        <f>IFERROR(VLOOKUP(A290,Database!A:B,2,FALSE),"FG not Found")</f>
        <v>FG not Found</v>
      </c>
    </row>
    <row r="291" spans="2:2" x14ac:dyDescent="0.25">
      <c r="B291" s="555" t="str">
        <f>IFERROR(VLOOKUP(A291,Database!A:B,2,FALSE),"FG not Found")</f>
        <v>FG not Found</v>
      </c>
    </row>
    <row r="292" spans="2:2" x14ac:dyDescent="0.25">
      <c r="B292" s="555" t="str">
        <f>IFERROR(VLOOKUP(A292,Database!A:B,2,FALSE),"FG not Found")</f>
        <v>FG not Found</v>
      </c>
    </row>
    <row r="293" spans="2:2" x14ac:dyDescent="0.25">
      <c r="B293" s="555" t="str">
        <f>IFERROR(VLOOKUP(A293,Database!A:B,2,FALSE),"FG not Found")</f>
        <v>FG not Found</v>
      </c>
    </row>
    <row r="294" spans="2:2" x14ac:dyDescent="0.25">
      <c r="B294" s="555" t="str">
        <f>IFERROR(VLOOKUP(A294,Database!A:B,2,FALSE),"FG not Found")</f>
        <v>FG not Found</v>
      </c>
    </row>
    <row r="295" spans="2:2" x14ac:dyDescent="0.25">
      <c r="B295" s="555" t="str">
        <f>IFERROR(VLOOKUP(A295,Database!A:B,2,FALSE),"FG not Found")</f>
        <v>FG not Found</v>
      </c>
    </row>
    <row r="296" spans="2:2" x14ac:dyDescent="0.25">
      <c r="B296" s="555" t="str">
        <f>IFERROR(VLOOKUP(A296,Database!A:B,2,FALSE),"FG not Found")</f>
        <v>FG not Found</v>
      </c>
    </row>
    <row r="297" spans="2:2" x14ac:dyDescent="0.25">
      <c r="B297" s="555" t="str">
        <f>IFERROR(VLOOKUP(A297,Database!A:B,2,FALSE),"FG not Found")</f>
        <v>FG not Found</v>
      </c>
    </row>
    <row r="298" spans="2:2" x14ac:dyDescent="0.25">
      <c r="B298" s="555" t="str">
        <f>IFERROR(VLOOKUP(A298,Database!A:B,2,FALSE),"FG not Found")</f>
        <v>FG not Found</v>
      </c>
    </row>
    <row r="299" spans="2:2" x14ac:dyDescent="0.25">
      <c r="B299" s="555" t="str">
        <f>IFERROR(VLOOKUP(A299,Database!A:B,2,FALSE),"FG not Found")</f>
        <v>FG not Found</v>
      </c>
    </row>
    <row r="300" spans="2:2" x14ac:dyDescent="0.25">
      <c r="B300" s="555" t="str">
        <f>IFERROR(VLOOKUP(A300,Database!A:B,2,FALSE),"FG not Found")</f>
        <v>FG not Found</v>
      </c>
    </row>
    <row r="301" spans="2:2" x14ac:dyDescent="0.25">
      <c r="B301" s="555" t="str">
        <f>IFERROR(VLOOKUP(A301,Database!A:B,2,FALSE),"FG not Found")</f>
        <v>FG not Found</v>
      </c>
    </row>
    <row r="302" spans="2:2" x14ac:dyDescent="0.25">
      <c r="B302" s="555" t="str">
        <f>IFERROR(VLOOKUP(A302,Database!A:B,2,FALSE),"FG not Found")</f>
        <v>FG not Found</v>
      </c>
    </row>
    <row r="303" spans="2:2" x14ac:dyDescent="0.25">
      <c r="B303" s="555" t="str">
        <f>IFERROR(VLOOKUP(A303,Database!A:B,2,FALSE),"FG not Found")</f>
        <v>FG not Found</v>
      </c>
    </row>
    <row r="304" spans="2:2" x14ac:dyDescent="0.25">
      <c r="B304" s="555" t="str">
        <f>IFERROR(VLOOKUP(A304,Database!A:B,2,FALSE),"FG not Found")</f>
        <v>FG not Found</v>
      </c>
    </row>
    <row r="305" spans="2:2" x14ac:dyDescent="0.25">
      <c r="B305" s="555" t="str">
        <f>IFERROR(VLOOKUP(A305,Database!A:B,2,FALSE),"FG not Found")</f>
        <v>FG not Found</v>
      </c>
    </row>
    <row r="306" spans="2:2" x14ac:dyDescent="0.25">
      <c r="B306" s="555" t="str">
        <f>IFERROR(VLOOKUP(A306,Database!A:B,2,FALSE),"FG not Found")</f>
        <v>FG not Found</v>
      </c>
    </row>
    <row r="307" spans="2:2" x14ac:dyDescent="0.25">
      <c r="B307" s="555" t="str">
        <f>IFERROR(VLOOKUP(A307,Database!A:B,2,FALSE),"FG not Found")</f>
        <v>FG not Found</v>
      </c>
    </row>
    <row r="308" spans="2:2" x14ac:dyDescent="0.25">
      <c r="B308" s="555" t="str">
        <f>IFERROR(VLOOKUP(A308,Database!A:B,2,FALSE),"FG not Found")</f>
        <v>FG not Found</v>
      </c>
    </row>
    <row r="309" spans="2:2" x14ac:dyDescent="0.25">
      <c r="B309" s="555" t="str">
        <f>IFERROR(VLOOKUP(A309,Database!A:B,2,FALSE),"FG not Found")</f>
        <v>FG not Found</v>
      </c>
    </row>
    <row r="310" spans="2:2" x14ac:dyDescent="0.25">
      <c r="B310" s="555" t="str">
        <f>IFERROR(VLOOKUP(A310,Database!A:B,2,FALSE),"FG not Found")</f>
        <v>FG not Found</v>
      </c>
    </row>
    <row r="311" spans="2:2" x14ac:dyDescent="0.25">
      <c r="B311" s="555" t="str">
        <f>IFERROR(VLOOKUP(A311,Database!A:B,2,FALSE),"FG not Found")</f>
        <v>FG not Found</v>
      </c>
    </row>
    <row r="312" spans="2:2" x14ac:dyDescent="0.25">
      <c r="B312" s="555" t="str">
        <f>IFERROR(VLOOKUP(A312,Database!A:B,2,FALSE),"FG not Found")</f>
        <v>FG not Found</v>
      </c>
    </row>
    <row r="313" spans="2:2" x14ac:dyDescent="0.25">
      <c r="B313" s="555" t="str">
        <f>IFERROR(VLOOKUP(A313,Database!A:B,2,FALSE),"FG not Found")</f>
        <v>FG not Found</v>
      </c>
    </row>
    <row r="314" spans="2:2" x14ac:dyDescent="0.25">
      <c r="B314" s="555" t="str">
        <f>IFERROR(VLOOKUP(A314,Database!A:B,2,FALSE),"FG not Found")</f>
        <v>FG not Found</v>
      </c>
    </row>
    <row r="315" spans="2:2" x14ac:dyDescent="0.25">
      <c r="B315" s="555" t="str">
        <f>IFERROR(VLOOKUP(A315,Database!A:B,2,FALSE),"FG not Found")</f>
        <v>FG not Found</v>
      </c>
    </row>
    <row r="316" spans="2:2" x14ac:dyDescent="0.25">
      <c r="B316" s="555" t="str">
        <f>IFERROR(VLOOKUP(A316,Database!A:B,2,FALSE),"FG not Found")</f>
        <v>FG not Found</v>
      </c>
    </row>
    <row r="317" spans="2:2" x14ac:dyDescent="0.25">
      <c r="B317" s="555" t="str">
        <f>IFERROR(VLOOKUP(A317,Database!A:B,2,FALSE),"FG not Found")</f>
        <v>FG not Found</v>
      </c>
    </row>
    <row r="318" spans="2:2" x14ac:dyDescent="0.25">
      <c r="B318" s="555" t="str">
        <f>IFERROR(VLOOKUP(A318,Database!A:B,2,FALSE),"FG not Found")</f>
        <v>FG not Found</v>
      </c>
    </row>
    <row r="319" spans="2:2" x14ac:dyDescent="0.25">
      <c r="B319" s="555" t="str">
        <f>IFERROR(VLOOKUP(A319,Database!A:B,2,FALSE),"FG not Found")</f>
        <v>FG not Found</v>
      </c>
    </row>
    <row r="320" spans="2:2" x14ac:dyDescent="0.25">
      <c r="B320" s="555" t="str">
        <f>IFERROR(VLOOKUP(A320,Database!A:B,2,FALSE),"FG not Found")</f>
        <v>FG not Found</v>
      </c>
    </row>
    <row r="321" spans="2:2" x14ac:dyDescent="0.25">
      <c r="B321" s="555" t="str">
        <f>IFERROR(VLOOKUP(A321,Database!A:B,2,FALSE),"FG not Found")</f>
        <v>FG not Found</v>
      </c>
    </row>
    <row r="322" spans="2:2" x14ac:dyDescent="0.25">
      <c r="B322" s="555" t="str">
        <f>IFERROR(VLOOKUP(A322,Database!A:B,2,FALSE),"FG not Found")</f>
        <v>FG not Found</v>
      </c>
    </row>
    <row r="323" spans="2:2" x14ac:dyDescent="0.25">
      <c r="B323" s="555" t="str">
        <f>IFERROR(VLOOKUP(A323,Database!A:B,2,FALSE),"FG not Found")</f>
        <v>FG not Found</v>
      </c>
    </row>
    <row r="324" spans="2:2" x14ac:dyDescent="0.25">
      <c r="B324" s="555" t="str">
        <f>IFERROR(VLOOKUP(A324,Database!A:B,2,FALSE),"FG not Found")</f>
        <v>FG not Found</v>
      </c>
    </row>
    <row r="325" spans="2:2" x14ac:dyDescent="0.25">
      <c r="B325" s="555" t="str">
        <f>IFERROR(VLOOKUP(A325,Database!A:B,2,FALSE),"FG not Found")</f>
        <v>FG not Found</v>
      </c>
    </row>
    <row r="326" spans="2:2" x14ac:dyDescent="0.25">
      <c r="B326" s="555" t="str">
        <f>IFERROR(VLOOKUP(A326,Database!A:B,2,FALSE),"FG not Found")</f>
        <v>FG not Found</v>
      </c>
    </row>
    <row r="327" spans="2:2" x14ac:dyDescent="0.25">
      <c r="B327" s="555" t="str">
        <f>IFERROR(VLOOKUP(A327,Database!A:B,2,FALSE),"FG not Found")</f>
        <v>FG not Found</v>
      </c>
    </row>
    <row r="328" spans="2:2" x14ac:dyDescent="0.25">
      <c r="B328" s="555" t="str">
        <f>IFERROR(VLOOKUP(A328,Database!A:B,2,FALSE),"FG not Found")</f>
        <v>FG not Found</v>
      </c>
    </row>
    <row r="329" spans="2:2" x14ac:dyDescent="0.25">
      <c r="B329" s="555" t="str">
        <f>IFERROR(VLOOKUP(A329,Database!A:B,2,FALSE),"FG not Found")</f>
        <v>FG not Found</v>
      </c>
    </row>
    <row r="330" spans="2:2" x14ac:dyDescent="0.25">
      <c r="B330" s="555" t="str">
        <f>IFERROR(VLOOKUP(A330,Database!A:B,2,FALSE),"FG not Found")</f>
        <v>FG not Found</v>
      </c>
    </row>
    <row r="331" spans="2:2" x14ac:dyDescent="0.25">
      <c r="B331" s="555" t="str">
        <f>IFERROR(VLOOKUP(A331,Database!A:B,2,FALSE),"FG not Found")</f>
        <v>FG not Found</v>
      </c>
    </row>
    <row r="332" spans="2:2" x14ac:dyDescent="0.25">
      <c r="B332" s="555" t="str">
        <f>IFERROR(VLOOKUP(A332,Database!A:B,2,FALSE),"FG not Found")</f>
        <v>FG not Found</v>
      </c>
    </row>
    <row r="333" spans="2:2" x14ac:dyDescent="0.25">
      <c r="B333" s="555" t="str">
        <f>IFERROR(VLOOKUP(A333,Database!A:B,2,FALSE),"FG not Found")</f>
        <v>FG not Found</v>
      </c>
    </row>
    <row r="334" spans="2:2" x14ac:dyDescent="0.25">
      <c r="B334" s="555" t="str">
        <f>IFERROR(VLOOKUP(A334,Database!A:B,2,FALSE),"FG not Found")</f>
        <v>FG not Found</v>
      </c>
    </row>
    <row r="335" spans="2:2" x14ac:dyDescent="0.25">
      <c r="B335" s="555" t="str">
        <f>IFERROR(VLOOKUP(A335,Database!A:B,2,FALSE),"FG not Found")</f>
        <v>FG not Found</v>
      </c>
    </row>
    <row r="336" spans="2:2" x14ac:dyDescent="0.25">
      <c r="B336" s="555" t="str">
        <f>IFERROR(VLOOKUP(A336,Database!A:B,2,FALSE),"FG not Found")</f>
        <v>FG not Found</v>
      </c>
    </row>
    <row r="337" spans="2:2" x14ac:dyDescent="0.25">
      <c r="B337" s="555" t="str">
        <f>IFERROR(VLOOKUP(A337,Database!A:B,2,FALSE),"FG not Found")</f>
        <v>FG not Found</v>
      </c>
    </row>
    <row r="338" spans="2:2" x14ac:dyDescent="0.25">
      <c r="B338" s="555" t="str">
        <f>IFERROR(VLOOKUP(A338,Database!A:B,2,FALSE),"FG not Found")</f>
        <v>FG not Found</v>
      </c>
    </row>
    <row r="339" spans="2:2" x14ac:dyDescent="0.25">
      <c r="B339" s="555" t="str">
        <f>IFERROR(VLOOKUP(A339,Database!A:B,2,FALSE),"FG not Found")</f>
        <v>FG not Found</v>
      </c>
    </row>
    <row r="340" spans="2:2" x14ac:dyDescent="0.25">
      <c r="B340" s="555" t="str">
        <f>IFERROR(VLOOKUP(A340,Database!A:B,2,FALSE),"FG not Found")</f>
        <v>FG not Found</v>
      </c>
    </row>
    <row r="341" spans="2:2" x14ac:dyDescent="0.25">
      <c r="B341" s="555" t="str">
        <f>IFERROR(VLOOKUP(A341,Database!A:B,2,FALSE),"FG not Found")</f>
        <v>FG not Found</v>
      </c>
    </row>
    <row r="342" spans="2:2" x14ac:dyDescent="0.25">
      <c r="B342" s="555" t="str">
        <f>IFERROR(VLOOKUP(A342,Database!A:B,2,FALSE),"FG not Found")</f>
        <v>FG not Found</v>
      </c>
    </row>
    <row r="343" spans="2:2" x14ac:dyDescent="0.25">
      <c r="B343" s="555" t="str">
        <f>IFERROR(VLOOKUP(A343,Database!A:B,2,FALSE),"FG not Found")</f>
        <v>FG not Found</v>
      </c>
    </row>
    <row r="344" spans="2:2" x14ac:dyDescent="0.25">
      <c r="B344" s="555" t="str">
        <f>IFERROR(VLOOKUP(A344,Database!A:B,2,FALSE),"FG not Found")</f>
        <v>FG not Found</v>
      </c>
    </row>
    <row r="345" spans="2:2" x14ac:dyDescent="0.25">
      <c r="B345" s="555" t="str">
        <f>IFERROR(VLOOKUP(A345,Database!A:B,2,FALSE),"FG not Found")</f>
        <v>FG not Found</v>
      </c>
    </row>
    <row r="346" spans="2:2" x14ac:dyDescent="0.25">
      <c r="B346" s="555" t="str">
        <f>IFERROR(VLOOKUP(A346,Database!A:B,2,FALSE),"FG not Found")</f>
        <v>FG not Found</v>
      </c>
    </row>
    <row r="347" spans="2:2" x14ac:dyDescent="0.25">
      <c r="B347" s="555" t="str">
        <f>IFERROR(VLOOKUP(A347,Database!A:B,2,FALSE),"FG not Found")</f>
        <v>FG not Found</v>
      </c>
    </row>
    <row r="348" spans="2:2" x14ac:dyDescent="0.25">
      <c r="B348" s="555" t="str">
        <f>IFERROR(VLOOKUP(A348,Database!A:B,2,FALSE),"FG not Found")</f>
        <v>FG not Found</v>
      </c>
    </row>
    <row r="349" spans="2:2" x14ac:dyDescent="0.25">
      <c r="B349" s="555" t="str">
        <f>IFERROR(VLOOKUP(A349,Database!A:B,2,FALSE),"FG not Found")</f>
        <v>FG not Found</v>
      </c>
    </row>
    <row r="350" spans="2:2" x14ac:dyDescent="0.25">
      <c r="B350" s="555" t="str">
        <f>IFERROR(VLOOKUP(A350,Database!A:B,2,FALSE),"FG not Found")</f>
        <v>FG not Found</v>
      </c>
    </row>
    <row r="351" spans="2:2" x14ac:dyDescent="0.25">
      <c r="B351" s="555" t="str">
        <f>IFERROR(VLOOKUP(A351,Database!A:B,2,FALSE),"FG not Found")</f>
        <v>FG not Found</v>
      </c>
    </row>
    <row r="352" spans="2:2" x14ac:dyDescent="0.25">
      <c r="B352" s="555" t="str">
        <f>IFERROR(VLOOKUP(A352,Database!A:B,2,FALSE),"FG not Found")</f>
        <v>FG not Found</v>
      </c>
    </row>
    <row r="353" spans="2:2" x14ac:dyDescent="0.25">
      <c r="B353" s="555" t="str">
        <f>IFERROR(VLOOKUP(A353,Database!A:B,2,FALSE),"FG not Found")</f>
        <v>FG not Found</v>
      </c>
    </row>
    <row r="354" spans="2:2" x14ac:dyDescent="0.25">
      <c r="B354" s="555" t="str">
        <f>IFERROR(VLOOKUP(A354,Database!A:B,2,FALSE),"FG not Found")</f>
        <v>FG not Found</v>
      </c>
    </row>
    <row r="355" spans="2:2" x14ac:dyDescent="0.25">
      <c r="B355" s="555" t="str">
        <f>IFERROR(VLOOKUP(A355,Database!A:B,2,FALSE),"FG not Found")</f>
        <v>FG not Found</v>
      </c>
    </row>
    <row r="356" spans="2:2" x14ac:dyDescent="0.25">
      <c r="B356" s="555" t="str">
        <f>IFERROR(VLOOKUP(A356,Database!A:B,2,FALSE),"FG not Found")</f>
        <v>FG not Found</v>
      </c>
    </row>
    <row r="357" spans="2:2" x14ac:dyDescent="0.25">
      <c r="B357" s="555" t="str">
        <f>IFERROR(VLOOKUP(A357,Database!A:B,2,FALSE),"FG not Found")</f>
        <v>FG not Found</v>
      </c>
    </row>
    <row r="358" spans="2:2" x14ac:dyDescent="0.25">
      <c r="B358" s="555" t="str">
        <f>IFERROR(VLOOKUP(A358,Database!A:B,2,FALSE),"FG not Found")</f>
        <v>FG not Found</v>
      </c>
    </row>
    <row r="359" spans="2:2" x14ac:dyDescent="0.25">
      <c r="B359" s="555" t="str">
        <f>IFERROR(VLOOKUP(A359,Database!A:B,2,FALSE),"FG not Found")</f>
        <v>FG not Found</v>
      </c>
    </row>
    <row r="360" spans="2:2" x14ac:dyDescent="0.25">
      <c r="B360" s="555" t="str">
        <f>IFERROR(VLOOKUP(A360,Database!A:B,2,FALSE),"FG not Found")</f>
        <v>FG not Found</v>
      </c>
    </row>
    <row r="361" spans="2:2" x14ac:dyDescent="0.25">
      <c r="B361" s="555" t="str">
        <f>IFERROR(VLOOKUP(A361,Database!A:B,2,FALSE),"FG not Found")</f>
        <v>FG not Found</v>
      </c>
    </row>
    <row r="362" spans="2:2" x14ac:dyDescent="0.25">
      <c r="B362" s="555" t="str">
        <f>IFERROR(VLOOKUP(A362,Database!A:B,2,FALSE),"FG not Found")</f>
        <v>FG not Found</v>
      </c>
    </row>
    <row r="363" spans="2:2" x14ac:dyDescent="0.25">
      <c r="B363" s="555" t="str">
        <f>IFERROR(VLOOKUP(A363,Database!A:B,2,FALSE),"FG not Found")</f>
        <v>FG not Found</v>
      </c>
    </row>
    <row r="364" spans="2:2" x14ac:dyDescent="0.25">
      <c r="B364" s="555" t="str">
        <f>IFERROR(VLOOKUP(A364,Database!A:B,2,FALSE),"FG not Found")</f>
        <v>FG not Found</v>
      </c>
    </row>
    <row r="365" spans="2:2" x14ac:dyDescent="0.25">
      <c r="B365" s="555" t="str">
        <f>IFERROR(VLOOKUP(A365,Database!A:B,2,FALSE),"FG not Found")</f>
        <v>FG not Found</v>
      </c>
    </row>
    <row r="366" spans="2:2" x14ac:dyDescent="0.25">
      <c r="B366" s="555" t="str">
        <f>IFERROR(VLOOKUP(A366,Database!A:B,2,FALSE),"FG not Found")</f>
        <v>FG not Found</v>
      </c>
    </row>
    <row r="367" spans="2:2" x14ac:dyDescent="0.25">
      <c r="B367" s="555" t="str">
        <f>IFERROR(VLOOKUP(A367,Database!A:B,2,FALSE),"FG not Found")</f>
        <v>FG not Found</v>
      </c>
    </row>
    <row r="368" spans="2:2" x14ac:dyDescent="0.25">
      <c r="B368" s="555" t="str">
        <f>IFERROR(VLOOKUP(A368,Database!A:B,2,FALSE),"FG not Found")</f>
        <v>FG not Found</v>
      </c>
    </row>
    <row r="369" spans="2:2" x14ac:dyDescent="0.25">
      <c r="B369" s="555" t="str">
        <f>IFERROR(VLOOKUP(A369,Database!A:B,2,FALSE),"FG not Found")</f>
        <v>FG not Found</v>
      </c>
    </row>
    <row r="370" spans="2:2" x14ac:dyDescent="0.25">
      <c r="B370" s="555" t="str">
        <f>IFERROR(VLOOKUP(A370,Database!A:B,2,FALSE),"FG not Found")</f>
        <v>FG not Found</v>
      </c>
    </row>
    <row r="371" spans="2:2" x14ac:dyDescent="0.25">
      <c r="B371" s="555" t="str">
        <f>IFERROR(VLOOKUP(A371,Database!A:B,2,FALSE),"FG not Found")</f>
        <v>FG not Found</v>
      </c>
    </row>
    <row r="372" spans="2:2" x14ac:dyDescent="0.25">
      <c r="B372" s="555" t="str">
        <f>IFERROR(VLOOKUP(A372,Database!A:B,2,FALSE),"FG not Found")</f>
        <v>FG not Found</v>
      </c>
    </row>
    <row r="373" spans="2:2" x14ac:dyDescent="0.25">
      <c r="B373" s="555" t="str">
        <f>IFERROR(VLOOKUP(A373,Database!A:B,2,FALSE),"FG not Found")</f>
        <v>FG not Found</v>
      </c>
    </row>
    <row r="374" spans="2:2" x14ac:dyDescent="0.25">
      <c r="B374" s="555" t="str">
        <f>IFERROR(VLOOKUP(A374,Database!A:B,2,FALSE),"FG not Found")</f>
        <v>FG not Found</v>
      </c>
    </row>
    <row r="375" spans="2:2" x14ac:dyDescent="0.25">
      <c r="B375" s="555" t="str">
        <f>IFERROR(VLOOKUP(A375,Database!A:B,2,FALSE),"FG not Found")</f>
        <v>FG not Found</v>
      </c>
    </row>
    <row r="376" spans="2:2" x14ac:dyDescent="0.25">
      <c r="B376" s="555" t="str">
        <f>IFERROR(VLOOKUP(A376,Database!A:B,2,FALSE),"FG not Found")</f>
        <v>FG not Found</v>
      </c>
    </row>
    <row r="377" spans="2:2" x14ac:dyDescent="0.25">
      <c r="B377" s="555" t="str">
        <f>IFERROR(VLOOKUP(A377,Database!A:B,2,FALSE),"FG not Found")</f>
        <v>FG not Found</v>
      </c>
    </row>
    <row r="378" spans="2:2" x14ac:dyDescent="0.25">
      <c r="B378" s="555" t="str">
        <f>IFERROR(VLOOKUP(A378,Database!A:B,2,FALSE),"FG not Found")</f>
        <v>FG not Found</v>
      </c>
    </row>
    <row r="379" spans="2:2" x14ac:dyDescent="0.25">
      <c r="B379" s="555" t="str">
        <f>IFERROR(VLOOKUP(A379,Database!A:B,2,FALSE),"FG not Found")</f>
        <v>FG not Found</v>
      </c>
    </row>
    <row r="380" spans="2:2" x14ac:dyDescent="0.25">
      <c r="B380" s="555" t="str">
        <f>IFERROR(VLOOKUP(A380,Database!A:B,2,FALSE),"FG not Found")</f>
        <v>FG not Found</v>
      </c>
    </row>
    <row r="381" spans="2:2" x14ac:dyDescent="0.25">
      <c r="B381" s="555" t="str">
        <f>IFERROR(VLOOKUP(A381,Database!A:B,2,FALSE),"FG not Found")</f>
        <v>FG not Found</v>
      </c>
    </row>
    <row r="382" spans="2:2" x14ac:dyDescent="0.25">
      <c r="B382" s="555" t="str">
        <f>IFERROR(VLOOKUP(A382,Database!A:B,2,FALSE),"FG not Found")</f>
        <v>FG not Found</v>
      </c>
    </row>
    <row r="383" spans="2:2" x14ac:dyDescent="0.25">
      <c r="B383" s="555" t="str">
        <f>IFERROR(VLOOKUP(A383,Database!A:B,2,FALSE),"FG not Found")</f>
        <v>FG not Found</v>
      </c>
    </row>
    <row r="384" spans="2:2" x14ac:dyDescent="0.25">
      <c r="B384" s="555" t="str">
        <f>IFERROR(VLOOKUP(A384,Database!A:B,2,FALSE),"FG not Found")</f>
        <v>FG not Found</v>
      </c>
    </row>
    <row r="385" spans="2:2" x14ac:dyDescent="0.25">
      <c r="B385" s="555" t="str">
        <f>IFERROR(VLOOKUP(A385,Database!A:B,2,FALSE),"FG not Found")</f>
        <v>FG not Found</v>
      </c>
    </row>
    <row r="386" spans="2:2" x14ac:dyDescent="0.25">
      <c r="B386" s="555" t="str">
        <f>IFERROR(VLOOKUP(A386,Database!A:B,2,FALSE),"FG not Found")</f>
        <v>FG not Found</v>
      </c>
    </row>
    <row r="387" spans="2:2" x14ac:dyDescent="0.25">
      <c r="B387" s="555" t="str">
        <f>IFERROR(VLOOKUP(A387,Database!A:B,2,FALSE),"FG not Found")</f>
        <v>FG not Found</v>
      </c>
    </row>
    <row r="388" spans="2:2" x14ac:dyDescent="0.25">
      <c r="B388" s="555" t="str">
        <f>IFERROR(VLOOKUP(A388,Database!A:B,2,FALSE),"FG not Found")</f>
        <v>FG not Found</v>
      </c>
    </row>
    <row r="389" spans="2:2" x14ac:dyDescent="0.25">
      <c r="B389" s="555" t="str">
        <f>IFERROR(VLOOKUP(A389,Database!A:B,2,FALSE),"FG not Found")</f>
        <v>FG not Found</v>
      </c>
    </row>
    <row r="390" spans="2:2" x14ac:dyDescent="0.25">
      <c r="B390" s="555" t="str">
        <f>IFERROR(VLOOKUP(A390,Database!A:B,2,FALSE),"FG not Found")</f>
        <v>FG not Found</v>
      </c>
    </row>
    <row r="391" spans="2:2" x14ac:dyDescent="0.25">
      <c r="B391" s="555" t="str">
        <f>IFERROR(VLOOKUP(A391,Database!A:B,2,FALSE),"FG not Found")</f>
        <v>FG not Found</v>
      </c>
    </row>
    <row r="392" spans="2:2" x14ac:dyDescent="0.25">
      <c r="B392" s="555" t="str">
        <f>IFERROR(VLOOKUP(A392,Database!A:B,2,FALSE),"FG not Found")</f>
        <v>FG not Found</v>
      </c>
    </row>
    <row r="393" spans="2:2" x14ac:dyDescent="0.25">
      <c r="B393" s="555" t="str">
        <f>IFERROR(VLOOKUP(A393,Database!A:B,2,FALSE),"FG not Found")</f>
        <v>FG not Found</v>
      </c>
    </row>
    <row r="394" spans="2:2" x14ac:dyDescent="0.25">
      <c r="B394" s="555" t="str">
        <f>IFERROR(VLOOKUP(A394,Database!A:B,2,FALSE),"FG not Found")</f>
        <v>FG not Found</v>
      </c>
    </row>
    <row r="395" spans="2:2" x14ac:dyDescent="0.25">
      <c r="B395" s="555" t="str">
        <f>IFERROR(VLOOKUP(A395,Database!A:B,2,FALSE),"FG not Found")</f>
        <v>FG not Found</v>
      </c>
    </row>
    <row r="396" spans="2:2" x14ac:dyDescent="0.25">
      <c r="B396" s="555" t="str">
        <f>IFERROR(VLOOKUP(A396,Database!A:B,2,FALSE),"FG not Found")</f>
        <v>FG not Found</v>
      </c>
    </row>
    <row r="397" spans="2:2" x14ac:dyDescent="0.25">
      <c r="B397" s="555" t="str">
        <f>IFERROR(VLOOKUP(A397,Database!A:B,2,FALSE),"FG not Found")</f>
        <v>FG not Found</v>
      </c>
    </row>
    <row r="398" spans="2:2" x14ac:dyDescent="0.25">
      <c r="B398" s="555" t="str">
        <f>IFERROR(VLOOKUP(A398,Database!A:B,2,FALSE),"FG not Found")</f>
        <v>FG not Found</v>
      </c>
    </row>
    <row r="399" spans="2:2" x14ac:dyDescent="0.25">
      <c r="B399" s="555" t="str">
        <f>IFERROR(VLOOKUP(A399,Database!A:B,2,FALSE),"FG not Found")</f>
        <v>FG not Found</v>
      </c>
    </row>
    <row r="400" spans="2:2" x14ac:dyDescent="0.25">
      <c r="B400" s="555" t="str">
        <f>IFERROR(VLOOKUP(A400,Database!A:B,2,FALSE),"FG not Found")</f>
        <v>FG not Found</v>
      </c>
    </row>
    <row r="401" spans="2:2" x14ac:dyDescent="0.25">
      <c r="B401" s="555" t="str">
        <f>IFERROR(VLOOKUP(A401,Database!A:B,2,FALSE),"FG not Found")</f>
        <v>FG not Found</v>
      </c>
    </row>
    <row r="402" spans="2:2" x14ac:dyDescent="0.25">
      <c r="B402" s="555" t="str">
        <f>IFERROR(VLOOKUP(A402,Database!A:B,2,FALSE),"FG not Found")</f>
        <v>FG not Found</v>
      </c>
    </row>
    <row r="403" spans="2:2" x14ac:dyDescent="0.25">
      <c r="B403" s="555" t="str">
        <f>IFERROR(VLOOKUP(A403,Database!A:B,2,FALSE),"FG not Found")</f>
        <v>FG not Found</v>
      </c>
    </row>
    <row r="404" spans="2:2" x14ac:dyDescent="0.25">
      <c r="B404" s="555" t="str">
        <f>IFERROR(VLOOKUP(A404,Database!A:B,2,FALSE),"FG not Found")</f>
        <v>FG not Found</v>
      </c>
    </row>
    <row r="405" spans="2:2" x14ac:dyDescent="0.25">
      <c r="B405" s="555" t="str">
        <f>IFERROR(VLOOKUP(A405,Database!A:B,2,FALSE),"FG not Found")</f>
        <v>FG not Found</v>
      </c>
    </row>
    <row r="406" spans="2:2" x14ac:dyDescent="0.25">
      <c r="B406" s="555" t="str">
        <f>IFERROR(VLOOKUP(A406,Database!A:B,2,FALSE),"FG not Found")</f>
        <v>FG not Found</v>
      </c>
    </row>
    <row r="407" spans="2:2" x14ac:dyDescent="0.25">
      <c r="B407" s="555" t="str">
        <f>IFERROR(VLOOKUP(A407,Database!A:B,2,FALSE),"FG not Found")</f>
        <v>FG not Found</v>
      </c>
    </row>
    <row r="408" spans="2:2" x14ac:dyDescent="0.25">
      <c r="B408" s="555" t="str">
        <f>IFERROR(VLOOKUP(A408,Database!A:B,2,FALSE),"FG not Found")</f>
        <v>FG not Found</v>
      </c>
    </row>
    <row r="409" spans="2:2" x14ac:dyDescent="0.25">
      <c r="B409" s="555" t="str">
        <f>IFERROR(VLOOKUP(A409,Database!A:B,2,FALSE),"FG not Found")</f>
        <v>FG not Found</v>
      </c>
    </row>
    <row r="410" spans="2:2" x14ac:dyDescent="0.25">
      <c r="B410" s="555" t="str">
        <f>IFERROR(VLOOKUP(A410,Database!A:B,2,FALSE),"FG not Found")</f>
        <v>FG not Found</v>
      </c>
    </row>
    <row r="411" spans="2:2" x14ac:dyDescent="0.25">
      <c r="B411" s="555" t="str">
        <f>IFERROR(VLOOKUP(A411,Database!A:B,2,FALSE),"FG not Found")</f>
        <v>FG not Found</v>
      </c>
    </row>
    <row r="412" spans="2:2" x14ac:dyDescent="0.25">
      <c r="B412" s="555" t="str">
        <f>IFERROR(VLOOKUP(A412,Database!A:B,2,FALSE),"FG not Found")</f>
        <v>FG not Found</v>
      </c>
    </row>
    <row r="413" spans="2:2" x14ac:dyDescent="0.25">
      <c r="B413" s="555" t="str">
        <f>IFERROR(VLOOKUP(A413,Database!A:B,2,FALSE),"FG not Found")</f>
        <v>FG not Found</v>
      </c>
    </row>
    <row r="414" spans="2:2" x14ac:dyDescent="0.25">
      <c r="B414" s="555" t="str">
        <f>IFERROR(VLOOKUP(A414,Database!A:B,2,FALSE),"FG not Found")</f>
        <v>FG not Found</v>
      </c>
    </row>
    <row r="415" spans="2:2" x14ac:dyDescent="0.25">
      <c r="B415" s="555" t="str">
        <f>IFERROR(VLOOKUP(A415,Database!A:B,2,FALSE),"FG not Found")</f>
        <v>FG not Found</v>
      </c>
    </row>
    <row r="416" spans="2:2" x14ac:dyDescent="0.25">
      <c r="B416" s="555" t="str">
        <f>IFERROR(VLOOKUP(A416,Database!A:B,2,FALSE),"FG not Found")</f>
        <v>FG not Found</v>
      </c>
    </row>
    <row r="417" spans="2:2" x14ac:dyDescent="0.25">
      <c r="B417" s="555" t="str">
        <f>IFERROR(VLOOKUP(A417,Database!A:B,2,FALSE),"FG not Found")</f>
        <v>FG not Found</v>
      </c>
    </row>
    <row r="418" spans="2:2" x14ac:dyDescent="0.25">
      <c r="B418" s="555" t="str">
        <f>IFERROR(VLOOKUP(A418,Database!A:B,2,FALSE),"FG not Found")</f>
        <v>FG not Found</v>
      </c>
    </row>
    <row r="419" spans="2:2" x14ac:dyDescent="0.25">
      <c r="B419" s="555" t="str">
        <f>IFERROR(VLOOKUP(A419,Database!A:B,2,FALSE),"FG not Found")</f>
        <v>FG not Found</v>
      </c>
    </row>
    <row r="420" spans="2:2" x14ac:dyDescent="0.25">
      <c r="B420" s="555" t="str">
        <f>IFERROR(VLOOKUP(A420,Database!A:B,2,FALSE),"FG not Found")</f>
        <v>FG not Found</v>
      </c>
    </row>
    <row r="421" spans="2:2" x14ac:dyDescent="0.25">
      <c r="B421" s="555" t="str">
        <f>IFERROR(VLOOKUP(A421,Database!A:B,2,FALSE),"FG not Found")</f>
        <v>FG not Found</v>
      </c>
    </row>
    <row r="422" spans="2:2" x14ac:dyDescent="0.25">
      <c r="B422" s="555" t="str">
        <f>IFERROR(VLOOKUP(A422,Database!A:B,2,FALSE),"FG not Found")</f>
        <v>FG not Found</v>
      </c>
    </row>
    <row r="423" spans="2:2" x14ac:dyDescent="0.25">
      <c r="B423" s="555" t="str">
        <f>IFERROR(VLOOKUP(A423,Database!A:B,2,FALSE),"FG not Found")</f>
        <v>FG not Found</v>
      </c>
    </row>
    <row r="424" spans="2:2" x14ac:dyDescent="0.25">
      <c r="B424" s="555" t="str">
        <f>IFERROR(VLOOKUP(A424,Database!A:B,2,FALSE),"FG not Found")</f>
        <v>FG not Found</v>
      </c>
    </row>
    <row r="425" spans="2:2" x14ac:dyDescent="0.25">
      <c r="B425" s="555" t="str">
        <f>IFERROR(VLOOKUP(A425,Database!A:B,2,FALSE),"FG not Found")</f>
        <v>FG not Found</v>
      </c>
    </row>
    <row r="426" spans="2:2" x14ac:dyDescent="0.25">
      <c r="B426" s="555" t="str">
        <f>IFERROR(VLOOKUP(A426,Database!A:B,2,FALSE),"FG not Found")</f>
        <v>FG not Found</v>
      </c>
    </row>
    <row r="427" spans="2:2" x14ac:dyDescent="0.25">
      <c r="B427" s="555" t="str">
        <f>IFERROR(VLOOKUP(A427,Database!A:B,2,FALSE),"FG not Found")</f>
        <v>FG not Found</v>
      </c>
    </row>
    <row r="428" spans="2:2" x14ac:dyDescent="0.25">
      <c r="B428" s="555" t="str">
        <f>IFERROR(VLOOKUP(A428,Database!A:B,2,FALSE),"FG not Found")</f>
        <v>FG not Found</v>
      </c>
    </row>
    <row r="429" spans="2:2" x14ac:dyDescent="0.25">
      <c r="B429" s="555" t="str">
        <f>IFERROR(VLOOKUP(A429,Database!A:B,2,FALSE),"FG not Found")</f>
        <v>FG not Found</v>
      </c>
    </row>
    <row r="430" spans="2:2" x14ac:dyDescent="0.25">
      <c r="B430" s="555" t="str">
        <f>IFERROR(VLOOKUP(A430,Database!A:B,2,FALSE),"FG not Found")</f>
        <v>FG not Found</v>
      </c>
    </row>
    <row r="431" spans="2:2" x14ac:dyDescent="0.25">
      <c r="B431" s="555" t="str">
        <f>IFERROR(VLOOKUP(A431,Database!A:B,2,FALSE),"FG not Found")</f>
        <v>FG not Found</v>
      </c>
    </row>
    <row r="432" spans="2:2" x14ac:dyDescent="0.25">
      <c r="B432" s="555" t="str">
        <f>IFERROR(VLOOKUP(A432,Database!A:B,2,FALSE),"FG not Found")</f>
        <v>FG not Found</v>
      </c>
    </row>
    <row r="433" spans="2:2" x14ac:dyDescent="0.25">
      <c r="B433" s="555" t="str">
        <f>IFERROR(VLOOKUP(A433,Database!A:B,2,FALSE),"FG not Found")</f>
        <v>FG not Found</v>
      </c>
    </row>
    <row r="434" spans="2:2" x14ac:dyDescent="0.25">
      <c r="B434" s="555" t="str">
        <f>IFERROR(VLOOKUP(A434,Database!A:B,2,FALSE),"FG not Found")</f>
        <v>FG not Found</v>
      </c>
    </row>
    <row r="435" spans="2:2" x14ac:dyDescent="0.25">
      <c r="B435" s="555" t="str">
        <f>IFERROR(VLOOKUP(A435,Database!A:B,2,FALSE),"FG not Found")</f>
        <v>FG not Found</v>
      </c>
    </row>
    <row r="436" spans="2:2" x14ac:dyDescent="0.25">
      <c r="B436" s="555" t="str">
        <f>IFERROR(VLOOKUP(A436,Database!A:B,2,FALSE),"FG not Found")</f>
        <v>FG not Found</v>
      </c>
    </row>
    <row r="437" spans="2:2" x14ac:dyDescent="0.25">
      <c r="B437" s="555" t="str">
        <f>IFERROR(VLOOKUP(A437,Database!A:B,2,FALSE),"FG not Found")</f>
        <v>FG not Found</v>
      </c>
    </row>
    <row r="438" spans="2:2" x14ac:dyDescent="0.25">
      <c r="B438" s="555" t="str">
        <f>IFERROR(VLOOKUP(A438,Database!A:B,2,FALSE),"FG not Found")</f>
        <v>FG not Found</v>
      </c>
    </row>
    <row r="439" spans="2:2" x14ac:dyDescent="0.25">
      <c r="B439" s="555" t="str">
        <f>IFERROR(VLOOKUP(A439,Database!A:B,2,FALSE),"FG not Found")</f>
        <v>FG not Found</v>
      </c>
    </row>
    <row r="440" spans="2:2" x14ac:dyDescent="0.25">
      <c r="B440" s="555" t="str">
        <f>IFERROR(VLOOKUP(A440,Database!A:B,2,FALSE),"FG not Found")</f>
        <v>FG not Found</v>
      </c>
    </row>
    <row r="441" spans="2:2" x14ac:dyDescent="0.25">
      <c r="B441" s="555" t="str">
        <f>IFERROR(VLOOKUP(A441,Database!A:B,2,FALSE),"FG not Found")</f>
        <v>FG not Found</v>
      </c>
    </row>
    <row r="442" spans="2:2" x14ac:dyDescent="0.25">
      <c r="B442" s="555" t="str">
        <f>IFERROR(VLOOKUP(A442,Database!A:B,2,FALSE),"FG not Found")</f>
        <v>FG not Found</v>
      </c>
    </row>
    <row r="443" spans="2:2" x14ac:dyDescent="0.25">
      <c r="B443" s="555" t="str">
        <f>IFERROR(VLOOKUP(A443,Database!A:B,2,FALSE),"FG not Found")</f>
        <v>FG not Found</v>
      </c>
    </row>
    <row r="444" spans="2:2" x14ac:dyDescent="0.25">
      <c r="B444" s="555" t="str">
        <f>IFERROR(VLOOKUP(A444,Database!A:B,2,FALSE),"FG not Found")</f>
        <v>FG not Found</v>
      </c>
    </row>
    <row r="445" spans="2:2" x14ac:dyDescent="0.25">
      <c r="B445" s="555" t="str">
        <f>IFERROR(VLOOKUP(A445,Database!A:B,2,FALSE),"FG not Found")</f>
        <v>FG not Found</v>
      </c>
    </row>
    <row r="446" spans="2:2" x14ac:dyDescent="0.25">
      <c r="B446" s="555" t="str">
        <f>IFERROR(VLOOKUP(A446,Database!A:B,2,FALSE),"FG not Found")</f>
        <v>FG not Found</v>
      </c>
    </row>
    <row r="447" spans="2:2" x14ac:dyDescent="0.25">
      <c r="B447" s="555" t="str">
        <f>IFERROR(VLOOKUP(A447,Database!A:B,2,FALSE),"FG not Found")</f>
        <v>FG not Found</v>
      </c>
    </row>
    <row r="448" spans="2:2" x14ac:dyDescent="0.25">
      <c r="B448" s="555" t="str">
        <f>IFERROR(VLOOKUP(A448,Database!A:B,2,FALSE),"FG not Found")</f>
        <v>FG not Found</v>
      </c>
    </row>
    <row r="449" spans="2:2" x14ac:dyDescent="0.25">
      <c r="B449" s="555" t="str">
        <f>IFERROR(VLOOKUP(A449,Database!A:B,2,FALSE),"FG not Found")</f>
        <v>FG not Found</v>
      </c>
    </row>
    <row r="450" spans="2:2" x14ac:dyDescent="0.25">
      <c r="B450" s="555" t="str">
        <f>IFERROR(VLOOKUP(A450,Database!A:B,2,FALSE),"FG not Found")</f>
        <v>FG not Found</v>
      </c>
    </row>
    <row r="451" spans="2:2" x14ac:dyDescent="0.25">
      <c r="B451" s="555" t="str">
        <f>IFERROR(VLOOKUP(A451,Database!A:B,2,FALSE),"FG not Found")</f>
        <v>FG not Found</v>
      </c>
    </row>
    <row r="452" spans="2:2" x14ac:dyDescent="0.25">
      <c r="B452" s="555" t="str">
        <f>IFERROR(VLOOKUP(A452,Database!A:B,2,FALSE),"FG not Found")</f>
        <v>FG not Found</v>
      </c>
    </row>
    <row r="453" spans="2:2" x14ac:dyDescent="0.25">
      <c r="B453" s="555" t="str">
        <f>IFERROR(VLOOKUP(A453,Database!A:B,2,FALSE),"FG not Found")</f>
        <v>FG not Found</v>
      </c>
    </row>
    <row r="454" spans="2:2" x14ac:dyDescent="0.25">
      <c r="B454" s="555" t="str">
        <f>IFERROR(VLOOKUP(A454,Database!A:B,2,FALSE),"FG not Found")</f>
        <v>FG not Found</v>
      </c>
    </row>
    <row r="455" spans="2:2" x14ac:dyDescent="0.25">
      <c r="B455" s="555" t="str">
        <f>IFERROR(VLOOKUP(A455,Database!A:B,2,FALSE),"FG not Found")</f>
        <v>FG not Found</v>
      </c>
    </row>
    <row r="456" spans="2:2" x14ac:dyDescent="0.25">
      <c r="B456" s="555" t="str">
        <f>IFERROR(VLOOKUP(A456,Database!A:B,2,FALSE),"FG not Found")</f>
        <v>FG not Found</v>
      </c>
    </row>
    <row r="457" spans="2:2" x14ac:dyDescent="0.25">
      <c r="B457" s="555" t="str">
        <f>IFERROR(VLOOKUP(A457,Database!A:B,2,FALSE),"FG not Found")</f>
        <v>FG not Found</v>
      </c>
    </row>
    <row r="458" spans="2:2" x14ac:dyDescent="0.25">
      <c r="B458" s="555" t="str">
        <f>IFERROR(VLOOKUP(A458,Database!A:B,2,FALSE),"FG not Found")</f>
        <v>FG not Found</v>
      </c>
    </row>
    <row r="459" spans="2:2" x14ac:dyDescent="0.25">
      <c r="B459" s="555" t="str">
        <f>IFERROR(VLOOKUP(A459,Database!A:B,2,FALSE),"FG not Found")</f>
        <v>FG not Found</v>
      </c>
    </row>
    <row r="460" spans="2:2" x14ac:dyDescent="0.25">
      <c r="B460" s="555" t="str">
        <f>IFERROR(VLOOKUP(A460,Database!A:B,2,FALSE),"FG not Found")</f>
        <v>FG not Found</v>
      </c>
    </row>
    <row r="461" spans="2:2" x14ac:dyDescent="0.25">
      <c r="B461" s="555" t="str">
        <f>IFERROR(VLOOKUP(A461,Database!A:B,2,FALSE),"FG not Found")</f>
        <v>FG not Found</v>
      </c>
    </row>
    <row r="462" spans="2:2" x14ac:dyDescent="0.25">
      <c r="B462" s="555" t="str">
        <f>IFERROR(VLOOKUP(A462,Database!A:B,2,FALSE),"FG not Found")</f>
        <v>FG not Found</v>
      </c>
    </row>
    <row r="463" spans="2:2" x14ac:dyDescent="0.25">
      <c r="B463" s="555" t="str">
        <f>IFERROR(VLOOKUP(A463,Database!A:B,2,FALSE),"FG not Found")</f>
        <v>FG not Found</v>
      </c>
    </row>
    <row r="464" spans="2:2" x14ac:dyDescent="0.25">
      <c r="B464" s="555" t="str">
        <f>IFERROR(VLOOKUP(A464,Database!A:B,2,FALSE),"FG not Found")</f>
        <v>FG not Found</v>
      </c>
    </row>
    <row r="465" spans="2:2" x14ac:dyDescent="0.25">
      <c r="B465" s="555" t="str">
        <f>IFERROR(VLOOKUP(A465,Database!A:B,2,FALSE),"FG not Found")</f>
        <v>FG not Found</v>
      </c>
    </row>
    <row r="466" spans="2:2" x14ac:dyDescent="0.25">
      <c r="B466" s="555" t="str">
        <f>IFERROR(VLOOKUP(A466,Database!A:B,2,FALSE),"FG not Found")</f>
        <v>FG not Found</v>
      </c>
    </row>
    <row r="467" spans="2:2" x14ac:dyDescent="0.25">
      <c r="B467" s="555" t="str">
        <f>IFERROR(VLOOKUP(A467,Database!A:B,2,FALSE),"FG not Found")</f>
        <v>FG not Found</v>
      </c>
    </row>
    <row r="468" spans="2:2" x14ac:dyDescent="0.25">
      <c r="B468" s="555" t="str">
        <f>IFERROR(VLOOKUP(A468,Database!A:B,2,FALSE),"FG not Found")</f>
        <v>FG not Found</v>
      </c>
    </row>
    <row r="469" spans="2:2" x14ac:dyDescent="0.25">
      <c r="B469" s="555" t="str">
        <f>IFERROR(VLOOKUP(A469,Database!A:B,2,FALSE),"FG not Found")</f>
        <v>FG not Found</v>
      </c>
    </row>
    <row r="470" spans="2:2" x14ac:dyDescent="0.25">
      <c r="B470" s="555" t="str">
        <f>IFERROR(VLOOKUP(A470,Database!A:B,2,FALSE),"FG not Found")</f>
        <v>FG not Found</v>
      </c>
    </row>
    <row r="471" spans="2:2" x14ac:dyDescent="0.25">
      <c r="B471" s="555" t="str">
        <f>IFERROR(VLOOKUP(A471,Database!A:B,2,FALSE),"FG not Found")</f>
        <v>FG not Found</v>
      </c>
    </row>
    <row r="472" spans="2:2" x14ac:dyDescent="0.25">
      <c r="B472" s="555" t="str">
        <f>IFERROR(VLOOKUP(A472,Database!A:B,2,FALSE),"FG not Found")</f>
        <v>FG not Found</v>
      </c>
    </row>
    <row r="473" spans="2:2" x14ac:dyDescent="0.25">
      <c r="B473" s="555" t="str">
        <f>IFERROR(VLOOKUP(A473,Database!A:B,2,FALSE),"FG not Found")</f>
        <v>FG not Found</v>
      </c>
    </row>
    <row r="474" spans="2:2" x14ac:dyDescent="0.25">
      <c r="B474" s="555" t="str">
        <f>IFERROR(VLOOKUP(A474,Database!A:B,2,FALSE),"FG not Found")</f>
        <v>FG not Found</v>
      </c>
    </row>
    <row r="475" spans="2:2" x14ac:dyDescent="0.25">
      <c r="B475" s="555" t="str">
        <f>IFERROR(VLOOKUP(A475,Database!A:B,2,FALSE),"FG not Found")</f>
        <v>FG not Found</v>
      </c>
    </row>
    <row r="476" spans="2:2" x14ac:dyDescent="0.25">
      <c r="B476" s="555" t="str">
        <f>IFERROR(VLOOKUP(A476,Database!A:B,2,FALSE),"FG not Found")</f>
        <v>FG not Found</v>
      </c>
    </row>
    <row r="477" spans="2:2" x14ac:dyDescent="0.25">
      <c r="B477" s="555" t="str">
        <f>IFERROR(VLOOKUP(A477,Database!A:B,2,FALSE),"FG not Found")</f>
        <v>FG not Found</v>
      </c>
    </row>
    <row r="478" spans="2:2" x14ac:dyDescent="0.25">
      <c r="B478" s="555" t="str">
        <f>IFERROR(VLOOKUP(A478,Database!A:B,2,FALSE),"FG not Found")</f>
        <v>FG not Found</v>
      </c>
    </row>
    <row r="479" spans="2:2" x14ac:dyDescent="0.25">
      <c r="B479" s="555" t="str">
        <f>IFERROR(VLOOKUP(A479,Database!A:B,2,FALSE),"FG not Found")</f>
        <v>FG not Found</v>
      </c>
    </row>
    <row r="480" spans="2:2" x14ac:dyDescent="0.25">
      <c r="B480" s="555" t="str">
        <f>IFERROR(VLOOKUP(A480,Database!A:B,2,FALSE),"FG not Found")</f>
        <v>FG not Found</v>
      </c>
    </row>
    <row r="481" spans="2:2" x14ac:dyDescent="0.25">
      <c r="B481" s="555" t="str">
        <f>IFERROR(VLOOKUP(A481,Database!A:B,2,FALSE),"FG not Found")</f>
        <v>FG not Found</v>
      </c>
    </row>
    <row r="482" spans="2:2" x14ac:dyDescent="0.25">
      <c r="B482" s="555" t="str">
        <f>IFERROR(VLOOKUP(A482,Database!A:B,2,FALSE),"FG not Found")</f>
        <v>FG not Found</v>
      </c>
    </row>
    <row r="483" spans="2:2" x14ac:dyDescent="0.25">
      <c r="B483" s="555" t="str">
        <f>IFERROR(VLOOKUP(A483,Database!A:B,2,FALSE),"FG not Found")</f>
        <v>FG not Found</v>
      </c>
    </row>
    <row r="484" spans="2:2" x14ac:dyDescent="0.25">
      <c r="B484" s="555" t="str">
        <f>IFERROR(VLOOKUP(A484,Database!A:B,2,FALSE),"FG not Found")</f>
        <v>FG not Found</v>
      </c>
    </row>
    <row r="485" spans="2:2" x14ac:dyDescent="0.25">
      <c r="B485" s="555" t="str">
        <f>IFERROR(VLOOKUP(A485,Database!A:B,2,FALSE),"FG not Found")</f>
        <v>FG not Found</v>
      </c>
    </row>
    <row r="486" spans="2:2" x14ac:dyDescent="0.25">
      <c r="B486" s="555" t="str">
        <f>IFERROR(VLOOKUP(A486,Database!A:B,2,FALSE),"FG not Found")</f>
        <v>FG not Found</v>
      </c>
    </row>
    <row r="487" spans="2:2" x14ac:dyDescent="0.25">
      <c r="B487" s="555" t="str">
        <f>IFERROR(VLOOKUP(A487,Database!A:B,2,FALSE),"FG not Found")</f>
        <v>FG not Found</v>
      </c>
    </row>
    <row r="488" spans="2:2" x14ac:dyDescent="0.25">
      <c r="B488" s="555" t="str">
        <f>IFERROR(VLOOKUP(A488,Database!A:B,2,FALSE),"FG not Found")</f>
        <v>FG not Found</v>
      </c>
    </row>
    <row r="489" spans="2:2" x14ac:dyDescent="0.25">
      <c r="B489" s="555" t="str">
        <f>IFERROR(VLOOKUP(A489,Database!A:B,2,FALSE),"FG not Found")</f>
        <v>FG not Found</v>
      </c>
    </row>
    <row r="490" spans="2:2" x14ac:dyDescent="0.25">
      <c r="B490" s="555" t="str">
        <f>IFERROR(VLOOKUP(A490,Database!A:B,2,FALSE),"FG not Found")</f>
        <v>FG not Found</v>
      </c>
    </row>
    <row r="491" spans="2:2" x14ac:dyDescent="0.25">
      <c r="B491" s="555" t="str">
        <f>IFERROR(VLOOKUP(A491,Database!A:B,2,FALSE),"FG not Found")</f>
        <v>FG not Found</v>
      </c>
    </row>
    <row r="492" spans="2:2" x14ac:dyDescent="0.25">
      <c r="B492" s="555" t="str">
        <f>IFERROR(VLOOKUP(A492,Database!A:B,2,FALSE),"FG not Found")</f>
        <v>FG not Found</v>
      </c>
    </row>
    <row r="493" spans="2:2" x14ac:dyDescent="0.25">
      <c r="B493" s="555" t="str">
        <f>IFERROR(VLOOKUP(A493,Database!A:B,2,FALSE),"FG not Found")</f>
        <v>FG not Found</v>
      </c>
    </row>
    <row r="494" spans="2:2" x14ac:dyDescent="0.25">
      <c r="B494" s="555" t="str">
        <f>IFERROR(VLOOKUP(A494,Database!A:B,2,FALSE),"FG not Found")</f>
        <v>FG not Found</v>
      </c>
    </row>
    <row r="495" spans="2:2" x14ac:dyDescent="0.25">
      <c r="B495" s="555" t="str">
        <f>IFERROR(VLOOKUP(A495,Database!A:B,2,FALSE),"FG not Found")</f>
        <v>FG not Found</v>
      </c>
    </row>
    <row r="496" spans="2:2" x14ac:dyDescent="0.25">
      <c r="B496" s="555" t="str">
        <f>IFERROR(VLOOKUP(A496,Database!A:B,2,FALSE),"FG not Found")</f>
        <v>FG not Found</v>
      </c>
    </row>
    <row r="497" spans="2:2" x14ac:dyDescent="0.25">
      <c r="B497" s="555" t="str">
        <f>IFERROR(VLOOKUP(A497,Database!A:B,2,FALSE),"FG not Found")</f>
        <v>FG not Found</v>
      </c>
    </row>
    <row r="498" spans="2:2" x14ac:dyDescent="0.25">
      <c r="B498" s="555" t="str">
        <f>IFERROR(VLOOKUP(A498,Database!A:B,2,FALSE),"FG not Found")</f>
        <v>FG not Found</v>
      </c>
    </row>
    <row r="499" spans="2:2" x14ac:dyDescent="0.25">
      <c r="B499" s="555" t="str">
        <f>IFERROR(VLOOKUP(A499,Database!A:B,2,FALSE),"FG not Found")</f>
        <v>FG not Found</v>
      </c>
    </row>
    <row r="500" spans="2:2" x14ac:dyDescent="0.25">
      <c r="B500" s="555" t="str">
        <f>IFERROR(VLOOKUP(A500,Database!A:B,2,FALSE),"FG not Found")</f>
        <v>FG not Found</v>
      </c>
    </row>
    <row r="501" spans="2:2" x14ac:dyDescent="0.25">
      <c r="B501" s="555" t="str">
        <f>IFERROR(VLOOKUP(A501,Database!A:B,2,FALSE),"FG not Found")</f>
        <v>FG not Found</v>
      </c>
    </row>
    <row r="502" spans="2:2" x14ac:dyDescent="0.25">
      <c r="B502" s="555" t="str">
        <f>IFERROR(VLOOKUP(A502,Database!A:B,2,FALSE),"FG not Found")</f>
        <v>FG not Found</v>
      </c>
    </row>
    <row r="503" spans="2:2" x14ac:dyDescent="0.25">
      <c r="B503" s="555" t="str">
        <f>IFERROR(VLOOKUP(A503,Database!A:B,2,FALSE),"FG not Found")</f>
        <v>FG not Found</v>
      </c>
    </row>
    <row r="504" spans="2:2" x14ac:dyDescent="0.25">
      <c r="B504" s="555" t="str">
        <f>IFERROR(VLOOKUP(A504,Database!A:B,2,FALSE),"FG not Found")</f>
        <v>FG not Found</v>
      </c>
    </row>
    <row r="505" spans="2:2" x14ac:dyDescent="0.25">
      <c r="B505" s="555" t="str">
        <f>IFERROR(VLOOKUP(A505,Database!A:B,2,FALSE),"FG not Found")</f>
        <v>FG not Found</v>
      </c>
    </row>
    <row r="506" spans="2:2" x14ac:dyDescent="0.25">
      <c r="B506" s="555" t="str">
        <f>IFERROR(VLOOKUP(A506,Database!A:B,2,FALSE),"FG not Found")</f>
        <v>FG not Found</v>
      </c>
    </row>
    <row r="507" spans="2:2" x14ac:dyDescent="0.25">
      <c r="B507" s="555" t="str">
        <f>IFERROR(VLOOKUP(A507,Database!A:B,2,FALSE),"FG not Found")</f>
        <v>FG not Found</v>
      </c>
    </row>
    <row r="508" spans="2:2" x14ac:dyDescent="0.25">
      <c r="B508" s="555" t="str">
        <f>IFERROR(VLOOKUP(A508,Database!A:B,2,FALSE),"FG not Found")</f>
        <v>FG not Found</v>
      </c>
    </row>
    <row r="509" spans="2:2" x14ac:dyDescent="0.25">
      <c r="B509" s="555" t="str">
        <f>IFERROR(VLOOKUP(A509,Database!A:B,2,FALSE),"FG not Found")</f>
        <v>FG not Found</v>
      </c>
    </row>
    <row r="510" spans="2:2" x14ac:dyDescent="0.25">
      <c r="B510" s="555" t="str">
        <f>IFERROR(VLOOKUP(A510,Database!A:B,2,FALSE),"FG not Found")</f>
        <v>FG not Found</v>
      </c>
    </row>
    <row r="511" spans="2:2" x14ac:dyDescent="0.25">
      <c r="B511" s="555" t="str">
        <f>IFERROR(VLOOKUP(A511,Database!A:B,2,FALSE),"FG not Found")</f>
        <v>FG not Found</v>
      </c>
    </row>
    <row r="512" spans="2:2" x14ac:dyDescent="0.25">
      <c r="B512" s="555" t="str">
        <f>IFERROR(VLOOKUP(A512,Database!A:B,2,FALSE),"FG not Found")</f>
        <v>FG not Found</v>
      </c>
    </row>
    <row r="513" spans="2:2" x14ac:dyDescent="0.25">
      <c r="B513" s="555" t="str">
        <f>IFERROR(VLOOKUP(A513,Database!A:B,2,FALSE),"FG not Found")</f>
        <v>FG not Found</v>
      </c>
    </row>
    <row r="514" spans="2:2" x14ac:dyDescent="0.25">
      <c r="B514" s="555" t="str">
        <f>IFERROR(VLOOKUP(A514,Database!A:B,2,FALSE),"FG not Found")</f>
        <v>FG not Found</v>
      </c>
    </row>
    <row r="515" spans="2:2" x14ac:dyDescent="0.25">
      <c r="B515" s="555" t="str">
        <f>IFERROR(VLOOKUP(A515,Database!A:B,2,FALSE),"FG not Found")</f>
        <v>FG not Found</v>
      </c>
    </row>
    <row r="516" spans="2:2" x14ac:dyDescent="0.25">
      <c r="B516" s="555" t="str">
        <f>IFERROR(VLOOKUP(A516,Database!A:B,2,FALSE),"FG not Found")</f>
        <v>FG not Found</v>
      </c>
    </row>
    <row r="517" spans="2:2" x14ac:dyDescent="0.25">
      <c r="B517" s="555" t="str">
        <f>IFERROR(VLOOKUP(A517,Database!A:B,2,FALSE),"FG not Found")</f>
        <v>FG not Found</v>
      </c>
    </row>
    <row r="518" spans="2:2" x14ac:dyDescent="0.25">
      <c r="B518" s="555" t="str">
        <f>IFERROR(VLOOKUP(A518,Database!A:B,2,FALSE),"FG not Found")</f>
        <v>FG not Found</v>
      </c>
    </row>
    <row r="519" spans="2:2" x14ac:dyDescent="0.25">
      <c r="B519" s="555" t="str">
        <f>IFERROR(VLOOKUP(A519,Database!A:B,2,FALSE),"FG not Found")</f>
        <v>FG not Found</v>
      </c>
    </row>
    <row r="520" spans="2:2" x14ac:dyDescent="0.25">
      <c r="B520" s="555" t="str">
        <f>IFERROR(VLOOKUP(A520,Database!A:B,2,FALSE),"FG not Found")</f>
        <v>FG not Found</v>
      </c>
    </row>
    <row r="521" spans="2:2" x14ac:dyDescent="0.25">
      <c r="B521" s="555" t="str">
        <f>IFERROR(VLOOKUP(A521,Database!A:B,2,FALSE),"FG not Found")</f>
        <v>FG not Found</v>
      </c>
    </row>
    <row r="522" spans="2:2" x14ac:dyDescent="0.25">
      <c r="B522" s="555" t="str">
        <f>IFERROR(VLOOKUP(A522,Database!A:B,2,FALSE),"FG not Found")</f>
        <v>FG not Found</v>
      </c>
    </row>
    <row r="523" spans="2:2" x14ac:dyDescent="0.25">
      <c r="B523" s="555" t="str">
        <f>IFERROR(VLOOKUP(A523,Database!A:B,2,FALSE),"FG not Found")</f>
        <v>FG not Found</v>
      </c>
    </row>
    <row r="524" spans="2:2" x14ac:dyDescent="0.25">
      <c r="B524" s="555" t="str">
        <f>IFERROR(VLOOKUP(A524,Database!A:B,2,FALSE),"FG not Found")</f>
        <v>FG not Found</v>
      </c>
    </row>
    <row r="525" spans="2:2" x14ac:dyDescent="0.25">
      <c r="B525" s="555" t="str">
        <f>IFERROR(VLOOKUP(A525,Database!A:B,2,FALSE),"FG not Found")</f>
        <v>FG not Found</v>
      </c>
    </row>
    <row r="526" spans="2:2" x14ac:dyDescent="0.25">
      <c r="B526" s="555" t="str">
        <f>IFERROR(VLOOKUP(A526,Database!A:B,2,FALSE),"FG not Found")</f>
        <v>FG not Found</v>
      </c>
    </row>
    <row r="527" spans="2:2" x14ac:dyDescent="0.25">
      <c r="B527" s="555" t="str">
        <f>IFERROR(VLOOKUP(A527,Database!A:B,2,FALSE),"FG not Found")</f>
        <v>FG not Found</v>
      </c>
    </row>
    <row r="528" spans="2:2" x14ac:dyDescent="0.25">
      <c r="B528" s="555" t="str">
        <f>IFERROR(VLOOKUP(A528,Database!A:B,2,FALSE),"FG not Found")</f>
        <v>FG not Found</v>
      </c>
    </row>
    <row r="529" spans="2:2" x14ac:dyDescent="0.25">
      <c r="B529" s="555" t="str">
        <f>IFERROR(VLOOKUP(A529,Database!A:B,2,FALSE),"FG not Found")</f>
        <v>FG not Found</v>
      </c>
    </row>
    <row r="530" spans="2:2" x14ac:dyDescent="0.25">
      <c r="B530" s="555" t="str">
        <f>IFERROR(VLOOKUP(A530,Database!A:B,2,FALSE),"FG not Found")</f>
        <v>FG not Found</v>
      </c>
    </row>
    <row r="531" spans="2:2" x14ac:dyDescent="0.25">
      <c r="B531" s="555" t="str">
        <f>IFERROR(VLOOKUP(A531,Database!A:B,2,FALSE),"FG not Found")</f>
        <v>FG not Found</v>
      </c>
    </row>
    <row r="532" spans="2:2" x14ac:dyDescent="0.25">
      <c r="B532" s="555" t="str">
        <f>IFERROR(VLOOKUP(A532,Database!A:B,2,FALSE),"FG not Found")</f>
        <v>FG not Found</v>
      </c>
    </row>
    <row r="533" spans="2:2" x14ac:dyDescent="0.25">
      <c r="B533" s="555" t="str">
        <f>IFERROR(VLOOKUP(A533,Database!A:B,2,FALSE),"FG not Found")</f>
        <v>FG not Found</v>
      </c>
    </row>
    <row r="534" spans="2:2" x14ac:dyDescent="0.25">
      <c r="B534" s="555" t="str">
        <f>IFERROR(VLOOKUP(A534,Database!A:B,2,FALSE),"FG not Found")</f>
        <v>FG not Found</v>
      </c>
    </row>
    <row r="535" spans="2:2" x14ac:dyDescent="0.25">
      <c r="B535" s="555" t="str">
        <f>IFERROR(VLOOKUP(A535,Database!A:B,2,FALSE),"FG not Found")</f>
        <v>FG not Found</v>
      </c>
    </row>
    <row r="536" spans="2:2" x14ac:dyDescent="0.25">
      <c r="B536" s="555" t="str">
        <f>IFERROR(VLOOKUP(A536,Database!A:B,2,FALSE),"FG not Found")</f>
        <v>FG not Found</v>
      </c>
    </row>
    <row r="537" spans="2:2" x14ac:dyDescent="0.25">
      <c r="B537" s="555" t="str">
        <f>IFERROR(VLOOKUP(A537,Database!A:B,2,FALSE),"FG not Found")</f>
        <v>FG not Found</v>
      </c>
    </row>
    <row r="538" spans="2:2" x14ac:dyDescent="0.25">
      <c r="B538" s="555" t="str">
        <f>IFERROR(VLOOKUP(A538,Database!A:B,2,FALSE),"FG not Found")</f>
        <v>FG not Found</v>
      </c>
    </row>
    <row r="539" spans="2:2" x14ac:dyDescent="0.25">
      <c r="B539" s="555" t="str">
        <f>IFERROR(VLOOKUP(A539,Database!A:B,2,FALSE),"FG not Found")</f>
        <v>FG not Found</v>
      </c>
    </row>
    <row r="540" spans="2:2" x14ac:dyDescent="0.25">
      <c r="B540" s="555" t="str">
        <f>IFERROR(VLOOKUP(A540,Database!A:B,2,FALSE),"FG not Found")</f>
        <v>FG not Found</v>
      </c>
    </row>
    <row r="541" spans="2:2" x14ac:dyDescent="0.25">
      <c r="B541" s="555" t="str">
        <f>IFERROR(VLOOKUP(A541,Database!A:B,2,FALSE),"FG not Found")</f>
        <v>FG not Found</v>
      </c>
    </row>
    <row r="542" spans="2:2" x14ac:dyDescent="0.25">
      <c r="B542" s="555" t="str">
        <f>IFERROR(VLOOKUP(A542,Database!A:B,2,FALSE),"FG not Found")</f>
        <v>FG not Found</v>
      </c>
    </row>
    <row r="543" spans="2:2" x14ac:dyDescent="0.25">
      <c r="B543" s="555" t="str">
        <f>IFERROR(VLOOKUP(A543,Database!A:B,2,FALSE),"FG not Found")</f>
        <v>FG not Found</v>
      </c>
    </row>
    <row r="544" spans="2:2" x14ac:dyDescent="0.25">
      <c r="B544" s="555" t="str">
        <f>IFERROR(VLOOKUP(A544,Database!A:B,2,FALSE),"FG not Found")</f>
        <v>FG not Found</v>
      </c>
    </row>
    <row r="545" spans="2:2" x14ac:dyDescent="0.25">
      <c r="B545" s="555" t="str">
        <f>IFERROR(VLOOKUP(A545,Database!A:B,2,FALSE),"FG not Found")</f>
        <v>FG not Found</v>
      </c>
    </row>
    <row r="546" spans="2:2" x14ac:dyDescent="0.25">
      <c r="B546" s="555" t="str">
        <f>IFERROR(VLOOKUP(A546,Database!A:B,2,FALSE),"FG not Found")</f>
        <v>FG not Found</v>
      </c>
    </row>
    <row r="547" spans="2:2" x14ac:dyDescent="0.25">
      <c r="B547" s="555" t="str">
        <f>IFERROR(VLOOKUP(A547,Database!A:B,2,FALSE),"FG not Found")</f>
        <v>FG not Found</v>
      </c>
    </row>
    <row r="548" spans="2:2" x14ac:dyDescent="0.25">
      <c r="B548" s="555" t="str">
        <f>IFERROR(VLOOKUP(A548,Database!A:B,2,FALSE),"FG not Found")</f>
        <v>FG not Found</v>
      </c>
    </row>
    <row r="549" spans="2:2" x14ac:dyDescent="0.25">
      <c r="B549" s="555" t="str">
        <f>IFERROR(VLOOKUP(A549,Database!A:B,2,FALSE),"FG not Found")</f>
        <v>FG not Found</v>
      </c>
    </row>
    <row r="550" spans="2:2" x14ac:dyDescent="0.25">
      <c r="B550" s="555" t="str">
        <f>IFERROR(VLOOKUP(A550,Database!A:B,2,FALSE),"FG not Found")</f>
        <v>FG not Found</v>
      </c>
    </row>
    <row r="551" spans="2:2" x14ac:dyDescent="0.25">
      <c r="B551" s="555" t="str">
        <f>IFERROR(VLOOKUP(A551,Database!A:B,2,FALSE),"FG not Found")</f>
        <v>FG not Found</v>
      </c>
    </row>
    <row r="552" spans="2:2" x14ac:dyDescent="0.25">
      <c r="B552" s="555" t="str">
        <f>IFERROR(VLOOKUP(A552,Database!A:B,2,FALSE),"FG not Found")</f>
        <v>FG not Found</v>
      </c>
    </row>
    <row r="553" spans="2:2" x14ac:dyDescent="0.25">
      <c r="B553" s="555" t="str">
        <f>IFERROR(VLOOKUP(A553,Database!A:B,2,FALSE),"FG not Found")</f>
        <v>FG not Found</v>
      </c>
    </row>
    <row r="554" spans="2:2" x14ac:dyDescent="0.25">
      <c r="B554" s="555" t="str">
        <f>IFERROR(VLOOKUP(A554,Database!A:B,2,FALSE),"FG not Found")</f>
        <v>FG not Found</v>
      </c>
    </row>
    <row r="555" spans="2:2" x14ac:dyDescent="0.25">
      <c r="B555" s="555" t="str">
        <f>IFERROR(VLOOKUP(A555,Database!A:B,2,FALSE),"FG not Found")</f>
        <v>FG not Found</v>
      </c>
    </row>
    <row r="556" spans="2:2" x14ac:dyDescent="0.25">
      <c r="B556" s="555" t="str">
        <f>IFERROR(VLOOKUP(A556,Database!A:B,2,FALSE),"FG not Found")</f>
        <v>FG not Found</v>
      </c>
    </row>
    <row r="557" spans="2:2" x14ac:dyDescent="0.25">
      <c r="B557" s="555" t="str">
        <f>IFERROR(VLOOKUP(A557,Database!A:B,2,FALSE),"FG not Found")</f>
        <v>FG not Found</v>
      </c>
    </row>
    <row r="558" spans="2:2" x14ac:dyDescent="0.25">
      <c r="B558" s="555" t="str">
        <f>IFERROR(VLOOKUP(A558,Database!A:B,2,FALSE),"FG not Found")</f>
        <v>FG not Found</v>
      </c>
    </row>
    <row r="559" spans="2:2" x14ac:dyDescent="0.25">
      <c r="B559" s="555" t="str">
        <f>IFERROR(VLOOKUP(A559,Database!A:B,2,FALSE),"FG not Found")</f>
        <v>FG not Found</v>
      </c>
    </row>
    <row r="560" spans="2:2" x14ac:dyDescent="0.25">
      <c r="B560" s="555" t="str">
        <f>IFERROR(VLOOKUP(A560,Database!A:B,2,FALSE),"FG not Found")</f>
        <v>FG not Found</v>
      </c>
    </row>
    <row r="561" spans="2:2" x14ac:dyDescent="0.25">
      <c r="B561" s="555" t="str">
        <f>IFERROR(VLOOKUP(A561,Database!A:B,2,FALSE),"FG not Found")</f>
        <v>FG not Found</v>
      </c>
    </row>
    <row r="562" spans="2:2" x14ac:dyDescent="0.25">
      <c r="B562" s="555" t="str">
        <f>IFERROR(VLOOKUP(A562,Database!A:B,2,FALSE),"FG not Found")</f>
        <v>FG not Found</v>
      </c>
    </row>
    <row r="563" spans="2:2" x14ac:dyDescent="0.25">
      <c r="B563" s="555" t="str">
        <f>IFERROR(VLOOKUP(A563,Database!A:B,2,FALSE),"FG not Found")</f>
        <v>FG not Found</v>
      </c>
    </row>
    <row r="564" spans="2:2" x14ac:dyDescent="0.25">
      <c r="B564" s="555" t="str">
        <f>IFERROR(VLOOKUP(A564,Database!A:B,2,FALSE),"FG not Found")</f>
        <v>FG not Found</v>
      </c>
    </row>
    <row r="565" spans="2:2" x14ac:dyDescent="0.25">
      <c r="B565" s="555" t="str">
        <f>IFERROR(VLOOKUP(A565,Database!A:B,2,FALSE),"FG not Found")</f>
        <v>FG not Found</v>
      </c>
    </row>
    <row r="566" spans="2:2" x14ac:dyDescent="0.25">
      <c r="B566" s="555" t="str">
        <f>IFERROR(VLOOKUP(A566,Database!A:B,2,FALSE),"FG not Found")</f>
        <v>FG not Found</v>
      </c>
    </row>
    <row r="567" spans="2:2" x14ac:dyDescent="0.25">
      <c r="B567" s="555" t="str">
        <f>IFERROR(VLOOKUP(A567,Database!A:B,2,FALSE),"FG not Found")</f>
        <v>FG not Found</v>
      </c>
    </row>
    <row r="568" spans="2:2" x14ac:dyDescent="0.25">
      <c r="B568" s="555" t="str">
        <f>IFERROR(VLOOKUP(A568,Database!A:B,2,FALSE),"FG not Found")</f>
        <v>FG not Found</v>
      </c>
    </row>
    <row r="569" spans="2:2" x14ac:dyDescent="0.25">
      <c r="B569" s="555" t="str">
        <f>IFERROR(VLOOKUP(A569,Database!A:B,2,FALSE),"FG not Found")</f>
        <v>FG not Found</v>
      </c>
    </row>
    <row r="570" spans="2:2" x14ac:dyDescent="0.25">
      <c r="B570" s="555" t="str">
        <f>IFERROR(VLOOKUP(A570,Database!A:B,2,FALSE),"FG not Found")</f>
        <v>FG not Found</v>
      </c>
    </row>
    <row r="571" spans="2:2" x14ac:dyDescent="0.25">
      <c r="B571" s="555" t="str">
        <f>IFERROR(VLOOKUP(A571,Database!A:B,2,FALSE),"FG not Found")</f>
        <v>FG not Found</v>
      </c>
    </row>
    <row r="572" spans="2:2" x14ac:dyDescent="0.25">
      <c r="B572" s="555" t="str">
        <f>IFERROR(VLOOKUP(A572,Database!A:B,2,FALSE),"FG not Found")</f>
        <v>FG not Found</v>
      </c>
    </row>
    <row r="573" spans="2:2" x14ac:dyDescent="0.25">
      <c r="B573" s="555" t="str">
        <f>IFERROR(VLOOKUP(A573,Database!A:B,2,FALSE),"FG not Found")</f>
        <v>FG not Found</v>
      </c>
    </row>
    <row r="574" spans="2:2" x14ac:dyDescent="0.25">
      <c r="B574" s="555" t="str">
        <f>IFERROR(VLOOKUP(A574,Database!A:B,2,FALSE),"FG not Found")</f>
        <v>FG not Found</v>
      </c>
    </row>
    <row r="575" spans="2:2" x14ac:dyDescent="0.25">
      <c r="B575" s="555" t="str">
        <f>IFERROR(VLOOKUP(A575,Database!A:B,2,FALSE),"FG not Found")</f>
        <v>FG not Found</v>
      </c>
    </row>
    <row r="576" spans="2:2" x14ac:dyDescent="0.25">
      <c r="B576" s="555" t="str">
        <f>IFERROR(VLOOKUP(A576,Database!A:B,2,FALSE),"FG not Found")</f>
        <v>FG not Found</v>
      </c>
    </row>
    <row r="577" spans="2:2" x14ac:dyDescent="0.25">
      <c r="B577" s="555" t="str">
        <f>IFERROR(VLOOKUP(A577,Database!A:B,2,FALSE),"FG not Found")</f>
        <v>FG not Found</v>
      </c>
    </row>
    <row r="578" spans="2:2" x14ac:dyDescent="0.25">
      <c r="B578" s="555" t="str">
        <f>IFERROR(VLOOKUP(A578,Database!A:B,2,FALSE),"FG not Found")</f>
        <v>FG not Found</v>
      </c>
    </row>
    <row r="579" spans="2:2" x14ac:dyDescent="0.25">
      <c r="B579" s="555" t="str">
        <f>IFERROR(VLOOKUP(A579,Database!A:B,2,FALSE),"FG not Found")</f>
        <v>FG not Found</v>
      </c>
    </row>
    <row r="580" spans="2:2" x14ac:dyDescent="0.25">
      <c r="B580" s="555" t="str">
        <f>IFERROR(VLOOKUP(A580,Database!A:B,2,FALSE),"FG not Found")</f>
        <v>FG not Found</v>
      </c>
    </row>
    <row r="581" spans="2:2" x14ac:dyDescent="0.25">
      <c r="B581" s="555" t="str">
        <f>IFERROR(VLOOKUP(A581,Database!A:B,2,FALSE),"FG not Found")</f>
        <v>FG not Found</v>
      </c>
    </row>
    <row r="582" spans="2:2" x14ac:dyDescent="0.25">
      <c r="B582" s="555" t="str">
        <f>IFERROR(VLOOKUP(A582,Database!A:B,2,FALSE),"FG not Found")</f>
        <v>FG not Found</v>
      </c>
    </row>
    <row r="583" spans="2:2" x14ac:dyDescent="0.25">
      <c r="B583" s="555" t="str">
        <f>IFERROR(VLOOKUP(A583,Database!A:B,2,FALSE),"FG not Found")</f>
        <v>FG not Found</v>
      </c>
    </row>
    <row r="584" spans="2:2" x14ac:dyDescent="0.25">
      <c r="B584" s="555" t="str">
        <f>IFERROR(VLOOKUP(A584,Database!A:B,2,FALSE),"FG not Found")</f>
        <v>FG not Found</v>
      </c>
    </row>
    <row r="585" spans="2:2" x14ac:dyDescent="0.25">
      <c r="B585" s="555" t="str">
        <f>IFERROR(VLOOKUP(A585,Database!A:B,2,FALSE),"FG not Found")</f>
        <v>FG not Found</v>
      </c>
    </row>
    <row r="586" spans="2:2" x14ac:dyDescent="0.25">
      <c r="B586" s="555" t="str">
        <f>IFERROR(VLOOKUP(A586,Database!A:B,2,FALSE),"FG not Found")</f>
        <v>FG not Found</v>
      </c>
    </row>
    <row r="587" spans="2:2" x14ac:dyDescent="0.25">
      <c r="B587" s="555" t="str">
        <f>IFERROR(VLOOKUP(A587,Database!A:B,2,FALSE),"FG not Found")</f>
        <v>FG not Found</v>
      </c>
    </row>
    <row r="588" spans="2:2" x14ac:dyDescent="0.25">
      <c r="B588" s="555" t="str">
        <f>IFERROR(VLOOKUP(A588,Database!A:B,2,FALSE),"FG not Found")</f>
        <v>FG not Found</v>
      </c>
    </row>
    <row r="589" spans="2:2" x14ac:dyDescent="0.25">
      <c r="B589" s="555" t="str">
        <f>IFERROR(VLOOKUP(A589,Database!A:B,2,FALSE),"FG not Found")</f>
        <v>FG not Found</v>
      </c>
    </row>
    <row r="590" spans="2:2" x14ac:dyDescent="0.25">
      <c r="B590" s="555" t="str">
        <f>IFERROR(VLOOKUP(A590,Database!A:B,2,FALSE),"FG not Found")</f>
        <v>FG not Found</v>
      </c>
    </row>
    <row r="591" spans="2:2" x14ac:dyDescent="0.25">
      <c r="B591" s="555" t="str">
        <f>IFERROR(VLOOKUP(A591,Database!A:B,2,FALSE),"FG not Found")</f>
        <v>FG not Found</v>
      </c>
    </row>
    <row r="592" spans="2:2" x14ac:dyDescent="0.25">
      <c r="B592" s="555" t="str">
        <f>IFERROR(VLOOKUP(A592,Database!A:B,2,FALSE),"FG not Found")</f>
        <v>FG not Found</v>
      </c>
    </row>
    <row r="593" spans="2:2" x14ac:dyDescent="0.25">
      <c r="B593" s="555" t="str">
        <f>IFERROR(VLOOKUP(A593,Database!A:B,2,FALSE),"FG not Found")</f>
        <v>FG not Found</v>
      </c>
    </row>
    <row r="594" spans="2:2" x14ac:dyDescent="0.25">
      <c r="B594" s="555" t="str">
        <f>IFERROR(VLOOKUP(A594,Database!A:B,2,FALSE),"FG not Found")</f>
        <v>FG not Found</v>
      </c>
    </row>
    <row r="595" spans="2:2" x14ac:dyDescent="0.25">
      <c r="B595" s="555" t="str">
        <f>IFERROR(VLOOKUP(A595,Database!A:B,2,FALSE),"FG not Found")</f>
        <v>FG not Found</v>
      </c>
    </row>
    <row r="596" spans="2:2" x14ac:dyDescent="0.25">
      <c r="B596" s="555" t="str">
        <f>IFERROR(VLOOKUP(A596,Database!A:B,2,FALSE),"FG not Found")</f>
        <v>FG not Found</v>
      </c>
    </row>
    <row r="597" spans="2:2" x14ac:dyDescent="0.25">
      <c r="B597" s="555" t="str">
        <f>IFERROR(VLOOKUP(A597,Database!A:B,2,FALSE),"FG not Found")</f>
        <v>FG not Found</v>
      </c>
    </row>
    <row r="598" spans="2:2" x14ac:dyDescent="0.25">
      <c r="B598" s="555" t="str">
        <f>IFERROR(VLOOKUP(A598,Database!A:B,2,FALSE),"FG not Found")</f>
        <v>FG not Found</v>
      </c>
    </row>
    <row r="599" spans="2:2" x14ac:dyDescent="0.25">
      <c r="B599" s="555" t="str">
        <f>IFERROR(VLOOKUP(A599,Database!A:B,2,FALSE),"FG not Found")</f>
        <v>FG not Found</v>
      </c>
    </row>
    <row r="600" spans="2:2" x14ac:dyDescent="0.25">
      <c r="B600" s="555" t="str">
        <f>IFERROR(VLOOKUP(A600,Database!A:B,2,FALSE),"FG not Found")</f>
        <v>FG not Found</v>
      </c>
    </row>
    <row r="601" spans="2:2" x14ac:dyDescent="0.25">
      <c r="B601" s="555" t="str">
        <f>IFERROR(VLOOKUP(A601,Database!A:B,2,FALSE),"FG not Found")</f>
        <v>FG not Found</v>
      </c>
    </row>
    <row r="602" spans="2:2" x14ac:dyDescent="0.25">
      <c r="B602" s="555" t="str">
        <f>IFERROR(VLOOKUP(A602,Database!A:B,2,FALSE),"FG not Found")</f>
        <v>FG not Found</v>
      </c>
    </row>
    <row r="603" spans="2:2" x14ac:dyDescent="0.25">
      <c r="B603" s="555" t="str">
        <f>IFERROR(VLOOKUP(A603,Database!A:B,2,FALSE),"FG not Found")</f>
        <v>FG not Found</v>
      </c>
    </row>
    <row r="604" spans="2:2" x14ac:dyDescent="0.25">
      <c r="B604" s="555" t="str">
        <f>IFERROR(VLOOKUP(A604,Database!A:B,2,FALSE),"FG not Found")</f>
        <v>FG not Found</v>
      </c>
    </row>
    <row r="605" spans="2:2" x14ac:dyDescent="0.25">
      <c r="B605" s="555" t="str">
        <f>IFERROR(VLOOKUP(A605,Database!A:B,2,FALSE),"FG not Found")</f>
        <v>FG not Found</v>
      </c>
    </row>
    <row r="606" spans="2:2" x14ac:dyDescent="0.25">
      <c r="B606" s="555" t="str">
        <f>IFERROR(VLOOKUP(A606,Database!A:B,2,FALSE),"FG not Found")</f>
        <v>FG not Found</v>
      </c>
    </row>
    <row r="607" spans="2:2" x14ac:dyDescent="0.25">
      <c r="B607" s="555" t="str">
        <f>IFERROR(VLOOKUP(A607,Database!A:B,2,FALSE),"FG not Found")</f>
        <v>FG not Found</v>
      </c>
    </row>
    <row r="608" spans="2:2" x14ac:dyDescent="0.25">
      <c r="B608" s="555" t="str">
        <f>IFERROR(VLOOKUP(A608,Database!A:B,2,FALSE),"FG not Found")</f>
        <v>FG not Found</v>
      </c>
    </row>
    <row r="609" spans="2:2" x14ac:dyDescent="0.25">
      <c r="B609" s="555" t="str">
        <f>IFERROR(VLOOKUP(A609,Database!A:B,2,FALSE),"FG not Found")</f>
        <v>FG not Found</v>
      </c>
    </row>
    <row r="610" spans="2:2" x14ac:dyDescent="0.25">
      <c r="B610" s="555" t="str">
        <f>IFERROR(VLOOKUP(A610,Database!A:B,2,FALSE),"FG not Found")</f>
        <v>FG not Found</v>
      </c>
    </row>
    <row r="611" spans="2:2" x14ac:dyDescent="0.25">
      <c r="B611" s="555" t="str">
        <f>IFERROR(VLOOKUP(A611,Database!A:B,2,FALSE),"FG not Found")</f>
        <v>FG not Found</v>
      </c>
    </row>
    <row r="612" spans="2:2" x14ac:dyDescent="0.25">
      <c r="B612" s="555" t="str">
        <f>IFERROR(VLOOKUP(A612,Database!A:B,2,FALSE),"FG not Found")</f>
        <v>FG not Found</v>
      </c>
    </row>
    <row r="613" spans="2:2" x14ac:dyDescent="0.25">
      <c r="B613" s="555" t="str">
        <f>IFERROR(VLOOKUP(A613,Database!A:B,2,FALSE),"FG not Found")</f>
        <v>FG not Found</v>
      </c>
    </row>
    <row r="614" spans="2:2" x14ac:dyDescent="0.25">
      <c r="B614" s="555" t="str">
        <f>IFERROR(VLOOKUP(A614,Database!A:B,2,FALSE),"FG not Found")</f>
        <v>FG not Found</v>
      </c>
    </row>
    <row r="615" spans="2:2" x14ac:dyDescent="0.25">
      <c r="B615" s="555" t="str">
        <f>IFERROR(VLOOKUP(A615,Database!A:B,2,FALSE),"FG not Found")</f>
        <v>FG not Found</v>
      </c>
    </row>
    <row r="616" spans="2:2" x14ac:dyDescent="0.25">
      <c r="B616" s="555" t="str">
        <f>IFERROR(VLOOKUP(A616,Database!A:B,2,FALSE),"FG not Found")</f>
        <v>FG not Found</v>
      </c>
    </row>
    <row r="617" spans="2:2" x14ac:dyDescent="0.25">
      <c r="B617" s="555" t="str">
        <f>IFERROR(VLOOKUP(A617,Database!A:B,2,FALSE),"FG not Found")</f>
        <v>FG not Found</v>
      </c>
    </row>
    <row r="618" spans="2:2" x14ac:dyDescent="0.25">
      <c r="B618" s="555" t="str">
        <f>IFERROR(VLOOKUP(A618,Database!A:B,2,FALSE),"FG not Found")</f>
        <v>FG not Found</v>
      </c>
    </row>
    <row r="619" spans="2:2" x14ac:dyDescent="0.25">
      <c r="B619" s="555" t="str">
        <f>IFERROR(VLOOKUP(A619,Database!A:B,2,FALSE),"FG not Found")</f>
        <v>FG not Found</v>
      </c>
    </row>
    <row r="620" spans="2:2" x14ac:dyDescent="0.25">
      <c r="B620" s="555" t="str">
        <f>IFERROR(VLOOKUP(A620,Database!A:B,2,FALSE),"FG not Found")</f>
        <v>FG not Found</v>
      </c>
    </row>
    <row r="621" spans="2:2" x14ac:dyDescent="0.25">
      <c r="B621" s="555" t="str">
        <f>IFERROR(VLOOKUP(A621,Database!A:B,2,FALSE),"FG not Found")</f>
        <v>FG not Found</v>
      </c>
    </row>
    <row r="622" spans="2:2" x14ac:dyDescent="0.25">
      <c r="B622" s="555" t="str">
        <f>IFERROR(VLOOKUP(A622,Database!A:B,2,FALSE),"FG not Found")</f>
        <v>FG not Found</v>
      </c>
    </row>
    <row r="623" spans="2:2" x14ac:dyDescent="0.25">
      <c r="B623" s="555" t="str">
        <f>IFERROR(VLOOKUP(A623,Database!A:B,2,FALSE),"FG not Found")</f>
        <v>FG not Found</v>
      </c>
    </row>
    <row r="624" spans="2:2" x14ac:dyDescent="0.25">
      <c r="B624" s="555" t="str">
        <f>IFERROR(VLOOKUP(A624,Database!A:B,2,FALSE),"FG not Found")</f>
        <v>FG not Found</v>
      </c>
    </row>
    <row r="625" spans="2:2" x14ac:dyDescent="0.25">
      <c r="B625" s="555" t="str">
        <f>IFERROR(VLOOKUP(A625,Database!A:B,2,FALSE),"FG not Found")</f>
        <v>FG not Found</v>
      </c>
    </row>
    <row r="626" spans="2:2" x14ac:dyDescent="0.25">
      <c r="B626" s="555" t="str">
        <f>IFERROR(VLOOKUP(A626,Database!A:B,2,FALSE),"FG not Found")</f>
        <v>FG not Found</v>
      </c>
    </row>
    <row r="627" spans="2:2" x14ac:dyDescent="0.25">
      <c r="B627" s="555" t="str">
        <f>IFERROR(VLOOKUP(A627,Database!A:B,2,FALSE),"FG not Found")</f>
        <v>FG not Found</v>
      </c>
    </row>
    <row r="628" spans="2:2" x14ac:dyDescent="0.25">
      <c r="B628" s="555" t="str">
        <f>IFERROR(VLOOKUP(A628,Database!A:B,2,FALSE),"FG not Found")</f>
        <v>FG not Found</v>
      </c>
    </row>
    <row r="629" spans="2:2" x14ac:dyDescent="0.25">
      <c r="B629" s="555" t="str">
        <f>IFERROR(VLOOKUP(A629,Database!A:B,2,FALSE),"FG not Found")</f>
        <v>FG not Found</v>
      </c>
    </row>
    <row r="630" spans="2:2" x14ac:dyDescent="0.25">
      <c r="B630" s="555" t="str">
        <f>IFERROR(VLOOKUP(A630,Database!A:B,2,FALSE),"FG not Found")</f>
        <v>FG not Found</v>
      </c>
    </row>
    <row r="631" spans="2:2" x14ac:dyDescent="0.25">
      <c r="B631" s="555" t="str">
        <f>IFERROR(VLOOKUP(A631,Database!A:B,2,FALSE),"FG not Found")</f>
        <v>FG not Found</v>
      </c>
    </row>
    <row r="632" spans="2:2" x14ac:dyDescent="0.25">
      <c r="B632" s="555" t="str">
        <f>IFERROR(VLOOKUP(A632,Database!A:B,2,FALSE),"FG not Found")</f>
        <v>FG not Found</v>
      </c>
    </row>
    <row r="633" spans="2:2" x14ac:dyDescent="0.25">
      <c r="B633" s="555" t="str">
        <f>IFERROR(VLOOKUP(A633,Database!A:B,2,FALSE),"FG not Found")</f>
        <v>FG not Found</v>
      </c>
    </row>
    <row r="634" spans="2:2" x14ac:dyDescent="0.25">
      <c r="B634" s="555" t="str">
        <f>IFERROR(VLOOKUP(A634,Database!A:B,2,FALSE),"FG not Found")</f>
        <v>FG not Found</v>
      </c>
    </row>
    <row r="635" spans="2:2" x14ac:dyDescent="0.25">
      <c r="B635" s="555" t="str">
        <f>IFERROR(VLOOKUP(A635,Database!A:B,2,FALSE),"FG not Found")</f>
        <v>FG not Found</v>
      </c>
    </row>
    <row r="636" spans="2:2" x14ac:dyDescent="0.25">
      <c r="B636" s="555" t="str">
        <f>IFERROR(VLOOKUP(A636,Database!A:B,2,FALSE),"FG not Found")</f>
        <v>FG not Found</v>
      </c>
    </row>
    <row r="637" spans="2:2" x14ac:dyDescent="0.25">
      <c r="B637" s="555" t="str">
        <f>IFERROR(VLOOKUP(A637,Database!A:B,2,FALSE),"FG not Found")</f>
        <v>FG not Found</v>
      </c>
    </row>
    <row r="638" spans="2:2" x14ac:dyDescent="0.25">
      <c r="B638" s="555" t="str">
        <f>IFERROR(VLOOKUP(A638,Database!A:B,2,FALSE),"FG not Found")</f>
        <v>FG not Found</v>
      </c>
    </row>
    <row r="639" spans="2:2" x14ac:dyDescent="0.25">
      <c r="B639" s="555" t="str">
        <f>IFERROR(VLOOKUP(A639,Database!A:B,2,FALSE),"FG not Found")</f>
        <v>FG not Found</v>
      </c>
    </row>
    <row r="640" spans="2:2" x14ac:dyDescent="0.25">
      <c r="B640" s="555" t="str">
        <f>IFERROR(VLOOKUP(A640,Database!A:B,2,FALSE),"FG not Found")</f>
        <v>FG not Found</v>
      </c>
    </row>
    <row r="641" spans="2:2" x14ac:dyDescent="0.25">
      <c r="B641" s="555" t="str">
        <f>IFERROR(VLOOKUP(A641,Database!A:B,2,FALSE),"FG not Found")</f>
        <v>FG not Found</v>
      </c>
    </row>
    <row r="642" spans="2:2" x14ac:dyDescent="0.25">
      <c r="B642" s="555" t="str">
        <f>IFERROR(VLOOKUP(A642,Database!A:B,2,FALSE),"FG not Found")</f>
        <v>FG not Found</v>
      </c>
    </row>
    <row r="643" spans="2:2" x14ac:dyDescent="0.25">
      <c r="B643" s="555" t="str">
        <f>IFERROR(VLOOKUP(A643,Database!A:B,2,FALSE),"FG not Found")</f>
        <v>FG not Found</v>
      </c>
    </row>
    <row r="644" spans="2:2" x14ac:dyDescent="0.25">
      <c r="B644" s="555" t="str">
        <f>IFERROR(VLOOKUP(A644,Database!A:B,2,FALSE),"FG not Found")</f>
        <v>FG not Found</v>
      </c>
    </row>
    <row r="645" spans="2:2" x14ac:dyDescent="0.25">
      <c r="B645" s="555" t="str">
        <f>IFERROR(VLOOKUP(A645,Database!A:B,2,FALSE),"FG not Found")</f>
        <v>FG not Found</v>
      </c>
    </row>
    <row r="646" spans="2:2" x14ac:dyDescent="0.25">
      <c r="B646" s="555" t="str">
        <f>IFERROR(VLOOKUP(A646,Database!A:B,2,FALSE),"FG not Found")</f>
        <v>FG not Found</v>
      </c>
    </row>
    <row r="647" spans="2:2" x14ac:dyDescent="0.25">
      <c r="B647" s="555" t="str">
        <f>IFERROR(VLOOKUP(A647,Database!A:B,2,FALSE),"FG not Found")</f>
        <v>FG not Found</v>
      </c>
    </row>
    <row r="648" spans="2:2" x14ac:dyDescent="0.25">
      <c r="B648" s="555" t="str">
        <f>IFERROR(VLOOKUP(A648,Database!A:B,2,FALSE),"FG not Found")</f>
        <v>FG not Found</v>
      </c>
    </row>
    <row r="649" spans="2:2" x14ac:dyDescent="0.25">
      <c r="B649" s="555" t="str">
        <f>IFERROR(VLOOKUP(A649,Database!A:B,2,FALSE),"FG not Found")</f>
        <v>FG not Found</v>
      </c>
    </row>
    <row r="650" spans="2:2" x14ac:dyDescent="0.25">
      <c r="B650" s="555" t="str">
        <f>IFERROR(VLOOKUP(A650,Database!A:B,2,FALSE),"FG not Found")</f>
        <v>FG not Found</v>
      </c>
    </row>
    <row r="651" spans="2:2" x14ac:dyDescent="0.25">
      <c r="B651" s="555" t="str">
        <f>IFERROR(VLOOKUP(A651,Database!A:B,2,FALSE),"FG not Found")</f>
        <v>FG not Found</v>
      </c>
    </row>
    <row r="652" spans="2:2" x14ac:dyDescent="0.25">
      <c r="B652" s="555" t="str">
        <f>IFERROR(VLOOKUP(A652,Database!A:B,2,FALSE),"FG not Found")</f>
        <v>FG not Found</v>
      </c>
    </row>
    <row r="653" spans="2:2" x14ac:dyDescent="0.25">
      <c r="B653" s="555" t="str">
        <f>IFERROR(VLOOKUP(A653,Database!A:B,2,FALSE),"FG not Found")</f>
        <v>FG not Found</v>
      </c>
    </row>
    <row r="654" spans="2:2" x14ac:dyDescent="0.25">
      <c r="B654" s="555" t="str">
        <f>IFERROR(VLOOKUP(A654,Database!A:B,2,FALSE),"FG not Found")</f>
        <v>FG not Found</v>
      </c>
    </row>
    <row r="655" spans="2:2" x14ac:dyDescent="0.25">
      <c r="B655" s="555" t="str">
        <f>IFERROR(VLOOKUP(A655,Database!A:B,2,FALSE),"FG not Found")</f>
        <v>FG not Found</v>
      </c>
    </row>
    <row r="656" spans="2:2" x14ac:dyDescent="0.25">
      <c r="B656" s="555" t="str">
        <f>IFERROR(VLOOKUP(A656,Database!A:B,2,FALSE),"FG not Found")</f>
        <v>FG not Found</v>
      </c>
    </row>
    <row r="657" spans="2:2" x14ac:dyDescent="0.25">
      <c r="B657" s="555" t="str">
        <f>IFERROR(VLOOKUP(A657,Database!A:B,2,FALSE),"FG not Found")</f>
        <v>FG not Found</v>
      </c>
    </row>
    <row r="658" spans="2:2" x14ac:dyDescent="0.25">
      <c r="B658" s="555" t="str">
        <f>IFERROR(VLOOKUP(A658,Database!A:B,2,FALSE),"FG not Found")</f>
        <v>FG not Found</v>
      </c>
    </row>
    <row r="659" spans="2:2" x14ac:dyDescent="0.25">
      <c r="B659" s="555" t="str">
        <f>IFERROR(VLOOKUP(A659,Database!A:B,2,FALSE),"FG not Found")</f>
        <v>FG not Found</v>
      </c>
    </row>
    <row r="660" spans="2:2" x14ac:dyDescent="0.25">
      <c r="B660" s="555" t="str">
        <f>IFERROR(VLOOKUP(A660,Database!A:B,2,FALSE),"FG not Found")</f>
        <v>FG not Found</v>
      </c>
    </row>
    <row r="661" spans="2:2" x14ac:dyDescent="0.25">
      <c r="B661" s="555" t="str">
        <f>IFERROR(VLOOKUP(A661,Database!A:B,2,FALSE),"FG not Found")</f>
        <v>FG not Found</v>
      </c>
    </row>
    <row r="662" spans="2:2" x14ac:dyDescent="0.25">
      <c r="B662" s="555" t="str">
        <f>IFERROR(VLOOKUP(A662,Database!A:B,2,FALSE),"FG not Found")</f>
        <v>FG not Found</v>
      </c>
    </row>
    <row r="663" spans="2:2" x14ac:dyDescent="0.25">
      <c r="B663" s="555" t="str">
        <f>IFERROR(VLOOKUP(A663,Database!A:B,2,FALSE),"FG not Found")</f>
        <v>FG not Found</v>
      </c>
    </row>
    <row r="664" spans="2:2" x14ac:dyDescent="0.25">
      <c r="B664" s="555" t="str">
        <f>IFERROR(VLOOKUP(A664,Database!A:B,2,FALSE),"FG not Found")</f>
        <v>FG not Found</v>
      </c>
    </row>
    <row r="665" spans="2:2" x14ac:dyDescent="0.25">
      <c r="B665" s="555" t="str">
        <f>IFERROR(VLOOKUP(A665,Database!A:B,2,FALSE),"FG not Found")</f>
        <v>FG not Found</v>
      </c>
    </row>
    <row r="666" spans="2:2" x14ac:dyDescent="0.25">
      <c r="B666" s="555" t="str">
        <f>IFERROR(VLOOKUP(A666,Database!A:B,2,FALSE),"FG not Found")</f>
        <v>FG not Found</v>
      </c>
    </row>
    <row r="667" spans="2:2" x14ac:dyDescent="0.25">
      <c r="B667" s="555" t="str">
        <f>IFERROR(VLOOKUP(A667,Database!A:B,2,FALSE),"FG not Found")</f>
        <v>FG not Found</v>
      </c>
    </row>
    <row r="668" spans="2:2" x14ac:dyDescent="0.25">
      <c r="B668" s="555" t="str">
        <f>IFERROR(VLOOKUP(A668,Database!A:B,2,FALSE),"FG not Found")</f>
        <v>FG not Found</v>
      </c>
    </row>
    <row r="669" spans="2:2" x14ac:dyDescent="0.25">
      <c r="B669" s="555" t="str">
        <f>IFERROR(VLOOKUP(A669,Database!A:B,2,FALSE),"FG not Found")</f>
        <v>FG not Found</v>
      </c>
    </row>
    <row r="670" spans="2:2" x14ac:dyDescent="0.25">
      <c r="B670" s="555" t="str">
        <f>IFERROR(VLOOKUP(A670,Database!A:B,2,FALSE),"FG not Found")</f>
        <v>FG not Found</v>
      </c>
    </row>
    <row r="671" spans="2:2" x14ac:dyDescent="0.25">
      <c r="B671" s="555" t="str">
        <f>IFERROR(VLOOKUP(A671,Database!A:B,2,FALSE),"FG not Found")</f>
        <v>FG not Found</v>
      </c>
    </row>
    <row r="672" spans="2:2" x14ac:dyDescent="0.25">
      <c r="B672" s="555" t="str">
        <f>IFERROR(VLOOKUP(A672,Database!A:B,2,FALSE),"FG not Found")</f>
        <v>FG not Found</v>
      </c>
    </row>
    <row r="673" spans="2:2" x14ac:dyDescent="0.25">
      <c r="B673" s="555" t="str">
        <f>IFERROR(VLOOKUP(A673,Database!A:B,2,FALSE),"FG not Found")</f>
        <v>FG not Found</v>
      </c>
    </row>
    <row r="674" spans="2:2" x14ac:dyDescent="0.25">
      <c r="B674" s="555" t="str">
        <f>IFERROR(VLOOKUP(A674,Database!A:B,2,FALSE),"FG not Found")</f>
        <v>FG not Found</v>
      </c>
    </row>
    <row r="675" spans="2:2" x14ac:dyDescent="0.25">
      <c r="B675" s="555" t="str">
        <f>IFERROR(VLOOKUP(A675,Database!A:B,2,FALSE),"FG not Found")</f>
        <v>FG not Found</v>
      </c>
    </row>
    <row r="676" spans="2:2" x14ac:dyDescent="0.25">
      <c r="B676" s="555" t="str">
        <f>IFERROR(VLOOKUP(A676,Database!A:B,2,FALSE),"FG not Found")</f>
        <v>FG not Found</v>
      </c>
    </row>
    <row r="677" spans="2:2" x14ac:dyDescent="0.25">
      <c r="B677" s="555" t="str">
        <f>IFERROR(VLOOKUP(A677,Database!A:B,2,FALSE),"FG not Found")</f>
        <v>FG not Found</v>
      </c>
    </row>
    <row r="678" spans="2:2" x14ac:dyDescent="0.25">
      <c r="B678" s="555" t="str">
        <f>IFERROR(VLOOKUP(A678,Database!A:B,2,FALSE),"FG not Found")</f>
        <v>FG not Found</v>
      </c>
    </row>
    <row r="679" spans="2:2" x14ac:dyDescent="0.25">
      <c r="B679" s="555" t="str">
        <f>IFERROR(VLOOKUP(A679,Database!A:B,2,FALSE),"FG not Found")</f>
        <v>FG not Found</v>
      </c>
    </row>
    <row r="680" spans="2:2" x14ac:dyDescent="0.25">
      <c r="B680" s="555" t="str">
        <f>IFERROR(VLOOKUP(A680,Database!A:B,2,FALSE),"FG not Found")</f>
        <v>FG not Found</v>
      </c>
    </row>
    <row r="681" spans="2:2" x14ac:dyDescent="0.25">
      <c r="B681" s="555" t="str">
        <f>IFERROR(VLOOKUP(A681,Database!A:B,2,FALSE),"FG not Found")</f>
        <v>FG not Found</v>
      </c>
    </row>
    <row r="682" spans="2:2" x14ac:dyDescent="0.25">
      <c r="B682" s="555" t="str">
        <f>IFERROR(VLOOKUP(A682,Database!A:B,2,FALSE),"FG not Found")</f>
        <v>FG not Found</v>
      </c>
    </row>
    <row r="683" spans="2:2" x14ac:dyDescent="0.25">
      <c r="B683" s="555" t="str">
        <f>IFERROR(VLOOKUP(A683,Database!A:B,2,FALSE),"FG not Found")</f>
        <v>FG not Found</v>
      </c>
    </row>
    <row r="684" spans="2:2" x14ac:dyDescent="0.25">
      <c r="B684" s="555" t="str">
        <f>IFERROR(VLOOKUP(A684,Database!A:B,2,FALSE),"FG not Found")</f>
        <v>FG not Found</v>
      </c>
    </row>
    <row r="685" spans="2:2" x14ac:dyDescent="0.25">
      <c r="B685" s="555" t="str">
        <f>IFERROR(VLOOKUP(A685,Database!A:B,2,FALSE),"FG not Found")</f>
        <v>FG not Found</v>
      </c>
    </row>
    <row r="686" spans="2:2" x14ac:dyDescent="0.25">
      <c r="B686" s="555" t="str">
        <f>IFERROR(VLOOKUP(A686,Database!A:B,2,FALSE),"FG not Found")</f>
        <v>FG not Found</v>
      </c>
    </row>
    <row r="687" spans="2:2" x14ac:dyDescent="0.25">
      <c r="B687" s="555" t="str">
        <f>IFERROR(VLOOKUP(A687,Database!A:B,2,FALSE),"FG not Found")</f>
        <v>FG not Found</v>
      </c>
    </row>
    <row r="688" spans="2:2" x14ac:dyDescent="0.25">
      <c r="B688" s="555" t="str">
        <f>IFERROR(VLOOKUP(A688,Database!A:B,2,FALSE),"FG not Found")</f>
        <v>FG not Found</v>
      </c>
    </row>
    <row r="689" spans="2:2" x14ac:dyDescent="0.25">
      <c r="B689" s="555" t="str">
        <f>IFERROR(VLOOKUP(A689,Database!A:B,2,FALSE),"FG not Found")</f>
        <v>FG not Found</v>
      </c>
    </row>
    <row r="690" spans="2:2" x14ac:dyDescent="0.25">
      <c r="B690" s="555" t="str">
        <f>IFERROR(VLOOKUP(A690,Database!A:B,2,FALSE),"FG not Found")</f>
        <v>FG not Found</v>
      </c>
    </row>
    <row r="691" spans="2:2" x14ac:dyDescent="0.25">
      <c r="B691" s="555" t="str">
        <f>IFERROR(VLOOKUP(A691,Database!A:B,2,FALSE),"FG not Found")</f>
        <v>FG not Found</v>
      </c>
    </row>
    <row r="692" spans="2:2" x14ac:dyDescent="0.25">
      <c r="B692" s="555" t="str">
        <f>IFERROR(VLOOKUP(A692,Database!A:B,2,FALSE),"FG not Found")</f>
        <v>FG not Found</v>
      </c>
    </row>
    <row r="693" spans="2:2" x14ac:dyDescent="0.25">
      <c r="B693" s="555" t="str">
        <f>IFERROR(VLOOKUP(A693,Database!A:B,2,FALSE),"FG not Found")</f>
        <v>FG not Found</v>
      </c>
    </row>
    <row r="694" spans="2:2" x14ac:dyDescent="0.25">
      <c r="B694" s="555" t="str">
        <f>IFERROR(VLOOKUP(A694,Database!A:B,2,FALSE),"FG not Found")</f>
        <v>FG not Found</v>
      </c>
    </row>
    <row r="695" spans="2:2" x14ac:dyDescent="0.25">
      <c r="B695" s="555" t="str">
        <f>IFERROR(VLOOKUP(A695,Database!A:B,2,FALSE),"FG not Found")</f>
        <v>FG not Found</v>
      </c>
    </row>
    <row r="696" spans="2:2" x14ac:dyDescent="0.25">
      <c r="B696" s="555" t="str">
        <f>IFERROR(VLOOKUP(A696,Database!A:B,2,FALSE),"FG not Found")</f>
        <v>FG not Found</v>
      </c>
    </row>
    <row r="697" spans="2:2" x14ac:dyDescent="0.25">
      <c r="B697" s="555" t="str">
        <f>IFERROR(VLOOKUP(A697,Database!A:B,2,FALSE),"FG not Found")</f>
        <v>FG not Found</v>
      </c>
    </row>
    <row r="698" spans="2:2" x14ac:dyDescent="0.25">
      <c r="B698" s="555" t="str">
        <f>IFERROR(VLOOKUP(A698,Database!A:B,2,FALSE),"FG not Found")</f>
        <v>FG not Found</v>
      </c>
    </row>
    <row r="699" spans="2:2" x14ac:dyDescent="0.25">
      <c r="B699" s="555" t="str">
        <f>IFERROR(VLOOKUP(A699,Database!A:B,2,FALSE),"FG not Found")</f>
        <v>FG not Found</v>
      </c>
    </row>
    <row r="700" spans="2:2" x14ac:dyDescent="0.25">
      <c r="B700" s="555" t="str">
        <f>IFERROR(VLOOKUP(A700,Database!A:B,2,FALSE),"FG not Found")</f>
        <v>FG not Found</v>
      </c>
    </row>
    <row r="701" spans="2:2" x14ac:dyDescent="0.25">
      <c r="B701" s="555" t="str">
        <f>IFERROR(VLOOKUP(A701,Database!A:B,2,FALSE),"FG not Found")</f>
        <v>FG not Found</v>
      </c>
    </row>
    <row r="702" spans="2:2" x14ac:dyDescent="0.25">
      <c r="B702" s="555" t="str">
        <f>IFERROR(VLOOKUP(A702,Database!A:B,2,FALSE),"FG not Found")</f>
        <v>FG not Found</v>
      </c>
    </row>
    <row r="703" spans="2:2" x14ac:dyDescent="0.25">
      <c r="B703" s="555" t="str">
        <f>IFERROR(VLOOKUP(A703,Database!A:B,2,FALSE),"FG not Found")</f>
        <v>FG not Found</v>
      </c>
    </row>
    <row r="704" spans="2:2" x14ac:dyDescent="0.25">
      <c r="B704" s="555" t="str">
        <f>IFERROR(VLOOKUP(A704,Database!A:B,2,FALSE),"FG not Found")</f>
        <v>FG not Found</v>
      </c>
    </row>
    <row r="705" spans="2:2" x14ac:dyDescent="0.25">
      <c r="B705" s="555" t="str">
        <f>IFERROR(VLOOKUP(A705,Database!A:B,2,FALSE),"FG not Found")</f>
        <v>FG not Found</v>
      </c>
    </row>
    <row r="706" spans="2:2" x14ac:dyDescent="0.25">
      <c r="B706" s="555" t="str">
        <f>IFERROR(VLOOKUP(A706,Database!A:B,2,FALSE),"FG not Found")</f>
        <v>FG not Found</v>
      </c>
    </row>
    <row r="707" spans="2:2" x14ac:dyDescent="0.25">
      <c r="B707" s="555" t="str">
        <f>IFERROR(VLOOKUP(A707,Database!A:B,2,FALSE),"FG not Found")</f>
        <v>FG not Found</v>
      </c>
    </row>
    <row r="708" spans="2:2" x14ac:dyDescent="0.25">
      <c r="B708" s="555" t="str">
        <f>IFERROR(VLOOKUP(A708,Database!A:B,2,FALSE),"FG not Found")</f>
        <v>FG not Found</v>
      </c>
    </row>
    <row r="709" spans="2:2" x14ac:dyDescent="0.25">
      <c r="B709" s="555" t="str">
        <f>IFERROR(VLOOKUP(A709,Database!A:B,2,FALSE),"FG not Found")</f>
        <v>FG not Found</v>
      </c>
    </row>
    <row r="710" spans="2:2" x14ac:dyDescent="0.25">
      <c r="B710" s="555" t="str">
        <f>IFERROR(VLOOKUP(A710,Database!A:B,2,FALSE),"FG not Found")</f>
        <v>FG not Found</v>
      </c>
    </row>
    <row r="711" spans="2:2" x14ac:dyDescent="0.25">
      <c r="B711" s="555" t="str">
        <f>IFERROR(VLOOKUP(A711,Database!A:B,2,FALSE),"FG not Found")</f>
        <v>FG not Found</v>
      </c>
    </row>
    <row r="712" spans="2:2" x14ac:dyDescent="0.25">
      <c r="B712" s="555" t="str">
        <f>IFERROR(VLOOKUP(A712,Database!A:B,2,FALSE),"FG not Found")</f>
        <v>FG not Found</v>
      </c>
    </row>
    <row r="713" spans="2:2" x14ac:dyDescent="0.25">
      <c r="B713" s="555" t="str">
        <f>IFERROR(VLOOKUP(A713,Database!A:B,2,FALSE),"FG not Found")</f>
        <v>FG not Found</v>
      </c>
    </row>
    <row r="714" spans="2:2" x14ac:dyDescent="0.25">
      <c r="B714" s="555" t="str">
        <f>IFERROR(VLOOKUP(A714,Database!A:B,2,FALSE),"FG not Found")</f>
        <v>FG not Found</v>
      </c>
    </row>
    <row r="715" spans="2:2" x14ac:dyDescent="0.25">
      <c r="B715" s="555" t="str">
        <f>IFERROR(VLOOKUP(A715,Database!A:B,2,FALSE),"FG not Found")</f>
        <v>FG not Found</v>
      </c>
    </row>
    <row r="716" spans="2:2" x14ac:dyDescent="0.25">
      <c r="B716" s="555" t="str">
        <f>IFERROR(VLOOKUP(A716,Database!A:B,2,FALSE),"FG not Found")</f>
        <v>FG not Found</v>
      </c>
    </row>
    <row r="717" spans="2:2" x14ac:dyDescent="0.25">
      <c r="B717" s="555" t="str">
        <f>IFERROR(VLOOKUP(A717,Database!A:B,2,FALSE),"FG not Found")</f>
        <v>FG not Found</v>
      </c>
    </row>
    <row r="718" spans="2:2" x14ac:dyDescent="0.25">
      <c r="B718" s="555" t="str">
        <f>IFERROR(VLOOKUP(A718,Database!A:B,2,FALSE),"FG not Found")</f>
        <v>FG not Found</v>
      </c>
    </row>
    <row r="719" spans="2:2" x14ac:dyDescent="0.25">
      <c r="B719" s="555" t="str">
        <f>IFERROR(VLOOKUP(A719,Database!A:B,2,FALSE),"FG not Found")</f>
        <v>FG not Found</v>
      </c>
    </row>
    <row r="720" spans="2:2" x14ac:dyDescent="0.25">
      <c r="B720" s="555" t="str">
        <f>IFERROR(VLOOKUP(A720,Database!A:B,2,FALSE),"FG not Found")</f>
        <v>FG not Found</v>
      </c>
    </row>
    <row r="721" spans="2:2" x14ac:dyDescent="0.25">
      <c r="B721" s="555" t="str">
        <f>IFERROR(VLOOKUP(A721,Database!A:B,2,FALSE),"FG not Found")</f>
        <v>FG not Found</v>
      </c>
    </row>
    <row r="722" spans="2:2" x14ac:dyDescent="0.25">
      <c r="B722" s="555" t="str">
        <f>IFERROR(VLOOKUP(A722,Database!A:B,2,FALSE),"FG not Found")</f>
        <v>FG not Found</v>
      </c>
    </row>
    <row r="723" spans="2:2" x14ac:dyDescent="0.25">
      <c r="B723" s="555" t="str">
        <f>IFERROR(VLOOKUP(A723,Database!A:B,2,FALSE),"FG not Found")</f>
        <v>FG not Found</v>
      </c>
    </row>
    <row r="724" spans="2:2" x14ac:dyDescent="0.25">
      <c r="B724" s="555" t="str">
        <f>IFERROR(VLOOKUP(A724,Database!A:B,2,FALSE),"FG not Found")</f>
        <v>FG not Found</v>
      </c>
    </row>
    <row r="725" spans="2:2" x14ac:dyDescent="0.25">
      <c r="B725" s="555" t="str">
        <f>IFERROR(VLOOKUP(A725,Database!A:B,2,FALSE),"FG not Found")</f>
        <v>FG not Found</v>
      </c>
    </row>
    <row r="726" spans="2:2" x14ac:dyDescent="0.25">
      <c r="B726" s="555" t="str">
        <f>IFERROR(VLOOKUP(A726,Database!A:B,2,FALSE),"FG not Found")</f>
        <v>FG not Found</v>
      </c>
    </row>
    <row r="727" spans="2:2" x14ac:dyDescent="0.25">
      <c r="B727" s="555" t="str">
        <f>IFERROR(VLOOKUP(A727,Database!A:B,2,FALSE),"FG not Found")</f>
        <v>FG not Found</v>
      </c>
    </row>
    <row r="728" spans="2:2" x14ac:dyDescent="0.25">
      <c r="B728" s="555" t="str">
        <f>IFERROR(VLOOKUP(A728,Database!A:B,2,FALSE),"FG not Found")</f>
        <v>FG not Found</v>
      </c>
    </row>
    <row r="729" spans="2:2" x14ac:dyDescent="0.25">
      <c r="B729" s="555" t="str">
        <f>IFERROR(VLOOKUP(A729,Database!A:B,2,FALSE),"FG not Found")</f>
        <v>FG not Found</v>
      </c>
    </row>
    <row r="730" spans="2:2" x14ac:dyDescent="0.25">
      <c r="B730" s="555" t="str">
        <f>IFERROR(VLOOKUP(A730,Database!A:B,2,FALSE),"FG not Found")</f>
        <v>FG not Found</v>
      </c>
    </row>
    <row r="731" spans="2:2" x14ac:dyDescent="0.25">
      <c r="B731" s="555" t="str">
        <f>IFERROR(VLOOKUP(A731,Database!A:B,2,FALSE),"FG not Found")</f>
        <v>FG not Found</v>
      </c>
    </row>
    <row r="732" spans="2:2" x14ac:dyDescent="0.25">
      <c r="B732" s="555" t="str">
        <f>IFERROR(VLOOKUP(A732,Database!A:B,2,FALSE),"FG not Found")</f>
        <v>FG not Found</v>
      </c>
    </row>
    <row r="733" spans="2:2" x14ac:dyDescent="0.25">
      <c r="B733" s="555" t="str">
        <f>IFERROR(VLOOKUP(A733,Database!A:B,2,FALSE),"FG not Found")</f>
        <v>FG not Found</v>
      </c>
    </row>
    <row r="734" spans="2:2" x14ac:dyDescent="0.25">
      <c r="B734" s="555" t="str">
        <f>IFERROR(VLOOKUP(A734,Database!A:B,2,FALSE),"FG not Found")</f>
        <v>FG not Found</v>
      </c>
    </row>
    <row r="735" spans="2:2" x14ac:dyDescent="0.25">
      <c r="B735" s="555" t="str">
        <f>IFERROR(VLOOKUP(A735,Database!A:B,2,FALSE),"FG not Found")</f>
        <v>FG not Found</v>
      </c>
    </row>
    <row r="736" spans="2:2" x14ac:dyDescent="0.25">
      <c r="B736" s="555" t="str">
        <f>IFERROR(VLOOKUP(A736,Database!A:B,2,FALSE),"FG not Found")</f>
        <v>FG not Found</v>
      </c>
    </row>
    <row r="737" spans="2:2" x14ac:dyDescent="0.25">
      <c r="B737" s="555" t="str">
        <f>IFERROR(VLOOKUP(A737,Database!A:B,2,FALSE),"FG not Found")</f>
        <v>FG not Found</v>
      </c>
    </row>
    <row r="738" spans="2:2" x14ac:dyDescent="0.25">
      <c r="B738" s="555" t="str">
        <f>IFERROR(VLOOKUP(A738,Database!A:B,2,FALSE),"FG not Found")</f>
        <v>FG not Found</v>
      </c>
    </row>
    <row r="739" spans="2:2" x14ac:dyDescent="0.25">
      <c r="B739" s="555" t="str">
        <f>IFERROR(VLOOKUP(A739,Database!A:B,2,FALSE),"FG not Found")</f>
        <v>FG not Found</v>
      </c>
    </row>
    <row r="740" spans="2:2" x14ac:dyDescent="0.25">
      <c r="B740" s="555" t="str">
        <f>IFERROR(VLOOKUP(A740,Database!A:B,2,FALSE),"FG not Found")</f>
        <v>FG not Found</v>
      </c>
    </row>
    <row r="741" spans="2:2" x14ac:dyDescent="0.25">
      <c r="B741" s="555" t="str">
        <f>IFERROR(VLOOKUP(A741,Database!A:B,2,FALSE),"FG not Found")</f>
        <v>FG not Found</v>
      </c>
    </row>
    <row r="742" spans="2:2" x14ac:dyDescent="0.25">
      <c r="B742" s="555" t="str">
        <f>IFERROR(VLOOKUP(A742,Database!A:B,2,FALSE),"FG not Found")</f>
        <v>FG not Found</v>
      </c>
    </row>
    <row r="743" spans="2:2" x14ac:dyDescent="0.25">
      <c r="B743" s="555" t="str">
        <f>IFERROR(VLOOKUP(A743,Database!A:B,2,FALSE),"FG not Found")</f>
        <v>FG not Found</v>
      </c>
    </row>
    <row r="744" spans="2:2" x14ac:dyDescent="0.25">
      <c r="B744" s="555" t="str">
        <f>IFERROR(VLOOKUP(A744,Database!A:B,2,FALSE),"FG not Found")</f>
        <v>FG not Found</v>
      </c>
    </row>
    <row r="745" spans="2:2" x14ac:dyDescent="0.25">
      <c r="B745" s="555" t="str">
        <f>IFERROR(VLOOKUP(A745,Database!A:B,2,FALSE),"FG not Found")</f>
        <v>FG not Found</v>
      </c>
    </row>
    <row r="746" spans="2:2" x14ac:dyDescent="0.25">
      <c r="B746" s="555" t="str">
        <f>IFERROR(VLOOKUP(A746,Database!A:B,2,FALSE),"FG not Found")</f>
        <v>FG not Found</v>
      </c>
    </row>
    <row r="747" spans="2:2" x14ac:dyDescent="0.25">
      <c r="B747" s="555" t="str">
        <f>IFERROR(VLOOKUP(A747,Database!A:B,2,FALSE),"FG not Found")</f>
        <v>FG not Found</v>
      </c>
    </row>
    <row r="748" spans="2:2" x14ac:dyDescent="0.25">
      <c r="B748" s="555" t="str">
        <f>IFERROR(VLOOKUP(A748,Database!A:B,2,FALSE),"FG not Found")</f>
        <v>FG not Found</v>
      </c>
    </row>
    <row r="749" spans="2:2" x14ac:dyDescent="0.25">
      <c r="B749" s="555" t="str">
        <f>IFERROR(VLOOKUP(A749,Database!A:B,2,FALSE),"FG not Found")</f>
        <v>FG not Found</v>
      </c>
    </row>
    <row r="750" spans="2:2" x14ac:dyDescent="0.25">
      <c r="B750" s="555" t="str">
        <f>IFERROR(VLOOKUP(A750,Database!A:B,2,FALSE),"FG not Found")</f>
        <v>FG not Found</v>
      </c>
    </row>
    <row r="751" spans="2:2" x14ac:dyDescent="0.25">
      <c r="B751" s="555" t="str">
        <f>IFERROR(VLOOKUP(A751,Database!A:B,2,FALSE),"FG not Found")</f>
        <v>FG not Found</v>
      </c>
    </row>
    <row r="752" spans="2:2" x14ac:dyDescent="0.25">
      <c r="B752" s="555" t="str">
        <f>IFERROR(VLOOKUP(A752,Database!A:B,2,FALSE),"FG not Found")</f>
        <v>FG not Found</v>
      </c>
    </row>
    <row r="753" spans="2:2" x14ac:dyDescent="0.25">
      <c r="B753" s="555" t="str">
        <f>IFERROR(VLOOKUP(A753,Database!A:B,2,FALSE),"FG not Found")</f>
        <v>FG not Found</v>
      </c>
    </row>
    <row r="754" spans="2:2" x14ac:dyDescent="0.25">
      <c r="B754" s="555" t="str">
        <f>IFERROR(VLOOKUP(A754,Database!A:B,2,FALSE),"FG not Found")</f>
        <v>FG not Found</v>
      </c>
    </row>
    <row r="755" spans="2:2" x14ac:dyDescent="0.25">
      <c r="B755" s="555" t="str">
        <f>IFERROR(VLOOKUP(A755,Database!A:B,2,FALSE),"FG not Found")</f>
        <v>FG not Found</v>
      </c>
    </row>
    <row r="756" spans="2:2" x14ac:dyDescent="0.25">
      <c r="B756" s="555" t="str">
        <f>IFERROR(VLOOKUP(A756,Database!A:B,2,FALSE),"FG not Found")</f>
        <v>FG not Found</v>
      </c>
    </row>
    <row r="757" spans="2:2" x14ac:dyDescent="0.25">
      <c r="B757" s="555" t="str">
        <f>IFERROR(VLOOKUP(A757,Database!A:B,2,FALSE),"FG not Found")</f>
        <v>FG not Found</v>
      </c>
    </row>
    <row r="758" spans="2:2" x14ac:dyDescent="0.25">
      <c r="B758" s="555" t="str">
        <f>IFERROR(VLOOKUP(A758,Database!A:B,2,FALSE),"FG not Found")</f>
        <v>FG not Found</v>
      </c>
    </row>
    <row r="759" spans="2:2" x14ac:dyDescent="0.25">
      <c r="B759" s="555" t="str">
        <f>IFERROR(VLOOKUP(A759,Database!A:B,2,FALSE),"FG not Found")</f>
        <v>FG not Found</v>
      </c>
    </row>
    <row r="760" spans="2:2" x14ac:dyDescent="0.25">
      <c r="B760" s="555" t="str">
        <f>IFERROR(VLOOKUP(A760,Database!A:B,2,FALSE),"FG not Found")</f>
        <v>FG not Found</v>
      </c>
    </row>
    <row r="761" spans="2:2" x14ac:dyDescent="0.25">
      <c r="B761" s="555" t="str">
        <f>IFERROR(VLOOKUP(A761,Database!A:B,2,FALSE),"FG not Found")</f>
        <v>FG not Found</v>
      </c>
    </row>
    <row r="762" spans="2:2" x14ac:dyDescent="0.25">
      <c r="B762" s="555" t="str">
        <f>IFERROR(VLOOKUP(A762,Database!A:B,2,FALSE),"FG not Found")</f>
        <v>FG not Found</v>
      </c>
    </row>
    <row r="763" spans="2:2" x14ac:dyDescent="0.25">
      <c r="B763" s="555" t="str">
        <f>IFERROR(VLOOKUP(A763,Database!A:B,2,FALSE),"FG not Found")</f>
        <v>FG not Found</v>
      </c>
    </row>
    <row r="764" spans="2:2" x14ac:dyDescent="0.25">
      <c r="B764" s="555" t="str">
        <f>IFERROR(VLOOKUP(A764,Database!A:B,2,FALSE),"FG not Found")</f>
        <v>FG not Found</v>
      </c>
    </row>
    <row r="765" spans="2:2" x14ac:dyDescent="0.25">
      <c r="B765" s="555" t="str">
        <f>IFERROR(VLOOKUP(A765,Database!A:B,2,FALSE),"FG not Found")</f>
        <v>FG not Found</v>
      </c>
    </row>
    <row r="766" spans="2:2" x14ac:dyDescent="0.25">
      <c r="B766" s="555" t="str">
        <f>IFERROR(VLOOKUP(A766,Database!A:B,2,FALSE),"FG not Found")</f>
        <v>FG not Found</v>
      </c>
    </row>
    <row r="767" spans="2:2" x14ac:dyDescent="0.25">
      <c r="B767" s="555" t="str">
        <f>IFERROR(VLOOKUP(A767,Database!A:B,2,FALSE),"FG not Found")</f>
        <v>FG not Found</v>
      </c>
    </row>
    <row r="768" spans="2:2" x14ac:dyDescent="0.25">
      <c r="B768" s="555" t="str">
        <f>IFERROR(VLOOKUP(A768,Database!A:B,2,FALSE),"FG not Found")</f>
        <v>FG not Found</v>
      </c>
    </row>
    <row r="769" spans="2:2" x14ac:dyDescent="0.25">
      <c r="B769" s="555" t="str">
        <f>IFERROR(VLOOKUP(A769,Database!A:B,2,FALSE),"FG not Found")</f>
        <v>FG not Found</v>
      </c>
    </row>
    <row r="770" spans="2:2" x14ac:dyDescent="0.25">
      <c r="B770" s="555" t="str">
        <f>IFERROR(VLOOKUP(A770,Database!A:B,2,FALSE),"FG not Found")</f>
        <v>FG not Found</v>
      </c>
    </row>
    <row r="771" spans="2:2" x14ac:dyDescent="0.25">
      <c r="B771" s="555" t="str">
        <f>IFERROR(VLOOKUP(A771,Database!A:B,2,FALSE),"FG not Found")</f>
        <v>FG not Found</v>
      </c>
    </row>
    <row r="772" spans="2:2" x14ac:dyDescent="0.25">
      <c r="B772" s="555" t="str">
        <f>IFERROR(VLOOKUP(A772,Database!A:B,2,FALSE),"FG not Found")</f>
        <v>FG not Found</v>
      </c>
    </row>
    <row r="773" spans="2:2" x14ac:dyDescent="0.25">
      <c r="B773" s="555" t="str">
        <f>IFERROR(VLOOKUP(A773,Database!A:B,2,FALSE),"FG not Found")</f>
        <v>FG not Found</v>
      </c>
    </row>
    <row r="774" spans="2:2" x14ac:dyDescent="0.25">
      <c r="B774" s="555" t="str">
        <f>IFERROR(VLOOKUP(A774,Database!A:B,2,FALSE),"FG not Found")</f>
        <v>FG not Found</v>
      </c>
    </row>
    <row r="775" spans="2:2" x14ac:dyDescent="0.25">
      <c r="B775" s="555" t="str">
        <f>IFERROR(VLOOKUP(A775,Database!A:B,2,FALSE),"FG not Found")</f>
        <v>FG not Found</v>
      </c>
    </row>
    <row r="776" spans="2:2" x14ac:dyDescent="0.25">
      <c r="B776" s="555" t="str">
        <f>IFERROR(VLOOKUP(A776,Database!A:B,2,FALSE),"FG not Found")</f>
        <v>FG not Found</v>
      </c>
    </row>
    <row r="777" spans="2:2" x14ac:dyDescent="0.25">
      <c r="B777" s="555" t="str">
        <f>IFERROR(VLOOKUP(A777,Database!A:B,2,FALSE),"FG not Found")</f>
        <v>FG not Found</v>
      </c>
    </row>
    <row r="778" spans="2:2" x14ac:dyDescent="0.25">
      <c r="B778" s="555" t="str">
        <f>IFERROR(VLOOKUP(A778,Database!A:B,2,FALSE),"FG not Found")</f>
        <v>FG not Found</v>
      </c>
    </row>
    <row r="779" spans="2:2" x14ac:dyDescent="0.25">
      <c r="B779" s="555" t="str">
        <f>IFERROR(VLOOKUP(A779,Database!A:B,2,FALSE),"FG not Found")</f>
        <v>FG not Found</v>
      </c>
    </row>
    <row r="780" spans="2:2" x14ac:dyDescent="0.25">
      <c r="B780" s="555" t="str">
        <f>IFERROR(VLOOKUP(A780,Database!A:B,2,FALSE),"FG not Found")</f>
        <v>FG not Found</v>
      </c>
    </row>
    <row r="781" spans="2:2" x14ac:dyDescent="0.25">
      <c r="B781" s="555" t="str">
        <f>IFERROR(VLOOKUP(A781,Database!A:B,2,FALSE),"FG not Found")</f>
        <v>FG not Found</v>
      </c>
    </row>
    <row r="782" spans="2:2" x14ac:dyDescent="0.25">
      <c r="B782" s="555" t="str">
        <f>IFERROR(VLOOKUP(A782,Database!A:B,2,FALSE),"FG not Found")</f>
        <v>FG not Found</v>
      </c>
    </row>
    <row r="783" spans="2:2" x14ac:dyDescent="0.25">
      <c r="B783" s="555" t="str">
        <f>IFERROR(VLOOKUP(A783,Database!A:B,2,FALSE),"FG not Found")</f>
        <v>FG not Found</v>
      </c>
    </row>
    <row r="784" spans="2:2" x14ac:dyDescent="0.25">
      <c r="B784" s="555" t="str">
        <f>IFERROR(VLOOKUP(A784,Database!A:B,2,FALSE),"FG not Found")</f>
        <v>FG not Found</v>
      </c>
    </row>
    <row r="785" spans="2:2" x14ac:dyDescent="0.25">
      <c r="B785" s="555" t="str">
        <f>IFERROR(VLOOKUP(A785,Database!A:B,2,FALSE),"FG not Found")</f>
        <v>FG not Found</v>
      </c>
    </row>
    <row r="786" spans="2:2" x14ac:dyDescent="0.25">
      <c r="B786" s="555" t="str">
        <f>IFERROR(VLOOKUP(A786,Database!A:B,2,FALSE),"FG not Found")</f>
        <v>FG not Found</v>
      </c>
    </row>
    <row r="787" spans="2:2" x14ac:dyDescent="0.25">
      <c r="B787" s="555" t="str">
        <f>IFERROR(VLOOKUP(A787,Database!A:B,2,FALSE),"FG not Found")</f>
        <v>FG not Found</v>
      </c>
    </row>
    <row r="788" spans="2:2" x14ac:dyDescent="0.25">
      <c r="B788" s="555" t="str">
        <f>IFERROR(VLOOKUP(A788,Database!A:B,2,FALSE),"FG not Found")</f>
        <v>FG not Found</v>
      </c>
    </row>
    <row r="789" spans="2:2" x14ac:dyDescent="0.25">
      <c r="B789" s="555" t="str">
        <f>IFERROR(VLOOKUP(A789,Database!A:B,2,FALSE),"FG not Found")</f>
        <v>FG not Found</v>
      </c>
    </row>
    <row r="790" spans="2:2" x14ac:dyDescent="0.25">
      <c r="B790" s="555" t="str">
        <f>IFERROR(VLOOKUP(A790,Database!A:B,2,FALSE),"FG not Found")</f>
        <v>FG not Found</v>
      </c>
    </row>
  </sheetData>
  <phoneticPr fontId="43" type="noConversion"/>
  <pageMargins left="0.7" right="0.7" top="0.75" bottom="0.75" header="0.3" footer="0.3"/>
  <pageSetup orientation="landscape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B77CF-4D74-4B9F-897E-367208F6CF32}">
  <sheetPr codeName="Sheet12">
    <tabColor rgb="FFFF0066"/>
    <pageSetUpPr fitToPage="1"/>
  </sheetPr>
  <dimension ref="A1:K576"/>
  <sheetViews>
    <sheetView zoomScale="77" zoomScaleNormal="77" workbookViewId="0">
      <selection activeCell="D14" sqref="D14"/>
    </sheetView>
  </sheetViews>
  <sheetFormatPr defaultRowHeight="15" x14ac:dyDescent="0.25"/>
  <cols>
    <col min="1" max="1" width="8.5703125" customWidth="1"/>
    <col min="2" max="2" width="34.7109375" style="555" customWidth="1"/>
    <col min="3" max="3" width="22.85546875" customWidth="1"/>
    <col min="4" max="4" width="12.140625" customWidth="1"/>
    <col min="5" max="5" width="27.28515625" customWidth="1"/>
    <col min="6" max="6" width="33" customWidth="1"/>
    <col min="7" max="7" width="34.28515625" customWidth="1"/>
  </cols>
  <sheetData>
    <row r="1" spans="1:11" x14ac:dyDescent="0.25">
      <c r="A1" s="707">
        <f ca="1">NOW()</f>
        <v>43945.47977233796</v>
      </c>
      <c r="B1" s="708"/>
      <c r="C1" s="677"/>
      <c r="D1" s="677"/>
      <c r="E1" s="677" t="s">
        <v>3475</v>
      </c>
      <c r="F1" s="555" t="s">
        <v>3477</v>
      </c>
      <c r="G1" s="677"/>
      <c r="H1" s="677"/>
      <c r="I1" s="677"/>
      <c r="J1" s="677"/>
      <c r="K1" s="677"/>
    </row>
    <row r="2" spans="1:11" x14ac:dyDescent="0.25">
      <c r="A2" s="708"/>
      <c r="B2" s="708"/>
      <c r="C2" s="677"/>
      <c r="D2" s="677"/>
      <c r="E2" s="677"/>
      <c r="F2" s="677"/>
      <c r="G2" s="677"/>
      <c r="H2" s="677"/>
      <c r="I2" s="677"/>
      <c r="J2" s="677"/>
      <c r="K2" s="677"/>
    </row>
    <row r="3" spans="1:11" x14ac:dyDescent="0.25">
      <c r="A3" s="1011"/>
      <c r="B3" s="1011"/>
      <c r="C3" s="712"/>
      <c r="D3" s="712"/>
      <c r="E3" s="712"/>
      <c r="F3" s="712"/>
      <c r="G3" s="712"/>
      <c r="H3" s="677"/>
      <c r="I3" s="677"/>
      <c r="J3" s="677"/>
      <c r="K3" s="677"/>
    </row>
    <row r="4" spans="1:11" x14ac:dyDescent="0.25">
      <c r="A4" s="990"/>
      <c r="B4" s="990"/>
      <c r="C4" s="991"/>
      <c r="D4" s="991"/>
      <c r="E4" s="991"/>
      <c r="F4" s="991"/>
      <c r="G4" s="712"/>
      <c r="H4" s="712"/>
      <c r="I4" s="677"/>
      <c r="J4" s="677"/>
      <c r="K4" s="677"/>
    </row>
    <row r="5" spans="1:11" x14ac:dyDescent="0.25">
      <c r="A5" s="711"/>
      <c r="B5" s="711"/>
      <c r="C5" s="710"/>
      <c r="D5" s="711"/>
      <c r="E5" s="710"/>
      <c r="F5" s="709"/>
      <c r="G5" s="712"/>
      <c r="H5" s="712"/>
      <c r="I5" s="677"/>
      <c r="J5" s="677"/>
      <c r="K5" s="677"/>
    </row>
    <row r="6" spans="1:11" x14ac:dyDescent="0.25">
      <c r="A6" s="709">
        <v>10122</v>
      </c>
      <c r="B6" s="709" t="s">
        <v>126</v>
      </c>
      <c r="C6" s="710">
        <v>12654.26</v>
      </c>
      <c r="D6" s="711">
        <v>43947</v>
      </c>
      <c r="E6" s="710" t="s">
        <v>8066</v>
      </c>
      <c r="F6" s="709"/>
      <c r="G6" s="712"/>
      <c r="H6" s="712"/>
      <c r="I6" s="677"/>
      <c r="J6" s="677"/>
      <c r="K6" s="677"/>
    </row>
    <row r="7" spans="1:11" x14ac:dyDescent="0.25">
      <c r="A7" s="709">
        <v>10122</v>
      </c>
      <c r="B7" s="709" t="s">
        <v>126</v>
      </c>
      <c r="C7" s="710">
        <v>12654.26</v>
      </c>
      <c r="D7" s="711">
        <v>43945</v>
      </c>
      <c r="E7" s="710" t="s">
        <v>8066</v>
      </c>
      <c r="F7" s="709"/>
      <c r="G7" s="712"/>
      <c r="H7" s="712"/>
      <c r="I7" s="677"/>
      <c r="J7" s="677"/>
      <c r="K7" s="677"/>
    </row>
    <row r="8" spans="1:11" x14ac:dyDescent="0.25">
      <c r="A8" s="709">
        <v>10122</v>
      </c>
      <c r="B8" s="709" t="s">
        <v>126</v>
      </c>
      <c r="C8" s="710">
        <v>21691.93</v>
      </c>
      <c r="D8" s="711">
        <v>43948</v>
      </c>
      <c r="E8" s="710" t="s">
        <v>8066</v>
      </c>
      <c r="F8" s="709"/>
      <c r="G8" s="712"/>
      <c r="H8" s="712"/>
      <c r="I8" s="677"/>
      <c r="J8" s="677"/>
      <c r="K8" s="677"/>
    </row>
    <row r="9" spans="1:11" x14ac:dyDescent="0.25">
      <c r="A9" s="709">
        <v>10122</v>
      </c>
      <c r="B9" s="709" t="s">
        <v>126</v>
      </c>
      <c r="C9" s="710">
        <v>5415.04</v>
      </c>
      <c r="D9" s="711">
        <v>43944</v>
      </c>
      <c r="E9" s="710" t="s">
        <v>7950</v>
      </c>
      <c r="F9" s="709"/>
      <c r="G9" s="712"/>
      <c r="H9" s="712"/>
      <c r="I9" s="677"/>
      <c r="J9" s="677"/>
      <c r="K9" s="677"/>
    </row>
    <row r="10" spans="1:11" x14ac:dyDescent="0.25">
      <c r="A10" s="709">
        <v>10122</v>
      </c>
      <c r="B10" s="709"/>
      <c r="C10" s="710" t="s">
        <v>8701</v>
      </c>
      <c r="D10" s="711"/>
      <c r="E10" s="710"/>
      <c r="F10" s="709"/>
      <c r="G10" s="712"/>
      <c r="H10" s="712"/>
      <c r="I10" s="677"/>
      <c r="J10" s="677"/>
      <c r="K10" s="677"/>
    </row>
    <row r="11" spans="1:11" x14ac:dyDescent="0.25">
      <c r="A11" s="709">
        <v>10125</v>
      </c>
      <c r="B11" s="709"/>
      <c r="C11" s="710" t="s">
        <v>8400</v>
      </c>
      <c r="D11" s="711"/>
      <c r="E11" s="710"/>
      <c r="F11" s="709"/>
      <c r="G11" s="712"/>
      <c r="H11" s="712"/>
      <c r="I11" s="677"/>
      <c r="J11" s="677"/>
      <c r="K11" s="677"/>
    </row>
    <row r="12" spans="1:11" x14ac:dyDescent="0.25">
      <c r="A12" s="709">
        <v>10254</v>
      </c>
      <c r="B12" s="709" t="s">
        <v>138</v>
      </c>
      <c r="C12" s="710">
        <v>20402.78</v>
      </c>
      <c r="D12" s="711">
        <v>43950</v>
      </c>
      <c r="E12" s="710" t="s">
        <v>8068</v>
      </c>
      <c r="F12" s="709"/>
      <c r="G12" s="712"/>
      <c r="H12" s="712"/>
      <c r="I12" s="677"/>
      <c r="J12" s="677"/>
      <c r="K12" s="677"/>
    </row>
    <row r="13" spans="1:11" x14ac:dyDescent="0.25">
      <c r="A13" s="709">
        <v>10254</v>
      </c>
      <c r="B13" s="709"/>
      <c r="C13" s="710" t="s">
        <v>8404</v>
      </c>
      <c r="D13" s="711"/>
      <c r="E13" s="710"/>
      <c r="F13" s="709"/>
      <c r="G13" s="712"/>
      <c r="H13" s="712"/>
      <c r="I13" s="677"/>
      <c r="J13" s="677"/>
      <c r="K13" s="677"/>
    </row>
    <row r="14" spans="1:11" x14ac:dyDescent="0.25">
      <c r="A14" s="709">
        <v>10324</v>
      </c>
      <c r="B14" s="709"/>
      <c r="C14" s="710" t="s">
        <v>8407</v>
      </c>
      <c r="D14" s="711"/>
      <c r="E14" s="710"/>
      <c r="F14" s="709"/>
      <c r="G14" s="712"/>
      <c r="H14" s="712"/>
      <c r="I14" s="677"/>
      <c r="J14" s="677"/>
      <c r="K14" s="677"/>
    </row>
    <row r="15" spans="1:11" x14ac:dyDescent="0.25">
      <c r="A15" s="709">
        <v>10454</v>
      </c>
      <c r="B15" s="709"/>
      <c r="C15" s="710" t="s">
        <v>8072</v>
      </c>
      <c r="D15" s="711"/>
      <c r="E15" s="710"/>
      <c r="F15" s="709"/>
      <c r="G15" s="712"/>
      <c r="H15" s="712"/>
      <c r="I15" s="677"/>
      <c r="J15" s="677"/>
      <c r="K15" s="677"/>
    </row>
    <row r="16" spans="1:11" x14ac:dyDescent="0.25">
      <c r="A16" s="709">
        <v>10523</v>
      </c>
      <c r="B16" s="709"/>
      <c r="C16" s="710" t="s">
        <v>8412</v>
      </c>
      <c r="D16" s="711"/>
      <c r="E16" s="710"/>
      <c r="F16" s="709"/>
      <c r="G16" s="712"/>
      <c r="H16" s="712"/>
      <c r="I16" s="677"/>
      <c r="J16" s="677"/>
      <c r="K16" s="677"/>
    </row>
    <row r="17" spans="1:11" x14ac:dyDescent="0.25">
      <c r="A17" s="709">
        <v>10530</v>
      </c>
      <c r="B17" s="709" t="s">
        <v>163</v>
      </c>
      <c r="C17" s="710">
        <v>4520.2299999999996</v>
      </c>
      <c r="D17" s="711">
        <v>43951</v>
      </c>
      <c r="E17" s="710" t="s">
        <v>8341</v>
      </c>
      <c r="F17" s="709"/>
      <c r="G17" s="712"/>
      <c r="H17" s="712"/>
      <c r="I17" s="677"/>
      <c r="J17" s="677"/>
      <c r="K17" s="677"/>
    </row>
    <row r="18" spans="1:11" x14ac:dyDescent="0.25">
      <c r="A18" s="709">
        <v>10530</v>
      </c>
      <c r="B18" s="709" t="s">
        <v>163</v>
      </c>
      <c r="C18" s="710">
        <v>7231.56</v>
      </c>
      <c r="D18" s="711">
        <v>43952</v>
      </c>
      <c r="E18" s="710" t="s">
        <v>8341</v>
      </c>
      <c r="F18" s="709"/>
      <c r="G18" s="712"/>
      <c r="H18" s="712"/>
      <c r="I18" s="677"/>
      <c r="J18" s="677"/>
      <c r="K18" s="677"/>
    </row>
    <row r="19" spans="1:11" x14ac:dyDescent="0.25">
      <c r="A19" s="709">
        <v>10530</v>
      </c>
      <c r="B19" s="709" t="s">
        <v>163</v>
      </c>
      <c r="C19" s="710">
        <v>3615.81</v>
      </c>
      <c r="D19" s="711">
        <v>43951</v>
      </c>
      <c r="E19" s="710" t="s">
        <v>8343</v>
      </c>
      <c r="F19" s="709"/>
      <c r="G19" s="712"/>
      <c r="H19" s="712"/>
      <c r="I19" s="677"/>
      <c r="J19" s="677"/>
      <c r="K19" s="677"/>
    </row>
    <row r="20" spans="1:11" x14ac:dyDescent="0.25">
      <c r="A20" s="709">
        <v>10530</v>
      </c>
      <c r="B20" s="709" t="s">
        <v>163</v>
      </c>
      <c r="C20" s="710">
        <v>9039.76</v>
      </c>
      <c r="D20" s="711">
        <v>43951</v>
      </c>
      <c r="E20" s="710" t="s">
        <v>8343</v>
      </c>
      <c r="F20" s="709"/>
      <c r="G20" s="712"/>
      <c r="H20" s="712"/>
      <c r="I20" s="677"/>
      <c r="J20" s="677"/>
      <c r="K20" s="677"/>
    </row>
    <row r="21" spans="1:11" x14ac:dyDescent="0.25">
      <c r="A21" s="709">
        <v>10530</v>
      </c>
      <c r="B21" s="709"/>
      <c r="C21" s="710" t="s">
        <v>8417</v>
      </c>
      <c r="D21" s="711"/>
      <c r="E21" s="710"/>
      <c r="F21" s="709"/>
      <c r="G21" s="712"/>
      <c r="H21" s="712"/>
      <c r="I21" s="677"/>
      <c r="J21" s="677"/>
      <c r="K21" s="677"/>
    </row>
    <row r="22" spans="1:11" x14ac:dyDescent="0.25">
      <c r="A22" s="709">
        <v>10742</v>
      </c>
      <c r="B22" s="709" t="s">
        <v>187</v>
      </c>
      <c r="C22" s="710">
        <v>3850.19</v>
      </c>
      <c r="D22" s="711">
        <v>43950</v>
      </c>
      <c r="E22" s="710" t="s">
        <v>8074</v>
      </c>
      <c r="F22" s="709"/>
      <c r="G22" s="712"/>
      <c r="H22" s="712"/>
      <c r="I22" s="677"/>
      <c r="J22" s="677"/>
      <c r="K22" s="677"/>
    </row>
    <row r="23" spans="1:11" x14ac:dyDescent="0.25">
      <c r="A23" s="709">
        <v>10742</v>
      </c>
      <c r="B23" s="709" t="s">
        <v>187</v>
      </c>
      <c r="C23" s="710">
        <v>869.27</v>
      </c>
      <c r="D23" s="711">
        <v>43950</v>
      </c>
      <c r="E23" s="710" t="s">
        <v>8076</v>
      </c>
      <c r="F23" s="709"/>
      <c r="G23" s="712"/>
      <c r="H23" s="712"/>
      <c r="I23" s="677"/>
      <c r="J23" s="677"/>
      <c r="K23" s="677"/>
    </row>
    <row r="24" spans="1:11" x14ac:dyDescent="0.25">
      <c r="A24" s="709">
        <v>10742</v>
      </c>
      <c r="B24" s="709"/>
      <c r="C24" s="710" t="s">
        <v>8078</v>
      </c>
      <c r="D24" s="711"/>
      <c r="E24" s="710"/>
      <c r="F24" s="709"/>
      <c r="G24" s="712"/>
      <c r="H24" s="712"/>
      <c r="I24" s="677"/>
      <c r="J24" s="677"/>
      <c r="K24" s="677"/>
    </row>
    <row r="25" spans="1:11" x14ac:dyDescent="0.25">
      <c r="A25" s="709">
        <v>10782</v>
      </c>
      <c r="B25" s="709" t="s">
        <v>191</v>
      </c>
      <c r="C25" s="710">
        <v>395.94</v>
      </c>
      <c r="D25" s="711">
        <v>43955</v>
      </c>
      <c r="E25" s="710" t="s">
        <v>8419</v>
      </c>
      <c r="F25" s="709"/>
      <c r="G25" s="712"/>
      <c r="H25" s="712"/>
      <c r="I25" s="677"/>
      <c r="J25" s="677"/>
      <c r="K25" s="677"/>
    </row>
    <row r="26" spans="1:11" x14ac:dyDescent="0.25">
      <c r="A26" s="709">
        <v>10782</v>
      </c>
      <c r="B26" s="709" t="s">
        <v>191</v>
      </c>
      <c r="C26" s="710">
        <v>263.98</v>
      </c>
      <c r="D26" s="711">
        <v>43954</v>
      </c>
      <c r="E26" s="710" t="s">
        <v>8421</v>
      </c>
      <c r="F26" s="709"/>
      <c r="G26" s="712"/>
      <c r="H26" s="712"/>
      <c r="I26" s="677"/>
      <c r="J26" s="677"/>
      <c r="K26" s="677"/>
    </row>
    <row r="27" spans="1:11" x14ac:dyDescent="0.25">
      <c r="A27" s="709">
        <v>10782</v>
      </c>
      <c r="B27" s="709" t="s">
        <v>191</v>
      </c>
      <c r="C27" s="710">
        <v>660.04</v>
      </c>
      <c r="D27" s="711">
        <v>43955</v>
      </c>
      <c r="E27" s="710" t="s">
        <v>8423</v>
      </c>
      <c r="F27" s="709"/>
      <c r="G27" s="712"/>
      <c r="H27" s="712"/>
      <c r="I27" s="677"/>
      <c r="J27" s="677"/>
      <c r="K27" s="677"/>
    </row>
    <row r="28" spans="1:11" x14ac:dyDescent="0.25">
      <c r="A28" s="709">
        <v>10782</v>
      </c>
      <c r="B28" s="709" t="s">
        <v>191</v>
      </c>
      <c r="C28" s="710">
        <v>660.04</v>
      </c>
      <c r="D28" s="711">
        <v>43956</v>
      </c>
      <c r="E28" s="710" t="s">
        <v>8423</v>
      </c>
      <c r="F28" s="709"/>
      <c r="G28" s="712"/>
      <c r="H28" s="712"/>
      <c r="I28" s="677"/>
      <c r="J28" s="677"/>
      <c r="K28" s="677"/>
    </row>
    <row r="29" spans="1:11" x14ac:dyDescent="0.25">
      <c r="A29" s="709">
        <v>10782</v>
      </c>
      <c r="B29" s="709" t="s">
        <v>191</v>
      </c>
      <c r="C29" s="710">
        <v>594.27</v>
      </c>
      <c r="D29" s="711">
        <v>43956</v>
      </c>
      <c r="E29" s="710" t="s">
        <v>8425</v>
      </c>
      <c r="F29" s="709"/>
      <c r="G29" s="712"/>
      <c r="H29" s="712"/>
      <c r="I29" s="677"/>
      <c r="J29" s="677"/>
      <c r="K29" s="677"/>
    </row>
    <row r="30" spans="1:11" x14ac:dyDescent="0.25">
      <c r="A30" s="709">
        <v>10782</v>
      </c>
      <c r="B30" s="709"/>
      <c r="C30" s="710" t="s">
        <v>8427</v>
      </c>
      <c r="D30" s="711"/>
      <c r="E30" s="710"/>
      <c r="F30" s="709"/>
      <c r="G30" s="712"/>
      <c r="H30" s="712"/>
      <c r="I30" s="677"/>
      <c r="J30" s="677"/>
      <c r="K30" s="677"/>
    </row>
    <row r="31" spans="1:11" x14ac:dyDescent="0.25">
      <c r="A31" s="709">
        <v>10807</v>
      </c>
      <c r="B31" s="709" t="s">
        <v>192</v>
      </c>
      <c r="C31" s="710">
        <v>3630.18</v>
      </c>
      <c r="D31" s="711">
        <v>43950</v>
      </c>
      <c r="E31" s="710" t="s">
        <v>8074</v>
      </c>
      <c r="F31" s="709"/>
      <c r="G31" s="712"/>
      <c r="H31" s="712"/>
      <c r="I31" s="677"/>
      <c r="J31" s="677"/>
      <c r="K31" s="677"/>
    </row>
    <row r="32" spans="1:11" x14ac:dyDescent="0.25">
      <c r="A32" s="709">
        <v>10807</v>
      </c>
      <c r="B32" s="709" t="s">
        <v>192</v>
      </c>
      <c r="C32" s="710">
        <v>1483.76</v>
      </c>
      <c r="D32" s="711">
        <v>43950</v>
      </c>
      <c r="E32" s="710" t="s">
        <v>8076</v>
      </c>
      <c r="F32" s="709"/>
      <c r="G32" s="712"/>
      <c r="H32" s="712"/>
      <c r="I32" s="677"/>
      <c r="J32" s="677"/>
      <c r="K32" s="677"/>
    </row>
    <row r="33" spans="1:11" x14ac:dyDescent="0.25">
      <c r="A33" s="709">
        <v>10807</v>
      </c>
      <c r="B33" s="709"/>
      <c r="C33" s="710" t="s">
        <v>8080</v>
      </c>
      <c r="D33" s="711"/>
      <c r="E33" s="710"/>
      <c r="F33" s="709"/>
      <c r="G33" s="712"/>
      <c r="H33" s="712"/>
      <c r="I33" s="677"/>
      <c r="J33" s="677"/>
      <c r="K33" s="677"/>
    </row>
    <row r="34" spans="1:11" x14ac:dyDescent="0.25">
      <c r="A34" s="709">
        <v>11089</v>
      </c>
      <c r="B34" s="709"/>
      <c r="C34" s="710" t="s">
        <v>8431</v>
      </c>
      <c r="D34" s="711"/>
      <c r="E34" s="710"/>
      <c r="F34" s="709"/>
      <c r="G34" s="712"/>
      <c r="H34" s="712"/>
      <c r="I34" s="677"/>
      <c r="J34" s="677"/>
      <c r="K34" s="677"/>
    </row>
    <row r="35" spans="1:11" x14ac:dyDescent="0.25">
      <c r="A35" s="709">
        <v>11412</v>
      </c>
      <c r="B35" s="709" t="s">
        <v>7812</v>
      </c>
      <c r="C35" s="710">
        <v>4800</v>
      </c>
      <c r="D35" s="711">
        <v>43949</v>
      </c>
      <c r="E35" s="710" t="s">
        <v>8083</v>
      </c>
      <c r="F35" s="709"/>
      <c r="G35" s="712"/>
      <c r="H35" s="712"/>
      <c r="I35" s="677"/>
      <c r="J35" s="677"/>
      <c r="K35" s="677"/>
    </row>
    <row r="36" spans="1:11" x14ac:dyDescent="0.25">
      <c r="A36" s="709">
        <v>11412</v>
      </c>
      <c r="B36" s="709" t="s">
        <v>7812</v>
      </c>
      <c r="C36" s="710">
        <v>293.18</v>
      </c>
      <c r="D36" s="711">
        <v>43945</v>
      </c>
      <c r="E36" s="710" t="s">
        <v>7951</v>
      </c>
      <c r="F36" s="709"/>
      <c r="G36" s="712"/>
      <c r="H36" s="712"/>
      <c r="I36" s="677"/>
      <c r="J36" s="677"/>
      <c r="K36" s="677"/>
    </row>
    <row r="37" spans="1:11" x14ac:dyDescent="0.25">
      <c r="A37" s="709">
        <v>11412</v>
      </c>
      <c r="B37" s="709" t="s">
        <v>7812</v>
      </c>
      <c r="C37" s="710">
        <v>2680.28</v>
      </c>
      <c r="D37" s="711">
        <v>43944</v>
      </c>
      <c r="E37" s="710" t="s">
        <v>7951</v>
      </c>
      <c r="F37" s="709"/>
      <c r="G37" s="712"/>
      <c r="H37" s="712"/>
      <c r="I37" s="677"/>
      <c r="J37" s="677"/>
      <c r="K37" s="677"/>
    </row>
    <row r="38" spans="1:11" x14ac:dyDescent="0.25">
      <c r="A38" s="709">
        <v>11412</v>
      </c>
      <c r="B38" s="709"/>
      <c r="C38" s="710" t="s">
        <v>8702</v>
      </c>
      <c r="D38" s="711"/>
      <c r="E38" s="710"/>
      <c r="F38" s="709"/>
      <c r="G38" s="712"/>
      <c r="H38" s="712"/>
      <c r="I38" s="677"/>
      <c r="J38" s="677"/>
      <c r="K38" s="677"/>
    </row>
    <row r="39" spans="1:11" x14ac:dyDescent="0.25">
      <c r="A39" s="709">
        <v>12036</v>
      </c>
      <c r="B39" s="709"/>
      <c r="C39" s="710" t="s">
        <v>8435</v>
      </c>
      <c r="D39" s="711"/>
      <c r="E39" s="710"/>
      <c r="F39" s="709"/>
      <c r="G39" s="712"/>
      <c r="H39" s="712"/>
      <c r="I39" s="677"/>
      <c r="J39" s="677"/>
      <c r="K39" s="677"/>
    </row>
    <row r="40" spans="1:11" x14ac:dyDescent="0.25">
      <c r="A40" s="709">
        <v>12099</v>
      </c>
      <c r="B40" s="709" t="s">
        <v>323</v>
      </c>
      <c r="C40" s="710">
        <v>700.07</v>
      </c>
      <c r="D40" s="711">
        <v>43949</v>
      </c>
      <c r="E40" s="710" t="s">
        <v>8070</v>
      </c>
      <c r="F40" s="709"/>
      <c r="G40" s="712"/>
      <c r="H40" s="712"/>
      <c r="I40" s="677"/>
      <c r="J40" s="677"/>
      <c r="K40" s="677"/>
    </row>
    <row r="41" spans="1:11" x14ac:dyDescent="0.25">
      <c r="A41" s="709">
        <v>12099</v>
      </c>
      <c r="B41" s="709"/>
      <c r="C41" s="710" t="s">
        <v>8085</v>
      </c>
      <c r="D41" s="711"/>
      <c r="E41" s="710"/>
      <c r="F41" s="709"/>
      <c r="G41" s="712"/>
      <c r="H41" s="712"/>
      <c r="I41" s="677"/>
      <c r="J41" s="677"/>
      <c r="K41" s="677"/>
    </row>
    <row r="42" spans="1:11" x14ac:dyDescent="0.25">
      <c r="A42" s="709">
        <v>12133</v>
      </c>
      <c r="B42" s="709"/>
      <c r="C42" s="710" t="s">
        <v>8676</v>
      </c>
      <c r="D42" s="711"/>
      <c r="E42" s="710"/>
      <c r="F42" s="709"/>
      <c r="G42" s="712"/>
      <c r="H42" s="712"/>
      <c r="I42" s="677"/>
      <c r="J42" s="677"/>
      <c r="K42" s="677"/>
    </row>
    <row r="43" spans="1:11" x14ac:dyDescent="0.25">
      <c r="A43" s="709">
        <v>12162</v>
      </c>
      <c r="B43" s="709"/>
      <c r="C43" s="710" t="s">
        <v>8441</v>
      </c>
      <c r="D43" s="711"/>
      <c r="E43" s="710"/>
      <c r="F43" s="709"/>
      <c r="G43" s="712"/>
      <c r="H43" s="712"/>
      <c r="I43" s="677"/>
      <c r="J43" s="677"/>
      <c r="K43" s="677"/>
    </row>
    <row r="44" spans="1:11" x14ac:dyDescent="0.25">
      <c r="A44" s="709">
        <v>12172</v>
      </c>
      <c r="B44" s="709" t="s">
        <v>331</v>
      </c>
      <c r="C44" s="710">
        <v>2961.72</v>
      </c>
      <c r="D44" s="711">
        <v>43956</v>
      </c>
      <c r="E44" s="710" t="s">
        <v>8443</v>
      </c>
      <c r="F44" s="709"/>
      <c r="G44" s="712"/>
      <c r="H44" s="712"/>
      <c r="I44" s="677"/>
      <c r="J44" s="677"/>
      <c r="K44" s="677"/>
    </row>
    <row r="45" spans="1:11" x14ac:dyDescent="0.25">
      <c r="A45" s="709">
        <v>12172</v>
      </c>
      <c r="B45" s="709" t="s">
        <v>331</v>
      </c>
      <c r="C45" s="710">
        <v>14800.88</v>
      </c>
      <c r="D45" s="711">
        <v>43955</v>
      </c>
      <c r="E45" s="710" t="s">
        <v>8443</v>
      </c>
      <c r="F45" s="709"/>
      <c r="G45" s="712"/>
      <c r="H45" s="712"/>
      <c r="I45" s="677"/>
      <c r="J45" s="677"/>
      <c r="K45" s="677"/>
    </row>
    <row r="46" spans="1:11" x14ac:dyDescent="0.25">
      <c r="A46" s="709">
        <v>12172</v>
      </c>
      <c r="B46" s="709"/>
      <c r="C46" s="710" t="s">
        <v>8445</v>
      </c>
      <c r="D46" s="711"/>
      <c r="E46" s="710"/>
      <c r="F46" s="709"/>
      <c r="G46" s="712"/>
      <c r="H46" s="712"/>
      <c r="I46" s="677"/>
      <c r="J46" s="677"/>
      <c r="K46" s="677"/>
    </row>
    <row r="47" spans="1:11" x14ac:dyDescent="0.25">
      <c r="A47" s="709">
        <v>13043</v>
      </c>
      <c r="B47" s="709"/>
      <c r="C47" s="710" t="s">
        <v>8086</v>
      </c>
      <c r="D47" s="711"/>
      <c r="E47" s="710"/>
      <c r="F47" s="709"/>
      <c r="G47" s="712"/>
      <c r="H47" s="712"/>
      <c r="I47" s="677"/>
      <c r="J47" s="677"/>
      <c r="K47" s="677"/>
    </row>
    <row r="48" spans="1:11" x14ac:dyDescent="0.25">
      <c r="A48" s="709">
        <v>13062</v>
      </c>
      <c r="B48" s="709" t="s">
        <v>357</v>
      </c>
      <c r="C48" s="710">
        <v>10644.16</v>
      </c>
      <c r="D48" s="711">
        <v>43944</v>
      </c>
      <c r="E48" s="710" t="s">
        <v>7953</v>
      </c>
      <c r="F48" s="709"/>
      <c r="G48" s="712"/>
      <c r="H48" s="712"/>
      <c r="I48" s="677"/>
      <c r="J48" s="677"/>
      <c r="K48" s="677"/>
    </row>
    <row r="49" spans="1:11" x14ac:dyDescent="0.25">
      <c r="A49" s="709">
        <v>13062</v>
      </c>
      <c r="B49" s="709"/>
      <c r="C49" s="710" t="s">
        <v>7955</v>
      </c>
      <c r="D49" s="711"/>
      <c r="E49" s="710"/>
      <c r="F49" s="709"/>
      <c r="G49" s="712"/>
      <c r="H49" s="712"/>
      <c r="I49" s="677"/>
      <c r="J49" s="677"/>
      <c r="K49" s="677"/>
    </row>
    <row r="50" spans="1:11" x14ac:dyDescent="0.25">
      <c r="A50" s="709">
        <v>13087</v>
      </c>
      <c r="B50" s="709" t="s">
        <v>362</v>
      </c>
      <c r="C50" s="710">
        <v>7020.66</v>
      </c>
      <c r="D50" s="711">
        <v>43949</v>
      </c>
      <c r="E50" s="710" t="s">
        <v>8088</v>
      </c>
      <c r="F50" s="709"/>
      <c r="G50" s="712"/>
      <c r="H50" s="712"/>
      <c r="I50" s="677"/>
      <c r="J50" s="677"/>
      <c r="K50" s="677"/>
    </row>
    <row r="51" spans="1:11" x14ac:dyDescent="0.25">
      <c r="A51" s="709">
        <v>13087</v>
      </c>
      <c r="B51" s="709"/>
      <c r="C51" s="710" t="s">
        <v>8090</v>
      </c>
      <c r="D51" s="711"/>
      <c r="E51" s="710"/>
      <c r="F51" s="709"/>
      <c r="G51" s="712"/>
      <c r="H51" s="712"/>
      <c r="I51" s="677"/>
      <c r="J51" s="677"/>
      <c r="K51" s="677"/>
    </row>
    <row r="52" spans="1:11" x14ac:dyDescent="0.25">
      <c r="A52" s="709">
        <v>13090</v>
      </c>
      <c r="B52" s="709" t="s">
        <v>364</v>
      </c>
      <c r="C52" s="710">
        <v>37799.33</v>
      </c>
      <c r="D52" s="711">
        <v>43948</v>
      </c>
      <c r="E52" s="710" t="s">
        <v>8092</v>
      </c>
      <c r="F52" s="709"/>
      <c r="G52" s="712"/>
      <c r="H52" s="712"/>
      <c r="I52" s="677"/>
      <c r="J52" s="677"/>
      <c r="K52" s="677"/>
    </row>
    <row r="53" spans="1:11" x14ac:dyDescent="0.25">
      <c r="A53" s="709">
        <v>13090</v>
      </c>
      <c r="B53" s="709" t="s">
        <v>364</v>
      </c>
      <c r="C53" s="710">
        <v>30238.51</v>
      </c>
      <c r="D53" s="711">
        <v>43948</v>
      </c>
      <c r="E53" s="710" t="s">
        <v>6623</v>
      </c>
      <c r="F53" s="709"/>
      <c r="G53" s="712"/>
      <c r="H53" s="712"/>
      <c r="I53" s="677"/>
      <c r="J53" s="677"/>
      <c r="K53" s="677"/>
    </row>
    <row r="54" spans="1:11" x14ac:dyDescent="0.25">
      <c r="A54" s="709">
        <v>13090</v>
      </c>
      <c r="B54" s="709"/>
      <c r="C54" s="710" t="s">
        <v>8678</v>
      </c>
      <c r="D54" s="711"/>
      <c r="E54" s="710"/>
      <c r="F54" s="709"/>
      <c r="G54" s="712"/>
      <c r="H54" s="712"/>
      <c r="I54" s="677"/>
      <c r="J54" s="677"/>
      <c r="K54" s="677"/>
    </row>
    <row r="55" spans="1:11" x14ac:dyDescent="0.25">
      <c r="A55" s="709">
        <v>15533</v>
      </c>
      <c r="B55" s="709" t="s">
        <v>393</v>
      </c>
      <c r="C55" s="710">
        <v>2639.86</v>
      </c>
      <c r="D55" s="711">
        <v>43951</v>
      </c>
      <c r="E55" s="710" t="s">
        <v>8343</v>
      </c>
      <c r="F55" s="709"/>
      <c r="G55" s="712"/>
      <c r="H55" s="712"/>
      <c r="I55" s="677"/>
      <c r="J55" s="677"/>
      <c r="K55" s="677"/>
    </row>
    <row r="56" spans="1:11" x14ac:dyDescent="0.25">
      <c r="A56" s="709">
        <v>15533</v>
      </c>
      <c r="B56" s="709" t="s">
        <v>393</v>
      </c>
      <c r="C56" s="710">
        <v>6599.83</v>
      </c>
      <c r="D56" s="711">
        <v>43951</v>
      </c>
      <c r="E56" s="710" t="s">
        <v>8343</v>
      </c>
      <c r="F56" s="709"/>
      <c r="G56" s="712"/>
      <c r="H56" s="712"/>
      <c r="I56" s="677"/>
      <c r="J56" s="677"/>
      <c r="K56" s="677"/>
    </row>
    <row r="57" spans="1:11" x14ac:dyDescent="0.25">
      <c r="A57" s="709">
        <v>15533</v>
      </c>
      <c r="B57" s="709"/>
      <c r="C57" s="710" t="s">
        <v>8345</v>
      </c>
      <c r="D57" s="711"/>
      <c r="E57" s="710"/>
      <c r="F57" s="709"/>
      <c r="G57" s="712"/>
      <c r="H57" s="712"/>
      <c r="I57" s="677"/>
      <c r="J57" s="677"/>
      <c r="K57" s="677"/>
    </row>
    <row r="58" spans="1:11" x14ac:dyDescent="0.25">
      <c r="A58" s="709">
        <v>16508</v>
      </c>
      <c r="B58" s="709" t="s">
        <v>395</v>
      </c>
      <c r="C58" s="710">
        <v>5325.28</v>
      </c>
      <c r="D58" s="711">
        <v>43951</v>
      </c>
      <c r="E58" s="710" t="s">
        <v>8341</v>
      </c>
      <c r="F58" s="709"/>
      <c r="G58" s="712"/>
      <c r="H58" s="712"/>
      <c r="I58" s="677"/>
      <c r="J58" s="677"/>
      <c r="K58" s="677"/>
    </row>
    <row r="59" spans="1:11" x14ac:dyDescent="0.25">
      <c r="A59" s="709">
        <v>16508</v>
      </c>
      <c r="B59" s="709" t="s">
        <v>395</v>
      </c>
      <c r="C59" s="710">
        <v>8519.48</v>
      </c>
      <c r="D59" s="711">
        <v>43952</v>
      </c>
      <c r="E59" s="710" t="s">
        <v>8341</v>
      </c>
      <c r="F59" s="709"/>
      <c r="G59" s="712"/>
      <c r="H59" s="712"/>
      <c r="I59" s="677"/>
      <c r="J59" s="677"/>
      <c r="K59" s="677"/>
    </row>
    <row r="60" spans="1:11" x14ac:dyDescent="0.25">
      <c r="A60" s="709">
        <v>16508</v>
      </c>
      <c r="B60" s="709"/>
      <c r="C60" s="710" t="s">
        <v>8447</v>
      </c>
      <c r="D60" s="711"/>
      <c r="E60" s="710"/>
      <c r="F60" s="709"/>
      <c r="G60" s="712"/>
      <c r="H60" s="712"/>
      <c r="I60" s="677"/>
      <c r="J60" s="677"/>
      <c r="K60" s="677"/>
    </row>
    <row r="61" spans="1:11" x14ac:dyDescent="0.25">
      <c r="A61" s="709">
        <v>16563</v>
      </c>
      <c r="B61" s="709"/>
      <c r="C61" s="710" t="s">
        <v>8449</v>
      </c>
      <c r="D61" s="711"/>
      <c r="E61" s="710"/>
      <c r="F61" s="709"/>
      <c r="G61" s="712"/>
      <c r="H61" s="712"/>
      <c r="I61" s="677"/>
      <c r="J61" s="677"/>
      <c r="K61" s="677"/>
    </row>
    <row r="62" spans="1:11" x14ac:dyDescent="0.25">
      <c r="A62" s="709">
        <v>17021</v>
      </c>
      <c r="B62" s="709" t="s">
        <v>397</v>
      </c>
      <c r="C62" s="710">
        <v>8937.08</v>
      </c>
      <c r="D62" s="711">
        <v>43956</v>
      </c>
      <c r="E62" s="710" t="s">
        <v>8450</v>
      </c>
      <c r="F62" s="709"/>
      <c r="G62" s="712"/>
      <c r="H62" s="712"/>
      <c r="I62" s="677"/>
      <c r="J62" s="677"/>
      <c r="K62" s="677"/>
    </row>
    <row r="63" spans="1:11" x14ac:dyDescent="0.25">
      <c r="A63" s="709">
        <v>17021</v>
      </c>
      <c r="B63" s="709"/>
      <c r="C63" s="710" t="s">
        <v>8451</v>
      </c>
      <c r="D63" s="711"/>
      <c r="E63" s="710"/>
      <c r="F63" s="709"/>
      <c r="G63" s="712"/>
      <c r="H63" s="712"/>
      <c r="I63" s="677"/>
      <c r="J63" s="677"/>
      <c r="K63" s="677"/>
    </row>
    <row r="64" spans="1:11" x14ac:dyDescent="0.25">
      <c r="A64" s="709">
        <v>17038</v>
      </c>
      <c r="B64" s="709"/>
      <c r="C64" s="710" t="s">
        <v>8679</v>
      </c>
      <c r="D64" s="711"/>
      <c r="E64" s="710"/>
      <c r="F64" s="709"/>
      <c r="G64" s="712"/>
      <c r="H64" s="712"/>
      <c r="I64" s="677"/>
      <c r="J64" s="677"/>
      <c r="K64" s="677"/>
    </row>
    <row r="65" spans="1:11" x14ac:dyDescent="0.25">
      <c r="A65" s="709">
        <v>36011</v>
      </c>
      <c r="B65" s="709" t="s">
        <v>3578</v>
      </c>
      <c r="C65" s="710">
        <v>3360.34</v>
      </c>
      <c r="D65" s="711">
        <v>43949</v>
      </c>
      <c r="E65" s="710" t="s">
        <v>8070</v>
      </c>
      <c r="F65" s="709"/>
      <c r="G65" s="712"/>
      <c r="H65" s="712"/>
      <c r="I65" s="677"/>
      <c r="J65" s="677"/>
      <c r="K65" s="677"/>
    </row>
    <row r="66" spans="1:11" x14ac:dyDescent="0.25">
      <c r="A66" s="709">
        <v>36011</v>
      </c>
      <c r="B66" s="709" t="s">
        <v>3578</v>
      </c>
      <c r="C66" s="710">
        <v>4322.63</v>
      </c>
      <c r="D66" s="711">
        <v>43948</v>
      </c>
      <c r="E66" s="710" t="s">
        <v>6624</v>
      </c>
      <c r="F66" s="709"/>
      <c r="G66" s="712"/>
      <c r="H66" s="712"/>
      <c r="I66" s="677"/>
      <c r="J66" s="677"/>
      <c r="K66" s="677"/>
    </row>
    <row r="67" spans="1:11" x14ac:dyDescent="0.25">
      <c r="A67" s="709">
        <v>36011</v>
      </c>
      <c r="B67" s="709"/>
      <c r="C67" s="710" t="s">
        <v>8457</v>
      </c>
      <c r="D67" s="711"/>
      <c r="E67" s="710"/>
      <c r="F67" s="709"/>
      <c r="G67" s="712"/>
      <c r="H67" s="712"/>
      <c r="I67" s="677"/>
      <c r="J67" s="677"/>
      <c r="K67" s="677"/>
    </row>
    <row r="68" spans="1:11" x14ac:dyDescent="0.25">
      <c r="A68" s="709">
        <v>36059</v>
      </c>
      <c r="B68" s="709" t="s">
        <v>758</v>
      </c>
      <c r="C68" s="710">
        <v>35497.64</v>
      </c>
      <c r="D68" s="711">
        <v>43949</v>
      </c>
      <c r="E68" s="710" t="s">
        <v>8096</v>
      </c>
      <c r="F68" s="709"/>
      <c r="G68" s="712"/>
      <c r="H68" s="712"/>
      <c r="I68" s="677"/>
      <c r="J68" s="677"/>
      <c r="K68" s="677"/>
    </row>
    <row r="69" spans="1:11" x14ac:dyDescent="0.25">
      <c r="A69" s="709">
        <v>36059</v>
      </c>
      <c r="B69" s="709" t="s">
        <v>758</v>
      </c>
      <c r="C69" s="710">
        <v>24848.560000000001</v>
      </c>
      <c r="D69" s="711">
        <v>43949</v>
      </c>
      <c r="E69" s="710" t="s">
        <v>6625</v>
      </c>
      <c r="F69" s="709"/>
      <c r="G69" s="712"/>
      <c r="H69" s="712"/>
      <c r="I69" s="677"/>
      <c r="J69" s="677"/>
      <c r="K69" s="677"/>
    </row>
    <row r="70" spans="1:11" x14ac:dyDescent="0.25">
      <c r="A70" s="709">
        <v>36059</v>
      </c>
      <c r="B70" s="709"/>
      <c r="C70" s="710" t="s">
        <v>8459</v>
      </c>
      <c r="D70" s="711"/>
      <c r="E70" s="710"/>
      <c r="F70" s="709"/>
      <c r="G70" s="712"/>
      <c r="H70" s="712"/>
      <c r="I70" s="677"/>
      <c r="J70" s="677"/>
      <c r="K70" s="677"/>
    </row>
    <row r="71" spans="1:11" x14ac:dyDescent="0.25">
      <c r="A71" s="709">
        <v>36067</v>
      </c>
      <c r="B71" s="709" t="s">
        <v>759</v>
      </c>
      <c r="C71" s="710">
        <v>2662.46</v>
      </c>
      <c r="D71" s="711">
        <v>43951</v>
      </c>
      <c r="E71" s="710" t="s">
        <v>8099</v>
      </c>
      <c r="F71" s="709"/>
      <c r="G71" s="712"/>
      <c r="H71" s="712"/>
      <c r="I71" s="677"/>
      <c r="J71" s="677"/>
      <c r="K71" s="677"/>
    </row>
    <row r="72" spans="1:11" x14ac:dyDescent="0.25">
      <c r="A72" s="709">
        <v>36067</v>
      </c>
      <c r="B72" s="709" t="s">
        <v>759</v>
      </c>
      <c r="C72" s="710">
        <v>6391.97</v>
      </c>
      <c r="D72" s="711">
        <v>43951</v>
      </c>
      <c r="E72" s="710" t="s">
        <v>8101</v>
      </c>
      <c r="F72" s="709"/>
      <c r="G72" s="712"/>
      <c r="H72" s="712"/>
      <c r="I72" s="677"/>
      <c r="J72" s="677"/>
      <c r="K72" s="677"/>
    </row>
    <row r="73" spans="1:11" x14ac:dyDescent="0.25">
      <c r="A73" s="709">
        <v>36067</v>
      </c>
      <c r="B73" s="709" t="s">
        <v>759</v>
      </c>
      <c r="C73" s="710">
        <v>10647</v>
      </c>
      <c r="D73" s="711">
        <v>43951</v>
      </c>
      <c r="E73" s="710" t="s">
        <v>8101</v>
      </c>
      <c r="F73" s="709"/>
      <c r="G73" s="712"/>
      <c r="H73" s="712"/>
      <c r="I73" s="677"/>
      <c r="J73" s="677"/>
      <c r="K73" s="677"/>
    </row>
    <row r="74" spans="1:11" x14ac:dyDescent="0.25">
      <c r="A74" s="709">
        <v>36067</v>
      </c>
      <c r="B74" s="709" t="s">
        <v>759</v>
      </c>
      <c r="C74" s="710">
        <v>4970.51</v>
      </c>
      <c r="D74" s="711">
        <v>43949</v>
      </c>
      <c r="E74" s="710" t="s">
        <v>8070</v>
      </c>
      <c r="F74" s="709"/>
      <c r="G74" s="712"/>
      <c r="H74" s="712"/>
      <c r="I74" s="677"/>
      <c r="J74" s="677"/>
      <c r="K74" s="677"/>
    </row>
    <row r="75" spans="1:11" x14ac:dyDescent="0.25">
      <c r="A75" s="709">
        <v>36067</v>
      </c>
      <c r="B75" s="709" t="s">
        <v>759</v>
      </c>
      <c r="C75" s="710">
        <v>4792.95</v>
      </c>
      <c r="D75" s="711">
        <v>43949</v>
      </c>
      <c r="E75" s="710" t="s">
        <v>8088</v>
      </c>
      <c r="F75" s="709"/>
      <c r="G75" s="712"/>
      <c r="H75" s="712"/>
      <c r="I75" s="677"/>
      <c r="J75" s="677"/>
      <c r="K75" s="677"/>
    </row>
    <row r="76" spans="1:11" x14ac:dyDescent="0.25">
      <c r="A76" s="709">
        <v>36067</v>
      </c>
      <c r="B76" s="709"/>
      <c r="C76" s="710" t="s">
        <v>8467</v>
      </c>
      <c r="D76" s="711"/>
      <c r="E76" s="710"/>
      <c r="F76" s="709"/>
      <c r="G76" s="712"/>
      <c r="H76" s="712"/>
      <c r="I76" s="677"/>
      <c r="J76" s="677"/>
      <c r="K76" s="677"/>
    </row>
    <row r="77" spans="1:11" x14ac:dyDescent="0.25">
      <c r="A77" s="709">
        <v>50421</v>
      </c>
      <c r="B77" s="709" t="s">
        <v>819</v>
      </c>
      <c r="C77" s="710">
        <v>442.22</v>
      </c>
      <c r="D77" s="711">
        <v>43950</v>
      </c>
      <c r="E77" s="710" t="s">
        <v>8074</v>
      </c>
      <c r="F77" s="709"/>
      <c r="G77" s="712"/>
      <c r="H77" s="712"/>
      <c r="I77" s="677"/>
      <c r="J77" s="677"/>
      <c r="K77" s="677"/>
    </row>
    <row r="78" spans="1:11" x14ac:dyDescent="0.25">
      <c r="A78" s="709">
        <v>50421</v>
      </c>
      <c r="B78" s="709" t="s">
        <v>819</v>
      </c>
      <c r="C78" s="710">
        <v>160.1</v>
      </c>
      <c r="D78" s="711">
        <v>43948</v>
      </c>
      <c r="E78" s="710" t="s">
        <v>6624</v>
      </c>
      <c r="F78" s="709"/>
      <c r="G78" s="712"/>
      <c r="H78" s="712"/>
      <c r="I78" s="677"/>
      <c r="J78" s="677"/>
      <c r="K78" s="677"/>
    </row>
    <row r="79" spans="1:11" x14ac:dyDescent="0.25">
      <c r="A79" s="709">
        <v>50421</v>
      </c>
      <c r="B79" s="709"/>
      <c r="C79" s="710" t="s">
        <v>8681</v>
      </c>
      <c r="D79" s="711"/>
      <c r="E79" s="710"/>
      <c r="F79" s="709"/>
      <c r="G79" s="712"/>
      <c r="H79" s="712"/>
      <c r="I79" s="677"/>
      <c r="J79" s="677"/>
      <c r="K79" s="677"/>
    </row>
    <row r="80" spans="1:11" x14ac:dyDescent="0.25">
      <c r="A80" s="709">
        <v>50452</v>
      </c>
      <c r="B80" s="709" t="s">
        <v>824</v>
      </c>
      <c r="C80" s="710">
        <v>704.03</v>
      </c>
      <c r="D80" s="711">
        <v>43950</v>
      </c>
      <c r="E80" s="710" t="s">
        <v>8074</v>
      </c>
      <c r="F80" s="709"/>
      <c r="G80" s="712"/>
      <c r="H80" s="712"/>
      <c r="I80" s="677"/>
      <c r="J80" s="677"/>
      <c r="K80" s="677"/>
    </row>
    <row r="81" spans="1:11" x14ac:dyDescent="0.25">
      <c r="A81" s="709">
        <v>50452</v>
      </c>
      <c r="B81" s="709" t="s">
        <v>824</v>
      </c>
      <c r="C81" s="710">
        <v>383.68</v>
      </c>
      <c r="D81" s="711">
        <v>43950</v>
      </c>
      <c r="E81" s="710" t="s">
        <v>8076</v>
      </c>
      <c r="F81" s="709"/>
      <c r="G81" s="712"/>
      <c r="H81" s="712"/>
      <c r="I81" s="677"/>
      <c r="J81" s="677"/>
      <c r="K81" s="677"/>
    </row>
    <row r="82" spans="1:11" x14ac:dyDescent="0.25">
      <c r="A82" s="709">
        <v>50452</v>
      </c>
      <c r="B82" s="709" t="s">
        <v>824</v>
      </c>
      <c r="C82" s="710">
        <v>792.12</v>
      </c>
      <c r="D82" s="711">
        <v>43950</v>
      </c>
      <c r="E82" s="710" t="s">
        <v>8103</v>
      </c>
      <c r="F82" s="709"/>
      <c r="G82" s="712"/>
      <c r="H82" s="712"/>
      <c r="I82" s="677"/>
      <c r="J82" s="677"/>
      <c r="K82" s="677"/>
    </row>
    <row r="83" spans="1:11" x14ac:dyDescent="0.25">
      <c r="A83" s="709">
        <v>50452</v>
      </c>
      <c r="B83" s="709" t="s">
        <v>824</v>
      </c>
      <c r="C83" s="710">
        <v>96.02</v>
      </c>
      <c r="D83" s="711">
        <v>43948</v>
      </c>
      <c r="E83" s="710" t="s">
        <v>8105</v>
      </c>
      <c r="F83" s="709"/>
      <c r="G83" s="712"/>
      <c r="H83" s="712"/>
      <c r="I83" s="677"/>
      <c r="J83" s="677"/>
      <c r="K83" s="677"/>
    </row>
    <row r="84" spans="1:11" x14ac:dyDescent="0.25">
      <c r="A84" s="709">
        <v>50452</v>
      </c>
      <c r="B84" s="709" t="s">
        <v>824</v>
      </c>
      <c r="C84" s="710">
        <v>127.97</v>
      </c>
      <c r="D84" s="711">
        <v>43949</v>
      </c>
      <c r="E84" s="710" t="s">
        <v>8105</v>
      </c>
      <c r="F84" s="709"/>
      <c r="G84" s="712"/>
      <c r="H84" s="712"/>
      <c r="I84" s="677"/>
      <c r="J84" s="677"/>
      <c r="K84" s="677"/>
    </row>
    <row r="85" spans="1:11" x14ac:dyDescent="0.25">
      <c r="A85" s="709">
        <v>50452</v>
      </c>
      <c r="B85" s="709"/>
      <c r="C85" s="710" t="s">
        <v>8472</v>
      </c>
      <c r="D85" s="711"/>
      <c r="E85" s="710"/>
      <c r="F85" s="709"/>
      <c r="G85" s="712"/>
      <c r="H85" s="712"/>
      <c r="I85" s="677"/>
      <c r="J85" s="677"/>
      <c r="K85" s="677"/>
    </row>
    <row r="86" spans="1:11" x14ac:dyDescent="0.25">
      <c r="A86" s="709">
        <v>50471</v>
      </c>
      <c r="B86" s="709" t="s">
        <v>825</v>
      </c>
      <c r="C86" s="710">
        <v>1026.23</v>
      </c>
      <c r="D86" s="711">
        <v>43948</v>
      </c>
      <c r="E86" s="710" t="s">
        <v>8105</v>
      </c>
      <c r="F86" s="709"/>
      <c r="G86" s="712"/>
      <c r="H86" s="712"/>
      <c r="I86" s="677"/>
      <c r="J86" s="677"/>
      <c r="K86" s="677"/>
    </row>
    <row r="87" spans="1:11" x14ac:dyDescent="0.25">
      <c r="A87" s="709">
        <v>50471</v>
      </c>
      <c r="B87" s="709" t="s">
        <v>825</v>
      </c>
      <c r="C87" s="710">
        <v>1367.64</v>
      </c>
      <c r="D87" s="711">
        <v>43949</v>
      </c>
      <c r="E87" s="710" t="s">
        <v>8105</v>
      </c>
      <c r="F87" s="709"/>
      <c r="G87" s="712"/>
      <c r="H87" s="712"/>
      <c r="I87" s="677"/>
      <c r="J87" s="677"/>
      <c r="K87" s="677"/>
    </row>
    <row r="88" spans="1:11" x14ac:dyDescent="0.25">
      <c r="A88" s="709">
        <v>50471</v>
      </c>
      <c r="B88" s="709" t="s">
        <v>825</v>
      </c>
      <c r="C88" s="710">
        <v>8206.7900000000009</v>
      </c>
      <c r="D88" s="711">
        <v>43950</v>
      </c>
      <c r="E88" s="710" t="s">
        <v>8107</v>
      </c>
      <c r="F88" s="709"/>
      <c r="G88" s="712"/>
      <c r="H88" s="712"/>
      <c r="I88" s="677"/>
      <c r="J88" s="677"/>
      <c r="K88" s="677"/>
    </row>
    <row r="89" spans="1:11" x14ac:dyDescent="0.25">
      <c r="A89" s="709">
        <v>50471</v>
      </c>
      <c r="B89" s="709"/>
      <c r="C89" s="710" t="s">
        <v>8474</v>
      </c>
      <c r="D89" s="711"/>
      <c r="E89" s="710"/>
      <c r="F89" s="709"/>
      <c r="G89" s="712"/>
      <c r="H89" s="712"/>
      <c r="I89" s="677"/>
      <c r="J89" s="677"/>
      <c r="K89" s="677"/>
    </row>
    <row r="90" spans="1:11" x14ac:dyDescent="0.25">
      <c r="A90" s="709">
        <v>50472</v>
      </c>
      <c r="B90" s="709" t="s">
        <v>826</v>
      </c>
      <c r="C90" s="710">
        <v>7201.12</v>
      </c>
      <c r="D90" s="711">
        <v>43950</v>
      </c>
      <c r="E90" s="710" t="s">
        <v>8103</v>
      </c>
      <c r="F90" s="709"/>
      <c r="G90" s="712"/>
      <c r="H90" s="712"/>
      <c r="I90" s="677"/>
      <c r="J90" s="677"/>
      <c r="K90" s="677"/>
    </row>
    <row r="91" spans="1:11" x14ac:dyDescent="0.25">
      <c r="A91" s="709">
        <v>50472</v>
      </c>
      <c r="B91" s="709" t="s">
        <v>826</v>
      </c>
      <c r="C91" s="710">
        <v>1200.26</v>
      </c>
      <c r="D91" s="711">
        <v>43955</v>
      </c>
      <c r="E91" s="710" t="s">
        <v>8476</v>
      </c>
      <c r="F91" s="709"/>
      <c r="G91" s="712"/>
      <c r="H91" s="712"/>
      <c r="I91" s="677"/>
      <c r="J91" s="677"/>
      <c r="K91" s="677"/>
    </row>
    <row r="92" spans="1:11" x14ac:dyDescent="0.25">
      <c r="A92" s="709">
        <v>50472</v>
      </c>
      <c r="B92" s="709" t="s">
        <v>826</v>
      </c>
      <c r="C92" s="710">
        <v>20404.990000000002</v>
      </c>
      <c r="D92" s="711">
        <v>43944</v>
      </c>
      <c r="E92" s="710" t="s">
        <v>7958</v>
      </c>
      <c r="F92" s="709"/>
      <c r="G92" s="712"/>
      <c r="H92" s="712"/>
      <c r="I92" s="677"/>
      <c r="J92" s="677"/>
      <c r="K92" s="677"/>
    </row>
    <row r="93" spans="1:11" x14ac:dyDescent="0.25">
      <c r="A93" s="709">
        <v>50472</v>
      </c>
      <c r="B93" s="709"/>
      <c r="C93" s="710" t="s">
        <v>8706</v>
      </c>
      <c r="D93" s="711"/>
      <c r="E93" s="710"/>
      <c r="F93" s="709"/>
      <c r="G93" s="712"/>
      <c r="H93" s="712"/>
      <c r="I93" s="677"/>
      <c r="J93" s="677"/>
      <c r="K93" s="677"/>
    </row>
    <row r="94" spans="1:11" x14ac:dyDescent="0.25">
      <c r="A94" s="709">
        <v>50519</v>
      </c>
      <c r="B94" s="709"/>
      <c r="C94" s="710" t="s">
        <v>8481</v>
      </c>
      <c r="D94" s="711"/>
      <c r="E94" s="710"/>
      <c r="F94" s="709"/>
      <c r="G94" s="712"/>
      <c r="H94" s="712"/>
      <c r="I94" s="677"/>
      <c r="J94" s="677"/>
      <c r="K94" s="677"/>
    </row>
    <row r="95" spans="1:11" x14ac:dyDescent="0.25">
      <c r="A95" s="709">
        <v>50571</v>
      </c>
      <c r="B95" s="709" t="s">
        <v>8108</v>
      </c>
      <c r="C95" s="710">
        <v>1959.73</v>
      </c>
      <c r="D95" s="711">
        <v>43947</v>
      </c>
      <c r="E95" s="710" t="s">
        <v>8066</v>
      </c>
      <c r="F95" s="709"/>
      <c r="G95" s="712"/>
      <c r="H95" s="712"/>
      <c r="I95" s="677"/>
      <c r="J95" s="677"/>
      <c r="K95" s="677"/>
    </row>
    <row r="96" spans="1:11" x14ac:dyDescent="0.25">
      <c r="A96" s="709">
        <v>50571</v>
      </c>
      <c r="B96" s="709" t="s">
        <v>8108</v>
      </c>
      <c r="C96" s="710">
        <v>1959.73</v>
      </c>
      <c r="D96" s="711">
        <v>43945</v>
      </c>
      <c r="E96" s="710" t="s">
        <v>8066</v>
      </c>
      <c r="F96" s="709"/>
      <c r="G96" s="712"/>
      <c r="H96" s="712"/>
      <c r="I96" s="677"/>
      <c r="J96" s="677"/>
      <c r="K96" s="677"/>
    </row>
    <row r="97" spans="1:11" x14ac:dyDescent="0.25">
      <c r="A97" s="709">
        <v>50571</v>
      </c>
      <c r="B97" s="709" t="s">
        <v>8108</v>
      </c>
      <c r="C97" s="710">
        <v>3359.37</v>
      </c>
      <c r="D97" s="711">
        <v>43948</v>
      </c>
      <c r="E97" s="710" t="s">
        <v>8066</v>
      </c>
      <c r="F97" s="709"/>
      <c r="G97" s="712"/>
      <c r="H97" s="712"/>
      <c r="I97" s="677"/>
      <c r="J97" s="677"/>
      <c r="K97" s="677"/>
    </row>
    <row r="98" spans="1:11" x14ac:dyDescent="0.25">
      <c r="A98" s="709">
        <v>50571</v>
      </c>
      <c r="B98" s="709"/>
      <c r="C98" s="710" t="s">
        <v>8348</v>
      </c>
      <c r="D98" s="711"/>
      <c r="E98" s="710"/>
      <c r="F98" s="709"/>
      <c r="G98" s="712"/>
      <c r="H98" s="712"/>
      <c r="I98" s="677"/>
      <c r="J98" s="677"/>
      <c r="K98" s="677"/>
    </row>
    <row r="99" spans="1:11" x14ac:dyDescent="0.25">
      <c r="A99" s="709">
        <v>50852</v>
      </c>
      <c r="B99" s="709" t="s">
        <v>845</v>
      </c>
      <c r="C99" s="710">
        <v>7135.51</v>
      </c>
      <c r="D99" s="711">
        <v>43944</v>
      </c>
      <c r="E99" s="710" t="s">
        <v>7959</v>
      </c>
      <c r="F99" s="709"/>
      <c r="G99" s="712"/>
      <c r="H99" s="712"/>
      <c r="I99" s="677"/>
      <c r="J99" s="677"/>
      <c r="K99" s="677"/>
    </row>
    <row r="100" spans="1:11" x14ac:dyDescent="0.25">
      <c r="A100" s="709">
        <v>50852</v>
      </c>
      <c r="B100" s="709"/>
      <c r="C100" s="710" t="s">
        <v>8708</v>
      </c>
      <c r="D100" s="711"/>
      <c r="E100" s="710"/>
      <c r="F100" s="709"/>
      <c r="G100" s="712"/>
      <c r="H100" s="712"/>
      <c r="I100" s="677"/>
      <c r="J100" s="677"/>
      <c r="K100" s="677"/>
    </row>
    <row r="101" spans="1:11" x14ac:dyDescent="0.25">
      <c r="A101" s="709">
        <v>51053</v>
      </c>
      <c r="B101" s="709"/>
      <c r="C101" s="710" t="s">
        <v>8485</v>
      </c>
      <c r="D101" s="711"/>
      <c r="E101" s="710"/>
      <c r="F101" s="709"/>
      <c r="G101" s="712"/>
      <c r="H101" s="712"/>
      <c r="I101" s="677"/>
      <c r="J101" s="677"/>
      <c r="K101" s="677"/>
    </row>
    <row r="102" spans="1:11" x14ac:dyDescent="0.25">
      <c r="A102" s="709">
        <v>51092</v>
      </c>
      <c r="B102" s="709" t="s">
        <v>862</v>
      </c>
      <c r="C102" s="710">
        <v>2080.16</v>
      </c>
      <c r="D102" s="711">
        <v>43950</v>
      </c>
      <c r="E102" s="710" t="s">
        <v>8110</v>
      </c>
      <c r="F102" s="709"/>
      <c r="G102" s="712"/>
      <c r="H102" s="712"/>
      <c r="I102" s="677"/>
      <c r="J102" s="677"/>
      <c r="K102" s="677"/>
    </row>
    <row r="103" spans="1:11" x14ac:dyDescent="0.25">
      <c r="A103" s="709">
        <v>51092</v>
      </c>
      <c r="B103" s="709"/>
      <c r="C103" s="710" t="s">
        <v>8488</v>
      </c>
      <c r="D103" s="711"/>
      <c r="E103" s="710"/>
      <c r="F103" s="709"/>
      <c r="G103" s="712"/>
      <c r="H103" s="712"/>
      <c r="I103" s="677"/>
      <c r="J103" s="677"/>
      <c r="K103" s="677"/>
    </row>
    <row r="104" spans="1:11" x14ac:dyDescent="0.25">
      <c r="A104" s="709">
        <v>51128</v>
      </c>
      <c r="B104" s="709"/>
      <c r="C104" s="710" t="s">
        <v>8492</v>
      </c>
      <c r="D104" s="711"/>
      <c r="E104" s="710"/>
      <c r="F104" s="709"/>
      <c r="G104" s="712"/>
      <c r="H104" s="712"/>
      <c r="I104" s="677"/>
      <c r="J104" s="677"/>
      <c r="K104" s="677"/>
    </row>
    <row r="105" spans="1:11" x14ac:dyDescent="0.25">
      <c r="A105" s="709">
        <v>51131</v>
      </c>
      <c r="B105" s="709"/>
      <c r="C105" s="710" t="s">
        <v>8497</v>
      </c>
      <c r="D105" s="711"/>
      <c r="E105" s="710"/>
      <c r="F105" s="709"/>
      <c r="G105" s="712"/>
      <c r="H105" s="712"/>
      <c r="I105" s="677"/>
      <c r="J105" s="677"/>
      <c r="K105" s="677"/>
    </row>
    <row r="106" spans="1:11" x14ac:dyDescent="0.25">
      <c r="A106" s="709">
        <v>51141</v>
      </c>
      <c r="B106" s="709"/>
      <c r="C106" s="710" t="s">
        <v>8709</v>
      </c>
      <c r="D106" s="711"/>
      <c r="E106" s="710"/>
      <c r="F106" s="709"/>
      <c r="G106" s="712"/>
      <c r="H106" s="712"/>
      <c r="I106" s="677"/>
      <c r="J106" s="677"/>
      <c r="K106" s="677"/>
    </row>
    <row r="107" spans="1:11" x14ac:dyDescent="0.25">
      <c r="A107" s="709">
        <v>51147</v>
      </c>
      <c r="B107" s="709"/>
      <c r="C107" s="710" t="s">
        <v>8492</v>
      </c>
      <c r="D107" s="711"/>
      <c r="E107" s="710"/>
      <c r="F107" s="709"/>
      <c r="G107" s="712"/>
      <c r="H107" s="712"/>
      <c r="I107" s="677"/>
      <c r="J107" s="677"/>
      <c r="K107" s="677"/>
    </row>
    <row r="108" spans="1:11" x14ac:dyDescent="0.25">
      <c r="A108" s="709">
        <v>51211</v>
      </c>
      <c r="B108" s="709"/>
      <c r="C108" s="710" t="s">
        <v>8500</v>
      </c>
      <c r="D108" s="711"/>
      <c r="E108" s="710"/>
      <c r="F108" s="709"/>
      <c r="G108" s="712"/>
      <c r="H108" s="712"/>
      <c r="I108" s="677"/>
      <c r="J108" s="677"/>
      <c r="K108" s="677"/>
    </row>
    <row r="109" spans="1:11" x14ac:dyDescent="0.25">
      <c r="A109" s="709">
        <v>51248</v>
      </c>
      <c r="B109" s="709" t="s">
        <v>880</v>
      </c>
      <c r="C109" s="710">
        <v>6379.24</v>
      </c>
      <c r="D109" s="711">
        <v>43944</v>
      </c>
      <c r="E109" s="710" t="s">
        <v>7960</v>
      </c>
      <c r="F109" s="709"/>
      <c r="G109" s="712"/>
      <c r="H109" s="712"/>
      <c r="I109" s="677"/>
      <c r="J109" s="677"/>
      <c r="K109" s="677"/>
    </row>
    <row r="110" spans="1:11" x14ac:dyDescent="0.25">
      <c r="A110" s="709">
        <v>51248</v>
      </c>
      <c r="B110" s="709"/>
      <c r="C110" s="710" t="s">
        <v>8112</v>
      </c>
      <c r="D110" s="711"/>
      <c r="E110" s="710"/>
      <c r="F110" s="709"/>
      <c r="G110" s="712"/>
      <c r="H110" s="712"/>
      <c r="I110" s="677"/>
      <c r="J110" s="677"/>
      <c r="K110" s="677"/>
    </row>
    <row r="111" spans="1:11" x14ac:dyDescent="0.25">
      <c r="A111" s="709">
        <v>51299</v>
      </c>
      <c r="B111" s="709"/>
      <c r="C111" s="710" t="s">
        <v>8502</v>
      </c>
      <c r="D111" s="711"/>
      <c r="E111" s="710"/>
      <c r="F111" s="709"/>
      <c r="G111" s="712"/>
      <c r="H111" s="712"/>
      <c r="I111" s="677"/>
      <c r="J111" s="677"/>
      <c r="K111" s="677"/>
    </row>
    <row r="112" spans="1:11" x14ac:dyDescent="0.25">
      <c r="A112" s="709">
        <v>51371</v>
      </c>
      <c r="B112" s="709" t="s">
        <v>895</v>
      </c>
      <c r="C112" s="710">
        <v>2219.6999999999998</v>
      </c>
      <c r="D112" s="711">
        <v>43950</v>
      </c>
      <c r="E112" s="710" t="s">
        <v>8114</v>
      </c>
      <c r="F112" s="709"/>
      <c r="G112" s="712"/>
      <c r="H112" s="712"/>
      <c r="I112" s="677"/>
      <c r="J112" s="677"/>
      <c r="K112" s="677"/>
    </row>
    <row r="113" spans="1:11" x14ac:dyDescent="0.25">
      <c r="A113" s="709">
        <v>51371</v>
      </c>
      <c r="B113" s="709" t="s">
        <v>895</v>
      </c>
      <c r="C113" s="710">
        <v>4440.54</v>
      </c>
      <c r="D113" s="711">
        <v>43949</v>
      </c>
      <c r="E113" s="710" t="s">
        <v>8114</v>
      </c>
      <c r="F113" s="709"/>
      <c r="G113" s="712"/>
      <c r="H113" s="712"/>
      <c r="I113" s="677"/>
      <c r="J113" s="677"/>
      <c r="K113" s="677"/>
    </row>
    <row r="114" spans="1:11" x14ac:dyDescent="0.25">
      <c r="A114" s="709">
        <v>51371</v>
      </c>
      <c r="B114" s="709"/>
      <c r="C114" s="710" t="s">
        <v>8115</v>
      </c>
      <c r="D114" s="711"/>
      <c r="E114" s="710"/>
      <c r="F114" s="709"/>
      <c r="G114" s="712"/>
      <c r="H114" s="712"/>
      <c r="I114" s="677"/>
      <c r="J114" s="677"/>
      <c r="K114" s="677"/>
    </row>
    <row r="115" spans="1:11" x14ac:dyDescent="0.25">
      <c r="A115" s="709">
        <v>51378</v>
      </c>
      <c r="B115" s="709"/>
      <c r="C115" s="710" t="s">
        <v>8712</v>
      </c>
      <c r="D115" s="711"/>
      <c r="E115" s="710"/>
      <c r="F115" s="709"/>
      <c r="G115" s="712"/>
      <c r="H115" s="712"/>
      <c r="I115" s="677"/>
      <c r="J115" s="677"/>
      <c r="K115" s="677"/>
    </row>
    <row r="116" spans="1:11" x14ac:dyDescent="0.25">
      <c r="A116" s="709">
        <v>51593</v>
      </c>
      <c r="B116" s="709"/>
      <c r="C116" s="710" t="s">
        <v>8685</v>
      </c>
      <c r="D116" s="711"/>
      <c r="E116" s="710"/>
      <c r="F116" s="709"/>
      <c r="G116" s="712"/>
      <c r="H116" s="712"/>
      <c r="I116" s="677"/>
      <c r="J116" s="677"/>
      <c r="K116" s="677"/>
    </row>
    <row r="117" spans="1:11" x14ac:dyDescent="0.25">
      <c r="A117" s="709">
        <v>51606</v>
      </c>
      <c r="B117" s="709" t="s">
        <v>7961</v>
      </c>
      <c r="C117" s="710">
        <v>3549.31</v>
      </c>
      <c r="D117" s="711">
        <v>43952</v>
      </c>
      <c r="E117" s="710" t="s">
        <v>8117</v>
      </c>
      <c r="F117" s="709"/>
      <c r="G117" s="712"/>
      <c r="H117" s="712"/>
      <c r="I117" s="677"/>
      <c r="J117" s="677"/>
      <c r="K117" s="677"/>
    </row>
    <row r="118" spans="1:11" x14ac:dyDescent="0.25">
      <c r="A118" s="709">
        <v>51606</v>
      </c>
      <c r="B118" s="709" t="s">
        <v>7961</v>
      </c>
      <c r="C118" s="710">
        <v>8874.2900000000009</v>
      </c>
      <c r="D118" s="711">
        <v>43951</v>
      </c>
      <c r="E118" s="710" t="s">
        <v>8117</v>
      </c>
      <c r="F118" s="709"/>
      <c r="G118" s="712"/>
      <c r="H118" s="712"/>
      <c r="I118" s="677"/>
      <c r="J118" s="677"/>
      <c r="K118" s="677"/>
    </row>
    <row r="119" spans="1:11" x14ac:dyDescent="0.25">
      <c r="A119" s="709">
        <v>51606</v>
      </c>
      <c r="B119" s="709" t="s">
        <v>7961</v>
      </c>
      <c r="C119" s="710">
        <v>1241.98</v>
      </c>
      <c r="D119" s="711">
        <v>43954</v>
      </c>
      <c r="E119" s="710" t="s">
        <v>8478</v>
      </c>
      <c r="F119" s="709"/>
      <c r="G119" s="712"/>
      <c r="H119" s="712"/>
      <c r="I119" s="677"/>
      <c r="J119" s="677"/>
      <c r="K119" s="677"/>
    </row>
    <row r="120" spans="1:11" x14ac:dyDescent="0.25">
      <c r="A120" s="709">
        <v>51606</v>
      </c>
      <c r="B120" s="709" t="s">
        <v>7961</v>
      </c>
      <c r="C120" s="710">
        <v>1597.65</v>
      </c>
      <c r="D120" s="711">
        <v>43955</v>
      </c>
      <c r="E120" s="710" t="s">
        <v>8479</v>
      </c>
      <c r="F120" s="712"/>
      <c r="G120" s="712"/>
      <c r="H120" s="712"/>
      <c r="I120" s="677"/>
      <c r="J120" s="677"/>
      <c r="K120" s="677"/>
    </row>
    <row r="121" spans="1:11" x14ac:dyDescent="0.25">
      <c r="A121" s="709">
        <v>51606</v>
      </c>
      <c r="B121" s="709" t="s">
        <v>7961</v>
      </c>
      <c r="C121" s="710">
        <v>6393.32</v>
      </c>
      <c r="D121" s="711">
        <v>43944</v>
      </c>
      <c r="E121" s="710" t="s">
        <v>7962</v>
      </c>
      <c r="F121" s="712"/>
      <c r="G121" s="712"/>
      <c r="H121" s="712"/>
      <c r="I121" s="677"/>
      <c r="J121" s="677"/>
      <c r="K121" s="677"/>
    </row>
    <row r="122" spans="1:11" x14ac:dyDescent="0.25">
      <c r="A122" s="709">
        <v>51606</v>
      </c>
      <c r="B122" s="709" t="s">
        <v>7961</v>
      </c>
      <c r="C122" s="710">
        <v>6400.07</v>
      </c>
      <c r="D122" s="711">
        <v>43944</v>
      </c>
      <c r="E122" s="710" t="s">
        <v>7963</v>
      </c>
      <c r="F122" s="712"/>
      <c r="G122" s="712"/>
      <c r="H122" s="712"/>
      <c r="I122" s="677"/>
      <c r="J122" s="677"/>
      <c r="K122" s="677"/>
    </row>
    <row r="123" spans="1:11" x14ac:dyDescent="0.25">
      <c r="A123" s="709">
        <v>51606</v>
      </c>
      <c r="B123" s="709"/>
      <c r="C123" s="710" t="s">
        <v>8508</v>
      </c>
      <c r="D123" s="711"/>
      <c r="E123" s="710"/>
      <c r="F123" s="712"/>
      <c r="G123" s="712"/>
      <c r="H123" s="712"/>
      <c r="I123" s="677"/>
      <c r="J123" s="677"/>
      <c r="K123" s="677"/>
    </row>
    <row r="124" spans="1:11" x14ac:dyDescent="0.25">
      <c r="A124" s="709">
        <v>51712</v>
      </c>
      <c r="B124" s="709"/>
      <c r="C124" s="710" t="s">
        <v>8511</v>
      </c>
      <c r="D124" s="711"/>
      <c r="E124" s="710"/>
      <c r="F124" s="712"/>
      <c r="G124" s="712"/>
      <c r="H124" s="712"/>
      <c r="I124" s="677"/>
      <c r="J124" s="677"/>
      <c r="K124" s="677"/>
    </row>
    <row r="125" spans="1:11" x14ac:dyDescent="0.25">
      <c r="A125" s="709">
        <v>53099</v>
      </c>
      <c r="B125" s="709" t="s">
        <v>1275</v>
      </c>
      <c r="C125" s="710">
        <v>9501.2900000000009</v>
      </c>
      <c r="D125" s="711">
        <v>43950</v>
      </c>
      <c r="E125" s="710" t="s">
        <v>8068</v>
      </c>
      <c r="F125" s="712"/>
      <c r="G125" s="712"/>
      <c r="H125" s="712"/>
      <c r="I125" s="677"/>
      <c r="J125" s="677"/>
      <c r="K125" s="677"/>
    </row>
    <row r="126" spans="1:11" x14ac:dyDescent="0.25">
      <c r="A126" s="709">
        <v>53099</v>
      </c>
      <c r="B126" s="709" t="s">
        <v>1275</v>
      </c>
      <c r="C126" s="710">
        <v>2700.83</v>
      </c>
      <c r="D126" s="711">
        <v>43951</v>
      </c>
      <c r="E126" s="710" t="s">
        <v>8101</v>
      </c>
      <c r="F126" s="712"/>
      <c r="G126" s="712"/>
      <c r="H126" s="712"/>
      <c r="I126" s="677"/>
      <c r="J126" s="677"/>
      <c r="K126" s="677"/>
    </row>
    <row r="127" spans="1:11" x14ac:dyDescent="0.25">
      <c r="A127" s="709">
        <v>53099</v>
      </c>
      <c r="B127" s="709" t="s">
        <v>1275</v>
      </c>
      <c r="C127" s="710">
        <v>4498.7299999999996</v>
      </c>
      <c r="D127" s="711">
        <v>43951</v>
      </c>
      <c r="E127" s="710" t="s">
        <v>8101</v>
      </c>
      <c r="F127" s="712"/>
      <c r="G127" s="712"/>
      <c r="H127" s="712"/>
      <c r="I127" s="677"/>
      <c r="J127" s="677"/>
      <c r="K127" s="677"/>
    </row>
    <row r="128" spans="1:11" x14ac:dyDescent="0.25">
      <c r="A128" s="709">
        <v>53099</v>
      </c>
      <c r="B128" s="709" t="s">
        <v>1275</v>
      </c>
      <c r="C128" s="710">
        <v>5999.12</v>
      </c>
      <c r="D128" s="711">
        <v>43950</v>
      </c>
      <c r="E128" s="710" t="s">
        <v>8107</v>
      </c>
      <c r="F128" s="712"/>
      <c r="G128" s="712"/>
      <c r="H128" s="712"/>
      <c r="I128" s="677"/>
      <c r="J128" s="677"/>
      <c r="K128" s="677"/>
    </row>
    <row r="129" spans="1:11" x14ac:dyDescent="0.25">
      <c r="A129" s="709">
        <v>53099</v>
      </c>
      <c r="B129" s="709"/>
      <c r="C129" s="710" t="s">
        <v>8513</v>
      </c>
      <c r="D129" s="711"/>
      <c r="E129" s="710"/>
      <c r="F129" s="712"/>
      <c r="G129" s="712"/>
      <c r="H129" s="712"/>
      <c r="I129" s="677"/>
      <c r="J129" s="677"/>
      <c r="K129" s="677"/>
    </row>
    <row r="130" spans="1:11" x14ac:dyDescent="0.25">
      <c r="A130" s="709">
        <v>54039</v>
      </c>
      <c r="B130" s="709"/>
      <c r="C130" s="710" t="s">
        <v>8517</v>
      </c>
      <c r="D130" s="711"/>
      <c r="E130" s="710"/>
      <c r="F130" s="712"/>
      <c r="G130" s="712"/>
      <c r="H130" s="712"/>
      <c r="I130" s="677"/>
      <c r="J130" s="677"/>
      <c r="K130" s="677"/>
    </row>
    <row r="131" spans="1:11" x14ac:dyDescent="0.25">
      <c r="A131" s="709">
        <v>54136</v>
      </c>
      <c r="B131" s="709" t="s">
        <v>7159</v>
      </c>
      <c r="C131" s="710">
        <v>293.18</v>
      </c>
      <c r="D131" s="711">
        <v>43945</v>
      </c>
      <c r="E131" s="710" t="s">
        <v>7951</v>
      </c>
      <c r="F131" s="712"/>
      <c r="G131" s="712"/>
      <c r="H131" s="712"/>
      <c r="I131" s="677"/>
      <c r="J131" s="677"/>
      <c r="K131" s="677"/>
    </row>
    <row r="132" spans="1:11" x14ac:dyDescent="0.25">
      <c r="A132" s="709">
        <v>54136</v>
      </c>
      <c r="B132" s="709" t="s">
        <v>7159</v>
      </c>
      <c r="C132" s="710">
        <v>2680.28</v>
      </c>
      <c r="D132" s="711">
        <v>43944</v>
      </c>
      <c r="E132" s="710" t="s">
        <v>7951</v>
      </c>
      <c r="F132" s="712"/>
      <c r="G132" s="712"/>
      <c r="H132" s="712"/>
      <c r="I132" s="677"/>
      <c r="J132" s="677"/>
      <c r="K132" s="677"/>
    </row>
    <row r="133" spans="1:11" x14ac:dyDescent="0.25">
      <c r="A133" s="709">
        <v>54136</v>
      </c>
      <c r="B133" s="709"/>
      <c r="C133" s="710" t="s">
        <v>8716</v>
      </c>
      <c r="D133" s="711"/>
      <c r="E133" s="710"/>
      <c r="F133" s="712"/>
      <c r="G133" s="712"/>
      <c r="H133" s="712"/>
      <c r="I133" s="677"/>
      <c r="J133" s="677"/>
      <c r="K133" s="677"/>
    </row>
    <row r="134" spans="1:11" x14ac:dyDescent="0.25">
      <c r="A134" s="709">
        <v>54150</v>
      </c>
      <c r="B134" s="709"/>
      <c r="C134" s="710" t="s">
        <v>8687</v>
      </c>
      <c r="D134" s="711"/>
      <c r="E134" s="710"/>
      <c r="F134" s="712"/>
      <c r="G134" s="712"/>
      <c r="H134" s="712"/>
      <c r="I134" s="677"/>
      <c r="J134" s="677"/>
      <c r="K134" s="677"/>
    </row>
    <row r="135" spans="1:11" x14ac:dyDescent="0.25">
      <c r="A135" s="709">
        <v>54248</v>
      </c>
      <c r="B135" s="709"/>
      <c r="C135" s="710" t="s">
        <v>8519</v>
      </c>
      <c r="D135" s="711"/>
      <c r="E135" s="710"/>
      <c r="F135" s="712"/>
      <c r="G135" s="712"/>
      <c r="H135" s="712"/>
      <c r="I135" s="677"/>
      <c r="J135" s="677"/>
      <c r="K135" s="677"/>
    </row>
    <row r="136" spans="1:11" x14ac:dyDescent="0.25">
      <c r="A136" s="709">
        <v>54272</v>
      </c>
      <c r="B136" s="709"/>
      <c r="C136" s="710" t="s">
        <v>8524</v>
      </c>
      <c r="D136" s="711"/>
      <c r="E136" s="710"/>
      <c r="F136" s="712"/>
      <c r="G136" s="712"/>
      <c r="H136" s="712"/>
      <c r="I136" s="677"/>
      <c r="J136" s="677"/>
      <c r="K136" s="677"/>
    </row>
    <row r="137" spans="1:11" x14ac:dyDescent="0.25">
      <c r="A137" s="709">
        <v>54558</v>
      </c>
      <c r="B137" s="709"/>
      <c r="C137" s="710" t="s">
        <v>8528</v>
      </c>
      <c r="D137" s="711"/>
      <c r="E137" s="710"/>
      <c r="F137" s="712"/>
      <c r="G137" s="712"/>
      <c r="H137" s="712"/>
      <c r="I137" s="677"/>
      <c r="J137" s="677"/>
      <c r="K137" s="677"/>
    </row>
    <row r="138" spans="1:11" x14ac:dyDescent="0.25">
      <c r="A138" s="709">
        <v>54660</v>
      </c>
      <c r="B138" s="709" t="s">
        <v>1426</v>
      </c>
      <c r="C138" s="710">
        <v>5779.91</v>
      </c>
      <c r="D138" s="711">
        <v>43953</v>
      </c>
      <c r="E138" s="710" t="s">
        <v>7573</v>
      </c>
      <c r="F138" s="712"/>
      <c r="G138" s="712"/>
      <c r="H138" s="712"/>
      <c r="I138" s="677"/>
      <c r="J138" s="677"/>
      <c r="K138" s="677"/>
    </row>
    <row r="139" spans="1:11" x14ac:dyDescent="0.25">
      <c r="A139" s="709">
        <v>54660</v>
      </c>
      <c r="B139" s="709"/>
      <c r="C139" s="710" t="s">
        <v>8530</v>
      </c>
      <c r="D139" s="711"/>
      <c r="E139" s="710"/>
      <c r="F139" s="712"/>
      <c r="G139" s="712"/>
      <c r="H139" s="712"/>
      <c r="I139" s="677"/>
      <c r="J139" s="677"/>
      <c r="K139" s="677"/>
    </row>
    <row r="140" spans="1:11" x14ac:dyDescent="0.25">
      <c r="A140" s="709">
        <v>54660</v>
      </c>
      <c r="B140" s="709"/>
      <c r="C140" s="710"/>
      <c r="D140" s="711"/>
      <c r="E140" s="710"/>
      <c r="F140" s="712"/>
      <c r="G140" s="712"/>
      <c r="H140" s="712"/>
      <c r="I140" s="677"/>
      <c r="J140" s="677"/>
      <c r="K140" s="677"/>
    </row>
    <row r="141" spans="1:11" x14ac:dyDescent="0.25">
      <c r="A141" s="709">
        <v>54660</v>
      </c>
      <c r="B141" s="709"/>
      <c r="C141" s="710"/>
      <c r="D141" s="711"/>
      <c r="E141" s="710"/>
      <c r="F141" s="712"/>
      <c r="G141" s="712"/>
      <c r="H141" s="712"/>
      <c r="I141" s="677"/>
      <c r="J141" s="677"/>
      <c r="K141" s="677"/>
    </row>
    <row r="142" spans="1:11" x14ac:dyDescent="0.25">
      <c r="A142" s="709">
        <v>54660</v>
      </c>
      <c r="B142" s="709"/>
      <c r="C142" s="710"/>
      <c r="D142" s="711"/>
      <c r="E142" s="710"/>
      <c r="F142" s="712"/>
      <c r="G142" s="712"/>
      <c r="H142" s="712"/>
      <c r="I142" s="677"/>
      <c r="J142" s="677"/>
      <c r="K142" s="677"/>
    </row>
    <row r="143" spans="1:11" x14ac:dyDescent="0.25">
      <c r="A143" s="709">
        <v>54660</v>
      </c>
      <c r="B143" s="709"/>
      <c r="C143" s="710"/>
      <c r="D143" s="711"/>
      <c r="E143" s="710"/>
      <c r="F143" s="712"/>
      <c r="G143" s="712"/>
      <c r="H143" s="712"/>
      <c r="I143" s="677"/>
      <c r="J143" s="677"/>
      <c r="K143" s="677"/>
    </row>
    <row r="144" spans="1:11" x14ac:dyDescent="0.25">
      <c r="A144" s="709">
        <v>54660</v>
      </c>
      <c r="B144" s="709"/>
      <c r="C144" s="710"/>
      <c r="D144" s="711"/>
      <c r="E144" s="710"/>
      <c r="F144" s="712"/>
      <c r="G144" s="712"/>
      <c r="H144" s="712"/>
      <c r="I144" s="677"/>
      <c r="J144" s="677"/>
      <c r="K144" s="677"/>
    </row>
    <row r="145" spans="1:11" x14ac:dyDescent="0.25">
      <c r="A145" s="709">
        <v>54660</v>
      </c>
      <c r="B145" s="709"/>
      <c r="C145" s="710"/>
      <c r="D145" s="711"/>
      <c r="E145" s="710"/>
      <c r="F145" s="712"/>
      <c r="G145" s="712"/>
      <c r="H145" s="712"/>
      <c r="I145" s="677"/>
      <c r="J145" s="677"/>
      <c r="K145" s="677"/>
    </row>
    <row r="146" spans="1:11" x14ac:dyDescent="0.25">
      <c r="A146" s="709">
        <v>54660</v>
      </c>
      <c r="B146" s="709"/>
      <c r="C146" s="710"/>
      <c r="D146" s="711"/>
      <c r="E146" s="710"/>
      <c r="F146" s="712"/>
      <c r="G146" s="712"/>
      <c r="H146" s="712"/>
      <c r="I146" s="677"/>
      <c r="J146" s="677"/>
      <c r="K146" s="677"/>
    </row>
    <row r="147" spans="1:11" x14ac:dyDescent="0.25">
      <c r="A147" s="709">
        <v>54660</v>
      </c>
      <c r="B147" s="709"/>
      <c r="C147" s="710"/>
      <c r="D147" s="711"/>
      <c r="E147" s="710"/>
      <c r="F147" s="712"/>
      <c r="G147" s="712"/>
      <c r="H147" s="712"/>
      <c r="I147" s="677"/>
      <c r="J147" s="677"/>
      <c r="K147" s="677"/>
    </row>
    <row r="148" spans="1:11" x14ac:dyDescent="0.25">
      <c r="A148" s="709">
        <v>54660</v>
      </c>
      <c r="B148" s="709"/>
      <c r="C148" s="710"/>
      <c r="D148" s="711"/>
      <c r="E148" s="710"/>
      <c r="F148" s="712"/>
      <c r="G148" s="712"/>
      <c r="H148" s="712"/>
      <c r="I148" s="677"/>
      <c r="J148" s="677"/>
      <c r="K148" s="677"/>
    </row>
    <row r="149" spans="1:11" x14ac:dyDescent="0.25">
      <c r="A149" s="709">
        <v>54660</v>
      </c>
      <c r="B149" s="709"/>
      <c r="C149" s="710"/>
      <c r="D149" s="711"/>
      <c r="E149" s="710"/>
      <c r="F149" s="712"/>
      <c r="G149" s="712"/>
      <c r="H149" s="712"/>
      <c r="I149" s="677"/>
      <c r="J149" s="677"/>
      <c r="K149" s="677"/>
    </row>
    <row r="150" spans="1:11" x14ac:dyDescent="0.25">
      <c r="A150" s="709">
        <v>54660</v>
      </c>
      <c r="B150" s="709"/>
      <c r="C150" s="710"/>
      <c r="D150" s="711"/>
      <c r="E150" s="710"/>
      <c r="F150" s="712"/>
      <c r="G150" s="712"/>
      <c r="H150" s="712"/>
      <c r="I150" s="677"/>
      <c r="J150" s="677"/>
      <c r="K150" s="677"/>
    </row>
    <row r="151" spans="1:11" x14ac:dyDescent="0.25">
      <c r="A151" s="709">
        <v>54660</v>
      </c>
      <c r="B151" s="709"/>
      <c r="C151" s="710"/>
      <c r="D151" s="711"/>
      <c r="E151" s="710"/>
      <c r="F151" s="712"/>
      <c r="G151" s="712"/>
      <c r="H151" s="712"/>
      <c r="I151" s="677"/>
      <c r="J151" s="677"/>
      <c r="K151" s="677"/>
    </row>
    <row r="152" spans="1:11" x14ac:dyDescent="0.25">
      <c r="A152" s="709">
        <v>54660</v>
      </c>
      <c r="B152" s="709"/>
      <c r="C152" s="710"/>
      <c r="D152" s="711"/>
      <c r="E152" s="710"/>
      <c r="F152" s="712"/>
      <c r="G152" s="712"/>
      <c r="H152" s="712"/>
      <c r="I152" s="677"/>
      <c r="J152" s="677"/>
      <c r="K152" s="677"/>
    </row>
    <row r="153" spans="1:11" x14ac:dyDescent="0.25">
      <c r="A153" s="709">
        <v>54660</v>
      </c>
      <c r="B153" s="709"/>
      <c r="C153" s="710"/>
      <c r="D153" s="711"/>
      <c r="E153" s="710"/>
      <c r="F153" s="712"/>
      <c r="G153" s="712"/>
      <c r="H153" s="712"/>
      <c r="I153" s="677"/>
      <c r="J153" s="677"/>
      <c r="K153" s="677"/>
    </row>
    <row r="154" spans="1:11" x14ac:dyDescent="0.25">
      <c r="A154" s="709">
        <v>54660</v>
      </c>
      <c r="B154" s="709"/>
      <c r="C154" s="710"/>
      <c r="D154" s="711"/>
      <c r="E154" s="710"/>
      <c r="F154" s="712"/>
      <c r="G154" s="712"/>
      <c r="H154" s="712"/>
      <c r="I154" s="677"/>
      <c r="J154" s="677"/>
      <c r="K154" s="677"/>
    </row>
    <row r="155" spans="1:11" x14ac:dyDescent="0.25">
      <c r="A155" s="709">
        <v>54660</v>
      </c>
      <c r="B155" s="709"/>
      <c r="C155" s="710"/>
      <c r="D155" s="711"/>
      <c r="E155" s="710"/>
      <c r="F155" s="712"/>
      <c r="G155" s="712"/>
      <c r="H155" s="712"/>
      <c r="I155" s="677"/>
      <c r="J155" s="677"/>
      <c r="K155" s="677"/>
    </row>
    <row r="156" spans="1:11" x14ac:dyDescent="0.25">
      <c r="A156" s="709">
        <v>54660</v>
      </c>
      <c r="B156" s="709"/>
      <c r="C156" s="710"/>
      <c r="D156" s="711"/>
      <c r="E156" s="710"/>
      <c r="F156" s="712"/>
      <c r="G156" s="712"/>
      <c r="H156" s="712"/>
      <c r="I156" s="677"/>
      <c r="J156" s="677"/>
      <c r="K156" s="677"/>
    </row>
    <row r="157" spans="1:11" x14ac:dyDescent="0.25">
      <c r="A157" s="709">
        <v>54660</v>
      </c>
      <c r="B157" s="709"/>
      <c r="C157" s="710"/>
      <c r="D157" s="711"/>
      <c r="E157" s="710"/>
      <c r="F157" s="712"/>
      <c r="G157" s="712"/>
      <c r="H157" s="712"/>
      <c r="I157" s="677"/>
      <c r="J157" s="677"/>
      <c r="K157" s="677"/>
    </row>
    <row r="158" spans="1:11" x14ac:dyDescent="0.25">
      <c r="A158" s="709">
        <v>54660</v>
      </c>
      <c r="B158" s="709"/>
      <c r="C158" s="710"/>
      <c r="D158" s="711"/>
      <c r="E158" s="710"/>
      <c r="F158" s="712"/>
      <c r="G158" s="712"/>
      <c r="H158" s="712"/>
      <c r="I158" s="677"/>
      <c r="J158" s="677"/>
      <c r="K158" s="677"/>
    </row>
    <row r="159" spans="1:11" x14ac:dyDescent="0.25">
      <c r="A159" s="709">
        <v>54660</v>
      </c>
      <c r="B159" s="709"/>
      <c r="C159" s="710"/>
      <c r="D159" s="711"/>
      <c r="E159" s="710"/>
      <c r="F159" s="712"/>
      <c r="G159" s="712"/>
      <c r="H159" s="712"/>
      <c r="I159" s="677"/>
      <c r="J159" s="677"/>
      <c r="K159" s="677"/>
    </row>
    <row r="160" spans="1:11" x14ac:dyDescent="0.25">
      <c r="A160" s="709">
        <v>54660</v>
      </c>
      <c r="B160" s="709"/>
      <c r="C160" s="710"/>
      <c r="D160" s="711"/>
      <c r="E160" s="710"/>
      <c r="F160" s="712"/>
      <c r="G160" s="712"/>
      <c r="H160" s="712"/>
      <c r="I160" s="677"/>
      <c r="J160" s="677"/>
      <c r="K160" s="677"/>
    </row>
    <row r="161" spans="1:11" x14ac:dyDescent="0.25">
      <c r="A161" s="709">
        <v>54660</v>
      </c>
      <c r="B161" s="709"/>
      <c r="C161" s="710"/>
      <c r="D161" s="711"/>
      <c r="E161" s="710"/>
      <c r="F161" s="712"/>
      <c r="G161" s="712"/>
      <c r="H161" s="712"/>
      <c r="I161" s="677"/>
      <c r="J161" s="677"/>
      <c r="K161" s="677"/>
    </row>
    <row r="162" spans="1:11" x14ac:dyDescent="0.25">
      <c r="A162" s="709">
        <v>54660</v>
      </c>
      <c r="B162" s="709"/>
      <c r="C162" s="710"/>
      <c r="D162" s="711"/>
      <c r="E162" s="710"/>
      <c r="F162" s="712"/>
      <c r="G162" s="712"/>
      <c r="H162" s="712"/>
      <c r="I162" s="677"/>
      <c r="J162" s="677"/>
      <c r="K162" s="677"/>
    </row>
    <row r="163" spans="1:11" x14ac:dyDescent="0.25">
      <c r="A163" s="709">
        <v>54660</v>
      </c>
      <c r="B163" s="709"/>
      <c r="C163" s="710"/>
      <c r="D163" s="711"/>
      <c r="E163" s="710"/>
      <c r="F163" s="712"/>
      <c r="G163" s="712"/>
      <c r="H163" s="712"/>
      <c r="I163" s="677"/>
      <c r="J163" s="677"/>
      <c r="K163" s="677"/>
    </row>
    <row r="164" spans="1:11" x14ac:dyDescent="0.25">
      <c r="A164" s="709">
        <v>54660</v>
      </c>
      <c r="B164" s="709"/>
      <c r="C164" s="710"/>
      <c r="D164" s="711"/>
      <c r="E164" s="710"/>
      <c r="F164" s="712"/>
      <c r="G164" s="712"/>
      <c r="H164" s="712"/>
      <c r="I164" s="677"/>
      <c r="J164" s="677"/>
      <c r="K164" s="677"/>
    </row>
    <row r="165" spans="1:11" x14ac:dyDescent="0.25">
      <c r="A165" s="709">
        <v>54660</v>
      </c>
      <c r="B165" s="709"/>
      <c r="C165" s="710"/>
      <c r="D165" s="711"/>
      <c r="E165" s="710"/>
      <c r="F165" s="712"/>
      <c r="G165" s="712"/>
      <c r="H165" s="712"/>
      <c r="I165" s="677"/>
      <c r="J165" s="677"/>
      <c r="K165" s="677"/>
    </row>
    <row r="166" spans="1:11" x14ac:dyDescent="0.25">
      <c r="A166" s="709">
        <v>54660</v>
      </c>
      <c r="B166" s="709"/>
      <c r="C166" s="710"/>
      <c r="D166" s="711"/>
      <c r="E166" s="710"/>
      <c r="F166" s="712"/>
      <c r="G166" s="712"/>
      <c r="H166" s="712"/>
      <c r="I166" s="677"/>
      <c r="J166" s="677"/>
      <c r="K166" s="677"/>
    </row>
    <row r="167" spans="1:11" x14ac:dyDescent="0.25">
      <c r="A167" s="709">
        <v>54660</v>
      </c>
      <c r="B167" s="709"/>
      <c r="C167" s="710"/>
      <c r="D167" s="711"/>
      <c r="E167" s="710"/>
      <c r="F167" s="712"/>
      <c r="G167" s="712"/>
      <c r="H167" s="712"/>
      <c r="I167" s="677"/>
      <c r="J167" s="677"/>
      <c r="K167" s="677"/>
    </row>
    <row r="168" spans="1:11" x14ac:dyDescent="0.25">
      <c r="A168" s="709">
        <v>54660</v>
      </c>
      <c r="B168" s="709"/>
      <c r="C168" s="710"/>
      <c r="D168" s="711"/>
      <c r="E168" s="710"/>
      <c r="F168" s="712"/>
      <c r="G168" s="712"/>
      <c r="H168" s="712"/>
      <c r="I168" s="677"/>
      <c r="J168" s="677"/>
      <c r="K168" s="677"/>
    </row>
    <row r="169" spans="1:11" x14ac:dyDescent="0.25">
      <c r="A169" s="709">
        <v>54660</v>
      </c>
      <c r="B169" s="709"/>
      <c r="C169" s="710"/>
      <c r="D169" s="711"/>
      <c r="E169" s="710"/>
      <c r="F169" s="712"/>
      <c r="G169" s="712"/>
      <c r="H169" s="712"/>
      <c r="I169" s="677"/>
      <c r="J169" s="677"/>
      <c r="K169" s="677"/>
    </row>
    <row r="170" spans="1:11" x14ac:dyDescent="0.25">
      <c r="A170" s="709">
        <v>54660</v>
      </c>
      <c r="B170" s="709"/>
      <c r="C170" s="710"/>
      <c r="D170" s="711"/>
      <c r="E170" s="710"/>
      <c r="F170" s="712"/>
      <c r="G170" s="712"/>
      <c r="H170" s="712"/>
      <c r="I170" s="677"/>
      <c r="J170" s="677"/>
      <c r="K170" s="677"/>
    </row>
    <row r="171" spans="1:11" x14ac:dyDescent="0.25">
      <c r="A171" s="709">
        <v>54660</v>
      </c>
      <c r="B171" s="709"/>
      <c r="C171" s="710"/>
      <c r="D171" s="711"/>
      <c r="E171" s="710"/>
      <c r="F171" s="712"/>
      <c r="G171" s="712"/>
      <c r="H171" s="712"/>
      <c r="I171" s="677"/>
      <c r="J171" s="677"/>
      <c r="K171" s="677"/>
    </row>
    <row r="172" spans="1:11" x14ac:dyDescent="0.25">
      <c r="A172" s="709">
        <v>54660</v>
      </c>
      <c r="B172" s="709"/>
      <c r="C172" s="710"/>
      <c r="D172" s="711"/>
      <c r="E172" s="710"/>
      <c r="F172" s="712"/>
      <c r="G172" s="712"/>
      <c r="H172" s="712"/>
      <c r="I172" s="677"/>
      <c r="J172" s="677"/>
      <c r="K172" s="677"/>
    </row>
    <row r="173" spans="1:11" x14ac:dyDescent="0.25">
      <c r="A173" s="709">
        <v>54660</v>
      </c>
      <c r="B173" s="709"/>
      <c r="C173" s="710"/>
      <c r="D173" s="711"/>
      <c r="E173" s="710"/>
      <c r="F173" s="712"/>
      <c r="G173" s="712"/>
      <c r="H173" s="712"/>
      <c r="I173" s="677"/>
      <c r="J173" s="677"/>
      <c r="K173" s="677"/>
    </row>
    <row r="174" spans="1:11" x14ac:dyDescent="0.25">
      <c r="A174" s="709">
        <v>54660</v>
      </c>
      <c r="B174" s="709"/>
      <c r="C174" s="710"/>
      <c r="D174" s="711"/>
      <c r="E174" s="710"/>
      <c r="F174" s="712"/>
      <c r="G174" s="712"/>
      <c r="H174" s="712"/>
      <c r="I174" s="677"/>
      <c r="J174" s="677"/>
      <c r="K174" s="677"/>
    </row>
    <row r="175" spans="1:11" x14ac:dyDescent="0.25">
      <c r="A175" s="709">
        <v>54660</v>
      </c>
      <c r="B175" s="709"/>
      <c r="C175" s="710"/>
      <c r="D175" s="711"/>
      <c r="E175" s="710"/>
      <c r="F175" s="712"/>
      <c r="G175" s="712"/>
      <c r="H175" s="712"/>
      <c r="I175" s="677"/>
      <c r="J175" s="677"/>
      <c r="K175" s="677"/>
    </row>
    <row r="176" spans="1:11" x14ac:dyDescent="0.25">
      <c r="A176" s="709">
        <v>54660</v>
      </c>
      <c r="B176" s="709"/>
      <c r="C176" s="710"/>
      <c r="D176" s="711"/>
      <c r="E176" s="710"/>
      <c r="F176" s="712"/>
      <c r="G176" s="712"/>
      <c r="H176" s="712"/>
      <c r="I176" s="677"/>
      <c r="J176" s="677"/>
      <c r="K176" s="677"/>
    </row>
    <row r="177" spans="1:11" x14ac:dyDescent="0.25">
      <c r="A177" s="709">
        <v>54660</v>
      </c>
      <c r="B177" s="709"/>
      <c r="C177" s="710"/>
      <c r="D177" s="711"/>
      <c r="E177" s="710"/>
      <c r="F177" s="712"/>
      <c r="G177" s="712"/>
      <c r="H177" s="712"/>
      <c r="I177" s="677"/>
      <c r="J177" s="677"/>
      <c r="K177" s="677"/>
    </row>
    <row r="178" spans="1:11" x14ac:dyDescent="0.25">
      <c r="A178" s="709">
        <v>54660</v>
      </c>
      <c r="B178" s="709"/>
      <c r="C178" s="710"/>
      <c r="D178" s="711"/>
      <c r="E178" s="710"/>
      <c r="F178" s="712"/>
      <c r="G178" s="712"/>
      <c r="H178" s="712"/>
      <c r="I178" s="677"/>
      <c r="J178" s="677"/>
      <c r="K178" s="677"/>
    </row>
    <row r="179" spans="1:11" x14ac:dyDescent="0.25">
      <c r="A179" s="709">
        <v>54660</v>
      </c>
      <c r="B179" s="709"/>
      <c r="C179" s="710"/>
      <c r="D179" s="711"/>
      <c r="E179" s="710"/>
      <c r="F179" s="712"/>
      <c r="G179" s="712"/>
      <c r="H179" s="712"/>
      <c r="I179" s="677"/>
      <c r="J179" s="677"/>
      <c r="K179" s="677"/>
    </row>
    <row r="180" spans="1:11" x14ac:dyDescent="0.25">
      <c r="A180" s="709">
        <v>54660</v>
      </c>
      <c r="B180" s="709"/>
      <c r="C180" s="710"/>
      <c r="D180" s="711"/>
      <c r="E180" s="710"/>
      <c r="F180" s="712"/>
      <c r="G180" s="712"/>
      <c r="H180" s="712"/>
      <c r="I180" s="677"/>
      <c r="J180" s="677"/>
      <c r="K180" s="677"/>
    </row>
    <row r="181" spans="1:11" x14ac:dyDescent="0.25">
      <c r="A181" s="709">
        <v>54660</v>
      </c>
      <c r="B181" s="709"/>
      <c r="C181" s="710"/>
      <c r="D181" s="711"/>
      <c r="E181" s="710"/>
      <c r="F181" s="712"/>
      <c r="G181" s="712"/>
      <c r="H181" s="712"/>
      <c r="I181" s="677"/>
      <c r="J181" s="677"/>
      <c r="K181" s="677"/>
    </row>
    <row r="182" spans="1:11" x14ac:dyDescent="0.25">
      <c r="A182" s="709">
        <v>54660</v>
      </c>
      <c r="B182" s="709"/>
      <c r="C182" s="710"/>
      <c r="D182" s="711"/>
      <c r="E182" s="710"/>
      <c r="F182" s="712"/>
      <c r="G182" s="712"/>
      <c r="H182" s="712"/>
      <c r="I182" s="677"/>
      <c r="J182" s="677"/>
      <c r="K182" s="677"/>
    </row>
    <row r="183" spans="1:11" x14ac:dyDescent="0.25">
      <c r="A183" s="709">
        <v>54660</v>
      </c>
      <c r="B183" s="709"/>
      <c r="C183" s="710"/>
      <c r="D183" s="711"/>
      <c r="E183" s="710"/>
      <c r="F183" s="712"/>
      <c r="G183" s="712"/>
      <c r="H183" s="712"/>
      <c r="I183" s="677"/>
      <c r="J183" s="677"/>
      <c r="K183" s="677"/>
    </row>
    <row r="184" spans="1:11" x14ac:dyDescent="0.25">
      <c r="A184" s="709">
        <v>54660</v>
      </c>
      <c r="B184" s="709"/>
      <c r="C184" s="710"/>
      <c r="D184" s="711"/>
      <c r="E184" s="710"/>
      <c r="F184" s="712"/>
      <c r="G184" s="712"/>
      <c r="H184" s="712"/>
      <c r="I184" s="677"/>
      <c r="J184" s="677"/>
      <c r="K184" s="677"/>
    </row>
    <row r="185" spans="1:11" x14ac:dyDescent="0.25">
      <c r="A185" s="709">
        <v>54660</v>
      </c>
      <c r="B185" s="709"/>
      <c r="C185" s="710"/>
      <c r="D185" s="711"/>
      <c r="E185" s="710"/>
      <c r="F185" s="712"/>
      <c r="G185" s="712"/>
      <c r="H185" s="712"/>
      <c r="I185" s="677"/>
      <c r="J185" s="677"/>
      <c r="K185" s="677"/>
    </row>
    <row r="186" spans="1:11" x14ac:dyDescent="0.25">
      <c r="A186" s="709">
        <v>54660</v>
      </c>
      <c r="B186" s="709"/>
      <c r="C186" s="710"/>
      <c r="D186" s="711"/>
      <c r="E186" s="710"/>
      <c r="F186" s="712"/>
      <c r="G186" s="712"/>
      <c r="H186" s="712"/>
      <c r="I186" s="677"/>
      <c r="J186" s="677"/>
      <c r="K186" s="677"/>
    </row>
    <row r="187" spans="1:11" x14ac:dyDescent="0.25">
      <c r="A187" s="709">
        <v>54660</v>
      </c>
      <c r="B187" s="709"/>
      <c r="C187" s="710"/>
      <c r="D187" s="711"/>
      <c r="E187" s="710"/>
      <c r="F187" s="712"/>
      <c r="G187" s="712"/>
      <c r="H187" s="712"/>
      <c r="I187" s="677"/>
      <c r="J187" s="677"/>
      <c r="K187" s="677"/>
    </row>
    <row r="188" spans="1:11" x14ac:dyDescent="0.25">
      <c r="A188" s="709">
        <v>54660</v>
      </c>
      <c r="B188" s="709"/>
      <c r="C188" s="710"/>
      <c r="D188" s="711"/>
      <c r="E188" s="710"/>
      <c r="F188" s="712"/>
      <c r="G188" s="712"/>
      <c r="H188" s="712"/>
      <c r="I188" s="677"/>
      <c r="J188" s="677"/>
      <c r="K188" s="677"/>
    </row>
    <row r="189" spans="1:11" x14ac:dyDescent="0.25">
      <c r="A189" s="709">
        <v>54660</v>
      </c>
      <c r="B189" s="709"/>
      <c r="C189" s="710"/>
      <c r="D189" s="711"/>
      <c r="E189" s="710"/>
      <c r="F189" s="712"/>
      <c r="G189" s="712"/>
      <c r="H189" s="712"/>
      <c r="I189" s="677"/>
      <c r="J189" s="677"/>
      <c r="K189" s="677"/>
    </row>
    <row r="190" spans="1:11" x14ac:dyDescent="0.25">
      <c r="A190" s="709">
        <v>54660</v>
      </c>
      <c r="B190" s="709"/>
      <c r="C190" s="710"/>
      <c r="D190" s="711"/>
      <c r="E190" s="710"/>
      <c r="F190" s="712"/>
      <c r="G190" s="712"/>
      <c r="H190" s="712"/>
      <c r="I190" s="677"/>
      <c r="J190" s="677"/>
      <c r="K190" s="677"/>
    </row>
    <row r="191" spans="1:11" x14ac:dyDescent="0.25">
      <c r="A191" s="709">
        <v>54660</v>
      </c>
      <c r="B191" s="709"/>
      <c r="C191" s="710"/>
      <c r="D191" s="711"/>
      <c r="E191" s="710"/>
      <c r="F191" s="712"/>
      <c r="G191" s="712"/>
      <c r="H191" s="712"/>
      <c r="I191" s="677"/>
      <c r="J191" s="677"/>
      <c r="K191" s="677"/>
    </row>
    <row r="192" spans="1:11" x14ac:dyDescent="0.25">
      <c r="A192" s="709">
        <v>54660</v>
      </c>
      <c r="B192" s="709"/>
      <c r="C192" s="710"/>
      <c r="D192" s="711"/>
      <c r="E192" s="710"/>
      <c r="F192" s="712"/>
      <c r="G192" s="712"/>
      <c r="H192" s="712"/>
      <c r="I192" s="677"/>
      <c r="J192" s="677"/>
      <c r="K192" s="677"/>
    </row>
    <row r="193" spans="1:11" x14ac:dyDescent="0.25">
      <c r="A193" s="709">
        <v>54660</v>
      </c>
      <c r="B193" s="709"/>
      <c r="C193" s="710"/>
      <c r="D193" s="711"/>
      <c r="E193" s="710"/>
      <c r="F193" s="712"/>
      <c r="G193" s="712"/>
      <c r="H193" s="712"/>
      <c r="I193" s="677"/>
      <c r="J193" s="677"/>
      <c r="K193" s="677"/>
    </row>
    <row r="194" spans="1:11" x14ac:dyDescent="0.25">
      <c r="A194" s="709">
        <v>54660</v>
      </c>
      <c r="B194" s="709"/>
      <c r="C194" s="710"/>
      <c r="D194" s="711"/>
      <c r="E194" s="710"/>
      <c r="F194" s="712"/>
      <c r="G194" s="712"/>
      <c r="H194" s="712"/>
      <c r="I194" s="677"/>
      <c r="J194" s="677"/>
      <c r="K194" s="677"/>
    </row>
    <row r="195" spans="1:11" x14ac:dyDescent="0.25">
      <c r="A195" s="709">
        <v>54660</v>
      </c>
      <c r="B195" s="709"/>
      <c r="C195" s="710"/>
      <c r="D195" s="711"/>
      <c r="E195" s="710"/>
      <c r="F195" s="712"/>
      <c r="G195" s="712"/>
      <c r="H195" s="712"/>
      <c r="I195" s="677"/>
      <c r="J195" s="677"/>
      <c r="K195" s="677"/>
    </row>
    <row r="196" spans="1:11" x14ac:dyDescent="0.25">
      <c r="A196" s="709">
        <v>54660</v>
      </c>
      <c r="B196" s="709"/>
      <c r="C196" s="710"/>
      <c r="D196" s="711"/>
      <c r="E196" s="710"/>
      <c r="F196" s="712"/>
      <c r="G196" s="712"/>
      <c r="H196" s="712"/>
      <c r="I196" s="677"/>
      <c r="J196" s="677"/>
      <c r="K196" s="677"/>
    </row>
    <row r="197" spans="1:11" x14ac:dyDescent="0.25">
      <c r="A197" s="709">
        <v>54660</v>
      </c>
      <c r="B197" s="709"/>
      <c r="C197" s="710"/>
      <c r="D197" s="711"/>
      <c r="E197" s="710"/>
      <c r="F197" s="712"/>
      <c r="G197" s="712"/>
      <c r="H197" s="712"/>
      <c r="I197" s="677"/>
      <c r="J197" s="677"/>
      <c r="K197" s="677"/>
    </row>
    <row r="198" spans="1:11" x14ac:dyDescent="0.25">
      <c r="A198" s="709">
        <v>54660</v>
      </c>
      <c r="B198" s="709"/>
      <c r="C198" s="710"/>
      <c r="D198" s="711"/>
      <c r="E198" s="710"/>
      <c r="F198" s="712"/>
      <c r="G198" s="712"/>
      <c r="H198" s="712"/>
      <c r="I198" s="677"/>
      <c r="J198" s="677"/>
      <c r="K198" s="677"/>
    </row>
    <row r="199" spans="1:11" x14ac:dyDescent="0.25">
      <c r="A199" s="709">
        <v>54660</v>
      </c>
      <c r="B199" s="709"/>
      <c r="C199" s="710"/>
      <c r="D199" s="711"/>
      <c r="E199" s="710"/>
      <c r="F199" s="712"/>
      <c r="G199" s="712"/>
      <c r="H199" s="712"/>
      <c r="I199" s="677"/>
      <c r="J199" s="677"/>
      <c r="K199" s="677"/>
    </row>
    <row r="200" spans="1:11" x14ac:dyDescent="0.25">
      <c r="A200" s="709">
        <v>54660</v>
      </c>
      <c r="B200" s="709"/>
      <c r="C200" s="710"/>
      <c r="D200" s="711"/>
      <c r="E200" s="710"/>
      <c r="F200" s="712"/>
      <c r="G200" s="712"/>
      <c r="H200" s="712"/>
      <c r="I200" s="677"/>
      <c r="J200" s="677"/>
      <c r="K200" s="677"/>
    </row>
    <row r="201" spans="1:11" x14ac:dyDescent="0.25">
      <c r="A201" s="709">
        <v>54660</v>
      </c>
      <c r="B201" s="709"/>
      <c r="C201" s="710"/>
      <c r="D201" s="711"/>
      <c r="E201" s="710"/>
      <c r="F201" s="712"/>
      <c r="G201" s="712"/>
      <c r="H201" s="712"/>
      <c r="I201" s="677"/>
      <c r="J201" s="677"/>
      <c r="K201" s="677"/>
    </row>
    <row r="202" spans="1:11" x14ac:dyDescent="0.25">
      <c r="A202" s="709">
        <v>54660</v>
      </c>
      <c r="B202" s="709"/>
      <c r="C202" s="710"/>
      <c r="D202" s="711"/>
      <c r="E202" s="710"/>
      <c r="F202" s="712"/>
      <c r="G202" s="712"/>
      <c r="H202" s="712"/>
      <c r="I202" s="677"/>
      <c r="J202" s="677"/>
      <c r="K202" s="677"/>
    </row>
    <row r="203" spans="1:11" x14ac:dyDescent="0.25">
      <c r="A203" s="709">
        <v>54660</v>
      </c>
      <c r="B203" s="709"/>
      <c r="C203" s="710"/>
      <c r="D203" s="711"/>
      <c r="E203" s="710"/>
      <c r="F203" s="712"/>
      <c r="G203" s="712"/>
      <c r="H203" s="712"/>
      <c r="I203" s="677"/>
      <c r="J203" s="677"/>
      <c r="K203" s="677"/>
    </row>
    <row r="204" spans="1:11" x14ac:dyDescent="0.25">
      <c r="A204" s="709">
        <v>54660</v>
      </c>
      <c r="B204" s="709"/>
      <c r="C204" s="710"/>
      <c r="D204" s="711"/>
      <c r="E204" s="710"/>
      <c r="F204" s="712"/>
      <c r="G204" s="712"/>
      <c r="H204" s="712"/>
      <c r="I204" s="677"/>
      <c r="J204" s="677"/>
      <c r="K204" s="677"/>
    </row>
    <row r="205" spans="1:11" x14ac:dyDescent="0.25">
      <c r="A205" s="709">
        <v>54660</v>
      </c>
      <c r="B205" s="709"/>
      <c r="C205" s="710"/>
      <c r="D205" s="711"/>
      <c r="E205" s="710"/>
      <c r="F205" s="712"/>
      <c r="G205" s="712"/>
      <c r="H205" s="712"/>
      <c r="I205" s="677"/>
      <c r="J205" s="677"/>
      <c r="K205" s="677"/>
    </row>
    <row r="206" spans="1:11" x14ac:dyDescent="0.25">
      <c r="A206" s="709">
        <v>54660</v>
      </c>
      <c r="B206" s="709"/>
      <c r="C206" s="710"/>
      <c r="D206" s="711"/>
      <c r="E206" s="710"/>
      <c r="F206" s="712"/>
      <c r="G206" s="712"/>
      <c r="H206" s="712"/>
      <c r="I206" s="677"/>
      <c r="J206" s="677"/>
      <c r="K206" s="677"/>
    </row>
    <row r="207" spans="1:11" x14ac:dyDescent="0.25">
      <c r="A207" s="709">
        <v>54660</v>
      </c>
      <c r="B207" s="709"/>
      <c r="C207" s="710"/>
      <c r="D207" s="711"/>
      <c r="E207" s="710"/>
      <c r="F207" s="712"/>
      <c r="G207" s="712"/>
      <c r="H207" s="712"/>
      <c r="I207" s="677"/>
      <c r="J207" s="677"/>
      <c r="K207" s="677"/>
    </row>
    <row r="208" spans="1:11" x14ac:dyDescent="0.25">
      <c r="A208" s="709">
        <v>54660</v>
      </c>
      <c r="B208" s="709"/>
      <c r="C208" s="710"/>
      <c r="D208" s="711"/>
      <c r="E208" s="710"/>
      <c r="F208" s="712"/>
      <c r="G208" s="712"/>
      <c r="H208" s="712"/>
      <c r="I208" s="677"/>
      <c r="J208" s="677"/>
      <c r="K208" s="677"/>
    </row>
    <row r="209" spans="1:11" x14ac:dyDescent="0.25">
      <c r="A209" s="709">
        <v>54660</v>
      </c>
      <c r="B209" s="709"/>
      <c r="C209" s="710"/>
      <c r="D209" s="711"/>
      <c r="E209" s="710"/>
      <c r="F209" s="712"/>
      <c r="G209" s="712"/>
      <c r="H209" s="712"/>
      <c r="I209" s="677"/>
      <c r="J209" s="677"/>
      <c r="K209" s="677"/>
    </row>
    <row r="210" spans="1:11" x14ac:dyDescent="0.25">
      <c r="A210" s="709">
        <v>54660</v>
      </c>
      <c r="B210" s="709"/>
      <c r="C210" s="710"/>
      <c r="D210" s="711"/>
      <c r="E210" s="710"/>
      <c r="F210" s="712"/>
      <c r="G210" s="712"/>
      <c r="H210" s="712"/>
      <c r="I210" s="677"/>
      <c r="J210" s="677"/>
      <c r="K210" s="677"/>
    </row>
    <row r="211" spans="1:11" x14ac:dyDescent="0.25">
      <c r="A211" s="709">
        <v>54660</v>
      </c>
      <c r="B211" s="709"/>
      <c r="C211" s="710"/>
      <c r="D211" s="711"/>
      <c r="E211" s="710"/>
      <c r="F211" s="712"/>
      <c r="G211" s="712"/>
      <c r="H211" s="712"/>
      <c r="I211" s="677"/>
      <c r="J211" s="677"/>
      <c r="K211" s="677"/>
    </row>
    <row r="212" spans="1:11" x14ac:dyDescent="0.25">
      <c r="A212" s="709">
        <v>54660</v>
      </c>
      <c r="B212" s="709"/>
      <c r="C212" s="710"/>
      <c r="D212" s="711"/>
      <c r="E212" s="710"/>
      <c r="F212" s="712"/>
      <c r="G212" s="712"/>
      <c r="H212" s="712"/>
      <c r="I212" s="677"/>
      <c r="J212" s="677"/>
      <c r="K212" s="677"/>
    </row>
    <row r="213" spans="1:11" x14ac:dyDescent="0.25">
      <c r="A213" s="709">
        <v>54660</v>
      </c>
      <c r="B213" s="709"/>
      <c r="C213" s="710"/>
      <c r="D213" s="711"/>
      <c r="E213" s="710"/>
      <c r="F213" s="712"/>
      <c r="G213" s="712"/>
      <c r="H213" s="712"/>
      <c r="I213" s="677"/>
      <c r="J213" s="677"/>
      <c r="K213" s="677"/>
    </row>
    <row r="214" spans="1:11" x14ac:dyDescent="0.25">
      <c r="A214" s="709">
        <v>54660</v>
      </c>
      <c r="B214" s="709"/>
      <c r="C214" s="710"/>
      <c r="D214" s="711"/>
      <c r="E214" s="710"/>
      <c r="F214" s="712"/>
      <c r="G214" s="712"/>
      <c r="H214" s="712"/>
      <c r="I214" s="677"/>
      <c r="J214" s="677"/>
      <c r="K214" s="677"/>
    </row>
    <row r="215" spans="1:11" x14ac:dyDescent="0.25">
      <c r="A215" s="709">
        <v>54660</v>
      </c>
      <c r="B215" s="709"/>
      <c r="C215" s="710"/>
      <c r="D215" s="711"/>
      <c r="E215" s="710"/>
      <c r="F215" s="712"/>
      <c r="G215" s="712"/>
      <c r="H215" s="712"/>
      <c r="I215" s="677"/>
      <c r="J215" s="677"/>
      <c r="K215" s="677"/>
    </row>
    <row r="216" spans="1:11" x14ac:dyDescent="0.25">
      <c r="A216" s="709">
        <v>54660</v>
      </c>
      <c r="B216" s="709"/>
      <c r="C216" s="710"/>
      <c r="D216" s="711"/>
      <c r="E216" s="710"/>
      <c r="F216" s="712"/>
      <c r="G216" s="712"/>
      <c r="H216" s="712"/>
      <c r="I216" s="677"/>
      <c r="J216" s="677"/>
      <c r="K216" s="677"/>
    </row>
    <row r="217" spans="1:11" x14ac:dyDescent="0.25">
      <c r="A217" s="709">
        <v>54660</v>
      </c>
      <c r="B217" s="709"/>
      <c r="C217" s="710"/>
      <c r="D217" s="711"/>
      <c r="E217" s="710"/>
      <c r="F217" s="712"/>
      <c r="G217" s="712"/>
      <c r="H217" s="712"/>
      <c r="I217" s="677"/>
      <c r="J217" s="677"/>
      <c r="K217" s="677"/>
    </row>
    <row r="218" spans="1:11" x14ac:dyDescent="0.25">
      <c r="A218" s="709">
        <v>54660</v>
      </c>
      <c r="B218" s="709"/>
      <c r="C218" s="710"/>
      <c r="D218" s="711"/>
      <c r="E218" s="710"/>
      <c r="F218" s="712"/>
      <c r="G218" s="712"/>
      <c r="H218" s="712"/>
      <c r="I218" s="677"/>
      <c r="J218" s="677"/>
      <c r="K218" s="677"/>
    </row>
    <row r="219" spans="1:11" x14ac:dyDescent="0.25">
      <c r="A219" s="709">
        <v>54660</v>
      </c>
      <c r="B219" s="709"/>
      <c r="C219" s="710"/>
      <c r="D219" s="711"/>
      <c r="E219" s="710"/>
      <c r="F219" s="712"/>
      <c r="G219" s="712"/>
      <c r="H219" s="712"/>
      <c r="I219" s="677"/>
      <c r="J219" s="677"/>
      <c r="K219" s="677"/>
    </row>
    <row r="220" spans="1:11" x14ac:dyDescent="0.25">
      <c r="A220" s="709">
        <v>54660</v>
      </c>
      <c r="B220" s="709"/>
      <c r="C220" s="710"/>
      <c r="D220" s="711"/>
      <c r="E220" s="710"/>
      <c r="F220" s="712"/>
      <c r="G220" s="712"/>
      <c r="H220" s="712"/>
      <c r="I220" s="677"/>
      <c r="J220" s="677"/>
      <c r="K220" s="677"/>
    </row>
    <row r="221" spans="1:11" x14ac:dyDescent="0.25">
      <c r="A221" s="709">
        <v>54660</v>
      </c>
      <c r="B221" s="709"/>
      <c r="C221" s="710"/>
      <c r="D221" s="711"/>
      <c r="E221" s="710"/>
      <c r="F221" s="712"/>
      <c r="G221" s="712"/>
      <c r="H221" s="712"/>
      <c r="I221" s="677"/>
      <c r="J221" s="677"/>
      <c r="K221" s="677"/>
    </row>
    <row r="222" spans="1:11" x14ac:dyDescent="0.25">
      <c r="A222" s="709">
        <v>54660</v>
      </c>
      <c r="B222" s="709"/>
      <c r="C222" s="710"/>
      <c r="D222" s="711"/>
      <c r="E222" s="710"/>
      <c r="F222" s="712"/>
      <c r="G222" s="712"/>
      <c r="H222" s="712"/>
      <c r="I222" s="677"/>
      <c r="J222" s="677"/>
      <c r="K222" s="677"/>
    </row>
    <row r="223" spans="1:11" x14ac:dyDescent="0.25">
      <c r="A223" s="709">
        <v>54660</v>
      </c>
      <c r="B223" s="709"/>
      <c r="C223" s="710"/>
      <c r="D223" s="711"/>
      <c r="E223" s="710"/>
      <c r="F223" s="712"/>
      <c r="G223" s="712"/>
      <c r="H223" s="712"/>
      <c r="I223" s="677"/>
      <c r="J223" s="677"/>
      <c r="K223" s="677"/>
    </row>
    <row r="224" spans="1:11" x14ac:dyDescent="0.25">
      <c r="A224" s="709">
        <v>54660</v>
      </c>
      <c r="B224" s="709"/>
      <c r="C224" s="710"/>
      <c r="D224" s="711"/>
      <c r="E224" s="710"/>
      <c r="F224" s="712"/>
      <c r="G224" s="712"/>
      <c r="H224" s="712"/>
      <c r="I224" s="677"/>
      <c r="J224" s="677"/>
      <c r="K224" s="677"/>
    </row>
    <row r="225" spans="1:11" x14ac:dyDescent="0.25">
      <c r="A225" s="709">
        <v>54660</v>
      </c>
      <c r="B225" s="709"/>
      <c r="C225" s="710"/>
      <c r="D225" s="711"/>
      <c r="E225" s="710"/>
      <c r="F225" s="712"/>
      <c r="G225" s="712"/>
      <c r="H225" s="712"/>
      <c r="I225" s="677"/>
      <c r="J225" s="677"/>
      <c r="K225" s="677"/>
    </row>
    <row r="226" spans="1:11" x14ac:dyDescent="0.25">
      <c r="A226" s="739">
        <v>54660</v>
      </c>
      <c r="B226" s="739"/>
      <c r="C226" s="740"/>
      <c r="D226" s="741"/>
      <c r="E226" s="740"/>
      <c r="F226" s="2"/>
      <c r="G226" s="2"/>
      <c r="H226" s="2"/>
    </row>
    <row r="227" spans="1:11" x14ac:dyDescent="0.25">
      <c r="A227" s="739">
        <v>54660</v>
      </c>
      <c r="B227" s="739"/>
      <c r="C227" s="740"/>
      <c r="D227" s="741"/>
      <c r="E227" s="740"/>
      <c r="F227" s="2"/>
      <c r="G227" s="2"/>
      <c r="H227" s="2"/>
    </row>
    <row r="228" spans="1:11" x14ac:dyDescent="0.25">
      <c r="A228" s="739">
        <v>54660</v>
      </c>
      <c r="B228" s="739"/>
      <c r="C228" s="740"/>
      <c r="D228" s="741"/>
      <c r="E228" s="740"/>
      <c r="F228" s="2"/>
      <c r="G228" s="2"/>
      <c r="H228" s="2"/>
    </row>
    <row r="229" spans="1:11" x14ac:dyDescent="0.25">
      <c r="A229" s="739">
        <v>54660</v>
      </c>
      <c r="B229" s="739"/>
      <c r="C229" s="740"/>
      <c r="D229" s="741"/>
      <c r="E229" s="740"/>
      <c r="F229" s="2"/>
      <c r="G229" s="2"/>
      <c r="H229" s="2"/>
    </row>
    <row r="230" spans="1:11" x14ac:dyDescent="0.25">
      <c r="A230" s="739">
        <v>54660</v>
      </c>
      <c r="B230" s="739"/>
      <c r="C230" s="740"/>
      <c r="D230" s="741"/>
      <c r="E230" s="740"/>
      <c r="F230" s="2"/>
      <c r="G230" s="2"/>
      <c r="H230" s="2"/>
    </row>
    <row r="231" spans="1:11" x14ac:dyDescent="0.25">
      <c r="A231" s="739">
        <v>54660</v>
      </c>
      <c r="B231" s="739"/>
      <c r="C231" s="740"/>
      <c r="D231" s="741"/>
      <c r="E231" s="740"/>
      <c r="F231" s="2"/>
      <c r="G231" s="2"/>
      <c r="H231" s="2"/>
    </row>
    <row r="232" spans="1:11" x14ac:dyDescent="0.25">
      <c r="A232" s="739">
        <v>54660</v>
      </c>
      <c r="B232" s="739"/>
      <c r="C232" s="740"/>
      <c r="D232" s="741"/>
      <c r="E232" s="740"/>
      <c r="F232" s="2"/>
      <c r="G232" s="2"/>
      <c r="H232" s="2"/>
    </row>
    <row r="233" spans="1:11" x14ac:dyDescent="0.25">
      <c r="A233" s="739">
        <v>54660</v>
      </c>
      <c r="B233" s="739"/>
      <c r="C233" s="740"/>
      <c r="D233" s="741"/>
      <c r="E233" s="740"/>
      <c r="F233" s="2"/>
      <c r="G233" s="2"/>
      <c r="H233" s="2"/>
    </row>
    <row r="234" spans="1:11" x14ac:dyDescent="0.25">
      <c r="A234" s="739">
        <v>54660</v>
      </c>
      <c r="B234" s="739"/>
      <c r="C234" s="740"/>
      <c r="D234" s="741"/>
      <c r="E234" s="740"/>
      <c r="F234" s="2"/>
      <c r="G234" s="2"/>
      <c r="H234" s="2"/>
    </row>
    <row r="235" spans="1:11" x14ac:dyDescent="0.25">
      <c r="A235" s="739">
        <v>54660</v>
      </c>
      <c r="B235" s="739"/>
      <c r="C235" s="740"/>
      <c r="D235" s="741"/>
      <c r="E235" s="740"/>
      <c r="F235" s="2"/>
      <c r="G235" s="2"/>
      <c r="H235" s="2"/>
    </row>
    <row r="236" spans="1:11" x14ac:dyDescent="0.25">
      <c r="A236" s="739">
        <v>54660</v>
      </c>
      <c r="B236" s="739"/>
      <c r="C236" s="740"/>
      <c r="D236" s="741"/>
      <c r="E236" s="740"/>
      <c r="F236" s="2"/>
      <c r="G236" s="2"/>
      <c r="H236" s="2"/>
    </row>
    <row r="237" spans="1:11" x14ac:dyDescent="0.25">
      <c r="A237" s="739">
        <v>54660</v>
      </c>
      <c r="B237" s="739"/>
      <c r="C237" s="740"/>
      <c r="D237" s="741"/>
      <c r="E237" s="740"/>
      <c r="F237" s="2"/>
      <c r="G237" s="2"/>
      <c r="H237" s="2"/>
    </row>
    <row r="238" spans="1:11" x14ac:dyDescent="0.25">
      <c r="A238" s="739">
        <v>54660</v>
      </c>
      <c r="B238" s="739"/>
      <c r="C238" s="740"/>
      <c r="D238" s="741"/>
      <c r="E238" s="740"/>
      <c r="F238" s="2"/>
      <c r="G238" s="2"/>
      <c r="H238" s="2"/>
    </row>
    <row r="239" spans="1:11" x14ac:dyDescent="0.25">
      <c r="A239" s="739">
        <v>54660</v>
      </c>
      <c r="B239" s="739"/>
      <c r="C239" s="740"/>
      <c r="D239" s="741"/>
      <c r="E239" s="740"/>
      <c r="F239" s="2"/>
      <c r="G239" s="2"/>
      <c r="H239" s="2"/>
    </row>
    <row r="240" spans="1:11" x14ac:dyDescent="0.25">
      <c r="A240" s="739">
        <v>54660</v>
      </c>
      <c r="B240" s="739"/>
      <c r="C240" s="740"/>
      <c r="D240" s="741"/>
      <c r="E240" s="740"/>
      <c r="F240" s="2"/>
      <c r="G240" s="2"/>
      <c r="H240" s="2"/>
    </row>
    <row r="241" spans="1:8" x14ac:dyDescent="0.25">
      <c r="A241" s="739">
        <v>54660</v>
      </c>
      <c r="B241" s="739"/>
      <c r="C241" s="740"/>
      <c r="D241" s="741"/>
      <c r="E241" s="740"/>
      <c r="F241" s="2"/>
      <c r="G241" s="2"/>
      <c r="H241" s="2"/>
    </row>
    <row r="242" spans="1:8" x14ac:dyDescent="0.25">
      <c r="A242" s="739">
        <v>54660</v>
      </c>
      <c r="B242" s="739"/>
      <c r="C242" s="740"/>
      <c r="D242" s="741"/>
      <c r="E242" s="740"/>
      <c r="F242" s="2"/>
      <c r="G242" s="2"/>
      <c r="H242" s="2"/>
    </row>
    <row r="243" spans="1:8" x14ac:dyDescent="0.25">
      <c r="A243" s="739">
        <v>54660</v>
      </c>
      <c r="B243" s="739"/>
      <c r="C243" s="740"/>
      <c r="D243" s="740"/>
      <c r="E243" s="740"/>
      <c r="F243" s="2"/>
      <c r="G243" s="2"/>
      <c r="H243" s="2"/>
    </row>
    <row r="244" spans="1:8" x14ac:dyDescent="0.25">
      <c r="A244" s="739">
        <v>54660</v>
      </c>
      <c r="B244" s="739"/>
      <c r="C244" s="740"/>
      <c r="D244" s="740"/>
      <c r="E244" s="740"/>
      <c r="F244" s="2"/>
      <c r="G244" s="2"/>
      <c r="H244" s="2"/>
    </row>
    <row r="245" spans="1:8" x14ac:dyDescent="0.25">
      <c r="A245" s="739">
        <v>54660</v>
      </c>
      <c r="B245" s="739"/>
      <c r="C245" s="740"/>
      <c r="D245" s="740"/>
      <c r="E245" s="740"/>
      <c r="F245" s="2"/>
      <c r="G245" s="2"/>
      <c r="H245" s="2"/>
    </row>
    <row r="246" spans="1:8" x14ac:dyDescent="0.25">
      <c r="A246" s="739">
        <v>54660</v>
      </c>
      <c r="B246" s="739"/>
      <c r="C246" s="740"/>
      <c r="D246" s="740"/>
      <c r="E246" s="740"/>
      <c r="F246" s="2"/>
      <c r="G246" s="2"/>
      <c r="H246" s="2"/>
    </row>
    <row r="247" spans="1:8" x14ac:dyDescent="0.25">
      <c r="A247" s="739">
        <v>54660</v>
      </c>
      <c r="B247" s="739"/>
      <c r="C247" s="740"/>
      <c r="D247" s="740"/>
      <c r="E247" s="740"/>
      <c r="F247" s="2"/>
      <c r="G247" s="2"/>
      <c r="H247" s="2"/>
    </row>
    <row r="248" spans="1:8" x14ac:dyDescent="0.25">
      <c r="A248" s="738">
        <v>54660</v>
      </c>
      <c r="B248" s="739"/>
      <c r="C248" s="2"/>
      <c r="D248" s="2"/>
      <c r="E248" s="2"/>
      <c r="F248" s="2"/>
      <c r="G248" s="2"/>
      <c r="H248" s="2"/>
    </row>
    <row r="249" spans="1:8" x14ac:dyDescent="0.25">
      <c r="A249" s="738">
        <v>54660</v>
      </c>
      <c r="B249" s="739"/>
      <c r="C249" s="2"/>
      <c r="D249" s="2"/>
      <c r="E249" s="2"/>
      <c r="F249" s="2"/>
      <c r="G249" s="2"/>
      <c r="H249" s="2"/>
    </row>
    <row r="250" spans="1:8" x14ac:dyDescent="0.25">
      <c r="A250" s="738">
        <v>54660</v>
      </c>
      <c r="B250" s="739"/>
      <c r="C250" s="2"/>
      <c r="D250" s="2"/>
      <c r="E250" s="2"/>
      <c r="F250" s="2"/>
      <c r="G250" s="2"/>
      <c r="H250" s="2"/>
    </row>
    <row r="251" spans="1:8" x14ac:dyDescent="0.25">
      <c r="A251" s="738">
        <v>54660</v>
      </c>
      <c r="B251" s="739"/>
      <c r="C251" s="2"/>
      <c r="D251" s="2"/>
      <c r="E251" s="2"/>
      <c r="F251" s="2"/>
      <c r="G251" s="2"/>
      <c r="H251" s="2"/>
    </row>
    <row r="252" spans="1:8" x14ac:dyDescent="0.25">
      <c r="A252" s="738">
        <v>54660</v>
      </c>
      <c r="B252" s="739"/>
      <c r="C252" s="2"/>
      <c r="D252" s="2"/>
      <c r="E252" s="2"/>
      <c r="F252" s="2"/>
      <c r="G252" s="2"/>
      <c r="H252" s="2"/>
    </row>
    <row r="253" spans="1:8" x14ac:dyDescent="0.25">
      <c r="A253" s="738">
        <v>54660</v>
      </c>
      <c r="B253" s="739"/>
      <c r="C253" s="2"/>
      <c r="D253" s="2"/>
      <c r="E253" s="2"/>
      <c r="F253" s="2"/>
      <c r="G253" s="2"/>
      <c r="H253" s="2"/>
    </row>
    <row r="254" spans="1:8" x14ac:dyDescent="0.25">
      <c r="A254" s="738">
        <v>54660</v>
      </c>
      <c r="B254" s="739"/>
      <c r="C254" s="2"/>
      <c r="D254" s="2"/>
      <c r="E254" s="2"/>
      <c r="F254" s="2"/>
      <c r="G254" s="2"/>
      <c r="H254" s="2"/>
    </row>
    <row r="255" spans="1:8" x14ac:dyDescent="0.25">
      <c r="A255" s="738">
        <v>54660</v>
      </c>
      <c r="B255" s="739"/>
      <c r="C255" s="2"/>
      <c r="D255" s="2"/>
      <c r="E255" s="2"/>
      <c r="F255" s="2"/>
      <c r="G255" s="2"/>
      <c r="H255" s="2"/>
    </row>
    <row r="256" spans="1:8" x14ac:dyDescent="0.25">
      <c r="A256" s="738">
        <v>54660</v>
      </c>
      <c r="B256" s="739"/>
      <c r="C256" s="2"/>
      <c r="D256" s="2"/>
      <c r="E256" s="2"/>
      <c r="F256" s="2"/>
      <c r="G256" s="2"/>
      <c r="H256" s="2"/>
    </row>
    <row r="257" spans="1:8" x14ac:dyDescent="0.25">
      <c r="A257" s="738">
        <v>54660</v>
      </c>
      <c r="B257" s="739"/>
      <c r="C257" s="2"/>
      <c r="D257" s="2"/>
      <c r="E257" s="2"/>
      <c r="F257" s="2"/>
      <c r="G257" s="2"/>
      <c r="H257" s="2"/>
    </row>
    <row r="258" spans="1:8" x14ac:dyDescent="0.25">
      <c r="A258" s="738">
        <v>54660</v>
      </c>
      <c r="B258" s="739"/>
      <c r="C258" s="2"/>
      <c r="D258" s="2"/>
      <c r="E258" s="2"/>
      <c r="F258" s="2"/>
      <c r="G258" s="2"/>
      <c r="H258" s="2"/>
    </row>
    <row r="259" spans="1:8" x14ac:dyDescent="0.25">
      <c r="A259" s="738">
        <v>54660</v>
      </c>
      <c r="B259" s="739"/>
      <c r="C259" s="2"/>
      <c r="D259" s="2"/>
      <c r="E259" s="2"/>
      <c r="F259" s="2"/>
      <c r="G259" s="2"/>
      <c r="H259" s="2"/>
    </row>
    <row r="260" spans="1:8" x14ac:dyDescent="0.25">
      <c r="A260" s="738">
        <v>54660</v>
      </c>
      <c r="B260" s="739"/>
      <c r="C260" s="2"/>
      <c r="D260" s="2"/>
      <c r="E260" s="2"/>
      <c r="F260" s="2"/>
      <c r="G260" s="2"/>
      <c r="H260" s="2"/>
    </row>
    <row r="261" spans="1:8" x14ac:dyDescent="0.25">
      <c r="A261" s="738">
        <v>54660</v>
      </c>
      <c r="B261" s="739"/>
      <c r="C261" s="2"/>
      <c r="D261" s="2"/>
      <c r="E261" s="2"/>
      <c r="F261" s="2"/>
      <c r="G261" s="2"/>
      <c r="H261" s="2"/>
    </row>
    <row r="262" spans="1:8" x14ac:dyDescent="0.25">
      <c r="A262" s="738">
        <v>54660</v>
      </c>
      <c r="B262" s="739"/>
      <c r="C262" s="2"/>
      <c r="D262" s="2"/>
      <c r="E262" s="2"/>
      <c r="F262" s="2"/>
      <c r="G262" s="2"/>
      <c r="H262" s="2"/>
    </row>
    <row r="263" spans="1:8" x14ac:dyDescent="0.25">
      <c r="A263" s="738">
        <v>54660</v>
      </c>
      <c r="B263" s="739"/>
      <c r="C263" s="2"/>
      <c r="D263" s="2"/>
      <c r="E263" s="2"/>
      <c r="F263" s="2"/>
      <c r="G263" s="2"/>
    </row>
    <row r="264" spans="1:8" x14ac:dyDescent="0.25">
      <c r="A264" s="738">
        <v>54660</v>
      </c>
      <c r="B264" s="739"/>
      <c r="C264" s="2"/>
      <c r="D264" s="2"/>
      <c r="E264" s="2"/>
      <c r="F264" s="2"/>
      <c r="G264" s="2"/>
    </row>
    <row r="265" spans="1:8" x14ac:dyDescent="0.25">
      <c r="A265" s="738">
        <v>54660</v>
      </c>
      <c r="B265" s="739"/>
      <c r="C265" s="2"/>
      <c r="D265" s="2"/>
      <c r="E265" s="2"/>
      <c r="F265" s="2"/>
      <c r="G265" s="2"/>
    </row>
    <row r="266" spans="1:8" x14ac:dyDescent="0.25">
      <c r="A266" s="738">
        <v>54660</v>
      </c>
      <c r="B266" s="739"/>
      <c r="C266" s="2"/>
      <c r="D266" s="2"/>
      <c r="E266" s="2"/>
      <c r="F266" s="2"/>
      <c r="G266" s="2"/>
    </row>
    <row r="267" spans="1:8" x14ac:dyDescent="0.25">
      <c r="A267" s="738">
        <v>54660</v>
      </c>
      <c r="B267" s="739"/>
      <c r="C267" s="2"/>
      <c r="D267" s="2"/>
      <c r="E267" s="2"/>
      <c r="F267" s="2"/>
      <c r="G267" s="2"/>
    </row>
    <row r="268" spans="1:8" x14ac:dyDescent="0.25">
      <c r="A268" s="738">
        <v>54660</v>
      </c>
      <c r="B268" s="739"/>
      <c r="C268" s="2"/>
      <c r="D268" s="2"/>
      <c r="E268" s="2"/>
      <c r="F268" s="2"/>
      <c r="G268" s="2"/>
    </row>
    <row r="269" spans="1:8" x14ac:dyDescent="0.25">
      <c r="A269" s="738">
        <v>54660</v>
      </c>
      <c r="B269" s="739"/>
      <c r="C269" s="2"/>
      <c r="D269" s="2"/>
      <c r="E269" s="2"/>
      <c r="F269" s="2"/>
      <c r="G269" s="2"/>
    </row>
    <row r="270" spans="1:8" x14ac:dyDescent="0.25">
      <c r="A270" s="738">
        <v>54660</v>
      </c>
      <c r="B270" s="739"/>
      <c r="C270" s="2"/>
      <c r="D270" s="2"/>
      <c r="E270" s="2"/>
      <c r="F270" s="2"/>
      <c r="G270" s="2"/>
    </row>
    <row r="271" spans="1:8" x14ac:dyDescent="0.25">
      <c r="A271" s="738">
        <v>54660</v>
      </c>
      <c r="B271" s="739"/>
      <c r="C271" s="2"/>
      <c r="D271" s="2"/>
      <c r="E271" s="2"/>
      <c r="F271" s="2"/>
      <c r="G271" s="2"/>
    </row>
    <row r="272" spans="1:8" x14ac:dyDescent="0.25">
      <c r="A272" s="738">
        <v>54660</v>
      </c>
      <c r="B272" s="739"/>
      <c r="C272" s="2"/>
      <c r="D272" s="2"/>
      <c r="E272" s="2"/>
      <c r="F272" s="2"/>
      <c r="G272" s="2"/>
    </row>
    <row r="273" spans="1:7" x14ac:dyDescent="0.25">
      <c r="A273" s="738">
        <v>54660</v>
      </c>
      <c r="B273" s="739"/>
      <c r="C273" s="2"/>
      <c r="D273" s="2"/>
      <c r="E273" s="2"/>
      <c r="F273" s="2"/>
      <c r="G273" s="2"/>
    </row>
    <row r="274" spans="1:7" x14ac:dyDescent="0.25">
      <c r="A274" s="738">
        <v>54660</v>
      </c>
      <c r="B274" s="739"/>
      <c r="C274" s="2"/>
      <c r="D274" s="2"/>
      <c r="E274" s="2"/>
      <c r="F274" s="2"/>
      <c r="G274" s="2"/>
    </row>
    <row r="275" spans="1:7" x14ac:dyDescent="0.25">
      <c r="A275" s="738">
        <v>54660</v>
      </c>
      <c r="B275" s="739"/>
      <c r="C275" s="2"/>
      <c r="D275" s="2"/>
      <c r="E275" s="2"/>
      <c r="F275" s="2"/>
      <c r="G275" s="2"/>
    </row>
    <row r="276" spans="1:7" x14ac:dyDescent="0.25">
      <c r="A276" s="738">
        <v>54660</v>
      </c>
      <c r="B276" s="739"/>
      <c r="C276" s="2"/>
      <c r="D276" s="2"/>
      <c r="E276" s="2"/>
      <c r="F276" s="2"/>
      <c r="G276" s="2"/>
    </row>
    <row r="277" spans="1:7" x14ac:dyDescent="0.25">
      <c r="A277" s="738">
        <v>54660</v>
      </c>
      <c r="B277" s="739"/>
      <c r="C277" s="2"/>
      <c r="D277" s="2"/>
      <c r="E277" s="2"/>
      <c r="F277" s="2"/>
      <c r="G277" s="2"/>
    </row>
    <row r="278" spans="1:7" x14ac:dyDescent="0.25">
      <c r="A278" s="738">
        <v>54660</v>
      </c>
      <c r="B278" s="739"/>
      <c r="C278" s="2"/>
      <c r="D278" s="2"/>
      <c r="E278" s="2"/>
      <c r="F278" s="2"/>
      <c r="G278" s="2"/>
    </row>
    <row r="279" spans="1:7" x14ac:dyDescent="0.25">
      <c r="A279" s="738">
        <v>54660</v>
      </c>
      <c r="B279" s="739"/>
      <c r="C279" s="2"/>
      <c r="D279" s="2"/>
      <c r="E279" s="2"/>
      <c r="F279" s="2"/>
      <c r="G279" s="2"/>
    </row>
    <row r="280" spans="1:7" x14ac:dyDescent="0.25">
      <c r="A280" s="738">
        <v>54660</v>
      </c>
      <c r="B280" s="739"/>
      <c r="C280" s="2"/>
      <c r="D280" s="2"/>
      <c r="E280" s="2"/>
      <c r="F280" s="2"/>
      <c r="G280" s="2"/>
    </row>
    <row r="281" spans="1:7" x14ac:dyDescent="0.25">
      <c r="A281" s="738">
        <v>54660</v>
      </c>
      <c r="B281" s="739"/>
      <c r="C281" s="2"/>
      <c r="D281" s="2"/>
      <c r="E281" s="2"/>
      <c r="F281" s="2"/>
      <c r="G281" s="2"/>
    </row>
    <row r="282" spans="1:7" x14ac:dyDescent="0.25">
      <c r="A282" s="738">
        <v>54660</v>
      </c>
      <c r="B282" s="739"/>
      <c r="C282" s="2"/>
      <c r="D282" s="2"/>
      <c r="E282" s="2"/>
      <c r="F282" s="2"/>
      <c r="G282" s="2"/>
    </row>
    <row r="283" spans="1:7" x14ac:dyDescent="0.25">
      <c r="A283" s="738">
        <v>54660</v>
      </c>
      <c r="B283" s="739"/>
      <c r="C283" s="2"/>
      <c r="D283" s="2"/>
      <c r="E283" s="2"/>
      <c r="F283" s="2"/>
      <c r="G283" s="2"/>
    </row>
    <row r="284" spans="1:7" x14ac:dyDescent="0.25">
      <c r="A284" s="738">
        <v>54660</v>
      </c>
      <c r="B284" s="739"/>
      <c r="C284" s="2"/>
      <c r="D284" s="2"/>
      <c r="E284" s="2"/>
      <c r="F284" s="2"/>
      <c r="G284" s="2"/>
    </row>
    <row r="285" spans="1:7" x14ac:dyDescent="0.25">
      <c r="A285" s="738">
        <v>54660</v>
      </c>
      <c r="B285" s="739"/>
      <c r="C285" s="2"/>
      <c r="D285" s="2"/>
      <c r="E285" s="2"/>
      <c r="F285" s="2"/>
      <c r="G285" s="2"/>
    </row>
    <row r="286" spans="1:7" x14ac:dyDescent="0.25">
      <c r="A286" s="738">
        <v>54660</v>
      </c>
      <c r="B286" s="739"/>
      <c r="C286" s="2"/>
      <c r="D286" s="2"/>
      <c r="E286" s="2"/>
      <c r="F286" s="2"/>
      <c r="G286" s="2"/>
    </row>
    <row r="287" spans="1:7" x14ac:dyDescent="0.25">
      <c r="A287" s="738">
        <v>54660</v>
      </c>
      <c r="B287" s="739"/>
      <c r="C287" s="2"/>
      <c r="D287" s="2"/>
      <c r="E287" s="2"/>
      <c r="F287" s="2"/>
      <c r="G287" s="2"/>
    </row>
    <row r="288" spans="1:7" x14ac:dyDescent="0.25">
      <c r="A288" s="738">
        <v>54660</v>
      </c>
      <c r="B288" s="739"/>
      <c r="C288" s="2"/>
      <c r="D288" s="2"/>
      <c r="E288" s="2"/>
      <c r="F288" s="2"/>
      <c r="G288" s="2"/>
    </row>
    <row r="289" spans="1:7" x14ac:dyDescent="0.25">
      <c r="A289" s="738">
        <v>54660</v>
      </c>
      <c r="B289" s="739"/>
      <c r="C289" s="2"/>
      <c r="D289" s="2"/>
      <c r="E289" s="2"/>
      <c r="F289" s="2"/>
      <c r="G289" s="2"/>
    </row>
    <row r="290" spans="1:7" x14ac:dyDescent="0.25">
      <c r="A290" s="738">
        <v>54660</v>
      </c>
      <c r="B290" s="739"/>
      <c r="C290" s="2"/>
      <c r="D290" s="2"/>
      <c r="E290" s="2"/>
      <c r="F290" s="2"/>
      <c r="G290" s="2"/>
    </row>
    <row r="291" spans="1:7" x14ac:dyDescent="0.25">
      <c r="A291" s="738">
        <v>54660</v>
      </c>
      <c r="B291" s="739"/>
      <c r="C291" s="2"/>
      <c r="D291" s="2"/>
      <c r="E291" s="2"/>
      <c r="F291" s="2"/>
      <c r="G291" s="2"/>
    </row>
    <row r="292" spans="1:7" x14ac:dyDescent="0.25">
      <c r="A292" s="738">
        <v>54660</v>
      </c>
      <c r="B292" s="739"/>
      <c r="C292" s="2"/>
      <c r="D292" s="2"/>
      <c r="E292" s="2"/>
      <c r="F292" s="2"/>
      <c r="G292" s="2"/>
    </row>
    <row r="293" spans="1:7" x14ac:dyDescent="0.25">
      <c r="A293" s="738">
        <v>54660</v>
      </c>
      <c r="B293" s="739"/>
      <c r="C293" s="2"/>
      <c r="D293" s="2"/>
      <c r="E293" s="2"/>
      <c r="F293" s="2"/>
      <c r="G293" s="2"/>
    </row>
    <row r="294" spans="1:7" x14ac:dyDescent="0.25">
      <c r="A294" s="738">
        <v>54660</v>
      </c>
      <c r="B294" s="739"/>
      <c r="C294" s="2"/>
      <c r="D294" s="2"/>
      <c r="E294" s="2"/>
      <c r="F294" s="2"/>
      <c r="G294" s="2"/>
    </row>
    <row r="295" spans="1:7" x14ac:dyDescent="0.25">
      <c r="A295" s="738">
        <v>54660</v>
      </c>
      <c r="B295" s="739"/>
      <c r="C295" s="2"/>
      <c r="D295" s="2"/>
      <c r="E295" s="2"/>
      <c r="F295" s="2"/>
      <c r="G295" s="2"/>
    </row>
    <row r="296" spans="1:7" x14ac:dyDescent="0.25">
      <c r="A296" s="738">
        <v>54660</v>
      </c>
      <c r="B296" s="739"/>
      <c r="C296" s="2"/>
      <c r="D296" s="2"/>
      <c r="E296" s="2"/>
      <c r="F296" s="2"/>
      <c r="G296" s="2"/>
    </row>
    <row r="297" spans="1:7" x14ac:dyDescent="0.25">
      <c r="A297" s="738">
        <v>54660</v>
      </c>
      <c r="B297" s="739"/>
      <c r="C297" s="2"/>
      <c r="D297" s="2"/>
      <c r="E297" s="2"/>
      <c r="F297" s="2"/>
      <c r="G297" s="2"/>
    </row>
    <row r="298" spans="1:7" x14ac:dyDescent="0.25">
      <c r="A298" s="738">
        <v>54660</v>
      </c>
      <c r="B298" s="739"/>
      <c r="C298" s="2"/>
      <c r="D298" s="2"/>
      <c r="E298" s="2"/>
      <c r="F298" s="2"/>
      <c r="G298" s="2"/>
    </row>
    <row r="299" spans="1:7" x14ac:dyDescent="0.25">
      <c r="A299" s="738">
        <v>54660</v>
      </c>
      <c r="B299" s="739"/>
      <c r="C299" s="2"/>
      <c r="D299" s="2"/>
      <c r="E299" s="2"/>
      <c r="F299" s="2"/>
      <c r="G299" s="2"/>
    </row>
    <row r="300" spans="1:7" x14ac:dyDescent="0.25">
      <c r="A300" s="738">
        <v>54660</v>
      </c>
      <c r="B300" s="739"/>
      <c r="C300" s="2"/>
      <c r="D300" s="2"/>
      <c r="E300" s="2"/>
      <c r="F300" s="2"/>
      <c r="G300" s="2"/>
    </row>
    <row r="301" spans="1:7" x14ac:dyDescent="0.25">
      <c r="A301" s="738">
        <v>54660</v>
      </c>
      <c r="B301" s="739"/>
      <c r="C301" s="2"/>
      <c r="D301" s="2"/>
      <c r="E301" s="2"/>
      <c r="F301" s="2"/>
      <c r="G301" s="2"/>
    </row>
    <row r="302" spans="1:7" x14ac:dyDescent="0.25">
      <c r="A302" s="738">
        <v>54660</v>
      </c>
      <c r="B302" s="739"/>
      <c r="C302" s="2"/>
      <c r="D302" s="2"/>
      <c r="E302" s="2"/>
      <c r="F302" s="2"/>
      <c r="G302" s="2"/>
    </row>
    <row r="303" spans="1:7" x14ac:dyDescent="0.25">
      <c r="A303" s="738">
        <v>54660</v>
      </c>
      <c r="B303" s="739"/>
      <c r="C303" s="2"/>
      <c r="D303" s="2"/>
      <c r="E303" s="2"/>
      <c r="F303" s="2"/>
      <c r="G303" s="2"/>
    </row>
    <row r="304" spans="1:7" x14ac:dyDescent="0.25">
      <c r="A304" s="738">
        <v>54660</v>
      </c>
      <c r="B304" s="739"/>
      <c r="C304" s="2"/>
      <c r="D304" s="2"/>
      <c r="E304" s="2"/>
      <c r="F304" s="2"/>
      <c r="G304" s="2"/>
    </row>
    <row r="305" spans="1:7" x14ac:dyDescent="0.25">
      <c r="A305" s="738">
        <v>54660</v>
      </c>
      <c r="B305" s="739"/>
      <c r="C305" s="2"/>
      <c r="D305" s="2"/>
      <c r="E305" s="2"/>
      <c r="F305" s="2"/>
      <c r="G305" s="2"/>
    </row>
    <row r="306" spans="1:7" x14ac:dyDescent="0.25">
      <c r="A306" s="738">
        <v>54660</v>
      </c>
      <c r="B306" s="739"/>
      <c r="C306" s="2"/>
      <c r="D306" s="2"/>
      <c r="E306" s="2"/>
      <c r="F306" s="2"/>
      <c r="G306" s="2"/>
    </row>
    <row r="307" spans="1:7" x14ac:dyDescent="0.25">
      <c r="A307" s="738">
        <v>54660</v>
      </c>
      <c r="B307" s="739"/>
      <c r="C307" s="2"/>
      <c r="D307" s="2"/>
      <c r="E307" s="2"/>
      <c r="F307" s="2"/>
      <c r="G307" s="2"/>
    </row>
    <row r="308" spans="1:7" x14ac:dyDescent="0.25">
      <c r="A308" s="738">
        <v>54660</v>
      </c>
      <c r="B308" s="739"/>
      <c r="C308" s="2"/>
      <c r="D308" s="2"/>
      <c r="E308" s="2"/>
      <c r="F308" s="2"/>
      <c r="G308" s="2"/>
    </row>
    <row r="309" spans="1:7" x14ac:dyDescent="0.25">
      <c r="A309" s="738">
        <v>54660</v>
      </c>
      <c r="B309" s="739"/>
      <c r="C309" s="2"/>
      <c r="D309" s="2"/>
      <c r="E309" s="2"/>
      <c r="F309" s="2"/>
      <c r="G309" s="2"/>
    </row>
    <row r="310" spans="1:7" x14ac:dyDescent="0.25">
      <c r="A310" s="738">
        <v>54660</v>
      </c>
      <c r="B310" s="739"/>
      <c r="C310" s="2"/>
      <c r="D310" s="2"/>
      <c r="E310" s="2"/>
      <c r="F310" s="2"/>
      <c r="G310" s="2"/>
    </row>
    <row r="311" spans="1:7" x14ac:dyDescent="0.25">
      <c r="A311" s="738">
        <v>54660</v>
      </c>
      <c r="B311" s="739"/>
      <c r="C311" s="2"/>
      <c r="D311" s="2"/>
      <c r="E311" s="2"/>
      <c r="F311" s="2"/>
      <c r="G311" s="2"/>
    </row>
    <row r="312" spans="1:7" x14ac:dyDescent="0.25">
      <c r="A312" s="738">
        <v>54660</v>
      </c>
      <c r="B312" s="739"/>
      <c r="C312" s="2"/>
      <c r="D312" s="2"/>
      <c r="E312" s="2"/>
      <c r="F312" s="2"/>
      <c r="G312" s="2"/>
    </row>
    <row r="313" spans="1:7" x14ac:dyDescent="0.25">
      <c r="A313" s="738">
        <v>54660</v>
      </c>
      <c r="B313" s="739"/>
      <c r="C313" s="2"/>
      <c r="D313" s="2"/>
      <c r="E313" s="2"/>
      <c r="F313" s="2"/>
      <c r="G313" s="2"/>
    </row>
    <row r="314" spans="1:7" x14ac:dyDescent="0.25">
      <c r="A314" s="738">
        <v>54660</v>
      </c>
      <c r="B314" s="739"/>
      <c r="C314" s="2"/>
      <c r="D314" s="2"/>
      <c r="E314" s="2"/>
      <c r="F314" s="2"/>
      <c r="G314" s="2"/>
    </row>
    <row r="315" spans="1:7" x14ac:dyDescent="0.25">
      <c r="A315" s="738">
        <v>54660</v>
      </c>
      <c r="B315" s="739"/>
      <c r="C315" s="2"/>
      <c r="D315" s="2"/>
      <c r="E315" s="2"/>
      <c r="F315" s="2"/>
      <c r="G315" s="2"/>
    </row>
    <row r="316" spans="1:7" x14ac:dyDescent="0.25">
      <c r="A316" s="738">
        <v>54660</v>
      </c>
      <c r="B316" s="739"/>
      <c r="C316" s="2"/>
      <c r="D316" s="2"/>
      <c r="E316" s="2"/>
      <c r="F316" s="2"/>
      <c r="G316" s="2"/>
    </row>
    <row r="317" spans="1:7" x14ac:dyDescent="0.25">
      <c r="A317" s="738">
        <v>54660</v>
      </c>
      <c r="B317" s="739"/>
      <c r="C317" s="2"/>
      <c r="D317" s="2"/>
      <c r="E317" s="2"/>
      <c r="F317" s="2"/>
      <c r="G317" s="2"/>
    </row>
    <row r="318" spans="1:7" x14ac:dyDescent="0.25">
      <c r="A318" s="738">
        <v>54660</v>
      </c>
      <c r="B318" s="739"/>
      <c r="C318" s="2"/>
      <c r="D318" s="2"/>
      <c r="E318" s="2"/>
      <c r="F318" s="2"/>
      <c r="G318" s="2"/>
    </row>
    <row r="319" spans="1:7" x14ac:dyDescent="0.25">
      <c r="A319" s="738">
        <v>54660</v>
      </c>
      <c r="B319" s="739"/>
      <c r="C319" s="2"/>
      <c r="D319" s="2"/>
      <c r="E319" s="2"/>
      <c r="F319" s="2"/>
      <c r="G319" s="2"/>
    </row>
    <row r="320" spans="1:7" x14ac:dyDescent="0.25">
      <c r="A320" s="738">
        <v>54660</v>
      </c>
      <c r="B320" s="739"/>
      <c r="C320" s="2"/>
      <c r="D320" s="2"/>
      <c r="E320" s="2"/>
      <c r="F320" s="2"/>
      <c r="G320" s="2"/>
    </row>
    <row r="321" spans="1:7" x14ac:dyDescent="0.25">
      <c r="A321" s="738">
        <v>54660</v>
      </c>
      <c r="B321" s="739"/>
      <c r="C321" s="2"/>
      <c r="D321" s="2"/>
      <c r="E321" s="2"/>
      <c r="F321" s="2"/>
      <c r="G321" s="2"/>
    </row>
    <row r="322" spans="1:7" x14ac:dyDescent="0.25">
      <c r="A322" s="738">
        <v>54660</v>
      </c>
      <c r="B322" s="739"/>
      <c r="C322" s="2"/>
      <c r="D322" s="2"/>
      <c r="E322" s="2"/>
      <c r="F322" s="2"/>
      <c r="G322" s="2"/>
    </row>
    <row r="323" spans="1:7" x14ac:dyDescent="0.25">
      <c r="A323" s="738">
        <v>54660</v>
      </c>
      <c r="B323" s="739"/>
      <c r="C323" s="2"/>
      <c r="D323" s="2"/>
      <c r="E323" s="2"/>
      <c r="F323" s="2"/>
      <c r="G323" s="2"/>
    </row>
    <row r="324" spans="1:7" x14ac:dyDescent="0.25">
      <c r="A324" s="738">
        <v>54660</v>
      </c>
      <c r="B324" s="739"/>
      <c r="C324" s="2"/>
      <c r="D324" s="2"/>
      <c r="E324" s="2"/>
      <c r="F324" s="2"/>
      <c r="G324" s="2"/>
    </row>
    <row r="325" spans="1:7" x14ac:dyDescent="0.25">
      <c r="A325" s="738">
        <v>54660</v>
      </c>
      <c r="B325" s="739"/>
      <c r="C325" s="2"/>
      <c r="D325" s="2"/>
      <c r="E325" s="2"/>
      <c r="F325" s="2"/>
      <c r="G325" s="2"/>
    </row>
    <row r="326" spans="1:7" x14ac:dyDescent="0.25">
      <c r="A326" s="738">
        <v>54660</v>
      </c>
      <c r="B326" s="739"/>
      <c r="C326" s="2"/>
      <c r="D326" s="2"/>
      <c r="E326" s="2"/>
      <c r="F326" s="2"/>
      <c r="G326" s="2"/>
    </row>
    <row r="327" spans="1:7" x14ac:dyDescent="0.25">
      <c r="A327" s="738">
        <v>54660</v>
      </c>
      <c r="B327" s="739"/>
      <c r="C327" s="2"/>
      <c r="D327" s="2"/>
      <c r="E327" s="2"/>
      <c r="F327" s="2"/>
      <c r="G327" s="2"/>
    </row>
    <row r="328" spans="1:7" x14ac:dyDescent="0.25">
      <c r="A328" s="738">
        <v>54660</v>
      </c>
      <c r="B328" s="739"/>
      <c r="C328" s="2"/>
      <c r="D328" s="2"/>
      <c r="E328" s="2"/>
      <c r="F328" s="2"/>
      <c r="G328" s="2"/>
    </row>
    <row r="329" spans="1:7" x14ac:dyDescent="0.25">
      <c r="A329" s="738">
        <v>54660</v>
      </c>
      <c r="B329" s="739"/>
      <c r="C329" s="2"/>
      <c r="D329" s="2"/>
      <c r="E329" s="2"/>
      <c r="F329" s="2"/>
      <c r="G329" s="2"/>
    </row>
    <row r="330" spans="1:7" x14ac:dyDescent="0.25">
      <c r="A330" s="738">
        <v>54660</v>
      </c>
      <c r="B330" s="739"/>
      <c r="C330" s="2"/>
      <c r="D330" s="2"/>
      <c r="E330" s="2"/>
      <c r="F330" s="2"/>
      <c r="G330" s="2"/>
    </row>
    <row r="331" spans="1:7" x14ac:dyDescent="0.25">
      <c r="A331" s="738">
        <v>54660</v>
      </c>
      <c r="B331" s="739"/>
      <c r="C331" s="2"/>
      <c r="D331" s="2"/>
      <c r="E331" s="2"/>
      <c r="F331" s="2"/>
      <c r="G331" s="2"/>
    </row>
    <row r="332" spans="1:7" x14ac:dyDescent="0.25">
      <c r="A332" s="738">
        <v>54660</v>
      </c>
      <c r="B332" s="739"/>
      <c r="C332" s="2"/>
      <c r="D332" s="2"/>
      <c r="E332" s="2"/>
      <c r="F332" s="2"/>
      <c r="G332" s="2"/>
    </row>
    <row r="333" spans="1:7" x14ac:dyDescent="0.25">
      <c r="A333" s="738">
        <v>54660</v>
      </c>
      <c r="B333" s="739"/>
      <c r="C333" s="2"/>
      <c r="D333" s="2"/>
      <c r="E333" s="2"/>
      <c r="F333" s="2"/>
      <c r="G333" s="2"/>
    </row>
    <row r="334" spans="1:7" x14ac:dyDescent="0.25">
      <c r="A334" s="738">
        <v>54660</v>
      </c>
      <c r="B334" s="739"/>
      <c r="C334" s="2"/>
      <c r="D334" s="2"/>
      <c r="E334" s="2"/>
      <c r="F334" s="2"/>
      <c r="G334" s="2"/>
    </row>
    <row r="335" spans="1:7" x14ac:dyDescent="0.25">
      <c r="A335" s="738">
        <v>54660</v>
      </c>
      <c r="B335" s="739"/>
      <c r="C335" s="2"/>
      <c r="D335" s="2"/>
      <c r="E335" s="2"/>
      <c r="F335" s="2"/>
      <c r="G335" s="2"/>
    </row>
    <row r="336" spans="1:7" x14ac:dyDescent="0.25">
      <c r="A336" s="738">
        <v>54660</v>
      </c>
      <c r="B336" s="739"/>
      <c r="C336" s="2"/>
      <c r="D336" s="2"/>
      <c r="E336" s="2"/>
      <c r="F336" s="2"/>
      <c r="G336" s="2"/>
    </row>
    <row r="337" spans="1:7" x14ac:dyDescent="0.25">
      <c r="A337" s="738">
        <v>54660</v>
      </c>
      <c r="B337" s="739"/>
      <c r="C337" s="2"/>
      <c r="D337" s="2"/>
      <c r="E337" s="2"/>
      <c r="F337" s="2"/>
      <c r="G337" s="2"/>
    </row>
    <row r="338" spans="1:7" x14ac:dyDescent="0.25">
      <c r="A338" s="738">
        <v>54660</v>
      </c>
      <c r="B338" s="739"/>
      <c r="C338" s="2"/>
      <c r="D338" s="2"/>
      <c r="E338" s="2"/>
      <c r="F338" s="2"/>
      <c r="G338" s="2"/>
    </row>
    <row r="339" spans="1:7" x14ac:dyDescent="0.25">
      <c r="A339" s="738">
        <v>54660</v>
      </c>
      <c r="B339" s="739"/>
      <c r="C339" s="2"/>
      <c r="D339" s="2"/>
      <c r="E339" s="2"/>
      <c r="F339" s="2"/>
      <c r="G339" s="2"/>
    </row>
    <row r="340" spans="1:7" x14ac:dyDescent="0.25">
      <c r="A340" s="738">
        <v>54660</v>
      </c>
      <c r="B340" s="739"/>
      <c r="C340" s="2"/>
      <c r="D340" s="2"/>
      <c r="E340" s="2"/>
      <c r="F340" s="2"/>
      <c r="G340" s="2"/>
    </row>
    <row r="341" spans="1:7" x14ac:dyDescent="0.25">
      <c r="A341" s="738">
        <v>54660</v>
      </c>
      <c r="B341" s="739"/>
      <c r="C341" s="2"/>
      <c r="D341" s="2"/>
      <c r="E341" s="2"/>
      <c r="F341" s="2"/>
      <c r="G341" s="2"/>
    </row>
    <row r="342" spans="1:7" x14ac:dyDescent="0.25">
      <c r="A342" s="738">
        <v>54660</v>
      </c>
      <c r="B342" s="739"/>
      <c r="C342" s="2"/>
      <c r="D342" s="2"/>
      <c r="E342" s="2"/>
      <c r="F342" s="2"/>
      <c r="G342" s="2"/>
    </row>
    <row r="343" spans="1:7" x14ac:dyDescent="0.25">
      <c r="A343" s="738">
        <v>54660</v>
      </c>
      <c r="B343" s="739"/>
      <c r="C343" s="2"/>
      <c r="D343" s="2"/>
      <c r="E343" s="2"/>
      <c r="F343" s="2"/>
      <c r="G343" s="2"/>
    </row>
    <row r="344" spans="1:7" x14ac:dyDescent="0.25">
      <c r="A344" s="738">
        <v>54660</v>
      </c>
      <c r="B344" s="739"/>
      <c r="C344" s="2"/>
      <c r="D344" s="2"/>
      <c r="E344" s="2"/>
      <c r="F344" s="2"/>
      <c r="G344" s="2"/>
    </row>
    <row r="345" spans="1:7" x14ac:dyDescent="0.25">
      <c r="A345" s="738">
        <v>54660</v>
      </c>
      <c r="B345" s="739"/>
      <c r="C345" s="2"/>
      <c r="D345" s="2"/>
      <c r="E345" s="2"/>
      <c r="F345" s="2"/>
      <c r="G345" s="2"/>
    </row>
    <row r="346" spans="1:7" x14ac:dyDescent="0.25">
      <c r="A346" s="738">
        <v>54660</v>
      </c>
      <c r="B346" s="739"/>
      <c r="C346" s="2"/>
      <c r="D346" s="2"/>
      <c r="E346" s="2"/>
      <c r="F346" s="2"/>
      <c r="G346" s="2"/>
    </row>
    <row r="347" spans="1:7" x14ac:dyDescent="0.25">
      <c r="A347" s="738">
        <v>54660</v>
      </c>
      <c r="B347" s="739"/>
      <c r="C347" s="2"/>
      <c r="D347" s="2"/>
      <c r="E347" s="2"/>
      <c r="F347" s="2"/>
      <c r="G347" s="2"/>
    </row>
    <row r="348" spans="1:7" x14ac:dyDescent="0.25">
      <c r="A348" s="738">
        <v>54660</v>
      </c>
      <c r="B348" s="739"/>
      <c r="C348" s="2"/>
      <c r="D348" s="2"/>
      <c r="E348" s="2"/>
      <c r="F348" s="2"/>
      <c r="G348" s="2"/>
    </row>
    <row r="349" spans="1:7" x14ac:dyDescent="0.25">
      <c r="A349" s="738">
        <v>54660</v>
      </c>
      <c r="B349" s="739"/>
      <c r="C349" s="2"/>
      <c r="D349" s="2"/>
      <c r="E349" s="2"/>
      <c r="F349" s="2"/>
      <c r="G349" s="2"/>
    </row>
    <row r="350" spans="1:7" x14ac:dyDescent="0.25">
      <c r="A350" s="738">
        <v>54660</v>
      </c>
      <c r="B350" s="739"/>
      <c r="C350" s="2"/>
      <c r="D350" s="2"/>
      <c r="E350" s="2"/>
      <c r="F350" s="2"/>
      <c r="G350" s="2"/>
    </row>
    <row r="351" spans="1:7" x14ac:dyDescent="0.25">
      <c r="A351" s="738">
        <v>54660</v>
      </c>
      <c r="B351" s="739"/>
      <c r="C351" s="2"/>
      <c r="D351" s="2"/>
      <c r="E351" s="2"/>
      <c r="F351" s="2"/>
      <c r="G351" s="2"/>
    </row>
    <row r="352" spans="1:7" x14ac:dyDescent="0.25">
      <c r="A352" s="738">
        <v>54660</v>
      </c>
      <c r="B352" s="739"/>
      <c r="C352" s="2"/>
      <c r="D352" s="2"/>
      <c r="E352" s="2"/>
      <c r="F352" s="2"/>
      <c r="G352" s="2"/>
    </row>
    <row r="353" spans="1:7" x14ac:dyDescent="0.25">
      <c r="A353" s="738">
        <v>54660</v>
      </c>
      <c r="B353" s="739"/>
      <c r="C353" s="2"/>
      <c r="D353" s="2"/>
      <c r="E353" s="2"/>
      <c r="F353" s="2"/>
      <c r="G353" s="2"/>
    </row>
    <row r="354" spans="1:7" x14ac:dyDescent="0.25">
      <c r="A354" s="738">
        <v>54660</v>
      </c>
      <c r="B354" s="739"/>
      <c r="C354" s="2"/>
      <c r="D354" s="2"/>
      <c r="E354" s="2"/>
      <c r="F354" s="2"/>
      <c r="G354" s="2"/>
    </row>
    <row r="355" spans="1:7" x14ac:dyDescent="0.25">
      <c r="A355" s="738">
        <v>54660</v>
      </c>
      <c r="B355" s="739"/>
      <c r="C355" s="2"/>
      <c r="D355" s="2"/>
      <c r="E355" s="2"/>
      <c r="F355" s="2"/>
      <c r="G355" s="2"/>
    </row>
    <row r="356" spans="1:7" x14ac:dyDescent="0.25">
      <c r="A356" s="738">
        <v>54660</v>
      </c>
      <c r="B356" s="739"/>
      <c r="C356" s="2"/>
      <c r="D356" s="2"/>
      <c r="E356" s="2"/>
      <c r="F356" s="2"/>
      <c r="G356" s="2"/>
    </row>
    <row r="357" spans="1:7" x14ac:dyDescent="0.25">
      <c r="A357" s="738">
        <v>54660</v>
      </c>
      <c r="B357" s="739"/>
      <c r="C357" s="2"/>
      <c r="D357" s="2"/>
      <c r="E357" s="2"/>
      <c r="F357" s="2"/>
      <c r="G357" s="2"/>
    </row>
    <row r="358" spans="1:7" x14ac:dyDescent="0.25">
      <c r="A358" s="738">
        <v>54660</v>
      </c>
      <c r="B358" s="739"/>
      <c r="C358" s="2"/>
      <c r="D358" s="2"/>
      <c r="E358" s="2"/>
      <c r="F358" s="2"/>
      <c r="G358" s="2"/>
    </row>
    <row r="359" spans="1:7" x14ac:dyDescent="0.25">
      <c r="A359" s="738">
        <v>54660</v>
      </c>
      <c r="B359" s="739"/>
      <c r="C359" s="2"/>
      <c r="D359" s="2"/>
      <c r="E359" s="2"/>
      <c r="F359" s="2"/>
      <c r="G359" s="2"/>
    </row>
    <row r="360" spans="1:7" x14ac:dyDescent="0.25">
      <c r="A360" s="738">
        <v>54660</v>
      </c>
      <c r="B360" s="739"/>
      <c r="C360" s="2"/>
      <c r="D360" s="2"/>
      <c r="E360" s="2"/>
      <c r="F360" s="2"/>
      <c r="G360" s="2"/>
    </row>
    <row r="361" spans="1:7" x14ac:dyDescent="0.25">
      <c r="A361" s="738">
        <v>54660</v>
      </c>
      <c r="B361" s="739"/>
      <c r="C361" s="2"/>
      <c r="D361" s="2"/>
      <c r="E361" s="2"/>
      <c r="F361" s="2"/>
      <c r="G361" s="2"/>
    </row>
    <row r="362" spans="1:7" x14ac:dyDescent="0.25">
      <c r="A362" s="738">
        <v>54660</v>
      </c>
      <c r="B362" s="739"/>
      <c r="C362" s="2"/>
      <c r="D362" s="2"/>
      <c r="E362" s="2"/>
      <c r="F362" s="2"/>
      <c r="G362" s="2"/>
    </row>
    <row r="363" spans="1:7" x14ac:dyDescent="0.25">
      <c r="A363" s="738">
        <v>54660</v>
      </c>
      <c r="B363" s="739"/>
      <c r="C363" s="2"/>
      <c r="D363" s="2"/>
      <c r="E363" s="2"/>
      <c r="F363" s="2"/>
      <c r="G363" s="2"/>
    </row>
    <row r="364" spans="1:7" x14ac:dyDescent="0.25">
      <c r="A364" s="738">
        <v>54660</v>
      </c>
      <c r="B364" s="739"/>
      <c r="C364" s="2"/>
      <c r="D364" s="2"/>
      <c r="E364" s="2"/>
      <c r="F364" s="2"/>
      <c r="G364" s="2"/>
    </row>
    <row r="365" spans="1:7" x14ac:dyDescent="0.25">
      <c r="A365" s="738">
        <v>54660</v>
      </c>
      <c r="B365" s="739"/>
      <c r="C365" s="2"/>
      <c r="D365" s="2"/>
      <c r="E365" s="2"/>
      <c r="F365" s="2"/>
      <c r="G365" s="2"/>
    </row>
    <row r="366" spans="1:7" x14ac:dyDescent="0.25">
      <c r="A366" s="738">
        <v>54660</v>
      </c>
      <c r="B366" s="739"/>
      <c r="C366" s="2"/>
      <c r="D366" s="2"/>
      <c r="E366" s="2"/>
      <c r="F366" s="2"/>
      <c r="G366" s="2"/>
    </row>
    <row r="367" spans="1:7" x14ac:dyDescent="0.25">
      <c r="A367" s="738">
        <v>54660</v>
      </c>
      <c r="B367" s="739"/>
      <c r="C367" s="2"/>
      <c r="D367" s="2"/>
      <c r="E367" s="2"/>
      <c r="F367" s="2"/>
      <c r="G367" s="2"/>
    </row>
    <row r="368" spans="1:7" x14ac:dyDescent="0.25">
      <c r="A368" s="738">
        <v>54660</v>
      </c>
      <c r="B368" s="739"/>
      <c r="C368" s="2"/>
      <c r="D368" s="2"/>
      <c r="E368" s="2"/>
      <c r="F368" s="2"/>
      <c r="G368" s="2"/>
    </row>
    <row r="369" spans="1:7" x14ac:dyDescent="0.25">
      <c r="A369" s="738">
        <v>54660</v>
      </c>
      <c r="B369" s="739"/>
      <c r="C369" s="2"/>
      <c r="D369" s="2"/>
      <c r="E369" s="2"/>
      <c r="F369" s="2"/>
      <c r="G369" s="2"/>
    </row>
    <row r="370" spans="1:7" x14ac:dyDescent="0.25">
      <c r="A370" s="738">
        <v>54660</v>
      </c>
      <c r="B370" s="739"/>
      <c r="C370" s="2"/>
      <c r="D370" s="2"/>
      <c r="E370" s="2"/>
      <c r="F370" s="2"/>
      <c r="G370" s="2"/>
    </row>
    <row r="371" spans="1:7" x14ac:dyDescent="0.25">
      <c r="A371" s="738">
        <v>54660</v>
      </c>
      <c r="B371" s="739"/>
      <c r="C371" s="2"/>
      <c r="D371" s="2"/>
      <c r="E371" s="2"/>
      <c r="F371" s="2"/>
      <c r="G371" s="2"/>
    </row>
    <row r="372" spans="1:7" x14ac:dyDescent="0.25">
      <c r="A372" s="738">
        <v>54660</v>
      </c>
      <c r="B372" s="739"/>
      <c r="C372" s="2"/>
      <c r="D372" s="2"/>
      <c r="E372" s="2"/>
      <c r="F372" s="2"/>
      <c r="G372" s="2"/>
    </row>
    <row r="373" spans="1:7" x14ac:dyDescent="0.25">
      <c r="A373" s="738">
        <v>54660</v>
      </c>
      <c r="B373" s="739"/>
      <c r="C373" s="2"/>
      <c r="D373" s="2"/>
      <c r="E373" s="2"/>
      <c r="F373" s="2"/>
      <c r="G373" s="2"/>
    </row>
    <row r="374" spans="1:7" x14ac:dyDescent="0.25">
      <c r="A374" s="738">
        <v>54660</v>
      </c>
      <c r="B374" s="739"/>
      <c r="C374" s="2"/>
      <c r="D374" s="2"/>
      <c r="E374" s="2"/>
      <c r="F374" s="2"/>
      <c r="G374" s="2"/>
    </row>
    <row r="375" spans="1:7" x14ac:dyDescent="0.25">
      <c r="A375" s="738">
        <v>54660</v>
      </c>
      <c r="B375" s="739"/>
      <c r="C375" s="2"/>
      <c r="D375" s="2"/>
      <c r="E375" s="2"/>
      <c r="F375" s="2"/>
      <c r="G375" s="2"/>
    </row>
    <row r="376" spans="1:7" x14ac:dyDescent="0.25">
      <c r="A376" s="738">
        <v>54660</v>
      </c>
      <c r="B376" s="739"/>
      <c r="C376" s="2"/>
      <c r="D376" s="2"/>
      <c r="E376" s="2"/>
      <c r="F376" s="2"/>
      <c r="G376" s="2"/>
    </row>
    <row r="377" spans="1:7" x14ac:dyDescent="0.25">
      <c r="A377" s="738">
        <v>54660</v>
      </c>
      <c r="B377" s="739"/>
      <c r="C377" s="2"/>
      <c r="D377" s="2"/>
      <c r="E377" s="2"/>
      <c r="F377" s="2"/>
      <c r="G377" s="2"/>
    </row>
    <row r="378" spans="1:7" x14ac:dyDescent="0.25">
      <c r="A378" s="738">
        <v>54660</v>
      </c>
      <c r="B378" s="739"/>
      <c r="C378" s="2"/>
      <c r="D378" s="2"/>
      <c r="E378" s="2"/>
      <c r="F378" s="2"/>
      <c r="G378" s="2"/>
    </row>
    <row r="379" spans="1:7" x14ac:dyDescent="0.25">
      <c r="A379" s="738">
        <v>54660</v>
      </c>
      <c r="B379" s="739"/>
      <c r="C379" s="2"/>
      <c r="D379" s="2"/>
      <c r="E379" s="2"/>
      <c r="F379" s="2"/>
      <c r="G379" s="2"/>
    </row>
    <row r="380" spans="1:7" x14ac:dyDescent="0.25">
      <c r="A380" s="738">
        <v>54660</v>
      </c>
      <c r="B380" s="739"/>
      <c r="C380" s="2"/>
      <c r="D380" s="2"/>
      <c r="E380" s="2"/>
      <c r="F380" s="2"/>
      <c r="G380" s="2"/>
    </row>
    <row r="381" spans="1:7" x14ac:dyDescent="0.25">
      <c r="A381" s="738">
        <v>54660</v>
      </c>
      <c r="B381" s="739"/>
      <c r="C381" s="2"/>
      <c r="D381" s="2"/>
      <c r="E381" s="2"/>
      <c r="F381" s="2"/>
      <c r="G381" s="2"/>
    </row>
    <row r="382" spans="1:7" x14ac:dyDescent="0.25">
      <c r="A382" s="738">
        <v>54660</v>
      </c>
      <c r="B382" s="739"/>
      <c r="C382" s="2"/>
      <c r="D382" s="2"/>
      <c r="E382" s="2"/>
      <c r="F382" s="2"/>
      <c r="G382" s="2"/>
    </row>
    <row r="383" spans="1:7" x14ac:dyDescent="0.25">
      <c r="A383" s="738">
        <v>54660</v>
      </c>
      <c r="B383" s="739"/>
      <c r="C383" s="2"/>
      <c r="D383" s="2"/>
      <c r="E383" s="2"/>
      <c r="F383" s="2"/>
      <c r="G383" s="2"/>
    </row>
    <row r="384" spans="1:7" x14ac:dyDescent="0.25">
      <c r="A384" s="738">
        <v>54660</v>
      </c>
      <c r="B384" s="739"/>
      <c r="C384" s="2"/>
      <c r="D384" s="2"/>
      <c r="E384" s="2"/>
      <c r="F384" s="2"/>
      <c r="G384" s="2"/>
    </row>
    <row r="385" spans="1:7" x14ac:dyDescent="0.25">
      <c r="A385" s="738">
        <v>54660</v>
      </c>
      <c r="B385" s="739"/>
      <c r="C385" s="2"/>
      <c r="D385" s="2"/>
      <c r="E385" s="2"/>
      <c r="F385" s="2"/>
      <c r="G385" s="2"/>
    </row>
    <row r="386" spans="1:7" x14ac:dyDescent="0.25">
      <c r="A386" s="738">
        <v>54660</v>
      </c>
      <c r="B386" s="739"/>
      <c r="C386" s="2"/>
      <c r="D386" s="2"/>
      <c r="E386" s="2"/>
      <c r="F386" s="2"/>
      <c r="G386" s="2"/>
    </row>
    <row r="387" spans="1:7" x14ac:dyDescent="0.25">
      <c r="A387" s="738">
        <v>54660</v>
      </c>
      <c r="B387" s="739"/>
      <c r="C387" s="2"/>
      <c r="D387" s="2"/>
      <c r="E387" s="2"/>
      <c r="F387" s="2"/>
      <c r="G387" s="2"/>
    </row>
    <row r="388" spans="1:7" x14ac:dyDescent="0.25">
      <c r="A388" s="738">
        <v>54660</v>
      </c>
      <c r="B388" s="739"/>
      <c r="C388" s="2"/>
      <c r="D388" s="2"/>
      <c r="E388" s="2"/>
      <c r="F388" s="2"/>
      <c r="G388" s="2"/>
    </row>
    <row r="389" spans="1:7" x14ac:dyDescent="0.25">
      <c r="A389" s="738">
        <v>54660</v>
      </c>
      <c r="B389" s="739"/>
      <c r="C389" s="2"/>
      <c r="D389" s="2"/>
      <c r="E389" s="2"/>
      <c r="F389" s="2"/>
      <c r="G389" s="2"/>
    </row>
    <row r="390" spans="1:7" x14ac:dyDescent="0.25">
      <c r="A390" s="738">
        <v>54660</v>
      </c>
      <c r="B390" s="739"/>
      <c r="C390" s="2"/>
      <c r="D390" s="2"/>
      <c r="E390" s="2"/>
      <c r="F390" s="2"/>
      <c r="G390" s="2"/>
    </row>
    <row r="391" spans="1:7" x14ac:dyDescent="0.25">
      <c r="A391" s="738">
        <v>54660</v>
      </c>
      <c r="B391" s="739"/>
      <c r="C391" s="2"/>
      <c r="D391" s="2"/>
      <c r="E391" s="2"/>
      <c r="F391" s="2"/>
      <c r="G391" s="2"/>
    </row>
    <row r="392" spans="1:7" x14ac:dyDescent="0.25">
      <c r="A392" s="738">
        <v>54660</v>
      </c>
      <c r="B392" s="739"/>
      <c r="C392" s="2"/>
      <c r="D392" s="2"/>
      <c r="E392" s="2"/>
      <c r="F392" s="2"/>
      <c r="G392" s="2"/>
    </row>
    <row r="393" spans="1:7" x14ac:dyDescent="0.25">
      <c r="A393" s="738">
        <v>54660</v>
      </c>
      <c r="B393" s="739"/>
      <c r="C393" s="2"/>
      <c r="D393" s="2"/>
      <c r="E393" s="2"/>
      <c r="F393" s="2"/>
      <c r="G393" s="2"/>
    </row>
    <row r="394" spans="1:7" x14ac:dyDescent="0.25">
      <c r="A394" s="738">
        <v>54660</v>
      </c>
      <c r="B394" s="739"/>
      <c r="C394" s="2"/>
      <c r="D394" s="2"/>
      <c r="E394" s="2"/>
      <c r="F394" s="2"/>
      <c r="G394" s="2"/>
    </row>
    <row r="395" spans="1:7" x14ac:dyDescent="0.25">
      <c r="A395" s="738">
        <v>54660</v>
      </c>
      <c r="B395" s="739"/>
      <c r="C395" s="2"/>
      <c r="D395" s="2"/>
      <c r="E395" s="2"/>
      <c r="F395" s="2"/>
      <c r="G395" s="2"/>
    </row>
    <row r="396" spans="1:7" x14ac:dyDescent="0.25">
      <c r="A396" s="738">
        <v>54660</v>
      </c>
      <c r="B396" s="739"/>
      <c r="C396" s="2"/>
      <c r="D396" s="2"/>
      <c r="E396" s="2"/>
      <c r="F396" s="2"/>
      <c r="G396" s="2"/>
    </row>
    <row r="397" spans="1:7" x14ac:dyDescent="0.25">
      <c r="A397" s="738">
        <v>54660</v>
      </c>
      <c r="B397" s="739"/>
      <c r="C397" s="2"/>
      <c r="D397" s="2"/>
      <c r="E397" s="2"/>
      <c r="F397" s="2"/>
      <c r="G397" s="2"/>
    </row>
    <row r="398" spans="1:7" x14ac:dyDescent="0.25">
      <c r="A398" s="738">
        <v>54660</v>
      </c>
      <c r="B398" s="739"/>
      <c r="C398" s="2"/>
      <c r="D398" s="2"/>
      <c r="E398" s="2"/>
      <c r="F398" s="2"/>
      <c r="G398" s="2"/>
    </row>
    <row r="399" spans="1:7" x14ac:dyDescent="0.25">
      <c r="A399" s="738">
        <v>54660</v>
      </c>
      <c r="B399" s="739"/>
      <c r="C399" s="2"/>
      <c r="D399" s="2"/>
      <c r="E399" s="2"/>
      <c r="F399" s="2"/>
      <c r="G399" s="2"/>
    </row>
    <row r="400" spans="1:7" x14ac:dyDescent="0.25">
      <c r="A400" s="738">
        <v>54660</v>
      </c>
      <c r="B400" s="739"/>
      <c r="C400" s="2"/>
      <c r="D400" s="2"/>
      <c r="E400" s="2"/>
      <c r="F400" s="2"/>
      <c r="G400" s="2"/>
    </row>
    <row r="401" spans="1:7" x14ac:dyDescent="0.25">
      <c r="A401" s="738">
        <v>54660</v>
      </c>
      <c r="B401" s="739"/>
      <c r="C401" s="2"/>
      <c r="D401" s="2"/>
      <c r="E401" s="2"/>
      <c r="F401" s="2"/>
      <c r="G401" s="2"/>
    </row>
    <row r="402" spans="1:7" x14ac:dyDescent="0.25">
      <c r="A402" s="738">
        <v>54660</v>
      </c>
      <c r="B402" s="739"/>
      <c r="C402" s="2"/>
      <c r="D402" s="2"/>
      <c r="E402" s="2"/>
      <c r="F402" s="2"/>
      <c r="G402" s="2"/>
    </row>
    <row r="403" spans="1:7" x14ac:dyDescent="0.25">
      <c r="A403" s="738">
        <v>54660</v>
      </c>
      <c r="B403" s="739"/>
      <c r="C403" s="2"/>
      <c r="D403" s="2"/>
      <c r="E403" s="2"/>
      <c r="F403" s="2"/>
      <c r="G403" s="2"/>
    </row>
    <row r="404" spans="1:7" x14ac:dyDescent="0.25">
      <c r="A404" s="738">
        <v>54660</v>
      </c>
      <c r="B404" s="739"/>
      <c r="C404" s="2"/>
      <c r="D404" s="2"/>
      <c r="E404" s="2"/>
      <c r="F404" s="2"/>
      <c r="G404" s="2"/>
    </row>
    <row r="405" spans="1:7" x14ac:dyDescent="0.25">
      <c r="A405" s="738">
        <v>54660</v>
      </c>
      <c r="B405" s="739"/>
      <c r="C405" s="2"/>
      <c r="D405" s="2"/>
      <c r="E405" s="2"/>
      <c r="F405" s="2"/>
      <c r="G405" s="2"/>
    </row>
    <row r="406" spans="1:7" x14ac:dyDescent="0.25">
      <c r="A406" s="738">
        <v>54660</v>
      </c>
      <c r="B406" s="739"/>
      <c r="C406" s="2"/>
      <c r="D406" s="2"/>
      <c r="E406" s="2"/>
      <c r="F406" s="2"/>
      <c r="G406" s="2"/>
    </row>
    <row r="407" spans="1:7" x14ac:dyDescent="0.25">
      <c r="A407" s="738">
        <v>54660</v>
      </c>
      <c r="B407" s="739"/>
      <c r="C407" s="2"/>
      <c r="D407" s="2"/>
      <c r="E407" s="2"/>
      <c r="F407" s="2"/>
      <c r="G407" s="2"/>
    </row>
    <row r="408" spans="1:7" x14ac:dyDescent="0.25">
      <c r="A408" s="738">
        <v>54660</v>
      </c>
      <c r="B408" s="739"/>
      <c r="C408" s="2"/>
      <c r="D408" s="2"/>
      <c r="E408" s="2"/>
      <c r="F408" s="2"/>
      <c r="G408" s="2"/>
    </row>
    <row r="409" spans="1:7" x14ac:dyDescent="0.25">
      <c r="A409" s="738">
        <v>54660</v>
      </c>
      <c r="B409" s="739"/>
      <c r="C409" s="2"/>
      <c r="D409" s="2"/>
      <c r="E409" s="2"/>
      <c r="F409" s="2"/>
      <c r="G409" s="2"/>
    </row>
    <row r="410" spans="1:7" x14ac:dyDescent="0.25">
      <c r="A410" s="738">
        <v>54660</v>
      </c>
      <c r="B410" s="739"/>
      <c r="C410" s="2"/>
      <c r="D410" s="2"/>
      <c r="E410" s="2"/>
      <c r="F410" s="2"/>
      <c r="G410" s="2"/>
    </row>
    <row r="411" spans="1:7" x14ac:dyDescent="0.25">
      <c r="A411" s="738">
        <v>54660</v>
      </c>
      <c r="B411" s="739"/>
      <c r="C411" s="2"/>
      <c r="D411" s="2"/>
      <c r="E411" s="2"/>
      <c r="F411" s="2"/>
      <c r="G411" s="2"/>
    </row>
    <row r="412" spans="1:7" x14ac:dyDescent="0.25">
      <c r="A412" s="738">
        <v>54660</v>
      </c>
      <c r="B412" s="739"/>
      <c r="C412" s="2"/>
      <c r="D412" s="2"/>
      <c r="E412" s="2"/>
      <c r="F412" s="2"/>
      <c r="G412" s="2"/>
    </row>
    <row r="413" spans="1:7" x14ac:dyDescent="0.25">
      <c r="A413" s="738">
        <v>54660</v>
      </c>
      <c r="B413" s="739"/>
      <c r="C413" s="2"/>
      <c r="D413" s="2"/>
      <c r="E413" s="2"/>
      <c r="F413" s="2"/>
      <c r="G413" s="2"/>
    </row>
    <row r="414" spans="1:7" x14ac:dyDescent="0.25">
      <c r="A414" s="738">
        <v>54660</v>
      </c>
      <c r="B414" s="739"/>
      <c r="C414" s="2"/>
      <c r="D414" s="2"/>
      <c r="E414" s="2"/>
      <c r="F414" s="2"/>
      <c r="G414" s="2"/>
    </row>
    <row r="415" spans="1:7" x14ac:dyDescent="0.25">
      <c r="A415" s="738">
        <v>54660</v>
      </c>
      <c r="B415" s="739"/>
      <c r="C415" s="2"/>
      <c r="D415" s="2"/>
      <c r="E415" s="2"/>
      <c r="F415" s="2"/>
      <c r="G415" s="2"/>
    </row>
    <row r="416" spans="1:7" x14ac:dyDescent="0.25">
      <c r="A416" s="738">
        <v>54660</v>
      </c>
      <c r="B416" s="739"/>
      <c r="C416" s="2"/>
      <c r="D416" s="2"/>
      <c r="E416" s="2"/>
      <c r="F416" s="2"/>
      <c r="G416" s="2"/>
    </row>
    <row r="417" spans="1:7" x14ac:dyDescent="0.25">
      <c r="A417" s="738">
        <v>54660</v>
      </c>
      <c r="B417" s="739"/>
      <c r="C417" s="2"/>
      <c r="D417" s="2"/>
      <c r="E417" s="2"/>
      <c r="F417" s="2"/>
      <c r="G417" s="2"/>
    </row>
    <row r="418" spans="1:7" x14ac:dyDescent="0.25">
      <c r="A418" s="738">
        <v>54660</v>
      </c>
      <c r="B418" s="739"/>
      <c r="C418" s="2"/>
      <c r="D418" s="2"/>
      <c r="E418" s="2"/>
      <c r="F418" s="2"/>
      <c r="G418" s="2"/>
    </row>
    <row r="419" spans="1:7" x14ac:dyDescent="0.25">
      <c r="A419" s="738">
        <v>54660</v>
      </c>
      <c r="B419" s="739"/>
      <c r="C419" s="2"/>
      <c r="D419" s="2"/>
      <c r="E419" s="2"/>
      <c r="F419" s="2"/>
      <c r="G419" s="2"/>
    </row>
    <row r="420" spans="1:7" x14ac:dyDescent="0.25">
      <c r="A420" s="738">
        <v>54660</v>
      </c>
      <c r="B420" s="739"/>
      <c r="C420" s="2"/>
      <c r="D420" s="2"/>
      <c r="E420" s="2"/>
      <c r="F420" s="2"/>
      <c r="G420" s="2"/>
    </row>
    <row r="421" spans="1:7" x14ac:dyDescent="0.25">
      <c r="A421" s="738">
        <v>54660</v>
      </c>
      <c r="B421" s="739"/>
      <c r="C421" s="2"/>
      <c r="D421" s="2"/>
      <c r="E421" s="2"/>
      <c r="F421" s="2"/>
      <c r="G421" s="2"/>
    </row>
    <row r="422" spans="1:7" x14ac:dyDescent="0.25">
      <c r="A422" s="738">
        <v>54660</v>
      </c>
      <c r="B422" s="739"/>
      <c r="C422" s="2"/>
      <c r="D422" s="2"/>
      <c r="E422" s="2"/>
      <c r="F422" s="2"/>
      <c r="G422" s="2"/>
    </row>
    <row r="423" spans="1:7" x14ac:dyDescent="0.25">
      <c r="A423" s="738">
        <v>54660</v>
      </c>
      <c r="B423" s="739"/>
      <c r="C423" s="2"/>
      <c r="D423" s="2"/>
      <c r="E423" s="2"/>
      <c r="F423" s="2"/>
      <c r="G423" s="2"/>
    </row>
    <row r="424" spans="1:7" x14ac:dyDescent="0.25">
      <c r="A424" s="738">
        <v>54660</v>
      </c>
      <c r="B424" s="739"/>
      <c r="C424" s="2"/>
      <c r="D424" s="2"/>
      <c r="E424" s="2"/>
      <c r="F424" s="2"/>
      <c r="G424" s="2"/>
    </row>
    <row r="425" spans="1:7" x14ac:dyDescent="0.25">
      <c r="A425" s="738">
        <v>54660</v>
      </c>
      <c r="B425" s="739"/>
      <c r="C425" s="2"/>
      <c r="D425" s="2"/>
      <c r="E425" s="2"/>
      <c r="F425" s="2"/>
      <c r="G425" s="2"/>
    </row>
    <row r="426" spans="1:7" x14ac:dyDescent="0.25">
      <c r="A426" s="738">
        <v>54660</v>
      </c>
      <c r="B426" s="739"/>
      <c r="C426" s="2"/>
      <c r="D426" s="2"/>
      <c r="E426" s="2"/>
      <c r="F426" s="2"/>
      <c r="G426" s="2"/>
    </row>
    <row r="427" spans="1:7" x14ac:dyDescent="0.25">
      <c r="A427" s="738">
        <v>54660</v>
      </c>
      <c r="B427" s="739"/>
      <c r="C427" s="2"/>
      <c r="D427" s="2"/>
      <c r="E427" s="2"/>
      <c r="F427" s="2"/>
      <c r="G427" s="2"/>
    </row>
    <row r="428" spans="1:7" x14ac:dyDescent="0.25">
      <c r="A428" s="738">
        <v>54660</v>
      </c>
      <c r="B428" s="739"/>
      <c r="C428" s="2"/>
      <c r="D428" s="2"/>
      <c r="E428" s="2"/>
      <c r="F428" s="2"/>
      <c r="G428" s="2"/>
    </row>
    <row r="429" spans="1:7" x14ac:dyDescent="0.25">
      <c r="A429" s="738">
        <v>54660</v>
      </c>
      <c r="B429" s="739"/>
      <c r="C429" s="2"/>
      <c r="D429" s="2"/>
      <c r="E429" s="2"/>
      <c r="F429" s="2"/>
      <c r="G429" s="2"/>
    </row>
    <row r="430" spans="1:7" x14ac:dyDescent="0.25">
      <c r="A430" s="738">
        <v>54660</v>
      </c>
      <c r="B430" s="739"/>
      <c r="C430" s="2"/>
      <c r="D430" s="2"/>
      <c r="E430" s="2"/>
      <c r="F430" s="2"/>
      <c r="G430" s="2"/>
    </row>
    <row r="431" spans="1:7" x14ac:dyDescent="0.25">
      <c r="A431" s="738">
        <v>54660</v>
      </c>
      <c r="B431" s="739"/>
      <c r="C431" s="2"/>
      <c r="D431" s="2"/>
      <c r="E431" s="2"/>
      <c r="F431" s="2"/>
      <c r="G431" s="2"/>
    </row>
    <row r="432" spans="1:7" x14ac:dyDescent="0.25">
      <c r="A432" s="738">
        <v>54660</v>
      </c>
      <c r="B432" s="739"/>
      <c r="C432" s="2"/>
      <c r="D432" s="2"/>
      <c r="E432" s="2"/>
      <c r="F432" s="2"/>
      <c r="G432" s="2"/>
    </row>
    <row r="433" spans="1:7" x14ac:dyDescent="0.25">
      <c r="A433" s="738">
        <v>54660</v>
      </c>
      <c r="B433" s="739"/>
      <c r="C433" s="2"/>
      <c r="D433" s="2"/>
      <c r="E433" s="2"/>
      <c r="F433" s="2"/>
      <c r="G433" s="2"/>
    </row>
    <row r="434" spans="1:7" x14ac:dyDescent="0.25">
      <c r="A434" s="738">
        <v>54660</v>
      </c>
      <c r="B434" s="739"/>
      <c r="C434" s="2"/>
      <c r="D434" s="2"/>
      <c r="E434" s="2"/>
      <c r="F434" s="2"/>
      <c r="G434" s="2"/>
    </row>
    <row r="435" spans="1:7" x14ac:dyDescent="0.25">
      <c r="A435" s="738">
        <v>54660</v>
      </c>
      <c r="B435" s="739"/>
      <c r="C435" s="2"/>
      <c r="D435" s="2"/>
      <c r="E435" s="2"/>
      <c r="F435" s="2"/>
      <c r="G435" s="2"/>
    </row>
    <row r="436" spans="1:7" x14ac:dyDescent="0.25">
      <c r="A436" s="738">
        <v>54660</v>
      </c>
      <c r="B436" s="739"/>
      <c r="C436" s="2"/>
      <c r="D436" s="2"/>
      <c r="E436" s="2"/>
      <c r="F436" s="2"/>
      <c r="G436" s="2"/>
    </row>
    <row r="437" spans="1:7" x14ac:dyDescent="0.25">
      <c r="A437" s="738">
        <v>54660</v>
      </c>
      <c r="B437" s="739"/>
      <c r="C437" s="2"/>
      <c r="D437" s="2"/>
      <c r="E437" s="2"/>
      <c r="F437" s="2"/>
      <c r="G437" s="2"/>
    </row>
    <row r="438" spans="1:7" x14ac:dyDescent="0.25">
      <c r="A438" s="738">
        <v>54660</v>
      </c>
      <c r="B438" s="739"/>
      <c r="C438" s="2"/>
      <c r="D438" s="2"/>
      <c r="E438" s="2"/>
      <c r="F438" s="2"/>
      <c r="G438" s="2"/>
    </row>
    <row r="439" spans="1:7" x14ac:dyDescent="0.25">
      <c r="A439" s="738">
        <v>54660</v>
      </c>
      <c r="B439" s="739"/>
      <c r="C439" s="2"/>
      <c r="D439" s="2"/>
      <c r="E439" s="2"/>
      <c r="F439" s="2"/>
      <c r="G439" s="2"/>
    </row>
    <row r="440" spans="1:7" x14ac:dyDescent="0.25">
      <c r="A440" s="738">
        <v>54660</v>
      </c>
      <c r="B440" s="739"/>
      <c r="C440" s="2"/>
      <c r="D440" s="2"/>
      <c r="E440" s="2"/>
      <c r="F440" s="2"/>
      <c r="G440" s="2"/>
    </row>
    <row r="441" spans="1:7" x14ac:dyDescent="0.25">
      <c r="A441" s="738">
        <v>54660</v>
      </c>
      <c r="B441" s="739"/>
      <c r="C441" s="2"/>
      <c r="D441" s="2"/>
      <c r="E441" s="2"/>
      <c r="F441" s="2"/>
      <c r="G441" s="2"/>
    </row>
    <row r="442" spans="1:7" x14ac:dyDescent="0.25">
      <c r="A442" s="738">
        <v>54660</v>
      </c>
      <c r="B442" s="739"/>
      <c r="C442" s="2"/>
      <c r="D442" s="2"/>
      <c r="E442" s="2"/>
      <c r="F442" s="2"/>
      <c r="G442" s="2"/>
    </row>
    <row r="443" spans="1:7" x14ac:dyDescent="0.25">
      <c r="A443" s="738">
        <v>54660</v>
      </c>
      <c r="B443" s="739"/>
      <c r="C443" s="2"/>
      <c r="D443" s="2"/>
      <c r="E443" s="2"/>
      <c r="F443" s="2"/>
      <c r="G443" s="2"/>
    </row>
    <row r="444" spans="1:7" x14ac:dyDescent="0.25">
      <c r="A444" s="738">
        <v>54660</v>
      </c>
      <c r="B444" s="739"/>
      <c r="C444" s="2"/>
      <c r="D444" s="2"/>
      <c r="E444" s="2"/>
      <c r="F444" s="2"/>
      <c r="G444" s="2"/>
    </row>
    <row r="445" spans="1:7" x14ac:dyDescent="0.25">
      <c r="A445" s="738">
        <v>54660</v>
      </c>
      <c r="B445" s="739"/>
      <c r="C445" s="2"/>
      <c r="D445" s="2"/>
      <c r="E445" s="2"/>
      <c r="F445" s="2"/>
      <c r="G445" s="2"/>
    </row>
    <row r="446" spans="1:7" x14ac:dyDescent="0.25">
      <c r="A446" s="738">
        <v>54660</v>
      </c>
      <c r="B446" s="739"/>
      <c r="C446" s="2"/>
      <c r="D446" s="2"/>
      <c r="E446" s="2"/>
      <c r="F446" s="2"/>
      <c r="G446" s="2"/>
    </row>
    <row r="447" spans="1:7" x14ac:dyDescent="0.25">
      <c r="A447" s="738">
        <v>54660</v>
      </c>
      <c r="B447" s="739"/>
      <c r="C447" s="2"/>
      <c r="D447" s="2"/>
      <c r="E447" s="2"/>
      <c r="F447" s="2"/>
      <c r="G447" s="2"/>
    </row>
    <row r="448" spans="1:7" x14ac:dyDescent="0.25">
      <c r="A448" s="738">
        <v>54660</v>
      </c>
      <c r="B448" s="739"/>
      <c r="C448" s="2"/>
      <c r="D448" s="2"/>
      <c r="E448" s="2"/>
      <c r="F448" s="2"/>
      <c r="G448" s="2"/>
    </row>
    <row r="449" spans="1:7" x14ac:dyDescent="0.25">
      <c r="A449" s="738">
        <v>54660</v>
      </c>
      <c r="B449" s="739"/>
      <c r="C449" s="2"/>
      <c r="D449" s="2"/>
      <c r="E449" s="2"/>
      <c r="F449" s="2"/>
      <c r="G449" s="2"/>
    </row>
    <row r="450" spans="1:7" x14ac:dyDescent="0.25">
      <c r="A450" s="738">
        <v>54660</v>
      </c>
      <c r="B450" s="739"/>
      <c r="C450" s="2"/>
      <c r="D450" s="2"/>
      <c r="E450" s="2"/>
      <c r="F450" s="2"/>
      <c r="G450" s="2"/>
    </row>
    <row r="451" spans="1:7" x14ac:dyDescent="0.25">
      <c r="A451" s="738">
        <v>54660</v>
      </c>
      <c r="B451" s="739"/>
      <c r="C451" s="2"/>
      <c r="D451" s="2"/>
      <c r="E451" s="2"/>
      <c r="F451" s="2"/>
      <c r="G451" s="2"/>
    </row>
    <row r="452" spans="1:7" x14ac:dyDescent="0.25">
      <c r="A452" s="738">
        <v>54660</v>
      </c>
      <c r="B452" s="739"/>
      <c r="C452" s="2"/>
      <c r="D452" s="2"/>
      <c r="E452" s="2"/>
      <c r="F452" s="2"/>
      <c r="G452" s="2"/>
    </row>
    <row r="453" spans="1:7" x14ac:dyDescent="0.25">
      <c r="A453" s="738">
        <v>54660</v>
      </c>
      <c r="B453" s="739"/>
      <c r="C453" s="2"/>
      <c r="D453" s="2"/>
      <c r="E453" s="2"/>
      <c r="F453" s="2"/>
      <c r="G453" s="2"/>
    </row>
    <row r="454" spans="1:7" x14ac:dyDescent="0.25">
      <c r="A454" s="738">
        <v>54660</v>
      </c>
      <c r="B454" s="739"/>
      <c r="C454" s="2"/>
      <c r="D454" s="2"/>
      <c r="E454" s="2"/>
      <c r="F454" s="2"/>
      <c r="G454" s="2"/>
    </row>
    <row r="455" spans="1:7" x14ac:dyDescent="0.25">
      <c r="A455" s="738">
        <v>54660</v>
      </c>
      <c r="B455" s="739"/>
      <c r="C455" s="2"/>
      <c r="D455" s="2"/>
      <c r="E455" s="2"/>
      <c r="F455" s="2"/>
      <c r="G455" s="2"/>
    </row>
    <row r="456" spans="1:7" x14ac:dyDescent="0.25">
      <c r="A456" s="738">
        <v>54660</v>
      </c>
      <c r="B456" s="739"/>
      <c r="C456" s="2"/>
      <c r="D456" s="2"/>
      <c r="E456" s="2"/>
      <c r="F456" s="2"/>
      <c r="G456" s="2"/>
    </row>
    <row r="457" spans="1:7" x14ac:dyDescent="0.25">
      <c r="A457" s="738">
        <v>54660</v>
      </c>
      <c r="B457" s="739"/>
      <c r="C457" s="2"/>
      <c r="D457" s="2"/>
      <c r="E457" s="2"/>
      <c r="F457" s="2"/>
      <c r="G457" s="2"/>
    </row>
    <row r="458" spans="1:7" x14ac:dyDescent="0.25">
      <c r="A458" s="738">
        <v>54660</v>
      </c>
      <c r="B458" s="739"/>
      <c r="C458" s="2"/>
      <c r="D458" s="2"/>
      <c r="E458" s="2"/>
      <c r="F458" s="2"/>
      <c r="G458" s="2"/>
    </row>
    <row r="459" spans="1:7" x14ac:dyDescent="0.25">
      <c r="A459" s="738">
        <v>54660</v>
      </c>
      <c r="B459" s="739"/>
      <c r="C459" s="2"/>
      <c r="D459" s="2"/>
      <c r="E459" s="2"/>
      <c r="F459" s="2"/>
      <c r="G459" s="2"/>
    </row>
    <row r="460" spans="1:7" x14ac:dyDescent="0.25">
      <c r="A460" s="738">
        <v>54660</v>
      </c>
      <c r="B460" s="739"/>
      <c r="C460" s="2"/>
      <c r="D460" s="2"/>
      <c r="E460" s="2"/>
      <c r="F460" s="2"/>
      <c r="G460" s="2"/>
    </row>
    <row r="461" spans="1:7" x14ac:dyDescent="0.25">
      <c r="A461" s="738">
        <v>54660</v>
      </c>
      <c r="B461" s="739"/>
      <c r="C461" s="2"/>
      <c r="D461" s="2"/>
      <c r="E461" s="2"/>
      <c r="F461" s="2"/>
      <c r="G461" s="2"/>
    </row>
    <row r="462" spans="1:7" x14ac:dyDescent="0.25">
      <c r="A462" s="738">
        <v>54660</v>
      </c>
      <c r="B462" s="739"/>
      <c r="C462" s="2"/>
      <c r="D462" s="2"/>
      <c r="E462" s="2"/>
      <c r="F462" s="2"/>
      <c r="G462" s="2"/>
    </row>
    <row r="463" spans="1:7" x14ac:dyDescent="0.25">
      <c r="A463" s="738">
        <v>54660</v>
      </c>
      <c r="B463" s="739"/>
      <c r="C463" s="2"/>
      <c r="D463" s="2"/>
      <c r="E463" s="2"/>
      <c r="F463" s="2"/>
      <c r="G463" s="2"/>
    </row>
    <row r="464" spans="1:7" x14ac:dyDescent="0.25">
      <c r="A464" s="738">
        <v>54660</v>
      </c>
      <c r="B464" s="739"/>
      <c r="C464" s="2"/>
      <c r="D464" s="2"/>
      <c r="E464" s="2"/>
      <c r="F464" s="2"/>
      <c r="G464" s="2"/>
    </row>
    <row r="465" spans="1:7" x14ac:dyDescent="0.25">
      <c r="A465" s="738">
        <v>54660</v>
      </c>
      <c r="B465" s="739"/>
      <c r="C465" s="2"/>
      <c r="D465" s="2"/>
      <c r="E465" s="2"/>
      <c r="F465" s="2"/>
      <c r="G465" s="2"/>
    </row>
    <row r="466" spans="1:7" x14ac:dyDescent="0.25">
      <c r="A466" s="738">
        <v>54660</v>
      </c>
      <c r="B466" s="739"/>
      <c r="C466" s="2"/>
      <c r="D466" s="2"/>
      <c r="E466" s="2"/>
      <c r="F466" s="2"/>
      <c r="G466" s="2"/>
    </row>
    <row r="467" spans="1:7" x14ac:dyDescent="0.25">
      <c r="A467" s="738">
        <v>54660</v>
      </c>
      <c r="B467" s="739"/>
      <c r="C467" s="2"/>
      <c r="D467" s="2"/>
      <c r="E467" s="2"/>
      <c r="F467" s="2"/>
      <c r="G467" s="2"/>
    </row>
    <row r="468" spans="1:7" x14ac:dyDescent="0.25">
      <c r="A468" s="738">
        <v>54660</v>
      </c>
      <c r="B468" s="739"/>
      <c r="C468" s="2"/>
      <c r="D468" s="2"/>
      <c r="E468" s="2"/>
      <c r="F468" s="2"/>
      <c r="G468" s="2"/>
    </row>
    <row r="469" spans="1:7" x14ac:dyDescent="0.25">
      <c r="A469" s="738">
        <v>54660</v>
      </c>
      <c r="B469" s="739"/>
      <c r="C469" s="2"/>
      <c r="D469" s="2"/>
      <c r="E469" s="2"/>
      <c r="F469" s="2"/>
      <c r="G469" s="2"/>
    </row>
    <row r="470" spans="1:7" x14ac:dyDescent="0.25">
      <c r="A470" s="738">
        <v>54660</v>
      </c>
      <c r="B470" s="739"/>
      <c r="C470" s="2"/>
      <c r="D470" s="2"/>
      <c r="E470" s="2"/>
      <c r="F470" s="2"/>
      <c r="G470" s="2"/>
    </row>
    <row r="471" spans="1:7" x14ac:dyDescent="0.25">
      <c r="A471" s="738">
        <v>54660</v>
      </c>
      <c r="B471" s="739"/>
      <c r="C471" s="2"/>
      <c r="D471" s="2"/>
      <c r="E471" s="2"/>
      <c r="F471" s="2"/>
      <c r="G471" s="2"/>
    </row>
    <row r="472" spans="1:7" x14ac:dyDescent="0.25">
      <c r="A472" s="738">
        <v>54660</v>
      </c>
      <c r="B472" s="739"/>
      <c r="C472" s="2"/>
      <c r="D472" s="2"/>
      <c r="E472" s="2"/>
      <c r="F472" s="2"/>
      <c r="G472" s="2"/>
    </row>
    <row r="473" spans="1:7" x14ac:dyDescent="0.25">
      <c r="A473" s="738">
        <v>54660</v>
      </c>
      <c r="B473" s="739"/>
      <c r="C473" s="2"/>
      <c r="D473" s="2"/>
      <c r="E473" s="2"/>
      <c r="F473" s="2"/>
      <c r="G473" s="2"/>
    </row>
    <row r="474" spans="1:7" x14ac:dyDescent="0.25">
      <c r="A474" s="738">
        <v>54660</v>
      </c>
      <c r="B474" s="739"/>
      <c r="C474" s="2"/>
      <c r="D474" s="2"/>
      <c r="E474" s="2"/>
      <c r="F474" s="2"/>
      <c r="G474" s="2"/>
    </row>
    <row r="475" spans="1:7" x14ac:dyDescent="0.25">
      <c r="A475" s="738">
        <v>54660</v>
      </c>
      <c r="B475" s="739"/>
      <c r="C475" s="2"/>
      <c r="D475" s="2"/>
      <c r="E475" s="2"/>
      <c r="F475" s="2"/>
      <c r="G475" s="2"/>
    </row>
    <row r="476" spans="1:7" x14ac:dyDescent="0.25">
      <c r="A476" s="738">
        <v>54660</v>
      </c>
      <c r="B476" s="739"/>
      <c r="C476" s="2"/>
      <c r="D476" s="2"/>
      <c r="E476" s="2"/>
      <c r="F476" s="2"/>
      <c r="G476" s="2"/>
    </row>
    <row r="477" spans="1:7" x14ac:dyDescent="0.25">
      <c r="A477" s="738">
        <v>54660</v>
      </c>
      <c r="B477" s="739"/>
      <c r="C477" s="2"/>
      <c r="D477" s="2"/>
      <c r="E477" s="2"/>
      <c r="F477" s="2"/>
      <c r="G477" s="2"/>
    </row>
    <row r="478" spans="1:7" x14ac:dyDescent="0.25">
      <c r="A478" s="738">
        <v>54660</v>
      </c>
      <c r="B478" s="739"/>
      <c r="C478" s="2"/>
      <c r="D478" s="2"/>
      <c r="E478" s="2"/>
      <c r="F478" s="2"/>
      <c r="G478" s="2"/>
    </row>
    <row r="479" spans="1:7" x14ac:dyDescent="0.25">
      <c r="A479" s="738">
        <v>54660</v>
      </c>
      <c r="B479" s="739"/>
      <c r="C479" s="2"/>
      <c r="D479" s="2"/>
      <c r="E479" s="2"/>
      <c r="F479" s="2"/>
      <c r="G479" s="2"/>
    </row>
    <row r="480" spans="1:7" x14ac:dyDescent="0.25">
      <c r="A480" s="738">
        <v>54660</v>
      </c>
      <c r="B480" s="739"/>
      <c r="C480" s="2"/>
      <c r="D480" s="2"/>
      <c r="E480" s="2"/>
      <c r="F480" s="2"/>
      <c r="G480" s="2"/>
    </row>
    <row r="481" spans="1:7" x14ac:dyDescent="0.25">
      <c r="A481" s="738">
        <v>54660</v>
      </c>
      <c r="B481" s="739"/>
      <c r="C481" s="2"/>
      <c r="D481" s="2"/>
      <c r="E481" s="2"/>
      <c r="F481" s="2"/>
      <c r="G481" s="2"/>
    </row>
    <row r="482" spans="1:7" x14ac:dyDescent="0.25">
      <c r="A482" s="738">
        <v>54660</v>
      </c>
      <c r="B482" s="739"/>
      <c r="C482" s="2"/>
      <c r="D482" s="2"/>
      <c r="E482" s="2"/>
      <c r="F482" s="2"/>
      <c r="G482" s="2"/>
    </row>
    <row r="483" spans="1:7" x14ac:dyDescent="0.25">
      <c r="A483" s="738">
        <v>54660</v>
      </c>
      <c r="B483" s="739"/>
      <c r="C483" s="2"/>
      <c r="D483" s="2"/>
      <c r="E483" s="2"/>
      <c r="F483" s="2"/>
      <c r="G483" s="2"/>
    </row>
    <row r="484" spans="1:7" x14ac:dyDescent="0.25">
      <c r="A484" s="738">
        <v>54660</v>
      </c>
      <c r="B484" s="739"/>
      <c r="C484" s="2"/>
      <c r="D484" s="2"/>
      <c r="E484" s="2"/>
      <c r="F484" s="2"/>
      <c r="G484" s="2"/>
    </row>
    <row r="485" spans="1:7" x14ac:dyDescent="0.25">
      <c r="A485" s="738">
        <v>54660</v>
      </c>
      <c r="B485" s="739"/>
      <c r="C485" s="2"/>
      <c r="D485" s="2"/>
      <c r="E485" s="2"/>
      <c r="F485" s="2"/>
      <c r="G485" s="2"/>
    </row>
    <row r="486" spans="1:7" x14ac:dyDescent="0.25">
      <c r="A486" s="738">
        <v>54660</v>
      </c>
      <c r="B486" s="739"/>
      <c r="C486" s="2"/>
      <c r="D486" s="2"/>
      <c r="E486" s="2"/>
      <c r="F486" s="2"/>
      <c r="G486" s="2"/>
    </row>
    <row r="487" spans="1:7" x14ac:dyDescent="0.25">
      <c r="A487" s="738">
        <v>54660</v>
      </c>
      <c r="B487" s="739"/>
      <c r="C487" s="2"/>
      <c r="D487" s="2"/>
      <c r="E487" s="2"/>
      <c r="F487" s="2"/>
      <c r="G487" s="2"/>
    </row>
    <row r="488" spans="1:7" x14ac:dyDescent="0.25">
      <c r="A488" s="738">
        <v>54660</v>
      </c>
      <c r="B488" s="739"/>
      <c r="C488" s="2"/>
      <c r="D488" s="2"/>
      <c r="E488" s="2"/>
      <c r="F488" s="2"/>
      <c r="G488" s="2"/>
    </row>
    <row r="489" spans="1:7" x14ac:dyDescent="0.25">
      <c r="A489" s="738">
        <v>54660</v>
      </c>
      <c r="B489" s="739"/>
      <c r="C489" s="2"/>
      <c r="D489" s="2"/>
      <c r="E489" s="2"/>
      <c r="F489" s="2"/>
      <c r="G489" s="2"/>
    </row>
    <row r="490" spans="1:7" x14ac:dyDescent="0.25">
      <c r="A490" s="738">
        <v>54660</v>
      </c>
      <c r="B490" s="739"/>
      <c r="C490" s="2"/>
      <c r="D490" s="2"/>
      <c r="E490" s="2"/>
      <c r="F490" s="2"/>
      <c r="G490" s="2"/>
    </row>
    <row r="491" spans="1:7" x14ac:dyDescent="0.25">
      <c r="A491" s="738">
        <v>54660</v>
      </c>
      <c r="B491" s="739"/>
      <c r="C491" s="2"/>
      <c r="D491" s="2"/>
      <c r="E491" s="2"/>
      <c r="F491" s="2"/>
      <c r="G491" s="2"/>
    </row>
    <row r="492" spans="1:7" x14ac:dyDescent="0.25">
      <c r="A492" s="738">
        <v>54660</v>
      </c>
      <c r="B492" s="739"/>
      <c r="C492" s="2"/>
      <c r="D492" s="2"/>
      <c r="E492" s="2"/>
      <c r="F492" s="2"/>
      <c r="G492" s="2"/>
    </row>
    <row r="493" spans="1:7" x14ac:dyDescent="0.25">
      <c r="A493" s="738">
        <v>54660</v>
      </c>
      <c r="B493" s="739"/>
      <c r="C493" s="2"/>
      <c r="D493" s="2"/>
      <c r="E493" s="2"/>
      <c r="F493" s="2"/>
      <c r="G493" s="2"/>
    </row>
    <row r="494" spans="1:7" x14ac:dyDescent="0.25">
      <c r="A494" s="738">
        <v>54660</v>
      </c>
      <c r="B494" s="739"/>
      <c r="C494" s="2"/>
      <c r="D494" s="2"/>
      <c r="E494" s="2"/>
      <c r="F494" s="2"/>
      <c r="G494" s="2"/>
    </row>
    <row r="495" spans="1:7" x14ac:dyDescent="0.25">
      <c r="A495" s="738">
        <v>54660</v>
      </c>
      <c r="B495" s="739"/>
      <c r="C495" s="2"/>
      <c r="D495" s="2"/>
      <c r="E495" s="2"/>
      <c r="F495" s="2"/>
      <c r="G495" s="2"/>
    </row>
    <row r="496" spans="1:7" x14ac:dyDescent="0.25">
      <c r="A496" s="738">
        <v>54660</v>
      </c>
      <c r="B496" s="739"/>
      <c r="C496" s="2"/>
      <c r="D496" s="2"/>
      <c r="E496" s="2"/>
      <c r="F496" s="2"/>
      <c r="G496" s="2"/>
    </row>
    <row r="497" spans="1:7" x14ac:dyDescent="0.25">
      <c r="A497" s="738">
        <v>54660</v>
      </c>
      <c r="B497" s="739"/>
      <c r="C497" s="2"/>
      <c r="D497" s="2"/>
      <c r="E497" s="2"/>
      <c r="F497" s="2"/>
      <c r="G497" s="2"/>
    </row>
    <row r="498" spans="1:7" x14ac:dyDescent="0.25">
      <c r="A498" s="738">
        <v>54660</v>
      </c>
      <c r="B498" s="739"/>
      <c r="C498" s="2"/>
      <c r="D498" s="2"/>
      <c r="E498" s="2"/>
      <c r="F498" s="2"/>
      <c r="G498" s="2"/>
    </row>
    <row r="499" spans="1:7" x14ac:dyDescent="0.25">
      <c r="A499" s="738">
        <v>54660</v>
      </c>
      <c r="B499" s="739"/>
      <c r="C499" s="2"/>
      <c r="D499" s="2"/>
      <c r="E499" s="2"/>
      <c r="F499" s="2"/>
      <c r="G499" s="2"/>
    </row>
    <row r="500" spans="1:7" x14ac:dyDescent="0.25">
      <c r="A500" s="738">
        <v>54660</v>
      </c>
      <c r="B500" s="739"/>
      <c r="C500" s="2"/>
      <c r="D500" s="2"/>
      <c r="E500" s="2"/>
      <c r="F500" s="2"/>
      <c r="G500" s="2"/>
    </row>
    <row r="501" spans="1:7" x14ac:dyDescent="0.25">
      <c r="A501" s="738">
        <v>54660</v>
      </c>
      <c r="B501" s="739"/>
      <c r="C501" s="2"/>
      <c r="D501" s="2"/>
      <c r="E501" s="2"/>
      <c r="F501" s="2"/>
      <c r="G501" s="2"/>
    </row>
    <row r="502" spans="1:7" x14ac:dyDescent="0.25">
      <c r="A502" s="738">
        <v>54660</v>
      </c>
      <c r="B502" s="739"/>
      <c r="C502" s="2"/>
      <c r="D502" s="2"/>
      <c r="E502" s="2"/>
      <c r="F502" s="2"/>
      <c r="G502" s="2"/>
    </row>
    <row r="503" spans="1:7" x14ac:dyDescent="0.25">
      <c r="A503" s="738">
        <v>54660</v>
      </c>
      <c r="B503" s="739"/>
      <c r="C503" s="2"/>
      <c r="D503" s="2"/>
      <c r="E503" s="2"/>
      <c r="F503" s="2"/>
      <c r="G503" s="2"/>
    </row>
    <row r="504" spans="1:7" x14ac:dyDescent="0.25">
      <c r="A504" s="738">
        <v>54660</v>
      </c>
      <c r="B504" s="739"/>
      <c r="C504" s="2"/>
      <c r="D504" s="2"/>
      <c r="E504" s="2"/>
      <c r="F504" s="2"/>
      <c r="G504" s="2"/>
    </row>
    <row r="505" spans="1:7" x14ac:dyDescent="0.25">
      <c r="A505" s="738">
        <v>54660</v>
      </c>
      <c r="B505" s="739"/>
      <c r="C505" s="2"/>
      <c r="D505" s="2"/>
      <c r="E505" s="2"/>
      <c r="F505" s="2"/>
      <c r="G505" s="2"/>
    </row>
    <row r="506" spans="1:7" x14ac:dyDescent="0.25">
      <c r="A506" s="738">
        <v>54660</v>
      </c>
      <c r="B506" s="739"/>
      <c r="C506" s="2"/>
      <c r="D506" s="2"/>
      <c r="E506" s="2"/>
      <c r="F506" s="2"/>
      <c r="G506" s="2"/>
    </row>
    <row r="507" spans="1:7" x14ac:dyDescent="0.25">
      <c r="A507" s="738">
        <v>54660</v>
      </c>
      <c r="B507" s="739"/>
      <c r="C507" s="2"/>
      <c r="D507" s="2"/>
      <c r="E507" s="2"/>
      <c r="F507" s="2"/>
      <c r="G507" s="2"/>
    </row>
    <row r="508" spans="1:7" x14ac:dyDescent="0.25">
      <c r="A508" s="738">
        <v>54660</v>
      </c>
      <c r="B508" s="739"/>
      <c r="C508" s="2"/>
      <c r="D508" s="2"/>
      <c r="E508" s="2"/>
      <c r="F508" s="2"/>
      <c r="G508" s="2"/>
    </row>
    <row r="509" spans="1:7" x14ac:dyDescent="0.25">
      <c r="A509" s="738">
        <v>54660</v>
      </c>
      <c r="B509" s="739"/>
      <c r="C509" s="2"/>
      <c r="D509" s="2"/>
      <c r="E509" s="2"/>
      <c r="F509" s="2"/>
      <c r="G509" s="2"/>
    </row>
    <row r="510" spans="1:7" x14ac:dyDescent="0.25">
      <c r="A510" s="738">
        <v>54660</v>
      </c>
      <c r="B510" s="738"/>
      <c r="C510" s="2"/>
      <c r="D510" s="2"/>
      <c r="E510" s="2"/>
      <c r="F510" s="2"/>
      <c r="G510" s="2"/>
    </row>
    <row r="511" spans="1:7" x14ac:dyDescent="0.25">
      <c r="A511" s="738">
        <v>54660</v>
      </c>
      <c r="B511" s="738"/>
      <c r="C511" s="2"/>
      <c r="D511" s="2"/>
      <c r="E511" s="2"/>
      <c r="F511" s="2"/>
      <c r="G511" s="2"/>
    </row>
    <row r="512" spans="1:7" x14ac:dyDescent="0.25">
      <c r="A512" s="2">
        <v>54660</v>
      </c>
      <c r="B512" s="2"/>
      <c r="C512" s="2"/>
      <c r="D512" s="2"/>
      <c r="E512" s="2"/>
      <c r="F512" s="2"/>
      <c r="G512" s="2"/>
    </row>
    <row r="513" spans="1:7" x14ac:dyDescent="0.25">
      <c r="A513" s="2">
        <v>54660</v>
      </c>
      <c r="B513" s="2"/>
      <c r="C513" s="2"/>
      <c r="D513" s="2"/>
      <c r="E513" s="2"/>
      <c r="F513" s="2"/>
      <c r="G513" s="2"/>
    </row>
    <row r="514" spans="1:7" x14ac:dyDescent="0.25">
      <c r="A514" s="2">
        <v>54660</v>
      </c>
      <c r="B514" s="2"/>
      <c r="C514" s="2"/>
      <c r="D514" s="2"/>
      <c r="E514" s="2"/>
      <c r="F514" s="2"/>
      <c r="G514" s="2"/>
    </row>
    <row r="515" spans="1:7" x14ac:dyDescent="0.25">
      <c r="A515" s="2">
        <v>54660</v>
      </c>
      <c r="B515" s="2"/>
      <c r="C515" s="2"/>
      <c r="D515" s="2"/>
      <c r="E515" s="2"/>
      <c r="F515" s="2"/>
      <c r="G515" s="2"/>
    </row>
    <row r="516" spans="1:7" x14ac:dyDescent="0.25">
      <c r="A516" s="2">
        <v>54660</v>
      </c>
      <c r="B516" s="2"/>
      <c r="C516" s="2"/>
      <c r="D516" s="2"/>
      <c r="E516" s="2"/>
      <c r="F516" s="2"/>
      <c r="G516" s="2"/>
    </row>
    <row r="517" spans="1:7" x14ac:dyDescent="0.25">
      <c r="A517" s="2">
        <v>54660</v>
      </c>
      <c r="B517" s="2"/>
      <c r="C517" s="2"/>
      <c r="D517" s="2"/>
      <c r="E517" s="2"/>
      <c r="F517" s="2"/>
      <c r="G517" s="2"/>
    </row>
    <row r="518" spans="1:7" x14ac:dyDescent="0.25">
      <c r="A518" s="2">
        <v>54660</v>
      </c>
      <c r="B518" s="2"/>
      <c r="C518" s="2"/>
      <c r="D518" s="2"/>
      <c r="E518" s="2"/>
      <c r="F518" s="2"/>
      <c r="G518" s="2"/>
    </row>
    <row r="519" spans="1:7" x14ac:dyDescent="0.25">
      <c r="A519" s="2">
        <v>54660</v>
      </c>
      <c r="B519" s="2"/>
      <c r="C519" s="2"/>
      <c r="D519" s="2"/>
      <c r="E519" s="2"/>
      <c r="F519" s="2"/>
      <c r="G519" s="2"/>
    </row>
    <row r="520" spans="1:7" x14ac:dyDescent="0.25">
      <c r="A520" s="2">
        <v>54660</v>
      </c>
      <c r="B520" s="2"/>
      <c r="C520" s="2"/>
      <c r="D520" s="2"/>
      <c r="E520" s="2"/>
      <c r="F520" s="2"/>
      <c r="G520" s="2"/>
    </row>
    <row r="521" spans="1:7" x14ac:dyDescent="0.25">
      <c r="A521" s="2">
        <v>54660</v>
      </c>
      <c r="B521" s="2"/>
      <c r="C521" s="2"/>
      <c r="D521" s="2"/>
      <c r="E521" s="2"/>
      <c r="F521" s="2"/>
      <c r="G521" s="2"/>
    </row>
    <row r="522" spans="1:7" x14ac:dyDescent="0.25">
      <c r="A522" s="2">
        <v>54660</v>
      </c>
      <c r="B522" s="2"/>
      <c r="C522" s="2"/>
      <c r="D522" s="2"/>
      <c r="E522" s="2"/>
      <c r="F522" s="2"/>
      <c r="G522" s="2"/>
    </row>
    <row r="523" spans="1:7" x14ac:dyDescent="0.25">
      <c r="A523" s="2">
        <v>54660</v>
      </c>
      <c r="B523" s="2"/>
      <c r="C523" s="2"/>
      <c r="D523" s="2"/>
      <c r="E523" s="2"/>
      <c r="F523" s="2"/>
      <c r="G523" s="2"/>
    </row>
    <row r="524" spans="1:7" x14ac:dyDescent="0.25">
      <c r="A524" s="2">
        <v>54660</v>
      </c>
      <c r="B524" s="2"/>
      <c r="C524" s="2"/>
      <c r="D524" s="2"/>
      <c r="E524" s="2"/>
      <c r="F524" s="2"/>
      <c r="G524" s="2"/>
    </row>
    <row r="525" spans="1:7" x14ac:dyDescent="0.25">
      <c r="A525" s="2">
        <v>54660</v>
      </c>
      <c r="B525" s="2"/>
      <c r="C525" s="2"/>
      <c r="D525" s="2"/>
      <c r="E525" s="2"/>
      <c r="F525" s="2"/>
      <c r="G525" s="2"/>
    </row>
    <row r="526" spans="1:7" x14ac:dyDescent="0.25">
      <c r="A526" s="2">
        <v>54660</v>
      </c>
      <c r="B526" s="2"/>
      <c r="C526" s="2"/>
      <c r="D526" s="2"/>
      <c r="E526" s="2"/>
      <c r="F526" s="2"/>
      <c r="G526" s="2"/>
    </row>
    <row r="527" spans="1:7" x14ac:dyDescent="0.25">
      <c r="A527" s="2">
        <v>54660</v>
      </c>
      <c r="B527" s="2"/>
      <c r="C527" s="2"/>
      <c r="D527" s="2"/>
      <c r="E527" s="2"/>
      <c r="F527" s="2"/>
      <c r="G527" s="2"/>
    </row>
    <row r="528" spans="1:7" x14ac:dyDescent="0.25">
      <c r="A528">
        <v>54660</v>
      </c>
    </row>
    <row r="529" spans="1:1" x14ac:dyDescent="0.25">
      <c r="A529">
        <v>54660</v>
      </c>
    </row>
    <row r="530" spans="1:1" x14ac:dyDescent="0.25">
      <c r="A530">
        <v>54660</v>
      </c>
    </row>
    <row r="531" spans="1:1" x14ac:dyDescent="0.25">
      <c r="A531">
        <v>54660</v>
      </c>
    </row>
    <row r="532" spans="1:1" x14ac:dyDescent="0.25">
      <c r="A532">
        <v>54660</v>
      </c>
    </row>
    <row r="533" spans="1:1" x14ac:dyDescent="0.25">
      <c r="A533">
        <v>54660</v>
      </c>
    </row>
    <row r="534" spans="1:1" x14ac:dyDescent="0.25">
      <c r="A534">
        <v>54660</v>
      </c>
    </row>
    <row r="535" spans="1:1" x14ac:dyDescent="0.25">
      <c r="A535">
        <v>54660</v>
      </c>
    </row>
    <row r="536" spans="1:1" x14ac:dyDescent="0.25">
      <c r="A536">
        <v>54660</v>
      </c>
    </row>
    <row r="537" spans="1:1" x14ac:dyDescent="0.25">
      <c r="A537">
        <v>54660</v>
      </c>
    </row>
    <row r="538" spans="1:1" x14ac:dyDescent="0.25">
      <c r="A538">
        <v>54660</v>
      </c>
    </row>
    <row r="539" spans="1:1" x14ac:dyDescent="0.25">
      <c r="A539">
        <v>54660</v>
      </c>
    </row>
    <row r="540" spans="1:1" x14ac:dyDescent="0.25">
      <c r="A540">
        <v>54660</v>
      </c>
    </row>
    <row r="541" spans="1:1" x14ac:dyDescent="0.25">
      <c r="A541">
        <v>54660</v>
      </c>
    </row>
    <row r="542" spans="1:1" x14ac:dyDescent="0.25">
      <c r="A542">
        <v>54660</v>
      </c>
    </row>
    <row r="543" spans="1:1" x14ac:dyDescent="0.25">
      <c r="A543">
        <v>54660</v>
      </c>
    </row>
    <row r="544" spans="1:1" x14ac:dyDescent="0.25">
      <c r="A544">
        <v>54660</v>
      </c>
    </row>
    <row r="545" spans="1:1" x14ac:dyDescent="0.25">
      <c r="A545">
        <v>54660</v>
      </c>
    </row>
    <row r="546" spans="1:1" x14ac:dyDescent="0.25">
      <c r="A546">
        <v>54660</v>
      </c>
    </row>
    <row r="547" spans="1:1" x14ac:dyDescent="0.25">
      <c r="A547">
        <v>54660</v>
      </c>
    </row>
    <row r="548" spans="1:1" x14ac:dyDescent="0.25">
      <c r="A548">
        <v>54660</v>
      </c>
    </row>
    <row r="549" spans="1:1" x14ac:dyDescent="0.25">
      <c r="A549">
        <v>54660</v>
      </c>
    </row>
    <row r="550" spans="1:1" x14ac:dyDescent="0.25">
      <c r="A550">
        <v>54660</v>
      </c>
    </row>
    <row r="551" spans="1:1" x14ac:dyDescent="0.25">
      <c r="A551">
        <v>54660</v>
      </c>
    </row>
    <row r="552" spans="1:1" x14ac:dyDescent="0.25">
      <c r="A552">
        <v>54660</v>
      </c>
    </row>
    <row r="553" spans="1:1" x14ac:dyDescent="0.25">
      <c r="A553">
        <v>54660</v>
      </c>
    </row>
    <row r="554" spans="1:1" x14ac:dyDescent="0.25">
      <c r="A554">
        <v>54660</v>
      </c>
    </row>
    <row r="555" spans="1:1" x14ac:dyDescent="0.25">
      <c r="A555">
        <v>54660</v>
      </c>
    </row>
    <row r="556" spans="1:1" x14ac:dyDescent="0.25">
      <c r="A556">
        <v>54660</v>
      </c>
    </row>
    <row r="557" spans="1:1" x14ac:dyDescent="0.25">
      <c r="A557">
        <v>54660</v>
      </c>
    </row>
    <row r="558" spans="1:1" x14ac:dyDescent="0.25">
      <c r="A558">
        <v>54660</v>
      </c>
    </row>
    <row r="559" spans="1:1" x14ac:dyDescent="0.25">
      <c r="A559">
        <v>54660</v>
      </c>
    </row>
    <row r="560" spans="1:1" x14ac:dyDescent="0.25">
      <c r="A560">
        <v>54660</v>
      </c>
    </row>
    <row r="561" spans="1:1" x14ac:dyDescent="0.25">
      <c r="A561">
        <v>54660</v>
      </c>
    </row>
    <row r="562" spans="1:1" x14ac:dyDescent="0.25">
      <c r="A562">
        <v>54660</v>
      </c>
    </row>
    <row r="563" spans="1:1" x14ac:dyDescent="0.25">
      <c r="A563">
        <v>54660</v>
      </c>
    </row>
    <row r="564" spans="1:1" x14ac:dyDescent="0.25">
      <c r="A564">
        <v>54660</v>
      </c>
    </row>
    <row r="565" spans="1:1" x14ac:dyDescent="0.25">
      <c r="A565">
        <v>54660</v>
      </c>
    </row>
    <row r="566" spans="1:1" x14ac:dyDescent="0.25">
      <c r="A566">
        <v>54660</v>
      </c>
    </row>
    <row r="567" spans="1:1" x14ac:dyDescent="0.25">
      <c r="A567">
        <v>54660</v>
      </c>
    </row>
    <row r="568" spans="1:1" x14ac:dyDescent="0.25">
      <c r="A568">
        <v>54660</v>
      </c>
    </row>
    <row r="569" spans="1:1" x14ac:dyDescent="0.25">
      <c r="A569">
        <v>54660</v>
      </c>
    </row>
    <row r="570" spans="1:1" x14ac:dyDescent="0.25">
      <c r="A570">
        <v>54660</v>
      </c>
    </row>
    <row r="571" spans="1:1" x14ac:dyDescent="0.25">
      <c r="A571">
        <v>54660</v>
      </c>
    </row>
    <row r="572" spans="1:1" x14ac:dyDescent="0.25">
      <c r="A572">
        <v>54660</v>
      </c>
    </row>
    <row r="573" spans="1:1" x14ac:dyDescent="0.25">
      <c r="A573">
        <v>54660</v>
      </c>
    </row>
    <row r="574" spans="1:1" x14ac:dyDescent="0.25">
      <c r="A574">
        <v>54660</v>
      </c>
    </row>
    <row r="575" spans="1:1" x14ac:dyDescent="0.25">
      <c r="A575">
        <v>54660</v>
      </c>
    </row>
    <row r="576" spans="1:1" x14ac:dyDescent="0.25">
      <c r="A576">
        <v>54660</v>
      </c>
    </row>
  </sheetData>
  <pageMargins left="0.7" right="0.7" top="0.75" bottom="0.75" header="0.3" footer="0.3"/>
  <pageSetup scale="88" fitToHeight="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C6B856-6395-4F74-83BE-821CCFC9C072}">
  <sheetPr>
    <tabColor rgb="FFFF0066"/>
    <pageSetUpPr fitToPage="1"/>
  </sheetPr>
  <dimension ref="A1:N28"/>
  <sheetViews>
    <sheetView workbookViewId="0">
      <selection activeCell="A25" sqref="A25"/>
    </sheetView>
  </sheetViews>
  <sheetFormatPr defaultRowHeight="15" x14ac:dyDescent="0.25"/>
  <cols>
    <col min="2" max="2" width="35.85546875" customWidth="1"/>
    <col min="6" max="6" width="31.5703125" customWidth="1"/>
    <col min="7" max="7" width="6.5703125" customWidth="1"/>
  </cols>
  <sheetData>
    <row r="1" spans="1:11" x14ac:dyDescent="0.25">
      <c r="A1" s="555"/>
      <c r="B1" s="555"/>
      <c r="C1" s="555"/>
      <c r="D1" s="555"/>
      <c r="E1" s="555"/>
      <c r="F1" s="555"/>
      <c r="G1" s="555"/>
      <c r="H1" s="555"/>
      <c r="I1" s="555"/>
      <c r="J1" s="555"/>
    </row>
    <row r="2" spans="1:11" ht="60" x14ac:dyDescent="0.25">
      <c r="A2" s="596" t="s">
        <v>3744</v>
      </c>
      <c r="B2" s="596" t="s">
        <v>2972</v>
      </c>
      <c r="C2" s="596" t="s">
        <v>8292</v>
      </c>
      <c r="D2" s="596" t="s">
        <v>8293</v>
      </c>
      <c r="E2" s="596" t="s">
        <v>3596</v>
      </c>
      <c r="F2" s="596" t="s">
        <v>8294</v>
      </c>
      <c r="G2" s="984" t="s">
        <v>8295</v>
      </c>
      <c r="H2" s="596" t="s">
        <v>8296</v>
      </c>
      <c r="I2" s="596" t="s">
        <v>8297</v>
      </c>
      <c r="J2" s="596" t="s">
        <v>8298</v>
      </c>
    </row>
    <row r="3" spans="1:11" x14ac:dyDescent="0.25">
      <c r="A3" s="985">
        <v>50472</v>
      </c>
      <c r="B3" s="555" t="str">
        <f>IFERROR(VLOOKUP(A3,Database!A:D,2,FALSE),"FG not Found")</f>
        <v>ORNG NVL CA PL W/ JCONC HFCS</v>
      </c>
      <c r="C3" s="555">
        <f>IFERROR(VLOOKUP($A3,Database!A:V,22,FALSE),"Needs to be entered in database")</f>
        <v>0</v>
      </c>
      <c r="D3" s="555" t="str">
        <f>IFERROR(VLOOKUP($A3,Database!A:X,25,FALSE),"No")</f>
        <v>No</v>
      </c>
      <c r="E3" s="555" t="str">
        <f>IFERROR(VLOOKUP($A3,Database!A:W,24,FALSE),"No")</f>
        <v>No</v>
      </c>
      <c r="F3" s="555" t="str">
        <f>IFERROR(VLOOKUP($A3,Database!A:Z,26,FALSE),"Not in system")</f>
        <v>2 Years, Frozen</v>
      </c>
      <c r="G3" s="555">
        <v>7200</v>
      </c>
      <c r="H3" s="628" t="e">
        <f>(G3/C3)</f>
        <v>#DIV/0!</v>
      </c>
      <c r="I3" s="628"/>
      <c r="J3" s="628"/>
    </row>
    <row r="4" spans="1:11" x14ac:dyDescent="0.25">
      <c r="A4" s="628">
        <v>36067</v>
      </c>
      <c r="B4" s="555" t="str">
        <f>IFERROR(VLOOKUP(A4,Database!A:D,2,FALSE),"FG not Found")</f>
        <v>RED RASP WA/BC SIEVED SP</v>
      </c>
      <c r="C4" s="555">
        <f>IFERROR(VLOOKUP($A4,Database!A:V,22,FALSE),"Needs to be entered in database")</f>
        <v>0</v>
      </c>
      <c r="D4" s="555" t="str">
        <f>IFERROR(VLOOKUP($A4,Database!A:X,25,FALSE),"No")</f>
        <v>No</v>
      </c>
      <c r="E4" s="555" t="str">
        <f>IFERROR(VLOOKUP($A4,Database!A:W,24,FALSE),"No")</f>
        <v>No</v>
      </c>
      <c r="F4" s="555" t="str">
        <f>IFERROR(VLOOKUP($A4,Database!A:Z,26,FALSE),"Not in system")</f>
        <v>3 Years, Frozen</v>
      </c>
      <c r="G4" s="555">
        <v>9940</v>
      </c>
      <c r="H4" s="628" t="e">
        <f t="shared" ref="H4:H24" si="0">(G4/C4)</f>
        <v>#DIV/0!</v>
      </c>
      <c r="I4" s="628"/>
      <c r="J4" s="628"/>
    </row>
    <row r="5" spans="1:11" x14ac:dyDescent="0.25">
      <c r="A5" s="628">
        <v>36011</v>
      </c>
      <c r="B5" s="555" t="str">
        <f>IFERROR(VLOOKUP(A5,Database!A:D,2,FALSE),"FG not Found")</f>
        <v>BLUBRY WLD PRES GRADE NDR</v>
      </c>
      <c r="C5" s="555">
        <f>IFERROR(VLOOKUP($A5,Database!A:V,22,FALSE),"Needs to be entered in database")</f>
        <v>0</v>
      </c>
      <c r="D5" s="555" t="str">
        <f>IFERROR(VLOOKUP($A5,Database!A:X,25,FALSE),"No")</f>
        <v>No</v>
      </c>
      <c r="E5" s="555" t="str">
        <f>IFERROR(VLOOKUP($A5,Database!A:W,24,FALSE),"No")</f>
        <v>No</v>
      </c>
      <c r="F5" s="555" t="str">
        <f>IFERROR(VLOOKUP($A5,Database!A:Z,26,FALSE),"Not in system")</f>
        <v>18 Months, Frozen</v>
      </c>
      <c r="G5" s="555">
        <v>14880</v>
      </c>
      <c r="H5" s="628" t="e">
        <f t="shared" si="0"/>
        <v>#DIV/0!</v>
      </c>
      <c r="I5" s="628"/>
      <c r="J5" s="628"/>
    </row>
    <row r="6" spans="1:11" x14ac:dyDescent="0.25">
      <c r="A6" s="628">
        <v>51128</v>
      </c>
      <c r="B6" s="555" t="str">
        <f>IFERROR(VLOOKUP(A6,Database!A:D,2,FALSE),"FG not Found")</f>
        <v>BLUBRY WLD WHLE SP</v>
      </c>
      <c r="C6" s="555">
        <f>IFERROR(VLOOKUP($A6,Database!A:V,22,FALSE),"Needs to be entered in database")</f>
        <v>0</v>
      </c>
      <c r="D6" s="555" t="str">
        <f>IFERROR(VLOOKUP($A6,Database!A:X,25,FALSE),"No")</f>
        <v>No</v>
      </c>
      <c r="E6" s="555" t="str">
        <f>IFERROR(VLOOKUP($A6,Database!A:W,24,FALSE),"No")</f>
        <v>No</v>
      </c>
      <c r="F6" s="555" t="str">
        <f>IFERROR(VLOOKUP($A6,Database!A:Z,26,FALSE),"Not in system")</f>
        <v>3 Years, Frozen</v>
      </c>
      <c r="G6" s="555">
        <v>4200</v>
      </c>
      <c r="H6" s="628" t="e">
        <f t="shared" si="0"/>
        <v>#DIV/0!</v>
      </c>
      <c r="I6" s="628"/>
      <c r="J6" s="628"/>
    </row>
    <row r="7" spans="1:11" x14ac:dyDescent="0.25">
      <c r="A7" s="628">
        <v>51179</v>
      </c>
      <c r="B7" s="555" t="str">
        <f>IFERROR(VLOOKUP(A7,Database!A:D,2,FALSE),"FG not Found")</f>
        <v>BOYSENBERRY JCONC 60 BX</v>
      </c>
      <c r="C7" s="555">
        <f>IFERROR(VLOOKUP($A7,Database!A:V,22,FALSE),"Needs to be entered in database")</f>
        <v>0</v>
      </c>
      <c r="D7" s="555" t="str">
        <f>IFERROR(VLOOKUP($A7,Database!A:X,25,FALSE),"No")</f>
        <v>No</v>
      </c>
      <c r="E7" s="555" t="str">
        <f>IFERROR(VLOOKUP($A7,Database!A:W,24,FALSE),"No")</f>
        <v>No</v>
      </c>
      <c r="F7" s="555">
        <f>IFERROR(VLOOKUP($A7,Database!A:Z,26,FALSE),"Not in system")</f>
        <v>0</v>
      </c>
      <c r="G7" s="555">
        <v>970</v>
      </c>
      <c r="H7" s="628" t="e">
        <f t="shared" si="0"/>
        <v>#DIV/0!</v>
      </c>
      <c r="I7" s="628"/>
      <c r="J7" s="628"/>
    </row>
    <row r="8" spans="1:11" x14ac:dyDescent="0.25">
      <c r="A8" s="628">
        <v>36059</v>
      </c>
      <c r="B8" s="555" t="str">
        <f>IFERROR(VLOOKUP(A8,Database!A:D,2,FALSE),"FG not Found")</f>
        <v>RED RASP WA/BC WHOLE SP</v>
      </c>
      <c r="C8" s="555">
        <f>IFERROR(VLOOKUP($A8,Database!A:V,22,FALSE),"Needs to be entered in database")</f>
        <v>0</v>
      </c>
      <c r="D8" s="555" t="str">
        <f>IFERROR(VLOOKUP($A8,Database!A:X,25,FALSE),"No")</f>
        <v>No</v>
      </c>
      <c r="E8" s="555" t="str">
        <f>IFERROR(VLOOKUP($A8,Database!A:W,24,FALSE),"No")</f>
        <v>No</v>
      </c>
      <c r="F8" s="555" t="str">
        <f>IFERROR(VLOOKUP($A8,Database!A:Z,26,FALSE),"Not in system")</f>
        <v>3 Years, Frozen</v>
      </c>
      <c r="G8" s="555">
        <v>8520</v>
      </c>
      <c r="H8" s="628" t="e">
        <f t="shared" si="0"/>
        <v>#DIV/0!</v>
      </c>
      <c r="I8" s="628"/>
      <c r="J8" s="628"/>
    </row>
    <row r="9" spans="1:11" x14ac:dyDescent="0.25">
      <c r="A9" s="986">
        <v>51378</v>
      </c>
      <c r="B9" s="555" t="str">
        <f>IFERROR(VLOOKUP(A9,Database!A:D,2,FALSE),"FG not Found")</f>
        <v>GRP CNCRD WA JCONC 68BX NONGMO</v>
      </c>
      <c r="C9" s="555">
        <f>IFERROR(VLOOKUP($A9,Database!A:V,22,FALSE),"Needs to be entered in database")</f>
        <v>0</v>
      </c>
      <c r="D9" s="555" t="str">
        <f>IFERROR(VLOOKUP($A9,Database!A:X,25,FALSE),"No")</f>
        <v>No</v>
      </c>
      <c r="E9" s="555" t="str">
        <f>IFERROR(VLOOKUP($A9,Database!A:W,24,FALSE),"No")</f>
        <v>No</v>
      </c>
      <c r="F9" s="555">
        <f>IFERROR(VLOOKUP($A9,Database!A:Z,26,FALSE),"Not in system")</f>
        <v>0</v>
      </c>
      <c r="G9" s="987">
        <v>28340</v>
      </c>
      <c r="H9" s="986" t="e">
        <f t="shared" si="0"/>
        <v>#DIV/0!</v>
      </c>
      <c r="I9" s="986"/>
      <c r="J9" s="628"/>
      <c r="K9" s="987"/>
    </row>
    <row r="10" spans="1:11" x14ac:dyDescent="0.25">
      <c r="A10" s="628">
        <v>10807</v>
      </c>
      <c r="B10" s="555" t="str">
        <f>IFERROR(VLOOKUP(A10,Database!A:D,2,FALSE),"FG not Found")</f>
        <v>ORANGE NAVEL CA PEEL ZESTE</v>
      </c>
      <c r="C10" s="555">
        <f>IFERROR(VLOOKUP($A10,Database!A:V,22,FALSE),"Needs to be entered in database")</f>
        <v>0</v>
      </c>
      <c r="D10" s="555" t="str">
        <f>IFERROR(VLOOKUP($A10,Database!A:X,25,FALSE),"No")</f>
        <v>No</v>
      </c>
      <c r="E10" s="555" t="str">
        <f>IFERROR(VLOOKUP($A10,Database!A:W,24,FALSE),"No")</f>
        <v>No</v>
      </c>
      <c r="F10" s="555" t="str">
        <f>IFERROR(VLOOKUP($A10,Database!A:Z,26,FALSE),"Not in system")</f>
        <v>2 Year Frozen</v>
      </c>
      <c r="G10" s="555">
        <v>4125</v>
      </c>
      <c r="H10" s="628" t="e">
        <f t="shared" si="0"/>
        <v>#DIV/0!</v>
      </c>
      <c r="I10" s="628"/>
      <c r="J10" s="628"/>
    </row>
    <row r="11" spans="1:11" x14ac:dyDescent="0.25">
      <c r="A11">
        <v>10742</v>
      </c>
      <c r="B11" s="555" t="str">
        <f>IFERROR(VLOOKUP(A11,Database!A:D,2,FALSE),"FG not Found")</f>
        <v>ORANGE SEV CA PEEL WITH JUICE</v>
      </c>
      <c r="C11" s="555">
        <f>IFERROR(VLOOKUP($A11,Database!A:V,22,FALSE),"Needs to be entered in database")</f>
        <v>350</v>
      </c>
      <c r="D11" s="555" t="str">
        <f>IFERROR(VLOOKUP($A11,Database!A:X,25,FALSE),"No")</f>
        <v>No</v>
      </c>
      <c r="E11" s="555" t="str">
        <f>IFERROR(VLOOKUP($A11,Database!A:W,24,FALSE),"No")</f>
        <v>No</v>
      </c>
      <c r="F11" s="555" t="str">
        <f>IFERROR(VLOOKUP($A11,Database!A:Z,26,FALSE),"Not in system")</f>
        <v>2 Year Frozen</v>
      </c>
      <c r="G11">
        <v>2800</v>
      </c>
      <c r="H11" s="628">
        <f t="shared" si="0"/>
        <v>8</v>
      </c>
      <c r="J11" s="628"/>
    </row>
    <row r="12" spans="1:11" x14ac:dyDescent="0.25">
      <c r="A12">
        <v>36011</v>
      </c>
      <c r="B12" s="555" t="str">
        <f>IFERROR(VLOOKUP(A12,Database!A:D,2,FALSE),"FG not Found")</f>
        <v>BLUBRY WLD PRES GRADE NDR</v>
      </c>
      <c r="C12" s="555">
        <f>IFERROR(VLOOKUP($A12,Database!A:V,22,FALSE),"Needs to be entered in database")</f>
        <v>0</v>
      </c>
      <c r="D12" s="555" t="str">
        <f>IFERROR(VLOOKUP($A12,Database!A:X,25,FALSE),"No")</f>
        <v>No</v>
      </c>
      <c r="E12" s="555" t="str">
        <f>IFERROR(VLOOKUP($A12,Database!A:W,24,FALSE),"No")</f>
        <v>No</v>
      </c>
      <c r="F12" s="555" t="str">
        <f>IFERROR(VLOOKUP($A12,Database!A:Z,26,FALSE),"Not in system")</f>
        <v>18 Months, Frozen</v>
      </c>
      <c r="G12">
        <v>13200</v>
      </c>
      <c r="H12" s="628" t="e">
        <f t="shared" si="0"/>
        <v>#DIV/0!</v>
      </c>
      <c r="J12" s="628"/>
    </row>
    <row r="13" spans="1:11" x14ac:dyDescent="0.25">
      <c r="A13">
        <v>36059</v>
      </c>
      <c r="B13" s="555" t="str">
        <f>IFERROR(VLOOKUP(A13,Database!A:D,2,FALSE),"FG not Found")</f>
        <v>RED RASP WA/BC WHOLE SP</v>
      </c>
      <c r="C13" s="555">
        <f>IFERROR(VLOOKUP($A13,Database!A:V,22,FALSE),"Needs to be entered in database")</f>
        <v>0</v>
      </c>
      <c r="D13" s="555" t="str">
        <f>IFERROR(VLOOKUP($A13,Database!A:X,25,FALSE),"No")</f>
        <v>No</v>
      </c>
      <c r="E13" s="555" t="str">
        <f>IFERROR(VLOOKUP($A13,Database!A:W,24,FALSE),"No")</f>
        <v>No</v>
      </c>
      <c r="F13" s="555" t="str">
        <f>IFERROR(VLOOKUP($A13,Database!A:Z,26,FALSE),"Not in system")</f>
        <v>3 Years, Frozen</v>
      </c>
      <c r="G13">
        <v>11360</v>
      </c>
      <c r="H13" s="628" t="e">
        <f t="shared" si="0"/>
        <v>#DIV/0!</v>
      </c>
      <c r="J13" s="628"/>
    </row>
    <row r="14" spans="1:11" x14ac:dyDescent="0.25">
      <c r="A14">
        <v>10122</v>
      </c>
      <c r="B14" s="555" t="str">
        <f>IFERROR(VLOOKUP(A14,Database!A:D,2,FALSE),"FG not Found")</f>
        <v>STRAW MED CA SC FRT CONC HFCS</v>
      </c>
      <c r="C14" s="555">
        <f>IFERROR(VLOOKUP($A14,Database!A:V,22,FALSE),"Needs to be entered in database")</f>
        <v>452</v>
      </c>
      <c r="D14" s="555" t="str">
        <f>IFERROR(VLOOKUP($A14,Database!A:X,25,FALSE),"No")</f>
        <v>No</v>
      </c>
      <c r="E14" s="555" t="str">
        <f>IFERROR(VLOOKUP($A14,Database!A:W,24,FALSE),"No")</f>
        <v>No</v>
      </c>
      <c r="F14" s="555" t="str">
        <f>IFERROR(VLOOKUP($A14,Database!A:Z,26,FALSE),"Not in system")</f>
        <v>3 Year?</v>
      </c>
      <c r="G14">
        <v>12656</v>
      </c>
      <c r="H14" s="628">
        <f t="shared" si="0"/>
        <v>28</v>
      </c>
      <c r="J14" s="628"/>
    </row>
    <row r="15" spans="1:11" x14ac:dyDescent="0.25">
      <c r="A15">
        <v>36059</v>
      </c>
      <c r="B15" s="555" t="str">
        <f>IFERROR(VLOOKUP(A15,Database!A:D,2,FALSE),"FG not Found")</f>
        <v>RED RASP WA/BC WHOLE SP</v>
      </c>
      <c r="C15" s="555">
        <f>IFERROR(VLOOKUP($A15,Database!A:V,22,FALSE),"Needs to be entered in database")</f>
        <v>0</v>
      </c>
      <c r="D15" s="555" t="str">
        <f>IFERROR(VLOOKUP($A15,Database!A:X,25,FALSE),"No")</f>
        <v>No</v>
      </c>
      <c r="E15" s="555" t="str">
        <f>IFERROR(VLOOKUP($A15,Database!A:W,24,FALSE),"No")</f>
        <v>No</v>
      </c>
      <c r="F15" s="555" t="str">
        <f>IFERROR(VLOOKUP($A15,Database!A:Z,26,FALSE),"Not in system")</f>
        <v>3 Years, Frozen</v>
      </c>
      <c r="G15">
        <v>40470</v>
      </c>
      <c r="H15" s="628" t="e">
        <f t="shared" si="0"/>
        <v>#DIV/0!</v>
      </c>
      <c r="J15" s="628"/>
    </row>
    <row r="16" spans="1:11" x14ac:dyDescent="0.25">
      <c r="A16">
        <v>50571</v>
      </c>
      <c r="B16" s="555" t="str">
        <f>IFERROR(VLOOKUP(A16,Database!A:D,2,FALSE),"FG not Found")</f>
        <v>STRAW CA PCONC 28.7 BX</v>
      </c>
      <c r="C16" s="555">
        <f>IFERROR(VLOOKUP($A16,Database!A:V,22,FALSE),"Needs to be entered in database")</f>
        <v>0</v>
      </c>
      <c r="D16" s="555" t="str">
        <f>IFERROR(VLOOKUP($A16,Database!A:X,25,FALSE),"No")</f>
        <v>No</v>
      </c>
      <c r="E16" s="555" t="str">
        <f>IFERROR(VLOOKUP($A16,Database!A:W,24,FALSE),"No")</f>
        <v>No</v>
      </c>
      <c r="F16" s="555">
        <f>IFERROR(VLOOKUP($A16,Database!A:Z,26,FALSE),"Not in system")</f>
        <v>0</v>
      </c>
      <c r="G16">
        <v>370</v>
      </c>
      <c r="H16" s="628" t="e">
        <f t="shared" si="0"/>
        <v>#DIV/0!</v>
      </c>
      <c r="J16" s="628"/>
    </row>
    <row r="17" spans="1:14" x14ac:dyDescent="0.25">
      <c r="A17">
        <v>10122</v>
      </c>
      <c r="B17" s="555" t="str">
        <f>IFERROR(VLOOKUP(A17,Database!A:D,2,FALSE),"FG not Found")</f>
        <v>STRAW MED CA SC FRT CONC HFCS</v>
      </c>
      <c r="C17" s="555">
        <f>IFERROR(VLOOKUP($A17,Database!A:V,22,FALSE),"Needs to be entered in database")</f>
        <v>452</v>
      </c>
      <c r="D17" s="555" t="str">
        <f>IFERROR(VLOOKUP($A17,Database!A:X,25,FALSE),"No")</f>
        <v>No</v>
      </c>
      <c r="E17" s="555" t="str">
        <f>IFERROR(VLOOKUP($A17,Database!A:W,24,FALSE),"No")</f>
        <v>No</v>
      </c>
      <c r="F17" s="555" t="str">
        <f>IFERROR(VLOOKUP($A17,Database!A:Z,26,FALSE),"Not in system")</f>
        <v>3 Year?</v>
      </c>
      <c r="G17">
        <v>12656</v>
      </c>
      <c r="H17" s="628">
        <f t="shared" si="0"/>
        <v>28</v>
      </c>
      <c r="J17" s="628"/>
    </row>
    <row r="18" spans="1:14" x14ac:dyDescent="0.25">
      <c r="A18">
        <v>51676</v>
      </c>
      <c r="B18" s="555" t="str">
        <f>IFERROR(VLOOKUP(A18,Database!A:D,2,FALSE),"FG not Found")</f>
        <v>STRAW MED CA WHOLE 5+1 HFCS</v>
      </c>
      <c r="C18" s="555">
        <f>IFERROR(VLOOKUP($A18,Database!A:V,22,FALSE),"Needs to be entered in database")</f>
        <v>384</v>
      </c>
      <c r="D18" s="555" t="str">
        <f>IFERROR(VLOOKUP($A18,Database!A:X,25,FALSE),"No")</f>
        <v>No</v>
      </c>
      <c r="E18" s="555" t="str">
        <f>IFERROR(VLOOKUP($A18,Database!A:W,24,FALSE),"No")</f>
        <v>No</v>
      </c>
      <c r="F18" s="555">
        <f>IFERROR(VLOOKUP($A18,Database!A:Z,26,FALSE),"Not in system")</f>
        <v>0</v>
      </c>
      <c r="G18" s="555">
        <v>12656</v>
      </c>
      <c r="H18" s="628">
        <f t="shared" si="0"/>
        <v>32.958333333333336</v>
      </c>
      <c r="J18" s="628"/>
    </row>
    <row r="19" spans="1:14" x14ac:dyDescent="0.25">
      <c r="A19">
        <v>51128</v>
      </c>
      <c r="B19" s="555" t="str">
        <f>IFERROR(VLOOKUP(A19,Database!A:D,2,FALSE),"FG not Found")</f>
        <v>BLUBRY WLD WHLE SP</v>
      </c>
      <c r="C19" s="555">
        <f>IFERROR(VLOOKUP($A19,Database!A:V,22,FALSE),"Needs to be entered in database")</f>
        <v>0</v>
      </c>
      <c r="D19" s="555" t="str">
        <f>IFERROR(VLOOKUP($A19,Database!A:X,25,FALSE),"No")</f>
        <v>No</v>
      </c>
      <c r="E19" s="555" t="str">
        <f>IFERROR(VLOOKUP($A19,Database!A:W,24,FALSE),"No")</f>
        <v>No</v>
      </c>
      <c r="F19" s="555" t="str">
        <f>IFERROR(VLOOKUP($A19,Database!A:Z,26,FALSE),"Not in system")</f>
        <v>3 Years, Frozen</v>
      </c>
      <c r="G19" s="555">
        <v>12656</v>
      </c>
      <c r="H19" s="628" t="e">
        <f t="shared" si="0"/>
        <v>#DIV/0!</v>
      </c>
      <c r="J19" s="628"/>
    </row>
    <row r="20" spans="1:14" x14ac:dyDescent="0.25">
      <c r="A20">
        <v>51147</v>
      </c>
      <c r="B20" s="555" t="str">
        <f>IFERROR(VLOOKUP(A20,Database!A:D,2,FALSE),"FG not Found")</f>
        <v>BLUEBERRY WILD PUREE SP</v>
      </c>
      <c r="C20" s="555">
        <f>IFERROR(VLOOKUP($A20,Database!A:V,22,FALSE),"Needs to be entered in database")</f>
        <v>0</v>
      </c>
      <c r="D20" s="555" t="str">
        <f>IFERROR(VLOOKUP($A20,Database!A:X,25,FALSE),"No")</f>
        <v>No</v>
      </c>
      <c r="E20" s="555" t="str">
        <f>IFERROR(VLOOKUP($A20,Database!A:W,24,FALSE),"No")</f>
        <v>No</v>
      </c>
      <c r="F20" s="555" t="str">
        <f>IFERROR(VLOOKUP($A20,Database!A:Z,26,FALSE),"Not in system")</f>
        <v>3 Years, Frozen</v>
      </c>
      <c r="G20" s="555">
        <v>12656</v>
      </c>
      <c r="H20" s="628" t="e">
        <f t="shared" si="0"/>
        <v>#DIV/0!</v>
      </c>
      <c r="J20" s="628"/>
    </row>
    <row r="21" spans="1:14" x14ac:dyDescent="0.25">
      <c r="A21">
        <v>10125</v>
      </c>
      <c r="B21" s="555" t="str">
        <f>IFERROR(VLOOKUP(A21,Database!A:D,2,FALSE),"FG not Found")</f>
        <v>FRUIT SYRUP PINEAPPLE</v>
      </c>
      <c r="C21" s="555">
        <f>IFERROR(VLOOKUP($A21,Database!A:V,22,FALSE),"Needs to be entered in database")</f>
        <v>0</v>
      </c>
      <c r="D21" s="555" t="str">
        <f>IFERROR(VLOOKUP($A21,Database!A:X,25,FALSE),"No")</f>
        <v>No</v>
      </c>
      <c r="E21" s="555" t="str">
        <f>IFERROR(VLOOKUP($A21,Database!A:W,24,FALSE),"No")</f>
        <v>No</v>
      </c>
      <c r="F21" s="555" t="str">
        <f>IFERROR(VLOOKUP($A21,Database!A:Z,26,FALSE),"Not in system")</f>
        <v>8 M Dry,  10 M Refrig, 24 M Frozen</v>
      </c>
      <c r="G21" s="555">
        <v>12656</v>
      </c>
      <c r="H21" s="628" t="e">
        <f t="shared" si="0"/>
        <v>#DIV/0!</v>
      </c>
      <c r="J21" s="628"/>
    </row>
    <row r="22" spans="1:14" x14ac:dyDescent="0.25">
      <c r="A22">
        <v>36011</v>
      </c>
      <c r="B22" s="555" t="str">
        <f>IFERROR(VLOOKUP(A22,Database!A:D,2,FALSE),"FG not Found")</f>
        <v>BLUBRY WLD PRES GRADE NDR</v>
      </c>
      <c r="C22" s="555">
        <f>IFERROR(VLOOKUP($A22,Database!A:V,22,FALSE),"Needs to be entered in database")</f>
        <v>0</v>
      </c>
      <c r="D22" s="555" t="str">
        <f>IFERROR(VLOOKUP($A22,Database!A:X,25,FALSE),"No")</f>
        <v>No</v>
      </c>
      <c r="E22" s="555" t="str">
        <f>IFERROR(VLOOKUP($A22,Database!A:W,24,FALSE),"No")</f>
        <v>No</v>
      </c>
      <c r="F22" s="555" t="str">
        <f>IFERROR(VLOOKUP($A22,Database!A:Z,26,FALSE),"Not in system")</f>
        <v>18 Months, Frozen</v>
      </c>
      <c r="G22" s="555">
        <v>20000</v>
      </c>
      <c r="H22" s="628" t="e">
        <f t="shared" si="0"/>
        <v>#DIV/0!</v>
      </c>
      <c r="J22" s="628"/>
    </row>
    <row r="23" spans="1:14" x14ac:dyDescent="0.25">
      <c r="A23">
        <v>51606</v>
      </c>
      <c r="B23" s="555" t="str">
        <f>IFERROR(VLOOKUP(A23,Database!A:D,2,FALSE),"FG not Found")</f>
        <v>RED RASP WA/BC STRND SP</v>
      </c>
      <c r="C23" s="555">
        <f>IFERROR(VLOOKUP($A23,Database!A:V,22,FALSE),"Needs to be entered in database")</f>
        <v>0</v>
      </c>
      <c r="D23" s="555" t="str">
        <f>IFERROR(VLOOKUP($A23,Database!A:X,25,FALSE),"No")</f>
        <v>No</v>
      </c>
      <c r="E23" s="555" t="str">
        <f>IFERROR(VLOOKUP($A23,Database!A:W,24,FALSE),"No")</f>
        <v>No</v>
      </c>
      <c r="F23" s="555" t="str">
        <f>IFERROR(VLOOKUP($A23,Database!A:Z,26,FALSE),"Not in system")</f>
        <v>3 Years, Frozen</v>
      </c>
      <c r="G23" s="555">
        <v>0</v>
      </c>
      <c r="H23" s="628" t="e">
        <f t="shared" si="0"/>
        <v>#DIV/0!</v>
      </c>
      <c r="J23" s="628"/>
    </row>
    <row r="24" spans="1:14" x14ac:dyDescent="0.25">
      <c r="A24" s="706">
        <v>10742</v>
      </c>
      <c r="B24" s="706" t="str">
        <f>IFERROR(VLOOKUP(A24,Database!A:D,2,FALSE),"FG not Found")</f>
        <v>ORANGE SEV CA PEEL WITH JUICE</v>
      </c>
      <c r="C24" s="706">
        <f>IFERROR(VLOOKUP($A24,Database!A:V,22,FALSE),"Needs to be entered in database")</f>
        <v>350</v>
      </c>
      <c r="D24" s="706" t="str">
        <f>IFERROR(VLOOKUP($A24,Database!A:X,25,FALSE),"No")</f>
        <v>No</v>
      </c>
      <c r="E24" s="706" t="str">
        <f>IFERROR(VLOOKUP($A24,Database!A:W,24,FALSE),"No")</f>
        <v>No</v>
      </c>
      <c r="F24" s="706" t="str">
        <f>IFERROR(VLOOKUP($A24,Database!A:Z,26,FALSE),"Not in system")</f>
        <v>2 Year Frozen</v>
      </c>
      <c r="G24" s="706">
        <v>0</v>
      </c>
      <c r="H24" s="1071">
        <f t="shared" si="0"/>
        <v>0</v>
      </c>
      <c r="I24" s="706"/>
      <c r="J24" s="1071"/>
      <c r="K24" s="706"/>
      <c r="L24" s="706"/>
      <c r="M24" s="706"/>
      <c r="N24" s="706"/>
    </row>
    <row r="25" spans="1:14" x14ac:dyDescent="0.25">
      <c r="B25" s="555" t="str">
        <f>IFERROR(VLOOKUP(A25,Database!A:D,2,FALSE),"FG not Found")</f>
        <v>FG not Found</v>
      </c>
      <c r="D25" s="555" t="str">
        <f>IFERROR(VLOOKUP($A25,Database!A:X,25,FALSE),"No")</f>
        <v>No</v>
      </c>
      <c r="E25" s="555" t="str">
        <f>IFERROR(VLOOKUP($A25,Database!A:W,24,FALSE),"No")</f>
        <v>No</v>
      </c>
      <c r="F25" s="555" t="str">
        <f>IFERROR(VLOOKUP($A25,Database!A:Z,26,FALSE),"Not in system")</f>
        <v>Not in system</v>
      </c>
      <c r="J25" s="628"/>
    </row>
    <row r="26" spans="1:14" x14ac:dyDescent="0.25">
      <c r="B26" s="555" t="str">
        <f>IFERROR(VLOOKUP(A26,Database!A:D,2,FALSE),"FG not Found")</f>
        <v>FG not Found</v>
      </c>
      <c r="D26" s="555" t="str">
        <f>IFERROR(VLOOKUP($A26,Database!A:X,25,FALSE),"No")</f>
        <v>No</v>
      </c>
      <c r="E26" s="555" t="str">
        <f>IFERROR(VLOOKUP($A26,Database!A:W,24,FALSE),"No")</f>
        <v>No</v>
      </c>
      <c r="F26" s="555" t="str">
        <f>IFERROR(VLOOKUP($A26,Database!A:Z,26,FALSE),"Not in system")</f>
        <v>Not in system</v>
      </c>
      <c r="J26" s="628"/>
    </row>
    <row r="27" spans="1:14" x14ac:dyDescent="0.25">
      <c r="B27" s="555" t="str">
        <f>IFERROR(VLOOKUP(A27,Database!A:D,2,FALSE),"FG not Found")</f>
        <v>FG not Found</v>
      </c>
      <c r="D27" s="555" t="str">
        <f>IFERROR(VLOOKUP($A27,Database!A:X,25,FALSE),"No")</f>
        <v>No</v>
      </c>
      <c r="E27" s="555" t="str">
        <f>IFERROR(VLOOKUP($A27,Database!A:W,24,FALSE),"No")</f>
        <v>No</v>
      </c>
      <c r="F27" s="555" t="str">
        <f>IFERROR(VLOOKUP($A27,Database!A:Z,26,FALSE),"Not in system")</f>
        <v>Not in system</v>
      </c>
      <c r="J27" s="628"/>
    </row>
    <row r="28" spans="1:14" x14ac:dyDescent="0.25">
      <c r="J28" s="628"/>
    </row>
  </sheetData>
  <pageMargins left="0.7" right="0.7" top="0.75" bottom="0.75" header="0.3" footer="0.3"/>
  <pageSetup scale="88" fitToHeight="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497C5-E6C9-4211-A936-5740272240DC}">
  <sheetPr codeName="Sheet15">
    <pageSetUpPr fitToPage="1"/>
  </sheetPr>
  <dimension ref="A1:R320"/>
  <sheetViews>
    <sheetView topLeftCell="B1" zoomScale="75" zoomScaleNormal="75" workbookViewId="0">
      <selection activeCell="O34" sqref="O34"/>
    </sheetView>
  </sheetViews>
  <sheetFormatPr defaultRowHeight="15" x14ac:dyDescent="0.25"/>
  <cols>
    <col min="1" max="1" width="0" style="555" hidden="1" customWidth="1"/>
    <col min="2" max="2" width="16.7109375" customWidth="1"/>
    <col min="3" max="3" width="41" customWidth="1"/>
    <col min="4" max="4" width="20.140625" customWidth="1"/>
    <col min="5" max="5" width="12.5703125" customWidth="1"/>
    <col min="6" max="7" width="16.42578125" style="555" customWidth="1"/>
    <col min="8" max="8" width="12.85546875" style="555" customWidth="1"/>
    <col min="9" max="9" width="16.7109375" style="555" customWidth="1"/>
    <col min="10" max="10" width="21.85546875" style="555" customWidth="1"/>
    <col min="11" max="11" width="37.85546875" customWidth="1"/>
    <col min="12" max="12" width="18.42578125" style="555" customWidth="1"/>
    <col min="13" max="13" width="26.5703125" customWidth="1"/>
    <col min="14" max="14" width="12.140625" customWidth="1"/>
    <col min="15" max="15" width="33.28515625" customWidth="1"/>
    <col min="16" max="16" width="19.5703125" customWidth="1"/>
    <col min="18" max="18" width="21.140625" customWidth="1"/>
  </cols>
  <sheetData>
    <row r="1" spans="1:18" ht="22.5" x14ac:dyDescent="0.45">
      <c r="A1" s="677">
        <v>1</v>
      </c>
      <c r="B1" s="690" t="s">
        <v>3523</v>
      </c>
      <c r="C1" s="691"/>
      <c r="D1" s="691"/>
      <c r="E1" s="691"/>
      <c r="F1" s="691"/>
      <c r="G1" s="691"/>
      <c r="H1" s="691"/>
      <c r="I1" s="691"/>
      <c r="J1" s="1080"/>
      <c r="K1" s="691"/>
      <c r="L1" s="691"/>
      <c r="M1" s="691"/>
      <c r="N1" s="691"/>
      <c r="O1" s="691"/>
      <c r="P1" s="691"/>
      <c r="Q1" s="677"/>
      <c r="R1" s="266"/>
    </row>
    <row r="2" spans="1:18" ht="22.5" x14ac:dyDescent="0.45">
      <c r="A2" s="677">
        <f>A1+1</f>
        <v>2</v>
      </c>
      <c r="B2" s="690" t="s">
        <v>3524</v>
      </c>
      <c r="C2" s="691"/>
      <c r="D2" s="691"/>
      <c r="E2" s="691"/>
      <c r="F2" s="691"/>
      <c r="G2" s="691"/>
      <c r="H2" s="691"/>
      <c r="I2" s="691"/>
      <c r="J2" s="1080"/>
      <c r="K2" s="691"/>
      <c r="L2" s="691"/>
      <c r="M2" s="691"/>
      <c r="N2" s="691"/>
      <c r="O2" s="691"/>
      <c r="P2" s="691"/>
      <c r="Q2" s="677"/>
      <c r="R2" s="266"/>
    </row>
    <row r="3" spans="1:18" ht="22.5" x14ac:dyDescent="0.45">
      <c r="A3" s="677">
        <f t="shared" ref="A3:A66" si="0">A2+1</f>
        <v>3</v>
      </c>
      <c r="B3" s="1078" t="s">
        <v>8720</v>
      </c>
      <c r="C3" s="1079">
        <f ca="1">TODAY()</f>
        <v>43945</v>
      </c>
      <c r="D3" s="692"/>
      <c r="E3" s="692"/>
      <c r="F3" s="692"/>
      <c r="G3" s="692"/>
      <c r="H3" s="692"/>
      <c r="I3" s="692"/>
      <c r="J3" s="1081"/>
      <c r="K3" s="692"/>
      <c r="L3" s="692"/>
      <c r="M3" s="692"/>
      <c r="N3" s="692"/>
      <c r="O3" s="692"/>
      <c r="P3" s="692"/>
      <c r="Q3" s="692"/>
      <c r="R3" s="522"/>
    </row>
    <row r="4" spans="1:18" ht="15.75" x14ac:dyDescent="0.25">
      <c r="A4" s="677">
        <f t="shared" si="0"/>
        <v>4</v>
      </c>
      <c r="B4" s="692"/>
      <c r="C4" s="692"/>
      <c r="D4" s="692"/>
      <c r="E4" s="692"/>
      <c r="F4" s="692"/>
      <c r="G4" s="692"/>
      <c r="H4" s="692"/>
      <c r="I4" s="692"/>
      <c r="J4" s="692"/>
      <c r="K4" s="692"/>
      <c r="L4" s="692"/>
      <c r="M4" s="692"/>
      <c r="N4" s="1062" t="s">
        <v>8719</v>
      </c>
      <c r="O4" s="1063"/>
      <c r="P4" s="1064"/>
      <c r="Q4" s="692"/>
      <c r="R4" s="522"/>
    </row>
    <row r="5" spans="1:18" ht="78" customHeight="1" thickBot="1" x14ac:dyDescent="0.3">
      <c r="A5" s="677">
        <f t="shared" si="0"/>
        <v>5</v>
      </c>
      <c r="B5" s="826" t="s">
        <v>3527</v>
      </c>
      <c r="C5" s="827" t="s">
        <v>3528</v>
      </c>
      <c r="D5" s="827" t="s">
        <v>8721</v>
      </c>
      <c r="E5" s="827" t="s">
        <v>3529</v>
      </c>
      <c r="F5" s="827" t="s">
        <v>8717</v>
      </c>
      <c r="G5" s="827" t="s">
        <v>3596</v>
      </c>
      <c r="H5" s="827" t="s">
        <v>7316</v>
      </c>
      <c r="I5" s="827" t="s">
        <v>7321</v>
      </c>
      <c r="J5" s="827" t="s">
        <v>7320</v>
      </c>
      <c r="K5" s="827" t="s">
        <v>7319</v>
      </c>
      <c r="L5" s="827" t="s">
        <v>7318</v>
      </c>
      <c r="M5" s="827" t="s">
        <v>3100</v>
      </c>
      <c r="N5" s="828" t="s">
        <v>3551</v>
      </c>
      <c r="O5" s="828" t="s">
        <v>3552</v>
      </c>
      <c r="P5" s="828" t="s">
        <v>3553</v>
      </c>
      <c r="Q5" s="829" t="s">
        <v>3531</v>
      </c>
      <c r="R5" s="830" t="s">
        <v>7340</v>
      </c>
    </row>
    <row r="6" spans="1:18" ht="16.5" hidden="1" thickBot="1" x14ac:dyDescent="0.35">
      <c r="A6" s="677">
        <f t="shared" si="0"/>
        <v>6</v>
      </c>
      <c r="B6" s="947">
        <v>10284</v>
      </c>
      <c r="C6" s="963" t="str">
        <f>IFERROR(VLOOKUP(B6,Database!A:AA,2,FALSE),"FG not Found")</f>
        <v>FLAV BLACKBERRY 5616</v>
      </c>
      <c r="D6" s="966">
        <v>66.8</v>
      </c>
      <c r="E6" s="951"/>
      <c r="F6" s="951"/>
      <c r="G6" s="951"/>
      <c r="H6" s="951"/>
      <c r="I6" s="952">
        <v>42320</v>
      </c>
      <c r="J6" s="952">
        <v>42685</v>
      </c>
      <c r="K6" s="964" t="str">
        <f>IFERROR(VLOOKUP($B6,Database!$A:$AA,26,FALSE),"FG not Found in Database")</f>
        <v>6 Month, Cool, Dry</v>
      </c>
      <c r="L6" s="953" t="str">
        <f>IFERROR(VLOOKUP($B6,Database!$A:$AA,27,FALSE),"FG not Found")</f>
        <v>Kosher Pareve</v>
      </c>
      <c r="M6" s="951"/>
      <c r="N6" s="951">
        <v>41</v>
      </c>
      <c r="O6" s="951"/>
      <c r="P6" s="951"/>
      <c r="Q6" s="967" t="s">
        <v>3538</v>
      </c>
      <c r="R6" s="968">
        <v>43863</v>
      </c>
    </row>
    <row r="7" spans="1:18" ht="16.5" hidden="1" thickBot="1" x14ac:dyDescent="0.35">
      <c r="A7" s="677">
        <f t="shared" si="0"/>
        <v>7</v>
      </c>
      <c r="B7" s="948">
        <v>10554</v>
      </c>
      <c r="C7" s="963" t="str">
        <f>IFERROR(VLOOKUP(B7,Database!A:AA,2,FALSE),"FG not Found")</f>
        <v>FLAV PEPPERMINT ORGANIC</v>
      </c>
      <c r="D7" s="954">
        <v>34</v>
      </c>
      <c r="E7" s="954"/>
      <c r="F7" s="954"/>
      <c r="G7" s="954"/>
      <c r="H7" s="954"/>
      <c r="I7" s="956">
        <v>41816</v>
      </c>
      <c r="J7" s="969">
        <v>42181</v>
      </c>
      <c r="K7" s="964" t="str">
        <f>IFERROR(VLOOKUP($B7,Database!$A:$AA,26,FALSE),"FG not Found")</f>
        <v>12 Months, Ambient, Dry</v>
      </c>
      <c r="L7" s="953" t="str">
        <f>IFERROR(VLOOKUP($B7,Database!$A:$AA,27,FALSE),"FG not Found")</f>
        <v>Kosher Pareve</v>
      </c>
      <c r="M7" s="954"/>
      <c r="N7" s="957">
        <v>34</v>
      </c>
      <c r="O7" s="957"/>
      <c r="P7" s="957"/>
      <c r="Q7" s="967" t="s">
        <v>3538</v>
      </c>
      <c r="R7" s="968">
        <v>43863</v>
      </c>
    </row>
    <row r="8" spans="1:18" ht="16.5" hidden="1" thickBot="1" x14ac:dyDescent="0.35">
      <c r="A8" s="677">
        <f t="shared" si="0"/>
        <v>8</v>
      </c>
      <c r="B8" s="947">
        <v>11652</v>
      </c>
      <c r="C8" s="963" t="str">
        <f>IFERROR(VLOOKUP(B8,Database!A:AA,2,FALSE),"FG not Found")</f>
        <v>FLAV GRAPE NAT C212425</v>
      </c>
      <c r="D8" s="951">
        <v>21</v>
      </c>
      <c r="E8" s="951"/>
      <c r="F8" s="951"/>
      <c r="G8" s="951"/>
      <c r="H8" s="951"/>
      <c r="I8" s="952">
        <v>41977</v>
      </c>
      <c r="J8" s="969">
        <v>42239</v>
      </c>
      <c r="K8" s="964" t="str">
        <f>IFERROR(VLOOKUP($B8,Database!$A:$AA,26,FALSE),"FG not Found")</f>
        <v>9 Months, Refrigerated, Sanitary</v>
      </c>
      <c r="L8" s="953" t="str">
        <f>IFERROR(VLOOKUP($B8,Database!$A:$AA,27,FALSE),"FG not Found")</f>
        <v>Kosher Pareve</v>
      </c>
      <c r="M8" s="951"/>
      <c r="N8" s="951">
        <v>24.4</v>
      </c>
      <c r="O8" s="951"/>
      <c r="P8" s="951"/>
      <c r="Q8" s="967" t="s">
        <v>3538</v>
      </c>
      <c r="R8" s="968">
        <v>43863</v>
      </c>
    </row>
    <row r="9" spans="1:18" ht="16.5" hidden="1" thickBot="1" x14ac:dyDescent="0.35">
      <c r="A9" s="677">
        <f t="shared" si="0"/>
        <v>9</v>
      </c>
      <c r="B9" s="948">
        <v>11709</v>
      </c>
      <c r="C9" s="963" t="str">
        <f>IFERROR(VLOOKUP(B9,Database!A:AA,2,FALSE),"FG not Found")</f>
        <v>FLAVOR CARAMEL LIQUID N &amp; A</v>
      </c>
      <c r="D9" s="954">
        <v>133</v>
      </c>
      <c r="E9" s="954"/>
      <c r="F9" s="954"/>
      <c r="G9" s="954"/>
      <c r="H9" s="954"/>
      <c r="I9" s="954"/>
      <c r="J9" s="954"/>
      <c r="K9" s="964" t="str">
        <f>IFERROR(VLOOKUP($B9,Database!$A:$AA,26,FALSE),"FG not Found")</f>
        <v>12 Months, Ambient, Dry</v>
      </c>
      <c r="L9" s="953" t="str">
        <f>IFERROR(VLOOKUP($B9,Database!$A:$AA,27,FALSE),"FG not Found")</f>
        <v>Kosher Pareve</v>
      </c>
      <c r="M9" s="954"/>
      <c r="N9" s="957"/>
      <c r="O9" s="957"/>
      <c r="P9" s="957"/>
      <c r="Q9" s="967" t="s">
        <v>3538</v>
      </c>
      <c r="R9" s="968">
        <v>43863</v>
      </c>
    </row>
    <row r="10" spans="1:18" ht="15.75" hidden="1" thickBot="1" x14ac:dyDescent="0.3">
      <c r="A10" s="911">
        <f t="shared" si="0"/>
        <v>10</v>
      </c>
      <c r="B10" s="947">
        <v>11728</v>
      </c>
      <c r="C10" s="963" t="str">
        <f>IFERROR(VLOOKUP(B10,Database!A:AA,2,FALSE),"FG not Found")</f>
        <v>FLAV BLEND NATURAL</v>
      </c>
      <c r="D10" s="951">
        <v>144.66999999999999</v>
      </c>
      <c r="E10" s="951"/>
      <c r="F10" s="951"/>
      <c r="G10" s="951"/>
      <c r="H10" s="951"/>
      <c r="I10" s="952">
        <v>42375</v>
      </c>
      <c r="J10" s="952">
        <v>42527</v>
      </c>
      <c r="K10" s="964" t="str">
        <f>IFERROR(VLOOKUP($B10,Database!$A:$AA,26,FALSE),"FG not Found")</f>
        <v>6 Months, Ambient, Dry</v>
      </c>
      <c r="L10" s="953" t="str">
        <f>IFERROR(VLOOKUP($B10,Database!$A:$AA,27,FALSE),"FG not Found")</f>
        <v>Kosher Pareve</v>
      </c>
      <c r="M10" s="951"/>
      <c r="N10" s="951">
        <v>147.6</v>
      </c>
      <c r="O10" s="951"/>
      <c r="P10" s="951"/>
      <c r="Q10" s="954" t="s">
        <v>3538</v>
      </c>
      <c r="R10" s="955">
        <v>43863</v>
      </c>
    </row>
    <row r="11" spans="1:18" ht="15.75" hidden="1" thickBot="1" x14ac:dyDescent="0.3">
      <c r="A11" s="911">
        <f t="shared" si="0"/>
        <v>11</v>
      </c>
      <c r="B11" s="948">
        <v>11771</v>
      </c>
      <c r="C11" s="963" t="str">
        <f>IFERROR(VLOOKUP(B11,Database!A:AA,2,FALSE),"FG not Found")</f>
        <v>FLAVOR APRCOT WONF NAT</v>
      </c>
      <c r="D11" s="954">
        <v>589.42999999999995</v>
      </c>
      <c r="E11" s="954"/>
      <c r="F11" s="954"/>
      <c r="G11" s="954"/>
      <c r="H11" s="954"/>
      <c r="I11" s="956">
        <v>42398</v>
      </c>
      <c r="J11" s="956">
        <v>42763</v>
      </c>
      <c r="K11" s="964" t="str">
        <f>IFERROR(VLOOKUP($B11,Database!$A:$AA,26,FALSE),"FG not Found")</f>
        <v>12 Months, Ambient, Dry</v>
      </c>
      <c r="L11" s="953" t="str">
        <f>IFERROR(VLOOKUP($B11,Database!$A:$AA,27,FALSE),"FG not Found")</f>
        <v>Kosher Pareve</v>
      </c>
      <c r="M11" s="954"/>
      <c r="N11" s="957">
        <v>468.6</v>
      </c>
      <c r="O11" s="957"/>
      <c r="P11" s="957"/>
      <c r="Q11" s="954" t="s">
        <v>3538</v>
      </c>
      <c r="R11" s="955">
        <v>43863</v>
      </c>
    </row>
    <row r="12" spans="1:18" ht="15.75" hidden="1" thickBot="1" x14ac:dyDescent="0.3">
      <c r="A12" s="911">
        <f t="shared" si="0"/>
        <v>12</v>
      </c>
      <c r="B12" s="947">
        <v>12515</v>
      </c>
      <c r="C12" s="963" t="str">
        <f>IFERROR(VLOOKUP(B12,Database!A:AA,2,FALSE),"FG not Found")</f>
        <v>FLAV COCONUT LIQUID NAT</v>
      </c>
      <c r="D12" s="951">
        <v>91</v>
      </c>
      <c r="E12" s="951"/>
      <c r="F12" s="951"/>
      <c r="G12" s="951"/>
      <c r="H12" s="951"/>
      <c r="I12" s="951"/>
      <c r="J12" s="951"/>
      <c r="K12" s="964" t="str">
        <f>IFERROR(VLOOKUP($B12,Database!$A:$AA,26,FALSE),"FG not Found")</f>
        <v>6 Months, Ambient, Dry</v>
      </c>
      <c r="L12" s="953" t="str">
        <f>IFERROR(VLOOKUP($B12,Database!$A:$AA,27,FALSE),"FG not Found")</f>
        <v xml:space="preserve">Kosher Pareve </v>
      </c>
      <c r="M12" s="951"/>
      <c r="N12" s="951"/>
      <c r="O12" s="951"/>
      <c r="P12" s="951"/>
      <c r="Q12" s="954" t="s">
        <v>3538</v>
      </c>
      <c r="R12" s="955">
        <v>43863</v>
      </c>
    </row>
    <row r="13" spans="1:18" ht="15.75" hidden="1" thickBot="1" x14ac:dyDescent="0.3">
      <c r="A13" s="911">
        <f t="shared" si="0"/>
        <v>13</v>
      </c>
      <c r="B13" s="948">
        <v>13506</v>
      </c>
      <c r="C13" s="963" t="str">
        <f>IFERROR(VLOOKUP(B13,Database!A:AA,2,FALSE),"FG not Found")</f>
        <v>FLAVOR CARAMEL NATURAL  WONF</v>
      </c>
      <c r="D13" s="954">
        <v>110.92</v>
      </c>
      <c r="E13" s="954"/>
      <c r="F13" s="954"/>
      <c r="G13" s="954"/>
      <c r="H13" s="954"/>
      <c r="I13" s="956">
        <v>42221</v>
      </c>
      <c r="J13" s="956">
        <v>42587</v>
      </c>
      <c r="K13" s="964" t="str">
        <f>IFERROR(VLOOKUP($B13,Database!$A:$AA,26,FALSE),"FG not Found")</f>
        <v>12 Months, Sanitary conditions</v>
      </c>
      <c r="L13" s="953" t="str">
        <f>IFERROR(VLOOKUP($B13,Database!$A:$AA,27,FALSE),"FG not Found")</f>
        <v>Kosher Dairy</v>
      </c>
      <c r="M13" s="954"/>
      <c r="N13" s="957">
        <v>119.8</v>
      </c>
      <c r="O13" s="957"/>
      <c r="P13" s="957"/>
      <c r="Q13" s="954" t="s">
        <v>3538</v>
      </c>
      <c r="R13" s="955">
        <v>43863</v>
      </c>
    </row>
    <row r="14" spans="1:18" ht="15.75" hidden="1" thickBot="1" x14ac:dyDescent="0.3">
      <c r="A14" s="911">
        <f t="shared" si="0"/>
        <v>14</v>
      </c>
      <c r="B14" s="947">
        <v>17041</v>
      </c>
      <c r="C14" s="963" t="str">
        <f>IFERROR(VLOOKUP(B14,Database!A:AA,2,FALSE),"FG not Found")</f>
        <v>FLAV TOFFEE LIQ TYPE NAT</v>
      </c>
      <c r="D14" s="951">
        <v>189.7</v>
      </c>
      <c r="E14" s="951"/>
      <c r="F14" s="951"/>
      <c r="G14" s="951"/>
      <c r="H14" s="951"/>
      <c r="I14" s="952">
        <v>41746</v>
      </c>
      <c r="J14" s="958" t="s">
        <v>7322</v>
      </c>
      <c r="K14" s="964" t="str">
        <f>IFERROR(VLOOKUP($B14,Database!$A:$AA,26, F),"FG not Found in Database")</f>
        <v>FG not Found in Database</v>
      </c>
      <c r="L14" s="953">
        <f>IFERROR(VLOOKUP($B14,Database!$A:$AA,27,FALSE),"FG not Found")</f>
        <v>0</v>
      </c>
      <c r="M14" s="951"/>
      <c r="N14" s="951">
        <v>200</v>
      </c>
      <c r="O14" s="951"/>
      <c r="P14" s="951"/>
      <c r="Q14" s="954" t="s">
        <v>3538</v>
      </c>
      <c r="R14" s="955">
        <v>43863</v>
      </c>
    </row>
    <row r="15" spans="1:18" ht="15.75" hidden="1" thickBot="1" x14ac:dyDescent="0.3">
      <c r="A15" s="911">
        <f t="shared" si="0"/>
        <v>15</v>
      </c>
      <c r="B15" s="948">
        <v>17336</v>
      </c>
      <c r="C15" s="963" t="str">
        <f>IFERROR(VLOOKUP(B15,Database!A:AA,2,FALSE),"FG not Found")</f>
        <v>FLAVOR NAT STRAWBERRY WONF</v>
      </c>
      <c r="D15" s="954">
        <v>197.77</v>
      </c>
      <c r="E15" s="954"/>
      <c r="F15" s="954"/>
      <c r="G15" s="954"/>
      <c r="H15" s="954"/>
      <c r="I15" s="956">
        <v>42239</v>
      </c>
      <c r="J15" s="956">
        <v>42604</v>
      </c>
      <c r="K15" s="964" t="str">
        <f>IFERROR(VLOOKUP($B15,Database!$A:$AA,26,FALSE),"FG not Found")</f>
        <v>1 Year, Ambient, Sanitary Conditions</v>
      </c>
      <c r="L15" s="953" t="str">
        <f>IFERROR(VLOOKUP($B15,Database!$A:$AA,27,FALSE),"FG not Found")</f>
        <v>Kosher Pareve</v>
      </c>
      <c r="M15" s="954"/>
      <c r="N15" s="957">
        <v>120</v>
      </c>
      <c r="O15" s="957"/>
      <c r="P15" s="957"/>
      <c r="Q15" s="954" t="s">
        <v>3538</v>
      </c>
      <c r="R15" s="955">
        <v>43863</v>
      </c>
    </row>
    <row r="16" spans="1:18" ht="15.75" hidden="1" thickBot="1" x14ac:dyDescent="0.3">
      <c r="A16" s="911">
        <f t="shared" si="0"/>
        <v>16</v>
      </c>
      <c r="B16" s="947">
        <v>51378</v>
      </c>
      <c r="C16" s="963" t="str">
        <f>IFERROR(VLOOKUP(B16,Database!A:AA,2,FALSE),"FG not Found")</f>
        <v>GRP CNCRD WA JCONC 68BX NONGMO</v>
      </c>
      <c r="D16" s="951">
        <v>1764</v>
      </c>
      <c r="E16" s="951"/>
      <c r="F16" s="951"/>
      <c r="G16" s="951"/>
      <c r="H16" s="951">
        <v>544</v>
      </c>
      <c r="I16" s="951"/>
      <c r="J16" s="951"/>
      <c r="K16" s="964">
        <f>IFERROR(VLOOKUP($B16,Database!$A:$AA,26,FALSE),"FG not Found")</f>
        <v>0</v>
      </c>
      <c r="L16" s="953">
        <f>IFERROR(VLOOKUP($B16,Database!$A:$AA,27,FALSE),"FG not Found")</f>
        <v>0</v>
      </c>
      <c r="M16" s="951" t="s">
        <v>7375</v>
      </c>
      <c r="N16" s="951">
        <v>1088</v>
      </c>
      <c r="O16" s="951">
        <v>676</v>
      </c>
      <c r="P16" s="951">
        <v>1764</v>
      </c>
      <c r="Q16" s="954"/>
      <c r="R16" s="955">
        <v>43870</v>
      </c>
    </row>
    <row r="17" spans="1:18" ht="15.75" hidden="1" thickBot="1" x14ac:dyDescent="0.3">
      <c r="A17" s="911">
        <f t="shared" si="0"/>
        <v>17</v>
      </c>
      <c r="B17" s="948">
        <v>13090</v>
      </c>
      <c r="C17" s="963" t="str">
        <f>IFERROR(VLOOKUP(B17,Database!A:AA,2,FALSE),"FG not Found")</f>
        <v>STRAW WHL 4+1 SUG MEX NEST</v>
      </c>
      <c r="D17" s="954"/>
      <c r="E17" s="954"/>
      <c r="F17" s="954"/>
      <c r="G17" s="954"/>
      <c r="H17" s="954"/>
      <c r="I17" s="954"/>
      <c r="J17" s="954"/>
      <c r="K17" s="964">
        <f>IFERROR(VLOOKUP($B17,Database!$A:$AA,26,FALSE),"FG not Found")</f>
        <v>0</v>
      </c>
      <c r="L17" s="953">
        <f>IFERROR(VLOOKUP($B17,Database!$A:$AA,27,FALSE),"FG not Found")</f>
        <v>0</v>
      </c>
      <c r="M17" s="954"/>
      <c r="N17" s="957"/>
      <c r="O17" s="957"/>
      <c r="P17" s="957"/>
      <c r="Q17" s="954" t="s">
        <v>3538</v>
      </c>
      <c r="R17" s="955">
        <v>43907</v>
      </c>
    </row>
    <row r="18" spans="1:18" ht="15.75" hidden="1" thickBot="1" x14ac:dyDescent="0.3">
      <c r="A18" s="911">
        <f t="shared" si="0"/>
        <v>18</v>
      </c>
      <c r="B18" s="948">
        <v>50421</v>
      </c>
      <c r="C18" s="963" t="str">
        <f>IFERROR(VLOOKUP(B18,Database!A:AA,2,FALSE),"FG not Found")</f>
        <v>LEMON JUICE CONC 44 BX NON GMO</v>
      </c>
      <c r="D18" s="954">
        <v>3213</v>
      </c>
      <c r="E18" s="954"/>
      <c r="F18" s="954"/>
      <c r="G18" s="954"/>
      <c r="H18" s="954"/>
      <c r="I18" s="954"/>
      <c r="J18" s="954"/>
      <c r="K18" s="964" t="str">
        <f>IFERROR(VLOOKUP($B18,Database!$A:$AA,26,FALSE),"FG not Found")</f>
        <v>12 Months, Frozen</v>
      </c>
      <c r="L18" s="953" t="str">
        <f>IFERROR(VLOOKUP($B18,Database!$A:$AA,27,FALSE),"FG not Found")</f>
        <v>Kosher Pareve</v>
      </c>
      <c r="M18" s="954"/>
      <c r="N18" s="954"/>
      <c r="O18" s="954"/>
      <c r="P18" s="954"/>
      <c r="Q18" s="954" t="s">
        <v>3538</v>
      </c>
      <c r="R18" s="955">
        <v>43908</v>
      </c>
    </row>
    <row r="19" spans="1:18" ht="15.75" hidden="1" thickBot="1" x14ac:dyDescent="0.3">
      <c r="A19" s="911">
        <f t="shared" si="0"/>
        <v>19</v>
      </c>
      <c r="B19" s="948">
        <v>51088</v>
      </c>
      <c r="C19" s="963" t="str">
        <f>IFERROR(VLOOKUP(B19,Database!A:AA,2,FALSE),"FG not Found")</f>
        <v>BLKBRY PUR SS ORGNC</v>
      </c>
      <c r="D19" s="954">
        <v>200</v>
      </c>
      <c r="E19" s="954"/>
      <c r="F19" s="954"/>
      <c r="G19" s="954"/>
      <c r="H19" s="954"/>
      <c r="I19" s="954"/>
      <c r="J19" s="954"/>
      <c r="K19" s="964" t="str">
        <f>IFERROR(VLOOKUP($B19,Database!$A:$AA,26,FALSE),"FG not Found")</f>
        <v>2 Years, Dry, Frozen</v>
      </c>
      <c r="L19" s="953" t="str">
        <f>IFERROR(VLOOKUP($B19,Database!$A:$AA,27,FALSE),"FG not Found")</f>
        <v>Kosher Pareve</v>
      </c>
      <c r="M19" s="954"/>
      <c r="N19" s="954"/>
      <c r="O19" s="954"/>
      <c r="P19" s="954"/>
      <c r="Q19" s="954" t="s">
        <v>3538</v>
      </c>
      <c r="R19" s="955">
        <v>43908</v>
      </c>
    </row>
    <row r="20" spans="1:18" ht="15.75" hidden="1" thickBot="1" x14ac:dyDescent="0.3">
      <c r="A20" s="911">
        <f t="shared" si="0"/>
        <v>20</v>
      </c>
      <c r="B20" s="948">
        <v>50452</v>
      </c>
      <c r="C20" s="963" t="str">
        <f>IFERROR(VLOOKUP(B20,Database!A:AA,2,FALSE),"FG not Found")</f>
        <v>ORANGE NAVEL JCONC 60 BX PAIL</v>
      </c>
      <c r="D20" s="954">
        <v>110.6</v>
      </c>
      <c r="E20" s="954"/>
      <c r="F20" s="954"/>
      <c r="G20" s="954"/>
      <c r="H20" s="954"/>
      <c r="I20" s="954"/>
      <c r="J20" s="954"/>
      <c r="K20" s="964" t="str">
        <f>IFERROR(VLOOKUP($B20,Database!$A:$AA,26,FALSE),"FG not Found")</f>
        <v>2 Years, Frozen</v>
      </c>
      <c r="L20" s="953" t="str">
        <f>IFERROR(VLOOKUP($B20,Database!$A:$AA,27,FALSE),"FG not Found")</f>
        <v>Kosher Pareve</v>
      </c>
      <c r="M20" s="954"/>
      <c r="N20" s="954"/>
      <c r="O20" s="954"/>
      <c r="P20" s="954"/>
      <c r="Q20" s="954" t="s">
        <v>3538</v>
      </c>
      <c r="R20" s="955">
        <v>43908</v>
      </c>
    </row>
    <row r="21" spans="1:18" ht="15.75" hidden="1" thickBot="1" x14ac:dyDescent="0.3">
      <c r="A21" s="911">
        <f t="shared" si="0"/>
        <v>21</v>
      </c>
      <c r="B21" s="977">
        <v>53654</v>
      </c>
      <c r="C21" s="978" t="str">
        <f>IFERROR(VLOOKUP(B21,Database!A:AA,2,FALSE),"FG not Found")</f>
        <v>FLAV-BLUEBERRY WONF DY08096</v>
      </c>
      <c r="D21" s="979">
        <v>22</v>
      </c>
      <c r="E21" s="979" t="s">
        <v>8288</v>
      </c>
      <c r="F21" s="979"/>
      <c r="G21" s="979"/>
      <c r="H21" s="979">
        <v>40</v>
      </c>
      <c r="I21" s="980">
        <v>43928</v>
      </c>
      <c r="J21" s="980">
        <v>44108</v>
      </c>
      <c r="K21" s="981" t="str">
        <f>IFERROR(VLOOKUP($B21,Database!$A:$AA,26,FALSE),"FG not Found")</f>
        <v>6 Months, Dry, Refrigerated</v>
      </c>
      <c r="L21" s="982" t="str">
        <f>IFERROR(VLOOKUP($B21,Database!$A:$AA,27,FALSE),"FG not Found")</f>
        <v>Kosher Pareve</v>
      </c>
      <c r="M21" s="979" t="s">
        <v>8290</v>
      </c>
      <c r="N21" s="979"/>
      <c r="O21" s="979"/>
      <c r="P21" s="979">
        <v>880</v>
      </c>
      <c r="Q21" s="979" t="s">
        <v>3538</v>
      </c>
      <c r="R21" s="983" t="s">
        <v>8289</v>
      </c>
    </row>
    <row r="22" spans="1:18" ht="15.75" hidden="1" thickBot="1" x14ac:dyDescent="0.3">
      <c r="A22" s="911">
        <f t="shared" si="0"/>
        <v>22</v>
      </c>
      <c r="B22" s="948">
        <v>10742</v>
      </c>
      <c r="C22" s="963" t="str">
        <f>IFERROR(VLOOKUP(B22,Database!A:AA,2,FALSE),"FG not Found")</f>
        <v>ORANGE SEV CA PEEL WITH JUICE</v>
      </c>
      <c r="D22" s="954"/>
      <c r="E22" s="954"/>
      <c r="F22" s="954"/>
      <c r="G22" s="954"/>
      <c r="H22" s="954"/>
      <c r="I22" s="954"/>
      <c r="J22" s="954"/>
      <c r="K22" s="964" t="str">
        <f>IFERROR(VLOOKUP($B22,Database!$A:$AA,26,FALSE),"FG not Found")</f>
        <v>2 Year Frozen</v>
      </c>
      <c r="L22" s="953" t="str">
        <f>IFERROR(VLOOKUP($B22,Database!$A:$AA,27,FALSE),"FG not Found")</f>
        <v>Kosher Pareve</v>
      </c>
      <c r="M22" s="954"/>
      <c r="N22" s="954"/>
      <c r="O22" s="954"/>
      <c r="P22" s="954"/>
      <c r="Q22" s="954"/>
      <c r="R22" s="959"/>
    </row>
    <row r="23" spans="1:18" ht="15.75" hidden="1" thickBot="1" x14ac:dyDescent="0.3">
      <c r="A23" s="911">
        <f t="shared" si="0"/>
        <v>23</v>
      </c>
      <c r="B23" s="948">
        <v>36011</v>
      </c>
      <c r="C23" s="963" t="str">
        <f>IFERROR(VLOOKUP(B23,Database!A:AA,2,FALSE),"FG not Found")</f>
        <v>BLUBRY WLD PRES GRADE NDR</v>
      </c>
      <c r="D23" s="954"/>
      <c r="E23" s="954"/>
      <c r="F23" s="954"/>
      <c r="G23" s="954"/>
      <c r="H23" s="954"/>
      <c r="I23" s="954"/>
      <c r="J23" s="954"/>
      <c r="K23" s="964" t="str">
        <f>IFERROR(VLOOKUP($B23,Database!$A:$AA,26,FALSE),"FG not Found")</f>
        <v>18 Months, Frozen</v>
      </c>
      <c r="L23" s="953" t="str">
        <f>IFERROR(VLOOKUP($B23,Database!$A:$AA,27,FALSE),"FG not Found")</f>
        <v>Kosher Pareve</v>
      </c>
      <c r="M23" s="954"/>
      <c r="N23" s="954"/>
      <c r="O23" s="954"/>
      <c r="P23" s="954"/>
      <c r="Q23" s="954"/>
      <c r="R23" s="959"/>
    </row>
    <row r="24" spans="1:18" ht="15.75" hidden="1" thickBot="1" x14ac:dyDescent="0.3">
      <c r="A24" s="911">
        <f t="shared" si="0"/>
        <v>24</v>
      </c>
      <c r="B24" s="948">
        <v>36059</v>
      </c>
      <c r="C24" s="963" t="str">
        <f>IFERROR(VLOOKUP(B24,Database!A:AA,2,FALSE),"FG not Found")</f>
        <v>RED RASP WA/BC WHOLE SP</v>
      </c>
      <c r="D24" s="954"/>
      <c r="E24" s="954"/>
      <c r="F24" s="954"/>
      <c r="G24" s="954"/>
      <c r="H24" s="954"/>
      <c r="I24" s="954"/>
      <c r="J24" s="954"/>
      <c r="K24" s="964" t="str">
        <f>IFERROR(VLOOKUP($B24,Database!$A:$AA,26,FALSE),"FG not Found")</f>
        <v>3 Years, Frozen</v>
      </c>
      <c r="L24" s="953" t="str">
        <f>IFERROR(VLOOKUP($B24,Database!$A:$AA,27,FALSE),"FG not Found")</f>
        <v>Kosher Pareve</v>
      </c>
      <c r="M24" s="954"/>
      <c r="N24" s="954"/>
      <c r="O24" s="954"/>
      <c r="P24" s="954"/>
      <c r="Q24" s="954"/>
      <c r="R24" s="959"/>
    </row>
    <row r="25" spans="1:18" ht="15.75" hidden="1" thickBot="1" x14ac:dyDescent="0.3">
      <c r="A25" s="911">
        <f t="shared" si="0"/>
        <v>25</v>
      </c>
      <c r="B25" s="949">
        <v>10122</v>
      </c>
      <c r="C25" s="963" t="str">
        <f>IFERROR(VLOOKUP(B25,Database!A:AA,2,FALSE),"FG not Found")</f>
        <v>STRAW MED CA SC FRT CONC HFCS</v>
      </c>
      <c r="D25" s="960"/>
      <c r="E25" s="960"/>
      <c r="F25" s="960"/>
      <c r="G25" s="960"/>
      <c r="H25" s="960"/>
      <c r="I25" s="960"/>
      <c r="J25" s="960"/>
      <c r="K25" s="964" t="str">
        <f>IFERROR(VLOOKUP($B25,Database!$A:$AA,26,FALSE),"FG not Found")</f>
        <v>3 Year?</v>
      </c>
      <c r="L25" s="953">
        <f>IFERROR(VLOOKUP($B25,Database!$A:$AA,27,FALSE),"FG not Found")</f>
        <v>0</v>
      </c>
      <c r="M25" s="960"/>
      <c r="N25" s="960"/>
      <c r="O25" s="960"/>
      <c r="P25" s="960"/>
      <c r="Q25" s="960"/>
      <c r="R25" s="343"/>
    </row>
    <row r="26" spans="1:18" ht="15.75" hidden="1" thickBot="1" x14ac:dyDescent="0.3">
      <c r="A26" s="911">
        <f t="shared" si="0"/>
        <v>26</v>
      </c>
      <c r="B26" s="949">
        <v>36059</v>
      </c>
      <c r="C26" s="963" t="str">
        <f>IFERROR(VLOOKUP(B26,Database!A:AA,2,FALSE),"FG not Found")</f>
        <v>RED RASP WA/BC WHOLE SP</v>
      </c>
      <c r="D26" s="960"/>
      <c r="E26" s="960"/>
      <c r="F26" s="960"/>
      <c r="G26" s="960"/>
      <c r="H26" s="960"/>
      <c r="I26" s="960"/>
      <c r="J26" s="960"/>
      <c r="K26" s="964" t="str">
        <f>IFERROR(VLOOKUP($B26,Database!$A:$AA,26,FALSE),"FG not Found")</f>
        <v>3 Years, Frozen</v>
      </c>
      <c r="L26" s="953" t="str">
        <f>IFERROR(VLOOKUP($B26,Database!$A:$AA,27,FALSE),"FG not Found")</f>
        <v>Kosher Pareve</v>
      </c>
      <c r="M26" s="960"/>
      <c r="N26" s="960"/>
      <c r="O26" s="960"/>
      <c r="P26" s="960"/>
      <c r="Q26" s="960"/>
      <c r="R26" s="343"/>
    </row>
    <row r="27" spans="1:18" ht="15.75" hidden="1" thickBot="1" x14ac:dyDescent="0.3">
      <c r="A27" s="911">
        <f t="shared" si="0"/>
        <v>27</v>
      </c>
      <c r="B27" s="949">
        <v>50571</v>
      </c>
      <c r="C27" s="963" t="str">
        <f>IFERROR(VLOOKUP(B27,Database!A:AA,2,FALSE),"FG not Found")</f>
        <v>STRAW CA PCONC 28.7 BX</v>
      </c>
      <c r="D27" s="960"/>
      <c r="E27" s="960"/>
      <c r="F27" s="960"/>
      <c r="G27" s="960"/>
      <c r="H27" s="960"/>
      <c r="I27" s="960"/>
      <c r="J27" s="960"/>
      <c r="K27" s="964">
        <f>IFERROR(VLOOKUP($B27,Database!$A:$AA,26,FALSE),"FG not Found")</f>
        <v>0</v>
      </c>
      <c r="L27" s="953">
        <f>IFERROR(VLOOKUP($B27,Database!$A:$AA,27,FALSE),"FG not Found")</f>
        <v>0</v>
      </c>
      <c r="M27" s="960"/>
      <c r="N27" s="960"/>
      <c r="O27" s="960"/>
      <c r="P27" s="960"/>
      <c r="Q27" s="960"/>
      <c r="R27" s="343"/>
    </row>
    <row r="28" spans="1:18" ht="15.75" hidden="1" thickBot="1" x14ac:dyDescent="0.3">
      <c r="A28" s="911">
        <f t="shared" si="0"/>
        <v>28</v>
      </c>
      <c r="B28" s="949">
        <v>10122</v>
      </c>
      <c r="C28" s="963" t="str">
        <f>IFERROR(VLOOKUP(B28,Database!A:AA,2,FALSE),"FG not Found")</f>
        <v>STRAW MED CA SC FRT CONC HFCS</v>
      </c>
      <c r="D28" s="960"/>
      <c r="E28" s="960"/>
      <c r="F28" s="960"/>
      <c r="G28" s="960"/>
      <c r="H28" s="960"/>
      <c r="I28" s="960"/>
      <c r="J28" s="960"/>
      <c r="K28" s="964" t="str">
        <f>IFERROR(VLOOKUP($B28,Database!$A:$AA,26,FALSE),"FG not Found")</f>
        <v>3 Year?</v>
      </c>
      <c r="L28" s="953">
        <f>IFERROR(VLOOKUP($B28,Database!$A:$AA,27,FALSE),"FG not Found")</f>
        <v>0</v>
      </c>
      <c r="M28" s="960"/>
      <c r="N28" s="960"/>
      <c r="O28" s="960"/>
      <c r="P28" s="960"/>
      <c r="Q28" s="960"/>
      <c r="R28" s="343"/>
    </row>
    <row r="29" spans="1:18" ht="15.75" hidden="1" thickBot="1" x14ac:dyDescent="0.3">
      <c r="A29" s="911">
        <f t="shared" si="0"/>
        <v>29</v>
      </c>
      <c r="B29" s="949">
        <v>10125</v>
      </c>
      <c r="C29" s="963" t="str">
        <f>IFERROR(VLOOKUP(B29,Database!A:AA,2,FALSE),"FG not Found")</f>
        <v>FRUIT SYRUP PINEAPPLE</v>
      </c>
      <c r="D29" s="960"/>
      <c r="E29" s="960"/>
      <c r="F29" s="960"/>
      <c r="G29" s="960"/>
      <c r="H29" s="960"/>
      <c r="I29" s="960"/>
      <c r="J29" s="960"/>
      <c r="K29" s="964" t="str">
        <f>IFERROR(VLOOKUP($B29,Database!$A:$AA,26,FALSE),"FG not Found")</f>
        <v>8 M Dry,  10 M Refrig, 24 M Frozen</v>
      </c>
      <c r="L29" s="953" t="str">
        <f>IFERROR(VLOOKUP($B29,Database!$A:$AA,27,FALSE),"FG not Found")</f>
        <v>Kosher Pareve</v>
      </c>
      <c r="M29" s="960"/>
      <c r="N29" s="960"/>
      <c r="O29" s="960"/>
      <c r="P29" s="960"/>
      <c r="Q29" s="960"/>
      <c r="R29" s="343"/>
    </row>
    <row r="30" spans="1:18" ht="15.75" hidden="1" thickBot="1" x14ac:dyDescent="0.3">
      <c r="A30" s="911">
        <f t="shared" si="0"/>
        <v>30</v>
      </c>
      <c r="B30" s="1072">
        <v>10742</v>
      </c>
      <c r="C30" s="1073" t="str">
        <f>IFERROR(VLOOKUP(B30,Database!A:AA,2,FALSE),"FG not Found")</f>
        <v>ORANGE SEV CA PEEL WITH JUICE</v>
      </c>
      <c r="D30" s="1074"/>
      <c r="E30" s="1074"/>
      <c r="F30" s="1074"/>
      <c r="G30" s="1074"/>
      <c r="H30" s="1074"/>
      <c r="I30" s="1074"/>
      <c r="J30" s="1074"/>
      <c r="K30" s="1075" t="str">
        <f>IFERROR(VLOOKUP($B30,Database!$A:$AA,26,FALSE),"FG not Found")</f>
        <v>2 Year Frozen</v>
      </c>
      <c r="L30" s="1076" t="str">
        <f>IFERROR(VLOOKUP($B30,Database!$A:$AA,27,FALSE),"FG not Found")</f>
        <v>Kosher Pareve</v>
      </c>
      <c r="M30" s="1074"/>
      <c r="N30" s="1074"/>
      <c r="O30" s="1074"/>
      <c r="P30" s="1074"/>
      <c r="Q30" s="1074"/>
      <c r="R30" s="1077"/>
    </row>
    <row r="31" spans="1:18" ht="15.75" thickBot="1" x14ac:dyDescent="0.3">
      <c r="A31" s="911">
        <f t="shared" si="0"/>
        <v>31</v>
      </c>
      <c r="B31" s="950">
        <v>10454</v>
      </c>
      <c r="C31" s="1073" t="str">
        <f>IFERROR(VLOOKUP(B31,Database!A:AA,2,FALSE),"FG not Found")</f>
        <v>BLKBRY CHILE IQF BOX ORGANIC</v>
      </c>
      <c r="D31" s="961">
        <v>3377.7</v>
      </c>
      <c r="E31" s="961" t="s">
        <v>3711</v>
      </c>
      <c r="F31" s="961" t="s">
        <v>8718</v>
      </c>
      <c r="G31" s="961"/>
      <c r="H31" s="961">
        <v>30</v>
      </c>
      <c r="I31" s="961"/>
      <c r="J31" s="961"/>
      <c r="K31" s="965" t="str">
        <f>IFERROR(VLOOKUP($B31,Database!$A:$AA,26,FALSE),"FG not Found")</f>
        <v>18 Month Frozen</v>
      </c>
      <c r="L31" s="962" t="str">
        <f>IFERROR(VLOOKUP($B31,Database!$A:$AA,27,FALSE),"FG not Found")</f>
        <v>Kosher Pareve</v>
      </c>
      <c r="M31" s="961" t="s">
        <v>8722</v>
      </c>
      <c r="N31" s="961"/>
      <c r="O31" s="961" t="s">
        <v>8723</v>
      </c>
      <c r="P31" s="961">
        <v>3370</v>
      </c>
      <c r="Q31" s="961" t="s">
        <v>3538</v>
      </c>
      <c r="R31" s="1082">
        <v>43945</v>
      </c>
    </row>
    <row r="32" spans="1:18" x14ac:dyDescent="0.25">
      <c r="A32" s="555">
        <f t="shared" si="0"/>
        <v>32</v>
      </c>
    </row>
    <row r="33" spans="1:1" x14ac:dyDescent="0.25">
      <c r="A33" s="555">
        <f t="shared" si="0"/>
        <v>33</v>
      </c>
    </row>
    <row r="34" spans="1:1" x14ac:dyDescent="0.25">
      <c r="A34" s="555">
        <f t="shared" si="0"/>
        <v>34</v>
      </c>
    </row>
    <row r="35" spans="1:1" x14ac:dyDescent="0.25">
      <c r="A35" s="555">
        <f t="shared" si="0"/>
        <v>35</v>
      </c>
    </row>
    <row r="36" spans="1:1" x14ac:dyDescent="0.25">
      <c r="A36" s="555">
        <f t="shared" si="0"/>
        <v>36</v>
      </c>
    </row>
    <row r="37" spans="1:1" x14ac:dyDescent="0.25">
      <c r="A37" s="555">
        <f t="shared" si="0"/>
        <v>37</v>
      </c>
    </row>
    <row r="38" spans="1:1" x14ac:dyDescent="0.25">
      <c r="A38" s="555">
        <f t="shared" si="0"/>
        <v>38</v>
      </c>
    </row>
    <row r="39" spans="1:1" x14ac:dyDescent="0.25">
      <c r="A39" s="555">
        <f t="shared" si="0"/>
        <v>39</v>
      </c>
    </row>
    <row r="40" spans="1:1" x14ac:dyDescent="0.25">
      <c r="A40" s="555">
        <f t="shared" si="0"/>
        <v>40</v>
      </c>
    </row>
    <row r="41" spans="1:1" x14ac:dyDescent="0.25">
      <c r="A41" s="555">
        <f t="shared" si="0"/>
        <v>41</v>
      </c>
    </row>
    <row r="42" spans="1:1" x14ac:dyDescent="0.25">
      <c r="A42" s="555">
        <f t="shared" si="0"/>
        <v>42</v>
      </c>
    </row>
    <row r="43" spans="1:1" x14ac:dyDescent="0.25">
      <c r="A43" s="555">
        <f t="shared" si="0"/>
        <v>43</v>
      </c>
    </row>
    <row r="44" spans="1:1" x14ac:dyDescent="0.25">
      <c r="A44" s="555">
        <f t="shared" si="0"/>
        <v>44</v>
      </c>
    </row>
    <row r="45" spans="1:1" x14ac:dyDescent="0.25">
      <c r="A45" s="555">
        <f t="shared" si="0"/>
        <v>45</v>
      </c>
    </row>
    <row r="46" spans="1:1" x14ac:dyDescent="0.25">
      <c r="A46" s="555">
        <f t="shared" si="0"/>
        <v>46</v>
      </c>
    </row>
    <row r="47" spans="1:1" x14ac:dyDescent="0.25">
      <c r="A47" s="555">
        <f t="shared" si="0"/>
        <v>47</v>
      </c>
    </row>
    <row r="48" spans="1:1" x14ac:dyDescent="0.25">
      <c r="A48" s="555">
        <f t="shared" si="0"/>
        <v>48</v>
      </c>
    </row>
    <row r="49" spans="1:1" x14ac:dyDescent="0.25">
      <c r="A49" s="555">
        <f t="shared" si="0"/>
        <v>49</v>
      </c>
    </row>
    <row r="50" spans="1:1" x14ac:dyDescent="0.25">
      <c r="A50" s="555">
        <f t="shared" si="0"/>
        <v>50</v>
      </c>
    </row>
    <row r="51" spans="1:1" x14ac:dyDescent="0.25">
      <c r="A51" s="555">
        <f t="shared" si="0"/>
        <v>51</v>
      </c>
    </row>
    <row r="52" spans="1:1" x14ac:dyDescent="0.25">
      <c r="A52" s="555">
        <f t="shared" si="0"/>
        <v>52</v>
      </c>
    </row>
    <row r="53" spans="1:1" x14ac:dyDescent="0.25">
      <c r="A53" s="555">
        <f t="shared" si="0"/>
        <v>53</v>
      </c>
    </row>
    <row r="54" spans="1:1" x14ac:dyDescent="0.25">
      <c r="A54" s="555">
        <f t="shared" si="0"/>
        <v>54</v>
      </c>
    </row>
    <row r="55" spans="1:1" x14ac:dyDescent="0.25">
      <c r="A55" s="555">
        <f t="shared" si="0"/>
        <v>55</v>
      </c>
    </row>
    <row r="56" spans="1:1" x14ac:dyDescent="0.25">
      <c r="A56" s="555">
        <f t="shared" si="0"/>
        <v>56</v>
      </c>
    </row>
    <row r="57" spans="1:1" x14ac:dyDescent="0.25">
      <c r="A57" s="555">
        <f t="shared" si="0"/>
        <v>57</v>
      </c>
    </row>
    <row r="58" spans="1:1" x14ac:dyDescent="0.25">
      <c r="A58" s="555">
        <f t="shared" si="0"/>
        <v>58</v>
      </c>
    </row>
    <row r="59" spans="1:1" x14ac:dyDescent="0.25">
      <c r="A59" s="555">
        <f t="shared" si="0"/>
        <v>59</v>
      </c>
    </row>
    <row r="60" spans="1:1" x14ac:dyDescent="0.25">
      <c r="A60" s="555">
        <f t="shared" si="0"/>
        <v>60</v>
      </c>
    </row>
    <row r="61" spans="1:1" x14ac:dyDescent="0.25">
      <c r="A61" s="555">
        <f t="shared" si="0"/>
        <v>61</v>
      </c>
    </row>
    <row r="62" spans="1:1" x14ac:dyDescent="0.25">
      <c r="A62" s="555">
        <f t="shared" si="0"/>
        <v>62</v>
      </c>
    </row>
    <row r="63" spans="1:1" x14ac:dyDescent="0.25">
      <c r="A63" s="555">
        <f t="shared" si="0"/>
        <v>63</v>
      </c>
    </row>
    <row r="64" spans="1:1" x14ac:dyDescent="0.25">
      <c r="A64" s="555">
        <f t="shared" si="0"/>
        <v>64</v>
      </c>
    </row>
    <row r="65" spans="1:1" x14ac:dyDescent="0.25">
      <c r="A65" s="555">
        <f t="shared" si="0"/>
        <v>65</v>
      </c>
    </row>
    <row r="66" spans="1:1" x14ac:dyDescent="0.25">
      <c r="A66" s="555">
        <f t="shared" si="0"/>
        <v>66</v>
      </c>
    </row>
    <row r="67" spans="1:1" x14ac:dyDescent="0.25">
      <c r="A67" s="555">
        <f t="shared" ref="A67:A130" si="1">A66+1</f>
        <v>67</v>
      </c>
    </row>
    <row r="68" spans="1:1" x14ac:dyDescent="0.25">
      <c r="A68" s="555">
        <f t="shared" si="1"/>
        <v>68</v>
      </c>
    </row>
    <row r="69" spans="1:1" x14ac:dyDescent="0.25">
      <c r="A69" s="555">
        <f t="shared" si="1"/>
        <v>69</v>
      </c>
    </row>
    <row r="70" spans="1:1" x14ac:dyDescent="0.25">
      <c r="A70" s="555">
        <f t="shared" si="1"/>
        <v>70</v>
      </c>
    </row>
    <row r="71" spans="1:1" x14ac:dyDescent="0.25">
      <c r="A71" s="555">
        <f t="shared" si="1"/>
        <v>71</v>
      </c>
    </row>
    <row r="72" spans="1:1" x14ac:dyDescent="0.25">
      <c r="A72" s="555">
        <f t="shared" si="1"/>
        <v>72</v>
      </c>
    </row>
    <row r="73" spans="1:1" x14ac:dyDescent="0.25">
      <c r="A73" s="555">
        <f t="shared" si="1"/>
        <v>73</v>
      </c>
    </row>
    <row r="74" spans="1:1" x14ac:dyDescent="0.25">
      <c r="A74" s="555">
        <f t="shared" si="1"/>
        <v>74</v>
      </c>
    </row>
    <row r="75" spans="1:1" x14ac:dyDescent="0.25">
      <c r="A75" s="555">
        <f t="shared" si="1"/>
        <v>75</v>
      </c>
    </row>
    <row r="76" spans="1:1" x14ac:dyDescent="0.25">
      <c r="A76" s="555">
        <f t="shared" si="1"/>
        <v>76</v>
      </c>
    </row>
    <row r="77" spans="1:1" x14ac:dyDescent="0.25">
      <c r="A77" s="555">
        <f t="shared" si="1"/>
        <v>77</v>
      </c>
    </row>
    <row r="78" spans="1:1" x14ac:dyDescent="0.25">
      <c r="A78" s="555">
        <f t="shared" si="1"/>
        <v>78</v>
      </c>
    </row>
    <row r="79" spans="1:1" x14ac:dyDescent="0.25">
      <c r="A79" s="555">
        <f t="shared" si="1"/>
        <v>79</v>
      </c>
    </row>
    <row r="80" spans="1:1" x14ac:dyDescent="0.25">
      <c r="A80" s="555">
        <f t="shared" si="1"/>
        <v>80</v>
      </c>
    </row>
    <row r="81" spans="1:1" x14ac:dyDescent="0.25">
      <c r="A81" s="555">
        <f t="shared" si="1"/>
        <v>81</v>
      </c>
    </row>
    <row r="82" spans="1:1" x14ac:dyDescent="0.25">
      <c r="A82" s="555">
        <f t="shared" si="1"/>
        <v>82</v>
      </c>
    </row>
    <row r="83" spans="1:1" x14ac:dyDescent="0.25">
      <c r="A83" s="555">
        <f t="shared" si="1"/>
        <v>83</v>
      </c>
    </row>
    <row r="84" spans="1:1" x14ac:dyDescent="0.25">
      <c r="A84" s="555">
        <f t="shared" si="1"/>
        <v>84</v>
      </c>
    </row>
    <row r="85" spans="1:1" x14ac:dyDescent="0.25">
      <c r="A85" s="555">
        <f t="shared" si="1"/>
        <v>85</v>
      </c>
    </row>
    <row r="86" spans="1:1" x14ac:dyDescent="0.25">
      <c r="A86" s="555">
        <f t="shared" si="1"/>
        <v>86</v>
      </c>
    </row>
    <row r="87" spans="1:1" x14ac:dyDescent="0.25">
      <c r="A87" s="555">
        <f t="shared" si="1"/>
        <v>87</v>
      </c>
    </row>
    <row r="88" spans="1:1" x14ac:dyDescent="0.25">
      <c r="A88" s="555">
        <f t="shared" si="1"/>
        <v>88</v>
      </c>
    </row>
    <row r="89" spans="1:1" x14ac:dyDescent="0.25">
      <c r="A89" s="555">
        <f t="shared" si="1"/>
        <v>89</v>
      </c>
    </row>
    <row r="90" spans="1:1" x14ac:dyDescent="0.25">
      <c r="A90" s="555">
        <f t="shared" si="1"/>
        <v>90</v>
      </c>
    </row>
    <row r="91" spans="1:1" x14ac:dyDescent="0.25">
      <c r="A91" s="555">
        <f t="shared" si="1"/>
        <v>91</v>
      </c>
    </row>
    <row r="92" spans="1:1" x14ac:dyDescent="0.25">
      <c r="A92" s="555">
        <f t="shared" si="1"/>
        <v>92</v>
      </c>
    </row>
    <row r="93" spans="1:1" x14ac:dyDescent="0.25">
      <c r="A93" s="555">
        <f t="shared" si="1"/>
        <v>93</v>
      </c>
    </row>
    <row r="94" spans="1:1" x14ac:dyDescent="0.25">
      <c r="A94" s="555">
        <f t="shared" si="1"/>
        <v>94</v>
      </c>
    </row>
    <row r="95" spans="1:1" x14ac:dyDescent="0.25">
      <c r="A95" s="555">
        <f t="shared" si="1"/>
        <v>95</v>
      </c>
    </row>
    <row r="96" spans="1:1" x14ac:dyDescent="0.25">
      <c r="A96" s="555">
        <f t="shared" si="1"/>
        <v>96</v>
      </c>
    </row>
    <row r="97" spans="1:1" x14ac:dyDescent="0.25">
      <c r="A97" s="555">
        <f t="shared" si="1"/>
        <v>97</v>
      </c>
    </row>
    <row r="98" spans="1:1" x14ac:dyDescent="0.25">
      <c r="A98" s="555">
        <f t="shared" si="1"/>
        <v>98</v>
      </c>
    </row>
    <row r="99" spans="1:1" x14ac:dyDescent="0.25">
      <c r="A99" s="555">
        <f t="shared" si="1"/>
        <v>99</v>
      </c>
    </row>
    <row r="100" spans="1:1" x14ac:dyDescent="0.25">
      <c r="A100" s="555">
        <f t="shared" si="1"/>
        <v>100</v>
      </c>
    </row>
    <row r="101" spans="1:1" x14ac:dyDescent="0.25">
      <c r="A101" s="555">
        <f t="shared" si="1"/>
        <v>101</v>
      </c>
    </row>
    <row r="102" spans="1:1" x14ac:dyDescent="0.25">
      <c r="A102" s="555">
        <f t="shared" si="1"/>
        <v>102</v>
      </c>
    </row>
    <row r="103" spans="1:1" x14ac:dyDescent="0.25">
      <c r="A103" s="555">
        <f t="shared" si="1"/>
        <v>103</v>
      </c>
    </row>
    <row r="104" spans="1:1" x14ac:dyDescent="0.25">
      <c r="A104" s="555">
        <f t="shared" si="1"/>
        <v>104</v>
      </c>
    </row>
    <row r="105" spans="1:1" x14ac:dyDescent="0.25">
      <c r="A105" s="555">
        <f t="shared" si="1"/>
        <v>105</v>
      </c>
    </row>
    <row r="106" spans="1:1" x14ac:dyDescent="0.25">
      <c r="A106" s="555">
        <f t="shared" si="1"/>
        <v>106</v>
      </c>
    </row>
    <row r="107" spans="1:1" x14ac:dyDescent="0.25">
      <c r="A107" s="555">
        <f t="shared" si="1"/>
        <v>107</v>
      </c>
    </row>
    <row r="108" spans="1:1" x14ac:dyDescent="0.25">
      <c r="A108" s="555">
        <f t="shared" si="1"/>
        <v>108</v>
      </c>
    </row>
    <row r="109" spans="1:1" x14ac:dyDescent="0.25">
      <c r="A109" s="555">
        <f t="shared" si="1"/>
        <v>109</v>
      </c>
    </row>
    <row r="110" spans="1:1" x14ac:dyDescent="0.25">
      <c r="A110" s="555">
        <f t="shared" si="1"/>
        <v>110</v>
      </c>
    </row>
    <row r="111" spans="1:1" x14ac:dyDescent="0.25">
      <c r="A111" s="555">
        <f t="shared" si="1"/>
        <v>111</v>
      </c>
    </row>
    <row r="112" spans="1:1" x14ac:dyDescent="0.25">
      <c r="A112" s="555">
        <f t="shared" si="1"/>
        <v>112</v>
      </c>
    </row>
    <row r="113" spans="1:1" x14ac:dyDescent="0.25">
      <c r="A113" s="555">
        <f t="shared" si="1"/>
        <v>113</v>
      </c>
    </row>
    <row r="114" spans="1:1" x14ac:dyDescent="0.25">
      <c r="A114" s="555">
        <f t="shared" si="1"/>
        <v>114</v>
      </c>
    </row>
    <row r="115" spans="1:1" x14ac:dyDescent="0.25">
      <c r="A115" s="555">
        <f t="shared" si="1"/>
        <v>115</v>
      </c>
    </row>
    <row r="116" spans="1:1" x14ac:dyDescent="0.25">
      <c r="A116" s="555">
        <f t="shared" si="1"/>
        <v>116</v>
      </c>
    </row>
    <row r="117" spans="1:1" x14ac:dyDescent="0.25">
      <c r="A117" s="555">
        <f t="shared" si="1"/>
        <v>117</v>
      </c>
    </row>
    <row r="118" spans="1:1" x14ac:dyDescent="0.25">
      <c r="A118" s="555">
        <f t="shared" si="1"/>
        <v>118</v>
      </c>
    </row>
    <row r="119" spans="1:1" x14ac:dyDescent="0.25">
      <c r="A119" s="555">
        <f t="shared" si="1"/>
        <v>119</v>
      </c>
    </row>
    <row r="120" spans="1:1" x14ac:dyDescent="0.25">
      <c r="A120" s="555">
        <f t="shared" si="1"/>
        <v>120</v>
      </c>
    </row>
    <row r="121" spans="1:1" x14ac:dyDescent="0.25">
      <c r="A121" s="555">
        <f t="shared" si="1"/>
        <v>121</v>
      </c>
    </row>
    <row r="122" spans="1:1" x14ac:dyDescent="0.25">
      <c r="A122" s="555">
        <f t="shared" si="1"/>
        <v>122</v>
      </c>
    </row>
    <row r="123" spans="1:1" x14ac:dyDescent="0.25">
      <c r="A123" s="555">
        <f t="shared" si="1"/>
        <v>123</v>
      </c>
    </row>
    <row r="124" spans="1:1" x14ac:dyDescent="0.25">
      <c r="A124" s="555">
        <f t="shared" si="1"/>
        <v>124</v>
      </c>
    </row>
    <row r="125" spans="1:1" x14ac:dyDescent="0.25">
      <c r="A125" s="555">
        <f t="shared" si="1"/>
        <v>125</v>
      </c>
    </row>
    <row r="126" spans="1:1" x14ac:dyDescent="0.25">
      <c r="A126" s="555">
        <f t="shared" si="1"/>
        <v>126</v>
      </c>
    </row>
    <row r="127" spans="1:1" x14ac:dyDescent="0.25">
      <c r="A127" s="555">
        <f t="shared" si="1"/>
        <v>127</v>
      </c>
    </row>
    <row r="128" spans="1:1" x14ac:dyDescent="0.25">
      <c r="A128" s="555">
        <f t="shared" si="1"/>
        <v>128</v>
      </c>
    </row>
    <row r="129" spans="1:1" x14ac:dyDescent="0.25">
      <c r="A129" s="555">
        <f t="shared" si="1"/>
        <v>129</v>
      </c>
    </row>
    <row r="130" spans="1:1" x14ac:dyDescent="0.25">
      <c r="A130" s="555">
        <f t="shared" si="1"/>
        <v>130</v>
      </c>
    </row>
    <row r="131" spans="1:1" x14ac:dyDescent="0.25">
      <c r="A131" s="555">
        <f t="shared" ref="A131:A194" si="2">A130+1</f>
        <v>131</v>
      </c>
    </row>
    <row r="132" spans="1:1" x14ac:dyDescent="0.25">
      <c r="A132" s="555">
        <f t="shared" si="2"/>
        <v>132</v>
      </c>
    </row>
    <row r="133" spans="1:1" x14ac:dyDescent="0.25">
      <c r="A133" s="555">
        <f t="shared" si="2"/>
        <v>133</v>
      </c>
    </row>
    <row r="134" spans="1:1" x14ac:dyDescent="0.25">
      <c r="A134" s="555">
        <f t="shared" si="2"/>
        <v>134</v>
      </c>
    </row>
    <row r="135" spans="1:1" x14ac:dyDescent="0.25">
      <c r="A135" s="555">
        <f t="shared" si="2"/>
        <v>135</v>
      </c>
    </row>
    <row r="136" spans="1:1" x14ac:dyDescent="0.25">
      <c r="A136" s="555">
        <f t="shared" si="2"/>
        <v>136</v>
      </c>
    </row>
    <row r="137" spans="1:1" x14ac:dyDescent="0.25">
      <c r="A137" s="555">
        <f t="shared" si="2"/>
        <v>137</v>
      </c>
    </row>
    <row r="138" spans="1:1" x14ac:dyDescent="0.25">
      <c r="A138" s="555">
        <f t="shared" si="2"/>
        <v>138</v>
      </c>
    </row>
    <row r="139" spans="1:1" x14ac:dyDescent="0.25">
      <c r="A139" s="555">
        <f t="shared" si="2"/>
        <v>139</v>
      </c>
    </row>
    <row r="140" spans="1:1" x14ac:dyDescent="0.25">
      <c r="A140" s="555">
        <f t="shared" si="2"/>
        <v>140</v>
      </c>
    </row>
    <row r="141" spans="1:1" x14ac:dyDescent="0.25">
      <c r="A141" s="555">
        <f t="shared" si="2"/>
        <v>141</v>
      </c>
    </row>
    <row r="142" spans="1:1" x14ac:dyDescent="0.25">
      <c r="A142" s="555">
        <f t="shared" si="2"/>
        <v>142</v>
      </c>
    </row>
    <row r="143" spans="1:1" x14ac:dyDescent="0.25">
      <c r="A143" s="555">
        <f t="shared" si="2"/>
        <v>143</v>
      </c>
    </row>
    <row r="144" spans="1:1" x14ac:dyDescent="0.25">
      <c r="A144" s="555">
        <f t="shared" si="2"/>
        <v>144</v>
      </c>
    </row>
    <row r="145" spans="1:1" x14ac:dyDescent="0.25">
      <c r="A145" s="555">
        <f t="shared" si="2"/>
        <v>145</v>
      </c>
    </row>
    <row r="146" spans="1:1" x14ac:dyDescent="0.25">
      <c r="A146" s="555">
        <f t="shared" si="2"/>
        <v>146</v>
      </c>
    </row>
    <row r="147" spans="1:1" x14ac:dyDescent="0.25">
      <c r="A147" s="555">
        <f t="shared" si="2"/>
        <v>147</v>
      </c>
    </row>
    <row r="148" spans="1:1" x14ac:dyDescent="0.25">
      <c r="A148" s="555">
        <f t="shared" si="2"/>
        <v>148</v>
      </c>
    </row>
    <row r="149" spans="1:1" x14ac:dyDescent="0.25">
      <c r="A149" s="555">
        <f t="shared" si="2"/>
        <v>149</v>
      </c>
    </row>
    <row r="150" spans="1:1" x14ac:dyDescent="0.25">
      <c r="A150" s="555">
        <f t="shared" si="2"/>
        <v>150</v>
      </c>
    </row>
    <row r="151" spans="1:1" x14ac:dyDescent="0.25">
      <c r="A151" s="555">
        <f t="shared" si="2"/>
        <v>151</v>
      </c>
    </row>
    <row r="152" spans="1:1" x14ac:dyDescent="0.25">
      <c r="A152" s="555">
        <f t="shared" si="2"/>
        <v>152</v>
      </c>
    </row>
    <row r="153" spans="1:1" x14ac:dyDescent="0.25">
      <c r="A153" s="555">
        <f t="shared" si="2"/>
        <v>153</v>
      </c>
    </row>
    <row r="154" spans="1:1" x14ac:dyDescent="0.25">
      <c r="A154" s="555">
        <f t="shared" si="2"/>
        <v>154</v>
      </c>
    </row>
    <row r="155" spans="1:1" x14ac:dyDescent="0.25">
      <c r="A155" s="555">
        <f t="shared" si="2"/>
        <v>155</v>
      </c>
    </row>
    <row r="156" spans="1:1" x14ac:dyDescent="0.25">
      <c r="A156" s="555">
        <f t="shared" si="2"/>
        <v>156</v>
      </c>
    </row>
    <row r="157" spans="1:1" x14ac:dyDescent="0.25">
      <c r="A157" s="555">
        <f t="shared" si="2"/>
        <v>157</v>
      </c>
    </row>
    <row r="158" spans="1:1" x14ac:dyDescent="0.25">
      <c r="A158" s="555">
        <f t="shared" si="2"/>
        <v>158</v>
      </c>
    </row>
    <row r="159" spans="1:1" x14ac:dyDescent="0.25">
      <c r="A159" s="555">
        <f t="shared" si="2"/>
        <v>159</v>
      </c>
    </row>
    <row r="160" spans="1:1" x14ac:dyDescent="0.25">
      <c r="A160" s="555">
        <f t="shared" si="2"/>
        <v>160</v>
      </c>
    </row>
    <row r="161" spans="1:1" x14ac:dyDescent="0.25">
      <c r="A161" s="555">
        <f t="shared" si="2"/>
        <v>161</v>
      </c>
    </row>
    <row r="162" spans="1:1" x14ac:dyDescent="0.25">
      <c r="A162" s="555">
        <f t="shared" si="2"/>
        <v>162</v>
      </c>
    </row>
    <row r="163" spans="1:1" x14ac:dyDescent="0.25">
      <c r="A163" s="555">
        <f t="shared" si="2"/>
        <v>163</v>
      </c>
    </row>
    <row r="164" spans="1:1" x14ac:dyDescent="0.25">
      <c r="A164" s="555">
        <f t="shared" si="2"/>
        <v>164</v>
      </c>
    </row>
    <row r="165" spans="1:1" x14ac:dyDescent="0.25">
      <c r="A165" s="555">
        <f t="shared" si="2"/>
        <v>165</v>
      </c>
    </row>
    <row r="166" spans="1:1" x14ac:dyDescent="0.25">
      <c r="A166" s="555">
        <f t="shared" si="2"/>
        <v>166</v>
      </c>
    </row>
    <row r="167" spans="1:1" x14ac:dyDescent="0.25">
      <c r="A167" s="555">
        <f t="shared" si="2"/>
        <v>167</v>
      </c>
    </row>
    <row r="168" spans="1:1" x14ac:dyDescent="0.25">
      <c r="A168" s="555">
        <f t="shared" si="2"/>
        <v>168</v>
      </c>
    </row>
    <row r="169" spans="1:1" x14ac:dyDescent="0.25">
      <c r="A169" s="555">
        <f t="shared" si="2"/>
        <v>169</v>
      </c>
    </row>
    <row r="170" spans="1:1" x14ac:dyDescent="0.25">
      <c r="A170" s="555">
        <f t="shared" si="2"/>
        <v>170</v>
      </c>
    </row>
    <row r="171" spans="1:1" x14ac:dyDescent="0.25">
      <c r="A171" s="555">
        <f t="shared" si="2"/>
        <v>171</v>
      </c>
    </row>
    <row r="172" spans="1:1" x14ac:dyDescent="0.25">
      <c r="A172" s="555">
        <f t="shared" si="2"/>
        <v>172</v>
      </c>
    </row>
    <row r="173" spans="1:1" x14ac:dyDescent="0.25">
      <c r="A173" s="555">
        <f t="shared" si="2"/>
        <v>173</v>
      </c>
    </row>
    <row r="174" spans="1:1" x14ac:dyDescent="0.25">
      <c r="A174" s="555">
        <f t="shared" si="2"/>
        <v>174</v>
      </c>
    </row>
    <row r="175" spans="1:1" x14ac:dyDescent="0.25">
      <c r="A175" s="555">
        <f t="shared" si="2"/>
        <v>175</v>
      </c>
    </row>
    <row r="176" spans="1:1" x14ac:dyDescent="0.25">
      <c r="A176" s="555">
        <f t="shared" si="2"/>
        <v>176</v>
      </c>
    </row>
    <row r="177" spans="1:1" x14ac:dyDescent="0.25">
      <c r="A177" s="555">
        <f t="shared" si="2"/>
        <v>177</v>
      </c>
    </row>
    <row r="178" spans="1:1" x14ac:dyDescent="0.25">
      <c r="A178" s="555">
        <f t="shared" si="2"/>
        <v>178</v>
      </c>
    </row>
    <row r="179" spans="1:1" x14ac:dyDescent="0.25">
      <c r="A179" s="555">
        <f t="shared" si="2"/>
        <v>179</v>
      </c>
    </row>
    <row r="180" spans="1:1" x14ac:dyDescent="0.25">
      <c r="A180" s="555">
        <f t="shared" si="2"/>
        <v>180</v>
      </c>
    </row>
    <row r="181" spans="1:1" x14ac:dyDescent="0.25">
      <c r="A181" s="555">
        <f t="shared" si="2"/>
        <v>181</v>
      </c>
    </row>
    <row r="182" spans="1:1" x14ac:dyDescent="0.25">
      <c r="A182" s="555">
        <f t="shared" si="2"/>
        <v>182</v>
      </c>
    </row>
    <row r="183" spans="1:1" x14ac:dyDescent="0.25">
      <c r="A183" s="555">
        <f t="shared" si="2"/>
        <v>183</v>
      </c>
    </row>
    <row r="184" spans="1:1" x14ac:dyDescent="0.25">
      <c r="A184" s="555">
        <f t="shared" si="2"/>
        <v>184</v>
      </c>
    </row>
    <row r="185" spans="1:1" x14ac:dyDescent="0.25">
      <c r="A185" s="555">
        <f t="shared" si="2"/>
        <v>185</v>
      </c>
    </row>
    <row r="186" spans="1:1" x14ac:dyDescent="0.25">
      <c r="A186" s="555">
        <f t="shared" si="2"/>
        <v>186</v>
      </c>
    </row>
    <row r="187" spans="1:1" x14ac:dyDescent="0.25">
      <c r="A187" s="555">
        <f t="shared" si="2"/>
        <v>187</v>
      </c>
    </row>
    <row r="188" spans="1:1" x14ac:dyDescent="0.25">
      <c r="A188" s="555">
        <f t="shared" si="2"/>
        <v>188</v>
      </c>
    </row>
    <row r="189" spans="1:1" x14ac:dyDescent="0.25">
      <c r="A189" s="555">
        <f t="shared" si="2"/>
        <v>189</v>
      </c>
    </row>
    <row r="190" spans="1:1" x14ac:dyDescent="0.25">
      <c r="A190" s="555">
        <f t="shared" si="2"/>
        <v>190</v>
      </c>
    </row>
    <row r="191" spans="1:1" x14ac:dyDescent="0.25">
      <c r="A191" s="555">
        <f t="shared" si="2"/>
        <v>191</v>
      </c>
    </row>
    <row r="192" spans="1:1" x14ac:dyDescent="0.25">
      <c r="A192" s="555">
        <f t="shared" si="2"/>
        <v>192</v>
      </c>
    </row>
    <row r="193" spans="1:1" x14ac:dyDescent="0.25">
      <c r="A193" s="555">
        <f t="shared" si="2"/>
        <v>193</v>
      </c>
    </row>
    <row r="194" spans="1:1" x14ac:dyDescent="0.25">
      <c r="A194" s="555">
        <f t="shared" si="2"/>
        <v>194</v>
      </c>
    </row>
    <row r="195" spans="1:1" x14ac:dyDescent="0.25">
      <c r="A195" s="555">
        <f t="shared" ref="A195:A258" si="3">A194+1</f>
        <v>195</v>
      </c>
    </row>
    <row r="196" spans="1:1" x14ac:dyDescent="0.25">
      <c r="A196" s="555">
        <f t="shared" si="3"/>
        <v>196</v>
      </c>
    </row>
    <row r="197" spans="1:1" x14ac:dyDescent="0.25">
      <c r="A197" s="555">
        <f t="shared" si="3"/>
        <v>197</v>
      </c>
    </row>
    <row r="198" spans="1:1" x14ac:dyDescent="0.25">
      <c r="A198" s="555">
        <f t="shared" si="3"/>
        <v>198</v>
      </c>
    </row>
    <row r="199" spans="1:1" x14ac:dyDescent="0.25">
      <c r="A199" s="555">
        <f t="shared" si="3"/>
        <v>199</v>
      </c>
    </row>
    <row r="200" spans="1:1" x14ac:dyDescent="0.25">
      <c r="A200" s="555">
        <f t="shared" si="3"/>
        <v>200</v>
      </c>
    </row>
    <row r="201" spans="1:1" x14ac:dyDescent="0.25">
      <c r="A201" s="555">
        <f t="shared" si="3"/>
        <v>201</v>
      </c>
    </row>
    <row r="202" spans="1:1" x14ac:dyDescent="0.25">
      <c r="A202" s="555">
        <f t="shared" si="3"/>
        <v>202</v>
      </c>
    </row>
    <row r="203" spans="1:1" x14ac:dyDescent="0.25">
      <c r="A203" s="555">
        <f t="shared" si="3"/>
        <v>203</v>
      </c>
    </row>
    <row r="204" spans="1:1" x14ac:dyDescent="0.25">
      <c r="A204" s="555">
        <f t="shared" si="3"/>
        <v>204</v>
      </c>
    </row>
    <row r="205" spans="1:1" x14ac:dyDescent="0.25">
      <c r="A205" s="555">
        <f t="shared" si="3"/>
        <v>205</v>
      </c>
    </row>
    <row r="206" spans="1:1" x14ac:dyDescent="0.25">
      <c r="A206" s="555">
        <f t="shared" si="3"/>
        <v>206</v>
      </c>
    </row>
    <row r="207" spans="1:1" x14ac:dyDescent="0.25">
      <c r="A207" s="555">
        <f t="shared" si="3"/>
        <v>207</v>
      </c>
    </row>
    <row r="208" spans="1:1" x14ac:dyDescent="0.25">
      <c r="A208" s="555">
        <f t="shared" si="3"/>
        <v>208</v>
      </c>
    </row>
    <row r="209" spans="1:1" x14ac:dyDescent="0.25">
      <c r="A209" s="555">
        <f t="shared" si="3"/>
        <v>209</v>
      </c>
    </row>
    <row r="210" spans="1:1" x14ac:dyDescent="0.25">
      <c r="A210" s="555">
        <f t="shared" si="3"/>
        <v>210</v>
      </c>
    </row>
    <row r="211" spans="1:1" x14ac:dyDescent="0.25">
      <c r="A211" s="555">
        <f t="shared" si="3"/>
        <v>211</v>
      </c>
    </row>
    <row r="212" spans="1:1" x14ac:dyDescent="0.25">
      <c r="A212" s="555">
        <f t="shared" si="3"/>
        <v>212</v>
      </c>
    </row>
    <row r="213" spans="1:1" x14ac:dyDescent="0.25">
      <c r="A213" s="555">
        <f t="shared" si="3"/>
        <v>213</v>
      </c>
    </row>
    <row r="214" spans="1:1" x14ac:dyDescent="0.25">
      <c r="A214" s="555">
        <f t="shared" si="3"/>
        <v>214</v>
      </c>
    </row>
    <row r="215" spans="1:1" x14ac:dyDescent="0.25">
      <c r="A215" s="555">
        <f t="shared" si="3"/>
        <v>215</v>
      </c>
    </row>
    <row r="216" spans="1:1" x14ac:dyDescent="0.25">
      <c r="A216" s="555">
        <f t="shared" si="3"/>
        <v>216</v>
      </c>
    </row>
    <row r="217" spans="1:1" x14ac:dyDescent="0.25">
      <c r="A217" s="555">
        <f t="shared" si="3"/>
        <v>217</v>
      </c>
    </row>
    <row r="218" spans="1:1" x14ac:dyDescent="0.25">
      <c r="A218" s="555">
        <f t="shared" si="3"/>
        <v>218</v>
      </c>
    </row>
    <row r="219" spans="1:1" x14ac:dyDescent="0.25">
      <c r="A219" s="555">
        <f t="shared" si="3"/>
        <v>219</v>
      </c>
    </row>
    <row r="220" spans="1:1" x14ac:dyDescent="0.25">
      <c r="A220" s="555">
        <f t="shared" si="3"/>
        <v>220</v>
      </c>
    </row>
    <row r="221" spans="1:1" x14ac:dyDescent="0.25">
      <c r="A221" s="555">
        <f t="shared" si="3"/>
        <v>221</v>
      </c>
    </row>
    <row r="222" spans="1:1" x14ac:dyDescent="0.25">
      <c r="A222" s="555">
        <f t="shared" si="3"/>
        <v>222</v>
      </c>
    </row>
    <row r="223" spans="1:1" x14ac:dyDescent="0.25">
      <c r="A223" s="555">
        <f t="shared" si="3"/>
        <v>223</v>
      </c>
    </row>
    <row r="224" spans="1:1" x14ac:dyDescent="0.25">
      <c r="A224" s="555">
        <f t="shared" si="3"/>
        <v>224</v>
      </c>
    </row>
    <row r="225" spans="1:1" x14ac:dyDescent="0.25">
      <c r="A225" s="555">
        <f t="shared" si="3"/>
        <v>225</v>
      </c>
    </row>
    <row r="226" spans="1:1" x14ac:dyDescent="0.25">
      <c r="A226" s="555">
        <f t="shared" si="3"/>
        <v>226</v>
      </c>
    </row>
    <row r="227" spans="1:1" x14ac:dyDescent="0.25">
      <c r="A227" s="555">
        <f t="shared" si="3"/>
        <v>227</v>
      </c>
    </row>
    <row r="228" spans="1:1" x14ac:dyDescent="0.25">
      <c r="A228" s="555">
        <f t="shared" si="3"/>
        <v>228</v>
      </c>
    </row>
    <row r="229" spans="1:1" x14ac:dyDescent="0.25">
      <c r="A229" s="555">
        <f t="shared" si="3"/>
        <v>229</v>
      </c>
    </row>
    <row r="230" spans="1:1" x14ac:dyDescent="0.25">
      <c r="A230" s="555">
        <f t="shared" si="3"/>
        <v>230</v>
      </c>
    </row>
    <row r="231" spans="1:1" x14ac:dyDescent="0.25">
      <c r="A231" s="555">
        <f t="shared" si="3"/>
        <v>231</v>
      </c>
    </row>
    <row r="232" spans="1:1" x14ac:dyDescent="0.25">
      <c r="A232" s="555">
        <f t="shared" si="3"/>
        <v>232</v>
      </c>
    </row>
    <row r="233" spans="1:1" x14ac:dyDescent="0.25">
      <c r="A233" s="555">
        <f t="shared" si="3"/>
        <v>233</v>
      </c>
    </row>
    <row r="234" spans="1:1" x14ac:dyDescent="0.25">
      <c r="A234" s="555">
        <f t="shared" si="3"/>
        <v>234</v>
      </c>
    </row>
    <row r="235" spans="1:1" x14ac:dyDescent="0.25">
      <c r="A235" s="555">
        <f t="shared" si="3"/>
        <v>235</v>
      </c>
    </row>
    <row r="236" spans="1:1" x14ac:dyDescent="0.25">
      <c r="A236" s="555">
        <f t="shared" si="3"/>
        <v>236</v>
      </c>
    </row>
    <row r="237" spans="1:1" x14ac:dyDescent="0.25">
      <c r="A237" s="555">
        <f t="shared" si="3"/>
        <v>237</v>
      </c>
    </row>
    <row r="238" spans="1:1" x14ac:dyDescent="0.25">
      <c r="A238" s="555">
        <f t="shared" si="3"/>
        <v>238</v>
      </c>
    </row>
    <row r="239" spans="1:1" x14ac:dyDescent="0.25">
      <c r="A239" s="555">
        <f t="shared" si="3"/>
        <v>239</v>
      </c>
    </row>
    <row r="240" spans="1:1" x14ac:dyDescent="0.25">
      <c r="A240" s="555">
        <f t="shared" si="3"/>
        <v>240</v>
      </c>
    </row>
    <row r="241" spans="1:1" x14ac:dyDescent="0.25">
      <c r="A241" s="555">
        <f t="shared" si="3"/>
        <v>241</v>
      </c>
    </row>
    <row r="242" spans="1:1" x14ac:dyDescent="0.25">
      <c r="A242" s="555">
        <f t="shared" si="3"/>
        <v>242</v>
      </c>
    </row>
    <row r="243" spans="1:1" x14ac:dyDescent="0.25">
      <c r="A243" s="555">
        <f t="shared" si="3"/>
        <v>243</v>
      </c>
    </row>
    <row r="244" spans="1:1" x14ac:dyDescent="0.25">
      <c r="A244" s="555">
        <f t="shared" si="3"/>
        <v>244</v>
      </c>
    </row>
    <row r="245" spans="1:1" x14ac:dyDescent="0.25">
      <c r="A245" s="555">
        <f t="shared" si="3"/>
        <v>245</v>
      </c>
    </row>
    <row r="246" spans="1:1" x14ac:dyDescent="0.25">
      <c r="A246" s="555">
        <f t="shared" si="3"/>
        <v>246</v>
      </c>
    </row>
    <row r="247" spans="1:1" x14ac:dyDescent="0.25">
      <c r="A247" s="555">
        <f t="shared" si="3"/>
        <v>247</v>
      </c>
    </row>
    <row r="248" spans="1:1" x14ac:dyDescent="0.25">
      <c r="A248" s="555">
        <f t="shared" si="3"/>
        <v>248</v>
      </c>
    </row>
    <row r="249" spans="1:1" x14ac:dyDescent="0.25">
      <c r="A249" s="555">
        <f t="shared" si="3"/>
        <v>249</v>
      </c>
    </row>
    <row r="250" spans="1:1" x14ac:dyDescent="0.25">
      <c r="A250" s="555">
        <f t="shared" si="3"/>
        <v>250</v>
      </c>
    </row>
    <row r="251" spans="1:1" x14ac:dyDescent="0.25">
      <c r="A251" s="555">
        <f t="shared" si="3"/>
        <v>251</v>
      </c>
    </row>
    <row r="252" spans="1:1" x14ac:dyDescent="0.25">
      <c r="A252" s="555">
        <f t="shared" si="3"/>
        <v>252</v>
      </c>
    </row>
    <row r="253" spans="1:1" x14ac:dyDescent="0.25">
      <c r="A253" s="555">
        <f t="shared" si="3"/>
        <v>253</v>
      </c>
    </row>
    <row r="254" spans="1:1" x14ac:dyDescent="0.25">
      <c r="A254" s="555">
        <f t="shared" si="3"/>
        <v>254</v>
      </c>
    </row>
    <row r="255" spans="1:1" x14ac:dyDescent="0.25">
      <c r="A255" s="555">
        <f t="shared" si="3"/>
        <v>255</v>
      </c>
    </row>
    <row r="256" spans="1:1" x14ac:dyDescent="0.25">
      <c r="A256" s="555">
        <f t="shared" si="3"/>
        <v>256</v>
      </c>
    </row>
    <row r="257" spans="1:1" x14ac:dyDescent="0.25">
      <c r="A257" s="555">
        <f t="shared" si="3"/>
        <v>257</v>
      </c>
    </row>
    <row r="258" spans="1:1" x14ac:dyDescent="0.25">
      <c r="A258" s="555">
        <f t="shared" si="3"/>
        <v>258</v>
      </c>
    </row>
    <row r="259" spans="1:1" x14ac:dyDescent="0.25">
      <c r="A259" s="555">
        <f t="shared" ref="A259:A320" si="4">A258+1</f>
        <v>259</v>
      </c>
    </row>
    <row r="260" spans="1:1" x14ac:dyDescent="0.25">
      <c r="A260" s="555">
        <f t="shared" si="4"/>
        <v>260</v>
      </c>
    </row>
    <row r="261" spans="1:1" x14ac:dyDescent="0.25">
      <c r="A261" s="555">
        <f t="shared" si="4"/>
        <v>261</v>
      </c>
    </row>
    <row r="262" spans="1:1" x14ac:dyDescent="0.25">
      <c r="A262" s="555">
        <f t="shared" si="4"/>
        <v>262</v>
      </c>
    </row>
    <row r="263" spans="1:1" x14ac:dyDescent="0.25">
      <c r="A263" s="555">
        <f t="shared" si="4"/>
        <v>263</v>
      </c>
    </row>
    <row r="264" spans="1:1" x14ac:dyDescent="0.25">
      <c r="A264" s="555">
        <f t="shared" si="4"/>
        <v>264</v>
      </c>
    </row>
    <row r="265" spans="1:1" x14ac:dyDescent="0.25">
      <c r="A265" s="555">
        <f t="shared" si="4"/>
        <v>265</v>
      </c>
    </row>
    <row r="266" spans="1:1" x14ac:dyDescent="0.25">
      <c r="A266" s="555">
        <f t="shared" si="4"/>
        <v>266</v>
      </c>
    </row>
    <row r="267" spans="1:1" x14ac:dyDescent="0.25">
      <c r="A267" s="555">
        <f t="shared" si="4"/>
        <v>267</v>
      </c>
    </row>
    <row r="268" spans="1:1" x14ac:dyDescent="0.25">
      <c r="A268" s="555">
        <f t="shared" si="4"/>
        <v>268</v>
      </c>
    </row>
    <row r="269" spans="1:1" x14ac:dyDescent="0.25">
      <c r="A269" s="555">
        <f t="shared" si="4"/>
        <v>269</v>
      </c>
    </row>
    <row r="270" spans="1:1" x14ac:dyDescent="0.25">
      <c r="A270" s="555">
        <f t="shared" si="4"/>
        <v>270</v>
      </c>
    </row>
    <row r="271" spans="1:1" x14ac:dyDescent="0.25">
      <c r="A271" s="555">
        <f t="shared" si="4"/>
        <v>271</v>
      </c>
    </row>
    <row r="272" spans="1:1" x14ac:dyDescent="0.25">
      <c r="A272" s="555">
        <f t="shared" si="4"/>
        <v>272</v>
      </c>
    </row>
    <row r="273" spans="1:1" x14ac:dyDescent="0.25">
      <c r="A273" s="555">
        <f t="shared" si="4"/>
        <v>273</v>
      </c>
    </row>
    <row r="274" spans="1:1" x14ac:dyDescent="0.25">
      <c r="A274" s="555">
        <f t="shared" si="4"/>
        <v>274</v>
      </c>
    </row>
    <row r="275" spans="1:1" x14ac:dyDescent="0.25">
      <c r="A275" s="555">
        <f t="shared" si="4"/>
        <v>275</v>
      </c>
    </row>
    <row r="276" spans="1:1" x14ac:dyDescent="0.25">
      <c r="A276" s="555">
        <f t="shared" si="4"/>
        <v>276</v>
      </c>
    </row>
    <row r="277" spans="1:1" x14ac:dyDescent="0.25">
      <c r="A277" s="555">
        <f t="shared" si="4"/>
        <v>277</v>
      </c>
    </row>
    <row r="278" spans="1:1" x14ac:dyDescent="0.25">
      <c r="A278" s="555">
        <f t="shared" si="4"/>
        <v>278</v>
      </c>
    </row>
    <row r="279" spans="1:1" x14ac:dyDescent="0.25">
      <c r="A279" s="555">
        <f t="shared" si="4"/>
        <v>279</v>
      </c>
    </row>
    <row r="280" spans="1:1" x14ac:dyDescent="0.25">
      <c r="A280" s="555">
        <f t="shared" si="4"/>
        <v>280</v>
      </c>
    </row>
    <row r="281" spans="1:1" x14ac:dyDescent="0.25">
      <c r="A281" s="555">
        <f t="shared" si="4"/>
        <v>281</v>
      </c>
    </row>
    <row r="282" spans="1:1" x14ac:dyDescent="0.25">
      <c r="A282" s="555">
        <f t="shared" si="4"/>
        <v>282</v>
      </c>
    </row>
    <row r="283" spans="1:1" x14ac:dyDescent="0.25">
      <c r="A283" s="555">
        <f t="shared" si="4"/>
        <v>283</v>
      </c>
    </row>
    <row r="284" spans="1:1" x14ac:dyDescent="0.25">
      <c r="A284" s="555">
        <f t="shared" si="4"/>
        <v>284</v>
      </c>
    </row>
    <row r="285" spans="1:1" x14ac:dyDescent="0.25">
      <c r="A285" s="555">
        <f t="shared" si="4"/>
        <v>285</v>
      </c>
    </row>
    <row r="286" spans="1:1" x14ac:dyDescent="0.25">
      <c r="A286" s="555">
        <f t="shared" si="4"/>
        <v>286</v>
      </c>
    </row>
    <row r="287" spans="1:1" x14ac:dyDescent="0.25">
      <c r="A287" s="555">
        <f t="shared" si="4"/>
        <v>287</v>
      </c>
    </row>
    <row r="288" spans="1:1" x14ac:dyDescent="0.25">
      <c r="A288" s="555">
        <f t="shared" si="4"/>
        <v>288</v>
      </c>
    </row>
    <row r="289" spans="1:1" x14ac:dyDescent="0.25">
      <c r="A289" s="555">
        <f t="shared" si="4"/>
        <v>289</v>
      </c>
    </row>
    <row r="290" spans="1:1" x14ac:dyDescent="0.25">
      <c r="A290" s="555">
        <f t="shared" si="4"/>
        <v>290</v>
      </c>
    </row>
    <row r="291" spans="1:1" x14ac:dyDescent="0.25">
      <c r="A291" s="555">
        <f t="shared" si="4"/>
        <v>291</v>
      </c>
    </row>
    <row r="292" spans="1:1" x14ac:dyDescent="0.25">
      <c r="A292" s="555">
        <f t="shared" si="4"/>
        <v>292</v>
      </c>
    </row>
    <row r="293" spans="1:1" x14ac:dyDescent="0.25">
      <c r="A293" s="555">
        <f t="shared" si="4"/>
        <v>293</v>
      </c>
    </row>
    <row r="294" spans="1:1" x14ac:dyDescent="0.25">
      <c r="A294" s="555">
        <f t="shared" si="4"/>
        <v>294</v>
      </c>
    </row>
    <row r="295" spans="1:1" x14ac:dyDescent="0.25">
      <c r="A295" s="555">
        <f t="shared" si="4"/>
        <v>295</v>
      </c>
    </row>
    <row r="296" spans="1:1" x14ac:dyDescent="0.25">
      <c r="A296" s="555">
        <f t="shared" si="4"/>
        <v>296</v>
      </c>
    </row>
    <row r="297" spans="1:1" x14ac:dyDescent="0.25">
      <c r="A297" s="555">
        <f t="shared" si="4"/>
        <v>297</v>
      </c>
    </row>
    <row r="298" spans="1:1" x14ac:dyDescent="0.25">
      <c r="A298" s="555">
        <f t="shared" si="4"/>
        <v>298</v>
      </c>
    </row>
    <row r="299" spans="1:1" x14ac:dyDescent="0.25">
      <c r="A299" s="555">
        <f t="shared" si="4"/>
        <v>299</v>
      </c>
    </row>
    <row r="300" spans="1:1" x14ac:dyDescent="0.25">
      <c r="A300" s="555">
        <f t="shared" si="4"/>
        <v>300</v>
      </c>
    </row>
    <row r="301" spans="1:1" x14ac:dyDescent="0.25">
      <c r="A301" s="555">
        <f t="shared" si="4"/>
        <v>301</v>
      </c>
    </row>
    <row r="302" spans="1:1" x14ac:dyDescent="0.25">
      <c r="A302" s="555">
        <f t="shared" si="4"/>
        <v>302</v>
      </c>
    </row>
    <row r="303" spans="1:1" x14ac:dyDescent="0.25">
      <c r="A303" s="555">
        <f t="shared" si="4"/>
        <v>303</v>
      </c>
    </row>
    <row r="304" spans="1:1" x14ac:dyDescent="0.25">
      <c r="A304" s="555">
        <f t="shared" si="4"/>
        <v>304</v>
      </c>
    </row>
    <row r="305" spans="1:1" x14ac:dyDescent="0.25">
      <c r="A305" s="555">
        <f t="shared" si="4"/>
        <v>305</v>
      </c>
    </row>
    <row r="306" spans="1:1" x14ac:dyDescent="0.25">
      <c r="A306" s="555">
        <f t="shared" si="4"/>
        <v>306</v>
      </c>
    </row>
    <row r="307" spans="1:1" x14ac:dyDescent="0.25">
      <c r="A307" s="555">
        <f t="shared" si="4"/>
        <v>307</v>
      </c>
    </row>
    <row r="308" spans="1:1" x14ac:dyDescent="0.25">
      <c r="A308" s="555">
        <f t="shared" si="4"/>
        <v>308</v>
      </c>
    </row>
    <row r="309" spans="1:1" x14ac:dyDescent="0.25">
      <c r="A309" s="555">
        <f t="shared" si="4"/>
        <v>309</v>
      </c>
    </row>
    <row r="310" spans="1:1" x14ac:dyDescent="0.25">
      <c r="A310" s="555">
        <f t="shared" si="4"/>
        <v>310</v>
      </c>
    </row>
    <row r="311" spans="1:1" x14ac:dyDescent="0.25">
      <c r="A311" s="555">
        <f t="shared" si="4"/>
        <v>311</v>
      </c>
    </row>
    <row r="312" spans="1:1" x14ac:dyDescent="0.25">
      <c r="A312" s="555">
        <f t="shared" si="4"/>
        <v>312</v>
      </c>
    </row>
    <row r="313" spans="1:1" x14ac:dyDescent="0.25">
      <c r="A313" s="555">
        <f t="shared" si="4"/>
        <v>313</v>
      </c>
    </row>
    <row r="314" spans="1:1" x14ac:dyDescent="0.25">
      <c r="A314" s="555">
        <f t="shared" si="4"/>
        <v>314</v>
      </c>
    </row>
    <row r="315" spans="1:1" x14ac:dyDescent="0.25">
      <c r="A315" s="555">
        <f t="shared" si="4"/>
        <v>315</v>
      </c>
    </row>
    <row r="316" spans="1:1" x14ac:dyDescent="0.25">
      <c r="A316" s="555">
        <f t="shared" si="4"/>
        <v>316</v>
      </c>
    </row>
    <row r="317" spans="1:1" x14ac:dyDescent="0.25">
      <c r="A317" s="555">
        <f t="shared" si="4"/>
        <v>317</v>
      </c>
    </row>
    <row r="318" spans="1:1" x14ac:dyDescent="0.25">
      <c r="A318" s="555">
        <f t="shared" si="4"/>
        <v>318</v>
      </c>
    </row>
    <row r="319" spans="1:1" x14ac:dyDescent="0.25">
      <c r="A319" s="555">
        <f t="shared" si="4"/>
        <v>319</v>
      </c>
    </row>
    <row r="320" spans="1:1" x14ac:dyDescent="0.25">
      <c r="A320" s="555">
        <f t="shared" si="4"/>
        <v>320</v>
      </c>
    </row>
  </sheetData>
  <mergeCells count="1">
    <mergeCell ref="N4:P4"/>
  </mergeCells>
  <conditionalFormatting sqref="J6:J15">
    <cfRule type="expression" dxfId="1" priority="1">
      <formula>"$H$6 &lt; = $C$3"</formula>
    </cfRule>
  </conditionalFormatting>
  <pageMargins left="0.25" right="0.25" top="0.75" bottom="0.75" header="0.3" footer="0.3"/>
  <pageSetup scale="37" fitToHeight="0" orientation="landscape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15342-E892-4AAA-A06C-A9F75304133F}">
  <sheetPr>
    <pageSetUpPr fitToPage="1"/>
  </sheetPr>
  <dimension ref="A1:AX61"/>
  <sheetViews>
    <sheetView zoomScale="90" zoomScaleNormal="90" workbookViewId="0">
      <selection activeCell="D29" sqref="D29"/>
    </sheetView>
  </sheetViews>
  <sheetFormatPr defaultRowHeight="15" x14ac:dyDescent="0.25"/>
  <cols>
    <col min="3" max="3" width="12.42578125" customWidth="1"/>
    <col min="4" max="4" width="20.5703125" customWidth="1"/>
    <col min="5" max="5" width="35.140625" customWidth="1"/>
    <col min="6" max="6" width="42.140625" customWidth="1"/>
    <col min="9" max="9" width="41" customWidth="1"/>
  </cols>
  <sheetData>
    <row r="1" spans="2:27" ht="15.75" customHeight="1" x14ac:dyDescent="0.3">
      <c r="E1" s="1057" t="s">
        <v>8546</v>
      </c>
    </row>
    <row r="2" spans="2:27" ht="15.75" customHeight="1" x14ac:dyDescent="0.3">
      <c r="E2" s="1057" t="s">
        <v>8547</v>
      </c>
    </row>
    <row r="3" spans="2:27" s="555" customFormat="1" ht="15.75" customHeight="1" x14ac:dyDescent="0.25">
      <c r="E3" t="s">
        <v>8548</v>
      </c>
      <c r="F3" s="1043" t="s">
        <v>8549</v>
      </c>
    </row>
    <row r="4" spans="2:27" s="555" customFormat="1" ht="15.75" customHeight="1" x14ac:dyDescent="0.25">
      <c r="E4" t="s">
        <v>8551</v>
      </c>
      <c r="F4" s="1043">
        <v>43942</v>
      </c>
    </row>
    <row r="5" spans="2:27" s="555" customFormat="1" ht="15.75" customHeight="1" x14ac:dyDescent="0.25">
      <c r="J5"/>
    </row>
    <row r="6" spans="2:27" ht="15.75" customHeight="1" x14ac:dyDescent="0.25">
      <c r="B6" t="s">
        <v>8550</v>
      </c>
      <c r="C6" t="s">
        <v>6727</v>
      </c>
    </row>
    <row r="7" spans="2:27" s="555" customFormat="1" ht="15.75" customHeight="1" thickBot="1" x14ac:dyDescent="0.3">
      <c r="B7" t="s">
        <v>8554</v>
      </c>
      <c r="C7" s="358">
        <f ca="1">NOW()</f>
        <v>43945.47977233796</v>
      </c>
    </row>
    <row r="8" spans="2:27" s="555" customFormat="1" ht="15.75" customHeight="1" x14ac:dyDescent="0.25">
      <c r="E8" s="1040" t="s">
        <v>8552</v>
      </c>
      <c r="F8" s="1041"/>
      <c r="G8" s="1046"/>
      <c r="H8" s="1046"/>
      <c r="I8" s="1046"/>
      <c r="J8" s="1046"/>
      <c r="K8" s="1046"/>
      <c r="L8" s="1046"/>
      <c r="M8" s="688"/>
      <c r="P8" s="688"/>
    </row>
    <row r="9" spans="2:27" ht="15.75" customHeight="1" thickBot="1" x14ac:dyDescent="0.3">
      <c r="E9" s="1042" t="s">
        <v>8553</v>
      </c>
      <c r="F9" s="1048" t="s">
        <v>8555</v>
      </c>
      <c r="G9" s="1047"/>
      <c r="H9" s="274"/>
      <c r="I9" s="274"/>
      <c r="J9" s="1047"/>
      <c r="K9" s="1046"/>
      <c r="L9" s="1046"/>
      <c r="M9" s="688"/>
      <c r="P9" s="688"/>
    </row>
    <row r="10" spans="2:27" s="555" customFormat="1" ht="15.75" customHeight="1" x14ac:dyDescent="0.25">
      <c r="E10" s="1046"/>
      <c r="F10" s="1047"/>
      <c r="G10" s="1047"/>
      <c r="H10" s="274"/>
      <c r="I10" s="274"/>
      <c r="J10" s="1047"/>
      <c r="K10" s="1046"/>
      <c r="L10" s="1046"/>
      <c r="M10" s="688"/>
      <c r="P10" s="688"/>
    </row>
    <row r="11" spans="2:27" s="555" customFormat="1" ht="15.75" customHeight="1" x14ac:dyDescent="0.25">
      <c r="E11" s="1046"/>
      <c r="F11" s="1047"/>
      <c r="G11" s="1047"/>
      <c r="H11" s="274"/>
      <c r="I11" s="274"/>
      <c r="J11" s="1047"/>
      <c r="K11" s="1046"/>
      <c r="L11" s="1046"/>
      <c r="M11" s="688"/>
      <c r="P11" s="688"/>
    </row>
    <row r="12" spans="2:27" s="555" customFormat="1" ht="15.75" customHeight="1" x14ac:dyDescent="0.25">
      <c r="E12" s="1046"/>
      <c r="F12" s="1047"/>
      <c r="G12" s="1047"/>
      <c r="H12" s="274"/>
      <c r="I12" s="274"/>
      <c r="J12" s="1047"/>
      <c r="K12" s="1046"/>
      <c r="L12" s="1046"/>
      <c r="M12" s="688"/>
      <c r="P12" s="688"/>
    </row>
    <row r="13" spans="2:27" ht="15.75" customHeight="1" thickBot="1" x14ac:dyDescent="0.3">
      <c r="G13" s="274"/>
      <c r="H13" s="274"/>
      <c r="I13" s="274"/>
      <c r="J13" s="274"/>
      <c r="K13" s="274"/>
      <c r="L13" s="274"/>
    </row>
    <row r="14" spans="2:27" ht="15.75" customHeight="1" x14ac:dyDescent="0.35">
      <c r="C14" t="s">
        <v>8556</v>
      </c>
      <c r="D14" t="s">
        <v>8632</v>
      </c>
      <c r="F14" s="1035" t="s">
        <v>8624</v>
      </c>
      <c r="J14" s="1033"/>
      <c r="K14" s="1033"/>
      <c r="L14" s="1033"/>
      <c r="M14" s="1033"/>
      <c r="N14" s="1033"/>
      <c r="O14" s="1033"/>
      <c r="P14" s="1033"/>
      <c r="Q14" s="1033"/>
      <c r="R14" s="1033"/>
      <c r="S14" s="1033"/>
      <c r="T14" s="1033"/>
      <c r="U14" s="1033"/>
      <c r="V14" s="1033"/>
      <c r="W14" s="1033"/>
      <c r="X14" s="1033"/>
      <c r="Y14" s="1033"/>
      <c r="Z14" s="1033"/>
      <c r="AA14" s="1033"/>
    </row>
    <row r="15" spans="2:27" ht="15.75" customHeight="1" x14ac:dyDescent="0.35">
      <c r="D15" t="s">
        <v>8557</v>
      </c>
      <c r="F15" s="1036" t="s">
        <v>8623</v>
      </c>
    </row>
    <row r="16" spans="2:27" ht="15.75" customHeight="1" x14ac:dyDescent="0.35">
      <c r="D16" t="s">
        <v>8558</v>
      </c>
      <c r="F16" s="1036" t="s">
        <v>8625</v>
      </c>
    </row>
    <row r="17" spans="2:8" ht="15.75" customHeight="1" x14ac:dyDescent="0.35">
      <c r="F17" s="1036" t="s">
        <v>8626</v>
      </c>
    </row>
    <row r="18" spans="2:8" ht="15.75" customHeight="1" x14ac:dyDescent="0.25">
      <c r="C18" t="s">
        <v>8637</v>
      </c>
      <c r="F18" s="1037"/>
    </row>
    <row r="19" spans="2:8" ht="15.75" customHeight="1" x14ac:dyDescent="0.35">
      <c r="F19" s="1038" t="s">
        <v>8627</v>
      </c>
    </row>
    <row r="20" spans="2:8" ht="15.75" customHeight="1" thickBot="1" x14ac:dyDescent="0.4">
      <c r="F20" s="1039" t="s">
        <v>8628</v>
      </c>
    </row>
    <row r="21" spans="2:8" s="555" customFormat="1" ht="15.75" customHeight="1" x14ac:dyDescent="0.35">
      <c r="F21" s="1056"/>
    </row>
    <row r="22" spans="2:8" s="555" customFormat="1" ht="15.75" customHeight="1" x14ac:dyDescent="0.35">
      <c r="F22" s="1056"/>
    </row>
    <row r="23" spans="2:8" s="555" customFormat="1" ht="15.75" customHeight="1" x14ac:dyDescent="0.35">
      <c r="F23" s="1056"/>
    </row>
    <row r="24" spans="2:8" s="555" customFormat="1" ht="15.75" customHeight="1" x14ac:dyDescent="0.35">
      <c r="F24" s="1056"/>
    </row>
    <row r="25" spans="2:8" s="555" customFormat="1" ht="15.75" customHeight="1" thickBot="1" x14ac:dyDescent="0.4">
      <c r="F25" s="1056"/>
    </row>
    <row r="26" spans="2:8" ht="15.75" customHeight="1" thickBot="1" x14ac:dyDescent="0.3">
      <c r="G26" s="1052"/>
      <c r="H26" s="413"/>
    </row>
    <row r="27" spans="2:8" ht="15.75" customHeight="1" thickBot="1" x14ac:dyDescent="0.3">
      <c r="B27" s="1044" t="s">
        <v>8630</v>
      </c>
      <c r="C27" s="1045" t="s">
        <v>3089</v>
      </c>
      <c r="D27" s="1045" t="s">
        <v>3744</v>
      </c>
      <c r="E27" s="1044" t="s">
        <v>8559</v>
      </c>
      <c r="F27" s="1049" t="s">
        <v>8629</v>
      </c>
      <c r="G27" s="1053" t="s">
        <v>8560</v>
      </c>
      <c r="H27" s="1051"/>
    </row>
    <row r="28" spans="2:8" ht="15.75" customHeight="1" thickBot="1" x14ac:dyDescent="0.3">
      <c r="B28" s="783"/>
      <c r="C28" s="783"/>
      <c r="E28" s="555" t="str">
        <f>IFERROR(VLOOKUP($D28,Database!A:B,2,FALSE),"")</f>
        <v/>
      </c>
      <c r="F28" s="1043"/>
      <c r="G28" s="1053"/>
      <c r="H28" s="1054"/>
    </row>
    <row r="29" spans="2:8" ht="15.75" customHeight="1" thickBot="1" x14ac:dyDescent="0.3">
      <c r="B29" s="783"/>
      <c r="C29" s="783"/>
      <c r="E29" s="555" t="str">
        <f>IFERROR(VLOOKUP($D29,Database!A:B,2,FALSE),"")</f>
        <v/>
      </c>
      <c r="F29" s="1043"/>
      <c r="G29" s="1055" t="s">
        <v>8562</v>
      </c>
      <c r="H29" s="1051" t="s">
        <v>8561</v>
      </c>
    </row>
    <row r="30" spans="2:8" ht="15.75" customHeight="1" x14ac:dyDescent="0.25">
      <c r="B30" s="783">
        <v>88</v>
      </c>
      <c r="C30" s="783" t="s">
        <v>7434</v>
      </c>
      <c r="D30" s="783">
        <v>54660</v>
      </c>
      <c r="E30" s="555" t="str">
        <f>IFERROR(VLOOKUP($D30,Database!A:B,2,FALSE),"")</f>
        <v>HORSERADISH FRESH GROUND</v>
      </c>
      <c r="F30" s="1043"/>
    </row>
    <row r="31" spans="2:8" ht="15.75" customHeight="1" x14ac:dyDescent="0.25">
      <c r="B31" s="783"/>
      <c r="C31" s="783"/>
      <c r="D31" s="783"/>
      <c r="E31" s="555" t="str">
        <f>IFERROR(VLOOKUP($D31,Database!A:B,2,FALSE),"")</f>
        <v/>
      </c>
      <c r="F31" s="1043"/>
    </row>
    <row r="32" spans="2:8" ht="15.75" customHeight="1" x14ac:dyDescent="0.25">
      <c r="B32" s="783"/>
      <c r="C32" s="783"/>
      <c r="D32" s="783"/>
      <c r="E32" s="555" t="str">
        <f>IFERROR(VLOOKUP($D32,Database!A:B,2,FALSE),"")</f>
        <v/>
      </c>
      <c r="F32" s="1043"/>
    </row>
    <row r="33" spans="2:6" ht="15.75" customHeight="1" x14ac:dyDescent="0.25">
      <c r="B33" s="783"/>
      <c r="C33" s="783"/>
      <c r="D33" s="783"/>
      <c r="E33" s="555" t="str">
        <f>IFERROR(VLOOKUP($D33,Database!A:B,2,FALSE),"")</f>
        <v/>
      </c>
      <c r="F33" s="1043"/>
    </row>
    <row r="34" spans="2:6" ht="15.75" customHeight="1" x14ac:dyDescent="0.25">
      <c r="B34" s="783">
        <v>8</v>
      </c>
      <c r="C34" s="783" t="s">
        <v>7434</v>
      </c>
      <c r="D34" s="783">
        <v>54248</v>
      </c>
      <c r="E34" s="555" t="str">
        <f>IFERROR(VLOOKUP($D34,Database!A:B,2,FALSE),"")</f>
        <v>TOM PASTE  HOT BRK ASEPTIC-BIN</v>
      </c>
      <c r="F34" s="1043"/>
    </row>
    <row r="35" spans="2:6" ht="15.75" customHeight="1" x14ac:dyDescent="0.25">
      <c r="B35" s="783"/>
      <c r="C35" s="783"/>
      <c r="D35" s="783"/>
      <c r="E35" s="555" t="str">
        <f>IFERROR(VLOOKUP($D35,Database!A:B,2,FALSE),"")</f>
        <v/>
      </c>
      <c r="F35" s="1043"/>
    </row>
    <row r="36" spans="2:6" ht="15.75" customHeight="1" x14ac:dyDescent="0.25">
      <c r="B36" s="783"/>
      <c r="C36" s="783"/>
      <c r="D36" s="783"/>
      <c r="E36" s="555" t="str">
        <f>IFERROR(VLOOKUP($D36,Database!A:B,2,FALSE),"")</f>
        <v/>
      </c>
      <c r="F36" s="1043"/>
    </row>
    <row r="37" spans="2:6" ht="15.75" customHeight="1" x14ac:dyDescent="0.25">
      <c r="B37" s="783"/>
      <c r="C37" s="783"/>
      <c r="D37" s="783"/>
      <c r="E37" s="555" t="str">
        <f>IFERROR(VLOOKUP($D37,Database!A:B,2,FALSE),"")</f>
        <v/>
      </c>
      <c r="F37" s="1043"/>
    </row>
    <row r="38" spans="2:6" s="555" customFormat="1" ht="15.75" customHeight="1" x14ac:dyDescent="0.25">
      <c r="B38" s="783"/>
      <c r="C38" s="783"/>
      <c r="D38" s="783"/>
      <c r="E38" s="555" t="str">
        <f>IFERROR(VLOOKUP($D38,Database!A:B,2,FALSE),"")</f>
        <v/>
      </c>
      <c r="F38" s="1043"/>
    </row>
    <row r="39" spans="2:6" s="555" customFormat="1" ht="15.75" customHeight="1" x14ac:dyDescent="0.25">
      <c r="B39" s="783"/>
      <c r="C39" s="783"/>
      <c r="D39" s="783"/>
      <c r="E39" s="555" t="str">
        <f>IFERROR(VLOOKUP($D39,Database!A:B,2,FALSE),"")</f>
        <v/>
      </c>
      <c r="F39" s="1043"/>
    </row>
    <row r="40" spans="2:6" s="555" customFormat="1" ht="15.75" customHeight="1" x14ac:dyDescent="0.25">
      <c r="B40" s="783"/>
      <c r="C40" s="783"/>
      <c r="D40" s="783"/>
      <c r="E40" s="555" t="str">
        <f>IFERROR(VLOOKUP($D40,Database!A:B,2,FALSE),"")</f>
        <v/>
      </c>
      <c r="F40" s="1043"/>
    </row>
    <row r="41" spans="2:6" s="555" customFormat="1" ht="15.75" customHeight="1" x14ac:dyDescent="0.25">
      <c r="B41" s="783"/>
      <c r="C41" s="783"/>
      <c r="D41" s="783"/>
      <c r="E41" s="555" t="str">
        <f>IFERROR(VLOOKUP($D41,Database!A:B,2,FALSE),"")</f>
        <v/>
      </c>
      <c r="F41" s="1043"/>
    </row>
    <row r="42" spans="2:6" ht="15.75" customHeight="1" x14ac:dyDescent="0.25">
      <c r="B42" s="783"/>
      <c r="C42" s="783"/>
      <c r="D42" s="783"/>
      <c r="E42" s="555" t="str">
        <f>IFERROR(VLOOKUP($D42,Database!A:B,2,FALSE),"")</f>
        <v/>
      </c>
      <c r="F42" s="1043"/>
    </row>
    <row r="43" spans="2:6" ht="15.75" customHeight="1" x14ac:dyDescent="0.25">
      <c r="B43" s="783"/>
      <c r="C43" s="783"/>
      <c r="D43" s="783"/>
      <c r="E43" s="555" t="str">
        <f>IFERROR(VLOOKUP($D43,Database!A:B,2,FALSE),"")</f>
        <v/>
      </c>
      <c r="F43" s="1043"/>
    </row>
    <row r="44" spans="2:6" ht="15.75" customHeight="1" x14ac:dyDescent="0.25">
      <c r="B44" s="783"/>
      <c r="C44" s="783"/>
      <c r="D44" s="783"/>
      <c r="E44" s="555" t="str">
        <f>IFERROR(VLOOKUP($D44,Database!A:B,2,FALSE),"")</f>
        <v/>
      </c>
      <c r="F44" s="1043"/>
    </row>
    <row r="45" spans="2:6" ht="15.75" customHeight="1" x14ac:dyDescent="0.25">
      <c r="B45" s="783"/>
      <c r="C45" s="783"/>
      <c r="D45" s="783"/>
      <c r="E45" s="555" t="str">
        <f>IFERROR(VLOOKUP($D45,Database!A:B,2,FALSE),"")</f>
        <v/>
      </c>
      <c r="F45" s="1043"/>
    </row>
    <row r="46" spans="2:6" ht="15.75" customHeight="1" x14ac:dyDescent="0.25">
      <c r="C46" s="783"/>
      <c r="D46" s="783"/>
      <c r="E46" s="555" t="str">
        <f>IFERROR(VLOOKUP($D46,Database!A:B,2,FALSE),"")</f>
        <v/>
      </c>
      <c r="F46" s="1043"/>
    </row>
    <row r="47" spans="2:6" s="555" customFormat="1" ht="15.75" customHeight="1" x14ac:dyDescent="0.25">
      <c r="C47" s="783"/>
      <c r="D47" s="783"/>
      <c r="E47" s="555" t="str">
        <f>IFERROR(VLOOKUP($D47,Database!A:B,2,FALSE),"")</f>
        <v/>
      </c>
      <c r="F47" s="1043"/>
    </row>
    <row r="48" spans="2:6" ht="15.75" customHeight="1" x14ac:dyDescent="0.25">
      <c r="C48" s="783"/>
      <c r="D48" s="783"/>
      <c r="E48" s="1050" t="s">
        <v>8631</v>
      </c>
      <c r="F48" s="1043">
        <f>SUM(F28:F46)</f>
        <v>0</v>
      </c>
    </row>
    <row r="49" spans="1:50" s="555" customFormat="1" ht="15.75" customHeight="1" x14ac:dyDescent="0.25">
      <c r="C49" s="783"/>
      <c r="D49" s="783"/>
      <c r="E49" s="1050"/>
      <c r="F49" s="1043"/>
    </row>
    <row r="50" spans="1:50" s="555" customFormat="1" ht="15.75" customHeight="1" x14ac:dyDescent="0.25">
      <c r="C50" s="783"/>
      <c r="D50" s="783"/>
      <c r="E50" s="1050"/>
      <c r="F50" s="1043"/>
    </row>
    <row r="51" spans="1:50" s="555" customFormat="1" ht="15.75" customHeight="1" x14ac:dyDescent="0.25">
      <c r="C51" s="783"/>
      <c r="D51" s="783"/>
      <c r="E51" s="1050"/>
      <c r="F51" s="1043"/>
    </row>
    <row r="52" spans="1:50" s="555" customFormat="1" ht="15.75" customHeight="1" x14ac:dyDescent="0.25">
      <c r="C52" s="783"/>
      <c r="D52" s="783"/>
      <c r="E52" s="1050"/>
      <c r="F52" s="1043"/>
    </row>
    <row r="53" spans="1:50" s="555" customFormat="1" ht="15.75" customHeight="1" x14ac:dyDescent="0.25">
      <c r="C53" s="783"/>
      <c r="D53" s="783"/>
      <c r="E53" s="1050"/>
      <c r="F53" s="1043"/>
    </row>
    <row r="54" spans="1:50" ht="15.75" customHeight="1" x14ac:dyDescent="0.35">
      <c r="A54" s="1034" t="s">
        <v>8633</v>
      </c>
      <c r="B54" s="1034"/>
      <c r="C54" s="1034"/>
      <c r="D54" s="1034"/>
      <c r="E54" s="1034"/>
      <c r="F54" s="1034"/>
    </row>
    <row r="55" spans="1:50" ht="15.75" customHeight="1" x14ac:dyDescent="0.35">
      <c r="A55" s="1034" t="s">
        <v>8634</v>
      </c>
      <c r="B55" s="1034"/>
      <c r="C55" s="1034"/>
      <c r="D55" s="1034"/>
      <c r="E55" s="1034"/>
      <c r="F55" s="1034"/>
    </row>
    <row r="56" spans="1:50" ht="18" x14ac:dyDescent="0.35">
      <c r="A56" s="1034" t="s">
        <v>8635</v>
      </c>
    </row>
    <row r="57" spans="1:50" ht="18" x14ac:dyDescent="0.35">
      <c r="A57" s="1034" t="s">
        <v>8636</v>
      </c>
      <c r="G57" s="1034"/>
      <c r="H57" s="1034"/>
      <c r="I57" s="1034"/>
      <c r="J57" s="1034"/>
      <c r="K57" s="1034"/>
      <c r="L57" s="1034"/>
      <c r="M57" s="1034"/>
      <c r="N57" s="1034"/>
      <c r="O57" s="1034"/>
      <c r="P57" s="1034"/>
      <c r="Q57" s="1034"/>
      <c r="R57" s="1034"/>
      <c r="S57" s="1034"/>
      <c r="T57" s="1034"/>
      <c r="U57" s="1034"/>
      <c r="V57" s="1034"/>
      <c r="W57" s="1034"/>
      <c r="X57" s="1034"/>
      <c r="Y57" s="1034"/>
      <c r="Z57" s="1034"/>
      <c r="AA57" s="1034"/>
      <c r="AB57" s="1034"/>
      <c r="AC57" s="1034"/>
      <c r="AD57" s="1034"/>
      <c r="AE57" s="1034"/>
      <c r="AF57" s="1034"/>
      <c r="AG57" s="1034"/>
      <c r="AH57" s="1034"/>
      <c r="AI57" s="1034"/>
      <c r="AJ57" s="1034"/>
      <c r="AK57" s="1034"/>
      <c r="AL57" s="1034"/>
      <c r="AM57" s="1034"/>
      <c r="AN57" s="1034"/>
      <c r="AO57" s="1034"/>
      <c r="AP57" s="1034"/>
      <c r="AQ57" s="1034"/>
      <c r="AR57" s="1034"/>
      <c r="AS57" s="1034"/>
      <c r="AT57" s="1034"/>
      <c r="AU57" s="1034"/>
      <c r="AV57" s="1034"/>
      <c r="AW57" s="1034"/>
      <c r="AX57" s="1034"/>
    </row>
    <row r="58" spans="1:50" ht="18" x14ac:dyDescent="0.35">
      <c r="G58" s="1034"/>
      <c r="H58" s="1034"/>
      <c r="I58" s="1034"/>
      <c r="J58" s="1034"/>
      <c r="K58" s="1034"/>
      <c r="L58" s="1034"/>
      <c r="M58" s="1034"/>
      <c r="N58" s="1034"/>
      <c r="O58" s="1034"/>
      <c r="P58" s="1034"/>
      <c r="Q58" s="1034"/>
      <c r="R58" s="1034"/>
      <c r="S58" s="1034"/>
      <c r="T58" s="1034"/>
      <c r="U58" s="1034"/>
      <c r="V58" s="1034"/>
      <c r="W58" s="1034"/>
      <c r="X58" s="1034"/>
      <c r="Y58" s="1034"/>
      <c r="Z58" s="1034"/>
      <c r="AA58" s="1034"/>
      <c r="AB58" s="1034"/>
      <c r="AC58" s="1034"/>
      <c r="AD58" s="1034"/>
      <c r="AE58" s="1034"/>
    </row>
    <row r="60" spans="1:50" x14ac:dyDescent="0.25">
      <c r="A60" t="s">
        <v>8563</v>
      </c>
      <c r="E60" t="s">
        <v>8639</v>
      </c>
    </row>
    <row r="61" spans="1:50" x14ac:dyDescent="0.25">
      <c r="A61" t="s">
        <v>8564</v>
      </c>
      <c r="E61" t="s">
        <v>8638</v>
      </c>
    </row>
  </sheetData>
  <pageMargins left="0.25" right="0.25" top="0.75" bottom="0.75" header="0.3" footer="0.3"/>
  <pageSetup scale="70" fitToHeight="0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33C2F-96DB-4C1B-8A09-04A68EB29611}">
  <dimension ref="A7:I70"/>
  <sheetViews>
    <sheetView topLeftCell="A40" workbookViewId="0">
      <selection activeCell="I62" sqref="I57:I62"/>
    </sheetView>
  </sheetViews>
  <sheetFormatPr defaultRowHeight="15" x14ac:dyDescent="0.25"/>
  <cols>
    <col min="3" max="4" width="17.7109375" customWidth="1"/>
  </cols>
  <sheetData>
    <row r="7" spans="1:9" x14ac:dyDescent="0.25">
      <c r="A7" t="s">
        <v>3263</v>
      </c>
    </row>
    <row r="8" spans="1:9" x14ac:dyDescent="0.25">
      <c r="A8" t="s">
        <v>7789</v>
      </c>
    </row>
    <row r="9" spans="1:9" x14ac:dyDescent="0.25">
      <c r="A9" t="s">
        <v>7790</v>
      </c>
    </row>
    <row r="10" spans="1:9" x14ac:dyDescent="0.25">
      <c r="A10" t="s">
        <v>8155</v>
      </c>
    </row>
    <row r="12" spans="1:9" x14ac:dyDescent="0.25">
      <c r="A12" t="s">
        <v>8156</v>
      </c>
    </row>
    <row r="14" spans="1:9" x14ac:dyDescent="0.25">
      <c r="A14" t="s">
        <v>7793</v>
      </c>
      <c r="B14" t="s">
        <v>8157</v>
      </c>
      <c r="C14" t="s">
        <v>8158</v>
      </c>
    </row>
    <row r="16" spans="1:9" x14ac:dyDescent="0.25">
      <c r="A16" t="s">
        <v>7796</v>
      </c>
      <c r="B16" t="s">
        <v>7797</v>
      </c>
      <c r="C16" t="s">
        <v>6745</v>
      </c>
      <c r="D16" t="s">
        <v>7798</v>
      </c>
      <c r="E16" t="s">
        <v>7799</v>
      </c>
      <c r="F16" t="s">
        <v>7800</v>
      </c>
      <c r="G16" t="s">
        <v>7801</v>
      </c>
      <c r="H16" t="s">
        <v>6722</v>
      </c>
      <c r="I16" t="s">
        <v>2980</v>
      </c>
    </row>
    <row r="17" spans="1:9" x14ac:dyDescent="0.25">
      <c r="A17">
        <v>7</v>
      </c>
      <c r="B17" t="s">
        <v>3654</v>
      </c>
      <c r="C17" s="552">
        <v>43929.754131944443</v>
      </c>
      <c r="D17" s="552">
        <v>43929.753379629627</v>
      </c>
      <c r="E17" t="s">
        <v>7802</v>
      </c>
      <c r="F17" t="s">
        <v>122</v>
      </c>
      <c r="G17" t="s">
        <v>122</v>
      </c>
      <c r="H17" t="s">
        <v>122</v>
      </c>
      <c r="I17">
        <v>-564</v>
      </c>
    </row>
    <row r="18" spans="1:9" x14ac:dyDescent="0.25">
      <c r="B18" t="s">
        <v>8159</v>
      </c>
      <c r="C18" s="552">
        <v>43921.573773148149</v>
      </c>
      <c r="D18" s="552">
        <v>43921.56927083333</v>
      </c>
      <c r="E18" t="s">
        <v>7802</v>
      </c>
      <c r="F18" t="s">
        <v>122</v>
      </c>
      <c r="G18" t="s">
        <v>122</v>
      </c>
      <c r="H18" t="s">
        <v>122</v>
      </c>
      <c r="I18" s="548">
        <v>-1292</v>
      </c>
    </row>
    <row r="19" spans="1:9" x14ac:dyDescent="0.25">
      <c r="B19" t="s">
        <v>8159</v>
      </c>
      <c r="C19" s="552">
        <v>43921.573773148149</v>
      </c>
      <c r="D19" s="552">
        <v>43921.56927083333</v>
      </c>
      <c r="E19" t="s">
        <v>7802</v>
      </c>
      <c r="F19" t="s">
        <v>122</v>
      </c>
      <c r="G19" t="s">
        <v>122</v>
      </c>
      <c r="H19" t="s">
        <v>122</v>
      </c>
      <c r="I19" s="548">
        <v>-5838</v>
      </c>
    </row>
    <row r="20" spans="1:9" x14ac:dyDescent="0.25">
      <c r="B20" t="s">
        <v>8159</v>
      </c>
      <c r="C20" s="552">
        <v>43920.661886574075</v>
      </c>
      <c r="D20" s="552">
        <v>43920.658067129632</v>
      </c>
      <c r="E20" t="s">
        <v>7802</v>
      </c>
      <c r="F20" t="s">
        <v>122</v>
      </c>
      <c r="G20" t="s">
        <v>122</v>
      </c>
      <c r="H20" t="s">
        <v>122</v>
      </c>
      <c r="I20" s="548">
        <v>-7896</v>
      </c>
    </row>
    <row r="21" spans="1:9" x14ac:dyDescent="0.25">
      <c r="B21" t="s">
        <v>3654</v>
      </c>
      <c r="C21" s="552">
        <v>43920.618437500001</v>
      </c>
      <c r="D21" s="552">
        <v>43920.6172337963</v>
      </c>
      <c r="E21" t="s">
        <v>7802</v>
      </c>
      <c r="F21" t="s">
        <v>122</v>
      </c>
      <c r="G21" t="s">
        <v>122</v>
      </c>
      <c r="H21" t="s">
        <v>122</v>
      </c>
      <c r="I21">
        <v>564</v>
      </c>
    </row>
    <row r="22" spans="1:9" x14ac:dyDescent="0.25">
      <c r="B22" t="s">
        <v>8159</v>
      </c>
      <c r="C22" s="552">
        <v>43899.46466435185</v>
      </c>
      <c r="D22" s="552">
        <v>43899.450960648152</v>
      </c>
      <c r="E22" t="s">
        <v>7802</v>
      </c>
      <c r="F22" t="s">
        <v>122</v>
      </c>
      <c r="G22" t="s">
        <v>122</v>
      </c>
      <c r="H22" t="s">
        <v>122</v>
      </c>
      <c r="I22">
        <v>-1</v>
      </c>
    </row>
    <row r="23" spans="1:9" x14ac:dyDescent="0.25">
      <c r="B23" t="s">
        <v>3654</v>
      </c>
      <c r="C23" s="552">
        <v>43896.482581018521</v>
      </c>
      <c r="D23" s="552">
        <v>43896.48165509259</v>
      </c>
      <c r="E23" t="s">
        <v>7802</v>
      </c>
      <c r="F23" t="s">
        <v>122</v>
      </c>
      <c r="G23" t="s">
        <v>122</v>
      </c>
      <c r="H23" t="s">
        <v>122</v>
      </c>
      <c r="I23">
        <v>-324</v>
      </c>
    </row>
    <row r="24" spans="1:9" x14ac:dyDescent="0.25">
      <c r="A24" t="s">
        <v>7803</v>
      </c>
      <c r="B24" t="s">
        <v>7804</v>
      </c>
      <c r="C24" s="881">
        <v>43934</v>
      </c>
      <c r="D24" s="881">
        <v>43934.434120370373</v>
      </c>
      <c r="E24" s="687" t="s">
        <v>3655</v>
      </c>
      <c r="F24" s="687" t="s">
        <v>122</v>
      </c>
      <c r="G24" s="687">
        <v>583</v>
      </c>
      <c r="H24" s="687">
        <v>30257068</v>
      </c>
      <c r="I24" s="687">
        <v>-564</v>
      </c>
    </row>
    <row r="25" spans="1:9" x14ac:dyDescent="0.25">
      <c r="B25" t="s">
        <v>7804</v>
      </c>
      <c r="C25" s="881">
        <v>43934</v>
      </c>
      <c r="D25" s="881">
        <v>43931.834201388891</v>
      </c>
      <c r="E25" s="687" t="s">
        <v>3655</v>
      </c>
      <c r="F25" s="687" t="s">
        <v>122</v>
      </c>
      <c r="G25" s="687">
        <v>583</v>
      </c>
      <c r="H25" s="687">
        <v>30257069</v>
      </c>
      <c r="I25" s="882">
        <v>-7195</v>
      </c>
    </row>
    <row r="26" spans="1:9" x14ac:dyDescent="0.25">
      <c r="B26" t="s">
        <v>7804</v>
      </c>
      <c r="C26" s="881">
        <v>43934</v>
      </c>
      <c r="D26" s="881">
        <v>43931.831493055557</v>
      </c>
      <c r="E26" s="687" t="s">
        <v>3655</v>
      </c>
      <c r="F26" s="687" t="s">
        <v>122</v>
      </c>
      <c r="G26" s="687">
        <v>583</v>
      </c>
      <c r="H26" s="687">
        <v>30257066</v>
      </c>
      <c r="I26" s="882">
        <v>-7332</v>
      </c>
    </row>
    <row r="27" spans="1:9" x14ac:dyDescent="0.25">
      <c r="B27" t="s">
        <v>7804</v>
      </c>
      <c r="C27" s="881">
        <v>43934</v>
      </c>
      <c r="D27" s="881">
        <v>43931.829212962963</v>
      </c>
      <c r="E27" s="687" t="s">
        <v>3655</v>
      </c>
      <c r="F27" s="687" t="s">
        <v>122</v>
      </c>
      <c r="G27" s="687">
        <v>583</v>
      </c>
      <c r="H27" s="687">
        <v>30257064</v>
      </c>
      <c r="I27" s="882">
        <v>-7228</v>
      </c>
    </row>
    <row r="28" spans="1:9" x14ac:dyDescent="0.25">
      <c r="B28" t="s">
        <v>7804</v>
      </c>
      <c r="C28" s="881">
        <v>43934</v>
      </c>
      <c r="D28" s="881">
        <v>43931.826689814814</v>
      </c>
      <c r="E28" s="687" t="s">
        <v>3655</v>
      </c>
      <c r="F28" s="687" t="s">
        <v>122</v>
      </c>
      <c r="G28" s="687">
        <v>583</v>
      </c>
      <c r="H28" s="687">
        <v>30257070</v>
      </c>
      <c r="I28" s="882">
        <v>-7332</v>
      </c>
    </row>
    <row r="29" spans="1:9" x14ac:dyDescent="0.25">
      <c r="B29" t="s">
        <v>7804</v>
      </c>
      <c r="C29" s="881">
        <v>43931</v>
      </c>
      <c r="D29" s="881">
        <v>43931.377337962964</v>
      </c>
      <c r="E29" s="687" t="s">
        <v>3655</v>
      </c>
      <c r="F29" s="687" t="s">
        <v>122</v>
      </c>
      <c r="G29" s="687">
        <v>583</v>
      </c>
      <c r="H29" s="687">
        <v>30257437</v>
      </c>
      <c r="I29" s="687">
        <v>-564</v>
      </c>
    </row>
    <row r="30" spans="1:9" x14ac:dyDescent="0.25">
      <c r="B30" t="s">
        <v>7805</v>
      </c>
      <c r="C30" s="552">
        <v>43929.902002314811</v>
      </c>
      <c r="D30" s="552">
        <v>43929.902002314811</v>
      </c>
      <c r="E30" t="s">
        <v>3655</v>
      </c>
      <c r="F30" t="s">
        <v>122</v>
      </c>
      <c r="G30" t="s">
        <v>122</v>
      </c>
      <c r="H30">
        <v>60863180</v>
      </c>
      <c r="I30">
        <v>564</v>
      </c>
    </row>
    <row r="31" spans="1:9" x14ac:dyDescent="0.25">
      <c r="B31" t="s">
        <v>7806</v>
      </c>
      <c r="C31" s="552">
        <v>43929.901979166665</v>
      </c>
      <c r="D31" s="552">
        <v>43929.901967592596</v>
      </c>
      <c r="E31" t="s">
        <v>7802</v>
      </c>
      <c r="F31" t="s">
        <v>122</v>
      </c>
      <c r="G31" t="s">
        <v>122</v>
      </c>
      <c r="H31" t="s">
        <v>122</v>
      </c>
      <c r="I31">
        <v>-564</v>
      </c>
    </row>
    <row r="32" spans="1:9" x14ac:dyDescent="0.25">
      <c r="B32" t="s">
        <v>3654</v>
      </c>
      <c r="C32" s="552">
        <v>43929.754525462966</v>
      </c>
      <c r="D32" s="552">
        <v>43929.753379629627</v>
      </c>
      <c r="E32" t="s">
        <v>7802</v>
      </c>
      <c r="F32" t="s">
        <v>122</v>
      </c>
      <c r="G32" t="s">
        <v>122</v>
      </c>
      <c r="H32" t="s">
        <v>122</v>
      </c>
      <c r="I32">
        <v>564</v>
      </c>
    </row>
    <row r="33" spans="2:9" x14ac:dyDescent="0.25">
      <c r="B33" t="s">
        <v>7804</v>
      </c>
      <c r="C33" s="552">
        <v>43921</v>
      </c>
      <c r="D33" s="552">
        <v>43922.256145833337</v>
      </c>
      <c r="E33" t="s">
        <v>3655</v>
      </c>
      <c r="F33" t="s">
        <v>122</v>
      </c>
      <c r="G33">
        <v>583</v>
      </c>
      <c r="H33">
        <v>30251353</v>
      </c>
      <c r="I33">
        <v>-564</v>
      </c>
    </row>
    <row r="34" spans="2:9" x14ac:dyDescent="0.25">
      <c r="B34" t="s">
        <v>7804</v>
      </c>
      <c r="C34" s="552">
        <v>43921</v>
      </c>
      <c r="D34" s="552">
        <v>43922.256145833337</v>
      </c>
      <c r="E34" t="s">
        <v>3655</v>
      </c>
      <c r="F34" t="s">
        <v>122</v>
      </c>
      <c r="G34">
        <v>583</v>
      </c>
      <c r="H34">
        <v>30251353</v>
      </c>
      <c r="I34" s="548">
        <v>-3876</v>
      </c>
    </row>
    <row r="35" spans="2:9" x14ac:dyDescent="0.25">
      <c r="B35" t="s">
        <v>7805</v>
      </c>
      <c r="C35" s="552">
        <v>43920.900081018517</v>
      </c>
      <c r="D35" s="552">
        <v>43920.900081018517</v>
      </c>
      <c r="E35" t="s">
        <v>3655</v>
      </c>
      <c r="F35" t="s">
        <v>122</v>
      </c>
      <c r="G35" t="s">
        <v>122</v>
      </c>
      <c r="H35">
        <v>56622663</v>
      </c>
      <c r="I35">
        <v>-564</v>
      </c>
    </row>
    <row r="36" spans="2:9" x14ac:dyDescent="0.25">
      <c r="B36" t="s">
        <v>7806</v>
      </c>
      <c r="C36" s="552">
        <v>43920.900057870371</v>
      </c>
      <c r="D36" s="552">
        <v>43920.900057870371</v>
      </c>
      <c r="E36" t="s">
        <v>7802</v>
      </c>
      <c r="F36" t="s">
        <v>122</v>
      </c>
      <c r="G36" t="s">
        <v>122</v>
      </c>
      <c r="H36" t="s">
        <v>122</v>
      </c>
      <c r="I36">
        <v>564</v>
      </c>
    </row>
    <row r="37" spans="2:9" x14ac:dyDescent="0.25">
      <c r="B37" t="s">
        <v>3654</v>
      </c>
      <c r="C37" s="552">
        <v>43920.617951388886</v>
      </c>
      <c r="D37" s="552">
        <v>43920.6172337963</v>
      </c>
      <c r="E37" t="s">
        <v>7802</v>
      </c>
      <c r="F37" t="s">
        <v>122</v>
      </c>
      <c r="G37" t="s">
        <v>122</v>
      </c>
      <c r="H37" t="s">
        <v>122</v>
      </c>
      <c r="I37">
        <v>-564</v>
      </c>
    </row>
    <row r="38" spans="2:9" x14ac:dyDescent="0.25">
      <c r="B38" t="s">
        <v>8160</v>
      </c>
      <c r="C38" s="552">
        <v>43917</v>
      </c>
      <c r="D38" s="552">
        <v>43920.401458333334</v>
      </c>
      <c r="E38" t="s">
        <v>3655</v>
      </c>
      <c r="F38" t="s">
        <v>122</v>
      </c>
      <c r="G38">
        <v>583</v>
      </c>
      <c r="H38">
        <v>30250862</v>
      </c>
      <c r="I38">
        <v>564</v>
      </c>
    </row>
    <row r="39" spans="2:9" x14ac:dyDescent="0.25">
      <c r="B39" t="s">
        <v>7804</v>
      </c>
      <c r="C39" s="552">
        <v>43917</v>
      </c>
      <c r="D39" s="552">
        <v>43917.331018518518</v>
      </c>
      <c r="E39" t="s">
        <v>3655</v>
      </c>
      <c r="F39" t="s">
        <v>122</v>
      </c>
      <c r="G39">
        <v>583</v>
      </c>
      <c r="H39">
        <v>30247158</v>
      </c>
      <c r="I39" s="548">
        <v>-7332</v>
      </c>
    </row>
    <row r="40" spans="2:9" x14ac:dyDescent="0.25">
      <c r="B40" t="s">
        <v>7805</v>
      </c>
      <c r="C40" s="552">
        <v>43916.901550925926</v>
      </c>
      <c r="D40" s="552">
        <v>43916.901550925926</v>
      </c>
      <c r="E40" t="s">
        <v>3655</v>
      </c>
      <c r="F40" t="s">
        <v>122</v>
      </c>
      <c r="G40" t="s">
        <v>122</v>
      </c>
      <c r="H40">
        <v>54899273</v>
      </c>
      <c r="I40" s="548">
        <v>25414</v>
      </c>
    </row>
    <row r="41" spans="2:9" x14ac:dyDescent="0.25">
      <c r="B41" t="s">
        <v>7806</v>
      </c>
      <c r="C41" s="552">
        <v>43916.90152777778</v>
      </c>
      <c r="D41" s="552">
        <v>43916.90152777778</v>
      </c>
      <c r="E41" t="s">
        <v>7802</v>
      </c>
      <c r="F41" t="s">
        <v>122</v>
      </c>
      <c r="G41" t="s">
        <v>122</v>
      </c>
      <c r="H41" t="s">
        <v>122</v>
      </c>
      <c r="I41" s="548">
        <v>-25414</v>
      </c>
    </row>
    <row r="42" spans="2:9" x14ac:dyDescent="0.25">
      <c r="B42" t="s">
        <v>7804</v>
      </c>
      <c r="C42" s="552">
        <v>43917</v>
      </c>
      <c r="D42" s="552">
        <v>43916.64912037037</v>
      </c>
      <c r="E42" t="s">
        <v>3655</v>
      </c>
      <c r="F42" t="s">
        <v>122</v>
      </c>
      <c r="G42">
        <v>583</v>
      </c>
      <c r="H42">
        <v>30247160</v>
      </c>
      <c r="I42" s="548">
        <v>-7156</v>
      </c>
    </row>
    <row r="43" spans="2:9" x14ac:dyDescent="0.25">
      <c r="B43" t="s">
        <v>7807</v>
      </c>
      <c r="C43" s="552">
        <v>43916.867974537039</v>
      </c>
      <c r="D43" s="552">
        <v>43916</v>
      </c>
      <c r="E43" t="s">
        <v>7802</v>
      </c>
      <c r="F43" t="s">
        <v>122</v>
      </c>
      <c r="G43" t="s">
        <v>122</v>
      </c>
      <c r="H43" t="s">
        <v>122</v>
      </c>
      <c r="I43" s="548">
        <v>25414</v>
      </c>
    </row>
    <row r="44" spans="2:9" x14ac:dyDescent="0.25">
      <c r="B44" t="s">
        <v>7805</v>
      </c>
      <c r="C44" s="552">
        <v>43915.90216435185</v>
      </c>
      <c r="D44" s="552">
        <v>43915.90216435185</v>
      </c>
      <c r="E44" t="s">
        <v>3655</v>
      </c>
      <c r="F44" t="s">
        <v>122</v>
      </c>
      <c r="G44" t="s">
        <v>122</v>
      </c>
      <c r="H44">
        <v>54415484</v>
      </c>
      <c r="I44" s="548">
        <v>12972</v>
      </c>
    </row>
    <row r="45" spans="2:9" x14ac:dyDescent="0.25">
      <c r="B45" t="s">
        <v>7806</v>
      </c>
      <c r="C45" s="552">
        <v>43915.902141203704</v>
      </c>
      <c r="D45" s="552">
        <v>43915.902141203704</v>
      </c>
      <c r="E45" t="s">
        <v>7802</v>
      </c>
      <c r="F45" t="s">
        <v>122</v>
      </c>
      <c r="G45" t="s">
        <v>122</v>
      </c>
      <c r="H45" t="s">
        <v>122</v>
      </c>
      <c r="I45" s="548">
        <v>-12972</v>
      </c>
    </row>
    <row r="46" spans="2:9" x14ac:dyDescent="0.25">
      <c r="B46" t="s">
        <v>7807</v>
      </c>
      <c r="C46" s="552">
        <v>43915.87027777778</v>
      </c>
      <c r="D46" s="552">
        <v>43915</v>
      </c>
      <c r="E46" t="s">
        <v>7802</v>
      </c>
      <c r="F46" t="s">
        <v>122</v>
      </c>
      <c r="G46" t="s">
        <v>122</v>
      </c>
      <c r="H46" t="s">
        <v>122</v>
      </c>
      <c r="I46" s="548">
        <v>12972</v>
      </c>
    </row>
    <row r="47" spans="2:9" x14ac:dyDescent="0.25">
      <c r="B47" t="s">
        <v>7805</v>
      </c>
      <c r="C47" s="552">
        <v>43914.901469907411</v>
      </c>
      <c r="D47" s="552">
        <v>43914.901469907411</v>
      </c>
      <c r="E47" t="s">
        <v>3655</v>
      </c>
      <c r="F47" t="s">
        <v>122</v>
      </c>
      <c r="G47" t="s">
        <v>122</v>
      </c>
      <c r="H47">
        <v>53937718</v>
      </c>
      <c r="I47" s="548">
        <v>2538</v>
      </c>
    </row>
    <row r="48" spans="2:9" x14ac:dyDescent="0.25">
      <c r="B48" t="s">
        <v>7806</v>
      </c>
      <c r="C48" s="552">
        <v>43914.901423611111</v>
      </c>
      <c r="D48" s="552">
        <v>43914.901412037034</v>
      </c>
      <c r="E48" t="s">
        <v>7802</v>
      </c>
      <c r="F48" t="s">
        <v>122</v>
      </c>
      <c r="G48" t="s">
        <v>122</v>
      </c>
      <c r="H48" t="s">
        <v>122</v>
      </c>
      <c r="I48" s="548">
        <v>-2538</v>
      </c>
    </row>
    <row r="49" spans="1:9" x14ac:dyDescent="0.25">
      <c r="B49" t="s">
        <v>7807</v>
      </c>
      <c r="C49" s="552">
        <v>43914.868391203701</v>
      </c>
      <c r="D49" s="552">
        <v>43914</v>
      </c>
      <c r="E49" t="s">
        <v>7802</v>
      </c>
      <c r="F49" t="s">
        <v>122</v>
      </c>
      <c r="G49" t="s">
        <v>122</v>
      </c>
      <c r="H49" t="s">
        <v>122</v>
      </c>
      <c r="I49" s="548">
        <v>2538</v>
      </c>
    </row>
    <row r="50" spans="1:9" x14ac:dyDescent="0.25">
      <c r="B50" t="s">
        <v>7804</v>
      </c>
      <c r="C50" s="552">
        <v>43908</v>
      </c>
      <c r="D50" s="552">
        <v>43908.485671296294</v>
      </c>
      <c r="E50" t="s">
        <v>3655</v>
      </c>
      <c r="F50" t="s">
        <v>122</v>
      </c>
      <c r="G50">
        <v>583</v>
      </c>
      <c r="H50">
        <v>30245616</v>
      </c>
      <c r="I50" s="548">
        <v>-7332</v>
      </c>
    </row>
    <row r="51" spans="1:9" x14ac:dyDescent="0.25">
      <c r="B51" t="s">
        <v>7804</v>
      </c>
      <c r="C51" s="552">
        <v>43908</v>
      </c>
      <c r="D51" s="552">
        <v>43907.828530092593</v>
      </c>
      <c r="E51" t="s">
        <v>3655</v>
      </c>
      <c r="F51" t="s">
        <v>122</v>
      </c>
      <c r="G51">
        <v>583</v>
      </c>
      <c r="H51">
        <v>30245621</v>
      </c>
      <c r="I51" s="548">
        <v>-7332</v>
      </c>
    </row>
    <row r="52" spans="1:9" x14ac:dyDescent="0.25">
      <c r="B52" t="s">
        <v>7804</v>
      </c>
      <c r="C52" s="552">
        <v>43908</v>
      </c>
      <c r="D52" s="552">
        <v>43907.825567129628</v>
      </c>
      <c r="E52" t="s">
        <v>3655</v>
      </c>
      <c r="F52" t="s">
        <v>122</v>
      </c>
      <c r="G52">
        <v>583</v>
      </c>
      <c r="H52">
        <v>30245619</v>
      </c>
      <c r="I52" s="548">
        <v>-7332</v>
      </c>
    </row>
    <row r="53" spans="1:9" x14ac:dyDescent="0.25">
      <c r="B53" t="s">
        <v>7804</v>
      </c>
      <c r="C53" s="552">
        <v>43901</v>
      </c>
      <c r="D53" s="552">
        <v>43901.304710648146</v>
      </c>
      <c r="E53" t="s">
        <v>3655</v>
      </c>
      <c r="F53" t="s">
        <v>122</v>
      </c>
      <c r="G53">
        <v>583</v>
      </c>
      <c r="H53">
        <v>30242296</v>
      </c>
      <c r="I53">
        <v>-324</v>
      </c>
    </row>
    <row r="54" spans="1:9" x14ac:dyDescent="0.25">
      <c r="B54" t="s">
        <v>7805</v>
      </c>
      <c r="C54" s="552">
        <v>43896.900810185187</v>
      </c>
      <c r="D54" s="552">
        <v>43896.900810185187</v>
      </c>
      <c r="E54" t="s">
        <v>3655</v>
      </c>
      <c r="F54" t="s">
        <v>122</v>
      </c>
      <c r="G54" t="s">
        <v>122</v>
      </c>
      <c r="H54">
        <v>46047458</v>
      </c>
      <c r="I54">
        <v>324</v>
      </c>
    </row>
    <row r="55" spans="1:9" x14ac:dyDescent="0.25">
      <c r="B55" t="s">
        <v>7806</v>
      </c>
      <c r="C55" s="552">
        <v>43896.90079861111</v>
      </c>
      <c r="D55" s="552">
        <v>43896.90079861111</v>
      </c>
      <c r="E55" t="s">
        <v>7802</v>
      </c>
      <c r="F55" t="s">
        <v>122</v>
      </c>
      <c r="G55" t="s">
        <v>122</v>
      </c>
      <c r="H55" t="s">
        <v>122</v>
      </c>
      <c r="I55">
        <v>-324</v>
      </c>
    </row>
    <row r="56" spans="1:9" x14ac:dyDescent="0.25">
      <c r="B56" t="s">
        <v>3654</v>
      </c>
      <c r="C56" s="552">
        <v>43896.482905092591</v>
      </c>
      <c r="D56" s="552">
        <v>43896.48165509259</v>
      </c>
      <c r="E56" t="s">
        <v>7802</v>
      </c>
      <c r="F56" t="s">
        <v>122</v>
      </c>
      <c r="G56" t="s">
        <v>122</v>
      </c>
      <c r="H56" t="s">
        <v>122</v>
      </c>
      <c r="I56">
        <v>324</v>
      </c>
    </row>
    <row r="57" spans="1:9" x14ac:dyDescent="0.25">
      <c r="A57" t="s">
        <v>7809</v>
      </c>
      <c r="B57" t="s">
        <v>7810</v>
      </c>
      <c r="C57" s="881">
        <v>43935.335972222223</v>
      </c>
      <c r="D57" s="881">
        <v>43934.003472222219</v>
      </c>
      <c r="E57" s="687" t="s">
        <v>7802</v>
      </c>
      <c r="F57" s="687" t="s">
        <v>7810</v>
      </c>
      <c r="G57" s="687" t="s">
        <v>122</v>
      </c>
      <c r="H57" s="687" t="s">
        <v>122</v>
      </c>
      <c r="I57" s="882">
        <v>14263</v>
      </c>
    </row>
    <row r="58" spans="1:9" x14ac:dyDescent="0.25">
      <c r="B58" t="s">
        <v>7810</v>
      </c>
      <c r="C58" s="881">
        <v>43933.485879629632</v>
      </c>
      <c r="D58" s="881">
        <v>43931.003472222219</v>
      </c>
      <c r="E58" s="687" t="s">
        <v>7802</v>
      </c>
      <c r="F58" s="687" t="s">
        <v>7810</v>
      </c>
      <c r="G58" s="687" t="s">
        <v>122</v>
      </c>
      <c r="H58" s="687" t="s">
        <v>122</v>
      </c>
      <c r="I58" s="882">
        <v>2369</v>
      </c>
    </row>
    <row r="59" spans="1:9" x14ac:dyDescent="0.25">
      <c r="B59" t="s">
        <v>7810</v>
      </c>
      <c r="C59" s="881">
        <v>43931.392326388886</v>
      </c>
      <c r="D59" s="881">
        <v>43930.003472222219</v>
      </c>
      <c r="E59" s="687" t="s">
        <v>7802</v>
      </c>
      <c r="F59" s="687" t="s">
        <v>7810</v>
      </c>
      <c r="G59" s="687" t="s">
        <v>122</v>
      </c>
      <c r="H59" s="687" t="s">
        <v>122</v>
      </c>
      <c r="I59" s="882">
        <v>17308</v>
      </c>
    </row>
    <row r="60" spans="1:9" x14ac:dyDescent="0.25">
      <c r="B60" t="s">
        <v>7810</v>
      </c>
      <c r="C60" s="881">
        <v>43930.513402777775</v>
      </c>
      <c r="D60" s="881">
        <v>43929.003472222219</v>
      </c>
      <c r="E60" s="687" t="s">
        <v>7802</v>
      </c>
      <c r="F60" s="687" t="s">
        <v>7810</v>
      </c>
      <c r="G60" s="687" t="s">
        <v>122</v>
      </c>
      <c r="H60" s="687" t="s">
        <v>122</v>
      </c>
      <c r="I60" s="882">
        <v>15970</v>
      </c>
    </row>
    <row r="61" spans="1:9" x14ac:dyDescent="0.25">
      <c r="B61" t="s">
        <v>7810</v>
      </c>
      <c r="C61" s="881">
        <v>43929.35019675926</v>
      </c>
      <c r="D61" s="881">
        <v>43928.003472222219</v>
      </c>
      <c r="E61" s="687" t="s">
        <v>7802</v>
      </c>
      <c r="F61" s="687" t="s">
        <v>7810</v>
      </c>
      <c r="G61" s="687" t="s">
        <v>122</v>
      </c>
      <c r="H61" s="687" t="s">
        <v>122</v>
      </c>
      <c r="I61" s="882">
        <v>16501</v>
      </c>
    </row>
    <row r="62" spans="1:9" x14ac:dyDescent="0.25">
      <c r="B62" t="s">
        <v>7810</v>
      </c>
      <c r="C62" s="881">
        <v>43928.809571759259</v>
      </c>
      <c r="D62" s="881">
        <v>43927.003472222219</v>
      </c>
      <c r="E62" s="687" t="s">
        <v>7802</v>
      </c>
      <c r="F62" s="687" t="s">
        <v>7810</v>
      </c>
      <c r="G62" s="687" t="s">
        <v>122</v>
      </c>
      <c r="H62" s="687" t="s">
        <v>122</v>
      </c>
      <c r="I62" s="687">
        <v>564</v>
      </c>
    </row>
    <row r="63" spans="1:9" x14ac:dyDescent="0.25">
      <c r="B63" t="s">
        <v>7807</v>
      </c>
      <c r="C63" s="552">
        <v>43916.867974537039</v>
      </c>
      <c r="D63" s="552">
        <v>43916</v>
      </c>
      <c r="E63" t="s">
        <v>7802</v>
      </c>
      <c r="F63" t="s">
        <v>122</v>
      </c>
      <c r="G63" t="s">
        <v>122</v>
      </c>
      <c r="H63" t="s">
        <v>122</v>
      </c>
      <c r="I63" s="548">
        <v>-25414</v>
      </c>
    </row>
    <row r="64" spans="1:9" x14ac:dyDescent="0.25">
      <c r="B64" t="s">
        <v>7807</v>
      </c>
      <c r="C64" s="552">
        <v>43915.87027777778</v>
      </c>
      <c r="D64" s="552">
        <v>43915</v>
      </c>
      <c r="E64" t="s">
        <v>7802</v>
      </c>
      <c r="F64" t="s">
        <v>122</v>
      </c>
      <c r="G64" t="s">
        <v>122</v>
      </c>
      <c r="H64" t="s">
        <v>122</v>
      </c>
      <c r="I64" s="548">
        <v>-12972</v>
      </c>
    </row>
    <row r="65" spans="2:9" x14ac:dyDescent="0.25">
      <c r="B65" t="s">
        <v>7807</v>
      </c>
      <c r="C65" s="552">
        <v>43914.868391203701</v>
      </c>
      <c r="D65" s="552">
        <v>43914</v>
      </c>
      <c r="E65" t="s">
        <v>7802</v>
      </c>
      <c r="F65" t="s">
        <v>122</v>
      </c>
      <c r="G65" t="s">
        <v>122</v>
      </c>
      <c r="H65" t="s">
        <v>122</v>
      </c>
      <c r="I65" s="548">
        <v>-2538</v>
      </c>
    </row>
    <row r="66" spans="2:9" x14ac:dyDescent="0.25">
      <c r="B66" t="s">
        <v>7810</v>
      </c>
      <c r="C66" s="552">
        <v>43908.521377314813</v>
      </c>
      <c r="D66" s="552">
        <v>43907.003472222219</v>
      </c>
      <c r="E66" t="s">
        <v>7802</v>
      </c>
      <c r="F66" t="s">
        <v>7810</v>
      </c>
      <c r="G66" t="s">
        <v>122</v>
      </c>
      <c r="H66" t="s">
        <v>122</v>
      </c>
      <c r="I66" s="548">
        <v>16744</v>
      </c>
    </row>
    <row r="67" spans="2:9" x14ac:dyDescent="0.25">
      <c r="B67" t="s">
        <v>7810</v>
      </c>
      <c r="C67" s="552">
        <v>43909.446423611109</v>
      </c>
      <c r="D67" s="552">
        <v>43907.003472222219</v>
      </c>
      <c r="E67" t="s">
        <v>7802</v>
      </c>
      <c r="F67" t="s">
        <v>7810</v>
      </c>
      <c r="G67" t="s">
        <v>122</v>
      </c>
      <c r="H67" t="s">
        <v>122</v>
      </c>
      <c r="I67" s="548">
        <v>8670</v>
      </c>
    </row>
    <row r="68" spans="2:9" x14ac:dyDescent="0.25">
      <c r="B68" t="s">
        <v>7810</v>
      </c>
      <c r="C68" s="552">
        <v>43907.51253472222</v>
      </c>
      <c r="D68" s="552">
        <v>43906.003472222219</v>
      </c>
      <c r="E68" t="s">
        <v>7802</v>
      </c>
      <c r="F68" t="s">
        <v>7810</v>
      </c>
      <c r="G68" t="s">
        <v>122</v>
      </c>
      <c r="H68" t="s">
        <v>122</v>
      </c>
      <c r="I68" s="548">
        <v>12972</v>
      </c>
    </row>
    <row r="69" spans="2:9" x14ac:dyDescent="0.25">
      <c r="B69" t="s">
        <v>7810</v>
      </c>
      <c r="C69" s="552">
        <v>43906.447268518517</v>
      </c>
      <c r="D69" s="552">
        <v>43905.003472222219</v>
      </c>
      <c r="E69" t="s">
        <v>7802</v>
      </c>
      <c r="F69" t="s">
        <v>7810</v>
      </c>
      <c r="G69" t="s">
        <v>122</v>
      </c>
      <c r="H69" t="s">
        <v>122</v>
      </c>
      <c r="I69" s="548">
        <v>2538</v>
      </c>
    </row>
    <row r="70" spans="2:9" x14ac:dyDescent="0.25">
      <c r="I70" t="s">
        <v>8161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79F2D2-456E-4C8D-8972-8BC4098CF9D4}">
  <sheetPr codeName="Sheet11"/>
  <dimension ref="A1:J7"/>
  <sheetViews>
    <sheetView workbookViewId="0">
      <selection activeCell="H16" sqref="H16"/>
    </sheetView>
  </sheetViews>
  <sheetFormatPr defaultRowHeight="15" x14ac:dyDescent="0.25"/>
  <cols>
    <col min="1" max="1" width="13.28515625" style="555" customWidth="1"/>
    <col min="2" max="2" width="14.42578125" customWidth="1"/>
    <col min="3" max="3" width="15.42578125" customWidth="1"/>
    <col min="4" max="4" width="32.85546875" customWidth="1"/>
    <col min="5" max="5" width="10.42578125" customWidth="1"/>
    <col min="6" max="6" width="12.7109375" customWidth="1"/>
    <col min="7" max="7" width="15.140625" customWidth="1"/>
    <col min="8" max="8" width="27.28515625" customWidth="1"/>
    <col min="9" max="9" width="17" customWidth="1"/>
    <col min="10" max="10" width="13.7109375" customWidth="1"/>
  </cols>
  <sheetData>
    <row r="1" spans="1:10" ht="15.75" thickBot="1" x14ac:dyDescent="0.3">
      <c r="A1" s="997" t="s">
        <v>110</v>
      </c>
      <c r="B1" s="998" t="s">
        <v>8349</v>
      </c>
      <c r="C1" s="998" t="s">
        <v>3694</v>
      </c>
      <c r="D1" s="998" t="s">
        <v>2972</v>
      </c>
      <c r="E1" s="998" t="s">
        <v>3029</v>
      </c>
      <c r="F1" s="998" t="s">
        <v>3682</v>
      </c>
      <c r="G1" s="998" t="s">
        <v>3678</v>
      </c>
      <c r="H1" s="998" t="s">
        <v>8350</v>
      </c>
      <c r="I1" s="998" t="s">
        <v>8351</v>
      </c>
      <c r="J1" s="999" t="s">
        <v>8352</v>
      </c>
    </row>
    <row r="2" spans="1:10" ht="16.5" hidden="1" thickTop="1" thickBot="1" x14ac:dyDescent="0.3">
      <c r="A2" s="1000">
        <v>43941</v>
      </c>
      <c r="B2" s="1001" t="s">
        <v>8045</v>
      </c>
      <c r="C2" s="1001">
        <v>5150024358</v>
      </c>
      <c r="D2" s="1001" t="str">
        <f>IFERROR(VLOOKUP($C2,Database!A:D,2,FALSE),"FG not Found")</f>
        <v>SM 7.25 OZ MGSHL CHOC TPG 8 CT</v>
      </c>
      <c r="E2" s="1001">
        <v>15970</v>
      </c>
      <c r="F2" s="1002" t="s">
        <v>8046</v>
      </c>
      <c r="G2" s="1003">
        <v>43929</v>
      </c>
      <c r="H2" s="1001" t="s">
        <v>8354</v>
      </c>
      <c r="I2" s="1001">
        <v>38265</v>
      </c>
      <c r="J2" s="1004" t="s">
        <v>8353</v>
      </c>
    </row>
    <row r="3" spans="1:10" ht="16.5" hidden="1" thickTop="1" thickBot="1" x14ac:dyDescent="0.3">
      <c r="A3" s="1005">
        <v>43941</v>
      </c>
      <c r="B3" s="1006" t="s">
        <v>8058</v>
      </c>
      <c r="C3" s="1006">
        <v>5150024358</v>
      </c>
      <c r="D3" s="1006" t="str">
        <f>IFERROR(VLOOKUP($C3,Database!A:D,2,FALSE),"FG not Found")</f>
        <v>SM 7.25 OZ MGSHL CHOC TPG 8 CT</v>
      </c>
      <c r="E3" s="1006">
        <v>19677</v>
      </c>
      <c r="F3" s="1007" t="s">
        <v>8059</v>
      </c>
      <c r="G3" s="1008">
        <v>43929</v>
      </c>
      <c r="H3" s="1006" t="s">
        <v>8355</v>
      </c>
      <c r="I3" s="1006">
        <v>38266</v>
      </c>
      <c r="J3" s="1009" t="s">
        <v>8353</v>
      </c>
    </row>
    <row r="4" spans="1:10" ht="16.5" thickTop="1" thickBot="1" x14ac:dyDescent="0.3">
      <c r="A4" s="1000">
        <v>43943</v>
      </c>
      <c r="B4" s="1001" t="s">
        <v>8123</v>
      </c>
      <c r="C4" s="1006">
        <v>5150024358</v>
      </c>
      <c r="D4" s="1001" t="str">
        <f>IFERROR(VLOOKUP($C4,Database!A:D,2,FALSE),"FG not Found")</f>
        <v>SM 7.25 OZ MGSHL CHOC TPG 8 CT</v>
      </c>
      <c r="E4" s="1001">
        <v>14263</v>
      </c>
      <c r="F4" s="1002" t="s">
        <v>3949</v>
      </c>
      <c r="G4" s="1003">
        <v>43931</v>
      </c>
      <c r="H4" s="1001" t="s">
        <v>8620</v>
      </c>
      <c r="I4" s="1001">
        <v>32868</v>
      </c>
      <c r="J4" s="1009" t="s">
        <v>8353</v>
      </c>
    </row>
    <row r="5" spans="1:10" ht="16.5" thickTop="1" thickBot="1" x14ac:dyDescent="0.3">
      <c r="A5" s="1000">
        <v>43943</v>
      </c>
      <c r="B5" s="1001" t="s">
        <v>8187</v>
      </c>
      <c r="C5" s="1006">
        <v>5150024358</v>
      </c>
      <c r="D5" s="1001" t="str">
        <f>IFERROR(VLOOKUP($C5,Database!A:D,2,FALSE),"FG not Found")</f>
        <v>SM 7.25 OZ MGSHL CHOC TPG 8 CT</v>
      </c>
      <c r="E5" s="1001">
        <v>4620</v>
      </c>
      <c r="F5" s="1002" t="s">
        <v>8619</v>
      </c>
      <c r="G5" s="1003">
        <v>43935</v>
      </c>
      <c r="H5" s="1001" t="s">
        <v>8621</v>
      </c>
      <c r="I5" s="1001">
        <v>38269</v>
      </c>
      <c r="J5" s="1009" t="s">
        <v>8353</v>
      </c>
    </row>
    <row r="6" spans="1:10" ht="16.5" thickTop="1" thickBot="1" x14ac:dyDescent="0.3">
      <c r="A6" s="1000">
        <v>43943</v>
      </c>
      <c r="B6" s="1001" t="s">
        <v>8189</v>
      </c>
      <c r="C6" s="1006">
        <v>5150024357</v>
      </c>
      <c r="D6" s="1001" t="str">
        <f>IFERROR(VLOOKUP($C6,Database!A:D,2,FALSE),"FG not Found")</f>
        <v>SM 7.25OZ MGSHL CHCFDG TPG 8CT</v>
      </c>
      <c r="E6" s="1001">
        <v>13974</v>
      </c>
      <c r="F6" s="1002" t="s">
        <v>8619</v>
      </c>
      <c r="G6" s="1003">
        <v>43935</v>
      </c>
      <c r="H6" s="1001" t="s">
        <v>8622</v>
      </c>
      <c r="I6" s="1001">
        <v>38270</v>
      </c>
      <c r="J6" s="1009" t="s">
        <v>8353</v>
      </c>
    </row>
    <row r="7" spans="1:10" ht="15.75" thickTop="1" x14ac:dyDescent="0.25"/>
  </sheetData>
  <phoneticPr fontId="4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1FD41-A707-4905-B838-6834B2D12A7D}">
  <dimension ref="A7:T1308"/>
  <sheetViews>
    <sheetView topLeftCell="A1113" workbookViewId="0">
      <selection activeCell="O1065" sqref="O1065"/>
    </sheetView>
  </sheetViews>
  <sheetFormatPr defaultRowHeight="15" x14ac:dyDescent="0.25"/>
  <cols>
    <col min="2" max="2" width="14.28515625" customWidth="1"/>
    <col min="3" max="3" width="12.140625" customWidth="1"/>
    <col min="4" max="4" width="10.28515625" hidden="1" customWidth="1"/>
    <col min="5" max="5" width="9.140625" customWidth="1"/>
    <col min="6" max="6" width="9.5703125" hidden="1" customWidth="1"/>
    <col min="7" max="7" width="5.140625" customWidth="1"/>
    <col min="8" max="8" width="28.85546875" customWidth="1"/>
    <col min="10" max="10" width="4.7109375" customWidth="1"/>
    <col min="11" max="11" width="6.85546875" hidden="1" customWidth="1"/>
    <col min="12" max="12" width="7.42578125" customWidth="1"/>
    <col min="13" max="13" width="6.85546875" customWidth="1"/>
    <col min="14" max="14" width="6" customWidth="1"/>
    <col min="15" max="15" width="11.28515625" customWidth="1"/>
    <col min="16" max="16" width="2.85546875" customWidth="1"/>
    <col min="17" max="17" width="8.140625" customWidth="1"/>
    <col min="18" max="18" width="11.42578125" hidden="1" customWidth="1"/>
    <col min="19" max="19" width="9.85546875" customWidth="1"/>
    <col min="20" max="20" width="8.85546875" hidden="1" customWidth="1"/>
  </cols>
  <sheetData>
    <row r="7" spans="1:20" x14ac:dyDescent="0.25">
      <c r="A7" t="s">
        <v>6737</v>
      </c>
    </row>
    <row r="8" spans="1:20" x14ac:dyDescent="0.25">
      <c r="A8" t="s">
        <v>3656</v>
      </c>
    </row>
    <row r="9" spans="1:20" x14ac:dyDescent="0.25">
      <c r="A9" t="s">
        <v>6738</v>
      </c>
    </row>
    <row r="10" spans="1:20" x14ac:dyDescent="0.25">
      <c r="A10" t="s">
        <v>7964</v>
      </c>
    </row>
    <row r="11" spans="1:20" x14ac:dyDescent="0.25">
      <c r="A11" t="s">
        <v>7965</v>
      </c>
    </row>
    <row r="13" spans="1:20" x14ac:dyDescent="0.25">
      <c r="A13" t="s">
        <v>3657</v>
      </c>
      <c r="B13" t="s">
        <v>6739</v>
      </c>
      <c r="C13" t="s">
        <v>6723</v>
      </c>
      <c r="D13" t="s">
        <v>6740</v>
      </c>
      <c r="E13" t="s">
        <v>6722</v>
      </c>
      <c r="F13" t="s">
        <v>6741</v>
      </c>
      <c r="G13" t="s">
        <v>6742</v>
      </c>
      <c r="H13" t="s">
        <v>3163</v>
      </c>
      <c r="I13" t="s">
        <v>3260</v>
      </c>
      <c r="J13" t="s">
        <v>6743</v>
      </c>
      <c r="K13" t="s">
        <v>6744</v>
      </c>
      <c r="L13" t="s">
        <v>6745</v>
      </c>
      <c r="M13" t="s">
        <v>6746</v>
      </c>
      <c r="N13" t="s">
        <v>6747</v>
      </c>
      <c r="O13" t="s">
        <v>6748</v>
      </c>
      <c r="P13" t="s">
        <v>6724</v>
      </c>
      <c r="Q13" t="s">
        <v>6749</v>
      </c>
      <c r="R13" t="s">
        <v>6750</v>
      </c>
      <c r="S13" t="s">
        <v>6751</v>
      </c>
      <c r="T13" t="s">
        <v>2976</v>
      </c>
    </row>
    <row r="14" spans="1:20" x14ac:dyDescent="0.25">
      <c r="A14">
        <v>7</v>
      </c>
      <c r="B14" s="645">
        <v>43837</v>
      </c>
      <c r="C14" s="645">
        <v>43837</v>
      </c>
      <c r="D14">
        <v>0</v>
      </c>
      <c r="E14">
        <v>30215088</v>
      </c>
      <c r="G14">
        <v>69</v>
      </c>
      <c r="H14" t="s">
        <v>6752</v>
      </c>
      <c r="I14" t="s">
        <v>6753</v>
      </c>
      <c r="J14" t="s">
        <v>6754</v>
      </c>
      <c r="K14">
        <v>60</v>
      </c>
      <c r="L14" s="645">
        <v>43832</v>
      </c>
      <c r="M14" s="645">
        <v>43840</v>
      </c>
      <c r="O14">
        <v>69153</v>
      </c>
      <c r="P14" t="s">
        <v>3081</v>
      </c>
      <c r="S14">
        <v>600</v>
      </c>
      <c r="T14" s="548">
        <v>15000</v>
      </c>
    </row>
    <row r="15" spans="1:20" x14ac:dyDescent="0.25">
      <c r="A15">
        <v>7</v>
      </c>
      <c r="B15" s="645">
        <v>43837</v>
      </c>
      <c r="C15" s="645">
        <v>43837</v>
      </c>
      <c r="D15">
        <v>0</v>
      </c>
      <c r="G15">
        <v>69</v>
      </c>
      <c r="H15" t="s">
        <v>6752</v>
      </c>
      <c r="I15" t="s">
        <v>6753</v>
      </c>
      <c r="J15" t="s">
        <v>6754</v>
      </c>
      <c r="K15">
        <v>60</v>
      </c>
      <c r="L15" s="645">
        <v>43832</v>
      </c>
      <c r="M15" s="645">
        <v>43840</v>
      </c>
      <c r="O15">
        <v>69154</v>
      </c>
      <c r="P15" t="s">
        <v>3081</v>
      </c>
      <c r="S15">
        <v>412</v>
      </c>
      <c r="T15" s="548">
        <v>1648</v>
      </c>
    </row>
    <row r="16" spans="1:20" x14ac:dyDescent="0.25">
      <c r="A16">
        <v>7</v>
      </c>
      <c r="B16" s="645">
        <v>43837</v>
      </c>
      <c r="C16" s="645">
        <v>43837</v>
      </c>
      <c r="D16">
        <v>0</v>
      </c>
      <c r="G16">
        <v>69</v>
      </c>
      <c r="H16" t="s">
        <v>6752</v>
      </c>
      <c r="I16" t="s">
        <v>6753</v>
      </c>
      <c r="J16" t="s">
        <v>6754</v>
      </c>
      <c r="K16">
        <v>60</v>
      </c>
      <c r="L16" s="645">
        <v>43832</v>
      </c>
      <c r="M16" s="645">
        <v>43840</v>
      </c>
      <c r="O16">
        <v>69155</v>
      </c>
      <c r="P16" t="s">
        <v>3081</v>
      </c>
      <c r="S16">
        <v>600</v>
      </c>
      <c r="T16">
        <v>600</v>
      </c>
    </row>
    <row r="17" spans="1:20" x14ac:dyDescent="0.25">
      <c r="S17" t="s">
        <v>6755</v>
      </c>
      <c r="T17" t="s">
        <v>6756</v>
      </c>
    </row>
    <row r="18" spans="1:20" x14ac:dyDescent="0.25">
      <c r="A18">
        <v>7</v>
      </c>
      <c r="B18" s="645">
        <v>43833</v>
      </c>
      <c r="C18" s="645">
        <v>43833</v>
      </c>
      <c r="D18">
        <v>0</v>
      </c>
      <c r="E18">
        <v>30215117</v>
      </c>
      <c r="G18">
        <v>583</v>
      </c>
      <c r="H18" t="s">
        <v>6725</v>
      </c>
      <c r="I18" t="s">
        <v>6757</v>
      </c>
      <c r="J18" t="s">
        <v>3295</v>
      </c>
      <c r="K18">
        <v>60</v>
      </c>
      <c r="L18" s="645">
        <v>43832</v>
      </c>
      <c r="M18" s="645">
        <v>43837</v>
      </c>
      <c r="N18" t="s">
        <v>6727</v>
      </c>
      <c r="O18">
        <v>5150024351</v>
      </c>
      <c r="P18" t="s">
        <v>3081</v>
      </c>
      <c r="Q18">
        <v>8831128</v>
      </c>
      <c r="R18">
        <v>890002395848</v>
      </c>
      <c r="S18" s="548">
        <v>6552</v>
      </c>
      <c r="T18" s="548">
        <v>42588</v>
      </c>
    </row>
    <row r="19" spans="1:20" x14ac:dyDescent="0.25">
      <c r="S19" t="s">
        <v>6758</v>
      </c>
      <c r="T19" t="s">
        <v>6759</v>
      </c>
    </row>
    <row r="20" spans="1:20" x14ac:dyDescent="0.25">
      <c r="A20">
        <v>7</v>
      </c>
      <c r="B20" s="645">
        <v>43833</v>
      </c>
      <c r="C20" s="645">
        <v>43833</v>
      </c>
      <c r="D20">
        <v>0</v>
      </c>
      <c r="E20">
        <v>30215337</v>
      </c>
      <c r="G20">
        <v>583</v>
      </c>
      <c r="H20" t="s">
        <v>6725</v>
      </c>
      <c r="I20" t="s">
        <v>6757</v>
      </c>
      <c r="J20" t="s">
        <v>3295</v>
      </c>
      <c r="K20">
        <v>60</v>
      </c>
      <c r="L20" s="645">
        <v>43833</v>
      </c>
      <c r="M20" s="645">
        <v>43836</v>
      </c>
      <c r="N20" t="s">
        <v>6727</v>
      </c>
      <c r="O20">
        <v>5150005685</v>
      </c>
      <c r="P20" t="s">
        <v>3081</v>
      </c>
      <c r="Q20">
        <v>8831428</v>
      </c>
      <c r="R20">
        <v>890002395848</v>
      </c>
      <c r="S20" s="548">
        <v>3848</v>
      </c>
      <c r="T20" s="548">
        <v>38480</v>
      </c>
    </row>
    <row r="21" spans="1:20" x14ac:dyDescent="0.25">
      <c r="S21" t="s">
        <v>6760</v>
      </c>
      <c r="T21" t="s">
        <v>6761</v>
      </c>
    </row>
    <row r="22" spans="1:20" x14ac:dyDescent="0.25">
      <c r="A22">
        <v>7</v>
      </c>
      <c r="B22" s="645">
        <v>43836</v>
      </c>
      <c r="C22" s="645">
        <v>43836</v>
      </c>
      <c r="D22">
        <v>0</v>
      </c>
      <c r="E22">
        <v>30216146</v>
      </c>
      <c r="G22">
        <v>583</v>
      </c>
      <c r="H22" t="s">
        <v>6725</v>
      </c>
      <c r="I22" t="s">
        <v>6757</v>
      </c>
      <c r="J22" t="s">
        <v>3295</v>
      </c>
      <c r="K22">
        <v>60</v>
      </c>
      <c r="L22" s="645">
        <v>43836</v>
      </c>
      <c r="M22" s="645">
        <v>43837</v>
      </c>
      <c r="N22" t="s">
        <v>6727</v>
      </c>
      <c r="O22">
        <v>5150003889</v>
      </c>
      <c r="P22" t="s">
        <v>3081</v>
      </c>
      <c r="Q22">
        <v>8836426</v>
      </c>
      <c r="R22">
        <v>890002395848</v>
      </c>
      <c r="S22" s="548">
        <v>2809</v>
      </c>
      <c r="T22" s="548">
        <v>38483</v>
      </c>
    </row>
    <row r="23" spans="1:20" x14ac:dyDescent="0.25">
      <c r="S23" t="s">
        <v>6762</v>
      </c>
      <c r="T23" t="s">
        <v>6763</v>
      </c>
    </row>
    <row r="24" spans="1:20" x14ac:dyDescent="0.25">
      <c r="A24">
        <v>7</v>
      </c>
      <c r="B24" s="645">
        <v>43836</v>
      </c>
      <c r="C24" s="645">
        <v>43836</v>
      </c>
      <c r="D24">
        <v>0</v>
      </c>
      <c r="E24">
        <v>30216148</v>
      </c>
      <c r="G24">
        <v>583</v>
      </c>
      <c r="H24" t="s">
        <v>6725</v>
      </c>
      <c r="I24" t="s">
        <v>6757</v>
      </c>
      <c r="J24" t="s">
        <v>3295</v>
      </c>
      <c r="K24">
        <v>60</v>
      </c>
      <c r="L24" s="645">
        <v>43836</v>
      </c>
      <c r="M24" s="645">
        <v>43837</v>
      </c>
      <c r="N24" t="s">
        <v>6727</v>
      </c>
      <c r="O24">
        <v>5150000315</v>
      </c>
      <c r="P24" t="s">
        <v>3081</v>
      </c>
      <c r="Q24">
        <v>8836428</v>
      </c>
      <c r="R24">
        <v>890002395848</v>
      </c>
      <c r="S24">
        <v>798</v>
      </c>
      <c r="T24" s="548">
        <v>42853</v>
      </c>
    </row>
    <row r="25" spans="1:20" x14ac:dyDescent="0.25">
      <c r="S25" t="s">
        <v>6764</v>
      </c>
      <c r="T25" t="s">
        <v>6765</v>
      </c>
    </row>
    <row r="26" spans="1:20" x14ac:dyDescent="0.25">
      <c r="A26">
        <v>7</v>
      </c>
      <c r="B26" s="645">
        <v>43837</v>
      </c>
      <c r="C26" s="645">
        <v>43837</v>
      </c>
      <c r="D26">
        <v>0</v>
      </c>
      <c r="E26">
        <v>30216150</v>
      </c>
      <c r="G26">
        <v>583</v>
      </c>
      <c r="H26" t="s">
        <v>6725</v>
      </c>
      <c r="I26" t="s">
        <v>6757</v>
      </c>
      <c r="J26" t="s">
        <v>3295</v>
      </c>
      <c r="K26">
        <v>60</v>
      </c>
      <c r="L26" s="645">
        <v>43836</v>
      </c>
      <c r="M26" s="645">
        <v>43837</v>
      </c>
      <c r="N26" t="s">
        <v>6727</v>
      </c>
      <c r="O26">
        <v>5150000315</v>
      </c>
      <c r="P26" t="s">
        <v>3081</v>
      </c>
      <c r="Q26">
        <v>8836802</v>
      </c>
      <c r="R26">
        <v>890002395848</v>
      </c>
      <c r="S26">
        <v>203</v>
      </c>
      <c r="T26" s="548">
        <v>10901</v>
      </c>
    </row>
    <row r="27" spans="1:20" x14ac:dyDescent="0.25">
      <c r="A27">
        <v>7</v>
      </c>
      <c r="B27" s="645">
        <v>43837</v>
      </c>
      <c r="C27" s="645">
        <v>43837</v>
      </c>
      <c r="D27">
        <v>0</v>
      </c>
      <c r="G27">
        <v>583</v>
      </c>
      <c r="H27" t="s">
        <v>6725</v>
      </c>
      <c r="I27" t="s">
        <v>6757</v>
      </c>
      <c r="J27" t="s">
        <v>3295</v>
      </c>
      <c r="K27">
        <v>60</v>
      </c>
      <c r="L27" s="645">
        <v>43836</v>
      </c>
      <c r="M27" s="645">
        <v>43837</v>
      </c>
      <c r="N27" t="s">
        <v>6727</v>
      </c>
      <c r="O27">
        <v>5150002780</v>
      </c>
      <c r="P27" t="s">
        <v>3081</v>
      </c>
      <c r="S27">
        <v>136</v>
      </c>
      <c r="T27" s="548">
        <v>1863</v>
      </c>
    </row>
    <row r="28" spans="1:20" x14ac:dyDescent="0.25">
      <c r="A28">
        <v>7</v>
      </c>
      <c r="B28" s="645">
        <v>43837</v>
      </c>
      <c r="C28" s="645">
        <v>43837</v>
      </c>
      <c r="D28">
        <v>0</v>
      </c>
      <c r="G28">
        <v>583</v>
      </c>
      <c r="H28" t="s">
        <v>6725</v>
      </c>
      <c r="I28" t="s">
        <v>6757</v>
      </c>
      <c r="J28" t="s">
        <v>3295</v>
      </c>
      <c r="K28">
        <v>60</v>
      </c>
      <c r="L28" s="645">
        <v>43836</v>
      </c>
      <c r="M28" s="645">
        <v>43837</v>
      </c>
      <c r="N28" t="s">
        <v>6727</v>
      </c>
      <c r="O28">
        <v>5150003877</v>
      </c>
      <c r="P28" t="s">
        <v>3081</v>
      </c>
      <c r="S28" s="548">
        <v>1022</v>
      </c>
      <c r="T28" s="548">
        <v>14001</v>
      </c>
    </row>
    <row r="29" spans="1:20" x14ac:dyDescent="0.25">
      <c r="A29">
        <v>7</v>
      </c>
      <c r="B29" s="645">
        <v>43837</v>
      </c>
      <c r="C29" s="645">
        <v>43837</v>
      </c>
      <c r="D29">
        <v>0</v>
      </c>
      <c r="G29">
        <v>583</v>
      </c>
      <c r="H29" t="s">
        <v>6725</v>
      </c>
      <c r="I29" t="s">
        <v>6757</v>
      </c>
      <c r="J29" t="s">
        <v>3295</v>
      </c>
      <c r="K29">
        <v>60</v>
      </c>
      <c r="L29" s="645">
        <v>43836</v>
      </c>
      <c r="M29" s="645">
        <v>43837</v>
      </c>
      <c r="N29" t="s">
        <v>6727</v>
      </c>
      <c r="O29">
        <v>5150003889</v>
      </c>
      <c r="P29" t="s">
        <v>3081</v>
      </c>
      <c r="S29">
        <v>185</v>
      </c>
      <c r="T29" s="548">
        <v>2535</v>
      </c>
    </row>
    <row r="30" spans="1:20" x14ac:dyDescent="0.25">
      <c r="A30">
        <v>7</v>
      </c>
      <c r="B30" s="645">
        <v>43837</v>
      </c>
      <c r="C30" s="645">
        <v>43837</v>
      </c>
      <c r="D30">
        <v>0</v>
      </c>
      <c r="G30">
        <v>583</v>
      </c>
      <c r="H30" t="s">
        <v>6725</v>
      </c>
      <c r="I30" t="s">
        <v>6757</v>
      </c>
      <c r="J30" t="s">
        <v>3295</v>
      </c>
      <c r="K30">
        <v>60</v>
      </c>
      <c r="L30" s="645">
        <v>43836</v>
      </c>
      <c r="M30" s="645">
        <v>43837</v>
      </c>
      <c r="N30" t="s">
        <v>6727</v>
      </c>
      <c r="O30">
        <v>5150024351</v>
      </c>
      <c r="P30" t="s">
        <v>3081</v>
      </c>
      <c r="S30">
        <v>162</v>
      </c>
      <c r="T30" s="548">
        <v>1053</v>
      </c>
    </row>
    <row r="31" spans="1:20" x14ac:dyDescent="0.25">
      <c r="A31">
        <v>7</v>
      </c>
      <c r="B31" s="645">
        <v>43837</v>
      </c>
      <c r="C31" s="645">
        <v>43837</v>
      </c>
      <c r="D31">
        <v>0</v>
      </c>
      <c r="G31">
        <v>583</v>
      </c>
      <c r="H31" t="s">
        <v>6725</v>
      </c>
      <c r="I31" t="s">
        <v>6757</v>
      </c>
      <c r="J31" t="s">
        <v>3295</v>
      </c>
      <c r="K31">
        <v>60</v>
      </c>
      <c r="L31" s="645">
        <v>43836</v>
      </c>
      <c r="M31" s="645">
        <v>43837</v>
      </c>
      <c r="N31" t="s">
        <v>6727</v>
      </c>
      <c r="O31">
        <v>5150055224</v>
      </c>
      <c r="P31" t="s">
        <v>3081</v>
      </c>
      <c r="S31">
        <v>800</v>
      </c>
      <c r="T31" s="548">
        <v>5840</v>
      </c>
    </row>
    <row r="32" spans="1:20" x14ac:dyDescent="0.25">
      <c r="S32" t="s">
        <v>6766</v>
      </c>
      <c r="T32" t="s">
        <v>6767</v>
      </c>
    </row>
    <row r="33" spans="1:20" x14ac:dyDescent="0.25">
      <c r="A33">
        <v>7</v>
      </c>
      <c r="B33" s="645">
        <v>43836</v>
      </c>
      <c r="C33" s="645">
        <v>43836</v>
      </c>
      <c r="D33">
        <v>0</v>
      </c>
      <c r="E33">
        <v>30216154</v>
      </c>
      <c r="G33">
        <v>583</v>
      </c>
      <c r="H33" t="s">
        <v>6725</v>
      </c>
      <c r="I33" t="s">
        <v>6757</v>
      </c>
      <c r="J33" t="s">
        <v>3295</v>
      </c>
      <c r="K33">
        <v>60</v>
      </c>
      <c r="L33" s="645">
        <v>43836</v>
      </c>
      <c r="M33" s="645">
        <v>43837</v>
      </c>
      <c r="N33" t="s">
        <v>6727</v>
      </c>
      <c r="O33">
        <v>5150003502</v>
      </c>
      <c r="P33" t="s">
        <v>3081</v>
      </c>
      <c r="Q33">
        <v>8836804</v>
      </c>
      <c r="R33">
        <v>890002395848</v>
      </c>
      <c r="S33">
        <v>270</v>
      </c>
      <c r="T33" s="548">
        <v>14094</v>
      </c>
    </row>
    <row r="34" spans="1:20" x14ac:dyDescent="0.25">
      <c r="A34">
        <v>7</v>
      </c>
      <c r="B34" s="645">
        <v>43836</v>
      </c>
      <c r="C34" s="645">
        <v>43836</v>
      </c>
      <c r="D34">
        <v>0</v>
      </c>
      <c r="G34">
        <v>583</v>
      </c>
      <c r="H34" t="s">
        <v>6725</v>
      </c>
      <c r="I34" t="s">
        <v>6757</v>
      </c>
      <c r="J34" t="s">
        <v>3295</v>
      </c>
      <c r="K34">
        <v>60</v>
      </c>
      <c r="L34" s="645">
        <v>43836</v>
      </c>
      <c r="M34" s="645">
        <v>43837</v>
      </c>
      <c r="N34" t="s">
        <v>6727</v>
      </c>
      <c r="O34">
        <v>5150003505</v>
      </c>
      <c r="P34" t="s">
        <v>3081</v>
      </c>
      <c r="S34">
        <v>475</v>
      </c>
      <c r="T34" s="548">
        <v>26505</v>
      </c>
    </row>
    <row r="35" spans="1:20" x14ac:dyDescent="0.25">
      <c r="S35" t="s">
        <v>6768</v>
      </c>
      <c r="T35" t="s">
        <v>6769</v>
      </c>
    </row>
    <row r="36" spans="1:20" x14ac:dyDescent="0.25">
      <c r="A36">
        <v>7</v>
      </c>
      <c r="B36" s="645">
        <v>43836</v>
      </c>
      <c r="C36" s="645">
        <v>43836</v>
      </c>
      <c r="D36">
        <v>0</v>
      </c>
      <c r="E36">
        <v>30216165</v>
      </c>
      <c r="G36">
        <v>583</v>
      </c>
      <c r="H36" t="s">
        <v>6725</v>
      </c>
      <c r="I36" t="s">
        <v>6757</v>
      </c>
      <c r="J36" t="s">
        <v>3295</v>
      </c>
      <c r="K36">
        <v>60</v>
      </c>
      <c r="L36" s="645">
        <v>43836</v>
      </c>
      <c r="M36" s="645">
        <v>43837</v>
      </c>
      <c r="N36" t="s">
        <v>6727</v>
      </c>
      <c r="O36">
        <v>5150001180</v>
      </c>
      <c r="P36" t="s">
        <v>3081</v>
      </c>
      <c r="Q36">
        <v>8836807</v>
      </c>
      <c r="R36">
        <v>890002395848</v>
      </c>
      <c r="S36">
        <v>719</v>
      </c>
      <c r="T36" s="548">
        <v>38610</v>
      </c>
    </row>
    <row r="37" spans="1:20" x14ac:dyDescent="0.25">
      <c r="S37" t="s">
        <v>6770</v>
      </c>
      <c r="T37" t="s">
        <v>6771</v>
      </c>
    </row>
    <row r="38" spans="1:20" x14ac:dyDescent="0.25">
      <c r="A38">
        <v>7</v>
      </c>
      <c r="B38" s="645">
        <v>43836</v>
      </c>
      <c r="C38" s="645">
        <v>43836</v>
      </c>
      <c r="D38">
        <v>0</v>
      </c>
      <c r="E38">
        <v>30216167</v>
      </c>
      <c r="G38">
        <v>583</v>
      </c>
      <c r="H38" t="s">
        <v>6725</v>
      </c>
      <c r="I38" t="s">
        <v>6757</v>
      </c>
      <c r="J38" t="s">
        <v>3295</v>
      </c>
      <c r="K38">
        <v>60</v>
      </c>
      <c r="L38" s="645">
        <v>43836</v>
      </c>
      <c r="M38" s="645">
        <v>43837</v>
      </c>
      <c r="N38" t="s">
        <v>6727</v>
      </c>
      <c r="O38">
        <v>5150000319</v>
      </c>
      <c r="P38" t="s">
        <v>3081</v>
      </c>
      <c r="Q38">
        <v>8836810</v>
      </c>
      <c r="R38">
        <v>890002395848</v>
      </c>
      <c r="S38">
        <v>205</v>
      </c>
      <c r="T38" s="548">
        <v>11009</v>
      </c>
    </row>
    <row r="39" spans="1:20" x14ac:dyDescent="0.25">
      <c r="A39">
        <v>7</v>
      </c>
      <c r="B39" s="645">
        <v>43836</v>
      </c>
      <c r="C39" s="645">
        <v>43836</v>
      </c>
      <c r="D39">
        <v>0</v>
      </c>
      <c r="G39">
        <v>583</v>
      </c>
      <c r="H39" t="s">
        <v>6725</v>
      </c>
      <c r="I39" t="s">
        <v>6757</v>
      </c>
      <c r="J39" t="s">
        <v>3295</v>
      </c>
      <c r="K39">
        <v>60</v>
      </c>
      <c r="L39" s="645">
        <v>43836</v>
      </c>
      <c r="M39" s="645">
        <v>43837</v>
      </c>
      <c r="N39" t="s">
        <v>6727</v>
      </c>
      <c r="O39">
        <v>5150003501</v>
      </c>
      <c r="P39" t="s">
        <v>3081</v>
      </c>
      <c r="S39">
        <v>504</v>
      </c>
      <c r="T39" s="548">
        <v>26309</v>
      </c>
    </row>
    <row r="40" spans="1:20" x14ac:dyDescent="0.25">
      <c r="S40" t="s">
        <v>6772</v>
      </c>
      <c r="T40" t="s">
        <v>6773</v>
      </c>
    </row>
    <row r="41" spans="1:20" x14ac:dyDescent="0.25">
      <c r="A41">
        <v>7</v>
      </c>
      <c r="B41" s="645">
        <v>43837</v>
      </c>
      <c r="C41" s="645">
        <v>43837</v>
      </c>
      <c r="D41">
        <v>0</v>
      </c>
      <c r="E41">
        <v>30216169</v>
      </c>
      <c r="G41">
        <v>583</v>
      </c>
      <c r="H41" t="s">
        <v>6725</v>
      </c>
      <c r="I41" t="s">
        <v>6757</v>
      </c>
      <c r="J41" t="s">
        <v>3295</v>
      </c>
      <c r="K41">
        <v>60</v>
      </c>
      <c r="L41" s="645">
        <v>43836</v>
      </c>
      <c r="M41" s="645">
        <v>43837</v>
      </c>
      <c r="N41" t="s">
        <v>6727</v>
      </c>
      <c r="O41">
        <v>5150003503</v>
      </c>
      <c r="P41" t="s">
        <v>3081</v>
      </c>
      <c r="Q41">
        <v>8836813</v>
      </c>
      <c r="R41">
        <v>890002395848</v>
      </c>
      <c r="S41">
        <v>84</v>
      </c>
      <c r="T41" s="548">
        <v>4385</v>
      </c>
    </row>
    <row r="42" spans="1:20" x14ac:dyDescent="0.25">
      <c r="A42">
        <v>7</v>
      </c>
      <c r="B42" s="645">
        <v>43837</v>
      </c>
      <c r="C42" s="645">
        <v>43837</v>
      </c>
      <c r="D42">
        <v>0</v>
      </c>
      <c r="G42">
        <v>583</v>
      </c>
      <c r="H42" t="s">
        <v>6725</v>
      </c>
      <c r="I42" t="s">
        <v>6757</v>
      </c>
      <c r="J42" t="s">
        <v>3295</v>
      </c>
      <c r="K42">
        <v>60</v>
      </c>
      <c r="L42" s="645">
        <v>43836</v>
      </c>
      <c r="M42" s="645">
        <v>43837</v>
      </c>
      <c r="N42" t="s">
        <v>6727</v>
      </c>
      <c r="O42">
        <v>5150003503</v>
      </c>
      <c r="P42" t="s">
        <v>3081</v>
      </c>
      <c r="S42">
        <v>527</v>
      </c>
      <c r="T42" s="548">
        <v>27509</v>
      </c>
    </row>
    <row r="43" spans="1:20" x14ac:dyDescent="0.25">
      <c r="A43">
        <v>7</v>
      </c>
      <c r="B43" s="645">
        <v>43837</v>
      </c>
      <c r="C43" s="645">
        <v>43837</v>
      </c>
      <c r="D43">
        <v>0</v>
      </c>
      <c r="G43">
        <v>583</v>
      </c>
      <c r="H43" t="s">
        <v>6725</v>
      </c>
      <c r="I43" t="s">
        <v>6757</v>
      </c>
      <c r="J43" t="s">
        <v>3295</v>
      </c>
      <c r="K43">
        <v>60</v>
      </c>
      <c r="L43" s="645">
        <v>43836</v>
      </c>
      <c r="M43" s="645">
        <v>43837</v>
      </c>
      <c r="N43" t="s">
        <v>6727</v>
      </c>
      <c r="O43">
        <v>5150005685</v>
      </c>
      <c r="P43" t="s">
        <v>3081</v>
      </c>
      <c r="S43">
        <v>78</v>
      </c>
      <c r="T43">
        <v>780</v>
      </c>
    </row>
    <row r="44" spans="1:20" x14ac:dyDescent="0.25">
      <c r="S44" t="s">
        <v>6774</v>
      </c>
      <c r="T44" t="s">
        <v>6775</v>
      </c>
    </row>
    <row r="45" spans="1:20" x14ac:dyDescent="0.25">
      <c r="A45">
        <v>7</v>
      </c>
      <c r="B45" s="645">
        <v>43839</v>
      </c>
      <c r="C45" s="645">
        <v>43839</v>
      </c>
      <c r="D45">
        <v>0</v>
      </c>
      <c r="E45">
        <v>30217087</v>
      </c>
      <c r="G45">
        <v>583</v>
      </c>
      <c r="H45" t="s">
        <v>6725</v>
      </c>
      <c r="I45" t="s">
        <v>6757</v>
      </c>
      <c r="J45" t="s">
        <v>3295</v>
      </c>
      <c r="K45">
        <v>60</v>
      </c>
      <c r="L45" s="645">
        <v>43837</v>
      </c>
      <c r="M45" s="645">
        <v>43840</v>
      </c>
      <c r="N45" t="s">
        <v>6727</v>
      </c>
      <c r="O45">
        <v>100804</v>
      </c>
      <c r="P45" t="s">
        <v>3081</v>
      </c>
      <c r="Q45">
        <v>8840572</v>
      </c>
      <c r="R45">
        <v>890002395848</v>
      </c>
      <c r="S45">
        <v>16</v>
      </c>
      <c r="T45">
        <v>0</v>
      </c>
    </row>
    <row r="46" spans="1:20" x14ac:dyDescent="0.25">
      <c r="S46" t="s">
        <v>6776</v>
      </c>
      <c r="T46" t="s">
        <v>6777</v>
      </c>
    </row>
    <row r="47" spans="1:20" x14ac:dyDescent="0.25">
      <c r="A47">
        <v>7</v>
      </c>
      <c r="B47" s="645">
        <v>43839</v>
      </c>
      <c r="C47" s="645">
        <v>43839</v>
      </c>
      <c r="D47">
        <v>0</v>
      </c>
      <c r="E47">
        <v>30217092</v>
      </c>
      <c r="G47">
        <v>583</v>
      </c>
      <c r="H47" t="s">
        <v>6725</v>
      </c>
      <c r="I47" t="s">
        <v>6757</v>
      </c>
      <c r="J47" t="s">
        <v>3295</v>
      </c>
      <c r="K47">
        <v>60</v>
      </c>
      <c r="L47" s="645">
        <v>43837</v>
      </c>
      <c r="M47" s="645">
        <v>43840</v>
      </c>
      <c r="N47" t="s">
        <v>6727</v>
      </c>
      <c r="O47">
        <v>100804</v>
      </c>
      <c r="P47" t="s">
        <v>3081</v>
      </c>
      <c r="Q47">
        <v>8840572</v>
      </c>
      <c r="R47">
        <v>890002395848</v>
      </c>
      <c r="S47">
        <v>16</v>
      </c>
      <c r="T47">
        <v>0</v>
      </c>
    </row>
    <row r="48" spans="1:20" x14ac:dyDescent="0.25">
      <c r="S48" t="s">
        <v>6776</v>
      </c>
      <c r="T48" t="s">
        <v>6777</v>
      </c>
    </row>
    <row r="49" spans="1:20" x14ac:dyDescent="0.25">
      <c r="A49">
        <v>7</v>
      </c>
      <c r="B49" s="645">
        <v>43839</v>
      </c>
      <c r="C49" s="645">
        <v>43839</v>
      </c>
      <c r="D49">
        <v>0</v>
      </c>
      <c r="E49">
        <v>30217094</v>
      </c>
      <c r="G49">
        <v>583</v>
      </c>
      <c r="H49" t="s">
        <v>6725</v>
      </c>
      <c r="I49" t="s">
        <v>6757</v>
      </c>
      <c r="J49" t="s">
        <v>3295</v>
      </c>
      <c r="K49">
        <v>60</v>
      </c>
      <c r="L49" s="645">
        <v>43837</v>
      </c>
      <c r="M49" s="645">
        <v>43840</v>
      </c>
      <c r="N49" t="s">
        <v>6727</v>
      </c>
      <c r="O49">
        <v>5150078353</v>
      </c>
      <c r="P49" t="s">
        <v>3081</v>
      </c>
      <c r="Q49">
        <v>8840564</v>
      </c>
      <c r="R49">
        <v>890002395848</v>
      </c>
      <c r="S49" s="548">
        <v>6080</v>
      </c>
      <c r="T49" s="548">
        <v>41952</v>
      </c>
    </row>
    <row r="50" spans="1:20" x14ac:dyDescent="0.25">
      <c r="S50" t="s">
        <v>6778</v>
      </c>
      <c r="T50" t="s">
        <v>6779</v>
      </c>
    </row>
    <row r="51" spans="1:20" x14ac:dyDescent="0.25">
      <c r="A51">
        <v>7</v>
      </c>
      <c r="B51" s="645">
        <v>43839</v>
      </c>
      <c r="C51" s="645">
        <v>43839</v>
      </c>
      <c r="D51">
        <v>0</v>
      </c>
      <c r="E51">
        <v>30217095</v>
      </c>
      <c r="G51">
        <v>583</v>
      </c>
      <c r="H51" t="s">
        <v>6725</v>
      </c>
      <c r="I51" t="s">
        <v>6757</v>
      </c>
      <c r="J51" t="s">
        <v>3295</v>
      </c>
      <c r="K51">
        <v>60</v>
      </c>
      <c r="L51" s="645">
        <v>43837</v>
      </c>
      <c r="M51" s="645">
        <v>43840</v>
      </c>
      <c r="N51" t="s">
        <v>6727</v>
      </c>
      <c r="O51">
        <v>6984806957</v>
      </c>
      <c r="P51" t="s">
        <v>3081</v>
      </c>
      <c r="Q51">
        <v>8840566</v>
      </c>
      <c r="R51">
        <v>890002395848</v>
      </c>
      <c r="S51" s="548">
        <v>1764</v>
      </c>
      <c r="T51" s="548">
        <v>41454</v>
      </c>
    </row>
    <row r="52" spans="1:20" x14ac:dyDescent="0.25">
      <c r="S52" t="s">
        <v>6780</v>
      </c>
      <c r="T52" t="s">
        <v>6781</v>
      </c>
    </row>
    <row r="53" spans="1:20" x14ac:dyDescent="0.25">
      <c r="A53">
        <v>7</v>
      </c>
      <c r="B53" s="645">
        <v>43840</v>
      </c>
      <c r="C53" s="645">
        <v>43840</v>
      </c>
      <c r="D53">
        <v>0</v>
      </c>
      <c r="E53">
        <v>30217096</v>
      </c>
      <c r="G53">
        <v>583</v>
      </c>
      <c r="H53" t="s">
        <v>6725</v>
      </c>
      <c r="I53" t="s">
        <v>6757</v>
      </c>
      <c r="J53" t="s">
        <v>3295</v>
      </c>
      <c r="K53">
        <v>60</v>
      </c>
      <c r="L53" s="645">
        <v>43837</v>
      </c>
      <c r="M53" s="645">
        <v>43840</v>
      </c>
      <c r="N53" t="s">
        <v>6727</v>
      </c>
      <c r="O53">
        <v>5150003884</v>
      </c>
      <c r="P53" t="s">
        <v>3081</v>
      </c>
      <c r="Q53">
        <v>8840570</v>
      </c>
      <c r="R53">
        <v>890002395848</v>
      </c>
      <c r="S53" s="548">
        <v>2030</v>
      </c>
      <c r="T53" s="548">
        <v>28826</v>
      </c>
    </row>
    <row r="54" spans="1:20" x14ac:dyDescent="0.25">
      <c r="A54">
        <v>7</v>
      </c>
      <c r="B54" s="645">
        <v>43840</v>
      </c>
      <c r="C54" s="645">
        <v>43840</v>
      </c>
      <c r="D54">
        <v>0</v>
      </c>
      <c r="G54">
        <v>583</v>
      </c>
      <c r="H54" t="s">
        <v>6725</v>
      </c>
      <c r="I54" t="s">
        <v>6757</v>
      </c>
      <c r="J54" t="s">
        <v>3295</v>
      </c>
      <c r="K54">
        <v>60</v>
      </c>
      <c r="L54" s="645">
        <v>43837</v>
      </c>
      <c r="M54" s="645">
        <v>43840</v>
      </c>
      <c r="N54" t="s">
        <v>6727</v>
      </c>
      <c r="O54">
        <v>6984805852</v>
      </c>
      <c r="P54" t="s">
        <v>3081</v>
      </c>
      <c r="S54">
        <v>336</v>
      </c>
      <c r="T54" s="548">
        <v>8400</v>
      </c>
    </row>
    <row r="55" spans="1:20" x14ac:dyDescent="0.25">
      <c r="S55" t="s">
        <v>6782</v>
      </c>
      <c r="T55" t="s">
        <v>6783</v>
      </c>
    </row>
    <row r="56" spans="1:20" x14ac:dyDescent="0.25">
      <c r="A56">
        <v>7</v>
      </c>
      <c r="B56" s="645">
        <v>43839</v>
      </c>
      <c r="C56" s="645">
        <v>43839</v>
      </c>
      <c r="D56">
        <v>0</v>
      </c>
      <c r="E56">
        <v>30217097</v>
      </c>
      <c r="G56">
        <v>583</v>
      </c>
      <c r="H56" t="s">
        <v>6725</v>
      </c>
      <c r="I56" t="s">
        <v>6757</v>
      </c>
      <c r="J56" t="s">
        <v>3295</v>
      </c>
      <c r="K56">
        <v>60</v>
      </c>
      <c r="L56" s="645">
        <v>43837</v>
      </c>
      <c r="M56" s="645">
        <v>43840</v>
      </c>
      <c r="N56" t="s">
        <v>6727</v>
      </c>
      <c r="O56">
        <v>5150003888</v>
      </c>
      <c r="P56" t="s">
        <v>3081</v>
      </c>
      <c r="Q56">
        <v>8840568</v>
      </c>
      <c r="R56">
        <v>890002395848</v>
      </c>
      <c r="S56" s="548">
        <v>2546</v>
      </c>
      <c r="T56" s="548">
        <v>34880</v>
      </c>
    </row>
    <row r="57" spans="1:20" x14ac:dyDescent="0.25">
      <c r="A57">
        <v>7</v>
      </c>
      <c r="B57" s="645">
        <v>43839</v>
      </c>
      <c r="C57" s="645">
        <v>43839</v>
      </c>
      <c r="D57">
        <v>0</v>
      </c>
      <c r="G57">
        <v>583</v>
      </c>
      <c r="H57" t="s">
        <v>6725</v>
      </c>
      <c r="I57" t="s">
        <v>6757</v>
      </c>
      <c r="J57" t="s">
        <v>3295</v>
      </c>
      <c r="K57">
        <v>60</v>
      </c>
      <c r="L57" s="645">
        <v>43837</v>
      </c>
      <c r="M57" s="645">
        <v>43840</v>
      </c>
      <c r="N57" t="s">
        <v>6727</v>
      </c>
      <c r="O57">
        <v>5150003892</v>
      </c>
      <c r="P57" t="s">
        <v>3081</v>
      </c>
      <c r="S57">
        <v>272</v>
      </c>
      <c r="T57" s="548">
        <v>3726</v>
      </c>
    </row>
    <row r="58" spans="1:20" x14ac:dyDescent="0.25">
      <c r="S58" t="s">
        <v>6784</v>
      </c>
      <c r="T58" t="s">
        <v>6785</v>
      </c>
    </row>
    <row r="59" spans="1:20" x14ac:dyDescent="0.25">
      <c r="A59">
        <v>7</v>
      </c>
      <c r="B59" s="645">
        <v>43839</v>
      </c>
      <c r="C59" s="645">
        <v>43839</v>
      </c>
      <c r="D59">
        <v>0</v>
      </c>
      <c r="E59">
        <v>30217098</v>
      </c>
      <c r="G59">
        <v>583</v>
      </c>
      <c r="H59" t="s">
        <v>6725</v>
      </c>
      <c r="I59" t="s">
        <v>6757</v>
      </c>
      <c r="J59" t="s">
        <v>3295</v>
      </c>
      <c r="K59">
        <v>60</v>
      </c>
      <c r="L59" s="645">
        <v>43837</v>
      </c>
      <c r="M59" s="645">
        <v>43840</v>
      </c>
      <c r="N59" t="s">
        <v>6727</v>
      </c>
      <c r="O59">
        <v>5150078356</v>
      </c>
      <c r="P59" t="s">
        <v>3081</v>
      </c>
      <c r="Q59">
        <v>8840572</v>
      </c>
      <c r="R59">
        <v>890002395848</v>
      </c>
      <c r="S59" s="548">
        <v>3488</v>
      </c>
      <c r="T59" s="548">
        <v>24067</v>
      </c>
    </row>
    <row r="60" spans="1:20" x14ac:dyDescent="0.25">
      <c r="S60" t="s">
        <v>6786</v>
      </c>
      <c r="T60" t="s">
        <v>6787</v>
      </c>
    </row>
    <row r="61" spans="1:20" x14ac:dyDescent="0.25">
      <c r="A61">
        <v>7</v>
      </c>
      <c r="B61" s="645">
        <v>43839</v>
      </c>
      <c r="C61" s="645">
        <v>43839</v>
      </c>
      <c r="D61">
        <v>0</v>
      </c>
      <c r="E61">
        <v>30217099</v>
      </c>
      <c r="G61">
        <v>583</v>
      </c>
      <c r="H61" t="s">
        <v>6725</v>
      </c>
      <c r="I61" t="s">
        <v>6757</v>
      </c>
      <c r="J61" t="s">
        <v>3295</v>
      </c>
      <c r="K61">
        <v>60</v>
      </c>
      <c r="L61" s="645">
        <v>43837</v>
      </c>
      <c r="M61" s="645">
        <v>43840</v>
      </c>
      <c r="N61" t="s">
        <v>6727</v>
      </c>
      <c r="O61">
        <v>5150078353</v>
      </c>
      <c r="P61" t="s">
        <v>3081</v>
      </c>
      <c r="Q61">
        <v>8840562</v>
      </c>
      <c r="R61">
        <v>890002395848</v>
      </c>
      <c r="S61" s="548">
        <v>3697</v>
      </c>
      <c r="T61" s="548">
        <v>25509</v>
      </c>
    </row>
    <row r="62" spans="1:20" x14ac:dyDescent="0.25">
      <c r="A62">
        <v>7</v>
      </c>
      <c r="B62" s="645">
        <v>43839</v>
      </c>
      <c r="C62" s="645">
        <v>43839</v>
      </c>
      <c r="D62">
        <v>0</v>
      </c>
      <c r="G62">
        <v>583</v>
      </c>
      <c r="H62" t="s">
        <v>6725</v>
      </c>
      <c r="I62" t="s">
        <v>6757</v>
      </c>
      <c r="J62" t="s">
        <v>3295</v>
      </c>
      <c r="K62">
        <v>60</v>
      </c>
      <c r="L62" s="645">
        <v>43837</v>
      </c>
      <c r="M62" s="645">
        <v>43840</v>
      </c>
      <c r="N62" t="s">
        <v>6727</v>
      </c>
      <c r="O62">
        <v>6984805852</v>
      </c>
      <c r="P62" t="s">
        <v>3081</v>
      </c>
      <c r="S62">
        <v>270</v>
      </c>
      <c r="T62" s="548">
        <v>6750</v>
      </c>
    </row>
    <row r="63" spans="1:20" x14ac:dyDescent="0.25">
      <c r="A63">
        <v>7</v>
      </c>
      <c r="B63" s="645">
        <v>43839</v>
      </c>
      <c r="C63" s="645">
        <v>43839</v>
      </c>
      <c r="D63">
        <v>0</v>
      </c>
      <c r="G63">
        <v>583</v>
      </c>
      <c r="H63" t="s">
        <v>6725</v>
      </c>
      <c r="I63" t="s">
        <v>6757</v>
      </c>
      <c r="J63" t="s">
        <v>3295</v>
      </c>
      <c r="K63">
        <v>60</v>
      </c>
      <c r="L63" s="645">
        <v>43837</v>
      </c>
      <c r="M63" s="645">
        <v>43840</v>
      </c>
      <c r="N63" t="s">
        <v>6727</v>
      </c>
      <c r="O63">
        <v>6984806957</v>
      </c>
      <c r="P63" t="s">
        <v>3081</v>
      </c>
      <c r="S63">
        <v>448</v>
      </c>
      <c r="T63" s="548">
        <v>10528</v>
      </c>
    </row>
    <row r="64" spans="1:20" x14ac:dyDescent="0.25">
      <c r="S64" t="s">
        <v>6788</v>
      </c>
      <c r="T64" t="s">
        <v>6789</v>
      </c>
    </row>
    <row r="65" spans="1:20" x14ac:dyDescent="0.25">
      <c r="A65">
        <v>7</v>
      </c>
      <c r="B65" s="645">
        <v>43840</v>
      </c>
      <c r="C65" s="645">
        <v>43840</v>
      </c>
      <c r="D65">
        <v>0</v>
      </c>
      <c r="E65">
        <v>30217101</v>
      </c>
      <c r="G65">
        <v>583</v>
      </c>
      <c r="H65" t="s">
        <v>6725</v>
      </c>
      <c r="I65" t="s">
        <v>6757</v>
      </c>
      <c r="J65" t="s">
        <v>3295</v>
      </c>
      <c r="K65">
        <v>60</v>
      </c>
      <c r="L65" s="645">
        <v>43837</v>
      </c>
      <c r="M65" s="645">
        <v>43840</v>
      </c>
      <c r="N65" t="s">
        <v>6727</v>
      </c>
      <c r="O65">
        <v>100804</v>
      </c>
      <c r="P65" t="s">
        <v>3081</v>
      </c>
      <c r="Q65">
        <v>8840572</v>
      </c>
      <c r="R65">
        <v>890002395848</v>
      </c>
      <c r="S65" s="548">
        <v>7109</v>
      </c>
      <c r="T65">
        <v>0</v>
      </c>
    </row>
    <row r="66" spans="1:20" x14ac:dyDescent="0.25">
      <c r="S66" t="s">
        <v>6790</v>
      </c>
      <c r="T66" t="s">
        <v>6777</v>
      </c>
    </row>
    <row r="67" spans="1:20" x14ac:dyDescent="0.25">
      <c r="A67">
        <v>7</v>
      </c>
      <c r="B67" s="645">
        <v>43838</v>
      </c>
      <c r="C67" s="645">
        <v>43838</v>
      </c>
      <c r="D67">
        <v>0</v>
      </c>
      <c r="E67">
        <v>30217115</v>
      </c>
      <c r="G67">
        <v>583</v>
      </c>
      <c r="H67" t="s">
        <v>6725</v>
      </c>
      <c r="I67" t="s">
        <v>6757</v>
      </c>
      <c r="J67" t="s">
        <v>3295</v>
      </c>
      <c r="K67">
        <v>60</v>
      </c>
      <c r="L67" s="645">
        <v>43837</v>
      </c>
      <c r="M67" s="645">
        <v>43839</v>
      </c>
      <c r="N67" t="s">
        <v>6727</v>
      </c>
      <c r="O67">
        <v>5150003559</v>
      </c>
      <c r="P67" t="s">
        <v>3081</v>
      </c>
      <c r="Q67">
        <v>8840560</v>
      </c>
      <c r="R67">
        <v>890002395848</v>
      </c>
      <c r="S67" s="548">
        <v>1070</v>
      </c>
      <c r="T67" s="548">
        <v>15836</v>
      </c>
    </row>
    <row r="68" spans="1:20" x14ac:dyDescent="0.25">
      <c r="A68">
        <v>7</v>
      </c>
      <c r="B68" s="645">
        <v>43838</v>
      </c>
      <c r="C68" s="645">
        <v>43838</v>
      </c>
      <c r="D68">
        <v>0</v>
      </c>
      <c r="G68">
        <v>583</v>
      </c>
      <c r="H68" t="s">
        <v>6725</v>
      </c>
      <c r="I68" t="s">
        <v>6757</v>
      </c>
      <c r="J68" t="s">
        <v>3295</v>
      </c>
      <c r="K68">
        <v>60</v>
      </c>
      <c r="L68" s="645">
        <v>43837</v>
      </c>
      <c r="M68" s="645">
        <v>43839</v>
      </c>
      <c r="N68" t="s">
        <v>6727</v>
      </c>
      <c r="O68">
        <v>5150003884</v>
      </c>
      <c r="P68" t="s">
        <v>3081</v>
      </c>
      <c r="S68">
        <v>136</v>
      </c>
      <c r="T68" s="548">
        <v>1931</v>
      </c>
    </row>
    <row r="69" spans="1:20" x14ac:dyDescent="0.25">
      <c r="A69">
        <v>7</v>
      </c>
      <c r="B69" s="645">
        <v>43838</v>
      </c>
      <c r="C69" s="645">
        <v>43838</v>
      </c>
      <c r="D69">
        <v>0</v>
      </c>
      <c r="G69">
        <v>583</v>
      </c>
      <c r="H69" t="s">
        <v>6725</v>
      </c>
      <c r="I69" t="s">
        <v>6757</v>
      </c>
      <c r="J69" t="s">
        <v>3295</v>
      </c>
      <c r="K69">
        <v>60</v>
      </c>
      <c r="L69" s="645">
        <v>43837</v>
      </c>
      <c r="M69" s="645">
        <v>43839</v>
      </c>
      <c r="N69" t="s">
        <v>6727</v>
      </c>
      <c r="O69">
        <v>5150078354</v>
      </c>
      <c r="P69" t="s">
        <v>3081</v>
      </c>
      <c r="S69" s="548">
        <v>2580</v>
      </c>
      <c r="T69" s="548">
        <v>17802</v>
      </c>
    </row>
    <row r="70" spans="1:20" x14ac:dyDescent="0.25">
      <c r="S70" t="s">
        <v>6791</v>
      </c>
      <c r="T70" t="s">
        <v>6792</v>
      </c>
    </row>
    <row r="71" spans="1:20" x14ac:dyDescent="0.25">
      <c r="A71">
        <v>7</v>
      </c>
      <c r="B71" s="645">
        <v>43846</v>
      </c>
      <c r="C71" s="645">
        <v>43839</v>
      </c>
      <c r="D71">
        <v>-7</v>
      </c>
      <c r="E71">
        <v>30217398</v>
      </c>
      <c r="G71">
        <v>69</v>
      </c>
      <c r="H71" t="s">
        <v>6752</v>
      </c>
      <c r="I71" t="s">
        <v>6753</v>
      </c>
      <c r="J71" t="s">
        <v>6754</v>
      </c>
      <c r="K71">
        <v>60</v>
      </c>
      <c r="L71" s="645">
        <v>43838</v>
      </c>
      <c r="M71" s="645">
        <v>43842</v>
      </c>
      <c r="O71">
        <v>69153</v>
      </c>
      <c r="P71" t="s">
        <v>3081</v>
      </c>
      <c r="S71">
        <v>600</v>
      </c>
      <c r="T71" s="548">
        <v>15000</v>
      </c>
    </row>
    <row r="72" spans="1:20" x14ac:dyDescent="0.25">
      <c r="A72">
        <v>7</v>
      </c>
      <c r="B72" s="645">
        <v>43846</v>
      </c>
      <c r="C72" s="645">
        <v>43839</v>
      </c>
      <c r="D72">
        <v>-7</v>
      </c>
      <c r="G72">
        <v>69</v>
      </c>
      <c r="H72" t="s">
        <v>6752</v>
      </c>
      <c r="I72" t="s">
        <v>6753</v>
      </c>
      <c r="J72" t="s">
        <v>6754</v>
      </c>
      <c r="K72">
        <v>60</v>
      </c>
      <c r="L72" s="645">
        <v>43838</v>
      </c>
      <c r="M72" s="645">
        <v>43842</v>
      </c>
      <c r="O72">
        <v>69154</v>
      </c>
      <c r="P72" t="s">
        <v>3081</v>
      </c>
      <c r="S72">
        <v>481</v>
      </c>
      <c r="T72" s="548">
        <v>1924</v>
      </c>
    </row>
    <row r="73" spans="1:20" x14ac:dyDescent="0.25">
      <c r="A73">
        <v>7</v>
      </c>
      <c r="B73" s="645">
        <v>43846</v>
      </c>
      <c r="C73" s="645">
        <v>43839</v>
      </c>
      <c r="D73">
        <v>-7</v>
      </c>
      <c r="G73">
        <v>69</v>
      </c>
      <c r="H73" t="s">
        <v>6752</v>
      </c>
      <c r="I73" t="s">
        <v>6753</v>
      </c>
      <c r="J73" t="s">
        <v>6754</v>
      </c>
      <c r="K73">
        <v>60</v>
      </c>
      <c r="L73" s="645">
        <v>43838</v>
      </c>
      <c r="M73" s="645">
        <v>43842</v>
      </c>
      <c r="O73">
        <v>69155</v>
      </c>
      <c r="P73" t="s">
        <v>3081</v>
      </c>
      <c r="S73">
        <v>600</v>
      </c>
      <c r="T73">
        <v>600</v>
      </c>
    </row>
    <row r="74" spans="1:20" x14ac:dyDescent="0.25">
      <c r="S74" t="s">
        <v>6793</v>
      </c>
      <c r="T74" t="s">
        <v>6794</v>
      </c>
    </row>
    <row r="75" spans="1:20" x14ac:dyDescent="0.25">
      <c r="A75">
        <v>7</v>
      </c>
      <c r="B75" s="645">
        <v>43840</v>
      </c>
      <c r="C75" s="645">
        <v>43840</v>
      </c>
      <c r="D75">
        <v>0</v>
      </c>
      <c r="E75">
        <v>30218361</v>
      </c>
      <c r="G75">
        <v>583</v>
      </c>
      <c r="H75" t="s">
        <v>6725</v>
      </c>
      <c r="I75" t="s">
        <v>6757</v>
      </c>
      <c r="J75" t="s">
        <v>3295</v>
      </c>
      <c r="K75">
        <v>60</v>
      </c>
      <c r="L75" s="645">
        <v>43839</v>
      </c>
      <c r="M75" s="645">
        <v>43843</v>
      </c>
      <c r="N75" t="s">
        <v>6727</v>
      </c>
      <c r="O75">
        <v>6984806304</v>
      </c>
      <c r="P75" t="s">
        <v>3081</v>
      </c>
      <c r="Q75">
        <v>8845040</v>
      </c>
      <c r="R75">
        <v>890002395848</v>
      </c>
      <c r="S75" s="548">
        <v>1764</v>
      </c>
      <c r="T75" s="548">
        <v>42512</v>
      </c>
    </row>
    <row r="76" spans="1:20" x14ac:dyDescent="0.25">
      <c r="S76" t="s">
        <v>6780</v>
      </c>
      <c r="T76" t="s">
        <v>6795</v>
      </c>
    </row>
    <row r="77" spans="1:20" x14ac:dyDescent="0.25">
      <c r="A77">
        <v>7</v>
      </c>
      <c r="B77" s="645">
        <v>43840</v>
      </c>
      <c r="C77" s="645">
        <v>43840</v>
      </c>
      <c r="D77">
        <v>0</v>
      </c>
      <c r="E77">
        <v>30218362</v>
      </c>
      <c r="G77">
        <v>583</v>
      </c>
      <c r="H77" t="s">
        <v>6725</v>
      </c>
      <c r="I77" t="s">
        <v>6757</v>
      </c>
      <c r="J77" t="s">
        <v>3295</v>
      </c>
      <c r="K77">
        <v>60</v>
      </c>
      <c r="L77" s="645">
        <v>43839</v>
      </c>
      <c r="M77" s="645">
        <v>43843</v>
      </c>
      <c r="N77" t="s">
        <v>6727</v>
      </c>
      <c r="O77">
        <v>6984806304</v>
      </c>
      <c r="P77" t="s">
        <v>3081</v>
      </c>
      <c r="Q77">
        <v>8845042</v>
      </c>
      <c r="R77">
        <v>890002395848</v>
      </c>
      <c r="S77" s="548">
        <v>1764</v>
      </c>
      <c r="T77" s="548">
        <v>42512</v>
      </c>
    </row>
    <row r="78" spans="1:20" x14ac:dyDescent="0.25">
      <c r="S78" t="s">
        <v>6780</v>
      </c>
      <c r="T78" t="s">
        <v>6795</v>
      </c>
    </row>
    <row r="79" spans="1:20" x14ac:dyDescent="0.25">
      <c r="A79">
        <v>7</v>
      </c>
      <c r="B79" s="645">
        <v>43840</v>
      </c>
      <c r="C79" s="645">
        <v>43840</v>
      </c>
      <c r="D79">
        <v>0</v>
      </c>
      <c r="E79">
        <v>30218363</v>
      </c>
      <c r="G79">
        <v>583</v>
      </c>
      <c r="H79" t="s">
        <v>6725</v>
      </c>
      <c r="I79" t="s">
        <v>6757</v>
      </c>
      <c r="J79" t="s">
        <v>3295</v>
      </c>
      <c r="K79">
        <v>60</v>
      </c>
      <c r="L79" s="645">
        <v>43839</v>
      </c>
      <c r="M79" s="645">
        <v>43843</v>
      </c>
      <c r="N79" t="s">
        <v>6727</v>
      </c>
      <c r="O79">
        <v>6984806270</v>
      </c>
      <c r="P79" t="s">
        <v>3081</v>
      </c>
      <c r="Q79">
        <v>8845044</v>
      </c>
      <c r="R79">
        <v>890002395848</v>
      </c>
      <c r="S79" s="548">
        <v>1680</v>
      </c>
      <c r="T79" s="548">
        <v>42000</v>
      </c>
    </row>
    <row r="80" spans="1:20" x14ac:dyDescent="0.25">
      <c r="S80" t="s">
        <v>6796</v>
      </c>
      <c r="T80" t="s">
        <v>6797</v>
      </c>
    </row>
    <row r="81" spans="1:20" x14ac:dyDescent="0.25">
      <c r="A81">
        <v>7</v>
      </c>
      <c r="B81" s="645">
        <v>43840</v>
      </c>
      <c r="C81" s="645">
        <v>43840</v>
      </c>
      <c r="D81">
        <v>0</v>
      </c>
      <c r="E81">
        <v>30218364</v>
      </c>
      <c r="G81">
        <v>583</v>
      </c>
      <c r="H81" t="s">
        <v>6725</v>
      </c>
      <c r="I81" t="s">
        <v>6757</v>
      </c>
      <c r="J81" t="s">
        <v>3295</v>
      </c>
      <c r="K81">
        <v>60</v>
      </c>
      <c r="L81" s="645">
        <v>43839</v>
      </c>
      <c r="M81" s="645">
        <v>43843</v>
      </c>
      <c r="N81" t="s">
        <v>6727</v>
      </c>
      <c r="O81">
        <v>6984806668</v>
      </c>
      <c r="P81" t="s">
        <v>3081</v>
      </c>
      <c r="Q81">
        <v>8845046</v>
      </c>
      <c r="R81">
        <v>890002395848</v>
      </c>
      <c r="S81" s="548">
        <v>1773</v>
      </c>
      <c r="T81" s="548">
        <v>41666</v>
      </c>
    </row>
    <row r="82" spans="1:20" x14ac:dyDescent="0.25">
      <c r="S82" t="s">
        <v>6798</v>
      </c>
      <c r="T82" t="s">
        <v>6799</v>
      </c>
    </row>
    <row r="83" spans="1:20" x14ac:dyDescent="0.25">
      <c r="A83">
        <v>7</v>
      </c>
      <c r="B83" s="645">
        <v>43840</v>
      </c>
      <c r="C83" s="645">
        <v>43840</v>
      </c>
      <c r="D83">
        <v>0</v>
      </c>
      <c r="E83">
        <v>30218365</v>
      </c>
      <c r="G83">
        <v>583</v>
      </c>
      <c r="H83" t="s">
        <v>6725</v>
      </c>
      <c r="I83" t="s">
        <v>6757</v>
      </c>
      <c r="J83" t="s">
        <v>3295</v>
      </c>
      <c r="K83">
        <v>60</v>
      </c>
      <c r="L83" s="645">
        <v>43839</v>
      </c>
      <c r="M83" s="645">
        <v>43843</v>
      </c>
      <c r="N83" t="s">
        <v>6727</v>
      </c>
      <c r="O83">
        <v>6984806361</v>
      </c>
      <c r="P83" t="s">
        <v>3081</v>
      </c>
      <c r="Q83">
        <v>8845038</v>
      </c>
      <c r="R83">
        <v>890002395848</v>
      </c>
      <c r="S83" s="548">
        <v>1848</v>
      </c>
      <c r="T83" s="548">
        <v>43058</v>
      </c>
    </row>
    <row r="84" spans="1:20" x14ac:dyDescent="0.25">
      <c r="S84" t="s">
        <v>6800</v>
      </c>
      <c r="T84" t="s">
        <v>6801</v>
      </c>
    </row>
    <row r="85" spans="1:20" x14ac:dyDescent="0.25">
      <c r="A85">
        <v>7</v>
      </c>
      <c r="B85" s="645">
        <v>43843</v>
      </c>
      <c r="C85" s="645">
        <v>43843</v>
      </c>
      <c r="D85">
        <v>0</v>
      </c>
      <c r="E85">
        <v>30218367</v>
      </c>
      <c r="G85">
        <v>583</v>
      </c>
      <c r="H85" t="s">
        <v>6725</v>
      </c>
      <c r="I85" t="s">
        <v>6757</v>
      </c>
      <c r="J85" t="s">
        <v>3295</v>
      </c>
      <c r="K85">
        <v>60</v>
      </c>
      <c r="L85" s="645">
        <v>43839</v>
      </c>
      <c r="M85" s="645">
        <v>43843</v>
      </c>
      <c r="N85" t="s">
        <v>6727</v>
      </c>
      <c r="O85">
        <v>5150002780</v>
      </c>
      <c r="P85" t="s">
        <v>3081</v>
      </c>
      <c r="Q85">
        <v>8845052</v>
      </c>
      <c r="R85">
        <v>890002395848</v>
      </c>
      <c r="S85">
        <v>743</v>
      </c>
      <c r="T85" s="548">
        <v>10179</v>
      </c>
    </row>
    <row r="86" spans="1:20" x14ac:dyDescent="0.25">
      <c r="A86">
        <v>7</v>
      </c>
      <c r="B86" s="645">
        <v>43843</v>
      </c>
      <c r="C86" s="645">
        <v>43843</v>
      </c>
      <c r="D86">
        <v>0</v>
      </c>
      <c r="G86">
        <v>583</v>
      </c>
      <c r="H86" t="s">
        <v>6725</v>
      </c>
      <c r="I86" t="s">
        <v>6757</v>
      </c>
      <c r="J86" t="s">
        <v>3295</v>
      </c>
      <c r="K86">
        <v>60</v>
      </c>
      <c r="L86" s="645">
        <v>43839</v>
      </c>
      <c r="M86" s="645">
        <v>43843</v>
      </c>
      <c r="N86" t="s">
        <v>6727</v>
      </c>
      <c r="O86">
        <v>5150003892</v>
      </c>
      <c r="P86" t="s">
        <v>3081</v>
      </c>
      <c r="S86">
        <v>35</v>
      </c>
      <c r="T86">
        <v>480</v>
      </c>
    </row>
    <row r="87" spans="1:20" x14ac:dyDescent="0.25">
      <c r="A87">
        <v>7</v>
      </c>
      <c r="B87" s="645">
        <v>43843</v>
      </c>
      <c r="C87" s="645">
        <v>43843</v>
      </c>
      <c r="D87">
        <v>0</v>
      </c>
      <c r="G87">
        <v>583</v>
      </c>
      <c r="H87" t="s">
        <v>6725</v>
      </c>
      <c r="I87" t="s">
        <v>6757</v>
      </c>
      <c r="J87" t="s">
        <v>3295</v>
      </c>
      <c r="K87">
        <v>60</v>
      </c>
      <c r="L87" s="645">
        <v>43839</v>
      </c>
      <c r="M87" s="645">
        <v>43843</v>
      </c>
      <c r="N87" t="s">
        <v>6727</v>
      </c>
      <c r="O87">
        <v>5150003892</v>
      </c>
      <c r="P87" t="s">
        <v>3081</v>
      </c>
      <c r="S87">
        <v>826</v>
      </c>
      <c r="T87" s="548">
        <v>11316</v>
      </c>
    </row>
    <row r="88" spans="1:20" x14ac:dyDescent="0.25">
      <c r="A88">
        <v>7</v>
      </c>
      <c r="B88" s="645">
        <v>43843</v>
      </c>
      <c r="C88" s="645">
        <v>43843</v>
      </c>
      <c r="D88">
        <v>0</v>
      </c>
      <c r="G88">
        <v>583</v>
      </c>
      <c r="H88" t="s">
        <v>6725</v>
      </c>
      <c r="I88" t="s">
        <v>6757</v>
      </c>
      <c r="J88" t="s">
        <v>3295</v>
      </c>
      <c r="K88">
        <v>60</v>
      </c>
      <c r="L88" s="645">
        <v>43839</v>
      </c>
      <c r="M88" s="645">
        <v>43843</v>
      </c>
      <c r="N88" t="s">
        <v>6727</v>
      </c>
      <c r="O88">
        <v>5150003915</v>
      </c>
      <c r="P88" t="s">
        <v>3081</v>
      </c>
      <c r="S88">
        <v>317</v>
      </c>
      <c r="T88" s="548">
        <v>4755</v>
      </c>
    </row>
    <row r="89" spans="1:20" x14ac:dyDescent="0.25">
      <c r="A89">
        <v>7</v>
      </c>
      <c r="B89" s="645">
        <v>43843</v>
      </c>
      <c r="C89" s="645">
        <v>43843</v>
      </c>
      <c r="D89">
        <v>0</v>
      </c>
      <c r="G89">
        <v>583</v>
      </c>
      <c r="H89" t="s">
        <v>6725</v>
      </c>
      <c r="I89" t="s">
        <v>6757</v>
      </c>
      <c r="J89" t="s">
        <v>3295</v>
      </c>
      <c r="K89">
        <v>60</v>
      </c>
      <c r="L89" s="645">
        <v>43839</v>
      </c>
      <c r="M89" s="645">
        <v>43843</v>
      </c>
      <c r="N89" t="s">
        <v>6727</v>
      </c>
      <c r="O89">
        <v>5150024312</v>
      </c>
      <c r="P89" t="s">
        <v>3081</v>
      </c>
      <c r="S89">
        <v>70</v>
      </c>
      <c r="T89" s="548">
        <v>1036</v>
      </c>
    </row>
    <row r="90" spans="1:20" x14ac:dyDescent="0.25">
      <c r="S90" t="s">
        <v>6802</v>
      </c>
      <c r="T90" t="s">
        <v>6803</v>
      </c>
    </row>
    <row r="91" spans="1:20" x14ac:dyDescent="0.25">
      <c r="A91">
        <v>7</v>
      </c>
      <c r="B91" s="645">
        <v>43843</v>
      </c>
      <c r="C91" s="645">
        <v>43843</v>
      </c>
      <c r="D91">
        <v>0</v>
      </c>
      <c r="E91">
        <v>30218369</v>
      </c>
      <c r="G91">
        <v>583</v>
      </c>
      <c r="H91" t="s">
        <v>6725</v>
      </c>
      <c r="I91" t="s">
        <v>6757</v>
      </c>
      <c r="J91" t="s">
        <v>3295</v>
      </c>
      <c r="K91">
        <v>60</v>
      </c>
      <c r="L91" s="645">
        <v>43839</v>
      </c>
      <c r="M91" s="645">
        <v>43843</v>
      </c>
      <c r="N91" t="s">
        <v>6727</v>
      </c>
      <c r="O91">
        <v>5150003883</v>
      </c>
      <c r="P91" t="s">
        <v>3081</v>
      </c>
      <c r="Q91">
        <v>8845054</v>
      </c>
      <c r="R91">
        <v>890002395848</v>
      </c>
      <c r="S91" s="548">
        <v>1984</v>
      </c>
      <c r="T91" s="548">
        <v>27181</v>
      </c>
    </row>
    <row r="92" spans="1:20" x14ac:dyDescent="0.25">
      <c r="S92" t="s">
        <v>6804</v>
      </c>
      <c r="T92" t="s">
        <v>6805</v>
      </c>
    </row>
    <row r="93" spans="1:20" x14ac:dyDescent="0.25">
      <c r="A93">
        <v>7</v>
      </c>
      <c r="B93" s="645">
        <v>43843</v>
      </c>
      <c r="C93" s="645">
        <v>43843</v>
      </c>
      <c r="D93">
        <v>0</v>
      </c>
      <c r="E93">
        <v>30218370</v>
      </c>
      <c r="G93">
        <v>583</v>
      </c>
      <c r="H93" t="s">
        <v>6725</v>
      </c>
      <c r="I93" t="s">
        <v>6757</v>
      </c>
      <c r="J93" t="s">
        <v>3295</v>
      </c>
      <c r="K93">
        <v>60</v>
      </c>
      <c r="L93" s="645">
        <v>43839</v>
      </c>
      <c r="M93" s="645">
        <v>43843</v>
      </c>
      <c r="N93" t="s">
        <v>6727</v>
      </c>
      <c r="O93">
        <v>5150003889</v>
      </c>
      <c r="P93" t="s">
        <v>3081</v>
      </c>
      <c r="Q93">
        <v>8845050</v>
      </c>
      <c r="R93">
        <v>890002395848</v>
      </c>
      <c r="S93" s="548">
        <v>2312</v>
      </c>
      <c r="T93" s="548">
        <v>31674</v>
      </c>
    </row>
    <row r="94" spans="1:20" x14ac:dyDescent="0.25">
      <c r="S94" t="s">
        <v>6806</v>
      </c>
      <c r="T94" t="s">
        <v>6807</v>
      </c>
    </row>
    <row r="95" spans="1:20" x14ac:dyDescent="0.25">
      <c r="A95">
        <v>7</v>
      </c>
      <c r="B95" s="645">
        <v>43843</v>
      </c>
      <c r="C95" s="645">
        <v>43843</v>
      </c>
      <c r="D95">
        <v>0</v>
      </c>
      <c r="E95">
        <v>30218371</v>
      </c>
      <c r="G95">
        <v>583</v>
      </c>
      <c r="H95" t="s">
        <v>6725</v>
      </c>
      <c r="I95" t="s">
        <v>6757</v>
      </c>
      <c r="J95" t="s">
        <v>3295</v>
      </c>
      <c r="K95">
        <v>60</v>
      </c>
      <c r="L95" s="645">
        <v>43839</v>
      </c>
      <c r="M95" s="645">
        <v>43843</v>
      </c>
      <c r="N95" t="s">
        <v>6727</v>
      </c>
      <c r="O95">
        <v>6984805852</v>
      </c>
      <c r="P95" t="s">
        <v>3081</v>
      </c>
      <c r="Q95">
        <v>8845056</v>
      </c>
      <c r="R95">
        <v>890002395848</v>
      </c>
      <c r="S95">
        <v>336</v>
      </c>
      <c r="T95" s="548">
        <v>8400</v>
      </c>
    </row>
    <row r="96" spans="1:20" x14ac:dyDescent="0.25">
      <c r="A96">
        <v>7</v>
      </c>
      <c r="B96" s="645">
        <v>43843</v>
      </c>
      <c r="C96" s="645">
        <v>43843</v>
      </c>
      <c r="D96">
        <v>0</v>
      </c>
      <c r="G96">
        <v>583</v>
      </c>
      <c r="H96" t="s">
        <v>6725</v>
      </c>
      <c r="I96" t="s">
        <v>6757</v>
      </c>
      <c r="J96" t="s">
        <v>3295</v>
      </c>
      <c r="K96">
        <v>60</v>
      </c>
      <c r="L96" s="645">
        <v>43839</v>
      </c>
      <c r="M96" s="645">
        <v>43843</v>
      </c>
      <c r="N96" t="s">
        <v>6727</v>
      </c>
      <c r="O96">
        <v>6984806783</v>
      </c>
      <c r="P96" t="s">
        <v>3081</v>
      </c>
      <c r="S96">
        <v>0</v>
      </c>
      <c r="T96" s="548">
        <v>16356</v>
      </c>
    </row>
    <row r="97" spans="1:20" x14ac:dyDescent="0.25">
      <c r="S97" t="s">
        <v>6808</v>
      </c>
      <c r="T97" t="s">
        <v>6809</v>
      </c>
    </row>
    <row r="98" spans="1:20" x14ac:dyDescent="0.25">
      <c r="A98">
        <v>7</v>
      </c>
      <c r="B98" s="645">
        <v>43843</v>
      </c>
      <c r="C98" s="645">
        <v>43843</v>
      </c>
      <c r="D98">
        <v>0</v>
      </c>
      <c r="E98">
        <v>30218373</v>
      </c>
      <c r="G98">
        <v>583</v>
      </c>
      <c r="H98" t="s">
        <v>6725</v>
      </c>
      <c r="I98" t="s">
        <v>6757</v>
      </c>
      <c r="J98" t="s">
        <v>3295</v>
      </c>
      <c r="K98">
        <v>60</v>
      </c>
      <c r="L98" s="645">
        <v>43839</v>
      </c>
      <c r="M98" s="645">
        <v>43843</v>
      </c>
      <c r="N98" t="s">
        <v>6727</v>
      </c>
      <c r="O98">
        <v>6984806270</v>
      </c>
      <c r="P98" t="s">
        <v>3081</v>
      </c>
      <c r="Q98">
        <v>8845048</v>
      </c>
      <c r="R98">
        <v>890002395848</v>
      </c>
      <c r="S98">
        <v>322</v>
      </c>
      <c r="T98" s="548">
        <v>8050</v>
      </c>
    </row>
    <row r="99" spans="1:20" x14ac:dyDescent="0.25">
      <c r="A99">
        <v>7</v>
      </c>
      <c r="B99" s="645">
        <v>43843</v>
      </c>
      <c r="C99" s="645">
        <v>43843</v>
      </c>
      <c r="D99">
        <v>0</v>
      </c>
      <c r="G99">
        <v>583</v>
      </c>
      <c r="H99" t="s">
        <v>6725</v>
      </c>
      <c r="I99" t="s">
        <v>6757</v>
      </c>
      <c r="J99" t="s">
        <v>3295</v>
      </c>
      <c r="K99">
        <v>60</v>
      </c>
      <c r="L99" s="645">
        <v>43839</v>
      </c>
      <c r="M99" s="645">
        <v>43843</v>
      </c>
      <c r="N99" t="s">
        <v>6727</v>
      </c>
      <c r="O99">
        <v>6984806304</v>
      </c>
      <c r="P99" t="s">
        <v>3081</v>
      </c>
      <c r="S99">
        <v>324</v>
      </c>
      <c r="T99" s="548">
        <v>7808</v>
      </c>
    </row>
    <row r="100" spans="1:20" x14ac:dyDescent="0.25">
      <c r="A100">
        <v>7</v>
      </c>
      <c r="B100" s="645">
        <v>43843</v>
      </c>
      <c r="C100" s="645">
        <v>43843</v>
      </c>
      <c r="D100">
        <v>0</v>
      </c>
      <c r="G100">
        <v>583</v>
      </c>
      <c r="H100" t="s">
        <v>6725</v>
      </c>
      <c r="I100" t="s">
        <v>6757</v>
      </c>
      <c r="J100" t="s">
        <v>3295</v>
      </c>
      <c r="K100">
        <v>60</v>
      </c>
      <c r="L100" s="645">
        <v>43839</v>
      </c>
      <c r="M100" s="645">
        <v>43843</v>
      </c>
      <c r="N100" t="s">
        <v>6727</v>
      </c>
      <c r="O100">
        <v>6984806361</v>
      </c>
      <c r="P100" t="s">
        <v>3081</v>
      </c>
      <c r="S100">
        <v>534</v>
      </c>
      <c r="T100" s="548">
        <v>12442</v>
      </c>
    </row>
    <row r="101" spans="1:20" x14ac:dyDescent="0.25">
      <c r="A101">
        <v>7</v>
      </c>
      <c r="B101" s="645">
        <v>43843</v>
      </c>
      <c r="C101" s="645">
        <v>43843</v>
      </c>
      <c r="D101">
        <v>0</v>
      </c>
      <c r="G101">
        <v>583</v>
      </c>
      <c r="H101" t="s">
        <v>6725</v>
      </c>
      <c r="I101" t="s">
        <v>6757</v>
      </c>
      <c r="J101" t="s">
        <v>3295</v>
      </c>
      <c r="K101">
        <v>60</v>
      </c>
      <c r="L101" s="645">
        <v>43839</v>
      </c>
      <c r="M101" s="645">
        <v>43843</v>
      </c>
      <c r="N101" t="s">
        <v>6727</v>
      </c>
      <c r="O101">
        <v>6984806668</v>
      </c>
      <c r="P101" t="s">
        <v>3081</v>
      </c>
      <c r="S101">
        <v>371</v>
      </c>
      <c r="T101" s="548">
        <v>8719</v>
      </c>
    </row>
    <row r="102" spans="1:20" x14ac:dyDescent="0.25">
      <c r="S102" t="s">
        <v>6810</v>
      </c>
      <c r="T102" t="s">
        <v>6811</v>
      </c>
    </row>
    <row r="103" spans="1:20" x14ac:dyDescent="0.25">
      <c r="A103">
        <v>7</v>
      </c>
      <c r="B103" s="645">
        <v>43843</v>
      </c>
      <c r="C103" s="645">
        <v>43843</v>
      </c>
      <c r="D103">
        <v>0</v>
      </c>
      <c r="E103">
        <v>30218744</v>
      </c>
      <c r="G103">
        <v>583</v>
      </c>
      <c r="H103" t="s">
        <v>6725</v>
      </c>
      <c r="I103" t="s">
        <v>6757</v>
      </c>
      <c r="J103" t="s">
        <v>3295</v>
      </c>
      <c r="K103">
        <v>60</v>
      </c>
      <c r="L103" s="645">
        <v>43840</v>
      </c>
      <c r="M103" s="645">
        <v>43840</v>
      </c>
      <c r="N103" t="s">
        <v>6727</v>
      </c>
      <c r="O103">
        <v>100804</v>
      </c>
      <c r="P103" t="s">
        <v>3081</v>
      </c>
      <c r="Q103">
        <v>8849838</v>
      </c>
      <c r="R103">
        <v>890002395848</v>
      </c>
      <c r="S103" s="548">
        <v>39225</v>
      </c>
      <c r="T103">
        <v>0</v>
      </c>
    </row>
    <row r="104" spans="1:20" x14ac:dyDescent="0.25">
      <c r="S104" t="s">
        <v>6812</v>
      </c>
      <c r="T104" t="s">
        <v>6777</v>
      </c>
    </row>
    <row r="105" spans="1:20" x14ac:dyDescent="0.25">
      <c r="A105">
        <v>7</v>
      </c>
      <c r="B105" s="645">
        <v>43843</v>
      </c>
      <c r="C105" s="645">
        <v>43843</v>
      </c>
      <c r="D105">
        <v>0</v>
      </c>
      <c r="E105">
        <v>30218749</v>
      </c>
      <c r="G105">
        <v>583</v>
      </c>
      <c r="H105" t="s">
        <v>6725</v>
      </c>
      <c r="I105" t="s">
        <v>6757</v>
      </c>
      <c r="J105" t="s">
        <v>3295</v>
      </c>
      <c r="K105">
        <v>60</v>
      </c>
      <c r="L105" s="645">
        <v>43840</v>
      </c>
      <c r="M105" s="645">
        <v>43840</v>
      </c>
      <c r="N105" t="s">
        <v>6727</v>
      </c>
      <c r="O105">
        <v>100804</v>
      </c>
      <c r="P105" t="s">
        <v>3081</v>
      </c>
      <c r="Q105">
        <v>8849840</v>
      </c>
      <c r="R105">
        <v>890002395848</v>
      </c>
      <c r="S105" s="548">
        <v>39488</v>
      </c>
      <c r="T105">
        <v>0</v>
      </c>
    </row>
    <row r="106" spans="1:20" x14ac:dyDescent="0.25">
      <c r="S106" t="s">
        <v>6813</v>
      </c>
      <c r="T106" t="s">
        <v>6777</v>
      </c>
    </row>
    <row r="107" spans="1:20" x14ac:dyDescent="0.25">
      <c r="A107">
        <v>7</v>
      </c>
      <c r="B107" s="645">
        <v>43843</v>
      </c>
      <c r="C107" s="645">
        <v>43843</v>
      </c>
      <c r="D107">
        <v>0</v>
      </c>
      <c r="E107">
        <v>30218818</v>
      </c>
      <c r="G107">
        <v>583</v>
      </c>
      <c r="H107" t="s">
        <v>6725</v>
      </c>
      <c r="I107" t="s">
        <v>6757</v>
      </c>
      <c r="J107" t="s">
        <v>3295</v>
      </c>
      <c r="K107">
        <v>60</v>
      </c>
      <c r="L107" s="645">
        <v>43840</v>
      </c>
      <c r="M107" s="645">
        <v>43844</v>
      </c>
      <c r="N107" t="s">
        <v>6727</v>
      </c>
      <c r="O107">
        <v>5150003889</v>
      </c>
      <c r="P107" t="s">
        <v>3081</v>
      </c>
      <c r="Q107">
        <v>8849541</v>
      </c>
      <c r="R107">
        <v>890002395848</v>
      </c>
      <c r="S107" s="548">
        <v>3128</v>
      </c>
      <c r="T107" s="548">
        <v>42854</v>
      </c>
    </row>
    <row r="108" spans="1:20" x14ac:dyDescent="0.25">
      <c r="S108" t="s">
        <v>6814</v>
      </c>
      <c r="T108" t="s">
        <v>6815</v>
      </c>
    </row>
    <row r="109" spans="1:20" x14ac:dyDescent="0.25">
      <c r="A109">
        <v>7</v>
      </c>
      <c r="B109" s="645">
        <v>43843</v>
      </c>
      <c r="C109" s="645">
        <v>43843</v>
      </c>
      <c r="D109">
        <v>0</v>
      </c>
      <c r="E109">
        <v>30218819</v>
      </c>
      <c r="G109">
        <v>583</v>
      </c>
      <c r="H109" t="s">
        <v>6725</v>
      </c>
      <c r="I109" t="s">
        <v>6757</v>
      </c>
      <c r="J109" t="s">
        <v>3295</v>
      </c>
      <c r="K109">
        <v>60</v>
      </c>
      <c r="L109" s="645">
        <v>43840</v>
      </c>
      <c r="M109" s="645">
        <v>43844</v>
      </c>
      <c r="N109" t="s">
        <v>6727</v>
      </c>
      <c r="O109">
        <v>6984806288</v>
      </c>
      <c r="P109" t="s">
        <v>3081</v>
      </c>
      <c r="Q109">
        <v>8849543</v>
      </c>
      <c r="R109">
        <v>890002395848</v>
      </c>
      <c r="S109" s="548">
        <v>1680</v>
      </c>
      <c r="T109" s="548">
        <v>42000</v>
      </c>
    </row>
    <row r="110" spans="1:20" x14ac:dyDescent="0.25">
      <c r="S110" t="s">
        <v>6796</v>
      </c>
      <c r="T110" t="s">
        <v>6797</v>
      </c>
    </row>
    <row r="111" spans="1:20" x14ac:dyDescent="0.25">
      <c r="A111">
        <v>7</v>
      </c>
      <c r="B111" s="645">
        <v>43843</v>
      </c>
      <c r="C111" s="645">
        <v>43843</v>
      </c>
      <c r="D111">
        <v>0</v>
      </c>
      <c r="E111">
        <v>30218820</v>
      </c>
      <c r="G111">
        <v>583</v>
      </c>
      <c r="H111" t="s">
        <v>6725</v>
      </c>
      <c r="I111" t="s">
        <v>6757</v>
      </c>
      <c r="J111" t="s">
        <v>3295</v>
      </c>
      <c r="K111">
        <v>60</v>
      </c>
      <c r="L111" s="645">
        <v>43840</v>
      </c>
      <c r="M111" s="645">
        <v>43844</v>
      </c>
      <c r="N111" t="s">
        <v>6727</v>
      </c>
      <c r="O111">
        <v>5150000010</v>
      </c>
      <c r="P111" t="s">
        <v>3081</v>
      </c>
      <c r="Q111">
        <v>8849539</v>
      </c>
      <c r="R111">
        <v>890002395848</v>
      </c>
      <c r="S111" s="548">
        <v>2280</v>
      </c>
      <c r="T111" s="548">
        <v>43092</v>
      </c>
    </row>
    <row r="112" spans="1:20" x14ac:dyDescent="0.25">
      <c r="S112" t="s">
        <v>6816</v>
      </c>
      <c r="T112" t="s">
        <v>6817</v>
      </c>
    </row>
    <row r="113" spans="1:20" x14ac:dyDescent="0.25">
      <c r="A113">
        <v>7</v>
      </c>
      <c r="B113" s="645">
        <v>43843</v>
      </c>
      <c r="C113" s="645">
        <v>43843</v>
      </c>
      <c r="D113">
        <v>0</v>
      </c>
      <c r="E113">
        <v>30218821</v>
      </c>
      <c r="G113">
        <v>583</v>
      </c>
      <c r="H113" t="s">
        <v>6725</v>
      </c>
      <c r="I113" t="s">
        <v>6757</v>
      </c>
      <c r="J113" t="s">
        <v>3295</v>
      </c>
      <c r="K113">
        <v>60</v>
      </c>
      <c r="L113" s="645">
        <v>43840</v>
      </c>
      <c r="M113" s="645">
        <v>43844</v>
      </c>
      <c r="N113" t="s">
        <v>6727</v>
      </c>
      <c r="O113">
        <v>5150000010</v>
      </c>
      <c r="P113" t="s">
        <v>3081</v>
      </c>
      <c r="Q113">
        <v>8849549</v>
      </c>
      <c r="R113">
        <v>890002395848</v>
      </c>
      <c r="S113">
        <v>201</v>
      </c>
      <c r="T113" s="548">
        <v>3799</v>
      </c>
    </row>
    <row r="114" spans="1:20" x14ac:dyDescent="0.25">
      <c r="A114">
        <v>7</v>
      </c>
      <c r="B114" s="645">
        <v>43843</v>
      </c>
      <c r="C114" s="645">
        <v>43843</v>
      </c>
      <c r="D114">
        <v>0</v>
      </c>
      <c r="G114">
        <v>583</v>
      </c>
      <c r="H114" t="s">
        <v>6725</v>
      </c>
      <c r="I114" t="s">
        <v>6757</v>
      </c>
      <c r="J114" t="s">
        <v>3295</v>
      </c>
      <c r="K114">
        <v>60</v>
      </c>
      <c r="L114" s="645">
        <v>43840</v>
      </c>
      <c r="M114" s="645">
        <v>43844</v>
      </c>
      <c r="N114" t="s">
        <v>6727</v>
      </c>
      <c r="O114">
        <v>5150003889</v>
      </c>
      <c r="P114" t="s">
        <v>3081</v>
      </c>
      <c r="S114" s="548">
        <v>2176</v>
      </c>
      <c r="T114" s="548">
        <v>29811</v>
      </c>
    </row>
    <row r="115" spans="1:20" x14ac:dyDescent="0.25">
      <c r="A115">
        <v>7</v>
      </c>
      <c r="B115" s="645">
        <v>43843</v>
      </c>
      <c r="C115" s="645">
        <v>43843</v>
      </c>
      <c r="D115">
        <v>0</v>
      </c>
      <c r="G115">
        <v>583</v>
      </c>
      <c r="H115" t="s">
        <v>6725</v>
      </c>
      <c r="I115" t="s">
        <v>6757</v>
      </c>
      <c r="J115" t="s">
        <v>3295</v>
      </c>
      <c r="K115">
        <v>60</v>
      </c>
      <c r="L115" s="645">
        <v>43840</v>
      </c>
      <c r="M115" s="645">
        <v>43844</v>
      </c>
      <c r="N115" t="s">
        <v>6727</v>
      </c>
      <c r="O115">
        <v>6984806288</v>
      </c>
      <c r="P115" t="s">
        <v>3081</v>
      </c>
      <c r="S115">
        <v>195</v>
      </c>
      <c r="T115" s="548">
        <v>4875</v>
      </c>
    </row>
    <row r="116" spans="1:20" x14ac:dyDescent="0.25">
      <c r="S116" t="s">
        <v>6818</v>
      </c>
      <c r="T116" t="s">
        <v>6819</v>
      </c>
    </row>
    <row r="117" spans="1:20" x14ac:dyDescent="0.25">
      <c r="A117">
        <v>7</v>
      </c>
      <c r="B117" s="645">
        <v>43844</v>
      </c>
      <c r="C117" s="645">
        <v>43844</v>
      </c>
      <c r="D117">
        <v>0</v>
      </c>
      <c r="E117">
        <v>30218822</v>
      </c>
      <c r="G117">
        <v>583</v>
      </c>
      <c r="H117" t="s">
        <v>6725</v>
      </c>
      <c r="I117" t="s">
        <v>6757</v>
      </c>
      <c r="J117" t="s">
        <v>3295</v>
      </c>
      <c r="K117">
        <v>60</v>
      </c>
      <c r="L117" s="645">
        <v>43840</v>
      </c>
      <c r="M117" s="645">
        <v>43844</v>
      </c>
      <c r="N117" t="s">
        <v>6727</v>
      </c>
      <c r="O117">
        <v>5150000273</v>
      </c>
      <c r="P117" t="s">
        <v>3081</v>
      </c>
      <c r="Q117">
        <v>8849545</v>
      </c>
      <c r="R117">
        <v>890002395848</v>
      </c>
      <c r="S117" s="548">
        <v>1584</v>
      </c>
      <c r="T117" s="548">
        <v>19642</v>
      </c>
    </row>
    <row r="118" spans="1:20" x14ac:dyDescent="0.25">
      <c r="A118">
        <v>7</v>
      </c>
      <c r="B118" s="645">
        <v>43844</v>
      </c>
      <c r="C118" s="645">
        <v>43844</v>
      </c>
      <c r="D118">
        <v>0</v>
      </c>
      <c r="G118">
        <v>583</v>
      </c>
      <c r="H118" t="s">
        <v>6725</v>
      </c>
      <c r="I118" t="s">
        <v>6757</v>
      </c>
      <c r="J118" t="s">
        <v>3295</v>
      </c>
      <c r="K118">
        <v>60</v>
      </c>
      <c r="L118" s="645">
        <v>43840</v>
      </c>
      <c r="M118" s="645">
        <v>43844</v>
      </c>
      <c r="N118" t="s">
        <v>6727</v>
      </c>
      <c r="O118">
        <v>6984804937</v>
      </c>
      <c r="P118" t="s">
        <v>3081</v>
      </c>
      <c r="S118" s="548">
        <v>1226</v>
      </c>
      <c r="T118" s="548">
        <v>20474</v>
      </c>
    </row>
    <row r="119" spans="1:20" x14ac:dyDescent="0.25">
      <c r="S119" t="s">
        <v>6820</v>
      </c>
      <c r="T119" t="s">
        <v>6821</v>
      </c>
    </row>
    <row r="120" spans="1:20" x14ac:dyDescent="0.25">
      <c r="A120">
        <v>7</v>
      </c>
      <c r="B120" s="645">
        <v>43843</v>
      </c>
      <c r="C120" s="645">
        <v>43843</v>
      </c>
      <c r="D120">
        <v>0</v>
      </c>
      <c r="E120">
        <v>30218823</v>
      </c>
      <c r="G120">
        <v>583</v>
      </c>
      <c r="H120" t="s">
        <v>6725</v>
      </c>
      <c r="I120" t="s">
        <v>6757</v>
      </c>
      <c r="J120" t="s">
        <v>3295</v>
      </c>
      <c r="K120">
        <v>60</v>
      </c>
      <c r="L120" s="645">
        <v>43840</v>
      </c>
      <c r="M120" s="645">
        <v>43844</v>
      </c>
      <c r="N120" t="s">
        <v>6727</v>
      </c>
      <c r="O120">
        <v>5150000273</v>
      </c>
      <c r="P120" t="s">
        <v>3081</v>
      </c>
      <c r="Q120">
        <v>8849547</v>
      </c>
      <c r="R120">
        <v>890002395848</v>
      </c>
      <c r="S120">
        <v>146</v>
      </c>
      <c r="T120" s="548">
        <v>1810</v>
      </c>
    </row>
    <row r="121" spans="1:20" x14ac:dyDescent="0.25">
      <c r="A121">
        <v>7</v>
      </c>
      <c r="B121" s="645">
        <v>43843</v>
      </c>
      <c r="C121" s="645">
        <v>43843</v>
      </c>
      <c r="D121">
        <v>0</v>
      </c>
      <c r="G121">
        <v>583</v>
      </c>
      <c r="H121" t="s">
        <v>6725</v>
      </c>
      <c r="I121" t="s">
        <v>6757</v>
      </c>
      <c r="J121" t="s">
        <v>3295</v>
      </c>
      <c r="K121">
        <v>60</v>
      </c>
      <c r="L121" s="645">
        <v>43840</v>
      </c>
      <c r="M121" s="645">
        <v>43844</v>
      </c>
      <c r="N121" t="s">
        <v>6727</v>
      </c>
      <c r="O121">
        <v>5150003850</v>
      </c>
      <c r="P121" t="s">
        <v>3081</v>
      </c>
      <c r="S121">
        <v>840</v>
      </c>
      <c r="T121" s="548">
        <v>15876</v>
      </c>
    </row>
    <row r="122" spans="1:20" x14ac:dyDescent="0.25">
      <c r="A122">
        <v>7</v>
      </c>
      <c r="B122" s="645">
        <v>43843</v>
      </c>
      <c r="C122" s="645">
        <v>43843</v>
      </c>
      <c r="D122">
        <v>0</v>
      </c>
      <c r="G122">
        <v>583</v>
      </c>
      <c r="H122" t="s">
        <v>6725</v>
      </c>
      <c r="I122" t="s">
        <v>6757</v>
      </c>
      <c r="J122" t="s">
        <v>3295</v>
      </c>
      <c r="K122">
        <v>60</v>
      </c>
      <c r="L122" s="645">
        <v>43840</v>
      </c>
      <c r="M122" s="645">
        <v>43844</v>
      </c>
      <c r="N122" t="s">
        <v>6727</v>
      </c>
      <c r="O122">
        <v>6984804938</v>
      </c>
      <c r="P122" t="s">
        <v>3081</v>
      </c>
      <c r="S122" s="548">
        <v>1333</v>
      </c>
      <c r="T122" s="548">
        <v>22261</v>
      </c>
    </row>
    <row r="123" spans="1:20" x14ac:dyDescent="0.25">
      <c r="S123" t="s">
        <v>6822</v>
      </c>
      <c r="T123" t="s">
        <v>6823</v>
      </c>
    </row>
    <row r="124" spans="1:20" x14ac:dyDescent="0.25">
      <c r="A124">
        <v>7</v>
      </c>
      <c r="B124" s="645">
        <v>43844</v>
      </c>
      <c r="C124" s="645">
        <v>43844</v>
      </c>
      <c r="D124">
        <v>0</v>
      </c>
      <c r="E124">
        <v>30218824</v>
      </c>
      <c r="G124">
        <v>583</v>
      </c>
      <c r="H124" t="s">
        <v>6725</v>
      </c>
      <c r="I124" t="s">
        <v>6757</v>
      </c>
      <c r="J124" t="s">
        <v>3295</v>
      </c>
      <c r="K124">
        <v>60</v>
      </c>
      <c r="L124" s="645">
        <v>43840</v>
      </c>
      <c r="M124" s="645">
        <v>43844</v>
      </c>
      <c r="N124" t="s">
        <v>6727</v>
      </c>
      <c r="O124">
        <v>5150003564</v>
      </c>
      <c r="P124" t="s">
        <v>3081</v>
      </c>
      <c r="Q124">
        <v>8849551</v>
      </c>
      <c r="R124">
        <v>890002395848</v>
      </c>
      <c r="S124">
        <v>838</v>
      </c>
      <c r="T124" s="548">
        <v>11900</v>
      </c>
    </row>
    <row r="125" spans="1:20" x14ac:dyDescent="0.25">
      <c r="A125">
        <v>7</v>
      </c>
      <c r="B125" s="645">
        <v>43844</v>
      </c>
      <c r="C125" s="645">
        <v>43844</v>
      </c>
      <c r="D125">
        <v>0</v>
      </c>
      <c r="G125">
        <v>583</v>
      </c>
      <c r="H125" t="s">
        <v>6725</v>
      </c>
      <c r="I125" t="s">
        <v>6757</v>
      </c>
      <c r="J125" t="s">
        <v>3295</v>
      </c>
      <c r="K125">
        <v>60</v>
      </c>
      <c r="L125" s="645">
        <v>43840</v>
      </c>
      <c r="M125" s="645">
        <v>43844</v>
      </c>
      <c r="N125" t="s">
        <v>6727</v>
      </c>
      <c r="O125">
        <v>5150003850</v>
      </c>
      <c r="P125" t="s">
        <v>3081</v>
      </c>
      <c r="S125">
        <v>481</v>
      </c>
      <c r="T125" s="548">
        <v>9091</v>
      </c>
    </row>
    <row r="126" spans="1:20" x14ac:dyDescent="0.25">
      <c r="A126">
        <v>7</v>
      </c>
      <c r="B126" s="645">
        <v>43844</v>
      </c>
      <c r="C126" s="645">
        <v>43844</v>
      </c>
      <c r="D126">
        <v>0</v>
      </c>
      <c r="G126">
        <v>583</v>
      </c>
      <c r="H126" t="s">
        <v>6725</v>
      </c>
      <c r="I126" t="s">
        <v>6757</v>
      </c>
      <c r="J126" t="s">
        <v>3295</v>
      </c>
      <c r="K126">
        <v>60</v>
      </c>
      <c r="L126" s="645">
        <v>43840</v>
      </c>
      <c r="M126" s="645">
        <v>43844</v>
      </c>
      <c r="N126" t="s">
        <v>6727</v>
      </c>
      <c r="O126">
        <v>5150005682</v>
      </c>
      <c r="P126" t="s">
        <v>3081</v>
      </c>
      <c r="S126" s="548">
        <v>2077</v>
      </c>
      <c r="T126" s="548">
        <v>20770</v>
      </c>
    </row>
    <row r="127" spans="1:20" x14ac:dyDescent="0.25">
      <c r="S127" t="s">
        <v>6824</v>
      </c>
      <c r="T127" t="s">
        <v>6825</v>
      </c>
    </row>
    <row r="128" spans="1:20" x14ac:dyDescent="0.25">
      <c r="A128">
        <v>7</v>
      </c>
      <c r="B128" s="645">
        <v>43844</v>
      </c>
      <c r="C128" s="645">
        <v>43844</v>
      </c>
      <c r="D128">
        <v>0</v>
      </c>
      <c r="E128">
        <v>30218825</v>
      </c>
      <c r="G128">
        <v>69</v>
      </c>
      <c r="H128" t="s">
        <v>6752</v>
      </c>
      <c r="I128" t="s">
        <v>6753</v>
      </c>
      <c r="J128" t="s">
        <v>6754</v>
      </c>
      <c r="K128">
        <v>60</v>
      </c>
      <c r="L128" s="645">
        <v>43840</v>
      </c>
      <c r="M128" s="645">
        <v>43847</v>
      </c>
      <c r="O128">
        <v>69153</v>
      </c>
      <c r="P128" t="s">
        <v>3081</v>
      </c>
      <c r="S128">
        <v>600</v>
      </c>
      <c r="T128" s="548">
        <v>15000</v>
      </c>
    </row>
    <row r="129" spans="1:20" x14ac:dyDescent="0.25">
      <c r="A129">
        <v>7</v>
      </c>
      <c r="B129" s="645">
        <v>43844</v>
      </c>
      <c r="C129" s="645">
        <v>43844</v>
      </c>
      <c r="D129">
        <v>0</v>
      </c>
      <c r="G129">
        <v>69</v>
      </c>
      <c r="H129" t="s">
        <v>6752</v>
      </c>
      <c r="I129" t="s">
        <v>6753</v>
      </c>
      <c r="J129" t="s">
        <v>6754</v>
      </c>
      <c r="K129">
        <v>60</v>
      </c>
      <c r="L129" s="645">
        <v>43840</v>
      </c>
      <c r="M129" s="645">
        <v>43847</v>
      </c>
      <c r="O129">
        <v>69154</v>
      </c>
      <c r="P129" t="s">
        <v>3081</v>
      </c>
      <c r="S129">
        <v>756</v>
      </c>
      <c r="T129" s="548">
        <v>3024</v>
      </c>
    </row>
    <row r="130" spans="1:20" x14ac:dyDescent="0.25">
      <c r="A130">
        <v>7</v>
      </c>
      <c r="B130" s="645">
        <v>43844</v>
      </c>
      <c r="C130" s="645">
        <v>43844</v>
      </c>
      <c r="D130">
        <v>0</v>
      </c>
      <c r="G130">
        <v>69</v>
      </c>
      <c r="H130" t="s">
        <v>6752</v>
      </c>
      <c r="I130" t="s">
        <v>6753</v>
      </c>
      <c r="J130" t="s">
        <v>6754</v>
      </c>
      <c r="K130">
        <v>60</v>
      </c>
      <c r="L130" s="645">
        <v>43840</v>
      </c>
      <c r="M130" s="645">
        <v>43847</v>
      </c>
      <c r="O130">
        <v>69155</v>
      </c>
      <c r="P130" t="s">
        <v>3081</v>
      </c>
      <c r="S130">
        <v>600</v>
      </c>
      <c r="T130">
        <v>600</v>
      </c>
    </row>
    <row r="131" spans="1:20" x14ac:dyDescent="0.25">
      <c r="S131" t="s">
        <v>6826</v>
      </c>
      <c r="T131" t="s">
        <v>6827</v>
      </c>
    </row>
    <row r="132" spans="1:20" x14ac:dyDescent="0.25">
      <c r="A132">
        <v>7</v>
      </c>
      <c r="B132" s="645">
        <v>43843</v>
      </c>
      <c r="C132" s="645">
        <v>43843</v>
      </c>
      <c r="D132">
        <v>0</v>
      </c>
      <c r="E132">
        <v>30218930</v>
      </c>
      <c r="G132">
        <v>583</v>
      </c>
      <c r="H132" t="s">
        <v>6725</v>
      </c>
      <c r="I132" t="s">
        <v>6757</v>
      </c>
      <c r="J132" t="s">
        <v>3295</v>
      </c>
      <c r="K132">
        <v>60</v>
      </c>
      <c r="L132" s="645">
        <v>43842</v>
      </c>
      <c r="M132" s="645">
        <v>43843</v>
      </c>
      <c r="N132" t="s">
        <v>6727</v>
      </c>
      <c r="O132">
        <v>5150078356</v>
      </c>
      <c r="P132" t="s">
        <v>3081</v>
      </c>
      <c r="Q132">
        <v>8845052</v>
      </c>
      <c r="R132">
        <v>890002395848</v>
      </c>
      <c r="S132" s="548">
        <v>1280</v>
      </c>
      <c r="T132" s="548">
        <v>8832</v>
      </c>
    </row>
    <row r="133" spans="1:20" x14ac:dyDescent="0.25">
      <c r="S133" t="s">
        <v>6828</v>
      </c>
      <c r="T133" t="s">
        <v>6829</v>
      </c>
    </row>
    <row r="134" spans="1:20" x14ac:dyDescent="0.25">
      <c r="A134">
        <v>7</v>
      </c>
      <c r="B134" s="645">
        <v>43843</v>
      </c>
      <c r="C134" s="645">
        <v>43843</v>
      </c>
      <c r="D134">
        <v>0</v>
      </c>
      <c r="E134">
        <v>30218931</v>
      </c>
      <c r="G134">
        <v>583</v>
      </c>
      <c r="H134" t="s">
        <v>6725</v>
      </c>
      <c r="I134" t="s">
        <v>6757</v>
      </c>
      <c r="J134" t="s">
        <v>3295</v>
      </c>
      <c r="K134">
        <v>60</v>
      </c>
      <c r="L134" s="645">
        <v>43842</v>
      </c>
      <c r="M134" s="645">
        <v>43843</v>
      </c>
      <c r="N134" t="s">
        <v>6727</v>
      </c>
      <c r="O134">
        <v>5150003884</v>
      </c>
      <c r="P134" t="s">
        <v>3081</v>
      </c>
      <c r="Q134">
        <v>8845056</v>
      </c>
      <c r="R134">
        <v>890002395848</v>
      </c>
      <c r="S134">
        <v>272</v>
      </c>
      <c r="T134" s="548">
        <v>3862</v>
      </c>
    </row>
    <row r="135" spans="1:20" x14ac:dyDescent="0.25">
      <c r="A135">
        <v>7</v>
      </c>
      <c r="B135" s="645">
        <v>43843</v>
      </c>
      <c r="C135" s="645">
        <v>43843</v>
      </c>
      <c r="D135">
        <v>0</v>
      </c>
      <c r="G135">
        <v>583</v>
      </c>
      <c r="H135" t="s">
        <v>6725</v>
      </c>
      <c r="I135" t="s">
        <v>6757</v>
      </c>
      <c r="J135" t="s">
        <v>3295</v>
      </c>
      <c r="K135">
        <v>60</v>
      </c>
      <c r="L135" s="645">
        <v>43842</v>
      </c>
      <c r="M135" s="645">
        <v>43843</v>
      </c>
      <c r="N135" t="s">
        <v>6727</v>
      </c>
      <c r="O135">
        <v>6984806783</v>
      </c>
      <c r="P135" t="s">
        <v>3081</v>
      </c>
      <c r="S135">
        <v>336</v>
      </c>
      <c r="T135" s="548">
        <v>7896</v>
      </c>
    </row>
    <row r="136" spans="1:20" x14ac:dyDescent="0.25">
      <c r="S136" t="s">
        <v>6830</v>
      </c>
      <c r="T136" t="s">
        <v>6831</v>
      </c>
    </row>
    <row r="137" spans="1:20" x14ac:dyDescent="0.25">
      <c r="A137">
        <v>7</v>
      </c>
      <c r="B137" s="645">
        <v>43843</v>
      </c>
      <c r="C137" s="645">
        <v>43843</v>
      </c>
      <c r="D137">
        <v>0</v>
      </c>
      <c r="E137">
        <v>30218932</v>
      </c>
      <c r="G137">
        <v>583</v>
      </c>
      <c r="H137" t="s">
        <v>6725</v>
      </c>
      <c r="I137" t="s">
        <v>6757</v>
      </c>
      <c r="J137" t="s">
        <v>3295</v>
      </c>
      <c r="K137">
        <v>60</v>
      </c>
      <c r="L137" s="645">
        <v>43842</v>
      </c>
      <c r="M137" s="645">
        <v>43843</v>
      </c>
      <c r="N137" t="s">
        <v>6727</v>
      </c>
      <c r="O137">
        <v>5150078354</v>
      </c>
      <c r="P137" t="s">
        <v>3081</v>
      </c>
      <c r="Q137">
        <v>8845054</v>
      </c>
      <c r="R137">
        <v>890002395848</v>
      </c>
      <c r="S137">
        <v>710</v>
      </c>
      <c r="T137" s="548">
        <v>4899</v>
      </c>
    </row>
    <row r="138" spans="1:20" x14ac:dyDescent="0.25">
      <c r="S138" t="s">
        <v>6832</v>
      </c>
      <c r="T138" t="s">
        <v>6833</v>
      </c>
    </row>
    <row r="139" spans="1:20" x14ac:dyDescent="0.25">
      <c r="A139">
        <v>7</v>
      </c>
      <c r="B139" s="645">
        <v>43845</v>
      </c>
      <c r="C139" s="645">
        <v>43845</v>
      </c>
      <c r="D139">
        <v>0</v>
      </c>
      <c r="E139">
        <v>30219510</v>
      </c>
      <c r="G139">
        <v>583</v>
      </c>
      <c r="H139" t="s">
        <v>6725</v>
      </c>
      <c r="I139" t="s">
        <v>6757</v>
      </c>
      <c r="J139" t="s">
        <v>3295</v>
      </c>
      <c r="K139">
        <v>60</v>
      </c>
      <c r="L139" s="645">
        <v>43843</v>
      </c>
      <c r="M139" s="645">
        <v>43845</v>
      </c>
      <c r="N139" t="s">
        <v>6727</v>
      </c>
      <c r="O139">
        <v>5150005682</v>
      </c>
      <c r="P139" t="s">
        <v>3081</v>
      </c>
      <c r="Q139">
        <v>8852008</v>
      </c>
      <c r="R139">
        <v>890002395848</v>
      </c>
      <c r="S139" s="548">
        <v>3848</v>
      </c>
      <c r="T139" s="548">
        <v>38480</v>
      </c>
    </row>
    <row r="140" spans="1:20" x14ac:dyDescent="0.25">
      <c r="S140" t="s">
        <v>6760</v>
      </c>
      <c r="T140" t="s">
        <v>6761</v>
      </c>
    </row>
    <row r="141" spans="1:20" x14ac:dyDescent="0.25">
      <c r="A141">
        <v>7</v>
      </c>
      <c r="B141" s="645">
        <v>43844</v>
      </c>
      <c r="C141" s="645">
        <v>43844</v>
      </c>
      <c r="D141">
        <v>0</v>
      </c>
      <c r="E141">
        <v>30219511</v>
      </c>
      <c r="G141">
        <v>583</v>
      </c>
      <c r="H141" t="s">
        <v>6725</v>
      </c>
      <c r="I141" t="s">
        <v>6757</v>
      </c>
      <c r="J141" t="s">
        <v>3295</v>
      </c>
      <c r="K141">
        <v>60</v>
      </c>
      <c r="L141" s="645">
        <v>43843</v>
      </c>
      <c r="M141" s="645">
        <v>43845</v>
      </c>
      <c r="N141" t="s">
        <v>6727</v>
      </c>
      <c r="O141">
        <v>5150005683</v>
      </c>
      <c r="P141" t="s">
        <v>3081</v>
      </c>
      <c r="Q141">
        <v>8852010</v>
      </c>
      <c r="R141">
        <v>890002395848</v>
      </c>
      <c r="S141" s="548">
        <v>3848</v>
      </c>
      <c r="T141" s="548">
        <v>38480</v>
      </c>
    </row>
    <row r="142" spans="1:20" x14ac:dyDescent="0.25">
      <c r="S142" t="s">
        <v>6760</v>
      </c>
      <c r="T142" t="s">
        <v>6761</v>
      </c>
    </row>
    <row r="143" spans="1:20" x14ac:dyDescent="0.25">
      <c r="A143">
        <v>7</v>
      </c>
      <c r="B143" s="645">
        <v>43844</v>
      </c>
      <c r="C143" s="645">
        <v>43844</v>
      </c>
      <c r="D143">
        <v>0</v>
      </c>
      <c r="E143">
        <v>30219512</v>
      </c>
      <c r="G143">
        <v>583</v>
      </c>
      <c r="H143" t="s">
        <v>6725</v>
      </c>
      <c r="I143" t="s">
        <v>6757</v>
      </c>
      <c r="J143" t="s">
        <v>3295</v>
      </c>
      <c r="K143">
        <v>60</v>
      </c>
      <c r="L143" s="645">
        <v>43843</v>
      </c>
      <c r="M143" s="645">
        <v>43845</v>
      </c>
      <c r="N143" t="s">
        <v>6727</v>
      </c>
      <c r="O143">
        <v>5150005683</v>
      </c>
      <c r="P143" t="s">
        <v>3081</v>
      </c>
      <c r="Q143">
        <v>8852012</v>
      </c>
      <c r="R143">
        <v>890002395848</v>
      </c>
      <c r="S143" s="548">
        <v>3972</v>
      </c>
      <c r="T143" s="548">
        <v>39720</v>
      </c>
    </row>
    <row r="144" spans="1:20" x14ac:dyDescent="0.25">
      <c r="S144" t="s">
        <v>6834</v>
      </c>
      <c r="T144" t="s">
        <v>6835</v>
      </c>
    </row>
    <row r="145" spans="1:20" x14ac:dyDescent="0.25">
      <c r="A145">
        <v>7</v>
      </c>
      <c r="B145" s="645">
        <v>43844</v>
      </c>
      <c r="C145" s="645">
        <v>43844</v>
      </c>
      <c r="D145">
        <v>0</v>
      </c>
      <c r="E145">
        <v>30219513</v>
      </c>
      <c r="G145">
        <v>583</v>
      </c>
      <c r="H145" t="s">
        <v>6725</v>
      </c>
      <c r="I145" t="s">
        <v>6757</v>
      </c>
      <c r="J145" t="s">
        <v>3295</v>
      </c>
      <c r="K145">
        <v>60</v>
      </c>
      <c r="L145" s="645">
        <v>43843</v>
      </c>
      <c r="M145" s="645">
        <v>43845</v>
      </c>
      <c r="N145" t="s">
        <v>6727</v>
      </c>
      <c r="O145">
        <v>5150003887</v>
      </c>
      <c r="P145" t="s">
        <v>3081</v>
      </c>
      <c r="Q145">
        <v>8852018</v>
      </c>
      <c r="R145">
        <v>890002395848</v>
      </c>
      <c r="S145" s="548">
        <v>1526</v>
      </c>
      <c r="T145" s="548">
        <v>21211</v>
      </c>
    </row>
    <row r="146" spans="1:20" x14ac:dyDescent="0.25">
      <c r="S146" t="s">
        <v>6836</v>
      </c>
      <c r="T146" t="s">
        <v>6837</v>
      </c>
    </row>
    <row r="147" spans="1:20" x14ac:dyDescent="0.25">
      <c r="A147">
        <v>7</v>
      </c>
      <c r="B147" s="645">
        <v>43844</v>
      </c>
      <c r="C147" s="645">
        <v>43844</v>
      </c>
      <c r="D147">
        <v>0</v>
      </c>
      <c r="E147">
        <v>30219514</v>
      </c>
      <c r="G147">
        <v>583</v>
      </c>
      <c r="H147" t="s">
        <v>6725</v>
      </c>
      <c r="I147" t="s">
        <v>6757</v>
      </c>
      <c r="J147" t="s">
        <v>3295</v>
      </c>
      <c r="K147">
        <v>60</v>
      </c>
      <c r="L147" s="645">
        <v>43843</v>
      </c>
      <c r="M147" s="645">
        <v>43845</v>
      </c>
      <c r="N147" t="s">
        <v>6727</v>
      </c>
      <c r="O147">
        <v>5150004804</v>
      </c>
      <c r="P147" t="s">
        <v>3081</v>
      </c>
      <c r="Q147">
        <v>8852004</v>
      </c>
      <c r="R147">
        <v>890002395848</v>
      </c>
      <c r="S147" s="548">
        <v>1669</v>
      </c>
      <c r="T147" s="548">
        <v>11182</v>
      </c>
    </row>
    <row r="148" spans="1:20" x14ac:dyDescent="0.25">
      <c r="A148">
        <v>7</v>
      </c>
      <c r="B148" s="645">
        <v>43844</v>
      </c>
      <c r="C148" s="645">
        <v>43844</v>
      </c>
      <c r="D148">
        <v>0</v>
      </c>
      <c r="G148">
        <v>583</v>
      </c>
      <c r="H148" t="s">
        <v>6725</v>
      </c>
      <c r="I148" t="s">
        <v>6757</v>
      </c>
      <c r="J148" t="s">
        <v>3295</v>
      </c>
      <c r="K148">
        <v>60</v>
      </c>
      <c r="L148" s="645">
        <v>43843</v>
      </c>
      <c r="M148" s="645">
        <v>43845</v>
      </c>
      <c r="N148" t="s">
        <v>6727</v>
      </c>
      <c r="O148">
        <v>5150004809</v>
      </c>
      <c r="P148" t="s">
        <v>3081</v>
      </c>
      <c r="S148">
        <v>71</v>
      </c>
      <c r="T148">
        <v>476</v>
      </c>
    </row>
    <row r="149" spans="1:20" x14ac:dyDescent="0.25">
      <c r="A149">
        <v>7</v>
      </c>
      <c r="B149" s="645">
        <v>43844</v>
      </c>
      <c r="C149" s="645">
        <v>43844</v>
      </c>
      <c r="D149">
        <v>0</v>
      </c>
      <c r="G149">
        <v>583</v>
      </c>
      <c r="H149" t="s">
        <v>6725</v>
      </c>
      <c r="I149" t="s">
        <v>6757</v>
      </c>
      <c r="J149" t="s">
        <v>3295</v>
      </c>
      <c r="K149">
        <v>60</v>
      </c>
      <c r="L149" s="645">
        <v>43843</v>
      </c>
      <c r="M149" s="645">
        <v>43845</v>
      </c>
      <c r="N149" t="s">
        <v>6727</v>
      </c>
      <c r="O149">
        <v>5150004809</v>
      </c>
      <c r="P149" t="s">
        <v>3081</v>
      </c>
      <c r="S149" s="548">
        <v>2473</v>
      </c>
      <c r="T149" s="548">
        <v>16569</v>
      </c>
    </row>
    <row r="150" spans="1:20" x14ac:dyDescent="0.25">
      <c r="A150">
        <v>7</v>
      </c>
      <c r="B150" s="645">
        <v>43844</v>
      </c>
      <c r="C150" s="645">
        <v>43844</v>
      </c>
      <c r="D150">
        <v>0</v>
      </c>
      <c r="G150">
        <v>583</v>
      </c>
      <c r="H150" t="s">
        <v>6725</v>
      </c>
      <c r="I150" t="s">
        <v>6757</v>
      </c>
      <c r="J150" t="s">
        <v>3295</v>
      </c>
      <c r="K150">
        <v>60</v>
      </c>
      <c r="L150" s="645">
        <v>43843</v>
      </c>
      <c r="M150" s="645">
        <v>43845</v>
      </c>
      <c r="N150" t="s">
        <v>6727</v>
      </c>
      <c r="O150">
        <v>5150005684</v>
      </c>
      <c r="P150" t="s">
        <v>3081</v>
      </c>
      <c r="S150" s="548">
        <v>1362</v>
      </c>
      <c r="T150" s="548">
        <v>13620</v>
      </c>
    </row>
    <row r="151" spans="1:20" x14ac:dyDescent="0.25">
      <c r="S151" t="s">
        <v>6838</v>
      </c>
      <c r="T151" t="s">
        <v>6839</v>
      </c>
    </row>
    <row r="152" spans="1:20" x14ac:dyDescent="0.25">
      <c r="A152">
        <v>7</v>
      </c>
      <c r="B152" s="645">
        <v>43845</v>
      </c>
      <c r="C152" s="645">
        <v>43845</v>
      </c>
      <c r="D152">
        <v>0</v>
      </c>
      <c r="E152">
        <v>30219515</v>
      </c>
      <c r="G152">
        <v>583</v>
      </c>
      <c r="H152" t="s">
        <v>6725</v>
      </c>
      <c r="I152" t="s">
        <v>6757</v>
      </c>
      <c r="J152" t="s">
        <v>3295</v>
      </c>
      <c r="K152">
        <v>60</v>
      </c>
      <c r="L152" s="645">
        <v>43843</v>
      </c>
      <c r="M152" s="645">
        <v>43845</v>
      </c>
      <c r="N152" t="s">
        <v>6727</v>
      </c>
      <c r="O152">
        <v>5150005685</v>
      </c>
      <c r="P152" t="s">
        <v>3081</v>
      </c>
      <c r="Q152">
        <v>8852014</v>
      </c>
      <c r="R152">
        <v>890002395848</v>
      </c>
      <c r="S152" s="548">
        <v>3529</v>
      </c>
      <c r="T152" s="548">
        <v>35290</v>
      </c>
    </row>
    <row r="153" spans="1:20" x14ac:dyDescent="0.25">
      <c r="S153" t="s">
        <v>6840</v>
      </c>
      <c r="T153" t="s">
        <v>6841</v>
      </c>
    </row>
    <row r="154" spans="1:20" x14ac:dyDescent="0.25">
      <c r="A154">
        <v>7</v>
      </c>
      <c r="B154" s="645">
        <v>43845</v>
      </c>
      <c r="C154" s="645">
        <v>43845</v>
      </c>
      <c r="D154">
        <v>0</v>
      </c>
      <c r="E154">
        <v>30219517</v>
      </c>
      <c r="G154">
        <v>583</v>
      </c>
      <c r="H154" t="s">
        <v>6725</v>
      </c>
      <c r="I154" t="s">
        <v>6757</v>
      </c>
      <c r="J154" t="s">
        <v>3295</v>
      </c>
      <c r="K154">
        <v>60</v>
      </c>
      <c r="L154" s="645">
        <v>43843</v>
      </c>
      <c r="M154" s="645">
        <v>43845</v>
      </c>
      <c r="N154" t="s">
        <v>6727</v>
      </c>
      <c r="O154">
        <v>5150003889</v>
      </c>
      <c r="P154" t="s">
        <v>3081</v>
      </c>
      <c r="Q154">
        <v>8852006</v>
      </c>
      <c r="R154">
        <v>890002395848</v>
      </c>
      <c r="S154" s="548">
        <v>1247</v>
      </c>
      <c r="T154" s="548">
        <v>17084</v>
      </c>
    </row>
    <row r="155" spans="1:20" x14ac:dyDescent="0.25">
      <c r="A155">
        <v>7</v>
      </c>
      <c r="B155" s="645">
        <v>43845</v>
      </c>
      <c r="C155" s="645">
        <v>43845</v>
      </c>
      <c r="D155">
        <v>0</v>
      </c>
      <c r="G155">
        <v>583</v>
      </c>
      <c r="H155" t="s">
        <v>6725</v>
      </c>
      <c r="I155" t="s">
        <v>6757</v>
      </c>
      <c r="J155" t="s">
        <v>3295</v>
      </c>
      <c r="K155">
        <v>60</v>
      </c>
      <c r="L155" s="645">
        <v>43843</v>
      </c>
      <c r="M155" s="645">
        <v>43845</v>
      </c>
      <c r="N155" t="s">
        <v>6727</v>
      </c>
      <c r="O155">
        <v>5150028620</v>
      </c>
      <c r="P155" t="s">
        <v>3081</v>
      </c>
      <c r="S155" s="548">
        <v>3228</v>
      </c>
      <c r="T155" s="548">
        <v>18400</v>
      </c>
    </row>
    <row r="156" spans="1:20" x14ac:dyDescent="0.25">
      <c r="S156" t="s">
        <v>6842</v>
      </c>
      <c r="T156" t="s">
        <v>6843</v>
      </c>
    </row>
    <row r="157" spans="1:20" x14ac:dyDescent="0.25">
      <c r="A157">
        <v>7</v>
      </c>
      <c r="B157" s="645">
        <v>43844</v>
      </c>
      <c r="C157" s="645">
        <v>43844</v>
      </c>
      <c r="D157">
        <v>0</v>
      </c>
      <c r="E157">
        <v>30219518</v>
      </c>
      <c r="G157">
        <v>583</v>
      </c>
      <c r="H157" t="s">
        <v>6725</v>
      </c>
      <c r="I157" t="s">
        <v>6757</v>
      </c>
      <c r="J157" t="s">
        <v>3295</v>
      </c>
      <c r="K157">
        <v>60</v>
      </c>
      <c r="L157" s="645">
        <v>43843</v>
      </c>
      <c r="M157" s="645">
        <v>43845</v>
      </c>
      <c r="N157" t="s">
        <v>6727</v>
      </c>
      <c r="O157">
        <v>5150003884</v>
      </c>
      <c r="P157" t="s">
        <v>3081</v>
      </c>
      <c r="Q157">
        <v>8852016</v>
      </c>
      <c r="R157">
        <v>890002395848</v>
      </c>
      <c r="S157" s="548">
        <v>1826</v>
      </c>
      <c r="T157" s="548">
        <v>25929</v>
      </c>
    </row>
    <row r="158" spans="1:20" x14ac:dyDescent="0.25">
      <c r="A158">
        <v>7</v>
      </c>
      <c r="B158" s="645">
        <v>43844</v>
      </c>
      <c r="C158" s="645">
        <v>43844</v>
      </c>
      <c r="D158">
        <v>0</v>
      </c>
      <c r="G158">
        <v>583</v>
      </c>
      <c r="H158" t="s">
        <v>6725</v>
      </c>
      <c r="I158" t="s">
        <v>6757</v>
      </c>
      <c r="J158" t="s">
        <v>3295</v>
      </c>
      <c r="K158">
        <v>60</v>
      </c>
      <c r="L158" s="645">
        <v>43843</v>
      </c>
      <c r="M158" s="645">
        <v>43845</v>
      </c>
      <c r="N158" t="s">
        <v>6727</v>
      </c>
      <c r="O158">
        <v>5150004802</v>
      </c>
      <c r="P158" t="s">
        <v>3081</v>
      </c>
      <c r="S158">
        <v>820</v>
      </c>
      <c r="T158" s="548">
        <v>5494</v>
      </c>
    </row>
    <row r="159" spans="1:20" x14ac:dyDescent="0.25">
      <c r="A159">
        <v>7</v>
      </c>
      <c r="B159" s="645">
        <v>43844</v>
      </c>
      <c r="C159" s="645">
        <v>43844</v>
      </c>
      <c r="D159">
        <v>0</v>
      </c>
      <c r="G159">
        <v>583</v>
      </c>
      <c r="H159" t="s">
        <v>6725</v>
      </c>
      <c r="I159" t="s">
        <v>6757</v>
      </c>
      <c r="J159" t="s">
        <v>3295</v>
      </c>
      <c r="K159">
        <v>60</v>
      </c>
      <c r="L159" s="645">
        <v>43843</v>
      </c>
      <c r="M159" s="645">
        <v>43845</v>
      </c>
      <c r="N159" t="s">
        <v>6727</v>
      </c>
      <c r="O159">
        <v>5150008211</v>
      </c>
      <c r="P159" t="s">
        <v>3081</v>
      </c>
      <c r="S159">
        <v>289</v>
      </c>
      <c r="T159" s="548">
        <v>3959</v>
      </c>
    </row>
    <row r="160" spans="1:20" x14ac:dyDescent="0.25">
      <c r="S160" t="s">
        <v>6844</v>
      </c>
      <c r="T160" t="s">
        <v>6845</v>
      </c>
    </row>
    <row r="161" spans="1:20" x14ac:dyDescent="0.25">
      <c r="A161">
        <v>7</v>
      </c>
      <c r="B161" s="645">
        <v>43843</v>
      </c>
      <c r="C161" s="645">
        <v>43843</v>
      </c>
      <c r="D161">
        <v>0</v>
      </c>
      <c r="E161">
        <v>30219527</v>
      </c>
      <c r="G161">
        <v>1</v>
      </c>
      <c r="H161" t="s">
        <v>6846</v>
      </c>
      <c r="I161" t="s">
        <v>6847</v>
      </c>
      <c r="J161" t="s">
        <v>6848</v>
      </c>
      <c r="K161">
        <v>60</v>
      </c>
      <c r="L161" s="645">
        <v>43843</v>
      </c>
      <c r="M161" s="645">
        <v>43846</v>
      </c>
      <c r="O161">
        <v>5150078356</v>
      </c>
      <c r="P161" t="s">
        <v>3081</v>
      </c>
      <c r="R161">
        <v>890000224206</v>
      </c>
      <c r="S161">
        <v>320</v>
      </c>
      <c r="T161" s="548">
        <v>2208</v>
      </c>
    </row>
    <row r="162" spans="1:20" x14ac:dyDescent="0.25">
      <c r="S162" t="s">
        <v>6849</v>
      </c>
      <c r="T162" t="s">
        <v>6850</v>
      </c>
    </row>
    <row r="163" spans="1:20" x14ac:dyDescent="0.25">
      <c r="A163">
        <v>7</v>
      </c>
      <c r="B163" s="645">
        <v>43844</v>
      </c>
      <c r="C163" s="645">
        <v>43844</v>
      </c>
      <c r="D163">
        <v>0</v>
      </c>
      <c r="E163">
        <v>30219968</v>
      </c>
      <c r="G163">
        <v>583</v>
      </c>
      <c r="H163" t="s">
        <v>6725</v>
      </c>
      <c r="I163" t="s">
        <v>6757</v>
      </c>
      <c r="J163" t="s">
        <v>3295</v>
      </c>
      <c r="K163">
        <v>60</v>
      </c>
      <c r="L163" s="645">
        <v>43844</v>
      </c>
      <c r="M163" s="645">
        <v>43845</v>
      </c>
      <c r="N163" t="s">
        <v>6727</v>
      </c>
      <c r="O163">
        <v>5150002780</v>
      </c>
      <c r="P163" t="s">
        <v>3081</v>
      </c>
      <c r="Q163">
        <v>8852018</v>
      </c>
      <c r="R163">
        <v>890002395848</v>
      </c>
      <c r="S163" s="548">
        <v>1224</v>
      </c>
      <c r="T163" s="548">
        <v>16769</v>
      </c>
    </row>
    <row r="164" spans="1:20" x14ac:dyDescent="0.25">
      <c r="A164">
        <v>7</v>
      </c>
      <c r="B164" s="645">
        <v>43844</v>
      </c>
      <c r="C164" s="645">
        <v>43844</v>
      </c>
      <c r="D164">
        <v>0</v>
      </c>
      <c r="G164">
        <v>583</v>
      </c>
      <c r="H164" t="s">
        <v>6725</v>
      </c>
      <c r="I164" t="s">
        <v>6757</v>
      </c>
      <c r="J164" t="s">
        <v>3295</v>
      </c>
      <c r="K164">
        <v>60</v>
      </c>
      <c r="L164" s="645">
        <v>43844</v>
      </c>
      <c r="M164" s="645">
        <v>43845</v>
      </c>
      <c r="N164" t="s">
        <v>6727</v>
      </c>
      <c r="O164">
        <v>5150010860</v>
      </c>
      <c r="P164" t="s">
        <v>3081</v>
      </c>
      <c r="S164">
        <v>672</v>
      </c>
      <c r="T164" s="548">
        <v>5107</v>
      </c>
    </row>
    <row r="165" spans="1:20" x14ac:dyDescent="0.25">
      <c r="S165" t="s">
        <v>6851</v>
      </c>
      <c r="T165" t="s">
        <v>6852</v>
      </c>
    </row>
    <row r="166" spans="1:20" x14ac:dyDescent="0.25">
      <c r="A166">
        <v>7</v>
      </c>
      <c r="B166" s="645">
        <v>43845</v>
      </c>
      <c r="C166" s="645">
        <v>43845</v>
      </c>
      <c r="D166">
        <v>0</v>
      </c>
      <c r="E166">
        <v>30220065</v>
      </c>
      <c r="G166">
        <v>583</v>
      </c>
      <c r="H166" t="s">
        <v>6725</v>
      </c>
      <c r="I166" t="s">
        <v>6757</v>
      </c>
      <c r="J166" t="s">
        <v>3295</v>
      </c>
      <c r="K166">
        <v>60</v>
      </c>
      <c r="L166" s="645">
        <v>43844</v>
      </c>
      <c r="M166" s="645">
        <v>43846</v>
      </c>
      <c r="N166" t="s">
        <v>6727</v>
      </c>
      <c r="O166">
        <v>5150003003</v>
      </c>
      <c r="P166" t="s">
        <v>3081</v>
      </c>
      <c r="Q166">
        <v>8854467</v>
      </c>
      <c r="R166">
        <v>890002395848</v>
      </c>
      <c r="S166" s="548">
        <v>1099</v>
      </c>
      <c r="T166" s="548">
        <v>6484</v>
      </c>
    </row>
    <row r="167" spans="1:20" x14ac:dyDescent="0.25">
      <c r="A167">
        <v>7</v>
      </c>
      <c r="B167" s="645">
        <v>43845</v>
      </c>
      <c r="C167" s="645">
        <v>43845</v>
      </c>
      <c r="D167">
        <v>0</v>
      </c>
      <c r="G167">
        <v>583</v>
      </c>
      <c r="H167" t="s">
        <v>6725</v>
      </c>
      <c r="I167" t="s">
        <v>6757</v>
      </c>
      <c r="J167" t="s">
        <v>3295</v>
      </c>
      <c r="K167">
        <v>60</v>
      </c>
      <c r="L167" s="645">
        <v>43844</v>
      </c>
      <c r="M167" s="645">
        <v>43846</v>
      </c>
      <c r="N167" t="s">
        <v>6727</v>
      </c>
      <c r="O167">
        <v>5150003979</v>
      </c>
      <c r="P167" t="s">
        <v>3081</v>
      </c>
      <c r="S167">
        <v>480</v>
      </c>
      <c r="T167" s="548">
        <v>13392</v>
      </c>
    </row>
    <row r="168" spans="1:20" x14ac:dyDescent="0.25">
      <c r="A168">
        <v>7</v>
      </c>
      <c r="B168" s="645">
        <v>43845</v>
      </c>
      <c r="C168" s="645">
        <v>43845</v>
      </c>
      <c r="D168">
        <v>0</v>
      </c>
      <c r="G168">
        <v>583</v>
      </c>
      <c r="H168" t="s">
        <v>6725</v>
      </c>
      <c r="I168" t="s">
        <v>6757</v>
      </c>
      <c r="J168" t="s">
        <v>3295</v>
      </c>
      <c r="K168">
        <v>60</v>
      </c>
      <c r="L168" s="645">
        <v>43844</v>
      </c>
      <c r="M168" s="645">
        <v>43846</v>
      </c>
      <c r="N168" t="s">
        <v>6727</v>
      </c>
      <c r="O168">
        <v>5150024357</v>
      </c>
      <c r="P168" t="s">
        <v>3081</v>
      </c>
      <c r="S168">
        <v>351</v>
      </c>
      <c r="T168" s="548">
        <v>1509</v>
      </c>
    </row>
    <row r="169" spans="1:20" x14ac:dyDescent="0.25">
      <c r="A169">
        <v>7</v>
      </c>
      <c r="B169" s="645">
        <v>43845</v>
      </c>
      <c r="C169" s="645">
        <v>43845</v>
      </c>
      <c r="D169">
        <v>0</v>
      </c>
      <c r="G169">
        <v>583</v>
      </c>
      <c r="H169" t="s">
        <v>6725</v>
      </c>
      <c r="I169" t="s">
        <v>6757</v>
      </c>
      <c r="J169" t="s">
        <v>3295</v>
      </c>
      <c r="K169">
        <v>60</v>
      </c>
      <c r="L169" s="645">
        <v>43844</v>
      </c>
      <c r="M169" s="645">
        <v>43846</v>
      </c>
      <c r="N169" t="s">
        <v>6727</v>
      </c>
      <c r="O169">
        <v>5150024359</v>
      </c>
      <c r="P169" t="s">
        <v>3081</v>
      </c>
      <c r="S169" s="548">
        <v>1793</v>
      </c>
      <c r="T169" s="548">
        <v>7710</v>
      </c>
    </row>
    <row r="170" spans="1:20" x14ac:dyDescent="0.25">
      <c r="A170">
        <v>7</v>
      </c>
      <c r="B170" s="645">
        <v>43845</v>
      </c>
      <c r="C170" s="645">
        <v>43845</v>
      </c>
      <c r="D170">
        <v>0</v>
      </c>
      <c r="G170">
        <v>583</v>
      </c>
      <c r="H170" t="s">
        <v>6725</v>
      </c>
      <c r="I170" t="s">
        <v>6757</v>
      </c>
      <c r="J170" t="s">
        <v>3295</v>
      </c>
      <c r="K170">
        <v>60</v>
      </c>
      <c r="L170" s="645">
        <v>43844</v>
      </c>
      <c r="M170" s="645">
        <v>43846</v>
      </c>
      <c r="N170" t="s">
        <v>6727</v>
      </c>
      <c r="O170">
        <v>5150040132</v>
      </c>
      <c r="P170" t="s">
        <v>3081</v>
      </c>
      <c r="S170">
        <v>831</v>
      </c>
      <c r="T170" s="548">
        <v>5817</v>
      </c>
    </row>
    <row r="171" spans="1:20" x14ac:dyDescent="0.25">
      <c r="S171" t="s">
        <v>6853</v>
      </c>
      <c r="T171" t="s">
        <v>6854</v>
      </c>
    </row>
    <row r="172" spans="1:20" x14ac:dyDescent="0.25">
      <c r="A172">
        <v>7</v>
      </c>
      <c r="B172" s="645">
        <v>43845</v>
      </c>
      <c r="C172" s="645">
        <v>43845</v>
      </c>
      <c r="D172">
        <v>0</v>
      </c>
      <c r="E172">
        <v>30220066</v>
      </c>
      <c r="G172">
        <v>583</v>
      </c>
      <c r="H172" t="s">
        <v>6725</v>
      </c>
      <c r="I172" t="s">
        <v>6757</v>
      </c>
      <c r="J172" t="s">
        <v>3295</v>
      </c>
      <c r="K172">
        <v>60</v>
      </c>
      <c r="L172" s="645">
        <v>43844</v>
      </c>
      <c r="M172" s="645">
        <v>43846</v>
      </c>
      <c r="N172" t="s">
        <v>6727</v>
      </c>
      <c r="O172">
        <v>5150003074</v>
      </c>
      <c r="P172" t="s">
        <v>3081</v>
      </c>
      <c r="Q172">
        <v>8854469</v>
      </c>
      <c r="R172">
        <v>890002395848</v>
      </c>
      <c r="S172" s="548">
        <v>1870</v>
      </c>
      <c r="T172" s="548">
        <v>12155</v>
      </c>
    </row>
    <row r="173" spans="1:20" x14ac:dyDescent="0.25">
      <c r="A173">
        <v>7</v>
      </c>
      <c r="B173" s="645">
        <v>43845</v>
      </c>
      <c r="C173" s="645">
        <v>43845</v>
      </c>
      <c r="D173">
        <v>0</v>
      </c>
      <c r="G173">
        <v>583</v>
      </c>
      <c r="H173" t="s">
        <v>6725</v>
      </c>
      <c r="I173" t="s">
        <v>6757</v>
      </c>
      <c r="J173" t="s">
        <v>3295</v>
      </c>
      <c r="K173">
        <v>60</v>
      </c>
      <c r="L173" s="645">
        <v>43844</v>
      </c>
      <c r="M173" s="645">
        <v>43846</v>
      </c>
      <c r="N173" t="s">
        <v>6727</v>
      </c>
      <c r="O173">
        <v>5150003353</v>
      </c>
      <c r="P173" t="s">
        <v>3081</v>
      </c>
      <c r="S173" s="548">
        <v>1454</v>
      </c>
      <c r="T173" s="548">
        <v>9742</v>
      </c>
    </row>
    <row r="174" spans="1:20" x14ac:dyDescent="0.25">
      <c r="A174">
        <v>7</v>
      </c>
      <c r="B174" s="645">
        <v>43845</v>
      </c>
      <c r="C174" s="645">
        <v>43845</v>
      </c>
      <c r="D174">
        <v>0</v>
      </c>
      <c r="G174">
        <v>583</v>
      </c>
      <c r="H174" t="s">
        <v>6725</v>
      </c>
      <c r="I174" t="s">
        <v>6757</v>
      </c>
      <c r="J174" t="s">
        <v>3295</v>
      </c>
      <c r="K174">
        <v>60</v>
      </c>
      <c r="L174" s="645">
        <v>43844</v>
      </c>
      <c r="M174" s="645">
        <v>43846</v>
      </c>
      <c r="N174" t="s">
        <v>6727</v>
      </c>
      <c r="O174">
        <v>5150003356</v>
      </c>
      <c r="P174" t="s">
        <v>3081</v>
      </c>
      <c r="S174" s="548">
        <v>1805</v>
      </c>
      <c r="T174" s="548">
        <v>12094</v>
      </c>
    </row>
    <row r="175" spans="1:20" x14ac:dyDescent="0.25">
      <c r="A175">
        <v>7</v>
      </c>
      <c r="B175" s="645">
        <v>43845</v>
      </c>
      <c r="C175" s="645">
        <v>43845</v>
      </c>
      <c r="D175">
        <v>0</v>
      </c>
      <c r="G175">
        <v>583</v>
      </c>
      <c r="H175" t="s">
        <v>6725</v>
      </c>
      <c r="I175" t="s">
        <v>6757</v>
      </c>
      <c r="J175" t="s">
        <v>3295</v>
      </c>
      <c r="K175">
        <v>60</v>
      </c>
      <c r="L175" s="645">
        <v>43844</v>
      </c>
      <c r="M175" s="645">
        <v>43846</v>
      </c>
      <c r="N175" t="s">
        <v>6727</v>
      </c>
      <c r="O175">
        <v>5150028705</v>
      </c>
      <c r="P175" t="s">
        <v>3081</v>
      </c>
      <c r="S175">
        <v>284</v>
      </c>
      <c r="T175" s="548">
        <v>4146</v>
      </c>
    </row>
    <row r="176" spans="1:20" x14ac:dyDescent="0.25">
      <c r="S176" t="s">
        <v>6855</v>
      </c>
      <c r="T176" t="s">
        <v>6856</v>
      </c>
    </row>
    <row r="177" spans="1:20" x14ac:dyDescent="0.25">
      <c r="A177">
        <v>7</v>
      </c>
      <c r="B177" s="645">
        <v>43846</v>
      </c>
      <c r="C177" s="645">
        <v>43846</v>
      </c>
      <c r="D177">
        <v>0</v>
      </c>
      <c r="E177">
        <v>30220125</v>
      </c>
      <c r="G177">
        <v>583</v>
      </c>
      <c r="H177" t="s">
        <v>6725</v>
      </c>
      <c r="I177" t="s">
        <v>6757</v>
      </c>
      <c r="J177" t="s">
        <v>3295</v>
      </c>
      <c r="K177">
        <v>60</v>
      </c>
      <c r="L177" s="645">
        <v>43844</v>
      </c>
      <c r="M177" s="645">
        <v>43847</v>
      </c>
      <c r="N177" t="s">
        <v>6727</v>
      </c>
      <c r="O177">
        <v>5150003979</v>
      </c>
      <c r="P177" t="s">
        <v>3081</v>
      </c>
      <c r="Q177">
        <v>8854471</v>
      </c>
      <c r="R177">
        <v>890002395848</v>
      </c>
      <c r="S177" s="548">
        <v>1520</v>
      </c>
      <c r="T177" s="548">
        <v>42408</v>
      </c>
    </row>
    <row r="178" spans="1:20" x14ac:dyDescent="0.25">
      <c r="S178" t="s">
        <v>6857</v>
      </c>
      <c r="T178" t="s">
        <v>6858</v>
      </c>
    </row>
    <row r="179" spans="1:20" x14ac:dyDescent="0.25">
      <c r="A179">
        <v>7</v>
      </c>
      <c r="B179" s="645">
        <v>43846</v>
      </c>
      <c r="C179" s="645">
        <v>43846</v>
      </c>
      <c r="D179">
        <v>0</v>
      </c>
      <c r="E179">
        <v>30220126</v>
      </c>
      <c r="G179">
        <v>583</v>
      </c>
      <c r="H179" t="s">
        <v>6725</v>
      </c>
      <c r="I179" t="s">
        <v>6757</v>
      </c>
      <c r="J179" t="s">
        <v>3295</v>
      </c>
      <c r="K179">
        <v>60</v>
      </c>
      <c r="L179" s="645">
        <v>43844</v>
      </c>
      <c r="M179" s="645">
        <v>43847</v>
      </c>
      <c r="N179" t="s">
        <v>6727</v>
      </c>
      <c r="O179">
        <v>5150003979</v>
      </c>
      <c r="P179" t="s">
        <v>3081</v>
      </c>
      <c r="Q179">
        <v>8854473</v>
      </c>
      <c r="R179">
        <v>890002395848</v>
      </c>
      <c r="S179" s="548">
        <v>1520</v>
      </c>
      <c r="T179" s="548">
        <v>42408</v>
      </c>
    </row>
    <row r="180" spans="1:20" x14ac:dyDescent="0.25">
      <c r="S180" t="s">
        <v>6857</v>
      </c>
      <c r="T180" t="s">
        <v>6858</v>
      </c>
    </row>
    <row r="181" spans="1:20" x14ac:dyDescent="0.25">
      <c r="A181">
        <v>7</v>
      </c>
      <c r="B181" s="645">
        <v>43846</v>
      </c>
      <c r="C181" s="645">
        <v>43846</v>
      </c>
      <c r="D181">
        <v>0</v>
      </c>
      <c r="E181">
        <v>30220127</v>
      </c>
      <c r="G181">
        <v>583</v>
      </c>
      <c r="H181" t="s">
        <v>6725</v>
      </c>
      <c r="I181" t="s">
        <v>6757</v>
      </c>
      <c r="J181" t="s">
        <v>3295</v>
      </c>
      <c r="K181">
        <v>60</v>
      </c>
      <c r="L181" s="645">
        <v>43844</v>
      </c>
      <c r="M181" s="645">
        <v>43847</v>
      </c>
      <c r="N181" t="s">
        <v>6727</v>
      </c>
      <c r="O181">
        <v>5150028602</v>
      </c>
      <c r="P181" t="s">
        <v>3081</v>
      </c>
      <c r="Q181">
        <v>8854475</v>
      </c>
      <c r="R181">
        <v>890002395848</v>
      </c>
      <c r="S181" s="548">
        <v>5670</v>
      </c>
      <c r="T181" s="548">
        <v>41958</v>
      </c>
    </row>
    <row r="182" spans="1:20" x14ac:dyDescent="0.25">
      <c r="S182" t="s">
        <v>6859</v>
      </c>
      <c r="T182" t="s">
        <v>6860</v>
      </c>
    </row>
    <row r="183" spans="1:20" x14ac:dyDescent="0.25">
      <c r="A183">
        <v>7</v>
      </c>
      <c r="B183" s="645">
        <v>43847</v>
      </c>
      <c r="C183" s="645">
        <v>43847</v>
      </c>
      <c r="D183">
        <v>0</v>
      </c>
      <c r="E183">
        <v>30220130</v>
      </c>
      <c r="G183">
        <v>583</v>
      </c>
      <c r="H183" t="s">
        <v>6725</v>
      </c>
      <c r="I183" t="s">
        <v>6757</v>
      </c>
      <c r="J183" t="s">
        <v>3295</v>
      </c>
      <c r="K183">
        <v>60</v>
      </c>
      <c r="L183" s="645">
        <v>43844</v>
      </c>
      <c r="M183" s="645">
        <v>43847</v>
      </c>
      <c r="N183" t="s">
        <v>6727</v>
      </c>
      <c r="O183">
        <v>5150003979</v>
      </c>
      <c r="P183" t="s">
        <v>3081</v>
      </c>
      <c r="Q183">
        <v>8854483</v>
      </c>
      <c r="R183">
        <v>890002395848</v>
      </c>
      <c r="S183">
        <v>480</v>
      </c>
      <c r="T183" s="548">
        <v>13392</v>
      </c>
    </row>
    <row r="184" spans="1:20" x14ac:dyDescent="0.25">
      <c r="A184">
        <v>7</v>
      </c>
      <c r="B184" s="645">
        <v>43847</v>
      </c>
      <c r="C184" s="645">
        <v>43847</v>
      </c>
      <c r="D184">
        <v>0</v>
      </c>
      <c r="G184">
        <v>583</v>
      </c>
      <c r="H184" t="s">
        <v>6725</v>
      </c>
      <c r="I184" t="s">
        <v>6757</v>
      </c>
      <c r="J184" t="s">
        <v>3295</v>
      </c>
      <c r="K184">
        <v>60</v>
      </c>
      <c r="L184" s="645">
        <v>43844</v>
      </c>
      <c r="M184" s="645">
        <v>43847</v>
      </c>
      <c r="N184" t="s">
        <v>6727</v>
      </c>
      <c r="O184">
        <v>5150004535</v>
      </c>
      <c r="P184" t="s">
        <v>3081</v>
      </c>
      <c r="S184" s="548">
        <v>2512</v>
      </c>
      <c r="T184" s="548">
        <v>17584</v>
      </c>
    </row>
    <row r="185" spans="1:20" x14ac:dyDescent="0.25">
      <c r="A185">
        <v>7</v>
      </c>
      <c r="B185" s="645">
        <v>43847</v>
      </c>
      <c r="C185" s="645">
        <v>43847</v>
      </c>
      <c r="D185">
        <v>0</v>
      </c>
      <c r="G185">
        <v>583</v>
      </c>
      <c r="H185" t="s">
        <v>6725</v>
      </c>
      <c r="I185" t="s">
        <v>6757</v>
      </c>
      <c r="J185" t="s">
        <v>3295</v>
      </c>
      <c r="K185">
        <v>60</v>
      </c>
      <c r="L185" s="645">
        <v>43844</v>
      </c>
      <c r="M185" s="645">
        <v>43847</v>
      </c>
      <c r="N185" t="s">
        <v>6727</v>
      </c>
      <c r="O185">
        <v>5150040132</v>
      </c>
      <c r="P185" t="s">
        <v>3081</v>
      </c>
      <c r="S185">
        <v>154</v>
      </c>
      <c r="T185" s="548">
        <v>1078</v>
      </c>
    </row>
    <row r="186" spans="1:20" x14ac:dyDescent="0.25">
      <c r="S186" t="s">
        <v>6861</v>
      </c>
      <c r="T186" t="s">
        <v>6862</v>
      </c>
    </row>
    <row r="187" spans="1:20" x14ac:dyDescent="0.25">
      <c r="A187">
        <v>7</v>
      </c>
      <c r="B187" s="645">
        <v>43847</v>
      </c>
      <c r="C187" s="645">
        <v>43847</v>
      </c>
      <c r="D187">
        <v>0</v>
      </c>
      <c r="E187">
        <v>30220132</v>
      </c>
      <c r="G187">
        <v>583</v>
      </c>
      <c r="H187" t="s">
        <v>6725</v>
      </c>
      <c r="I187" t="s">
        <v>6757</v>
      </c>
      <c r="J187" t="s">
        <v>3295</v>
      </c>
      <c r="K187">
        <v>60</v>
      </c>
      <c r="L187" s="645">
        <v>43844</v>
      </c>
      <c r="M187" s="645">
        <v>43847</v>
      </c>
      <c r="N187" t="s">
        <v>6727</v>
      </c>
      <c r="O187">
        <v>5150002657</v>
      </c>
      <c r="P187" t="s">
        <v>3081</v>
      </c>
      <c r="Q187">
        <v>8854477</v>
      </c>
      <c r="R187">
        <v>890002395848</v>
      </c>
      <c r="S187">
        <v>438</v>
      </c>
      <c r="T187" s="548">
        <v>5825</v>
      </c>
    </row>
    <row r="188" spans="1:20" x14ac:dyDescent="0.25">
      <c r="A188">
        <v>7</v>
      </c>
      <c r="B188" s="645">
        <v>43847</v>
      </c>
      <c r="C188" s="645">
        <v>43847</v>
      </c>
      <c r="D188">
        <v>0</v>
      </c>
      <c r="G188">
        <v>583</v>
      </c>
      <c r="H188" t="s">
        <v>6725</v>
      </c>
      <c r="I188" t="s">
        <v>6757</v>
      </c>
      <c r="J188" t="s">
        <v>3295</v>
      </c>
      <c r="K188">
        <v>60</v>
      </c>
      <c r="L188" s="645">
        <v>43844</v>
      </c>
      <c r="M188" s="645">
        <v>43847</v>
      </c>
      <c r="N188" t="s">
        <v>6727</v>
      </c>
      <c r="O188">
        <v>5150003068</v>
      </c>
      <c r="P188" t="s">
        <v>3081</v>
      </c>
      <c r="S188" s="548">
        <v>1345</v>
      </c>
      <c r="T188" s="548">
        <v>8743</v>
      </c>
    </row>
    <row r="189" spans="1:20" x14ac:dyDescent="0.25">
      <c r="A189">
        <v>7</v>
      </c>
      <c r="B189" s="645">
        <v>43847</v>
      </c>
      <c r="C189" s="645">
        <v>43847</v>
      </c>
      <c r="D189">
        <v>0</v>
      </c>
      <c r="G189">
        <v>583</v>
      </c>
      <c r="H189" t="s">
        <v>6725</v>
      </c>
      <c r="I189" t="s">
        <v>6757</v>
      </c>
      <c r="J189" t="s">
        <v>3295</v>
      </c>
      <c r="K189">
        <v>60</v>
      </c>
      <c r="L189" s="645">
        <v>43844</v>
      </c>
      <c r="M189" s="645">
        <v>43847</v>
      </c>
      <c r="N189" t="s">
        <v>6727</v>
      </c>
      <c r="O189">
        <v>5150003259</v>
      </c>
      <c r="P189" t="s">
        <v>3081</v>
      </c>
      <c r="S189" s="548">
        <v>1850</v>
      </c>
      <c r="T189" s="548">
        <v>11655</v>
      </c>
    </row>
    <row r="190" spans="1:20" x14ac:dyDescent="0.25">
      <c r="A190">
        <v>7</v>
      </c>
      <c r="B190" s="645">
        <v>43847</v>
      </c>
      <c r="C190" s="645">
        <v>43847</v>
      </c>
      <c r="D190">
        <v>0</v>
      </c>
      <c r="G190">
        <v>583</v>
      </c>
      <c r="H190" t="s">
        <v>6725</v>
      </c>
      <c r="I190" t="s">
        <v>6757</v>
      </c>
      <c r="J190" t="s">
        <v>3295</v>
      </c>
      <c r="K190">
        <v>60</v>
      </c>
      <c r="L190" s="645">
        <v>43844</v>
      </c>
      <c r="M190" s="645">
        <v>43847</v>
      </c>
      <c r="N190" t="s">
        <v>6727</v>
      </c>
      <c r="O190">
        <v>5150003367</v>
      </c>
      <c r="P190" t="s">
        <v>3081</v>
      </c>
      <c r="S190" s="548">
        <v>1830</v>
      </c>
      <c r="T190" s="548">
        <v>12261</v>
      </c>
    </row>
    <row r="191" spans="1:20" x14ac:dyDescent="0.25">
      <c r="S191" t="s">
        <v>6863</v>
      </c>
      <c r="T191" t="s">
        <v>6864</v>
      </c>
    </row>
    <row r="192" spans="1:20" x14ac:dyDescent="0.25">
      <c r="A192">
        <v>7</v>
      </c>
      <c r="B192" s="645">
        <v>43846</v>
      </c>
      <c r="C192" s="645">
        <v>43846</v>
      </c>
      <c r="D192">
        <v>0</v>
      </c>
      <c r="E192">
        <v>30220135</v>
      </c>
      <c r="G192">
        <v>583</v>
      </c>
      <c r="H192" t="s">
        <v>6725</v>
      </c>
      <c r="I192" t="s">
        <v>6757</v>
      </c>
      <c r="J192" t="s">
        <v>3295</v>
      </c>
      <c r="K192">
        <v>60</v>
      </c>
      <c r="L192" s="645">
        <v>43844</v>
      </c>
      <c r="M192" s="645">
        <v>43847</v>
      </c>
      <c r="N192" t="s">
        <v>6727</v>
      </c>
      <c r="O192">
        <v>5150003362</v>
      </c>
      <c r="P192" t="s">
        <v>3081</v>
      </c>
      <c r="Q192">
        <v>8854481</v>
      </c>
      <c r="R192">
        <v>890002395848</v>
      </c>
      <c r="S192" s="548">
        <v>1080</v>
      </c>
      <c r="T192" s="548">
        <v>7236</v>
      </c>
    </row>
    <row r="193" spans="1:20" x14ac:dyDescent="0.25">
      <c r="A193">
        <v>7</v>
      </c>
      <c r="B193" s="645">
        <v>43846</v>
      </c>
      <c r="C193" s="645">
        <v>43846</v>
      </c>
      <c r="D193">
        <v>0</v>
      </c>
      <c r="G193">
        <v>583</v>
      </c>
      <c r="H193" t="s">
        <v>6725</v>
      </c>
      <c r="I193" t="s">
        <v>6757</v>
      </c>
      <c r="J193" t="s">
        <v>3295</v>
      </c>
      <c r="K193">
        <v>60</v>
      </c>
      <c r="L193" s="645">
        <v>43844</v>
      </c>
      <c r="M193" s="645">
        <v>43847</v>
      </c>
      <c r="N193" t="s">
        <v>6727</v>
      </c>
      <c r="O193">
        <v>5150028602</v>
      </c>
      <c r="P193" t="s">
        <v>3081</v>
      </c>
      <c r="S193" s="548">
        <v>4167</v>
      </c>
      <c r="T193" s="548">
        <v>30836</v>
      </c>
    </row>
    <row r="194" spans="1:20" x14ac:dyDescent="0.25">
      <c r="S194" t="s">
        <v>6865</v>
      </c>
      <c r="T194" t="s">
        <v>6866</v>
      </c>
    </row>
    <row r="195" spans="1:20" x14ac:dyDescent="0.25">
      <c r="A195">
        <v>7</v>
      </c>
      <c r="B195" s="645">
        <v>43846</v>
      </c>
      <c r="C195" s="645">
        <v>43846</v>
      </c>
      <c r="D195">
        <v>0</v>
      </c>
      <c r="E195">
        <v>30220136</v>
      </c>
      <c r="G195">
        <v>583</v>
      </c>
      <c r="H195" t="s">
        <v>6725</v>
      </c>
      <c r="I195" t="s">
        <v>6757</v>
      </c>
      <c r="J195" t="s">
        <v>3295</v>
      </c>
      <c r="K195">
        <v>60</v>
      </c>
      <c r="L195" s="645">
        <v>43844</v>
      </c>
      <c r="M195" s="645">
        <v>43847</v>
      </c>
      <c r="N195" t="s">
        <v>6727</v>
      </c>
      <c r="O195">
        <v>5150003362</v>
      </c>
      <c r="P195" t="s">
        <v>3081</v>
      </c>
      <c r="Q195">
        <v>8854479</v>
      </c>
      <c r="R195">
        <v>890002395848</v>
      </c>
      <c r="S195">
        <v>955</v>
      </c>
      <c r="T195" s="548">
        <v>6399</v>
      </c>
    </row>
    <row r="196" spans="1:20" x14ac:dyDescent="0.25">
      <c r="A196">
        <v>7</v>
      </c>
      <c r="B196" s="645">
        <v>43846</v>
      </c>
      <c r="C196" s="645">
        <v>43846</v>
      </c>
      <c r="D196">
        <v>0</v>
      </c>
      <c r="G196">
        <v>583</v>
      </c>
      <c r="H196" t="s">
        <v>6725</v>
      </c>
      <c r="I196" t="s">
        <v>6757</v>
      </c>
      <c r="J196" t="s">
        <v>3295</v>
      </c>
      <c r="K196">
        <v>60</v>
      </c>
      <c r="L196" s="645">
        <v>43844</v>
      </c>
      <c r="M196" s="645">
        <v>43847</v>
      </c>
      <c r="N196" t="s">
        <v>6727</v>
      </c>
      <c r="O196">
        <v>5150028601</v>
      </c>
      <c r="P196" t="s">
        <v>3081</v>
      </c>
      <c r="S196" s="548">
        <v>4320</v>
      </c>
      <c r="T196" s="548">
        <v>31968</v>
      </c>
    </row>
    <row r="197" spans="1:20" x14ac:dyDescent="0.25">
      <c r="S197" t="s">
        <v>6867</v>
      </c>
      <c r="T197" t="s">
        <v>6868</v>
      </c>
    </row>
    <row r="198" spans="1:20" x14ac:dyDescent="0.25">
      <c r="A198">
        <v>7</v>
      </c>
      <c r="B198" s="645">
        <v>43845</v>
      </c>
      <c r="C198" s="645">
        <v>43845</v>
      </c>
      <c r="D198">
        <v>0</v>
      </c>
      <c r="E198">
        <v>30220637</v>
      </c>
      <c r="G198">
        <v>583</v>
      </c>
      <c r="H198" t="s">
        <v>6725</v>
      </c>
      <c r="I198" t="s">
        <v>6757</v>
      </c>
      <c r="J198" t="s">
        <v>3295</v>
      </c>
      <c r="K198">
        <v>60</v>
      </c>
      <c r="L198" s="645">
        <v>43845</v>
      </c>
      <c r="M198" s="645">
        <v>43845</v>
      </c>
      <c r="O198">
        <v>6984806783</v>
      </c>
      <c r="P198" t="s">
        <v>3081</v>
      </c>
      <c r="R198">
        <v>890002395848</v>
      </c>
      <c r="S198">
        <v>696</v>
      </c>
      <c r="T198" s="548">
        <v>16356</v>
      </c>
    </row>
    <row r="199" spans="1:20" x14ac:dyDescent="0.25">
      <c r="S199" t="s">
        <v>6869</v>
      </c>
      <c r="T199" t="s">
        <v>6870</v>
      </c>
    </row>
    <row r="200" spans="1:20" x14ac:dyDescent="0.25">
      <c r="A200">
        <v>7</v>
      </c>
      <c r="B200" s="645">
        <v>43847</v>
      </c>
      <c r="C200" s="645">
        <v>43847</v>
      </c>
      <c r="D200">
        <v>0</v>
      </c>
      <c r="E200">
        <v>30221213</v>
      </c>
      <c r="G200">
        <v>583</v>
      </c>
      <c r="H200" t="s">
        <v>6725</v>
      </c>
      <c r="I200" t="s">
        <v>6757</v>
      </c>
      <c r="J200" t="s">
        <v>3295</v>
      </c>
      <c r="K200">
        <v>60</v>
      </c>
      <c r="L200" s="645">
        <v>43846</v>
      </c>
      <c r="M200" s="645">
        <v>43851</v>
      </c>
      <c r="N200" t="s">
        <v>6727</v>
      </c>
      <c r="O200">
        <v>5150005682</v>
      </c>
      <c r="P200" t="s">
        <v>3081</v>
      </c>
      <c r="Q200">
        <v>8859669</v>
      </c>
      <c r="R200">
        <v>890002395848</v>
      </c>
      <c r="S200" s="548">
        <v>3848</v>
      </c>
      <c r="T200" s="548">
        <v>38480</v>
      </c>
    </row>
    <row r="201" spans="1:20" x14ac:dyDescent="0.25">
      <c r="S201" t="s">
        <v>6760</v>
      </c>
      <c r="T201" t="s">
        <v>6761</v>
      </c>
    </row>
    <row r="202" spans="1:20" x14ac:dyDescent="0.25">
      <c r="A202">
        <v>7</v>
      </c>
      <c r="B202" s="645">
        <v>43847</v>
      </c>
      <c r="C202" s="645">
        <v>43847</v>
      </c>
      <c r="D202">
        <v>0</v>
      </c>
      <c r="E202">
        <v>30221215</v>
      </c>
      <c r="G202">
        <v>583</v>
      </c>
      <c r="H202" t="s">
        <v>6725</v>
      </c>
      <c r="I202" t="s">
        <v>6757</v>
      </c>
      <c r="J202" t="s">
        <v>3295</v>
      </c>
      <c r="K202">
        <v>60</v>
      </c>
      <c r="L202" s="645">
        <v>43846</v>
      </c>
      <c r="M202" s="645">
        <v>43851</v>
      </c>
      <c r="N202" t="s">
        <v>6727</v>
      </c>
      <c r="O202">
        <v>7092000772</v>
      </c>
      <c r="P202" t="s">
        <v>3081</v>
      </c>
      <c r="Q202">
        <v>8859667</v>
      </c>
      <c r="R202">
        <v>890002395848</v>
      </c>
      <c r="S202" s="548">
        <v>2380</v>
      </c>
      <c r="T202" s="548">
        <v>42126</v>
      </c>
    </row>
    <row r="203" spans="1:20" x14ac:dyDescent="0.25">
      <c r="S203" t="s">
        <v>6871</v>
      </c>
      <c r="T203" t="s">
        <v>6872</v>
      </c>
    </row>
    <row r="204" spans="1:20" x14ac:dyDescent="0.25">
      <c r="A204">
        <v>7</v>
      </c>
      <c r="B204" s="645">
        <v>43851</v>
      </c>
      <c r="C204" s="645">
        <v>43851</v>
      </c>
      <c r="D204">
        <v>0</v>
      </c>
      <c r="E204">
        <v>30221217</v>
      </c>
      <c r="G204">
        <v>583</v>
      </c>
      <c r="H204" t="s">
        <v>6725</v>
      </c>
      <c r="I204" t="s">
        <v>6757</v>
      </c>
      <c r="J204" t="s">
        <v>3295</v>
      </c>
      <c r="K204">
        <v>60</v>
      </c>
      <c r="L204" s="645">
        <v>43846</v>
      </c>
      <c r="M204" s="645">
        <v>43851</v>
      </c>
      <c r="N204" t="s">
        <v>6727</v>
      </c>
      <c r="O204">
        <v>5150003979</v>
      </c>
      <c r="P204" t="s">
        <v>3081</v>
      </c>
      <c r="Q204">
        <v>8859671</v>
      </c>
      <c r="R204">
        <v>890002395848</v>
      </c>
      <c r="S204">
        <v>424</v>
      </c>
      <c r="T204" s="548">
        <v>11830</v>
      </c>
    </row>
    <row r="205" spans="1:20" x14ac:dyDescent="0.25">
      <c r="A205">
        <v>7</v>
      </c>
      <c r="B205" s="645">
        <v>43851</v>
      </c>
      <c r="C205" s="645">
        <v>43851</v>
      </c>
      <c r="D205">
        <v>0</v>
      </c>
      <c r="G205">
        <v>583</v>
      </c>
      <c r="H205" t="s">
        <v>6725</v>
      </c>
      <c r="I205" t="s">
        <v>6757</v>
      </c>
      <c r="J205" t="s">
        <v>3295</v>
      </c>
      <c r="K205">
        <v>60</v>
      </c>
      <c r="L205" s="645">
        <v>43846</v>
      </c>
      <c r="M205" s="645">
        <v>43851</v>
      </c>
      <c r="N205" t="s">
        <v>6727</v>
      </c>
      <c r="O205">
        <v>5150004535</v>
      </c>
      <c r="P205" t="s">
        <v>3081</v>
      </c>
      <c r="S205" s="548">
        <v>1131</v>
      </c>
      <c r="T205" s="548">
        <v>7917</v>
      </c>
    </row>
    <row r="206" spans="1:20" x14ac:dyDescent="0.25">
      <c r="A206">
        <v>7</v>
      </c>
      <c r="B206" s="645">
        <v>43851</v>
      </c>
      <c r="C206" s="645">
        <v>43851</v>
      </c>
      <c r="D206">
        <v>0</v>
      </c>
      <c r="G206">
        <v>583</v>
      </c>
      <c r="H206" t="s">
        <v>6725</v>
      </c>
      <c r="I206" t="s">
        <v>6757</v>
      </c>
      <c r="J206" t="s">
        <v>3295</v>
      </c>
      <c r="K206">
        <v>60</v>
      </c>
      <c r="L206" s="645">
        <v>43846</v>
      </c>
      <c r="M206" s="645">
        <v>43851</v>
      </c>
      <c r="N206" t="s">
        <v>6727</v>
      </c>
      <c r="O206">
        <v>5150004546</v>
      </c>
      <c r="P206" t="s">
        <v>3081</v>
      </c>
      <c r="S206">
        <v>154</v>
      </c>
      <c r="T206" s="548">
        <v>1016</v>
      </c>
    </row>
    <row r="207" spans="1:20" x14ac:dyDescent="0.25">
      <c r="A207">
        <v>7</v>
      </c>
      <c r="B207" s="645">
        <v>43851</v>
      </c>
      <c r="C207" s="645">
        <v>43851</v>
      </c>
      <c r="D207">
        <v>0</v>
      </c>
      <c r="G207">
        <v>583</v>
      </c>
      <c r="H207" t="s">
        <v>6725</v>
      </c>
      <c r="I207" t="s">
        <v>6757</v>
      </c>
      <c r="J207" t="s">
        <v>3295</v>
      </c>
      <c r="K207">
        <v>60</v>
      </c>
      <c r="L207" s="645">
        <v>43846</v>
      </c>
      <c r="M207" s="645">
        <v>43851</v>
      </c>
      <c r="N207" t="s">
        <v>6727</v>
      </c>
      <c r="O207">
        <v>5150040127</v>
      </c>
      <c r="P207" t="s">
        <v>3081</v>
      </c>
      <c r="S207" s="548">
        <v>1549</v>
      </c>
      <c r="T207" s="548">
        <v>10843</v>
      </c>
    </row>
    <row r="208" spans="1:20" x14ac:dyDescent="0.25">
      <c r="S208" t="s">
        <v>6873</v>
      </c>
      <c r="T208" t="s">
        <v>6874</v>
      </c>
    </row>
    <row r="209" spans="1:20" x14ac:dyDescent="0.25">
      <c r="A209">
        <v>7</v>
      </c>
      <c r="B209" s="645">
        <v>43847</v>
      </c>
      <c r="C209" s="645">
        <v>43847</v>
      </c>
      <c r="D209">
        <v>0</v>
      </c>
      <c r="E209">
        <v>30221218</v>
      </c>
      <c r="G209">
        <v>583</v>
      </c>
      <c r="H209" t="s">
        <v>6725</v>
      </c>
      <c r="I209" t="s">
        <v>6757</v>
      </c>
      <c r="J209" t="s">
        <v>3295</v>
      </c>
      <c r="K209">
        <v>60</v>
      </c>
      <c r="L209" s="645">
        <v>43846</v>
      </c>
      <c r="M209" s="645">
        <v>43851</v>
      </c>
      <c r="N209" t="s">
        <v>6727</v>
      </c>
      <c r="O209">
        <v>5150003560</v>
      </c>
      <c r="P209" t="s">
        <v>3081</v>
      </c>
      <c r="Q209">
        <v>8859673</v>
      </c>
      <c r="R209">
        <v>890002395848</v>
      </c>
      <c r="S209">
        <v>239</v>
      </c>
      <c r="T209" s="548">
        <v>3920</v>
      </c>
    </row>
    <row r="210" spans="1:20" x14ac:dyDescent="0.25">
      <c r="A210">
        <v>7</v>
      </c>
      <c r="B210" s="645">
        <v>43847</v>
      </c>
      <c r="C210" s="645">
        <v>43847</v>
      </c>
      <c r="D210">
        <v>0</v>
      </c>
      <c r="G210">
        <v>583</v>
      </c>
      <c r="H210" t="s">
        <v>6725</v>
      </c>
      <c r="I210" t="s">
        <v>6757</v>
      </c>
      <c r="J210" t="s">
        <v>3295</v>
      </c>
      <c r="K210">
        <v>60</v>
      </c>
      <c r="L210" s="645">
        <v>43846</v>
      </c>
      <c r="M210" s="645">
        <v>43851</v>
      </c>
      <c r="N210" t="s">
        <v>6727</v>
      </c>
      <c r="O210">
        <v>5150003907</v>
      </c>
      <c r="P210" t="s">
        <v>3081</v>
      </c>
      <c r="S210" s="548">
        <v>1383</v>
      </c>
      <c r="T210" s="548">
        <v>21990</v>
      </c>
    </row>
    <row r="211" spans="1:20" x14ac:dyDescent="0.25">
      <c r="A211">
        <v>7</v>
      </c>
      <c r="B211" s="645">
        <v>43847</v>
      </c>
      <c r="C211" s="645">
        <v>43847</v>
      </c>
      <c r="D211">
        <v>0</v>
      </c>
      <c r="G211">
        <v>583</v>
      </c>
      <c r="H211" t="s">
        <v>6725</v>
      </c>
      <c r="I211" t="s">
        <v>6757</v>
      </c>
      <c r="J211" t="s">
        <v>3295</v>
      </c>
      <c r="K211">
        <v>60</v>
      </c>
      <c r="L211" s="645">
        <v>43846</v>
      </c>
      <c r="M211" s="645">
        <v>43851</v>
      </c>
      <c r="N211" t="s">
        <v>6727</v>
      </c>
      <c r="O211">
        <v>5150005682</v>
      </c>
      <c r="P211" t="s">
        <v>3081</v>
      </c>
      <c r="S211">
        <v>296</v>
      </c>
      <c r="T211" s="548">
        <v>2960</v>
      </c>
    </row>
    <row r="212" spans="1:20" x14ac:dyDescent="0.25">
      <c r="A212">
        <v>7</v>
      </c>
      <c r="B212" s="645">
        <v>43847</v>
      </c>
      <c r="C212" s="645">
        <v>43847</v>
      </c>
      <c r="D212">
        <v>0</v>
      </c>
      <c r="G212">
        <v>583</v>
      </c>
      <c r="H212" t="s">
        <v>6725</v>
      </c>
      <c r="I212" t="s">
        <v>6757</v>
      </c>
      <c r="J212" t="s">
        <v>3295</v>
      </c>
      <c r="K212">
        <v>60</v>
      </c>
      <c r="L212" s="645">
        <v>43846</v>
      </c>
      <c r="M212" s="645">
        <v>43851</v>
      </c>
      <c r="N212" t="s">
        <v>6727</v>
      </c>
      <c r="O212">
        <v>5150028601</v>
      </c>
      <c r="P212" t="s">
        <v>3081</v>
      </c>
      <c r="S212" s="548">
        <v>1811</v>
      </c>
      <c r="T212" s="548">
        <v>13401</v>
      </c>
    </row>
    <row r="213" spans="1:20" x14ac:dyDescent="0.25">
      <c r="S213" t="s">
        <v>6875</v>
      </c>
      <c r="T213" t="s">
        <v>6876</v>
      </c>
    </row>
    <row r="214" spans="1:20" x14ac:dyDescent="0.25">
      <c r="A214">
        <v>7</v>
      </c>
      <c r="B214" s="645">
        <v>43847</v>
      </c>
      <c r="C214" s="645">
        <v>43847</v>
      </c>
      <c r="D214">
        <v>0</v>
      </c>
      <c r="E214">
        <v>30221222</v>
      </c>
      <c r="G214">
        <v>583</v>
      </c>
      <c r="H214" t="s">
        <v>6725</v>
      </c>
      <c r="I214" t="s">
        <v>6757</v>
      </c>
      <c r="J214" t="s">
        <v>3295</v>
      </c>
      <c r="K214">
        <v>60</v>
      </c>
      <c r="L214" s="645">
        <v>43846</v>
      </c>
      <c r="M214" s="645">
        <v>43851</v>
      </c>
      <c r="N214" t="s">
        <v>6727</v>
      </c>
      <c r="O214">
        <v>5150003907</v>
      </c>
      <c r="P214" t="s">
        <v>3081</v>
      </c>
      <c r="Q214">
        <v>8859665</v>
      </c>
      <c r="R214">
        <v>890002395848</v>
      </c>
      <c r="S214">
        <v>714</v>
      </c>
      <c r="T214" s="548">
        <v>11353</v>
      </c>
    </row>
    <row r="215" spans="1:20" x14ac:dyDescent="0.25">
      <c r="A215">
        <v>7</v>
      </c>
      <c r="B215" s="645">
        <v>43847</v>
      </c>
      <c r="C215" s="645">
        <v>43847</v>
      </c>
      <c r="D215">
        <v>0</v>
      </c>
      <c r="G215">
        <v>583</v>
      </c>
      <c r="H215" t="s">
        <v>6725</v>
      </c>
      <c r="I215" t="s">
        <v>6757</v>
      </c>
      <c r="J215" t="s">
        <v>3295</v>
      </c>
      <c r="K215">
        <v>60</v>
      </c>
      <c r="L215" s="645">
        <v>43846</v>
      </c>
      <c r="M215" s="645">
        <v>43851</v>
      </c>
      <c r="N215" t="s">
        <v>6727</v>
      </c>
      <c r="O215">
        <v>7092000770</v>
      </c>
      <c r="P215" t="s">
        <v>3081</v>
      </c>
      <c r="S215" s="548">
        <v>1779</v>
      </c>
      <c r="T215" s="548">
        <v>31488</v>
      </c>
    </row>
    <row r="216" spans="1:20" x14ac:dyDescent="0.25">
      <c r="S216" t="s">
        <v>6877</v>
      </c>
      <c r="T216" t="s">
        <v>6878</v>
      </c>
    </row>
    <row r="217" spans="1:20" x14ac:dyDescent="0.25">
      <c r="A217">
        <v>7</v>
      </c>
      <c r="B217" s="645">
        <v>43851</v>
      </c>
      <c r="C217" s="645">
        <v>43851</v>
      </c>
      <c r="D217">
        <v>0</v>
      </c>
      <c r="E217">
        <v>30221748</v>
      </c>
      <c r="G217">
        <v>487</v>
      </c>
      <c r="H217" t="s">
        <v>6879</v>
      </c>
      <c r="I217" t="s">
        <v>6757</v>
      </c>
      <c r="J217" t="s">
        <v>3295</v>
      </c>
      <c r="K217">
        <v>60</v>
      </c>
      <c r="L217" s="645">
        <v>43847</v>
      </c>
      <c r="M217" s="645">
        <v>43852</v>
      </c>
      <c r="N217" t="s">
        <v>6727</v>
      </c>
      <c r="O217">
        <v>12172</v>
      </c>
      <c r="Q217">
        <v>8871121</v>
      </c>
      <c r="S217" s="548">
        <v>2960</v>
      </c>
      <c r="T217" s="548">
        <v>3167</v>
      </c>
    </row>
    <row r="218" spans="1:20" x14ac:dyDescent="0.25">
      <c r="A218">
        <v>7</v>
      </c>
      <c r="B218" s="645">
        <v>43851</v>
      </c>
      <c r="C218" s="645">
        <v>43851</v>
      </c>
      <c r="D218">
        <v>0</v>
      </c>
      <c r="G218">
        <v>487</v>
      </c>
      <c r="H218" t="s">
        <v>6879</v>
      </c>
      <c r="I218" t="s">
        <v>6757</v>
      </c>
      <c r="J218" t="s">
        <v>3295</v>
      </c>
      <c r="K218">
        <v>60</v>
      </c>
      <c r="L218" s="645">
        <v>43847</v>
      </c>
      <c r="M218" s="645">
        <v>43852</v>
      </c>
      <c r="N218" t="s">
        <v>6727</v>
      </c>
      <c r="O218">
        <v>51676</v>
      </c>
      <c r="P218" t="s">
        <v>3081</v>
      </c>
      <c r="S218">
        <v>768</v>
      </c>
      <c r="T218">
        <v>822</v>
      </c>
    </row>
    <row r="219" spans="1:20" x14ac:dyDescent="0.25">
      <c r="S219" t="s">
        <v>6880</v>
      </c>
      <c r="T219" t="s">
        <v>6881</v>
      </c>
    </row>
    <row r="220" spans="1:20" x14ac:dyDescent="0.25">
      <c r="A220">
        <v>7</v>
      </c>
      <c r="B220" s="645">
        <v>43852</v>
      </c>
      <c r="C220" s="645">
        <v>43852</v>
      </c>
      <c r="D220">
        <v>0</v>
      </c>
      <c r="E220">
        <v>30221939</v>
      </c>
      <c r="G220">
        <v>583</v>
      </c>
      <c r="H220" t="s">
        <v>6725</v>
      </c>
      <c r="I220" t="s">
        <v>6757</v>
      </c>
      <c r="J220" t="s">
        <v>3295</v>
      </c>
      <c r="K220">
        <v>60</v>
      </c>
      <c r="L220" s="645">
        <v>43847</v>
      </c>
      <c r="M220" s="645">
        <v>43852</v>
      </c>
      <c r="N220" t="s">
        <v>6727</v>
      </c>
      <c r="O220">
        <v>5150001180</v>
      </c>
      <c r="P220" t="s">
        <v>3081</v>
      </c>
      <c r="Q220">
        <v>8869543</v>
      </c>
      <c r="R220">
        <v>890002395848</v>
      </c>
      <c r="S220">
        <v>692</v>
      </c>
      <c r="T220" s="548">
        <v>37160</v>
      </c>
    </row>
    <row r="221" spans="1:20" x14ac:dyDescent="0.25">
      <c r="A221">
        <v>7</v>
      </c>
      <c r="B221" s="645">
        <v>43852</v>
      </c>
      <c r="C221" s="645">
        <v>43852</v>
      </c>
      <c r="D221">
        <v>0</v>
      </c>
      <c r="G221">
        <v>583</v>
      </c>
      <c r="H221" t="s">
        <v>6725</v>
      </c>
      <c r="I221" t="s">
        <v>6757</v>
      </c>
      <c r="J221" t="s">
        <v>3295</v>
      </c>
      <c r="K221">
        <v>60</v>
      </c>
      <c r="L221" s="645">
        <v>43847</v>
      </c>
      <c r="M221" s="645">
        <v>43852</v>
      </c>
      <c r="N221" t="s">
        <v>6727</v>
      </c>
      <c r="O221">
        <v>5150040148</v>
      </c>
      <c r="P221" t="s">
        <v>3081</v>
      </c>
      <c r="S221">
        <v>813</v>
      </c>
      <c r="T221" s="548">
        <v>4959</v>
      </c>
    </row>
    <row r="222" spans="1:20" x14ac:dyDescent="0.25">
      <c r="S222" t="s">
        <v>6882</v>
      </c>
      <c r="T222" t="s">
        <v>6883</v>
      </c>
    </row>
    <row r="223" spans="1:20" x14ac:dyDescent="0.25">
      <c r="A223">
        <v>7</v>
      </c>
      <c r="B223" s="645">
        <v>43851</v>
      </c>
      <c r="C223" s="645">
        <v>43851</v>
      </c>
      <c r="D223">
        <v>0</v>
      </c>
      <c r="E223">
        <v>30221941</v>
      </c>
      <c r="G223">
        <v>583</v>
      </c>
      <c r="H223" t="s">
        <v>6725</v>
      </c>
      <c r="I223" t="s">
        <v>6757</v>
      </c>
      <c r="J223" t="s">
        <v>3295</v>
      </c>
      <c r="K223">
        <v>60</v>
      </c>
      <c r="L223" s="645">
        <v>43847</v>
      </c>
      <c r="M223" s="645">
        <v>43852</v>
      </c>
      <c r="N223" t="s">
        <v>6727</v>
      </c>
      <c r="O223">
        <v>5150000328</v>
      </c>
      <c r="P223" t="s">
        <v>3081</v>
      </c>
      <c r="Q223">
        <v>8869535</v>
      </c>
      <c r="R223">
        <v>890002395848</v>
      </c>
      <c r="S223" s="548">
        <v>1320</v>
      </c>
      <c r="T223" s="548">
        <v>42504</v>
      </c>
    </row>
    <row r="224" spans="1:20" x14ac:dyDescent="0.25">
      <c r="S224" t="s">
        <v>6884</v>
      </c>
      <c r="T224" t="s">
        <v>6885</v>
      </c>
    </row>
    <row r="225" spans="1:20" x14ac:dyDescent="0.25">
      <c r="A225">
        <v>7</v>
      </c>
      <c r="B225" s="645">
        <v>43851</v>
      </c>
      <c r="C225" s="645">
        <v>43851</v>
      </c>
      <c r="D225">
        <v>0</v>
      </c>
      <c r="E225">
        <v>30221942</v>
      </c>
      <c r="G225">
        <v>583</v>
      </c>
      <c r="H225" t="s">
        <v>6725</v>
      </c>
      <c r="I225" t="s">
        <v>6757</v>
      </c>
      <c r="J225" t="s">
        <v>3295</v>
      </c>
      <c r="K225">
        <v>60</v>
      </c>
      <c r="L225" s="645">
        <v>43847</v>
      </c>
      <c r="M225" s="645">
        <v>43852</v>
      </c>
      <c r="N225" t="s">
        <v>6727</v>
      </c>
      <c r="O225">
        <v>5150000328</v>
      </c>
      <c r="P225" t="s">
        <v>3081</v>
      </c>
      <c r="Q225">
        <v>8869537</v>
      </c>
      <c r="R225">
        <v>890002395848</v>
      </c>
      <c r="S225" s="548">
        <v>1320</v>
      </c>
      <c r="T225" s="548">
        <v>42504</v>
      </c>
    </row>
    <row r="226" spans="1:20" x14ac:dyDescent="0.25">
      <c r="S226" t="s">
        <v>6884</v>
      </c>
      <c r="T226" t="s">
        <v>6885</v>
      </c>
    </row>
    <row r="227" spans="1:20" x14ac:dyDescent="0.25">
      <c r="A227">
        <v>7</v>
      </c>
      <c r="B227" s="645">
        <v>43851</v>
      </c>
      <c r="C227" s="645">
        <v>43851</v>
      </c>
      <c r="D227">
        <v>0</v>
      </c>
      <c r="E227">
        <v>30221943</v>
      </c>
      <c r="G227">
        <v>583</v>
      </c>
      <c r="H227" t="s">
        <v>6725</v>
      </c>
      <c r="I227" t="s">
        <v>6757</v>
      </c>
      <c r="J227" t="s">
        <v>3295</v>
      </c>
      <c r="K227">
        <v>60</v>
      </c>
      <c r="L227" s="645">
        <v>43847</v>
      </c>
      <c r="M227" s="645">
        <v>43852</v>
      </c>
      <c r="N227" t="s">
        <v>6727</v>
      </c>
      <c r="O227">
        <v>5150000328</v>
      </c>
      <c r="P227" t="s">
        <v>3081</v>
      </c>
      <c r="Q227">
        <v>8869539</v>
      </c>
      <c r="R227">
        <v>890002395848</v>
      </c>
      <c r="S227" s="548">
        <v>1320</v>
      </c>
      <c r="T227" s="548">
        <v>42504</v>
      </c>
    </row>
    <row r="228" spans="1:20" x14ac:dyDescent="0.25">
      <c r="S228" t="s">
        <v>6884</v>
      </c>
      <c r="T228" t="s">
        <v>6885</v>
      </c>
    </row>
    <row r="229" spans="1:20" x14ac:dyDescent="0.25">
      <c r="A229">
        <v>7</v>
      </c>
      <c r="B229" s="645">
        <v>43851</v>
      </c>
      <c r="C229" s="645">
        <v>43851</v>
      </c>
      <c r="D229">
        <v>0</v>
      </c>
      <c r="E229">
        <v>30221944</v>
      </c>
      <c r="G229">
        <v>583</v>
      </c>
      <c r="H229" t="s">
        <v>6725</v>
      </c>
      <c r="I229" t="s">
        <v>6757</v>
      </c>
      <c r="J229" t="s">
        <v>3295</v>
      </c>
      <c r="K229">
        <v>60</v>
      </c>
      <c r="L229" s="645">
        <v>43847</v>
      </c>
      <c r="M229" s="645">
        <v>43852</v>
      </c>
      <c r="N229" t="s">
        <v>6727</v>
      </c>
      <c r="O229">
        <v>5150000328</v>
      </c>
      <c r="P229" t="s">
        <v>3081</v>
      </c>
      <c r="Q229">
        <v>8869541</v>
      </c>
      <c r="R229">
        <v>890002395848</v>
      </c>
      <c r="S229" s="548">
        <v>1320</v>
      </c>
      <c r="T229" s="548">
        <v>42504</v>
      </c>
    </row>
    <row r="230" spans="1:20" x14ac:dyDescent="0.25">
      <c r="S230" t="s">
        <v>6884</v>
      </c>
      <c r="T230" t="s">
        <v>6885</v>
      </c>
    </row>
    <row r="231" spans="1:20" x14ac:dyDescent="0.25">
      <c r="A231">
        <v>7</v>
      </c>
      <c r="B231" s="645">
        <v>43851</v>
      </c>
      <c r="C231" s="645">
        <v>43851</v>
      </c>
      <c r="D231">
        <v>0</v>
      </c>
      <c r="E231">
        <v>30221946</v>
      </c>
      <c r="G231">
        <v>583</v>
      </c>
      <c r="H231" t="s">
        <v>6725</v>
      </c>
      <c r="I231" t="s">
        <v>6757</v>
      </c>
      <c r="J231" t="s">
        <v>3295</v>
      </c>
      <c r="K231">
        <v>60</v>
      </c>
      <c r="L231" s="645">
        <v>43847</v>
      </c>
      <c r="M231" s="645">
        <v>43852</v>
      </c>
      <c r="N231" t="s">
        <v>6727</v>
      </c>
      <c r="O231">
        <v>5150000315</v>
      </c>
      <c r="P231" t="s">
        <v>3081</v>
      </c>
      <c r="Q231">
        <v>8869533</v>
      </c>
      <c r="R231">
        <v>890002395848</v>
      </c>
      <c r="S231">
        <v>798</v>
      </c>
      <c r="T231" s="548">
        <v>42853</v>
      </c>
    </row>
    <row r="232" spans="1:20" x14ac:dyDescent="0.25">
      <c r="S232" t="s">
        <v>6764</v>
      </c>
      <c r="T232" t="s">
        <v>6765</v>
      </c>
    </row>
    <row r="233" spans="1:20" x14ac:dyDescent="0.25">
      <c r="A233">
        <v>7</v>
      </c>
      <c r="B233" s="645">
        <v>43852</v>
      </c>
      <c r="C233" s="645">
        <v>43852</v>
      </c>
      <c r="D233">
        <v>0</v>
      </c>
      <c r="E233">
        <v>30221947</v>
      </c>
      <c r="G233">
        <v>583</v>
      </c>
      <c r="H233" t="s">
        <v>6725</v>
      </c>
      <c r="I233" t="s">
        <v>6757</v>
      </c>
      <c r="J233" t="s">
        <v>3295</v>
      </c>
      <c r="K233">
        <v>60</v>
      </c>
      <c r="L233" s="645">
        <v>43847</v>
      </c>
      <c r="M233" s="645">
        <v>43852</v>
      </c>
      <c r="N233" t="s">
        <v>6727</v>
      </c>
      <c r="O233">
        <v>5150000329</v>
      </c>
      <c r="P233" t="s">
        <v>3081</v>
      </c>
      <c r="Q233">
        <v>8869549</v>
      </c>
      <c r="R233">
        <v>890002395848</v>
      </c>
      <c r="S233">
        <v>658</v>
      </c>
      <c r="T233" s="548">
        <v>21188</v>
      </c>
    </row>
    <row r="234" spans="1:20" x14ac:dyDescent="0.25">
      <c r="A234">
        <v>7</v>
      </c>
      <c r="B234" s="645">
        <v>43852</v>
      </c>
      <c r="C234" s="645">
        <v>43852</v>
      </c>
      <c r="D234">
        <v>0</v>
      </c>
      <c r="G234">
        <v>583</v>
      </c>
      <c r="H234" t="s">
        <v>6725</v>
      </c>
      <c r="I234" t="s">
        <v>6757</v>
      </c>
      <c r="J234" t="s">
        <v>3295</v>
      </c>
      <c r="K234">
        <v>60</v>
      </c>
      <c r="L234" s="645">
        <v>43847</v>
      </c>
      <c r="M234" s="645">
        <v>43852</v>
      </c>
      <c r="N234" t="s">
        <v>6727</v>
      </c>
      <c r="O234">
        <v>5150004546</v>
      </c>
      <c r="P234" t="s">
        <v>3081</v>
      </c>
      <c r="S234">
        <v>955</v>
      </c>
      <c r="T234" s="548">
        <v>6303</v>
      </c>
    </row>
    <row r="235" spans="1:20" x14ac:dyDescent="0.25">
      <c r="A235">
        <v>7</v>
      </c>
      <c r="B235" s="645">
        <v>43852</v>
      </c>
      <c r="C235" s="645">
        <v>43852</v>
      </c>
      <c r="D235">
        <v>0</v>
      </c>
      <c r="G235">
        <v>583</v>
      </c>
      <c r="H235" t="s">
        <v>6725</v>
      </c>
      <c r="I235" t="s">
        <v>6757</v>
      </c>
      <c r="J235" t="s">
        <v>3295</v>
      </c>
      <c r="K235">
        <v>60</v>
      </c>
      <c r="L235" s="645">
        <v>43847</v>
      </c>
      <c r="M235" s="645">
        <v>43852</v>
      </c>
      <c r="N235" t="s">
        <v>6727</v>
      </c>
      <c r="O235">
        <v>7092000728</v>
      </c>
      <c r="P235" t="s">
        <v>3081</v>
      </c>
      <c r="S235">
        <v>495</v>
      </c>
      <c r="T235" s="548">
        <v>8762</v>
      </c>
    </row>
    <row r="236" spans="1:20" x14ac:dyDescent="0.25">
      <c r="S236" t="s">
        <v>6886</v>
      </c>
      <c r="T236" t="s">
        <v>6887</v>
      </c>
    </row>
    <row r="237" spans="1:20" x14ac:dyDescent="0.25">
      <c r="A237">
        <v>7</v>
      </c>
      <c r="B237" s="645">
        <v>43852</v>
      </c>
      <c r="C237" s="645">
        <v>43852</v>
      </c>
      <c r="D237">
        <v>0</v>
      </c>
      <c r="E237">
        <v>30221949</v>
      </c>
      <c r="G237">
        <v>583</v>
      </c>
      <c r="H237" t="s">
        <v>6725</v>
      </c>
      <c r="I237" t="s">
        <v>6757</v>
      </c>
      <c r="J237" t="s">
        <v>3295</v>
      </c>
      <c r="K237">
        <v>60</v>
      </c>
      <c r="L237" s="645">
        <v>43847</v>
      </c>
      <c r="M237" s="645">
        <v>43852</v>
      </c>
      <c r="N237" t="s">
        <v>6727</v>
      </c>
      <c r="O237">
        <v>5150040149</v>
      </c>
      <c r="P237" t="s">
        <v>3081</v>
      </c>
      <c r="Q237">
        <v>8869545</v>
      </c>
      <c r="R237">
        <v>890002395848</v>
      </c>
      <c r="S237">
        <v>462</v>
      </c>
      <c r="T237" s="548">
        <v>2818</v>
      </c>
    </row>
    <row r="238" spans="1:20" x14ac:dyDescent="0.25">
      <c r="A238">
        <v>7</v>
      </c>
      <c r="B238" s="645">
        <v>43852</v>
      </c>
      <c r="C238" s="645">
        <v>43852</v>
      </c>
      <c r="D238">
        <v>0</v>
      </c>
      <c r="G238">
        <v>583</v>
      </c>
      <c r="H238" t="s">
        <v>6725</v>
      </c>
      <c r="I238" t="s">
        <v>6757</v>
      </c>
      <c r="J238" t="s">
        <v>3295</v>
      </c>
      <c r="K238">
        <v>60</v>
      </c>
      <c r="L238" s="645">
        <v>43847</v>
      </c>
      <c r="M238" s="645">
        <v>43852</v>
      </c>
      <c r="N238" t="s">
        <v>6727</v>
      </c>
      <c r="O238">
        <v>7092000780</v>
      </c>
      <c r="P238" t="s">
        <v>3081</v>
      </c>
      <c r="S238" s="548">
        <v>2194</v>
      </c>
      <c r="T238" s="548">
        <v>38834</v>
      </c>
    </row>
    <row r="239" spans="1:20" x14ac:dyDescent="0.25">
      <c r="S239" t="s">
        <v>6888</v>
      </c>
      <c r="T239" t="s">
        <v>6889</v>
      </c>
    </row>
    <row r="240" spans="1:20" x14ac:dyDescent="0.25">
      <c r="A240">
        <v>7</v>
      </c>
      <c r="B240" s="645">
        <v>43852</v>
      </c>
      <c r="C240" s="645">
        <v>43852</v>
      </c>
      <c r="D240">
        <v>0</v>
      </c>
      <c r="E240">
        <v>30221951</v>
      </c>
      <c r="G240">
        <v>583</v>
      </c>
      <c r="H240" t="s">
        <v>6725</v>
      </c>
      <c r="I240" t="s">
        <v>6757</v>
      </c>
      <c r="J240" t="s">
        <v>3295</v>
      </c>
      <c r="K240">
        <v>60</v>
      </c>
      <c r="L240" s="645">
        <v>43847</v>
      </c>
      <c r="M240" s="645">
        <v>43852</v>
      </c>
      <c r="N240" t="s">
        <v>6727</v>
      </c>
      <c r="O240">
        <v>5150000321</v>
      </c>
      <c r="P240" t="s">
        <v>3081</v>
      </c>
      <c r="Q240">
        <v>8869547</v>
      </c>
      <c r="R240">
        <v>890002395848</v>
      </c>
      <c r="S240">
        <v>317</v>
      </c>
      <c r="T240" s="548">
        <v>17023</v>
      </c>
    </row>
    <row r="241" spans="1:20" x14ac:dyDescent="0.25">
      <c r="A241">
        <v>7</v>
      </c>
      <c r="B241" s="645">
        <v>43852</v>
      </c>
      <c r="C241" s="645">
        <v>43852</v>
      </c>
      <c r="D241">
        <v>0</v>
      </c>
      <c r="G241">
        <v>583</v>
      </c>
      <c r="H241" t="s">
        <v>6725</v>
      </c>
      <c r="I241" t="s">
        <v>6757</v>
      </c>
      <c r="J241" t="s">
        <v>3295</v>
      </c>
      <c r="K241">
        <v>60</v>
      </c>
      <c r="L241" s="645">
        <v>43847</v>
      </c>
      <c r="M241" s="645">
        <v>43852</v>
      </c>
      <c r="N241" t="s">
        <v>6727</v>
      </c>
      <c r="O241">
        <v>5150003907</v>
      </c>
      <c r="P241" t="s">
        <v>3081</v>
      </c>
      <c r="S241" s="548">
        <v>1423</v>
      </c>
      <c r="T241" s="548">
        <v>22626</v>
      </c>
    </row>
    <row r="242" spans="1:20" x14ac:dyDescent="0.25">
      <c r="S242" t="s">
        <v>6890</v>
      </c>
      <c r="T242" t="s">
        <v>6891</v>
      </c>
    </row>
    <row r="243" spans="1:20" x14ac:dyDescent="0.25">
      <c r="A243">
        <v>7</v>
      </c>
      <c r="B243" s="645">
        <v>43852</v>
      </c>
      <c r="C243" s="645">
        <v>43852</v>
      </c>
      <c r="D243">
        <v>0</v>
      </c>
      <c r="E243">
        <v>30221952</v>
      </c>
      <c r="G243">
        <v>583</v>
      </c>
      <c r="H243" t="s">
        <v>6725</v>
      </c>
      <c r="I243" t="s">
        <v>6757</v>
      </c>
      <c r="J243" t="s">
        <v>3295</v>
      </c>
      <c r="K243">
        <v>60</v>
      </c>
      <c r="L243" s="645">
        <v>43847</v>
      </c>
      <c r="M243" s="645">
        <v>43852</v>
      </c>
      <c r="N243" t="s">
        <v>6727</v>
      </c>
      <c r="O243">
        <v>5150000298</v>
      </c>
      <c r="P243" t="s">
        <v>3081</v>
      </c>
      <c r="Q243">
        <v>8869551</v>
      </c>
      <c r="R243">
        <v>890002395848</v>
      </c>
      <c r="S243">
        <v>800</v>
      </c>
      <c r="T243" s="548">
        <v>25760</v>
      </c>
    </row>
    <row r="244" spans="1:20" x14ac:dyDescent="0.25">
      <c r="A244">
        <v>7</v>
      </c>
      <c r="B244" s="645">
        <v>43852</v>
      </c>
      <c r="C244" s="645">
        <v>43852</v>
      </c>
      <c r="D244">
        <v>0</v>
      </c>
      <c r="G244">
        <v>583</v>
      </c>
      <c r="H244" t="s">
        <v>6725</v>
      </c>
      <c r="I244" t="s">
        <v>6757</v>
      </c>
      <c r="J244" t="s">
        <v>3295</v>
      </c>
      <c r="K244">
        <v>60</v>
      </c>
      <c r="L244" s="645">
        <v>43847</v>
      </c>
      <c r="M244" s="645">
        <v>43852</v>
      </c>
      <c r="N244" t="s">
        <v>6727</v>
      </c>
      <c r="O244">
        <v>5150002999</v>
      </c>
      <c r="P244" t="s">
        <v>3081</v>
      </c>
      <c r="S244">
        <v>701</v>
      </c>
      <c r="T244" s="548">
        <v>4907</v>
      </c>
    </row>
    <row r="245" spans="1:20" x14ac:dyDescent="0.25">
      <c r="S245" t="s">
        <v>6892</v>
      </c>
      <c r="T245" t="s">
        <v>6893</v>
      </c>
    </row>
    <row r="246" spans="1:20" x14ac:dyDescent="0.25">
      <c r="A246">
        <v>7</v>
      </c>
      <c r="B246" s="645">
        <v>43852</v>
      </c>
      <c r="C246" s="645">
        <v>43852</v>
      </c>
      <c r="D246">
        <v>0</v>
      </c>
      <c r="E246">
        <v>30222624</v>
      </c>
      <c r="G246">
        <v>583</v>
      </c>
      <c r="H246" t="s">
        <v>6725</v>
      </c>
      <c r="I246" t="s">
        <v>6757</v>
      </c>
      <c r="J246" t="s">
        <v>3295</v>
      </c>
      <c r="K246">
        <v>60</v>
      </c>
      <c r="L246" s="645">
        <v>43851</v>
      </c>
      <c r="M246" s="645">
        <v>43853</v>
      </c>
      <c r="N246" t="s">
        <v>6727</v>
      </c>
      <c r="O246">
        <v>5150000302</v>
      </c>
      <c r="P246" t="s">
        <v>3081</v>
      </c>
      <c r="Q246">
        <v>8871970</v>
      </c>
      <c r="R246">
        <v>890002395848</v>
      </c>
      <c r="S246" s="548">
        <v>1320</v>
      </c>
      <c r="T246" s="548">
        <v>42504</v>
      </c>
    </row>
    <row r="247" spans="1:20" x14ac:dyDescent="0.25">
      <c r="S247" t="s">
        <v>6884</v>
      </c>
      <c r="T247" t="s">
        <v>6885</v>
      </c>
    </row>
    <row r="248" spans="1:20" x14ac:dyDescent="0.25">
      <c r="A248">
        <v>7</v>
      </c>
      <c r="B248" s="645">
        <v>43852</v>
      </c>
      <c r="C248" s="645">
        <v>43852</v>
      </c>
      <c r="D248">
        <v>0</v>
      </c>
      <c r="E248">
        <v>30222625</v>
      </c>
      <c r="G248">
        <v>583</v>
      </c>
      <c r="H248" t="s">
        <v>6725</v>
      </c>
      <c r="I248" t="s">
        <v>6757</v>
      </c>
      <c r="J248" t="s">
        <v>3295</v>
      </c>
      <c r="K248">
        <v>60</v>
      </c>
      <c r="L248" s="645">
        <v>43851</v>
      </c>
      <c r="M248" s="645">
        <v>43853</v>
      </c>
      <c r="N248" t="s">
        <v>6727</v>
      </c>
      <c r="O248">
        <v>5150000302</v>
      </c>
      <c r="P248" t="s">
        <v>3081</v>
      </c>
      <c r="Q248">
        <v>8871980</v>
      </c>
      <c r="R248">
        <v>890002395848</v>
      </c>
      <c r="S248" s="548">
        <v>1155</v>
      </c>
      <c r="T248" s="548">
        <v>37191</v>
      </c>
    </row>
    <row r="249" spans="1:20" x14ac:dyDescent="0.25">
      <c r="S249" t="s">
        <v>6894</v>
      </c>
      <c r="T249" t="s">
        <v>6895</v>
      </c>
    </row>
    <row r="250" spans="1:20" x14ac:dyDescent="0.25">
      <c r="A250">
        <v>7</v>
      </c>
      <c r="B250" s="645">
        <v>43852</v>
      </c>
      <c r="C250" s="645">
        <v>43852</v>
      </c>
      <c r="D250">
        <v>0</v>
      </c>
      <c r="E250">
        <v>30222626</v>
      </c>
      <c r="G250">
        <v>583</v>
      </c>
      <c r="H250" t="s">
        <v>6725</v>
      </c>
      <c r="I250" t="s">
        <v>6757</v>
      </c>
      <c r="J250" t="s">
        <v>3295</v>
      </c>
      <c r="K250">
        <v>60</v>
      </c>
      <c r="L250" s="645">
        <v>43851</v>
      </c>
      <c r="M250" s="645">
        <v>43853</v>
      </c>
      <c r="N250" t="s">
        <v>6727</v>
      </c>
      <c r="O250">
        <v>5150003907</v>
      </c>
      <c r="P250" t="s">
        <v>3081</v>
      </c>
      <c r="Q250">
        <v>8871974</v>
      </c>
      <c r="R250">
        <v>890002395848</v>
      </c>
      <c r="S250" s="548">
        <v>2559</v>
      </c>
      <c r="T250" s="548">
        <v>40688</v>
      </c>
    </row>
    <row r="251" spans="1:20" x14ac:dyDescent="0.25">
      <c r="S251" t="s">
        <v>6896</v>
      </c>
      <c r="T251" t="s">
        <v>6897</v>
      </c>
    </row>
    <row r="252" spans="1:20" x14ac:dyDescent="0.25">
      <c r="A252">
        <v>7</v>
      </c>
      <c r="B252" s="645">
        <v>43852</v>
      </c>
      <c r="C252" s="645">
        <v>43852</v>
      </c>
      <c r="D252">
        <v>0</v>
      </c>
      <c r="E252">
        <v>30222627</v>
      </c>
      <c r="G252">
        <v>583</v>
      </c>
      <c r="H252" t="s">
        <v>6725</v>
      </c>
      <c r="I252" t="s">
        <v>6757</v>
      </c>
      <c r="J252" t="s">
        <v>3295</v>
      </c>
      <c r="K252">
        <v>60</v>
      </c>
      <c r="L252" s="645">
        <v>43851</v>
      </c>
      <c r="M252" s="645">
        <v>43853</v>
      </c>
      <c r="N252" t="s">
        <v>6727</v>
      </c>
      <c r="O252">
        <v>5150000308</v>
      </c>
      <c r="P252" t="s">
        <v>3081</v>
      </c>
      <c r="Q252">
        <v>8871976</v>
      </c>
      <c r="R252">
        <v>890002395848</v>
      </c>
      <c r="S252" s="548">
        <v>1260</v>
      </c>
      <c r="T252" s="548">
        <v>40572</v>
      </c>
    </row>
    <row r="253" spans="1:20" x14ac:dyDescent="0.25">
      <c r="S253" t="s">
        <v>6898</v>
      </c>
      <c r="T253" t="s">
        <v>6899</v>
      </c>
    </row>
    <row r="254" spans="1:20" x14ac:dyDescent="0.25">
      <c r="A254">
        <v>7</v>
      </c>
      <c r="B254" s="645">
        <v>43853</v>
      </c>
      <c r="C254" s="645">
        <v>43853</v>
      </c>
      <c r="D254">
        <v>0</v>
      </c>
      <c r="E254">
        <v>30222628</v>
      </c>
      <c r="G254">
        <v>583</v>
      </c>
      <c r="H254" t="s">
        <v>6725</v>
      </c>
      <c r="I254" t="s">
        <v>6757</v>
      </c>
      <c r="J254" t="s">
        <v>3295</v>
      </c>
      <c r="K254">
        <v>60</v>
      </c>
      <c r="L254" s="645">
        <v>43851</v>
      </c>
      <c r="M254" s="645">
        <v>43853</v>
      </c>
      <c r="N254" t="s">
        <v>6727</v>
      </c>
      <c r="O254">
        <v>5150003916</v>
      </c>
      <c r="P254" t="s">
        <v>3081</v>
      </c>
      <c r="Q254">
        <v>8871968</v>
      </c>
      <c r="R254">
        <v>890002395848</v>
      </c>
      <c r="S254">
        <v>508</v>
      </c>
      <c r="T254" s="548">
        <v>7620</v>
      </c>
    </row>
    <row r="255" spans="1:20" x14ac:dyDescent="0.25">
      <c r="A255">
        <v>7</v>
      </c>
      <c r="B255" s="645">
        <v>43853</v>
      </c>
      <c r="C255" s="645">
        <v>43853</v>
      </c>
      <c r="D255">
        <v>0</v>
      </c>
      <c r="G255">
        <v>583</v>
      </c>
      <c r="H255" t="s">
        <v>6725</v>
      </c>
      <c r="I255" t="s">
        <v>6757</v>
      </c>
      <c r="J255" t="s">
        <v>3295</v>
      </c>
      <c r="K255">
        <v>60</v>
      </c>
      <c r="L255" s="645">
        <v>43851</v>
      </c>
      <c r="M255" s="645">
        <v>43853</v>
      </c>
      <c r="N255" t="s">
        <v>6727</v>
      </c>
      <c r="O255">
        <v>5150003922</v>
      </c>
      <c r="P255" t="s">
        <v>3081</v>
      </c>
      <c r="S255" s="548">
        <v>1320</v>
      </c>
      <c r="T255" s="548">
        <v>19800</v>
      </c>
    </row>
    <row r="256" spans="1:20" x14ac:dyDescent="0.25">
      <c r="A256">
        <v>7</v>
      </c>
      <c r="B256" s="645">
        <v>43853</v>
      </c>
      <c r="C256" s="645">
        <v>43853</v>
      </c>
      <c r="D256">
        <v>0</v>
      </c>
      <c r="G256">
        <v>583</v>
      </c>
      <c r="H256" t="s">
        <v>6725</v>
      </c>
      <c r="I256" t="s">
        <v>6757</v>
      </c>
      <c r="J256" t="s">
        <v>3295</v>
      </c>
      <c r="K256">
        <v>60</v>
      </c>
      <c r="L256" s="645">
        <v>43851</v>
      </c>
      <c r="M256" s="645">
        <v>43853</v>
      </c>
      <c r="N256" t="s">
        <v>6727</v>
      </c>
      <c r="O256">
        <v>5150040149</v>
      </c>
      <c r="P256" t="s">
        <v>3081</v>
      </c>
      <c r="S256" s="548">
        <v>1764</v>
      </c>
      <c r="T256" s="548">
        <v>10760</v>
      </c>
    </row>
    <row r="257" spans="1:20" x14ac:dyDescent="0.25">
      <c r="S257" t="s">
        <v>6900</v>
      </c>
      <c r="T257" t="s">
        <v>6901</v>
      </c>
    </row>
    <row r="258" spans="1:20" x14ac:dyDescent="0.25">
      <c r="A258">
        <v>7</v>
      </c>
      <c r="B258" s="645">
        <v>43853</v>
      </c>
      <c r="C258" s="645">
        <v>43853</v>
      </c>
      <c r="D258">
        <v>0</v>
      </c>
      <c r="E258">
        <v>30222629</v>
      </c>
      <c r="G258">
        <v>583</v>
      </c>
      <c r="H258" t="s">
        <v>6725</v>
      </c>
      <c r="I258" t="s">
        <v>6757</v>
      </c>
      <c r="J258" t="s">
        <v>3295</v>
      </c>
      <c r="K258">
        <v>60</v>
      </c>
      <c r="L258" s="645">
        <v>43851</v>
      </c>
      <c r="M258" s="645">
        <v>43853</v>
      </c>
      <c r="N258" t="s">
        <v>6727</v>
      </c>
      <c r="O258">
        <v>5150000328</v>
      </c>
      <c r="P258" t="s">
        <v>3081</v>
      </c>
      <c r="Q258">
        <v>8871978</v>
      </c>
      <c r="R258">
        <v>890002395848</v>
      </c>
      <c r="S258">
        <v>652</v>
      </c>
      <c r="T258" s="548">
        <v>20994</v>
      </c>
    </row>
    <row r="259" spans="1:20" x14ac:dyDescent="0.25">
      <c r="A259">
        <v>7</v>
      </c>
      <c r="B259" s="645">
        <v>43853</v>
      </c>
      <c r="C259" s="645">
        <v>43853</v>
      </c>
      <c r="D259">
        <v>0</v>
      </c>
      <c r="G259">
        <v>583</v>
      </c>
      <c r="H259" t="s">
        <v>6725</v>
      </c>
      <c r="I259" t="s">
        <v>6757</v>
      </c>
      <c r="J259" t="s">
        <v>3295</v>
      </c>
      <c r="K259">
        <v>60</v>
      </c>
      <c r="L259" s="645">
        <v>43851</v>
      </c>
      <c r="M259" s="645">
        <v>43853</v>
      </c>
      <c r="N259" t="s">
        <v>6727</v>
      </c>
      <c r="O259">
        <v>5150002297</v>
      </c>
      <c r="P259" t="s">
        <v>3081</v>
      </c>
      <c r="S259">
        <v>640</v>
      </c>
      <c r="T259" s="548">
        <v>9088</v>
      </c>
    </row>
    <row r="260" spans="1:20" x14ac:dyDescent="0.25">
      <c r="A260">
        <v>7</v>
      </c>
      <c r="B260" s="645">
        <v>43853</v>
      </c>
      <c r="C260" s="645">
        <v>43853</v>
      </c>
      <c r="D260">
        <v>0</v>
      </c>
      <c r="G260">
        <v>583</v>
      </c>
      <c r="H260" t="s">
        <v>6725</v>
      </c>
      <c r="I260" t="s">
        <v>6757</v>
      </c>
      <c r="J260" t="s">
        <v>3295</v>
      </c>
      <c r="K260">
        <v>60</v>
      </c>
      <c r="L260" s="645">
        <v>43851</v>
      </c>
      <c r="M260" s="645">
        <v>43853</v>
      </c>
      <c r="N260" t="s">
        <v>6727</v>
      </c>
      <c r="O260">
        <v>5150003915</v>
      </c>
      <c r="P260" t="s">
        <v>3081</v>
      </c>
      <c r="S260">
        <v>540</v>
      </c>
      <c r="T260" s="548">
        <v>8100</v>
      </c>
    </row>
    <row r="261" spans="1:20" x14ac:dyDescent="0.25">
      <c r="S261" t="s">
        <v>6902</v>
      </c>
      <c r="T261" t="s">
        <v>6903</v>
      </c>
    </row>
    <row r="262" spans="1:20" x14ac:dyDescent="0.25">
      <c r="A262">
        <v>7</v>
      </c>
      <c r="B262" s="645">
        <v>43853</v>
      </c>
      <c r="C262" s="645">
        <v>43853</v>
      </c>
      <c r="D262">
        <v>0</v>
      </c>
      <c r="E262">
        <v>30222630</v>
      </c>
      <c r="G262">
        <v>583</v>
      </c>
      <c r="H262" t="s">
        <v>6725</v>
      </c>
      <c r="I262" t="s">
        <v>6757</v>
      </c>
      <c r="J262" t="s">
        <v>3295</v>
      </c>
      <c r="K262">
        <v>60</v>
      </c>
      <c r="L262" s="645">
        <v>43851</v>
      </c>
      <c r="M262" s="645">
        <v>43853</v>
      </c>
      <c r="N262" t="s">
        <v>6727</v>
      </c>
      <c r="O262">
        <v>5150000315</v>
      </c>
      <c r="P262" t="s">
        <v>3081</v>
      </c>
      <c r="Q262">
        <v>8871982</v>
      </c>
      <c r="R262">
        <v>890002395848</v>
      </c>
      <c r="S262">
        <v>252</v>
      </c>
      <c r="T262" s="548">
        <v>13532</v>
      </c>
    </row>
    <row r="263" spans="1:20" x14ac:dyDescent="0.25">
      <c r="A263">
        <v>7</v>
      </c>
      <c r="B263" s="645">
        <v>43853</v>
      </c>
      <c r="C263" s="645">
        <v>43853</v>
      </c>
      <c r="D263">
        <v>0</v>
      </c>
      <c r="G263">
        <v>583</v>
      </c>
      <c r="H263" t="s">
        <v>6725</v>
      </c>
      <c r="I263" t="s">
        <v>6757</v>
      </c>
      <c r="J263" t="s">
        <v>3295</v>
      </c>
      <c r="K263">
        <v>60</v>
      </c>
      <c r="L263" s="645">
        <v>43851</v>
      </c>
      <c r="M263" s="645">
        <v>43853</v>
      </c>
      <c r="N263" t="s">
        <v>6727</v>
      </c>
      <c r="O263">
        <v>5150000338</v>
      </c>
      <c r="P263" t="s">
        <v>3081</v>
      </c>
      <c r="S263">
        <v>308</v>
      </c>
      <c r="T263" s="548">
        <v>16540</v>
      </c>
    </row>
    <row r="264" spans="1:20" x14ac:dyDescent="0.25">
      <c r="A264">
        <v>7</v>
      </c>
      <c r="B264" s="645">
        <v>43853</v>
      </c>
      <c r="C264" s="645">
        <v>43853</v>
      </c>
      <c r="D264">
        <v>0</v>
      </c>
      <c r="G264">
        <v>583</v>
      </c>
      <c r="H264" t="s">
        <v>6725</v>
      </c>
      <c r="I264" t="s">
        <v>6757</v>
      </c>
      <c r="J264" t="s">
        <v>3295</v>
      </c>
      <c r="K264">
        <v>60</v>
      </c>
      <c r="L264" s="645">
        <v>43851</v>
      </c>
      <c r="M264" s="645">
        <v>43853</v>
      </c>
      <c r="N264" t="s">
        <v>6727</v>
      </c>
      <c r="O264">
        <v>5150003916</v>
      </c>
      <c r="P264" t="s">
        <v>3081</v>
      </c>
      <c r="S264">
        <v>476</v>
      </c>
      <c r="T264" s="548">
        <v>7140</v>
      </c>
    </row>
    <row r="265" spans="1:20" x14ac:dyDescent="0.25">
      <c r="S265" t="s">
        <v>6904</v>
      </c>
      <c r="T265" t="s">
        <v>6905</v>
      </c>
    </row>
    <row r="266" spans="1:20" x14ac:dyDescent="0.25">
      <c r="A266">
        <v>7</v>
      </c>
      <c r="B266" s="645">
        <v>43851</v>
      </c>
      <c r="C266" s="645">
        <v>43851</v>
      </c>
      <c r="D266">
        <v>0</v>
      </c>
      <c r="E266">
        <v>30222704</v>
      </c>
      <c r="G266">
        <v>487</v>
      </c>
      <c r="H266" t="s">
        <v>6879</v>
      </c>
      <c r="I266" t="s">
        <v>6757</v>
      </c>
      <c r="J266" t="s">
        <v>3295</v>
      </c>
      <c r="K266">
        <v>60</v>
      </c>
      <c r="L266" s="645">
        <v>43851</v>
      </c>
      <c r="M266" s="645">
        <v>43852</v>
      </c>
      <c r="N266" t="s">
        <v>6727</v>
      </c>
      <c r="O266">
        <v>11089</v>
      </c>
      <c r="Q266">
        <v>8871121</v>
      </c>
      <c r="S266">
        <v>480</v>
      </c>
      <c r="T266">
        <v>528</v>
      </c>
    </row>
    <row r="267" spans="1:20" x14ac:dyDescent="0.25">
      <c r="A267">
        <v>7</v>
      </c>
      <c r="B267" s="645">
        <v>43851</v>
      </c>
      <c r="C267" s="645">
        <v>43851</v>
      </c>
      <c r="D267">
        <v>0</v>
      </c>
      <c r="G267">
        <v>487</v>
      </c>
      <c r="H267" t="s">
        <v>6879</v>
      </c>
      <c r="I267" t="s">
        <v>6757</v>
      </c>
      <c r="J267" t="s">
        <v>3295</v>
      </c>
      <c r="K267">
        <v>60</v>
      </c>
      <c r="L267" s="645">
        <v>43851</v>
      </c>
      <c r="M267" s="645">
        <v>43852</v>
      </c>
      <c r="N267" t="s">
        <v>6727</v>
      </c>
      <c r="O267">
        <v>12073</v>
      </c>
      <c r="S267">
        <v>144</v>
      </c>
      <c r="T267">
        <v>150</v>
      </c>
    </row>
    <row r="268" spans="1:20" x14ac:dyDescent="0.25">
      <c r="A268">
        <v>7</v>
      </c>
      <c r="B268" s="645">
        <v>43851</v>
      </c>
      <c r="C268" s="645">
        <v>43851</v>
      </c>
      <c r="D268">
        <v>0</v>
      </c>
      <c r="G268">
        <v>487</v>
      </c>
      <c r="H268" t="s">
        <v>6879</v>
      </c>
      <c r="I268" t="s">
        <v>6757</v>
      </c>
      <c r="J268" t="s">
        <v>3295</v>
      </c>
      <c r="K268">
        <v>60</v>
      </c>
      <c r="L268" s="645">
        <v>43851</v>
      </c>
      <c r="M268" s="645">
        <v>43852</v>
      </c>
      <c r="N268" t="s">
        <v>6727</v>
      </c>
      <c r="O268">
        <v>13186</v>
      </c>
      <c r="S268">
        <v>550</v>
      </c>
      <c r="T268">
        <v>600</v>
      </c>
    </row>
    <row r="269" spans="1:20" x14ac:dyDescent="0.25">
      <c r="S269" t="s">
        <v>6906</v>
      </c>
      <c r="T269" t="s">
        <v>6907</v>
      </c>
    </row>
    <row r="270" spans="1:20" x14ac:dyDescent="0.25">
      <c r="A270">
        <v>7</v>
      </c>
      <c r="B270" s="645">
        <v>43853</v>
      </c>
      <c r="C270" s="645">
        <v>43853</v>
      </c>
      <c r="D270">
        <v>0</v>
      </c>
      <c r="E270">
        <v>30222705</v>
      </c>
      <c r="G270">
        <v>583</v>
      </c>
      <c r="H270" t="s">
        <v>6725</v>
      </c>
      <c r="I270" t="s">
        <v>6757</v>
      </c>
      <c r="J270" t="s">
        <v>3295</v>
      </c>
      <c r="K270">
        <v>60</v>
      </c>
      <c r="L270" s="645">
        <v>43851</v>
      </c>
      <c r="M270" s="645">
        <v>43853</v>
      </c>
      <c r="N270" t="s">
        <v>6727</v>
      </c>
      <c r="O270">
        <v>5150000308</v>
      </c>
      <c r="P270" t="s">
        <v>3081</v>
      </c>
      <c r="Q270">
        <v>8871984</v>
      </c>
      <c r="R270">
        <v>890002395848</v>
      </c>
      <c r="S270">
        <v>568</v>
      </c>
      <c r="T270" s="548">
        <v>18290</v>
      </c>
    </row>
    <row r="271" spans="1:20" x14ac:dyDescent="0.25">
      <c r="A271">
        <v>7</v>
      </c>
      <c r="B271" s="645">
        <v>43853</v>
      </c>
      <c r="C271" s="645">
        <v>43853</v>
      </c>
      <c r="D271">
        <v>0</v>
      </c>
      <c r="G271">
        <v>583</v>
      </c>
      <c r="H271" t="s">
        <v>6725</v>
      </c>
      <c r="I271" t="s">
        <v>6757</v>
      </c>
      <c r="J271" t="s">
        <v>3295</v>
      </c>
      <c r="K271">
        <v>60</v>
      </c>
      <c r="L271" s="645">
        <v>43851</v>
      </c>
      <c r="M271" s="645">
        <v>43853</v>
      </c>
      <c r="N271" t="s">
        <v>6727</v>
      </c>
      <c r="O271">
        <v>5150002297</v>
      </c>
      <c r="P271" t="s">
        <v>3081</v>
      </c>
      <c r="S271">
        <v>748</v>
      </c>
      <c r="T271" s="548">
        <v>10622</v>
      </c>
    </row>
    <row r="272" spans="1:20" x14ac:dyDescent="0.25">
      <c r="A272">
        <v>7</v>
      </c>
      <c r="B272" s="645">
        <v>43853</v>
      </c>
      <c r="C272" s="645">
        <v>43853</v>
      </c>
      <c r="D272">
        <v>0</v>
      </c>
      <c r="G272">
        <v>583</v>
      </c>
      <c r="H272" t="s">
        <v>6725</v>
      </c>
      <c r="I272" t="s">
        <v>6757</v>
      </c>
      <c r="J272" t="s">
        <v>3295</v>
      </c>
      <c r="K272">
        <v>60</v>
      </c>
      <c r="L272" s="645">
        <v>43851</v>
      </c>
      <c r="M272" s="645">
        <v>43853</v>
      </c>
      <c r="N272" t="s">
        <v>6727</v>
      </c>
      <c r="O272">
        <v>5150040125</v>
      </c>
      <c r="P272" t="s">
        <v>3081</v>
      </c>
      <c r="S272" s="548">
        <v>1041</v>
      </c>
      <c r="T272" s="548">
        <v>7287</v>
      </c>
    </row>
    <row r="273" spans="1:20" x14ac:dyDescent="0.25">
      <c r="S273" t="s">
        <v>6908</v>
      </c>
      <c r="T273" t="s">
        <v>6909</v>
      </c>
    </row>
    <row r="274" spans="1:20" x14ac:dyDescent="0.25">
      <c r="A274">
        <v>7</v>
      </c>
      <c r="B274" s="645">
        <v>43852</v>
      </c>
      <c r="C274" s="645">
        <v>43852</v>
      </c>
      <c r="D274">
        <v>0</v>
      </c>
      <c r="E274">
        <v>30222706</v>
      </c>
      <c r="G274">
        <v>583</v>
      </c>
      <c r="H274" t="s">
        <v>6725</v>
      </c>
      <c r="I274" t="s">
        <v>6757</v>
      </c>
      <c r="J274" t="s">
        <v>3295</v>
      </c>
      <c r="K274">
        <v>60</v>
      </c>
      <c r="L274" s="645">
        <v>43851</v>
      </c>
      <c r="M274" s="645">
        <v>43853</v>
      </c>
      <c r="N274" t="s">
        <v>6727</v>
      </c>
      <c r="O274">
        <v>5150000308</v>
      </c>
      <c r="P274" t="s">
        <v>3081</v>
      </c>
      <c r="Q274">
        <v>8871972</v>
      </c>
      <c r="R274">
        <v>890002395848</v>
      </c>
      <c r="S274" s="548">
        <v>1320</v>
      </c>
      <c r="T274" s="548">
        <v>42504</v>
      </c>
    </row>
    <row r="275" spans="1:20" x14ac:dyDescent="0.25">
      <c r="S275" t="s">
        <v>6884</v>
      </c>
      <c r="T275" t="s">
        <v>6885</v>
      </c>
    </row>
    <row r="276" spans="1:20" x14ac:dyDescent="0.25">
      <c r="A276">
        <v>7</v>
      </c>
      <c r="B276" s="645">
        <v>43853</v>
      </c>
      <c r="C276" s="645">
        <v>43853</v>
      </c>
      <c r="D276">
        <v>0</v>
      </c>
      <c r="E276">
        <v>30223131</v>
      </c>
      <c r="G276">
        <v>583</v>
      </c>
      <c r="H276" t="s">
        <v>6725</v>
      </c>
      <c r="I276" t="s">
        <v>6757</v>
      </c>
      <c r="J276" t="s">
        <v>3295</v>
      </c>
      <c r="K276">
        <v>60</v>
      </c>
      <c r="L276" s="645">
        <v>43852</v>
      </c>
      <c r="M276" s="645">
        <v>43854</v>
      </c>
      <c r="N276" t="s">
        <v>6727</v>
      </c>
      <c r="O276">
        <v>5150000315</v>
      </c>
      <c r="P276" t="s">
        <v>3081</v>
      </c>
      <c r="Q276">
        <v>8874507</v>
      </c>
      <c r="R276">
        <v>890002395848</v>
      </c>
      <c r="S276">
        <v>210</v>
      </c>
      <c r="T276" s="548">
        <v>11277</v>
      </c>
    </row>
    <row r="277" spans="1:20" x14ac:dyDescent="0.25">
      <c r="A277">
        <v>7</v>
      </c>
      <c r="B277" s="645">
        <v>43853</v>
      </c>
      <c r="C277" s="645">
        <v>43853</v>
      </c>
      <c r="D277">
        <v>0</v>
      </c>
      <c r="G277">
        <v>583</v>
      </c>
      <c r="H277" t="s">
        <v>6725</v>
      </c>
      <c r="I277" t="s">
        <v>6757</v>
      </c>
      <c r="J277" t="s">
        <v>3295</v>
      </c>
      <c r="K277">
        <v>60</v>
      </c>
      <c r="L277" s="645">
        <v>43852</v>
      </c>
      <c r="M277" s="645">
        <v>43854</v>
      </c>
      <c r="N277" t="s">
        <v>6727</v>
      </c>
      <c r="O277">
        <v>5150003501</v>
      </c>
      <c r="P277" t="s">
        <v>3081</v>
      </c>
      <c r="S277">
        <v>102</v>
      </c>
      <c r="T277" s="548">
        <v>5324</v>
      </c>
    </row>
    <row r="278" spans="1:20" x14ac:dyDescent="0.25">
      <c r="A278">
        <v>7</v>
      </c>
      <c r="B278" s="645">
        <v>43853</v>
      </c>
      <c r="C278" s="645">
        <v>43853</v>
      </c>
      <c r="D278">
        <v>0</v>
      </c>
      <c r="G278">
        <v>583</v>
      </c>
      <c r="H278" t="s">
        <v>6725</v>
      </c>
      <c r="I278" t="s">
        <v>6757</v>
      </c>
      <c r="J278" t="s">
        <v>3295</v>
      </c>
      <c r="K278">
        <v>60</v>
      </c>
      <c r="L278" s="645">
        <v>43852</v>
      </c>
      <c r="M278" s="645">
        <v>43854</v>
      </c>
      <c r="N278" t="s">
        <v>6727</v>
      </c>
      <c r="O278">
        <v>5150003907</v>
      </c>
      <c r="P278" t="s">
        <v>3081</v>
      </c>
      <c r="S278">
        <v>271</v>
      </c>
      <c r="T278" s="548">
        <v>4309</v>
      </c>
    </row>
    <row r="279" spans="1:20" x14ac:dyDescent="0.25">
      <c r="A279">
        <v>7</v>
      </c>
      <c r="B279" s="645">
        <v>43853</v>
      </c>
      <c r="C279" s="645">
        <v>43853</v>
      </c>
      <c r="D279">
        <v>0</v>
      </c>
      <c r="G279">
        <v>583</v>
      </c>
      <c r="H279" t="s">
        <v>6725</v>
      </c>
      <c r="I279" t="s">
        <v>6757</v>
      </c>
      <c r="J279" t="s">
        <v>3295</v>
      </c>
      <c r="K279">
        <v>60</v>
      </c>
      <c r="L279" s="645">
        <v>43852</v>
      </c>
      <c r="M279" s="645">
        <v>43854</v>
      </c>
      <c r="N279" t="s">
        <v>6727</v>
      </c>
      <c r="O279">
        <v>7092000772</v>
      </c>
      <c r="P279" t="s">
        <v>3081</v>
      </c>
      <c r="S279">
        <v>300</v>
      </c>
      <c r="T279" s="548">
        <v>5310</v>
      </c>
    </row>
    <row r="280" spans="1:20" x14ac:dyDescent="0.25">
      <c r="S280" t="s">
        <v>6910</v>
      </c>
      <c r="T280" t="s">
        <v>6911</v>
      </c>
    </row>
    <row r="281" spans="1:20" x14ac:dyDescent="0.25">
      <c r="A281">
        <v>7</v>
      </c>
      <c r="B281" s="645">
        <v>43853</v>
      </c>
      <c r="C281" s="645">
        <v>43853</v>
      </c>
      <c r="D281">
        <v>0</v>
      </c>
      <c r="E281">
        <v>30223177</v>
      </c>
      <c r="G281">
        <v>583</v>
      </c>
      <c r="H281" t="s">
        <v>6725</v>
      </c>
      <c r="I281" t="s">
        <v>6757</v>
      </c>
      <c r="J281" t="s">
        <v>3295</v>
      </c>
      <c r="K281">
        <v>60</v>
      </c>
      <c r="L281" s="645">
        <v>43852</v>
      </c>
      <c r="M281" s="645">
        <v>43854</v>
      </c>
      <c r="N281" t="s">
        <v>6727</v>
      </c>
      <c r="O281">
        <v>5150000315</v>
      </c>
      <c r="P281" t="s">
        <v>3081</v>
      </c>
      <c r="Q281">
        <v>8874501</v>
      </c>
      <c r="R281">
        <v>890002395848</v>
      </c>
      <c r="S281">
        <v>797</v>
      </c>
      <c r="T281" s="548">
        <v>42799</v>
      </c>
    </row>
    <row r="282" spans="1:20" x14ac:dyDescent="0.25">
      <c r="S282" t="s">
        <v>6912</v>
      </c>
      <c r="T282" t="s">
        <v>6913</v>
      </c>
    </row>
    <row r="283" spans="1:20" x14ac:dyDescent="0.25">
      <c r="A283">
        <v>7</v>
      </c>
      <c r="B283" s="645">
        <v>43853</v>
      </c>
      <c r="C283" s="645">
        <v>43853</v>
      </c>
      <c r="D283">
        <v>0</v>
      </c>
      <c r="E283">
        <v>30223178</v>
      </c>
      <c r="G283">
        <v>583</v>
      </c>
      <c r="H283" t="s">
        <v>6725</v>
      </c>
      <c r="I283" t="s">
        <v>6757</v>
      </c>
      <c r="J283" t="s">
        <v>3295</v>
      </c>
      <c r="K283">
        <v>60</v>
      </c>
      <c r="L283" s="645">
        <v>43852</v>
      </c>
      <c r="M283" s="645">
        <v>43854</v>
      </c>
      <c r="N283" t="s">
        <v>6727</v>
      </c>
      <c r="O283">
        <v>5150078275</v>
      </c>
      <c r="P283" t="s">
        <v>3081</v>
      </c>
      <c r="Q283">
        <v>8874505</v>
      </c>
      <c r="R283">
        <v>890002395848</v>
      </c>
      <c r="S283" s="548">
        <v>2231</v>
      </c>
      <c r="T283" s="548">
        <v>40381</v>
      </c>
    </row>
    <row r="284" spans="1:20" x14ac:dyDescent="0.25">
      <c r="S284" t="s">
        <v>6914</v>
      </c>
      <c r="T284" t="s">
        <v>6915</v>
      </c>
    </row>
    <row r="285" spans="1:20" x14ac:dyDescent="0.25">
      <c r="A285">
        <v>7</v>
      </c>
      <c r="B285" s="645">
        <v>43853</v>
      </c>
      <c r="C285" s="645">
        <v>43853</v>
      </c>
      <c r="D285">
        <v>0</v>
      </c>
      <c r="E285">
        <v>30223179</v>
      </c>
      <c r="G285">
        <v>583</v>
      </c>
      <c r="H285" t="s">
        <v>6725</v>
      </c>
      <c r="I285" t="s">
        <v>6757</v>
      </c>
      <c r="J285" t="s">
        <v>3295</v>
      </c>
      <c r="K285">
        <v>60</v>
      </c>
      <c r="L285" s="645">
        <v>43852</v>
      </c>
      <c r="M285" s="645">
        <v>43854</v>
      </c>
      <c r="N285" t="s">
        <v>6727</v>
      </c>
      <c r="O285">
        <v>5150005177</v>
      </c>
      <c r="P285" t="s">
        <v>3081</v>
      </c>
      <c r="Q285">
        <v>8874503</v>
      </c>
      <c r="R285">
        <v>890002395848</v>
      </c>
      <c r="S285" s="548">
        <v>2280</v>
      </c>
      <c r="T285" s="548">
        <v>41496</v>
      </c>
    </row>
    <row r="286" spans="1:20" x14ac:dyDescent="0.25">
      <c r="S286" t="s">
        <v>6816</v>
      </c>
      <c r="T286" t="s">
        <v>6916</v>
      </c>
    </row>
    <row r="287" spans="1:20" x14ac:dyDescent="0.25">
      <c r="A287">
        <v>7</v>
      </c>
      <c r="B287" s="645">
        <v>43854</v>
      </c>
      <c r="C287" s="645">
        <v>43854</v>
      </c>
      <c r="D287">
        <v>0</v>
      </c>
      <c r="E287">
        <v>30223360</v>
      </c>
      <c r="G287">
        <v>69</v>
      </c>
      <c r="H287" t="s">
        <v>6752</v>
      </c>
      <c r="I287" t="s">
        <v>6753</v>
      </c>
      <c r="J287" t="s">
        <v>6754</v>
      </c>
      <c r="K287">
        <v>60</v>
      </c>
      <c r="L287" s="645">
        <v>43852</v>
      </c>
      <c r="M287" s="645">
        <v>43857</v>
      </c>
      <c r="O287">
        <v>69153</v>
      </c>
      <c r="P287" t="s">
        <v>3081</v>
      </c>
      <c r="S287">
        <v>576</v>
      </c>
      <c r="T287" s="548">
        <v>14400</v>
      </c>
    </row>
    <row r="288" spans="1:20" x14ac:dyDescent="0.25">
      <c r="A288">
        <v>7</v>
      </c>
      <c r="B288" s="645">
        <v>43854</v>
      </c>
      <c r="C288" s="645">
        <v>43854</v>
      </c>
      <c r="D288">
        <v>0</v>
      </c>
      <c r="G288">
        <v>69</v>
      </c>
      <c r="H288" t="s">
        <v>6752</v>
      </c>
      <c r="I288" t="s">
        <v>6753</v>
      </c>
      <c r="J288" t="s">
        <v>6754</v>
      </c>
      <c r="K288">
        <v>60</v>
      </c>
      <c r="L288" s="645">
        <v>43852</v>
      </c>
      <c r="M288" s="645">
        <v>43857</v>
      </c>
      <c r="O288">
        <v>69154</v>
      </c>
      <c r="P288" t="s">
        <v>3081</v>
      </c>
      <c r="S288">
        <v>743</v>
      </c>
      <c r="T288" s="548">
        <v>2972</v>
      </c>
    </row>
    <row r="289" spans="1:20" x14ac:dyDescent="0.25">
      <c r="A289">
        <v>7</v>
      </c>
      <c r="B289" s="645">
        <v>43854</v>
      </c>
      <c r="C289" s="645">
        <v>43854</v>
      </c>
      <c r="D289">
        <v>0</v>
      </c>
      <c r="G289">
        <v>69</v>
      </c>
      <c r="H289" t="s">
        <v>6752</v>
      </c>
      <c r="I289" t="s">
        <v>6753</v>
      </c>
      <c r="J289" t="s">
        <v>6754</v>
      </c>
      <c r="K289">
        <v>60</v>
      </c>
      <c r="L289" s="645">
        <v>43852</v>
      </c>
      <c r="M289" s="645">
        <v>43857</v>
      </c>
      <c r="O289">
        <v>69155</v>
      </c>
      <c r="P289" t="s">
        <v>3081</v>
      </c>
      <c r="S289">
        <v>576</v>
      </c>
      <c r="T289">
        <v>576</v>
      </c>
    </row>
    <row r="290" spans="1:20" x14ac:dyDescent="0.25">
      <c r="S290" t="s">
        <v>6917</v>
      </c>
      <c r="T290" t="s">
        <v>6918</v>
      </c>
    </row>
    <row r="291" spans="1:20" x14ac:dyDescent="0.25">
      <c r="A291">
        <v>7</v>
      </c>
      <c r="B291" s="645">
        <v>43857</v>
      </c>
      <c r="C291" s="645">
        <v>43857</v>
      </c>
      <c r="D291">
        <v>0</v>
      </c>
      <c r="E291">
        <v>30223546</v>
      </c>
      <c r="G291">
        <v>69</v>
      </c>
      <c r="H291" t="s">
        <v>6752</v>
      </c>
      <c r="I291" t="s">
        <v>6753</v>
      </c>
      <c r="J291" t="s">
        <v>6754</v>
      </c>
      <c r="K291">
        <v>60</v>
      </c>
      <c r="L291" s="645">
        <v>43853</v>
      </c>
      <c r="M291" s="645">
        <v>43860</v>
      </c>
      <c r="O291">
        <v>69153</v>
      </c>
      <c r="P291" t="s">
        <v>3081</v>
      </c>
      <c r="S291">
        <v>600</v>
      </c>
      <c r="T291" s="548">
        <v>15000</v>
      </c>
    </row>
    <row r="292" spans="1:20" x14ac:dyDescent="0.25">
      <c r="A292">
        <v>7</v>
      </c>
      <c r="B292" s="645">
        <v>43857</v>
      </c>
      <c r="C292" s="645">
        <v>43857</v>
      </c>
      <c r="D292">
        <v>0</v>
      </c>
      <c r="G292">
        <v>69</v>
      </c>
      <c r="H292" t="s">
        <v>6752</v>
      </c>
      <c r="I292" t="s">
        <v>6753</v>
      </c>
      <c r="J292" t="s">
        <v>6754</v>
      </c>
      <c r="K292">
        <v>60</v>
      </c>
      <c r="L292" s="645">
        <v>43853</v>
      </c>
      <c r="M292" s="645">
        <v>43860</v>
      </c>
      <c r="O292">
        <v>69154</v>
      </c>
      <c r="P292" t="s">
        <v>3081</v>
      </c>
      <c r="S292">
        <v>748</v>
      </c>
      <c r="T292" s="548">
        <v>2992</v>
      </c>
    </row>
    <row r="293" spans="1:20" x14ac:dyDescent="0.25">
      <c r="A293">
        <v>7</v>
      </c>
      <c r="B293" s="645">
        <v>43857</v>
      </c>
      <c r="C293" s="645">
        <v>43857</v>
      </c>
      <c r="D293">
        <v>0</v>
      </c>
      <c r="G293">
        <v>69</v>
      </c>
      <c r="H293" t="s">
        <v>6752</v>
      </c>
      <c r="I293" t="s">
        <v>6753</v>
      </c>
      <c r="J293" t="s">
        <v>6754</v>
      </c>
      <c r="K293">
        <v>60</v>
      </c>
      <c r="L293" s="645">
        <v>43853</v>
      </c>
      <c r="M293" s="645">
        <v>43860</v>
      </c>
      <c r="O293">
        <v>69155</v>
      </c>
      <c r="P293" t="s">
        <v>3081</v>
      </c>
      <c r="S293">
        <v>600</v>
      </c>
      <c r="T293">
        <v>600</v>
      </c>
    </row>
    <row r="294" spans="1:20" x14ac:dyDescent="0.25">
      <c r="S294" t="s">
        <v>6919</v>
      </c>
      <c r="T294" t="s">
        <v>6920</v>
      </c>
    </row>
    <row r="295" spans="1:20" x14ac:dyDescent="0.25">
      <c r="A295">
        <v>7</v>
      </c>
      <c r="B295" s="645">
        <v>43854</v>
      </c>
      <c r="C295" s="645">
        <v>43854</v>
      </c>
      <c r="D295">
        <v>0</v>
      </c>
      <c r="E295">
        <v>30223852</v>
      </c>
      <c r="G295">
        <v>583</v>
      </c>
      <c r="H295" t="s">
        <v>6725</v>
      </c>
      <c r="I295" t="s">
        <v>6757</v>
      </c>
      <c r="J295" t="s">
        <v>3295</v>
      </c>
      <c r="K295">
        <v>60</v>
      </c>
      <c r="L295" s="645">
        <v>43853</v>
      </c>
      <c r="M295" s="645">
        <v>43857</v>
      </c>
      <c r="N295" t="s">
        <v>6727</v>
      </c>
      <c r="O295">
        <v>5150005175</v>
      </c>
      <c r="P295" t="s">
        <v>3081</v>
      </c>
      <c r="Q295">
        <v>8876574</v>
      </c>
      <c r="R295">
        <v>890002395848</v>
      </c>
      <c r="S295" s="548">
        <v>2280</v>
      </c>
      <c r="T295" s="548">
        <v>41496</v>
      </c>
    </row>
    <row r="296" spans="1:20" x14ac:dyDescent="0.25">
      <c r="S296" t="s">
        <v>6816</v>
      </c>
      <c r="T296" t="s">
        <v>6916</v>
      </c>
    </row>
    <row r="297" spans="1:20" x14ac:dyDescent="0.25">
      <c r="A297">
        <v>7</v>
      </c>
      <c r="B297" s="645">
        <v>43854</v>
      </c>
      <c r="C297" s="645">
        <v>43854</v>
      </c>
      <c r="D297">
        <v>0</v>
      </c>
      <c r="E297">
        <v>30223853</v>
      </c>
      <c r="G297">
        <v>583</v>
      </c>
      <c r="H297" t="s">
        <v>6725</v>
      </c>
      <c r="I297" t="s">
        <v>6757</v>
      </c>
      <c r="J297" t="s">
        <v>3295</v>
      </c>
      <c r="K297">
        <v>60</v>
      </c>
      <c r="L297" s="645">
        <v>43853</v>
      </c>
      <c r="M297" s="645">
        <v>43857</v>
      </c>
      <c r="N297" t="s">
        <v>6727</v>
      </c>
      <c r="O297">
        <v>5150005175</v>
      </c>
      <c r="P297" t="s">
        <v>3081</v>
      </c>
      <c r="Q297">
        <v>8876576</v>
      </c>
      <c r="R297">
        <v>890002395848</v>
      </c>
      <c r="S297" s="548">
        <v>2280</v>
      </c>
      <c r="T297" s="548">
        <v>41496</v>
      </c>
    </row>
    <row r="298" spans="1:20" x14ac:dyDescent="0.25">
      <c r="S298" t="s">
        <v>6816</v>
      </c>
      <c r="T298" t="s">
        <v>6916</v>
      </c>
    </row>
    <row r="299" spans="1:20" x14ac:dyDescent="0.25">
      <c r="A299">
        <v>7</v>
      </c>
      <c r="B299" s="645">
        <v>43854</v>
      </c>
      <c r="C299" s="645">
        <v>43854</v>
      </c>
      <c r="D299">
        <v>0</v>
      </c>
      <c r="E299">
        <v>30223854</v>
      </c>
      <c r="G299">
        <v>583</v>
      </c>
      <c r="H299" t="s">
        <v>6725</v>
      </c>
      <c r="I299" t="s">
        <v>6757</v>
      </c>
      <c r="J299" t="s">
        <v>3295</v>
      </c>
      <c r="K299">
        <v>60</v>
      </c>
      <c r="L299" s="645">
        <v>43853</v>
      </c>
      <c r="M299" s="645">
        <v>43857</v>
      </c>
      <c r="N299" t="s">
        <v>6727</v>
      </c>
      <c r="O299">
        <v>5150005175</v>
      </c>
      <c r="P299" t="s">
        <v>3081</v>
      </c>
      <c r="Q299">
        <v>8876578</v>
      </c>
      <c r="R299">
        <v>890002395848</v>
      </c>
      <c r="S299">
        <v>120</v>
      </c>
      <c r="T299" s="548">
        <v>2184</v>
      </c>
    </row>
    <row r="300" spans="1:20" x14ac:dyDescent="0.25">
      <c r="A300">
        <v>7</v>
      </c>
      <c r="B300" s="645">
        <v>43854</v>
      </c>
      <c r="C300" s="645">
        <v>43854</v>
      </c>
      <c r="D300">
        <v>0</v>
      </c>
      <c r="G300">
        <v>583</v>
      </c>
      <c r="H300" t="s">
        <v>6725</v>
      </c>
      <c r="I300" t="s">
        <v>6757</v>
      </c>
      <c r="J300" t="s">
        <v>3295</v>
      </c>
      <c r="K300">
        <v>60</v>
      </c>
      <c r="L300" s="645">
        <v>43853</v>
      </c>
      <c r="M300" s="645">
        <v>43857</v>
      </c>
      <c r="N300" t="s">
        <v>6727</v>
      </c>
      <c r="O300">
        <v>5150005177</v>
      </c>
      <c r="P300" t="s">
        <v>3081</v>
      </c>
      <c r="S300" s="548">
        <v>2091</v>
      </c>
      <c r="T300" s="548">
        <v>38056</v>
      </c>
    </row>
    <row r="301" spans="1:20" x14ac:dyDescent="0.25">
      <c r="S301" t="s">
        <v>6921</v>
      </c>
      <c r="T301" t="s">
        <v>6922</v>
      </c>
    </row>
    <row r="302" spans="1:20" x14ac:dyDescent="0.25">
      <c r="A302">
        <v>7</v>
      </c>
      <c r="B302" s="645">
        <v>43857</v>
      </c>
      <c r="C302" s="645">
        <v>43857</v>
      </c>
      <c r="D302">
        <v>0</v>
      </c>
      <c r="E302">
        <v>30223856</v>
      </c>
      <c r="G302">
        <v>583</v>
      </c>
      <c r="H302" t="s">
        <v>6725</v>
      </c>
      <c r="I302" t="s">
        <v>6757</v>
      </c>
      <c r="J302" t="s">
        <v>3295</v>
      </c>
      <c r="K302">
        <v>60</v>
      </c>
      <c r="L302" s="645">
        <v>43853</v>
      </c>
      <c r="M302" s="645">
        <v>43857</v>
      </c>
      <c r="N302" t="s">
        <v>6727</v>
      </c>
      <c r="O302">
        <v>5150005175</v>
      </c>
      <c r="P302" t="s">
        <v>3081</v>
      </c>
      <c r="Q302">
        <v>8876584</v>
      </c>
      <c r="R302">
        <v>890002395848</v>
      </c>
      <c r="S302">
        <v>240</v>
      </c>
      <c r="T302" s="548">
        <v>4368</v>
      </c>
    </row>
    <row r="303" spans="1:20" x14ac:dyDescent="0.25">
      <c r="A303">
        <v>7</v>
      </c>
      <c r="B303" s="645">
        <v>43857</v>
      </c>
      <c r="C303" s="645">
        <v>43857</v>
      </c>
      <c r="D303">
        <v>0</v>
      </c>
      <c r="G303">
        <v>583</v>
      </c>
      <c r="H303" t="s">
        <v>6725</v>
      </c>
      <c r="I303" t="s">
        <v>6757</v>
      </c>
      <c r="J303" t="s">
        <v>3295</v>
      </c>
      <c r="K303">
        <v>60</v>
      </c>
      <c r="L303" s="645">
        <v>43853</v>
      </c>
      <c r="M303" s="645">
        <v>43857</v>
      </c>
      <c r="N303" t="s">
        <v>6727</v>
      </c>
      <c r="O303">
        <v>5150024803</v>
      </c>
      <c r="P303" t="s">
        <v>3081</v>
      </c>
      <c r="S303" s="548">
        <v>1081</v>
      </c>
      <c r="T303" s="548">
        <v>19350</v>
      </c>
    </row>
    <row r="304" spans="1:20" x14ac:dyDescent="0.25">
      <c r="S304" t="s">
        <v>6923</v>
      </c>
      <c r="T304" t="s">
        <v>6924</v>
      </c>
    </row>
    <row r="305" spans="1:20" x14ac:dyDescent="0.25">
      <c r="A305">
        <v>7</v>
      </c>
      <c r="B305" s="645">
        <v>43857</v>
      </c>
      <c r="C305" s="645">
        <v>43857</v>
      </c>
      <c r="D305">
        <v>0</v>
      </c>
      <c r="E305">
        <v>30223857</v>
      </c>
      <c r="G305">
        <v>583</v>
      </c>
      <c r="H305" t="s">
        <v>6725</v>
      </c>
      <c r="I305" t="s">
        <v>6757</v>
      </c>
      <c r="J305" t="s">
        <v>3295</v>
      </c>
      <c r="K305">
        <v>60</v>
      </c>
      <c r="L305" s="645">
        <v>43853</v>
      </c>
      <c r="M305" s="645">
        <v>43857</v>
      </c>
      <c r="N305" t="s">
        <v>6727</v>
      </c>
      <c r="O305">
        <v>5150005175</v>
      </c>
      <c r="P305" t="s">
        <v>3081</v>
      </c>
      <c r="Q305">
        <v>8876582</v>
      </c>
      <c r="R305">
        <v>890002395848</v>
      </c>
      <c r="S305">
        <v>360</v>
      </c>
      <c r="T305" s="548">
        <v>6552</v>
      </c>
    </row>
    <row r="306" spans="1:20" x14ac:dyDescent="0.25">
      <c r="A306">
        <v>7</v>
      </c>
      <c r="B306" s="645">
        <v>43857</v>
      </c>
      <c r="C306" s="645">
        <v>43857</v>
      </c>
      <c r="D306">
        <v>0</v>
      </c>
      <c r="G306">
        <v>583</v>
      </c>
      <c r="H306" t="s">
        <v>6725</v>
      </c>
      <c r="I306" t="s">
        <v>6757</v>
      </c>
      <c r="J306" t="s">
        <v>3295</v>
      </c>
      <c r="K306">
        <v>60</v>
      </c>
      <c r="L306" s="645">
        <v>43853</v>
      </c>
      <c r="M306" s="645">
        <v>43857</v>
      </c>
      <c r="N306" t="s">
        <v>6727</v>
      </c>
      <c r="O306">
        <v>5150028649</v>
      </c>
      <c r="P306" t="s">
        <v>3081</v>
      </c>
      <c r="S306" s="548">
        <v>1272</v>
      </c>
      <c r="T306" s="548">
        <v>8141</v>
      </c>
    </row>
    <row r="307" spans="1:20" x14ac:dyDescent="0.25">
      <c r="A307">
        <v>7</v>
      </c>
      <c r="B307" s="645">
        <v>43857</v>
      </c>
      <c r="C307" s="645">
        <v>43857</v>
      </c>
      <c r="D307">
        <v>0</v>
      </c>
      <c r="G307">
        <v>583</v>
      </c>
      <c r="H307" t="s">
        <v>6725</v>
      </c>
      <c r="I307" t="s">
        <v>6757</v>
      </c>
      <c r="J307" t="s">
        <v>3295</v>
      </c>
      <c r="K307">
        <v>60</v>
      </c>
      <c r="L307" s="645">
        <v>43853</v>
      </c>
      <c r="M307" s="645">
        <v>43857</v>
      </c>
      <c r="N307" t="s">
        <v>6727</v>
      </c>
      <c r="O307">
        <v>5150078276</v>
      </c>
      <c r="P307" t="s">
        <v>3081</v>
      </c>
      <c r="S307" s="548">
        <v>1356</v>
      </c>
      <c r="T307" s="548">
        <v>24544</v>
      </c>
    </row>
    <row r="308" spans="1:20" x14ac:dyDescent="0.25">
      <c r="S308" t="s">
        <v>6925</v>
      </c>
      <c r="T308" t="s">
        <v>6926</v>
      </c>
    </row>
    <row r="309" spans="1:20" x14ac:dyDescent="0.25">
      <c r="A309">
        <v>7</v>
      </c>
      <c r="B309" s="645">
        <v>43857</v>
      </c>
      <c r="C309" s="645">
        <v>43857</v>
      </c>
      <c r="D309">
        <v>0</v>
      </c>
      <c r="E309">
        <v>30223858</v>
      </c>
      <c r="G309">
        <v>583</v>
      </c>
      <c r="H309" t="s">
        <v>6725</v>
      </c>
      <c r="I309" t="s">
        <v>6757</v>
      </c>
      <c r="J309" t="s">
        <v>3295</v>
      </c>
      <c r="K309">
        <v>60</v>
      </c>
      <c r="L309" s="645">
        <v>43853</v>
      </c>
      <c r="M309" s="645">
        <v>43857</v>
      </c>
      <c r="N309" t="s">
        <v>6727</v>
      </c>
      <c r="O309">
        <v>5150005179</v>
      </c>
      <c r="P309" t="s">
        <v>3081</v>
      </c>
      <c r="Q309">
        <v>8876580</v>
      </c>
      <c r="R309">
        <v>890002395848</v>
      </c>
      <c r="S309" s="548">
        <v>1749</v>
      </c>
      <c r="T309" s="548">
        <v>31832</v>
      </c>
    </row>
    <row r="310" spans="1:20" x14ac:dyDescent="0.25">
      <c r="S310" t="s">
        <v>6927</v>
      </c>
      <c r="T310" t="s">
        <v>6928</v>
      </c>
    </row>
    <row r="311" spans="1:20" x14ac:dyDescent="0.25">
      <c r="A311">
        <v>7</v>
      </c>
      <c r="B311" s="645">
        <v>43857</v>
      </c>
      <c r="C311" s="645">
        <v>43857</v>
      </c>
      <c r="D311">
        <v>0</v>
      </c>
      <c r="E311">
        <v>30223859</v>
      </c>
      <c r="G311">
        <v>583</v>
      </c>
      <c r="H311" t="s">
        <v>6725</v>
      </c>
      <c r="I311" t="s">
        <v>6757</v>
      </c>
      <c r="J311" t="s">
        <v>3295</v>
      </c>
      <c r="K311">
        <v>60</v>
      </c>
      <c r="L311" s="645">
        <v>43853</v>
      </c>
      <c r="M311" s="645">
        <v>43857</v>
      </c>
      <c r="N311" t="s">
        <v>6727</v>
      </c>
      <c r="O311">
        <v>5150005175</v>
      </c>
      <c r="P311" t="s">
        <v>3081</v>
      </c>
      <c r="Q311">
        <v>8876586</v>
      </c>
      <c r="R311">
        <v>890002395848</v>
      </c>
      <c r="S311">
        <v>799</v>
      </c>
      <c r="T311" s="548">
        <v>14542</v>
      </c>
    </row>
    <row r="312" spans="1:20" x14ac:dyDescent="0.25">
      <c r="A312">
        <v>7</v>
      </c>
      <c r="B312" s="645">
        <v>43857</v>
      </c>
      <c r="C312" s="645">
        <v>43857</v>
      </c>
      <c r="D312">
        <v>0</v>
      </c>
      <c r="G312">
        <v>583</v>
      </c>
      <c r="H312" t="s">
        <v>6725</v>
      </c>
      <c r="I312" t="s">
        <v>6757</v>
      </c>
      <c r="J312" t="s">
        <v>3295</v>
      </c>
      <c r="K312">
        <v>60</v>
      </c>
      <c r="L312" s="645">
        <v>43853</v>
      </c>
      <c r="M312" s="645">
        <v>43857</v>
      </c>
      <c r="N312" t="s">
        <v>6727</v>
      </c>
      <c r="O312">
        <v>5150005180</v>
      </c>
      <c r="P312" t="s">
        <v>3081</v>
      </c>
      <c r="S312" s="548">
        <v>1322</v>
      </c>
      <c r="T312" s="548">
        <v>24060</v>
      </c>
    </row>
    <row r="313" spans="1:20" x14ac:dyDescent="0.25">
      <c r="S313" t="s">
        <v>6929</v>
      </c>
      <c r="T313" t="s">
        <v>6930</v>
      </c>
    </row>
    <row r="314" spans="1:20" x14ac:dyDescent="0.25">
      <c r="A314">
        <v>7</v>
      </c>
      <c r="B314" s="645">
        <v>43853</v>
      </c>
      <c r="C314" s="645">
        <v>43853</v>
      </c>
      <c r="D314">
        <v>0</v>
      </c>
      <c r="E314">
        <v>30223876</v>
      </c>
      <c r="G314">
        <v>583</v>
      </c>
      <c r="H314" t="s">
        <v>6725</v>
      </c>
      <c r="I314" t="s">
        <v>6757</v>
      </c>
      <c r="J314" t="s">
        <v>3295</v>
      </c>
      <c r="K314">
        <v>60</v>
      </c>
      <c r="L314" s="645">
        <v>43853</v>
      </c>
      <c r="M314" s="645">
        <v>43854</v>
      </c>
      <c r="N314" t="s">
        <v>6727</v>
      </c>
      <c r="O314">
        <v>5150004545</v>
      </c>
      <c r="P314" t="s">
        <v>3081</v>
      </c>
      <c r="Q314">
        <v>8874507</v>
      </c>
      <c r="R314">
        <v>890002395848</v>
      </c>
      <c r="S314" s="548">
        <v>1060</v>
      </c>
      <c r="T314" s="548">
        <v>6996</v>
      </c>
    </row>
    <row r="315" spans="1:20" x14ac:dyDescent="0.25">
      <c r="S315" t="s">
        <v>6931</v>
      </c>
      <c r="T315" t="s">
        <v>6932</v>
      </c>
    </row>
    <row r="316" spans="1:20" x14ac:dyDescent="0.25">
      <c r="A316">
        <v>7</v>
      </c>
      <c r="B316" s="645">
        <v>43857</v>
      </c>
      <c r="C316" s="645">
        <v>43857</v>
      </c>
      <c r="D316">
        <v>0</v>
      </c>
      <c r="E316">
        <v>30224123</v>
      </c>
      <c r="G316">
        <v>583</v>
      </c>
      <c r="H316" t="s">
        <v>6725</v>
      </c>
      <c r="I316" t="s">
        <v>6757</v>
      </c>
      <c r="J316" t="s">
        <v>3295</v>
      </c>
      <c r="K316">
        <v>60</v>
      </c>
      <c r="L316" s="645">
        <v>43854</v>
      </c>
      <c r="M316" s="645">
        <v>43857</v>
      </c>
      <c r="N316" t="s">
        <v>6727</v>
      </c>
      <c r="O316">
        <v>5150078357</v>
      </c>
      <c r="P316" t="s">
        <v>3081</v>
      </c>
      <c r="Q316">
        <v>8876584</v>
      </c>
      <c r="R316">
        <v>890002395848</v>
      </c>
      <c r="S316" s="548">
        <v>1320</v>
      </c>
      <c r="T316" s="548">
        <v>22080</v>
      </c>
    </row>
    <row r="317" spans="1:20" x14ac:dyDescent="0.25">
      <c r="S317" t="s">
        <v>6884</v>
      </c>
      <c r="T317" t="s">
        <v>6933</v>
      </c>
    </row>
    <row r="318" spans="1:20" x14ac:dyDescent="0.25">
      <c r="A318">
        <v>7</v>
      </c>
      <c r="B318" s="645">
        <v>43857</v>
      </c>
      <c r="C318" s="645">
        <v>43857</v>
      </c>
      <c r="D318">
        <v>0</v>
      </c>
      <c r="E318">
        <v>30224204</v>
      </c>
      <c r="G318">
        <v>583</v>
      </c>
      <c r="H318" t="s">
        <v>6725</v>
      </c>
      <c r="I318" t="s">
        <v>6757</v>
      </c>
      <c r="J318" t="s">
        <v>3295</v>
      </c>
      <c r="K318">
        <v>60</v>
      </c>
      <c r="L318" s="645">
        <v>43854</v>
      </c>
      <c r="M318" s="645">
        <v>43857</v>
      </c>
      <c r="N318" t="s">
        <v>6727</v>
      </c>
      <c r="O318">
        <v>5150004017</v>
      </c>
      <c r="P318" t="s">
        <v>3081</v>
      </c>
      <c r="Q318">
        <v>8881425</v>
      </c>
      <c r="R318">
        <v>890002395848</v>
      </c>
      <c r="S318" s="548">
        <v>2811</v>
      </c>
      <c r="T318" s="548">
        <v>41603</v>
      </c>
    </row>
    <row r="319" spans="1:20" x14ac:dyDescent="0.25">
      <c r="S319" t="s">
        <v>6934</v>
      </c>
      <c r="T319" t="s">
        <v>6935</v>
      </c>
    </row>
    <row r="320" spans="1:20" x14ac:dyDescent="0.25">
      <c r="A320">
        <v>7</v>
      </c>
      <c r="B320" s="645">
        <v>43857</v>
      </c>
      <c r="C320" s="645">
        <v>43857</v>
      </c>
      <c r="D320">
        <v>0</v>
      </c>
      <c r="E320">
        <v>30224206</v>
      </c>
      <c r="G320">
        <v>583</v>
      </c>
      <c r="H320" t="s">
        <v>6725</v>
      </c>
      <c r="I320" t="s">
        <v>6757</v>
      </c>
      <c r="J320" t="s">
        <v>3295</v>
      </c>
      <c r="K320">
        <v>60</v>
      </c>
      <c r="L320" s="645">
        <v>43854</v>
      </c>
      <c r="M320" s="645">
        <v>43858</v>
      </c>
      <c r="N320" t="s">
        <v>6727</v>
      </c>
      <c r="O320">
        <v>5150004018</v>
      </c>
      <c r="P320" t="s">
        <v>3081</v>
      </c>
      <c r="Q320">
        <v>8881427</v>
      </c>
      <c r="R320">
        <v>890002395848</v>
      </c>
      <c r="S320" s="548">
        <v>2830</v>
      </c>
      <c r="T320" s="548">
        <v>41884</v>
      </c>
    </row>
    <row r="321" spans="1:20" x14ac:dyDescent="0.25">
      <c r="S321" t="s">
        <v>6936</v>
      </c>
      <c r="T321" t="s">
        <v>6937</v>
      </c>
    </row>
    <row r="322" spans="1:20" x14ac:dyDescent="0.25">
      <c r="A322">
        <v>7</v>
      </c>
      <c r="B322" s="645">
        <v>43857</v>
      </c>
      <c r="C322" s="645">
        <v>43857</v>
      </c>
      <c r="D322">
        <v>0</v>
      </c>
      <c r="E322">
        <v>30224207</v>
      </c>
      <c r="G322">
        <v>583</v>
      </c>
      <c r="H322" t="s">
        <v>6725</v>
      </c>
      <c r="I322" t="s">
        <v>6757</v>
      </c>
      <c r="J322" t="s">
        <v>3295</v>
      </c>
      <c r="K322">
        <v>60</v>
      </c>
      <c r="L322" s="645">
        <v>43854</v>
      </c>
      <c r="M322" s="645">
        <v>43858</v>
      </c>
      <c r="N322" t="s">
        <v>6727</v>
      </c>
      <c r="O322">
        <v>5150004018</v>
      </c>
      <c r="P322" t="s">
        <v>3081</v>
      </c>
      <c r="Q322">
        <v>8881429</v>
      </c>
      <c r="R322">
        <v>890002395848</v>
      </c>
      <c r="S322" s="548">
        <v>2898</v>
      </c>
      <c r="T322" s="548">
        <v>42890</v>
      </c>
    </row>
    <row r="323" spans="1:20" x14ac:dyDescent="0.25">
      <c r="S323" t="s">
        <v>6938</v>
      </c>
      <c r="T323" t="s">
        <v>6939</v>
      </c>
    </row>
    <row r="324" spans="1:20" x14ac:dyDescent="0.25">
      <c r="A324">
        <v>7</v>
      </c>
      <c r="B324" s="645">
        <v>43858</v>
      </c>
      <c r="C324" s="645">
        <v>43858</v>
      </c>
      <c r="D324">
        <v>0</v>
      </c>
      <c r="E324">
        <v>30224208</v>
      </c>
      <c r="G324">
        <v>583</v>
      </c>
      <c r="H324" t="s">
        <v>6725</v>
      </c>
      <c r="I324" t="s">
        <v>6757</v>
      </c>
      <c r="J324" t="s">
        <v>3295</v>
      </c>
      <c r="K324">
        <v>60</v>
      </c>
      <c r="L324" s="645">
        <v>43854</v>
      </c>
      <c r="M324" s="645">
        <v>43858</v>
      </c>
      <c r="N324" t="s">
        <v>6727</v>
      </c>
      <c r="O324">
        <v>5150024808</v>
      </c>
      <c r="P324" t="s">
        <v>3081</v>
      </c>
      <c r="Q324">
        <v>8881433</v>
      </c>
      <c r="R324">
        <v>890002395848</v>
      </c>
      <c r="S324" s="548">
        <v>1139</v>
      </c>
      <c r="T324" s="548">
        <v>10934</v>
      </c>
    </row>
    <row r="325" spans="1:20" x14ac:dyDescent="0.25">
      <c r="A325">
        <v>7</v>
      </c>
      <c r="B325" s="645">
        <v>43858</v>
      </c>
      <c r="C325" s="645">
        <v>43858</v>
      </c>
      <c r="D325">
        <v>0</v>
      </c>
      <c r="G325">
        <v>583</v>
      </c>
      <c r="H325" t="s">
        <v>6725</v>
      </c>
      <c r="I325" t="s">
        <v>6757</v>
      </c>
      <c r="J325" t="s">
        <v>3295</v>
      </c>
      <c r="K325">
        <v>60</v>
      </c>
      <c r="L325" s="645">
        <v>43854</v>
      </c>
      <c r="M325" s="645">
        <v>43858</v>
      </c>
      <c r="N325" t="s">
        <v>6727</v>
      </c>
      <c r="O325">
        <v>5150028650</v>
      </c>
      <c r="P325" t="s">
        <v>3081</v>
      </c>
      <c r="S325" s="548">
        <v>2347</v>
      </c>
      <c r="T325" s="548">
        <v>11266</v>
      </c>
    </row>
    <row r="326" spans="1:20" x14ac:dyDescent="0.25">
      <c r="S326" t="s">
        <v>6940</v>
      </c>
      <c r="T326" t="s">
        <v>6941</v>
      </c>
    </row>
    <row r="327" spans="1:20" x14ac:dyDescent="0.25">
      <c r="A327">
        <v>7</v>
      </c>
      <c r="B327" s="645">
        <v>43857</v>
      </c>
      <c r="C327" s="645">
        <v>43857</v>
      </c>
      <c r="D327">
        <v>0</v>
      </c>
      <c r="E327">
        <v>30224209</v>
      </c>
      <c r="G327">
        <v>583</v>
      </c>
      <c r="H327" t="s">
        <v>6725</v>
      </c>
      <c r="I327" t="s">
        <v>6757</v>
      </c>
      <c r="J327" t="s">
        <v>3295</v>
      </c>
      <c r="K327">
        <v>60</v>
      </c>
      <c r="L327" s="645">
        <v>43854</v>
      </c>
      <c r="M327" s="645">
        <v>43858</v>
      </c>
      <c r="N327" t="s">
        <v>6727</v>
      </c>
      <c r="O327">
        <v>5150004017</v>
      </c>
      <c r="P327" t="s">
        <v>3081</v>
      </c>
      <c r="Q327">
        <v>8881431</v>
      </c>
      <c r="R327">
        <v>890002395848</v>
      </c>
      <c r="S327" s="548">
        <v>1759</v>
      </c>
      <c r="T327" s="548">
        <v>26033</v>
      </c>
    </row>
    <row r="328" spans="1:20" x14ac:dyDescent="0.25">
      <c r="A328">
        <v>7</v>
      </c>
      <c r="B328" s="645">
        <v>43857</v>
      </c>
      <c r="C328" s="645">
        <v>43857</v>
      </c>
      <c r="D328">
        <v>0</v>
      </c>
      <c r="G328">
        <v>583</v>
      </c>
      <c r="H328" t="s">
        <v>6725</v>
      </c>
      <c r="I328" t="s">
        <v>6757</v>
      </c>
      <c r="J328" t="s">
        <v>3295</v>
      </c>
      <c r="K328">
        <v>60</v>
      </c>
      <c r="L328" s="645">
        <v>43854</v>
      </c>
      <c r="M328" s="645">
        <v>43858</v>
      </c>
      <c r="N328" t="s">
        <v>6727</v>
      </c>
      <c r="O328">
        <v>5150024312</v>
      </c>
      <c r="P328" t="s">
        <v>3081</v>
      </c>
      <c r="S328">
        <v>860</v>
      </c>
      <c r="T328" s="548">
        <v>12728</v>
      </c>
    </row>
    <row r="329" spans="1:20" x14ac:dyDescent="0.25">
      <c r="S329" t="s">
        <v>6942</v>
      </c>
      <c r="T329" t="s">
        <v>6943</v>
      </c>
    </row>
    <row r="330" spans="1:20" x14ac:dyDescent="0.25">
      <c r="A330">
        <v>7</v>
      </c>
      <c r="B330" s="645">
        <v>43857</v>
      </c>
      <c r="C330" s="645">
        <v>43857</v>
      </c>
      <c r="D330">
        <v>0</v>
      </c>
      <c r="E330">
        <v>30224210</v>
      </c>
      <c r="G330">
        <v>583</v>
      </c>
      <c r="H330" t="s">
        <v>6725</v>
      </c>
      <c r="I330" t="s">
        <v>6757</v>
      </c>
      <c r="J330" t="s">
        <v>3295</v>
      </c>
      <c r="K330">
        <v>60</v>
      </c>
      <c r="L330" s="645">
        <v>43854</v>
      </c>
      <c r="M330" s="645">
        <v>43858</v>
      </c>
      <c r="N330" t="s">
        <v>6727</v>
      </c>
      <c r="O330">
        <v>5150004018</v>
      </c>
      <c r="P330" t="s">
        <v>3081</v>
      </c>
      <c r="Q330">
        <v>8881435</v>
      </c>
      <c r="R330">
        <v>890002395848</v>
      </c>
      <c r="S330" s="548">
        <v>2377</v>
      </c>
      <c r="T330" s="548">
        <v>35180</v>
      </c>
    </row>
    <row r="331" spans="1:20" x14ac:dyDescent="0.25">
      <c r="S331" t="s">
        <v>6944</v>
      </c>
      <c r="T331" t="s">
        <v>6945</v>
      </c>
    </row>
    <row r="332" spans="1:20" x14ac:dyDescent="0.25">
      <c r="A332">
        <v>7</v>
      </c>
      <c r="B332" s="645">
        <v>43858</v>
      </c>
      <c r="C332" s="645">
        <v>43858</v>
      </c>
      <c r="D332">
        <v>0</v>
      </c>
      <c r="E332">
        <v>30224211</v>
      </c>
      <c r="G332">
        <v>583</v>
      </c>
      <c r="H332" t="s">
        <v>6725</v>
      </c>
      <c r="I332" t="s">
        <v>6757</v>
      </c>
      <c r="J332" t="s">
        <v>3295</v>
      </c>
      <c r="K332">
        <v>60</v>
      </c>
      <c r="L332" s="645">
        <v>43854</v>
      </c>
      <c r="M332" s="645">
        <v>43858</v>
      </c>
      <c r="N332" t="s">
        <v>6727</v>
      </c>
      <c r="O332">
        <v>5150004015</v>
      </c>
      <c r="P332" t="s">
        <v>3081</v>
      </c>
      <c r="Q332">
        <v>8881437</v>
      </c>
      <c r="R332">
        <v>890002395848</v>
      </c>
      <c r="S332" s="548">
        <v>2013</v>
      </c>
      <c r="T332" s="548">
        <v>30195</v>
      </c>
    </row>
    <row r="333" spans="1:20" x14ac:dyDescent="0.25">
      <c r="S333" t="s">
        <v>6946</v>
      </c>
      <c r="T333" t="s">
        <v>6947</v>
      </c>
    </row>
    <row r="334" spans="1:20" x14ac:dyDescent="0.25">
      <c r="A334">
        <v>7</v>
      </c>
      <c r="B334" s="645">
        <v>43858</v>
      </c>
      <c r="C334" s="645">
        <v>43858</v>
      </c>
      <c r="D334">
        <v>0</v>
      </c>
      <c r="E334">
        <v>30225044</v>
      </c>
      <c r="G334">
        <v>583</v>
      </c>
      <c r="H334" t="s">
        <v>6725</v>
      </c>
      <c r="I334" t="s">
        <v>6757</v>
      </c>
      <c r="J334" t="s">
        <v>3295</v>
      </c>
      <c r="K334">
        <v>60</v>
      </c>
      <c r="L334" s="645">
        <v>43857</v>
      </c>
      <c r="M334" s="645">
        <v>43858</v>
      </c>
      <c r="N334" t="s">
        <v>6727</v>
      </c>
      <c r="O334">
        <v>5150028647</v>
      </c>
      <c r="P334" t="s">
        <v>3081</v>
      </c>
      <c r="Q334">
        <v>8883498</v>
      </c>
      <c r="R334">
        <v>890002395848</v>
      </c>
      <c r="S334" s="548">
        <v>6480</v>
      </c>
      <c r="T334" s="548">
        <v>42768</v>
      </c>
    </row>
    <row r="335" spans="1:20" x14ac:dyDescent="0.25">
      <c r="S335" t="s">
        <v>6948</v>
      </c>
      <c r="T335" t="s">
        <v>6949</v>
      </c>
    </row>
    <row r="336" spans="1:20" x14ac:dyDescent="0.25">
      <c r="A336">
        <v>7</v>
      </c>
      <c r="B336" s="645">
        <v>43859</v>
      </c>
      <c r="C336" s="645">
        <v>43859</v>
      </c>
      <c r="D336">
        <v>0</v>
      </c>
      <c r="E336">
        <v>30225167</v>
      </c>
      <c r="G336">
        <v>583</v>
      </c>
      <c r="H336" t="s">
        <v>6725</v>
      </c>
      <c r="I336" t="s">
        <v>6757</v>
      </c>
      <c r="J336" t="s">
        <v>3295</v>
      </c>
      <c r="K336">
        <v>60</v>
      </c>
      <c r="L336" s="645">
        <v>43857</v>
      </c>
      <c r="M336" s="645">
        <v>43859</v>
      </c>
      <c r="N336" t="s">
        <v>6727</v>
      </c>
      <c r="O336">
        <v>5150055225</v>
      </c>
      <c r="P336" t="s">
        <v>3081</v>
      </c>
      <c r="Q336">
        <v>8884159</v>
      </c>
      <c r="R336">
        <v>890002395848</v>
      </c>
      <c r="S336" s="548">
        <v>5200</v>
      </c>
      <c r="T336" s="548">
        <v>37960</v>
      </c>
    </row>
    <row r="337" spans="1:20" x14ac:dyDescent="0.25">
      <c r="S337" t="s">
        <v>6950</v>
      </c>
      <c r="T337" t="s">
        <v>6951</v>
      </c>
    </row>
    <row r="338" spans="1:20" x14ac:dyDescent="0.25">
      <c r="A338">
        <v>7</v>
      </c>
      <c r="B338" s="645">
        <v>43858</v>
      </c>
      <c r="C338" s="645">
        <v>43858</v>
      </c>
      <c r="D338">
        <v>0</v>
      </c>
      <c r="E338">
        <v>30225168</v>
      </c>
      <c r="G338">
        <v>583</v>
      </c>
      <c r="H338" t="s">
        <v>6725</v>
      </c>
      <c r="I338" t="s">
        <v>6757</v>
      </c>
      <c r="J338" t="s">
        <v>3295</v>
      </c>
      <c r="K338">
        <v>60</v>
      </c>
      <c r="L338" s="645">
        <v>43857</v>
      </c>
      <c r="M338" s="645">
        <v>43859</v>
      </c>
      <c r="N338" t="s">
        <v>6727</v>
      </c>
      <c r="O338">
        <v>5150055224</v>
      </c>
      <c r="P338" t="s">
        <v>3081</v>
      </c>
      <c r="Q338">
        <v>8884161</v>
      </c>
      <c r="R338">
        <v>890002395848</v>
      </c>
      <c r="S338" s="548">
        <v>1200</v>
      </c>
      <c r="T338" s="548">
        <v>8760</v>
      </c>
    </row>
    <row r="339" spans="1:20" x14ac:dyDescent="0.25">
      <c r="A339">
        <v>7</v>
      </c>
      <c r="B339" s="645">
        <v>43858</v>
      </c>
      <c r="C339" s="645">
        <v>43858</v>
      </c>
      <c r="D339">
        <v>0</v>
      </c>
      <c r="G339">
        <v>583</v>
      </c>
      <c r="H339" t="s">
        <v>6725</v>
      </c>
      <c r="I339" t="s">
        <v>6757</v>
      </c>
      <c r="J339" t="s">
        <v>3295</v>
      </c>
      <c r="K339">
        <v>60</v>
      </c>
      <c r="L339" s="645">
        <v>43857</v>
      </c>
      <c r="M339" s="645">
        <v>43859</v>
      </c>
      <c r="N339" t="s">
        <v>6727</v>
      </c>
      <c r="O339">
        <v>5150055224</v>
      </c>
      <c r="P339" t="s">
        <v>3081</v>
      </c>
      <c r="S339" s="548">
        <v>3962</v>
      </c>
      <c r="T339" s="548">
        <v>28923</v>
      </c>
    </row>
    <row r="340" spans="1:20" x14ac:dyDescent="0.25">
      <c r="S340" t="s">
        <v>6952</v>
      </c>
      <c r="T340" t="s">
        <v>6953</v>
      </c>
    </row>
    <row r="341" spans="1:20" x14ac:dyDescent="0.25">
      <c r="A341">
        <v>7</v>
      </c>
      <c r="B341" s="645">
        <v>43858</v>
      </c>
      <c r="C341" s="645">
        <v>43858</v>
      </c>
      <c r="D341">
        <v>0</v>
      </c>
      <c r="E341">
        <v>30225169</v>
      </c>
      <c r="G341">
        <v>583</v>
      </c>
      <c r="H341" t="s">
        <v>6725</v>
      </c>
      <c r="I341" t="s">
        <v>6757</v>
      </c>
      <c r="J341" t="s">
        <v>3295</v>
      </c>
      <c r="K341">
        <v>60</v>
      </c>
      <c r="L341" s="645">
        <v>43857</v>
      </c>
      <c r="M341" s="645">
        <v>43859</v>
      </c>
      <c r="N341" t="s">
        <v>6727</v>
      </c>
      <c r="O341">
        <v>5150004014</v>
      </c>
      <c r="P341" t="s">
        <v>3081</v>
      </c>
      <c r="Q341">
        <v>8884153</v>
      </c>
      <c r="R341">
        <v>890002395848</v>
      </c>
      <c r="S341" s="548">
        <v>2772</v>
      </c>
      <c r="T341" s="548">
        <v>41580</v>
      </c>
    </row>
    <row r="342" spans="1:20" x14ac:dyDescent="0.25">
      <c r="S342" t="s">
        <v>6954</v>
      </c>
      <c r="T342" t="s">
        <v>6955</v>
      </c>
    </row>
    <row r="343" spans="1:20" x14ac:dyDescent="0.25">
      <c r="A343">
        <v>7</v>
      </c>
      <c r="B343" s="645">
        <v>43858</v>
      </c>
      <c r="C343" s="645">
        <v>43858</v>
      </c>
      <c r="D343">
        <v>0</v>
      </c>
      <c r="E343">
        <v>30225170</v>
      </c>
      <c r="G343">
        <v>583</v>
      </c>
      <c r="H343" t="s">
        <v>6725</v>
      </c>
      <c r="I343" t="s">
        <v>6757</v>
      </c>
      <c r="J343" t="s">
        <v>3295</v>
      </c>
      <c r="K343">
        <v>60</v>
      </c>
      <c r="L343" s="645">
        <v>43857</v>
      </c>
      <c r="M343" s="645">
        <v>43859</v>
      </c>
      <c r="N343" t="s">
        <v>6727</v>
      </c>
      <c r="O343">
        <v>5150028647</v>
      </c>
      <c r="P343" t="s">
        <v>3081</v>
      </c>
      <c r="Q343">
        <v>8884151</v>
      </c>
      <c r="R343">
        <v>890002395848</v>
      </c>
      <c r="S343" s="548">
        <v>6480</v>
      </c>
      <c r="T343" s="548">
        <v>42768</v>
      </c>
    </row>
    <row r="344" spans="1:20" x14ac:dyDescent="0.25">
      <c r="S344" t="s">
        <v>6948</v>
      </c>
      <c r="T344" t="s">
        <v>6949</v>
      </c>
    </row>
    <row r="345" spans="1:20" x14ac:dyDescent="0.25">
      <c r="A345">
        <v>7</v>
      </c>
      <c r="B345" s="645">
        <v>43859</v>
      </c>
      <c r="C345" s="645">
        <v>43859</v>
      </c>
      <c r="D345">
        <v>0</v>
      </c>
      <c r="E345">
        <v>30225171</v>
      </c>
      <c r="G345">
        <v>583</v>
      </c>
      <c r="H345" t="s">
        <v>6725</v>
      </c>
      <c r="I345" t="s">
        <v>6757</v>
      </c>
      <c r="J345" t="s">
        <v>3295</v>
      </c>
      <c r="K345">
        <v>60</v>
      </c>
      <c r="L345" s="645">
        <v>43857</v>
      </c>
      <c r="M345" s="645">
        <v>43859</v>
      </c>
      <c r="N345" t="s">
        <v>6727</v>
      </c>
      <c r="O345">
        <v>5150024800</v>
      </c>
      <c r="P345" t="s">
        <v>3081</v>
      </c>
      <c r="Q345">
        <v>8884165</v>
      </c>
      <c r="R345">
        <v>890002395848</v>
      </c>
      <c r="S345">
        <v>330</v>
      </c>
      <c r="T345" s="548">
        <v>3861</v>
      </c>
    </row>
    <row r="346" spans="1:20" x14ac:dyDescent="0.25">
      <c r="A346">
        <v>7</v>
      </c>
      <c r="B346" s="645">
        <v>43859</v>
      </c>
      <c r="C346" s="645">
        <v>43859</v>
      </c>
      <c r="D346">
        <v>0</v>
      </c>
      <c r="G346">
        <v>583</v>
      </c>
      <c r="H346" t="s">
        <v>6725</v>
      </c>
      <c r="I346" t="s">
        <v>6757</v>
      </c>
      <c r="J346" t="s">
        <v>3295</v>
      </c>
      <c r="K346">
        <v>60</v>
      </c>
      <c r="L346" s="645">
        <v>43857</v>
      </c>
      <c r="M346" s="645">
        <v>43859</v>
      </c>
      <c r="N346" t="s">
        <v>6727</v>
      </c>
      <c r="O346">
        <v>5150055224</v>
      </c>
      <c r="P346" t="s">
        <v>3081</v>
      </c>
      <c r="S346" s="548">
        <v>2108</v>
      </c>
      <c r="T346" s="548">
        <v>15388</v>
      </c>
    </row>
    <row r="347" spans="1:20" x14ac:dyDescent="0.25">
      <c r="S347" t="s">
        <v>6956</v>
      </c>
      <c r="T347" t="s">
        <v>6957</v>
      </c>
    </row>
    <row r="348" spans="1:20" x14ac:dyDescent="0.25">
      <c r="A348">
        <v>7</v>
      </c>
      <c r="B348" s="645">
        <v>43859</v>
      </c>
      <c r="C348" s="645">
        <v>43859</v>
      </c>
      <c r="D348">
        <v>0</v>
      </c>
      <c r="E348">
        <v>30225172</v>
      </c>
      <c r="G348">
        <v>583</v>
      </c>
      <c r="H348" t="s">
        <v>6725</v>
      </c>
      <c r="I348" t="s">
        <v>6757</v>
      </c>
      <c r="J348" t="s">
        <v>3295</v>
      </c>
      <c r="K348">
        <v>60</v>
      </c>
      <c r="L348" s="645">
        <v>43857</v>
      </c>
      <c r="M348" s="645">
        <v>43859</v>
      </c>
      <c r="N348" t="s">
        <v>6727</v>
      </c>
      <c r="O348">
        <v>5150003884</v>
      </c>
      <c r="P348" t="s">
        <v>3081</v>
      </c>
      <c r="Q348">
        <v>8884155</v>
      </c>
      <c r="R348">
        <v>890002395848</v>
      </c>
      <c r="S348" s="548">
        <v>1719</v>
      </c>
      <c r="T348" s="548">
        <v>24410</v>
      </c>
    </row>
    <row r="349" spans="1:20" x14ac:dyDescent="0.25">
      <c r="A349">
        <v>7</v>
      </c>
      <c r="B349" s="645">
        <v>43859</v>
      </c>
      <c r="C349" s="645">
        <v>43859</v>
      </c>
      <c r="D349">
        <v>0</v>
      </c>
      <c r="G349">
        <v>583</v>
      </c>
      <c r="H349" t="s">
        <v>6725</v>
      </c>
      <c r="I349" t="s">
        <v>6757</v>
      </c>
      <c r="J349" t="s">
        <v>3295</v>
      </c>
      <c r="K349">
        <v>60</v>
      </c>
      <c r="L349" s="645">
        <v>43857</v>
      </c>
      <c r="M349" s="645">
        <v>43859</v>
      </c>
      <c r="N349" t="s">
        <v>6727</v>
      </c>
      <c r="O349">
        <v>5150028740</v>
      </c>
      <c r="P349" t="s">
        <v>3081</v>
      </c>
      <c r="S349" s="548">
        <v>1193</v>
      </c>
      <c r="T349" s="548">
        <v>7039</v>
      </c>
    </row>
    <row r="350" spans="1:20" x14ac:dyDescent="0.25">
      <c r="A350">
        <v>7</v>
      </c>
      <c r="B350" s="645">
        <v>43859</v>
      </c>
      <c r="C350" s="645">
        <v>43859</v>
      </c>
      <c r="D350">
        <v>0</v>
      </c>
      <c r="G350">
        <v>583</v>
      </c>
      <c r="H350" t="s">
        <v>6725</v>
      </c>
      <c r="I350" t="s">
        <v>6757</v>
      </c>
      <c r="J350" t="s">
        <v>3295</v>
      </c>
      <c r="K350">
        <v>60</v>
      </c>
      <c r="L350" s="645">
        <v>43857</v>
      </c>
      <c r="M350" s="645">
        <v>43859</v>
      </c>
      <c r="N350" t="s">
        <v>6727</v>
      </c>
      <c r="O350">
        <v>5150055225</v>
      </c>
      <c r="P350" t="s">
        <v>3081</v>
      </c>
      <c r="S350" s="548">
        <v>1235</v>
      </c>
      <c r="T350" s="548">
        <v>9016</v>
      </c>
    </row>
    <row r="351" spans="1:20" x14ac:dyDescent="0.25">
      <c r="S351" t="s">
        <v>6958</v>
      </c>
      <c r="T351" t="s">
        <v>6959</v>
      </c>
    </row>
    <row r="352" spans="1:20" x14ac:dyDescent="0.25">
      <c r="A352">
        <v>7</v>
      </c>
      <c r="B352" s="645">
        <v>43858</v>
      </c>
      <c r="C352" s="645">
        <v>43858</v>
      </c>
      <c r="D352">
        <v>0</v>
      </c>
      <c r="E352">
        <v>30225173</v>
      </c>
      <c r="G352">
        <v>583</v>
      </c>
      <c r="H352" t="s">
        <v>6725</v>
      </c>
      <c r="I352" t="s">
        <v>6757</v>
      </c>
      <c r="J352" t="s">
        <v>3295</v>
      </c>
      <c r="K352">
        <v>60</v>
      </c>
      <c r="L352" s="645">
        <v>43857</v>
      </c>
      <c r="M352" s="645">
        <v>43859</v>
      </c>
      <c r="N352" t="s">
        <v>6727</v>
      </c>
      <c r="O352">
        <v>5150055224</v>
      </c>
      <c r="P352" t="s">
        <v>3081</v>
      </c>
      <c r="Q352">
        <v>8884157</v>
      </c>
      <c r="R352">
        <v>890002395848</v>
      </c>
      <c r="S352" s="548">
        <v>5200</v>
      </c>
      <c r="T352" s="548">
        <v>37960</v>
      </c>
    </row>
    <row r="353" spans="1:20" x14ac:dyDescent="0.25">
      <c r="S353" t="s">
        <v>6950</v>
      </c>
      <c r="T353" t="s">
        <v>6951</v>
      </c>
    </row>
    <row r="354" spans="1:20" x14ac:dyDescent="0.25">
      <c r="A354">
        <v>7</v>
      </c>
      <c r="B354" s="645">
        <v>43859</v>
      </c>
      <c r="C354" s="645">
        <v>43859</v>
      </c>
      <c r="D354">
        <v>0</v>
      </c>
      <c r="E354">
        <v>30225174</v>
      </c>
      <c r="G354">
        <v>583</v>
      </c>
      <c r="H354" t="s">
        <v>6725</v>
      </c>
      <c r="I354" t="s">
        <v>6757</v>
      </c>
      <c r="J354" t="s">
        <v>3295</v>
      </c>
      <c r="K354">
        <v>60</v>
      </c>
      <c r="L354" s="645">
        <v>43857</v>
      </c>
      <c r="M354" s="645">
        <v>43859</v>
      </c>
      <c r="N354" t="s">
        <v>6727</v>
      </c>
      <c r="O354">
        <v>5150028704</v>
      </c>
      <c r="P354" t="s">
        <v>3081</v>
      </c>
      <c r="Q354">
        <v>8884169</v>
      </c>
      <c r="R354">
        <v>890002395848</v>
      </c>
      <c r="S354" s="548">
        <v>1523</v>
      </c>
      <c r="T354" s="548">
        <v>22236</v>
      </c>
    </row>
    <row r="355" spans="1:20" x14ac:dyDescent="0.25">
      <c r="S355" t="s">
        <v>6960</v>
      </c>
      <c r="T355" t="s">
        <v>6961</v>
      </c>
    </row>
    <row r="356" spans="1:20" x14ac:dyDescent="0.25">
      <c r="A356">
        <v>7</v>
      </c>
      <c r="B356" s="645">
        <v>43859</v>
      </c>
      <c r="C356" s="645">
        <v>43859</v>
      </c>
      <c r="D356">
        <v>0</v>
      </c>
      <c r="E356">
        <v>30225175</v>
      </c>
      <c r="G356">
        <v>583</v>
      </c>
      <c r="H356" t="s">
        <v>6725</v>
      </c>
      <c r="I356" t="s">
        <v>6757</v>
      </c>
      <c r="J356" t="s">
        <v>3295</v>
      </c>
      <c r="K356">
        <v>60</v>
      </c>
      <c r="L356" s="645">
        <v>43857</v>
      </c>
      <c r="M356" s="645">
        <v>43859</v>
      </c>
      <c r="N356" t="s">
        <v>6727</v>
      </c>
      <c r="O356">
        <v>5150003884</v>
      </c>
      <c r="P356" t="s">
        <v>3081</v>
      </c>
      <c r="Q356">
        <v>8884163</v>
      </c>
      <c r="R356">
        <v>890002395848</v>
      </c>
      <c r="S356">
        <v>680</v>
      </c>
      <c r="T356" s="548">
        <v>9656</v>
      </c>
    </row>
    <row r="357" spans="1:20" x14ac:dyDescent="0.25">
      <c r="A357">
        <v>7</v>
      </c>
      <c r="B357" s="645">
        <v>43859</v>
      </c>
      <c r="C357" s="645">
        <v>43859</v>
      </c>
      <c r="D357">
        <v>0</v>
      </c>
      <c r="G357">
        <v>583</v>
      </c>
      <c r="H357" t="s">
        <v>6725</v>
      </c>
      <c r="I357" t="s">
        <v>6757</v>
      </c>
      <c r="J357" t="s">
        <v>3295</v>
      </c>
      <c r="K357">
        <v>60</v>
      </c>
      <c r="L357" s="645">
        <v>43857</v>
      </c>
      <c r="M357" s="645">
        <v>43859</v>
      </c>
      <c r="N357" t="s">
        <v>6727</v>
      </c>
      <c r="O357">
        <v>5150004016</v>
      </c>
      <c r="P357" t="s">
        <v>3081</v>
      </c>
      <c r="S357" s="548">
        <v>1839</v>
      </c>
      <c r="T357" s="548">
        <v>27217</v>
      </c>
    </row>
    <row r="358" spans="1:20" x14ac:dyDescent="0.25">
      <c r="S358" t="s">
        <v>6962</v>
      </c>
      <c r="T358" t="s">
        <v>6963</v>
      </c>
    </row>
    <row r="359" spans="1:20" x14ac:dyDescent="0.25">
      <c r="A359">
        <v>7</v>
      </c>
      <c r="B359" s="645">
        <v>43858</v>
      </c>
      <c r="C359" s="645">
        <v>43858</v>
      </c>
      <c r="D359">
        <v>0</v>
      </c>
      <c r="E359">
        <v>30225176</v>
      </c>
      <c r="G359">
        <v>583</v>
      </c>
      <c r="H359" t="s">
        <v>6725</v>
      </c>
      <c r="I359" t="s">
        <v>6757</v>
      </c>
      <c r="J359" t="s">
        <v>3295</v>
      </c>
      <c r="K359">
        <v>60</v>
      </c>
      <c r="L359" s="645">
        <v>43857</v>
      </c>
      <c r="M359" s="645">
        <v>43859</v>
      </c>
      <c r="N359" t="s">
        <v>6727</v>
      </c>
      <c r="O359">
        <v>5150004014</v>
      </c>
      <c r="P359" t="s">
        <v>3081</v>
      </c>
      <c r="Q359">
        <v>8884167</v>
      </c>
      <c r="R359">
        <v>890002395848</v>
      </c>
      <c r="S359">
        <v>973</v>
      </c>
      <c r="T359" s="548">
        <v>14595</v>
      </c>
    </row>
    <row r="360" spans="1:20" x14ac:dyDescent="0.25">
      <c r="A360">
        <v>7</v>
      </c>
      <c r="B360" s="645">
        <v>43858</v>
      </c>
      <c r="C360" s="645">
        <v>43858</v>
      </c>
      <c r="D360">
        <v>0</v>
      </c>
      <c r="G360">
        <v>583</v>
      </c>
      <c r="H360" t="s">
        <v>6725</v>
      </c>
      <c r="I360" t="s">
        <v>6757</v>
      </c>
      <c r="J360" t="s">
        <v>3295</v>
      </c>
      <c r="K360">
        <v>60</v>
      </c>
      <c r="L360" s="645">
        <v>43857</v>
      </c>
      <c r="M360" s="645">
        <v>43859</v>
      </c>
      <c r="N360" t="s">
        <v>6727</v>
      </c>
      <c r="O360">
        <v>5150028647</v>
      </c>
      <c r="P360" t="s">
        <v>3081</v>
      </c>
      <c r="S360" s="548">
        <v>2264</v>
      </c>
      <c r="T360" s="548">
        <v>14942</v>
      </c>
    </row>
    <row r="361" spans="1:20" x14ac:dyDescent="0.25">
      <c r="S361" t="s">
        <v>6964</v>
      </c>
      <c r="T361" t="s">
        <v>6965</v>
      </c>
    </row>
    <row r="362" spans="1:20" x14ac:dyDescent="0.25">
      <c r="A362">
        <v>7</v>
      </c>
      <c r="B362" s="645">
        <v>43858</v>
      </c>
      <c r="C362" s="645">
        <v>43858</v>
      </c>
      <c r="D362">
        <v>0</v>
      </c>
      <c r="E362">
        <v>30225315</v>
      </c>
      <c r="G362">
        <v>583</v>
      </c>
      <c r="H362" t="s">
        <v>6725</v>
      </c>
      <c r="I362" t="s">
        <v>6757</v>
      </c>
      <c r="J362" t="s">
        <v>3295</v>
      </c>
      <c r="K362">
        <v>60</v>
      </c>
      <c r="L362" s="645">
        <v>43858</v>
      </c>
      <c r="M362" s="645">
        <v>43858</v>
      </c>
      <c r="N362" t="s">
        <v>6727</v>
      </c>
      <c r="O362">
        <v>5150028602</v>
      </c>
      <c r="P362" t="s">
        <v>3081</v>
      </c>
      <c r="Q362">
        <v>8881433</v>
      </c>
      <c r="R362">
        <v>890002395848</v>
      </c>
      <c r="S362">
        <v>540</v>
      </c>
      <c r="T362" s="548">
        <v>3996</v>
      </c>
    </row>
    <row r="363" spans="1:20" x14ac:dyDescent="0.25">
      <c r="A363">
        <v>7</v>
      </c>
      <c r="B363" s="645">
        <v>43858</v>
      </c>
      <c r="C363" s="645">
        <v>43858</v>
      </c>
      <c r="D363">
        <v>0</v>
      </c>
      <c r="G363">
        <v>583</v>
      </c>
      <c r="H363" t="s">
        <v>6725</v>
      </c>
      <c r="I363" t="s">
        <v>6757</v>
      </c>
      <c r="J363" t="s">
        <v>3295</v>
      </c>
      <c r="K363">
        <v>60</v>
      </c>
      <c r="L363" s="645">
        <v>43858</v>
      </c>
      <c r="M363" s="645">
        <v>43858</v>
      </c>
      <c r="N363" t="s">
        <v>6727</v>
      </c>
      <c r="O363">
        <v>5150078276</v>
      </c>
      <c r="P363" t="s">
        <v>3081</v>
      </c>
      <c r="S363">
        <v>512</v>
      </c>
      <c r="T363" s="548">
        <v>9267</v>
      </c>
    </row>
    <row r="364" spans="1:20" x14ac:dyDescent="0.25">
      <c r="S364" t="s">
        <v>6966</v>
      </c>
      <c r="T364" t="s">
        <v>6967</v>
      </c>
    </row>
    <row r="365" spans="1:20" x14ac:dyDescent="0.25">
      <c r="A365">
        <v>7</v>
      </c>
      <c r="B365" s="645">
        <v>43859</v>
      </c>
      <c r="C365" s="645">
        <v>43859</v>
      </c>
      <c r="D365">
        <v>0</v>
      </c>
      <c r="E365">
        <v>30225623</v>
      </c>
      <c r="G365">
        <v>583</v>
      </c>
      <c r="H365" t="s">
        <v>6725</v>
      </c>
      <c r="I365" t="s">
        <v>6757</v>
      </c>
      <c r="J365" t="s">
        <v>3295</v>
      </c>
      <c r="K365">
        <v>60</v>
      </c>
      <c r="L365" s="645">
        <v>43858</v>
      </c>
      <c r="M365" s="645">
        <v>43859</v>
      </c>
      <c r="N365" t="s">
        <v>6727</v>
      </c>
      <c r="O365">
        <v>5150005122</v>
      </c>
      <c r="P365" t="s">
        <v>3081</v>
      </c>
      <c r="Q365">
        <v>8887334</v>
      </c>
      <c r="R365">
        <v>890002395848</v>
      </c>
      <c r="S365">
        <v>810</v>
      </c>
      <c r="T365" s="548">
        <v>37503</v>
      </c>
    </row>
    <row r="366" spans="1:20" x14ac:dyDescent="0.25">
      <c r="A366">
        <v>7</v>
      </c>
      <c r="B366" s="645">
        <v>43859</v>
      </c>
      <c r="C366" s="645">
        <v>43859</v>
      </c>
      <c r="D366">
        <v>0</v>
      </c>
      <c r="G366">
        <v>583</v>
      </c>
      <c r="H366" t="s">
        <v>6725</v>
      </c>
      <c r="I366" t="s">
        <v>6757</v>
      </c>
      <c r="J366" t="s">
        <v>3295</v>
      </c>
      <c r="K366">
        <v>60</v>
      </c>
      <c r="L366" s="645">
        <v>43858</v>
      </c>
      <c r="M366" s="645">
        <v>43859</v>
      </c>
      <c r="N366" t="s">
        <v>6727</v>
      </c>
      <c r="O366">
        <v>5150040122</v>
      </c>
      <c r="P366" t="s">
        <v>3081</v>
      </c>
      <c r="S366">
        <v>328</v>
      </c>
      <c r="T366" s="548">
        <v>3444</v>
      </c>
    </row>
    <row r="367" spans="1:20" x14ac:dyDescent="0.25">
      <c r="S367" t="s">
        <v>6968</v>
      </c>
      <c r="T367" t="s">
        <v>6969</v>
      </c>
    </row>
    <row r="368" spans="1:20" x14ac:dyDescent="0.25">
      <c r="A368">
        <v>7</v>
      </c>
      <c r="B368" s="645">
        <v>43861</v>
      </c>
      <c r="C368" s="645">
        <v>43859</v>
      </c>
      <c r="D368">
        <v>-2</v>
      </c>
      <c r="E368">
        <v>30226091</v>
      </c>
      <c r="G368">
        <v>69</v>
      </c>
      <c r="H368" t="s">
        <v>6752</v>
      </c>
      <c r="I368" t="s">
        <v>6753</v>
      </c>
      <c r="J368" t="s">
        <v>6754</v>
      </c>
      <c r="K368">
        <v>60</v>
      </c>
      <c r="L368" s="645">
        <v>43859</v>
      </c>
      <c r="M368" s="645">
        <v>43862</v>
      </c>
      <c r="O368">
        <v>69153</v>
      </c>
      <c r="P368" t="s">
        <v>3081</v>
      </c>
      <c r="S368">
        <v>600</v>
      </c>
      <c r="T368" s="548">
        <v>15000</v>
      </c>
    </row>
    <row r="369" spans="1:20" x14ac:dyDescent="0.25">
      <c r="A369">
        <v>7</v>
      </c>
      <c r="B369" s="645">
        <v>43861</v>
      </c>
      <c r="C369" s="645">
        <v>43859</v>
      </c>
      <c r="D369">
        <v>-2</v>
      </c>
      <c r="G369">
        <v>69</v>
      </c>
      <c r="H369" t="s">
        <v>6752</v>
      </c>
      <c r="I369" t="s">
        <v>6753</v>
      </c>
      <c r="J369" t="s">
        <v>6754</v>
      </c>
      <c r="K369">
        <v>60</v>
      </c>
      <c r="L369" s="645">
        <v>43859</v>
      </c>
      <c r="M369" s="645">
        <v>43862</v>
      </c>
      <c r="O369">
        <v>69154</v>
      </c>
      <c r="P369" t="s">
        <v>3081</v>
      </c>
      <c r="S369">
        <v>421</v>
      </c>
      <c r="T369" s="548">
        <v>1684</v>
      </c>
    </row>
    <row r="370" spans="1:20" x14ac:dyDescent="0.25">
      <c r="A370">
        <v>7</v>
      </c>
      <c r="B370" s="645">
        <v>43861</v>
      </c>
      <c r="C370" s="645">
        <v>43859</v>
      </c>
      <c r="D370">
        <v>-2</v>
      </c>
      <c r="G370">
        <v>69</v>
      </c>
      <c r="H370" t="s">
        <v>6752</v>
      </c>
      <c r="I370" t="s">
        <v>6753</v>
      </c>
      <c r="J370" t="s">
        <v>6754</v>
      </c>
      <c r="K370">
        <v>60</v>
      </c>
      <c r="L370" s="645">
        <v>43859</v>
      </c>
      <c r="M370" s="645">
        <v>43862</v>
      </c>
      <c r="O370">
        <v>69155</v>
      </c>
      <c r="P370" t="s">
        <v>3081</v>
      </c>
      <c r="S370">
        <v>600</v>
      </c>
      <c r="T370">
        <v>600</v>
      </c>
    </row>
    <row r="371" spans="1:20" x14ac:dyDescent="0.25">
      <c r="S371" t="s">
        <v>6970</v>
      </c>
      <c r="T371" t="s">
        <v>6971</v>
      </c>
    </row>
    <row r="372" spans="1:20" x14ac:dyDescent="0.25">
      <c r="A372">
        <v>7</v>
      </c>
      <c r="B372" s="645">
        <v>43860</v>
      </c>
      <c r="C372" s="645">
        <v>43860</v>
      </c>
      <c r="D372">
        <v>0</v>
      </c>
      <c r="E372">
        <v>30226235</v>
      </c>
      <c r="G372">
        <v>583</v>
      </c>
      <c r="H372" t="s">
        <v>6725</v>
      </c>
      <c r="I372" t="s">
        <v>6757</v>
      </c>
      <c r="J372" t="s">
        <v>3295</v>
      </c>
      <c r="K372">
        <v>60</v>
      </c>
      <c r="L372" s="645">
        <v>43859</v>
      </c>
      <c r="M372" s="645">
        <v>43861</v>
      </c>
      <c r="N372" t="s">
        <v>6727</v>
      </c>
      <c r="O372">
        <v>5150003884</v>
      </c>
      <c r="P372" t="s">
        <v>3081</v>
      </c>
      <c r="Q372">
        <v>8889840</v>
      </c>
      <c r="R372">
        <v>890002395848</v>
      </c>
      <c r="S372" s="548">
        <v>2992</v>
      </c>
      <c r="T372" s="548">
        <v>42486</v>
      </c>
    </row>
    <row r="373" spans="1:20" x14ac:dyDescent="0.25">
      <c r="S373" t="s">
        <v>6972</v>
      </c>
      <c r="T373" t="s">
        <v>6973</v>
      </c>
    </row>
    <row r="374" spans="1:20" x14ac:dyDescent="0.25">
      <c r="A374">
        <v>7</v>
      </c>
      <c r="B374" s="645">
        <v>43860</v>
      </c>
      <c r="C374" s="645">
        <v>43860</v>
      </c>
      <c r="D374">
        <v>0</v>
      </c>
      <c r="E374">
        <v>30226236</v>
      </c>
      <c r="G374">
        <v>583</v>
      </c>
      <c r="H374" t="s">
        <v>6725</v>
      </c>
      <c r="I374" t="s">
        <v>6757</v>
      </c>
      <c r="J374" t="s">
        <v>3295</v>
      </c>
      <c r="K374">
        <v>60</v>
      </c>
      <c r="L374" s="645">
        <v>43859</v>
      </c>
      <c r="M374" s="645">
        <v>43861</v>
      </c>
      <c r="N374" t="s">
        <v>6727</v>
      </c>
      <c r="O374">
        <v>5150005125</v>
      </c>
      <c r="P374" t="s">
        <v>3081</v>
      </c>
      <c r="Q374">
        <v>8889838</v>
      </c>
      <c r="R374">
        <v>890002395848</v>
      </c>
      <c r="S374">
        <v>918</v>
      </c>
      <c r="T374" s="548">
        <v>42503</v>
      </c>
    </row>
    <row r="375" spans="1:20" x14ac:dyDescent="0.25">
      <c r="S375" t="s">
        <v>6974</v>
      </c>
      <c r="T375" t="s">
        <v>6975</v>
      </c>
    </row>
    <row r="376" spans="1:20" x14ac:dyDescent="0.25">
      <c r="A376">
        <v>7</v>
      </c>
      <c r="B376" s="645">
        <v>43860</v>
      </c>
      <c r="C376" s="645">
        <v>43860</v>
      </c>
      <c r="D376">
        <v>0</v>
      </c>
      <c r="E376">
        <v>30226237</v>
      </c>
      <c r="G376">
        <v>583</v>
      </c>
      <c r="H376" t="s">
        <v>6725</v>
      </c>
      <c r="I376" t="s">
        <v>6757</v>
      </c>
      <c r="J376" t="s">
        <v>3295</v>
      </c>
      <c r="K376">
        <v>60</v>
      </c>
      <c r="L376" s="645">
        <v>43859</v>
      </c>
      <c r="M376" s="645">
        <v>43861</v>
      </c>
      <c r="N376" t="s">
        <v>6727</v>
      </c>
      <c r="O376">
        <v>6984806110</v>
      </c>
      <c r="P376" t="s">
        <v>6726</v>
      </c>
      <c r="Q376">
        <v>8889830</v>
      </c>
      <c r="R376">
        <v>890002395848</v>
      </c>
      <c r="S376">
        <v>19</v>
      </c>
      <c r="T376" s="548">
        <v>43605</v>
      </c>
    </row>
    <row r="377" spans="1:20" x14ac:dyDescent="0.25">
      <c r="S377" t="s">
        <v>6976</v>
      </c>
      <c r="T377" t="s">
        <v>6977</v>
      </c>
    </row>
    <row r="378" spans="1:20" x14ac:dyDescent="0.25">
      <c r="A378">
        <v>7</v>
      </c>
      <c r="B378" s="645">
        <v>43860</v>
      </c>
      <c r="C378" s="645">
        <v>43860</v>
      </c>
      <c r="D378">
        <v>0</v>
      </c>
      <c r="E378">
        <v>30226238</v>
      </c>
      <c r="G378">
        <v>583</v>
      </c>
      <c r="H378" t="s">
        <v>6725</v>
      </c>
      <c r="I378" t="s">
        <v>6757</v>
      </c>
      <c r="J378" t="s">
        <v>3295</v>
      </c>
      <c r="K378">
        <v>60</v>
      </c>
      <c r="L378" s="645">
        <v>43859</v>
      </c>
      <c r="M378" s="645">
        <v>43861</v>
      </c>
      <c r="N378" t="s">
        <v>6727</v>
      </c>
      <c r="O378">
        <v>6984806110</v>
      </c>
      <c r="P378" t="s">
        <v>6726</v>
      </c>
      <c r="Q378">
        <v>8889832</v>
      </c>
      <c r="R378">
        <v>890002395848</v>
      </c>
      <c r="S378">
        <v>19</v>
      </c>
      <c r="T378" s="548">
        <v>43605</v>
      </c>
    </row>
    <row r="379" spans="1:20" x14ac:dyDescent="0.25">
      <c r="S379" t="s">
        <v>6976</v>
      </c>
      <c r="T379" t="s">
        <v>6977</v>
      </c>
    </row>
    <row r="380" spans="1:20" x14ac:dyDescent="0.25">
      <c r="A380">
        <v>7</v>
      </c>
      <c r="B380" s="645">
        <v>43860</v>
      </c>
      <c r="C380" s="645">
        <v>43860</v>
      </c>
      <c r="D380">
        <v>0</v>
      </c>
      <c r="E380">
        <v>30226239</v>
      </c>
      <c r="G380">
        <v>583</v>
      </c>
      <c r="H380" t="s">
        <v>6725</v>
      </c>
      <c r="I380" t="s">
        <v>6757</v>
      </c>
      <c r="J380" t="s">
        <v>3295</v>
      </c>
      <c r="K380">
        <v>60</v>
      </c>
      <c r="L380" s="645">
        <v>43859</v>
      </c>
      <c r="M380" s="645">
        <v>43861</v>
      </c>
      <c r="N380" t="s">
        <v>6727</v>
      </c>
      <c r="O380">
        <v>6984806110</v>
      </c>
      <c r="P380" t="s">
        <v>6726</v>
      </c>
      <c r="Q380">
        <v>8889834</v>
      </c>
      <c r="R380">
        <v>890002395848</v>
      </c>
      <c r="S380">
        <v>19</v>
      </c>
      <c r="T380" s="548">
        <v>43605</v>
      </c>
    </row>
    <row r="381" spans="1:20" x14ac:dyDescent="0.25">
      <c r="S381" t="s">
        <v>6976</v>
      </c>
      <c r="T381" t="s">
        <v>6977</v>
      </c>
    </row>
    <row r="382" spans="1:20" x14ac:dyDescent="0.25">
      <c r="A382">
        <v>7</v>
      </c>
      <c r="B382" s="645">
        <v>43861</v>
      </c>
      <c r="C382" s="645">
        <v>43861</v>
      </c>
      <c r="D382">
        <v>0</v>
      </c>
      <c r="E382">
        <v>30226240</v>
      </c>
      <c r="G382">
        <v>583</v>
      </c>
      <c r="H382" t="s">
        <v>6725</v>
      </c>
      <c r="I382" t="s">
        <v>6757</v>
      </c>
      <c r="J382" t="s">
        <v>3295</v>
      </c>
      <c r="K382">
        <v>60</v>
      </c>
      <c r="L382" s="645">
        <v>43859</v>
      </c>
      <c r="M382" s="645">
        <v>43861</v>
      </c>
      <c r="N382" t="s">
        <v>6727</v>
      </c>
      <c r="O382">
        <v>5150003884</v>
      </c>
      <c r="P382" t="s">
        <v>3081</v>
      </c>
      <c r="Q382">
        <v>8889844</v>
      </c>
      <c r="R382">
        <v>890002395848</v>
      </c>
      <c r="S382">
        <v>87</v>
      </c>
      <c r="T382" s="548">
        <v>1235</v>
      </c>
    </row>
    <row r="383" spans="1:20" x14ac:dyDescent="0.25">
      <c r="A383">
        <v>7</v>
      </c>
      <c r="B383" s="645">
        <v>43861</v>
      </c>
      <c r="C383" s="645">
        <v>43861</v>
      </c>
      <c r="D383">
        <v>0</v>
      </c>
      <c r="G383">
        <v>583</v>
      </c>
      <c r="H383" t="s">
        <v>6725</v>
      </c>
      <c r="I383" t="s">
        <v>6757</v>
      </c>
      <c r="J383" t="s">
        <v>3295</v>
      </c>
      <c r="K383">
        <v>60</v>
      </c>
      <c r="L383" s="645">
        <v>43859</v>
      </c>
      <c r="M383" s="645">
        <v>43861</v>
      </c>
      <c r="N383" t="s">
        <v>6727</v>
      </c>
      <c r="O383">
        <v>5150008216</v>
      </c>
      <c r="P383" t="s">
        <v>3081</v>
      </c>
      <c r="S383">
        <v>272</v>
      </c>
      <c r="T383" s="548">
        <v>3862</v>
      </c>
    </row>
    <row r="384" spans="1:20" x14ac:dyDescent="0.25">
      <c r="A384">
        <v>7</v>
      </c>
      <c r="B384" s="645">
        <v>43861</v>
      </c>
      <c r="C384" s="645">
        <v>43861</v>
      </c>
      <c r="D384">
        <v>0</v>
      </c>
      <c r="G384">
        <v>583</v>
      </c>
      <c r="H384" t="s">
        <v>6725</v>
      </c>
      <c r="I384" t="s">
        <v>6757</v>
      </c>
      <c r="J384" t="s">
        <v>3295</v>
      </c>
      <c r="K384">
        <v>60</v>
      </c>
      <c r="L384" s="645">
        <v>43859</v>
      </c>
      <c r="M384" s="645">
        <v>43861</v>
      </c>
      <c r="N384" t="s">
        <v>6727</v>
      </c>
      <c r="O384">
        <v>5150040122</v>
      </c>
      <c r="P384" t="s">
        <v>3081</v>
      </c>
      <c r="S384" s="548">
        <v>1662</v>
      </c>
      <c r="T384" s="548">
        <v>17451</v>
      </c>
    </row>
    <row r="385" spans="1:20" x14ac:dyDescent="0.25">
      <c r="A385">
        <v>7</v>
      </c>
      <c r="B385" s="645">
        <v>43861</v>
      </c>
      <c r="C385" s="645">
        <v>43861</v>
      </c>
      <c r="D385">
        <v>0</v>
      </c>
      <c r="G385">
        <v>583</v>
      </c>
      <c r="H385" t="s">
        <v>6725</v>
      </c>
      <c r="I385" t="s">
        <v>6757</v>
      </c>
      <c r="J385" t="s">
        <v>3295</v>
      </c>
      <c r="K385">
        <v>60</v>
      </c>
      <c r="L385" s="645">
        <v>43859</v>
      </c>
      <c r="M385" s="645">
        <v>43861</v>
      </c>
      <c r="N385" t="s">
        <v>6727</v>
      </c>
      <c r="O385">
        <v>6984806932</v>
      </c>
      <c r="P385" t="s">
        <v>3081</v>
      </c>
      <c r="S385">
        <v>386</v>
      </c>
      <c r="T385" s="548">
        <v>15942</v>
      </c>
    </row>
    <row r="386" spans="1:20" x14ac:dyDescent="0.25">
      <c r="S386" t="s">
        <v>6978</v>
      </c>
      <c r="T386" t="s">
        <v>6979</v>
      </c>
    </row>
    <row r="387" spans="1:20" x14ac:dyDescent="0.25">
      <c r="A387">
        <v>7</v>
      </c>
      <c r="B387" s="645">
        <v>43860</v>
      </c>
      <c r="C387" s="645">
        <v>43860</v>
      </c>
      <c r="D387">
        <v>0</v>
      </c>
      <c r="E387">
        <v>30226241</v>
      </c>
      <c r="G387">
        <v>583</v>
      </c>
      <c r="H387" t="s">
        <v>6725</v>
      </c>
      <c r="I387" t="s">
        <v>6757</v>
      </c>
      <c r="J387" t="s">
        <v>3295</v>
      </c>
      <c r="K387">
        <v>60</v>
      </c>
      <c r="L387" s="645">
        <v>43859</v>
      </c>
      <c r="M387" s="645">
        <v>43861</v>
      </c>
      <c r="N387" t="s">
        <v>6727</v>
      </c>
      <c r="O387">
        <v>5150004534</v>
      </c>
      <c r="P387" t="s">
        <v>3081</v>
      </c>
      <c r="Q387">
        <v>8889842</v>
      </c>
      <c r="R387">
        <v>890002395848</v>
      </c>
      <c r="S387">
        <v>924</v>
      </c>
      <c r="T387" s="548">
        <v>9794</v>
      </c>
    </row>
    <row r="388" spans="1:20" x14ac:dyDescent="0.25">
      <c r="A388">
        <v>7</v>
      </c>
      <c r="B388" s="645">
        <v>43860</v>
      </c>
      <c r="C388" s="645">
        <v>43860</v>
      </c>
      <c r="D388">
        <v>0</v>
      </c>
      <c r="G388">
        <v>583</v>
      </c>
      <c r="H388" t="s">
        <v>6725</v>
      </c>
      <c r="I388" t="s">
        <v>6757</v>
      </c>
      <c r="J388" t="s">
        <v>3295</v>
      </c>
      <c r="K388">
        <v>60</v>
      </c>
      <c r="L388" s="645">
        <v>43859</v>
      </c>
      <c r="M388" s="645">
        <v>43861</v>
      </c>
      <c r="N388" t="s">
        <v>6727</v>
      </c>
      <c r="O388">
        <v>5150005122</v>
      </c>
      <c r="P388" t="s">
        <v>3081</v>
      </c>
      <c r="S388">
        <v>570</v>
      </c>
      <c r="T388" s="548">
        <v>26391</v>
      </c>
    </row>
    <row r="389" spans="1:20" x14ac:dyDescent="0.25">
      <c r="A389">
        <v>7</v>
      </c>
      <c r="B389" s="645">
        <v>43860</v>
      </c>
      <c r="C389" s="645">
        <v>43860</v>
      </c>
      <c r="D389">
        <v>0</v>
      </c>
      <c r="G389">
        <v>583</v>
      </c>
      <c r="H389" t="s">
        <v>6725</v>
      </c>
      <c r="I389" t="s">
        <v>6757</v>
      </c>
      <c r="J389" t="s">
        <v>3295</v>
      </c>
      <c r="K389">
        <v>60</v>
      </c>
      <c r="L389" s="645">
        <v>43859</v>
      </c>
      <c r="M389" s="645">
        <v>43861</v>
      </c>
      <c r="N389" t="s">
        <v>6727</v>
      </c>
      <c r="O389">
        <v>5150008216</v>
      </c>
      <c r="P389" t="s">
        <v>3081</v>
      </c>
      <c r="S389">
        <v>408</v>
      </c>
      <c r="T389" s="548">
        <v>5794</v>
      </c>
    </row>
    <row r="390" spans="1:20" x14ac:dyDescent="0.25">
      <c r="S390" t="s">
        <v>6980</v>
      </c>
      <c r="T390" t="s">
        <v>6981</v>
      </c>
    </row>
    <row r="391" spans="1:20" x14ac:dyDescent="0.25">
      <c r="A391">
        <v>7</v>
      </c>
      <c r="B391" s="645">
        <v>43860</v>
      </c>
      <c r="C391" s="645">
        <v>43860</v>
      </c>
      <c r="D391">
        <v>0</v>
      </c>
      <c r="E391">
        <v>30226242</v>
      </c>
      <c r="G391">
        <v>583</v>
      </c>
      <c r="H391" t="s">
        <v>6725</v>
      </c>
      <c r="I391" t="s">
        <v>6757</v>
      </c>
      <c r="J391" t="s">
        <v>3295</v>
      </c>
      <c r="K391">
        <v>60</v>
      </c>
      <c r="L391" s="645">
        <v>43859</v>
      </c>
      <c r="M391" s="645">
        <v>43861</v>
      </c>
      <c r="N391" t="s">
        <v>6727</v>
      </c>
      <c r="O391">
        <v>5150005125</v>
      </c>
      <c r="P391" t="s">
        <v>3081</v>
      </c>
      <c r="Q391">
        <v>8889846</v>
      </c>
      <c r="R391">
        <v>890002395848</v>
      </c>
      <c r="S391">
        <v>820</v>
      </c>
      <c r="T391" s="548">
        <v>37966</v>
      </c>
    </row>
    <row r="392" spans="1:20" x14ac:dyDescent="0.25">
      <c r="S392" t="s">
        <v>6982</v>
      </c>
      <c r="T392" t="s">
        <v>6983</v>
      </c>
    </row>
    <row r="393" spans="1:20" x14ac:dyDescent="0.25">
      <c r="A393">
        <v>7</v>
      </c>
      <c r="B393" s="645">
        <v>43860</v>
      </c>
      <c r="C393" s="645">
        <v>43860</v>
      </c>
      <c r="D393">
        <v>0</v>
      </c>
      <c r="E393">
        <v>30226243</v>
      </c>
      <c r="G393">
        <v>583</v>
      </c>
      <c r="H393" t="s">
        <v>6725</v>
      </c>
      <c r="I393" t="s">
        <v>6757</v>
      </c>
      <c r="J393" t="s">
        <v>3295</v>
      </c>
      <c r="K393">
        <v>60</v>
      </c>
      <c r="L393" s="645">
        <v>43859</v>
      </c>
      <c r="M393" s="645">
        <v>43861</v>
      </c>
      <c r="N393" t="s">
        <v>6727</v>
      </c>
      <c r="O393">
        <v>5150008216</v>
      </c>
      <c r="P393" t="s">
        <v>3081</v>
      </c>
      <c r="Q393">
        <v>8889836</v>
      </c>
      <c r="R393">
        <v>890002395848</v>
      </c>
      <c r="S393">
        <v>164</v>
      </c>
      <c r="T393" s="548">
        <v>2329</v>
      </c>
    </row>
    <row r="394" spans="1:20" x14ac:dyDescent="0.25">
      <c r="A394">
        <v>7</v>
      </c>
      <c r="B394" s="645">
        <v>43860</v>
      </c>
      <c r="C394" s="645">
        <v>43860</v>
      </c>
      <c r="D394">
        <v>0</v>
      </c>
      <c r="G394">
        <v>583</v>
      </c>
      <c r="H394" t="s">
        <v>6725</v>
      </c>
      <c r="I394" t="s">
        <v>6757</v>
      </c>
      <c r="J394" t="s">
        <v>3295</v>
      </c>
      <c r="K394">
        <v>60</v>
      </c>
      <c r="L394" s="645">
        <v>43859</v>
      </c>
      <c r="M394" s="645">
        <v>43861</v>
      </c>
      <c r="N394" t="s">
        <v>6727</v>
      </c>
      <c r="O394">
        <v>6984806110</v>
      </c>
      <c r="P394" t="s">
        <v>6726</v>
      </c>
      <c r="S394">
        <v>13</v>
      </c>
      <c r="T394" s="548">
        <v>29835</v>
      </c>
    </row>
    <row r="395" spans="1:20" x14ac:dyDescent="0.25">
      <c r="S395" t="s">
        <v>6984</v>
      </c>
      <c r="T395" t="s">
        <v>6985</v>
      </c>
    </row>
    <row r="396" spans="1:20" x14ac:dyDescent="0.25">
      <c r="A396">
        <v>7</v>
      </c>
      <c r="B396" s="645">
        <v>43859</v>
      </c>
      <c r="C396" s="645">
        <v>43859</v>
      </c>
      <c r="D396">
        <v>0</v>
      </c>
      <c r="E396">
        <v>30226394</v>
      </c>
      <c r="G396">
        <v>583</v>
      </c>
      <c r="H396" t="s">
        <v>6725</v>
      </c>
      <c r="I396" t="s">
        <v>6757</v>
      </c>
      <c r="J396" t="s">
        <v>3295</v>
      </c>
      <c r="K396">
        <v>60</v>
      </c>
      <c r="L396" s="645">
        <v>43859</v>
      </c>
      <c r="M396" s="645">
        <v>43860</v>
      </c>
      <c r="N396" t="s">
        <v>6727</v>
      </c>
      <c r="O396">
        <v>5150035224</v>
      </c>
      <c r="P396" t="s">
        <v>3081</v>
      </c>
      <c r="Q396">
        <v>8884169</v>
      </c>
      <c r="R396">
        <v>890002395848</v>
      </c>
      <c r="S396">
        <v>947</v>
      </c>
      <c r="T396" s="548">
        <v>13826</v>
      </c>
    </row>
    <row r="397" spans="1:20" x14ac:dyDescent="0.25">
      <c r="S397" t="s">
        <v>6986</v>
      </c>
      <c r="T397" t="s">
        <v>6987</v>
      </c>
    </row>
    <row r="398" spans="1:20" x14ac:dyDescent="0.25">
      <c r="A398">
        <v>7</v>
      </c>
      <c r="B398" s="645">
        <v>43859</v>
      </c>
      <c r="C398" s="645">
        <v>43859</v>
      </c>
      <c r="D398">
        <v>0</v>
      </c>
      <c r="E398">
        <v>30226400</v>
      </c>
      <c r="G398">
        <v>583</v>
      </c>
      <c r="H398" t="s">
        <v>6725</v>
      </c>
      <c r="I398" t="s">
        <v>6757</v>
      </c>
      <c r="J398" t="s">
        <v>3295</v>
      </c>
      <c r="K398">
        <v>60</v>
      </c>
      <c r="L398" s="645">
        <v>43859</v>
      </c>
      <c r="M398" s="645">
        <v>43860</v>
      </c>
      <c r="N398" t="s">
        <v>6727</v>
      </c>
      <c r="O398">
        <v>5150008216</v>
      </c>
      <c r="P398" t="s">
        <v>3081</v>
      </c>
      <c r="Q398">
        <v>8884165</v>
      </c>
      <c r="R398">
        <v>890002395848</v>
      </c>
      <c r="S398">
        <v>942</v>
      </c>
      <c r="T398" s="548">
        <v>13376</v>
      </c>
    </row>
    <row r="399" spans="1:20" x14ac:dyDescent="0.25">
      <c r="A399">
        <v>7</v>
      </c>
      <c r="B399" s="645">
        <v>43859</v>
      </c>
      <c r="C399" s="645">
        <v>43859</v>
      </c>
      <c r="D399">
        <v>0</v>
      </c>
      <c r="G399">
        <v>583</v>
      </c>
      <c r="H399" t="s">
        <v>6725</v>
      </c>
      <c r="I399" t="s">
        <v>6757</v>
      </c>
      <c r="J399" t="s">
        <v>3295</v>
      </c>
      <c r="K399">
        <v>60</v>
      </c>
      <c r="L399" s="645">
        <v>43859</v>
      </c>
      <c r="M399" s="645">
        <v>43860</v>
      </c>
      <c r="N399" t="s">
        <v>6727</v>
      </c>
      <c r="O399">
        <v>5150078357</v>
      </c>
      <c r="P399" t="s">
        <v>3081</v>
      </c>
      <c r="S399">
        <v>58</v>
      </c>
      <c r="T399">
        <v>400</v>
      </c>
    </row>
    <row r="400" spans="1:20" x14ac:dyDescent="0.25">
      <c r="S400" t="s">
        <v>6988</v>
      </c>
      <c r="T400" t="s">
        <v>6989</v>
      </c>
    </row>
    <row r="401" spans="1:20" x14ac:dyDescent="0.25">
      <c r="A401">
        <v>7</v>
      </c>
      <c r="B401" s="645">
        <v>43864</v>
      </c>
      <c r="C401" s="645">
        <v>43864</v>
      </c>
      <c r="D401">
        <v>0</v>
      </c>
      <c r="E401">
        <v>30226584</v>
      </c>
      <c r="G401">
        <v>69</v>
      </c>
      <c r="H401" t="s">
        <v>6752</v>
      </c>
      <c r="I401" t="s">
        <v>6753</v>
      </c>
      <c r="J401" t="s">
        <v>6754</v>
      </c>
      <c r="K401">
        <v>60</v>
      </c>
      <c r="L401" s="645">
        <v>43860</v>
      </c>
      <c r="M401" s="645">
        <v>43867</v>
      </c>
      <c r="O401">
        <v>69153</v>
      </c>
      <c r="P401" t="s">
        <v>3081</v>
      </c>
      <c r="S401">
        <v>576</v>
      </c>
      <c r="T401" s="548">
        <v>14400</v>
      </c>
    </row>
    <row r="402" spans="1:20" x14ac:dyDescent="0.25">
      <c r="A402">
        <v>7</v>
      </c>
      <c r="B402" s="645">
        <v>43864</v>
      </c>
      <c r="C402" s="645">
        <v>43864</v>
      </c>
      <c r="D402">
        <v>0</v>
      </c>
      <c r="G402">
        <v>69</v>
      </c>
      <c r="H402" t="s">
        <v>6752</v>
      </c>
      <c r="I402" t="s">
        <v>6753</v>
      </c>
      <c r="J402" t="s">
        <v>6754</v>
      </c>
      <c r="K402">
        <v>60</v>
      </c>
      <c r="L402" s="645">
        <v>43860</v>
      </c>
      <c r="M402" s="645">
        <v>43867</v>
      </c>
      <c r="O402">
        <v>69154</v>
      </c>
      <c r="P402" t="s">
        <v>3081</v>
      </c>
      <c r="S402">
        <v>745</v>
      </c>
      <c r="T402" s="548">
        <v>2980</v>
      </c>
    </row>
    <row r="403" spans="1:20" x14ac:dyDescent="0.25">
      <c r="A403">
        <v>7</v>
      </c>
      <c r="B403" s="645">
        <v>43864</v>
      </c>
      <c r="C403" s="645">
        <v>43864</v>
      </c>
      <c r="D403">
        <v>0</v>
      </c>
      <c r="G403">
        <v>69</v>
      </c>
      <c r="H403" t="s">
        <v>6752</v>
      </c>
      <c r="I403" t="s">
        <v>6753</v>
      </c>
      <c r="J403" t="s">
        <v>6754</v>
      </c>
      <c r="K403">
        <v>60</v>
      </c>
      <c r="L403" s="645">
        <v>43860</v>
      </c>
      <c r="M403" s="645">
        <v>43867</v>
      </c>
      <c r="O403">
        <v>69155</v>
      </c>
      <c r="P403" t="s">
        <v>3081</v>
      </c>
      <c r="S403">
        <v>576</v>
      </c>
      <c r="T403">
        <v>576</v>
      </c>
    </row>
    <row r="404" spans="1:20" x14ac:dyDescent="0.25">
      <c r="S404" t="s">
        <v>6990</v>
      </c>
      <c r="T404" t="s">
        <v>6991</v>
      </c>
    </row>
    <row r="405" spans="1:20" x14ac:dyDescent="0.25">
      <c r="A405">
        <v>7</v>
      </c>
      <c r="B405" s="645">
        <v>43861</v>
      </c>
      <c r="C405" s="645">
        <v>43861</v>
      </c>
      <c r="D405">
        <v>0</v>
      </c>
      <c r="E405">
        <v>30227084</v>
      </c>
      <c r="G405">
        <v>583</v>
      </c>
      <c r="H405" t="s">
        <v>6725</v>
      </c>
      <c r="I405" t="s">
        <v>6757</v>
      </c>
      <c r="J405" t="s">
        <v>3295</v>
      </c>
      <c r="K405">
        <v>60</v>
      </c>
      <c r="L405" s="645">
        <v>43860</v>
      </c>
      <c r="M405" s="645">
        <v>43864</v>
      </c>
      <c r="N405" t="s">
        <v>6727</v>
      </c>
      <c r="O405">
        <v>5150003884</v>
      </c>
      <c r="P405" t="s">
        <v>3081</v>
      </c>
      <c r="Q405">
        <v>8892328</v>
      </c>
      <c r="R405">
        <v>890002395848</v>
      </c>
      <c r="S405" s="548">
        <v>2992</v>
      </c>
      <c r="T405" s="548">
        <v>42486</v>
      </c>
    </row>
    <row r="406" spans="1:20" x14ac:dyDescent="0.25">
      <c r="S406" t="s">
        <v>6972</v>
      </c>
      <c r="T406" t="s">
        <v>6973</v>
      </c>
    </row>
    <row r="407" spans="1:20" x14ac:dyDescent="0.25">
      <c r="A407">
        <v>7</v>
      </c>
      <c r="B407" s="645">
        <v>43864</v>
      </c>
      <c r="C407" s="645">
        <v>43864</v>
      </c>
      <c r="D407">
        <v>0</v>
      </c>
      <c r="E407">
        <v>30227086</v>
      </c>
      <c r="G407">
        <v>583</v>
      </c>
      <c r="H407" t="s">
        <v>6725</v>
      </c>
      <c r="I407" t="s">
        <v>6757</v>
      </c>
      <c r="J407" t="s">
        <v>3295</v>
      </c>
      <c r="K407">
        <v>60</v>
      </c>
      <c r="L407" s="645">
        <v>43860</v>
      </c>
      <c r="M407" s="645">
        <v>43864</v>
      </c>
      <c r="N407" t="s">
        <v>6727</v>
      </c>
      <c r="O407">
        <v>6984806304</v>
      </c>
      <c r="P407" t="s">
        <v>3081</v>
      </c>
      <c r="Q407">
        <v>8892318</v>
      </c>
      <c r="R407">
        <v>890002395848</v>
      </c>
      <c r="S407" s="548">
        <v>1764</v>
      </c>
      <c r="T407" s="548">
        <v>42512</v>
      </c>
    </row>
    <row r="408" spans="1:20" x14ac:dyDescent="0.25">
      <c r="S408" t="s">
        <v>6780</v>
      </c>
      <c r="T408" t="s">
        <v>6795</v>
      </c>
    </row>
    <row r="409" spans="1:20" x14ac:dyDescent="0.25">
      <c r="A409">
        <v>7</v>
      </c>
      <c r="B409" s="645">
        <v>43864</v>
      </c>
      <c r="C409" s="645">
        <v>43864</v>
      </c>
      <c r="D409">
        <v>0</v>
      </c>
      <c r="E409">
        <v>30227087</v>
      </c>
      <c r="G409">
        <v>583</v>
      </c>
      <c r="H409" t="s">
        <v>6725</v>
      </c>
      <c r="I409" t="s">
        <v>6757</v>
      </c>
      <c r="J409" t="s">
        <v>3295</v>
      </c>
      <c r="K409">
        <v>60</v>
      </c>
      <c r="L409" s="645">
        <v>43860</v>
      </c>
      <c r="M409" s="645">
        <v>43864</v>
      </c>
      <c r="N409" t="s">
        <v>6727</v>
      </c>
      <c r="O409">
        <v>6984806304</v>
      </c>
      <c r="P409" t="s">
        <v>3081</v>
      </c>
      <c r="Q409">
        <v>8892320</v>
      </c>
      <c r="R409">
        <v>890002395848</v>
      </c>
      <c r="S409" s="548">
        <v>1764</v>
      </c>
      <c r="T409" s="548">
        <v>42512</v>
      </c>
    </row>
    <row r="410" spans="1:20" x14ac:dyDescent="0.25">
      <c r="S410" t="s">
        <v>6780</v>
      </c>
      <c r="T410" t="s">
        <v>6795</v>
      </c>
    </row>
    <row r="411" spans="1:20" x14ac:dyDescent="0.25">
      <c r="A411">
        <v>7</v>
      </c>
      <c r="B411" s="645">
        <v>43864</v>
      </c>
      <c r="C411" s="645">
        <v>43864</v>
      </c>
      <c r="D411">
        <v>0</v>
      </c>
      <c r="E411">
        <v>30227089</v>
      </c>
      <c r="G411">
        <v>583</v>
      </c>
      <c r="H411" t="s">
        <v>6725</v>
      </c>
      <c r="I411" t="s">
        <v>6757</v>
      </c>
      <c r="J411" t="s">
        <v>3295</v>
      </c>
      <c r="K411">
        <v>60</v>
      </c>
      <c r="L411" s="645">
        <v>43860</v>
      </c>
      <c r="M411" s="645">
        <v>43864</v>
      </c>
      <c r="N411" t="s">
        <v>6727</v>
      </c>
      <c r="O411">
        <v>6984806304</v>
      </c>
      <c r="P411" t="s">
        <v>3081</v>
      </c>
      <c r="Q411">
        <v>8892322</v>
      </c>
      <c r="R411">
        <v>890002395848</v>
      </c>
      <c r="S411" s="548">
        <v>1764</v>
      </c>
      <c r="T411" s="548">
        <v>42512</v>
      </c>
    </row>
    <row r="412" spans="1:20" x14ac:dyDescent="0.25">
      <c r="S412" t="s">
        <v>6780</v>
      </c>
      <c r="T412" t="s">
        <v>6795</v>
      </c>
    </row>
    <row r="413" spans="1:20" x14ac:dyDescent="0.25">
      <c r="A413">
        <v>7</v>
      </c>
      <c r="B413" s="645">
        <v>43864</v>
      </c>
      <c r="C413" s="645">
        <v>43864</v>
      </c>
      <c r="D413">
        <v>0</v>
      </c>
      <c r="E413">
        <v>30227091</v>
      </c>
      <c r="G413">
        <v>583</v>
      </c>
      <c r="H413" t="s">
        <v>6725</v>
      </c>
      <c r="I413" t="s">
        <v>6757</v>
      </c>
      <c r="J413" t="s">
        <v>3295</v>
      </c>
      <c r="K413">
        <v>60</v>
      </c>
      <c r="L413" s="645">
        <v>43860</v>
      </c>
      <c r="M413" s="645">
        <v>43864</v>
      </c>
      <c r="N413" t="s">
        <v>6727</v>
      </c>
      <c r="O413">
        <v>6984806304</v>
      </c>
      <c r="P413" t="s">
        <v>3081</v>
      </c>
      <c r="Q413">
        <v>8892324</v>
      </c>
      <c r="R413">
        <v>890002395848</v>
      </c>
      <c r="S413" s="548">
        <v>1764</v>
      </c>
      <c r="T413" s="548">
        <v>42512</v>
      </c>
    </row>
    <row r="414" spans="1:20" x14ac:dyDescent="0.25">
      <c r="S414" t="s">
        <v>6780</v>
      </c>
      <c r="T414" t="s">
        <v>6795</v>
      </c>
    </row>
    <row r="415" spans="1:20" x14ac:dyDescent="0.25">
      <c r="A415">
        <v>7</v>
      </c>
      <c r="B415" s="645">
        <v>43864</v>
      </c>
      <c r="C415" s="645">
        <v>43864</v>
      </c>
      <c r="D415">
        <v>0</v>
      </c>
      <c r="E415">
        <v>30227092</v>
      </c>
      <c r="G415">
        <v>583</v>
      </c>
      <c r="H415" t="s">
        <v>6725</v>
      </c>
      <c r="I415" t="s">
        <v>6757</v>
      </c>
      <c r="J415" t="s">
        <v>3295</v>
      </c>
      <c r="K415">
        <v>60</v>
      </c>
      <c r="L415" s="645">
        <v>43860</v>
      </c>
      <c r="M415" s="645">
        <v>43864</v>
      </c>
      <c r="N415" t="s">
        <v>6727</v>
      </c>
      <c r="O415">
        <v>6984806270</v>
      </c>
      <c r="P415" t="s">
        <v>3081</v>
      </c>
      <c r="Q415">
        <v>8892332</v>
      </c>
      <c r="R415">
        <v>890002395848</v>
      </c>
      <c r="S415" s="548">
        <v>1680</v>
      </c>
      <c r="T415" s="548">
        <v>42000</v>
      </c>
    </row>
    <row r="416" spans="1:20" x14ac:dyDescent="0.25">
      <c r="S416" t="s">
        <v>6796</v>
      </c>
      <c r="T416" t="s">
        <v>6797</v>
      </c>
    </row>
    <row r="417" spans="1:20" x14ac:dyDescent="0.25">
      <c r="A417">
        <v>7</v>
      </c>
      <c r="B417" s="645">
        <v>43864</v>
      </c>
      <c r="C417" s="645">
        <v>43864</v>
      </c>
      <c r="D417">
        <v>0</v>
      </c>
      <c r="E417">
        <v>30227095</v>
      </c>
      <c r="G417">
        <v>583</v>
      </c>
      <c r="H417" t="s">
        <v>6725</v>
      </c>
      <c r="I417" t="s">
        <v>6757</v>
      </c>
      <c r="J417" t="s">
        <v>3295</v>
      </c>
      <c r="K417">
        <v>60</v>
      </c>
      <c r="L417" s="645">
        <v>43860</v>
      </c>
      <c r="M417" s="645">
        <v>43864</v>
      </c>
      <c r="N417" t="s">
        <v>6727</v>
      </c>
      <c r="O417">
        <v>5150003883</v>
      </c>
      <c r="P417" t="s">
        <v>3081</v>
      </c>
      <c r="Q417">
        <v>8892334</v>
      </c>
      <c r="R417">
        <v>890002395848</v>
      </c>
      <c r="S417">
        <v>408</v>
      </c>
      <c r="T417" s="548">
        <v>5590</v>
      </c>
    </row>
    <row r="418" spans="1:20" x14ac:dyDescent="0.25">
      <c r="A418">
        <v>7</v>
      </c>
      <c r="B418" s="645">
        <v>43864</v>
      </c>
      <c r="C418" s="645">
        <v>43864</v>
      </c>
      <c r="D418">
        <v>0</v>
      </c>
      <c r="G418">
        <v>583</v>
      </c>
      <c r="H418" t="s">
        <v>6725</v>
      </c>
      <c r="I418" t="s">
        <v>6757</v>
      </c>
      <c r="J418" t="s">
        <v>3295</v>
      </c>
      <c r="K418">
        <v>60</v>
      </c>
      <c r="L418" s="645">
        <v>43860</v>
      </c>
      <c r="M418" s="645">
        <v>43864</v>
      </c>
      <c r="N418" t="s">
        <v>6727</v>
      </c>
      <c r="O418">
        <v>5150004534</v>
      </c>
      <c r="P418" t="s">
        <v>3081</v>
      </c>
      <c r="S418" s="548">
        <v>2860</v>
      </c>
      <c r="T418" s="548">
        <v>30316</v>
      </c>
    </row>
    <row r="419" spans="1:20" x14ac:dyDescent="0.25">
      <c r="S419" t="s">
        <v>6992</v>
      </c>
      <c r="T419" t="s">
        <v>6993</v>
      </c>
    </row>
    <row r="420" spans="1:20" x14ac:dyDescent="0.25">
      <c r="A420">
        <v>7</v>
      </c>
      <c r="B420" s="645">
        <v>43864</v>
      </c>
      <c r="C420" s="645">
        <v>43864</v>
      </c>
      <c r="D420">
        <v>0</v>
      </c>
      <c r="E420">
        <v>30227097</v>
      </c>
      <c r="G420">
        <v>583</v>
      </c>
      <c r="H420" t="s">
        <v>6725</v>
      </c>
      <c r="I420" t="s">
        <v>6757</v>
      </c>
      <c r="J420" t="s">
        <v>3295</v>
      </c>
      <c r="K420">
        <v>60</v>
      </c>
      <c r="L420" s="645">
        <v>43860</v>
      </c>
      <c r="M420" s="645">
        <v>43864</v>
      </c>
      <c r="N420" t="s">
        <v>6727</v>
      </c>
      <c r="O420">
        <v>5150003884</v>
      </c>
      <c r="P420" t="s">
        <v>3081</v>
      </c>
      <c r="Q420">
        <v>8892326</v>
      </c>
      <c r="R420">
        <v>890002395848</v>
      </c>
      <c r="S420">
        <v>25</v>
      </c>
      <c r="T420">
        <v>355</v>
      </c>
    </row>
    <row r="421" spans="1:20" x14ac:dyDescent="0.25">
      <c r="A421">
        <v>7</v>
      </c>
      <c r="B421" s="645">
        <v>43864</v>
      </c>
      <c r="C421" s="645">
        <v>43864</v>
      </c>
      <c r="D421">
        <v>0</v>
      </c>
      <c r="G421">
        <v>583</v>
      </c>
      <c r="H421" t="s">
        <v>6725</v>
      </c>
      <c r="I421" t="s">
        <v>6757</v>
      </c>
      <c r="J421" t="s">
        <v>3295</v>
      </c>
      <c r="K421">
        <v>60</v>
      </c>
      <c r="L421" s="645">
        <v>43860</v>
      </c>
      <c r="M421" s="645">
        <v>43864</v>
      </c>
      <c r="N421" t="s">
        <v>6727</v>
      </c>
      <c r="O421">
        <v>5150003884</v>
      </c>
      <c r="P421" t="s">
        <v>3081</v>
      </c>
      <c r="S421" s="548">
        <v>1390</v>
      </c>
      <c r="T421" s="548">
        <v>19738</v>
      </c>
    </row>
    <row r="422" spans="1:20" x14ac:dyDescent="0.25">
      <c r="A422">
        <v>7</v>
      </c>
      <c r="B422" s="645">
        <v>43864</v>
      </c>
      <c r="C422" s="645">
        <v>43864</v>
      </c>
      <c r="D422">
        <v>0</v>
      </c>
      <c r="G422">
        <v>583</v>
      </c>
      <c r="H422" t="s">
        <v>6725</v>
      </c>
      <c r="I422" t="s">
        <v>6757</v>
      </c>
      <c r="J422" t="s">
        <v>3295</v>
      </c>
      <c r="K422">
        <v>60</v>
      </c>
      <c r="L422" s="645">
        <v>43860</v>
      </c>
      <c r="M422" s="645">
        <v>43864</v>
      </c>
      <c r="N422" t="s">
        <v>6727</v>
      </c>
      <c r="O422">
        <v>6984805852</v>
      </c>
      <c r="P422" t="s">
        <v>3081</v>
      </c>
      <c r="S422">
        <v>910</v>
      </c>
      <c r="T422" s="548">
        <v>22750</v>
      </c>
    </row>
    <row r="423" spans="1:20" x14ac:dyDescent="0.25">
      <c r="S423" t="s">
        <v>6994</v>
      </c>
      <c r="T423" t="s">
        <v>6995</v>
      </c>
    </row>
    <row r="424" spans="1:20" x14ac:dyDescent="0.25">
      <c r="A424">
        <v>7</v>
      </c>
      <c r="B424" s="645">
        <v>43864</v>
      </c>
      <c r="C424" s="645">
        <v>43864</v>
      </c>
      <c r="D424">
        <v>0</v>
      </c>
      <c r="E424">
        <v>30227121</v>
      </c>
      <c r="G424">
        <v>583</v>
      </c>
      <c r="H424" t="s">
        <v>6725</v>
      </c>
      <c r="I424" t="s">
        <v>6757</v>
      </c>
      <c r="J424" t="s">
        <v>3295</v>
      </c>
      <c r="K424">
        <v>60</v>
      </c>
      <c r="L424" s="645">
        <v>43860</v>
      </c>
      <c r="M424" s="645">
        <v>43864</v>
      </c>
      <c r="N424" t="s">
        <v>6727</v>
      </c>
      <c r="O424">
        <v>6984806270</v>
      </c>
      <c r="P424" t="s">
        <v>3081</v>
      </c>
      <c r="Q424">
        <v>8892330</v>
      </c>
      <c r="R424">
        <v>890002395848</v>
      </c>
      <c r="S424">
        <v>588</v>
      </c>
      <c r="T424" s="548">
        <v>14700</v>
      </c>
    </row>
    <row r="425" spans="1:20" x14ac:dyDescent="0.25">
      <c r="A425">
        <v>7</v>
      </c>
      <c r="B425" s="645">
        <v>43864</v>
      </c>
      <c r="C425" s="645">
        <v>43864</v>
      </c>
      <c r="D425">
        <v>0</v>
      </c>
      <c r="G425">
        <v>583</v>
      </c>
      <c r="H425" t="s">
        <v>6725</v>
      </c>
      <c r="I425" t="s">
        <v>6757</v>
      </c>
      <c r="J425" t="s">
        <v>3295</v>
      </c>
      <c r="K425">
        <v>60</v>
      </c>
      <c r="L425" s="645">
        <v>43860</v>
      </c>
      <c r="M425" s="645">
        <v>43864</v>
      </c>
      <c r="N425" t="s">
        <v>6727</v>
      </c>
      <c r="O425">
        <v>6984806304</v>
      </c>
      <c r="P425" t="s">
        <v>3081</v>
      </c>
      <c r="S425">
        <v>241</v>
      </c>
      <c r="T425" s="548">
        <v>5808</v>
      </c>
    </row>
    <row r="426" spans="1:20" x14ac:dyDescent="0.25">
      <c r="A426">
        <v>7</v>
      </c>
      <c r="B426" s="645">
        <v>43864</v>
      </c>
      <c r="C426" s="645">
        <v>43864</v>
      </c>
      <c r="D426">
        <v>0</v>
      </c>
      <c r="G426">
        <v>583</v>
      </c>
      <c r="H426" t="s">
        <v>6725</v>
      </c>
      <c r="I426" t="s">
        <v>6757</v>
      </c>
      <c r="J426" t="s">
        <v>3295</v>
      </c>
      <c r="K426">
        <v>60</v>
      </c>
      <c r="L426" s="645">
        <v>43860</v>
      </c>
      <c r="M426" s="645">
        <v>43864</v>
      </c>
      <c r="N426" t="s">
        <v>6727</v>
      </c>
      <c r="O426">
        <v>6984806783</v>
      </c>
      <c r="P426" t="s">
        <v>3081</v>
      </c>
      <c r="S426">
        <v>924</v>
      </c>
      <c r="T426" s="548">
        <v>21714</v>
      </c>
    </row>
    <row r="427" spans="1:20" x14ac:dyDescent="0.25">
      <c r="S427" t="s">
        <v>6996</v>
      </c>
      <c r="T427" t="s">
        <v>6997</v>
      </c>
    </row>
    <row r="428" spans="1:20" x14ac:dyDescent="0.25">
      <c r="A428">
        <v>7</v>
      </c>
      <c r="B428" s="645">
        <v>43865</v>
      </c>
      <c r="C428" s="645">
        <v>43865</v>
      </c>
      <c r="D428">
        <v>0</v>
      </c>
      <c r="E428">
        <v>30227345</v>
      </c>
      <c r="G428">
        <v>583</v>
      </c>
      <c r="H428" t="s">
        <v>6725</v>
      </c>
      <c r="I428" t="s">
        <v>6757</v>
      </c>
      <c r="J428" t="s">
        <v>3295</v>
      </c>
      <c r="K428">
        <v>60</v>
      </c>
      <c r="L428" s="645">
        <v>43861</v>
      </c>
      <c r="M428" s="645">
        <v>43865</v>
      </c>
      <c r="N428" t="s">
        <v>6727</v>
      </c>
      <c r="O428">
        <v>5150003883</v>
      </c>
      <c r="P428" t="s">
        <v>3081</v>
      </c>
      <c r="Q428">
        <v>8893823</v>
      </c>
      <c r="R428">
        <v>890002395848</v>
      </c>
      <c r="S428">
        <v>93</v>
      </c>
      <c r="T428" s="548">
        <v>1274</v>
      </c>
    </row>
    <row r="429" spans="1:20" x14ac:dyDescent="0.25">
      <c r="A429">
        <v>7</v>
      </c>
      <c r="B429" s="645">
        <v>43865</v>
      </c>
      <c r="C429" s="645">
        <v>43865</v>
      </c>
      <c r="D429">
        <v>0</v>
      </c>
      <c r="G429">
        <v>583</v>
      </c>
      <c r="H429" t="s">
        <v>6725</v>
      </c>
      <c r="I429" t="s">
        <v>6757</v>
      </c>
      <c r="J429" t="s">
        <v>3295</v>
      </c>
      <c r="K429">
        <v>60</v>
      </c>
      <c r="L429" s="645">
        <v>43861</v>
      </c>
      <c r="M429" s="645">
        <v>43865</v>
      </c>
      <c r="N429" t="s">
        <v>6727</v>
      </c>
      <c r="O429">
        <v>5150004534</v>
      </c>
      <c r="P429" t="s">
        <v>3081</v>
      </c>
      <c r="S429">
        <v>662</v>
      </c>
      <c r="T429" s="548">
        <v>7017</v>
      </c>
    </row>
    <row r="430" spans="1:20" x14ac:dyDescent="0.25">
      <c r="A430">
        <v>7</v>
      </c>
      <c r="B430" s="645">
        <v>43865</v>
      </c>
      <c r="C430" s="645">
        <v>43865</v>
      </c>
      <c r="D430">
        <v>0</v>
      </c>
      <c r="G430">
        <v>583</v>
      </c>
      <c r="H430" t="s">
        <v>6725</v>
      </c>
      <c r="I430" t="s">
        <v>6757</v>
      </c>
      <c r="J430" t="s">
        <v>3295</v>
      </c>
      <c r="K430">
        <v>60</v>
      </c>
      <c r="L430" s="645">
        <v>43861</v>
      </c>
      <c r="M430" s="645">
        <v>43865</v>
      </c>
      <c r="N430" t="s">
        <v>6727</v>
      </c>
      <c r="O430">
        <v>5150040128</v>
      </c>
      <c r="P430" t="s">
        <v>3081</v>
      </c>
      <c r="S430" s="548">
        <v>1374</v>
      </c>
      <c r="T430" s="548">
        <v>14427</v>
      </c>
    </row>
    <row r="431" spans="1:20" x14ac:dyDescent="0.25">
      <c r="A431">
        <v>7</v>
      </c>
      <c r="B431" s="645">
        <v>43865</v>
      </c>
      <c r="C431" s="645">
        <v>43865</v>
      </c>
      <c r="D431">
        <v>0</v>
      </c>
      <c r="G431">
        <v>583</v>
      </c>
      <c r="H431" t="s">
        <v>6725</v>
      </c>
      <c r="I431" t="s">
        <v>6757</v>
      </c>
      <c r="J431" t="s">
        <v>3295</v>
      </c>
      <c r="K431">
        <v>60</v>
      </c>
      <c r="L431" s="645">
        <v>43861</v>
      </c>
      <c r="M431" s="645">
        <v>43865</v>
      </c>
      <c r="N431" t="s">
        <v>6727</v>
      </c>
      <c r="O431">
        <v>6984806361</v>
      </c>
      <c r="P431" t="s">
        <v>3081</v>
      </c>
      <c r="S431">
        <v>672</v>
      </c>
      <c r="T431" s="548">
        <v>15658</v>
      </c>
    </row>
    <row r="432" spans="1:20" x14ac:dyDescent="0.25">
      <c r="S432" t="s">
        <v>6998</v>
      </c>
      <c r="T432" t="s">
        <v>6999</v>
      </c>
    </row>
    <row r="433" spans="1:20" x14ac:dyDescent="0.25">
      <c r="A433">
        <v>7</v>
      </c>
      <c r="B433" s="645">
        <v>43865</v>
      </c>
      <c r="C433" s="645">
        <v>43865</v>
      </c>
      <c r="D433">
        <v>0</v>
      </c>
      <c r="E433">
        <v>30227346</v>
      </c>
      <c r="G433">
        <v>583</v>
      </c>
      <c r="H433" t="s">
        <v>6725</v>
      </c>
      <c r="I433" t="s">
        <v>6757</v>
      </c>
      <c r="J433" t="s">
        <v>3295</v>
      </c>
      <c r="K433">
        <v>60</v>
      </c>
      <c r="L433" s="645">
        <v>43861</v>
      </c>
      <c r="M433" s="645">
        <v>43865</v>
      </c>
      <c r="N433" t="s">
        <v>6727</v>
      </c>
      <c r="O433">
        <v>5150003888</v>
      </c>
      <c r="P433" t="s">
        <v>3081</v>
      </c>
      <c r="Q433">
        <v>8893826</v>
      </c>
      <c r="R433">
        <v>890002395848</v>
      </c>
      <c r="S433" s="548">
        <v>1774</v>
      </c>
      <c r="T433" s="548">
        <v>24304</v>
      </c>
    </row>
    <row r="434" spans="1:20" x14ac:dyDescent="0.25">
      <c r="A434">
        <v>7</v>
      </c>
      <c r="B434" s="645">
        <v>43865</v>
      </c>
      <c r="C434" s="645">
        <v>43865</v>
      </c>
      <c r="D434">
        <v>0</v>
      </c>
      <c r="G434">
        <v>583</v>
      </c>
      <c r="H434" t="s">
        <v>6725</v>
      </c>
      <c r="I434" t="s">
        <v>6757</v>
      </c>
      <c r="J434" t="s">
        <v>3295</v>
      </c>
      <c r="K434">
        <v>60</v>
      </c>
      <c r="L434" s="645">
        <v>43861</v>
      </c>
      <c r="M434" s="645">
        <v>43865</v>
      </c>
      <c r="N434" t="s">
        <v>6727</v>
      </c>
      <c r="O434">
        <v>6984805853</v>
      </c>
      <c r="P434" t="s">
        <v>3081</v>
      </c>
      <c r="S434">
        <v>269</v>
      </c>
      <c r="T434" s="548">
        <v>6725</v>
      </c>
    </row>
    <row r="435" spans="1:20" x14ac:dyDescent="0.25">
      <c r="A435">
        <v>7</v>
      </c>
      <c r="B435" s="645">
        <v>43865</v>
      </c>
      <c r="C435" s="645">
        <v>43865</v>
      </c>
      <c r="D435">
        <v>0</v>
      </c>
      <c r="G435">
        <v>583</v>
      </c>
      <c r="H435" t="s">
        <v>6725</v>
      </c>
      <c r="I435" t="s">
        <v>6757</v>
      </c>
      <c r="J435" t="s">
        <v>3295</v>
      </c>
      <c r="K435">
        <v>60</v>
      </c>
      <c r="L435" s="645">
        <v>43861</v>
      </c>
      <c r="M435" s="645">
        <v>43865</v>
      </c>
      <c r="N435" t="s">
        <v>6727</v>
      </c>
      <c r="O435">
        <v>6984806270</v>
      </c>
      <c r="P435" t="s">
        <v>3081</v>
      </c>
      <c r="S435">
        <v>336</v>
      </c>
      <c r="T435" s="548">
        <v>8400</v>
      </c>
    </row>
    <row r="436" spans="1:20" x14ac:dyDescent="0.25">
      <c r="S436" t="s">
        <v>7000</v>
      </c>
      <c r="T436" t="s">
        <v>7001</v>
      </c>
    </row>
    <row r="437" spans="1:20" x14ac:dyDescent="0.25">
      <c r="A437">
        <v>7</v>
      </c>
      <c r="B437" s="645">
        <v>43864</v>
      </c>
      <c r="C437" s="645">
        <v>43864</v>
      </c>
      <c r="D437">
        <v>0</v>
      </c>
      <c r="E437">
        <v>30227348</v>
      </c>
      <c r="G437">
        <v>583</v>
      </c>
      <c r="H437" t="s">
        <v>6725</v>
      </c>
      <c r="I437" t="s">
        <v>6757</v>
      </c>
      <c r="J437" t="s">
        <v>3295</v>
      </c>
      <c r="K437">
        <v>60</v>
      </c>
      <c r="L437" s="645">
        <v>43861</v>
      </c>
      <c r="M437" s="645">
        <v>43865</v>
      </c>
      <c r="N437" t="s">
        <v>6727</v>
      </c>
      <c r="O437">
        <v>5150003883</v>
      </c>
      <c r="P437" t="s">
        <v>3081</v>
      </c>
      <c r="Q437">
        <v>8893828</v>
      </c>
      <c r="R437">
        <v>890002395848</v>
      </c>
      <c r="S437" s="548">
        <v>3128</v>
      </c>
      <c r="T437" s="548">
        <v>42854</v>
      </c>
    </row>
    <row r="438" spans="1:20" x14ac:dyDescent="0.25">
      <c r="S438" t="s">
        <v>6814</v>
      </c>
      <c r="T438" t="s">
        <v>6815</v>
      </c>
    </row>
    <row r="439" spans="1:20" x14ac:dyDescent="0.25">
      <c r="A439">
        <v>7</v>
      </c>
      <c r="B439" s="645">
        <v>43864</v>
      </c>
      <c r="C439" s="645">
        <v>43864</v>
      </c>
      <c r="D439">
        <v>0</v>
      </c>
      <c r="E439">
        <v>30227349</v>
      </c>
      <c r="G439">
        <v>583</v>
      </c>
      <c r="H439" t="s">
        <v>6725</v>
      </c>
      <c r="I439" t="s">
        <v>6757</v>
      </c>
      <c r="J439" t="s">
        <v>3295</v>
      </c>
      <c r="K439">
        <v>60</v>
      </c>
      <c r="L439" s="645">
        <v>43861</v>
      </c>
      <c r="M439" s="645">
        <v>43865</v>
      </c>
      <c r="N439" t="s">
        <v>6727</v>
      </c>
      <c r="O439">
        <v>6984806270</v>
      </c>
      <c r="P439" t="s">
        <v>3081</v>
      </c>
      <c r="Q439">
        <v>8893830</v>
      </c>
      <c r="R439">
        <v>890002395848</v>
      </c>
      <c r="S439" s="548">
        <v>1682</v>
      </c>
      <c r="T439" s="548">
        <v>42050</v>
      </c>
    </row>
    <row r="440" spans="1:20" x14ac:dyDescent="0.25">
      <c r="S440" t="s">
        <v>7002</v>
      </c>
      <c r="T440" t="s">
        <v>7003</v>
      </c>
    </row>
    <row r="441" spans="1:20" x14ac:dyDescent="0.25">
      <c r="A441">
        <v>7</v>
      </c>
      <c r="B441" s="645">
        <v>43865</v>
      </c>
      <c r="C441" s="645">
        <v>43865</v>
      </c>
      <c r="D441">
        <v>0</v>
      </c>
      <c r="E441">
        <v>30227353</v>
      </c>
      <c r="G441">
        <v>583</v>
      </c>
      <c r="H441" t="s">
        <v>6725</v>
      </c>
      <c r="I441" t="s">
        <v>6757</v>
      </c>
      <c r="J441" t="s">
        <v>3295</v>
      </c>
      <c r="K441">
        <v>60</v>
      </c>
      <c r="L441" s="645">
        <v>43861</v>
      </c>
      <c r="M441" s="645">
        <v>43865</v>
      </c>
      <c r="N441" t="s">
        <v>6727</v>
      </c>
      <c r="O441">
        <v>6984806270</v>
      </c>
      <c r="P441" t="s">
        <v>3081</v>
      </c>
      <c r="Q441">
        <v>8893832</v>
      </c>
      <c r="R441">
        <v>890002395848</v>
      </c>
      <c r="S441" s="548">
        <v>1680</v>
      </c>
      <c r="T441" s="548">
        <v>42000</v>
      </c>
    </row>
    <row r="442" spans="1:20" x14ac:dyDescent="0.25">
      <c r="S442" t="s">
        <v>6796</v>
      </c>
      <c r="T442" t="s">
        <v>6797</v>
      </c>
    </row>
    <row r="443" spans="1:20" x14ac:dyDescent="0.25">
      <c r="A443">
        <v>7</v>
      </c>
      <c r="B443" s="645">
        <v>43864</v>
      </c>
      <c r="C443" s="645">
        <v>43864</v>
      </c>
      <c r="D443">
        <v>0</v>
      </c>
      <c r="E443">
        <v>30227355</v>
      </c>
      <c r="G443">
        <v>583</v>
      </c>
      <c r="H443" t="s">
        <v>6725</v>
      </c>
      <c r="I443" t="s">
        <v>6757</v>
      </c>
      <c r="J443" t="s">
        <v>3295</v>
      </c>
      <c r="K443">
        <v>60</v>
      </c>
      <c r="L443" s="645">
        <v>43861</v>
      </c>
      <c r="M443" s="645">
        <v>43865</v>
      </c>
      <c r="N443" t="s">
        <v>6727</v>
      </c>
      <c r="O443">
        <v>6984806361</v>
      </c>
      <c r="P443" t="s">
        <v>3081</v>
      </c>
      <c r="Q443">
        <v>8893838</v>
      </c>
      <c r="R443">
        <v>890002395848</v>
      </c>
      <c r="S443" s="548">
        <v>1680</v>
      </c>
      <c r="T443" s="548">
        <v>43058</v>
      </c>
    </row>
    <row r="444" spans="1:20" x14ac:dyDescent="0.25">
      <c r="S444" t="s">
        <v>6796</v>
      </c>
      <c r="T444" t="s">
        <v>6801</v>
      </c>
    </row>
    <row r="445" spans="1:20" x14ac:dyDescent="0.25">
      <c r="A445">
        <v>7</v>
      </c>
      <c r="B445" s="645">
        <v>43864</v>
      </c>
      <c r="C445" s="645">
        <v>43864</v>
      </c>
      <c r="D445">
        <v>0</v>
      </c>
      <c r="E445">
        <v>30227357</v>
      </c>
      <c r="G445">
        <v>583</v>
      </c>
      <c r="H445" t="s">
        <v>6725</v>
      </c>
      <c r="I445" t="s">
        <v>6757</v>
      </c>
      <c r="J445" t="s">
        <v>3295</v>
      </c>
      <c r="K445">
        <v>60</v>
      </c>
      <c r="L445" s="645">
        <v>43861</v>
      </c>
      <c r="M445" s="645">
        <v>43865</v>
      </c>
      <c r="N445" t="s">
        <v>6727</v>
      </c>
      <c r="O445">
        <v>6984806361</v>
      </c>
      <c r="P445" t="s">
        <v>3081</v>
      </c>
      <c r="Q445">
        <v>8893840</v>
      </c>
      <c r="R445">
        <v>890002395848</v>
      </c>
      <c r="S445" s="548">
        <v>1848</v>
      </c>
      <c r="T445" s="548">
        <v>43058</v>
      </c>
    </row>
    <row r="446" spans="1:20" x14ac:dyDescent="0.25">
      <c r="S446" t="s">
        <v>6800</v>
      </c>
      <c r="T446" t="s">
        <v>6801</v>
      </c>
    </row>
    <row r="447" spans="1:20" x14ac:dyDescent="0.25">
      <c r="A447">
        <v>7</v>
      </c>
      <c r="B447" s="645">
        <v>43864</v>
      </c>
      <c r="C447" s="645">
        <v>43864</v>
      </c>
      <c r="D447">
        <v>0</v>
      </c>
      <c r="E447">
        <v>30227358</v>
      </c>
      <c r="G447">
        <v>583</v>
      </c>
      <c r="H447" t="s">
        <v>6725</v>
      </c>
      <c r="I447" t="s">
        <v>6757</v>
      </c>
      <c r="J447" t="s">
        <v>3295</v>
      </c>
      <c r="K447">
        <v>60</v>
      </c>
      <c r="L447" s="645">
        <v>43861</v>
      </c>
      <c r="M447" s="645">
        <v>43865</v>
      </c>
      <c r="N447" t="s">
        <v>6727</v>
      </c>
      <c r="O447">
        <v>6984806783</v>
      </c>
      <c r="P447" t="s">
        <v>3081</v>
      </c>
      <c r="Q447">
        <v>8893844</v>
      </c>
      <c r="R447">
        <v>890002395848</v>
      </c>
      <c r="S447" s="548">
        <v>1764</v>
      </c>
      <c r="T447" s="548">
        <v>41454</v>
      </c>
    </row>
    <row r="448" spans="1:20" x14ac:dyDescent="0.25">
      <c r="S448" t="s">
        <v>6780</v>
      </c>
      <c r="T448" t="s">
        <v>6781</v>
      </c>
    </row>
    <row r="449" spans="1:20" x14ac:dyDescent="0.25">
      <c r="A449">
        <v>7</v>
      </c>
      <c r="B449" s="645">
        <v>43865</v>
      </c>
      <c r="C449" s="645">
        <v>43865</v>
      </c>
      <c r="D449">
        <v>0</v>
      </c>
      <c r="E449">
        <v>30227361</v>
      </c>
      <c r="G449">
        <v>583</v>
      </c>
      <c r="H449" t="s">
        <v>6725</v>
      </c>
      <c r="I449" t="s">
        <v>6757</v>
      </c>
      <c r="J449" t="s">
        <v>3295</v>
      </c>
      <c r="K449">
        <v>60</v>
      </c>
      <c r="L449" s="645">
        <v>43861</v>
      </c>
      <c r="M449" s="645">
        <v>43865</v>
      </c>
      <c r="N449" t="s">
        <v>6727</v>
      </c>
      <c r="O449">
        <v>5150028704</v>
      </c>
      <c r="P449" t="s">
        <v>3081</v>
      </c>
      <c r="Q449">
        <v>8893846</v>
      </c>
      <c r="R449">
        <v>890002395848</v>
      </c>
      <c r="S449">
        <v>375</v>
      </c>
      <c r="T449" s="548">
        <v>5475</v>
      </c>
    </row>
    <row r="450" spans="1:20" x14ac:dyDescent="0.25">
      <c r="A450">
        <v>7</v>
      </c>
      <c r="B450" s="645">
        <v>43865</v>
      </c>
      <c r="C450" s="645">
        <v>43865</v>
      </c>
      <c r="D450">
        <v>0</v>
      </c>
      <c r="G450">
        <v>583</v>
      </c>
      <c r="H450" t="s">
        <v>6725</v>
      </c>
      <c r="I450" t="s">
        <v>6757</v>
      </c>
      <c r="J450" t="s">
        <v>3295</v>
      </c>
      <c r="K450">
        <v>60</v>
      </c>
      <c r="L450" s="645">
        <v>43861</v>
      </c>
      <c r="M450" s="645">
        <v>43865</v>
      </c>
      <c r="N450" t="s">
        <v>6727</v>
      </c>
      <c r="O450">
        <v>6984806361</v>
      </c>
      <c r="P450" t="s">
        <v>3081</v>
      </c>
      <c r="S450">
        <v>785</v>
      </c>
      <c r="T450" s="548">
        <v>18291</v>
      </c>
    </row>
    <row r="451" spans="1:20" x14ac:dyDescent="0.25">
      <c r="A451">
        <v>7</v>
      </c>
      <c r="B451" s="645">
        <v>43865</v>
      </c>
      <c r="C451" s="645">
        <v>43865</v>
      </c>
      <c r="D451">
        <v>0</v>
      </c>
      <c r="G451">
        <v>583</v>
      </c>
      <c r="H451" t="s">
        <v>6725</v>
      </c>
      <c r="I451" t="s">
        <v>6757</v>
      </c>
      <c r="J451" t="s">
        <v>3295</v>
      </c>
      <c r="K451">
        <v>60</v>
      </c>
      <c r="L451" s="645">
        <v>43861</v>
      </c>
      <c r="M451" s="645">
        <v>43865</v>
      </c>
      <c r="N451" t="s">
        <v>6727</v>
      </c>
      <c r="O451">
        <v>6984806783</v>
      </c>
      <c r="P451" t="s">
        <v>3081</v>
      </c>
      <c r="S451">
        <v>409</v>
      </c>
      <c r="T451" s="548">
        <v>9612</v>
      </c>
    </row>
    <row r="452" spans="1:20" x14ac:dyDescent="0.25">
      <c r="S452" t="s">
        <v>7004</v>
      </c>
      <c r="T452" t="s">
        <v>7005</v>
      </c>
    </row>
    <row r="453" spans="1:20" x14ac:dyDescent="0.25">
      <c r="A453">
        <v>7</v>
      </c>
      <c r="B453" s="645">
        <v>43865</v>
      </c>
      <c r="C453" s="645">
        <v>43865</v>
      </c>
      <c r="D453">
        <v>0</v>
      </c>
      <c r="E453">
        <v>30227543</v>
      </c>
      <c r="G453">
        <v>583</v>
      </c>
      <c r="H453" t="s">
        <v>6725</v>
      </c>
      <c r="I453" t="s">
        <v>6757</v>
      </c>
      <c r="J453" t="s">
        <v>3295</v>
      </c>
      <c r="K453">
        <v>60</v>
      </c>
      <c r="L453" s="645">
        <v>43861</v>
      </c>
      <c r="M453" s="645">
        <v>43866</v>
      </c>
      <c r="N453" t="s">
        <v>6727</v>
      </c>
      <c r="O453">
        <v>6984806288</v>
      </c>
      <c r="P453" t="s">
        <v>3081</v>
      </c>
      <c r="Q453">
        <v>8898979</v>
      </c>
      <c r="R453">
        <v>890002395848</v>
      </c>
      <c r="S453" s="548">
        <v>1202</v>
      </c>
      <c r="T453" s="548">
        <v>30050</v>
      </c>
    </row>
    <row r="454" spans="1:20" x14ac:dyDescent="0.25">
      <c r="S454" t="s">
        <v>7006</v>
      </c>
      <c r="T454" t="s">
        <v>7007</v>
      </c>
    </row>
    <row r="455" spans="1:20" x14ac:dyDescent="0.25">
      <c r="A455">
        <v>7</v>
      </c>
      <c r="B455" s="645">
        <v>43865</v>
      </c>
      <c r="C455" s="645">
        <v>43865</v>
      </c>
      <c r="D455">
        <v>0</v>
      </c>
      <c r="E455">
        <v>30227550</v>
      </c>
      <c r="G455">
        <v>583</v>
      </c>
      <c r="H455" t="s">
        <v>6725</v>
      </c>
      <c r="I455" t="s">
        <v>6757</v>
      </c>
      <c r="J455" t="s">
        <v>3295</v>
      </c>
      <c r="K455">
        <v>60</v>
      </c>
      <c r="L455" s="645">
        <v>43861</v>
      </c>
      <c r="M455" s="645">
        <v>43866</v>
      </c>
      <c r="N455" t="s">
        <v>6727</v>
      </c>
      <c r="O455">
        <v>6984806288</v>
      </c>
      <c r="P455" t="s">
        <v>3081</v>
      </c>
      <c r="Q455">
        <v>8898975</v>
      </c>
      <c r="R455">
        <v>890002395848</v>
      </c>
      <c r="S455" s="548">
        <v>1680</v>
      </c>
      <c r="T455" s="548">
        <v>42000</v>
      </c>
    </row>
    <row r="456" spans="1:20" x14ac:dyDescent="0.25">
      <c r="S456" t="s">
        <v>6796</v>
      </c>
      <c r="T456" t="s">
        <v>6797</v>
      </c>
    </row>
    <row r="457" spans="1:20" x14ac:dyDescent="0.25">
      <c r="A457">
        <v>7</v>
      </c>
      <c r="B457" s="645">
        <v>43865</v>
      </c>
      <c r="C457" s="645">
        <v>43865</v>
      </c>
      <c r="D457">
        <v>0</v>
      </c>
      <c r="E457">
        <v>30227552</v>
      </c>
      <c r="G457">
        <v>583</v>
      </c>
      <c r="H457" t="s">
        <v>6725</v>
      </c>
      <c r="I457" t="s">
        <v>6757</v>
      </c>
      <c r="J457" t="s">
        <v>3295</v>
      </c>
      <c r="K457">
        <v>60</v>
      </c>
      <c r="L457" s="645">
        <v>43861</v>
      </c>
      <c r="M457" s="645">
        <v>43866</v>
      </c>
      <c r="N457" t="s">
        <v>6727</v>
      </c>
      <c r="O457">
        <v>6984805853</v>
      </c>
      <c r="P457" t="s">
        <v>3081</v>
      </c>
      <c r="Q457">
        <v>8898977</v>
      </c>
      <c r="R457">
        <v>890002395848</v>
      </c>
      <c r="S457" s="548">
        <v>1704</v>
      </c>
      <c r="T457" s="548">
        <v>42600</v>
      </c>
    </row>
    <row r="458" spans="1:20" x14ac:dyDescent="0.25">
      <c r="S458" t="s">
        <v>7008</v>
      </c>
      <c r="T458" t="s">
        <v>7009</v>
      </c>
    </row>
    <row r="459" spans="1:20" x14ac:dyDescent="0.25">
      <c r="A459">
        <v>7</v>
      </c>
      <c r="B459" s="645">
        <v>43865</v>
      </c>
      <c r="C459" s="645">
        <v>43865</v>
      </c>
      <c r="D459">
        <v>0</v>
      </c>
      <c r="E459">
        <v>30227557</v>
      </c>
      <c r="G459">
        <v>583</v>
      </c>
      <c r="H459" t="s">
        <v>6725</v>
      </c>
      <c r="I459" t="s">
        <v>6757</v>
      </c>
      <c r="J459" t="s">
        <v>3295</v>
      </c>
      <c r="K459">
        <v>60</v>
      </c>
      <c r="L459" s="645">
        <v>43861</v>
      </c>
      <c r="M459" s="645">
        <v>43866</v>
      </c>
      <c r="N459" t="s">
        <v>6727</v>
      </c>
      <c r="O459">
        <v>5150000012</v>
      </c>
      <c r="P459" t="s">
        <v>3081</v>
      </c>
      <c r="Q459">
        <v>8898963</v>
      </c>
      <c r="R459">
        <v>890002395848</v>
      </c>
      <c r="S459" s="548">
        <v>1188</v>
      </c>
      <c r="T459" s="548">
        <v>41818</v>
      </c>
    </row>
    <row r="460" spans="1:20" x14ac:dyDescent="0.25">
      <c r="S460" t="s">
        <v>7010</v>
      </c>
      <c r="T460" t="s">
        <v>7011</v>
      </c>
    </row>
    <row r="461" spans="1:20" x14ac:dyDescent="0.25">
      <c r="A461">
        <v>7</v>
      </c>
      <c r="B461" s="645">
        <v>43866</v>
      </c>
      <c r="C461" s="645">
        <v>43866</v>
      </c>
      <c r="D461">
        <v>0</v>
      </c>
      <c r="E461">
        <v>30227558</v>
      </c>
      <c r="G461">
        <v>583</v>
      </c>
      <c r="H461" t="s">
        <v>6725</v>
      </c>
      <c r="I461" t="s">
        <v>6757</v>
      </c>
      <c r="J461" t="s">
        <v>3295</v>
      </c>
      <c r="K461">
        <v>60</v>
      </c>
      <c r="L461" s="645">
        <v>43861</v>
      </c>
      <c r="M461" s="645">
        <v>43866</v>
      </c>
      <c r="N461" t="s">
        <v>6727</v>
      </c>
      <c r="O461">
        <v>5150010860</v>
      </c>
      <c r="P461" t="s">
        <v>3081</v>
      </c>
      <c r="Q461">
        <v>8898965</v>
      </c>
      <c r="R461">
        <v>890002395848</v>
      </c>
      <c r="S461" s="548">
        <v>5544</v>
      </c>
      <c r="T461" s="548">
        <v>42134</v>
      </c>
    </row>
    <row r="462" spans="1:20" x14ac:dyDescent="0.25">
      <c r="S462" t="s">
        <v>7012</v>
      </c>
      <c r="T462" t="s">
        <v>7013</v>
      </c>
    </row>
    <row r="463" spans="1:20" x14ac:dyDescent="0.25">
      <c r="A463">
        <v>7</v>
      </c>
      <c r="B463" s="645">
        <v>43866</v>
      </c>
      <c r="C463" s="645">
        <v>43866</v>
      </c>
      <c r="D463">
        <v>0</v>
      </c>
      <c r="E463">
        <v>30227559</v>
      </c>
      <c r="G463">
        <v>583</v>
      </c>
      <c r="H463" t="s">
        <v>6725</v>
      </c>
      <c r="I463" t="s">
        <v>6757</v>
      </c>
      <c r="J463" t="s">
        <v>3295</v>
      </c>
      <c r="K463">
        <v>60</v>
      </c>
      <c r="L463" s="645">
        <v>43861</v>
      </c>
      <c r="M463" s="645">
        <v>43866</v>
      </c>
      <c r="N463" t="s">
        <v>6727</v>
      </c>
      <c r="O463">
        <v>5150010860</v>
      </c>
      <c r="P463" t="s">
        <v>3081</v>
      </c>
      <c r="Q463">
        <v>8898967</v>
      </c>
      <c r="R463">
        <v>890002395848</v>
      </c>
      <c r="S463" s="548">
        <v>5544</v>
      </c>
      <c r="T463" s="548">
        <v>42134</v>
      </c>
    </row>
    <row r="464" spans="1:20" x14ac:dyDescent="0.25">
      <c r="S464" t="s">
        <v>7012</v>
      </c>
      <c r="T464" t="s">
        <v>7013</v>
      </c>
    </row>
    <row r="465" spans="1:20" x14ac:dyDescent="0.25">
      <c r="A465">
        <v>7</v>
      </c>
      <c r="B465" s="645">
        <v>43866</v>
      </c>
      <c r="C465" s="645">
        <v>43866</v>
      </c>
      <c r="D465">
        <v>0</v>
      </c>
      <c r="E465">
        <v>30227560</v>
      </c>
      <c r="G465">
        <v>583</v>
      </c>
      <c r="H465" t="s">
        <v>6725</v>
      </c>
      <c r="I465" t="s">
        <v>6757</v>
      </c>
      <c r="J465" t="s">
        <v>3295</v>
      </c>
      <c r="K465">
        <v>60</v>
      </c>
      <c r="L465" s="645">
        <v>43861</v>
      </c>
      <c r="M465" s="645">
        <v>43866</v>
      </c>
      <c r="N465" t="s">
        <v>6727</v>
      </c>
      <c r="O465">
        <v>5150010860</v>
      </c>
      <c r="P465" t="s">
        <v>3081</v>
      </c>
      <c r="Q465">
        <v>8898969</v>
      </c>
      <c r="R465">
        <v>890002395848</v>
      </c>
      <c r="S465" s="548">
        <v>5386</v>
      </c>
      <c r="T465" s="548">
        <v>40934</v>
      </c>
    </row>
    <row r="466" spans="1:20" x14ac:dyDescent="0.25">
      <c r="S466" t="s">
        <v>7014</v>
      </c>
      <c r="T466" t="s">
        <v>7015</v>
      </c>
    </row>
    <row r="467" spans="1:20" x14ac:dyDescent="0.25">
      <c r="A467">
        <v>7</v>
      </c>
      <c r="B467" s="645">
        <v>43865</v>
      </c>
      <c r="C467" s="645">
        <v>43865</v>
      </c>
      <c r="D467">
        <v>0</v>
      </c>
      <c r="E467">
        <v>30227563</v>
      </c>
      <c r="G467">
        <v>583</v>
      </c>
      <c r="H467" t="s">
        <v>6725</v>
      </c>
      <c r="I467" t="s">
        <v>6757</v>
      </c>
      <c r="J467" t="s">
        <v>3295</v>
      </c>
      <c r="K467">
        <v>60</v>
      </c>
      <c r="L467" s="645">
        <v>43861</v>
      </c>
      <c r="M467" s="645">
        <v>43866</v>
      </c>
      <c r="N467" t="s">
        <v>6727</v>
      </c>
      <c r="O467">
        <v>5150010864</v>
      </c>
      <c r="P467" t="s">
        <v>3081</v>
      </c>
      <c r="Q467">
        <v>8898971</v>
      </c>
      <c r="R467">
        <v>890002395848</v>
      </c>
      <c r="S467" s="548">
        <v>5544</v>
      </c>
      <c r="T467" s="548">
        <v>42134</v>
      </c>
    </row>
    <row r="468" spans="1:20" x14ac:dyDescent="0.25">
      <c r="S468" t="s">
        <v>7012</v>
      </c>
      <c r="T468" t="s">
        <v>7013</v>
      </c>
    </row>
    <row r="469" spans="1:20" x14ac:dyDescent="0.25">
      <c r="A469">
        <v>7</v>
      </c>
      <c r="B469" s="645">
        <v>43865</v>
      </c>
      <c r="C469" s="645">
        <v>43865</v>
      </c>
      <c r="D469">
        <v>0</v>
      </c>
      <c r="E469">
        <v>30227564</v>
      </c>
      <c r="G469">
        <v>583</v>
      </c>
      <c r="H469" t="s">
        <v>6725</v>
      </c>
      <c r="I469" t="s">
        <v>6757</v>
      </c>
      <c r="J469" t="s">
        <v>3295</v>
      </c>
      <c r="K469">
        <v>60</v>
      </c>
      <c r="L469" s="645">
        <v>43861</v>
      </c>
      <c r="M469" s="645">
        <v>43866</v>
      </c>
      <c r="N469" t="s">
        <v>6727</v>
      </c>
      <c r="O469">
        <v>5150010864</v>
      </c>
      <c r="P469" t="s">
        <v>3081</v>
      </c>
      <c r="Q469">
        <v>8898973</v>
      </c>
      <c r="R469">
        <v>890002395848</v>
      </c>
      <c r="S469" s="548">
        <v>5544</v>
      </c>
      <c r="T469" s="548">
        <v>42134</v>
      </c>
    </row>
    <row r="470" spans="1:20" x14ac:dyDescent="0.25">
      <c r="S470" t="s">
        <v>7012</v>
      </c>
      <c r="T470" t="s">
        <v>7013</v>
      </c>
    </row>
    <row r="471" spans="1:20" x14ac:dyDescent="0.25">
      <c r="A471">
        <v>7</v>
      </c>
      <c r="B471" s="645">
        <v>43865</v>
      </c>
      <c r="C471" s="645">
        <v>43865</v>
      </c>
      <c r="D471">
        <v>0</v>
      </c>
      <c r="E471">
        <v>30228454</v>
      </c>
      <c r="G471">
        <v>583</v>
      </c>
      <c r="H471" t="s">
        <v>6725</v>
      </c>
      <c r="I471" t="s">
        <v>6757</v>
      </c>
      <c r="J471" t="s">
        <v>3295</v>
      </c>
      <c r="K471">
        <v>60</v>
      </c>
      <c r="L471" s="645">
        <v>43865</v>
      </c>
      <c r="M471" s="645">
        <v>43866</v>
      </c>
      <c r="N471" t="s">
        <v>6727</v>
      </c>
      <c r="O471">
        <v>5150008214</v>
      </c>
      <c r="P471" t="s">
        <v>3081</v>
      </c>
      <c r="Q471">
        <v>8898979</v>
      </c>
      <c r="R471">
        <v>890002395848</v>
      </c>
      <c r="S471">
        <v>657</v>
      </c>
      <c r="T471" s="548">
        <v>9001</v>
      </c>
    </row>
    <row r="472" spans="1:20" x14ac:dyDescent="0.25">
      <c r="S472" t="s">
        <v>7016</v>
      </c>
      <c r="T472" t="s">
        <v>7017</v>
      </c>
    </row>
    <row r="473" spans="1:20" x14ac:dyDescent="0.25">
      <c r="A473">
        <v>7</v>
      </c>
      <c r="B473" s="645">
        <v>43866</v>
      </c>
      <c r="C473" s="645">
        <v>43866</v>
      </c>
      <c r="D473">
        <v>0</v>
      </c>
      <c r="E473">
        <v>30228455</v>
      </c>
      <c r="G473">
        <v>583</v>
      </c>
      <c r="H473" t="s">
        <v>6725</v>
      </c>
      <c r="I473" t="s">
        <v>6757</v>
      </c>
      <c r="J473" t="s">
        <v>3295</v>
      </c>
      <c r="K473">
        <v>60</v>
      </c>
      <c r="L473" s="645">
        <v>43865</v>
      </c>
      <c r="M473" s="645">
        <v>43866</v>
      </c>
      <c r="N473" t="s">
        <v>6727</v>
      </c>
      <c r="O473">
        <v>5150003887</v>
      </c>
      <c r="P473" t="s">
        <v>3081</v>
      </c>
      <c r="Q473">
        <v>8893834</v>
      </c>
      <c r="R473">
        <v>890002395848</v>
      </c>
      <c r="S473" s="548">
        <v>2363</v>
      </c>
      <c r="T473" s="548">
        <v>32846</v>
      </c>
    </row>
    <row r="474" spans="1:20" x14ac:dyDescent="0.25">
      <c r="A474">
        <v>7</v>
      </c>
      <c r="B474" s="645">
        <v>43866</v>
      </c>
      <c r="C474" s="645">
        <v>43866</v>
      </c>
      <c r="D474">
        <v>0</v>
      </c>
      <c r="G474">
        <v>583</v>
      </c>
      <c r="H474" t="s">
        <v>6725</v>
      </c>
      <c r="I474" t="s">
        <v>6757</v>
      </c>
      <c r="J474" t="s">
        <v>3295</v>
      </c>
      <c r="K474">
        <v>60</v>
      </c>
      <c r="L474" s="645">
        <v>43865</v>
      </c>
      <c r="M474" s="645">
        <v>43866</v>
      </c>
      <c r="N474" t="s">
        <v>6727</v>
      </c>
      <c r="O474">
        <v>5150041587</v>
      </c>
      <c r="P474" t="s">
        <v>3081</v>
      </c>
      <c r="S474">
        <v>581</v>
      </c>
      <c r="T474" s="548">
        <v>4416</v>
      </c>
    </row>
    <row r="475" spans="1:20" x14ac:dyDescent="0.25">
      <c r="S475" t="s">
        <v>7018</v>
      </c>
      <c r="T475" t="s">
        <v>7019</v>
      </c>
    </row>
    <row r="476" spans="1:20" x14ac:dyDescent="0.25">
      <c r="A476">
        <v>7</v>
      </c>
      <c r="B476" s="645">
        <v>43867</v>
      </c>
      <c r="C476" s="645">
        <v>43867</v>
      </c>
      <c r="D476">
        <v>0</v>
      </c>
      <c r="E476">
        <v>30228637</v>
      </c>
      <c r="G476">
        <v>583</v>
      </c>
      <c r="H476" t="s">
        <v>6725</v>
      </c>
      <c r="I476" t="s">
        <v>6757</v>
      </c>
      <c r="J476" t="s">
        <v>3295</v>
      </c>
      <c r="K476">
        <v>60</v>
      </c>
      <c r="L476" s="645">
        <v>43865</v>
      </c>
      <c r="M476" s="645">
        <v>43867</v>
      </c>
      <c r="N476" t="s">
        <v>6727</v>
      </c>
      <c r="O476">
        <v>5150024358</v>
      </c>
      <c r="P476" t="s">
        <v>3081</v>
      </c>
      <c r="Q476">
        <v>8902749</v>
      </c>
      <c r="R476">
        <v>890002395848</v>
      </c>
      <c r="S476" s="548">
        <v>7144</v>
      </c>
      <c r="T476" s="548">
        <v>30719</v>
      </c>
    </row>
    <row r="477" spans="1:20" x14ac:dyDescent="0.25">
      <c r="S477" t="s">
        <v>7020</v>
      </c>
      <c r="T477" t="s">
        <v>7021</v>
      </c>
    </row>
    <row r="478" spans="1:20" x14ac:dyDescent="0.25">
      <c r="A478">
        <v>7</v>
      </c>
      <c r="B478" s="645">
        <v>43866</v>
      </c>
      <c r="C478" s="645">
        <v>43866</v>
      </c>
      <c r="D478">
        <v>0</v>
      </c>
      <c r="E478">
        <v>30228640</v>
      </c>
      <c r="G478">
        <v>583</v>
      </c>
      <c r="H478" t="s">
        <v>6725</v>
      </c>
      <c r="I478" t="s">
        <v>6757</v>
      </c>
      <c r="J478" t="s">
        <v>3295</v>
      </c>
      <c r="K478">
        <v>60</v>
      </c>
      <c r="L478" s="645">
        <v>43865</v>
      </c>
      <c r="M478" s="645">
        <v>43867</v>
      </c>
      <c r="N478" t="s">
        <v>6727</v>
      </c>
      <c r="O478">
        <v>5150024358</v>
      </c>
      <c r="P478" t="s">
        <v>3081</v>
      </c>
      <c r="Q478">
        <v>8902751</v>
      </c>
      <c r="R478">
        <v>890002395848</v>
      </c>
      <c r="S478" s="548">
        <v>7332</v>
      </c>
      <c r="T478" s="548">
        <v>31528</v>
      </c>
    </row>
    <row r="479" spans="1:20" x14ac:dyDescent="0.25">
      <c r="S479" t="s">
        <v>7022</v>
      </c>
      <c r="T479" t="s">
        <v>7023</v>
      </c>
    </row>
    <row r="480" spans="1:20" x14ac:dyDescent="0.25">
      <c r="A480">
        <v>7</v>
      </c>
      <c r="B480" s="645">
        <v>43866</v>
      </c>
      <c r="C480" s="645">
        <v>43866</v>
      </c>
      <c r="D480">
        <v>0</v>
      </c>
      <c r="E480">
        <v>30228641</v>
      </c>
      <c r="G480">
        <v>583</v>
      </c>
      <c r="H480" t="s">
        <v>6725</v>
      </c>
      <c r="I480" t="s">
        <v>6757</v>
      </c>
      <c r="J480" t="s">
        <v>3295</v>
      </c>
      <c r="K480">
        <v>60</v>
      </c>
      <c r="L480" s="645">
        <v>43865</v>
      </c>
      <c r="M480" s="645">
        <v>43867</v>
      </c>
      <c r="N480" t="s">
        <v>6727</v>
      </c>
      <c r="O480">
        <v>5150024358</v>
      </c>
      <c r="P480" t="s">
        <v>3081</v>
      </c>
      <c r="Q480">
        <v>8902753</v>
      </c>
      <c r="R480">
        <v>890002395848</v>
      </c>
      <c r="S480" s="548">
        <v>7332</v>
      </c>
      <c r="T480" s="548">
        <v>31528</v>
      </c>
    </row>
    <row r="481" spans="1:20" x14ac:dyDescent="0.25">
      <c r="S481" t="s">
        <v>7022</v>
      </c>
      <c r="T481" t="s">
        <v>7023</v>
      </c>
    </row>
    <row r="482" spans="1:20" x14ac:dyDescent="0.25">
      <c r="A482">
        <v>7</v>
      </c>
      <c r="B482" s="645">
        <v>43867</v>
      </c>
      <c r="C482" s="645">
        <v>43867</v>
      </c>
      <c r="D482">
        <v>0</v>
      </c>
      <c r="E482">
        <v>30228650</v>
      </c>
      <c r="G482">
        <v>583</v>
      </c>
      <c r="H482" t="s">
        <v>6725</v>
      </c>
      <c r="I482" t="s">
        <v>6757</v>
      </c>
      <c r="J482" t="s">
        <v>3295</v>
      </c>
      <c r="K482">
        <v>60</v>
      </c>
      <c r="L482" s="645">
        <v>43865</v>
      </c>
      <c r="M482" s="645">
        <v>43867</v>
      </c>
      <c r="N482" t="s">
        <v>6727</v>
      </c>
      <c r="O482">
        <v>3619210526</v>
      </c>
      <c r="P482" t="s">
        <v>3081</v>
      </c>
      <c r="Q482">
        <v>8902747</v>
      </c>
      <c r="R482">
        <v>890002395848</v>
      </c>
      <c r="S482" s="548">
        <v>1568</v>
      </c>
      <c r="T482" s="548">
        <v>10192</v>
      </c>
    </row>
    <row r="483" spans="1:20" x14ac:dyDescent="0.25">
      <c r="A483">
        <v>7</v>
      </c>
      <c r="B483" s="645">
        <v>43867</v>
      </c>
      <c r="C483" s="645">
        <v>43867</v>
      </c>
      <c r="D483">
        <v>0</v>
      </c>
      <c r="G483">
        <v>583</v>
      </c>
      <c r="H483" t="s">
        <v>6725</v>
      </c>
      <c r="I483" t="s">
        <v>6757</v>
      </c>
      <c r="J483" t="s">
        <v>3295</v>
      </c>
      <c r="K483">
        <v>60</v>
      </c>
      <c r="L483" s="645">
        <v>43865</v>
      </c>
      <c r="M483" s="645">
        <v>43867</v>
      </c>
      <c r="N483" t="s">
        <v>6727</v>
      </c>
      <c r="O483">
        <v>5150000012</v>
      </c>
      <c r="P483" t="s">
        <v>3081</v>
      </c>
      <c r="S483">
        <v>154</v>
      </c>
      <c r="T483" s="548">
        <v>5421</v>
      </c>
    </row>
    <row r="484" spans="1:20" x14ac:dyDescent="0.25">
      <c r="A484">
        <v>7</v>
      </c>
      <c r="B484" s="645">
        <v>43867</v>
      </c>
      <c r="C484" s="645">
        <v>43867</v>
      </c>
      <c r="D484">
        <v>0</v>
      </c>
      <c r="G484">
        <v>583</v>
      </c>
      <c r="H484" t="s">
        <v>6725</v>
      </c>
      <c r="I484" t="s">
        <v>6757</v>
      </c>
      <c r="J484" t="s">
        <v>3295</v>
      </c>
      <c r="K484">
        <v>60</v>
      </c>
      <c r="L484" s="645">
        <v>43865</v>
      </c>
      <c r="M484" s="645">
        <v>43867</v>
      </c>
      <c r="N484" t="s">
        <v>6727</v>
      </c>
      <c r="O484">
        <v>5150041587</v>
      </c>
      <c r="P484" t="s">
        <v>3081</v>
      </c>
      <c r="S484" s="548">
        <v>1512</v>
      </c>
      <c r="T484" s="548">
        <v>11491</v>
      </c>
    </row>
    <row r="485" spans="1:20" x14ac:dyDescent="0.25">
      <c r="S485" t="s">
        <v>7024</v>
      </c>
      <c r="T485" t="s">
        <v>7025</v>
      </c>
    </row>
    <row r="486" spans="1:20" x14ac:dyDescent="0.25">
      <c r="A486">
        <v>7</v>
      </c>
      <c r="B486" s="645">
        <v>43866</v>
      </c>
      <c r="C486" s="645">
        <v>43866</v>
      </c>
      <c r="D486">
        <v>0</v>
      </c>
      <c r="E486">
        <v>30228666</v>
      </c>
      <c r="G486">
        <v>583</v>
      </c>
      <c r="H486" t="s">
        <v>6725</v>
      </c>
      <c r="I486" t="s">
        <v>6757</v>
      </c>
      <c r="J486" t="s">
        <v>3295</v>
      </c>
      <c r="K486">
        <v>60</v>
      </c>
      <c r="L486" s="645">
        <v>43865</v>
      </c>
      <c r="M486" s="645">
        <v>43867</v>
      </c>
      <c r="N486" t="s">
        <v>6727</v>
      </c>
      <c r="O486">
        <v>3619210523</v>
      </c>
      <c r="P486" t="s">
        <v>3081</v>
      </c>
      <c r="Q486">
        <v>8902743</v>
      </c>
      <c r="R486">
        <v>890002395848</v>
      </c>
      <c r="S486" s="548">
        <v>2466</v>
      </c>
      <c r="T486" s="548">
        <v>16029</v>
      </c>
    </row>
    <row r="487" spans="1:20" x14ac:dyDescent="0.25">
      <c r="A487">
        <v>7</v>
      </c>
      <c r="B487" s="645">
        <v>43866</v>
      </c>
      <c r="C487" s="645">
        <v>43866</v>
      </c>
      <c r="D487">
        <v>0</v>
      </c>
      <c r="G487">
        <v>583</v>
      </c>
      <c r="H487" t="s">
        <v>6725</v>
      </c>
      <c r="I487" t="s">
        <v>6757</v>
      </c>
      <c r="J487" t="s">
        <v>3295</v>
      </c>
      <c r="K487">
        <v>60</v>
      </c>
      <c r="L487" s="645">
        <v>43865</v>
      </c>
      <c r="M487" s="645">
        <v>43867</v>
      </c>
      <c r="N487" t="s">
        <v>6727</v>
      </c>
      <c r="O487">
        <v>3619210524</v>
      </c>
      <c r="P487" t="s">
        <v>3081</v>
      </c>
      <c r="S487" s="548">
        <v>1629</v>
      </c>
      <c r="T487" s="548">
        <v>10589</v>
      </c>
    </row>
    <row r="488" spans="1:20" x14ac:dyDescent="0.25">
      <c r="A488">
        <v>7</v>
      </c>
      <c r="B488" s="645">
        <v>43866</v>
      </c>
      <c r="C488" s="645">
        <v>43866</v>
      </c>
      <c r="D488">
        <v>0</v>
      </c>
      <c r="G488">
        <v>583</v>
      </c>
      <c r="H488" t="s">
        <v>6725</v>
      </c>
      <c r="I488" t="s">
        <v>6757</v>
      </c>
      <c r="J488" t="s">
        <v>3295</v>
      </c>
      <c r="K488">
        <v>60</v>
      </c>
      <c r="L488" s="645">
        <v>43865</v>
      </c>
      <c r="M488" s="645">
        <v>43867</v>
      </c>
      <c r="N488" t="s">
        <v>6727</v>
      </c>
      <c r="O488">
        <v>3619210527</v>
      </c>
      <c r="P488" t="s">
        <v>3081</v>
      </c>
      <c r="S488" s="548">
        <v>1490</v>
      </c>
      <c r="T488" s="548">
        <v>9685</v>
      </c>
    </row>
    <row r="489" spans="1:20" x14ac:dyDescent="0.25">
      <c r="S489" t="s">
        <v>7026</v>
      </c>
      <c r="T489" t="s">
        <v>7027</v>
      </c>
    </row>
    <row r="490" spans="1:20" x14ac:dyDescent="0.25">
      <c r="A490">
        <v>7</v>
      </c>
      <c r="B490" s="645">
        <v>43866</v>
      </c>
      <c r="C490" s="645">
        <v>43866</v>
      </c>
      <c r="D490">
        <v>0</v>
      </c>
      <c r="E490">
        <v>30228725</v>
      </c>
      <c r="G490">
        <v>583</v>
      </c>
      <c r="H490" t="s">
        <v>6725</v>
      </c>
      <c r="I490" t="s">
        <v>6757</v>
      </c>
      <c r="J490" t="s">
        <v>3295</v>
      </c>
      <c r="K490">
        <v>60</v>
      </c>
      <c r="L490" s="645">
        <v>43865</v>
      </c>
      <c r="M490" s="645">
        <v>43867</v>
      </c>
      <c r="N490" t="s">
        <v>6727</v>
      </c>
      <c r="O490">
        <v>3619210525</v>
      </c>
      <c r="P490" t="s">
        <v>3081</v>
      </c>
      <c r="Q490">
        <v>8902745</v>
      </c>
      <c r="R490">
        <v>890002395848</v>
      </c>
      <c r="S490" s="548">
        <v>6171</v>
      </c>
      <c r="T490" s="548">
        <v>40112</v>
      </c>
    </row>
    <row r="491" spans="1:20" x14ac:dyDescent="0.25">
      <c r="S491" t="s">
        <v>7028</v>
      </c>
      <c r="T491" t="s">
        <v>7029</v>
      </c>
    </row>
    <row r="492" spans="1:20" x14ac:dyDescent="0.25">
      <c r="A492">
        <v>7</v>
      </c>
      <c r="B492" s="645">
        <v>43866</v>
      </c>
      <c r="C492" s="645">
        <v>43866</v>
      </c>
      <c r="D492">
        <v>0</v>
      </c>
      <c r="E492">
        <v>30228794</v>
      </c>
      <c r="G492">
        <v>583</v>
      </c>
      <c r="H492" t="s">
        <v>6725</v>
      </c>
      <c r="I492" t="s">
        <v>6757</v>
      </c>
      <c r="J492" t="s">
        <v>3295</v>
      </c>
      <c r="K492">
        <v>60</v>
      </c>
      <c r="L492" s="645">
        <v>43865</v>
      </c>
      <c r="M492" s="645">
        <v>43867</v>
      </c>
      <c r="N492" t="s">
        <v>6727</v>
      </c>
      <c r="O492">
        <v>3619210520</v>
      </c>
      <c r="P492" t="s">
        <v>3081</v>
      </c>
      <c r="Q492">
        <v>8903507</v>
      </c>
      <c r="R492">
        <v>890002395848</v>
      </c>
      <c r="S492" s="548">
        <v>3435</v>
      </c>
      <c r="T492" s="548">
        <v>22328</v>
      </c>
    </row>
    <row r="493" spans="1:20" x14ac:dyDescent="0.25">
      <c r="A493">
        <v>7</v>
      </c>
      <c r="B493" s="645">
        <v>43866</v>
      </c>
      <c r="C493" s="645">
        <v>43866</v>
      </c>
      <c r="D493">
        <v>0</v>
      </c>
      <c r="G493">
        <v>583</v>
      </c>
      <c r="H493" t="s">
        <v>6725</v>
      </c>
      <c r="I493" t="s">
        <v>6757</v>
      </c>
      <c r="J493" t="s">
        <v>3295</v>
      </c>
      <c r="K493">
        <v>60</v>
      </c>
      <c r="L493" s="645">
        <v>43865</v>
      </c>
      <c r="M493" s="645">
        <v>43867</v>
      </c>
      <c r="N493" t="s">
        <v>6727</v>
      </c>
      <c r="O493">
        <v>5150003354</v>
      </c>
      <c r="P493" t="s">
        <v>3081</v>
      </c>
      <c r="S493" s="548">
        <v>2055</v>
      </c>
      <c r="T493" s="548">
        <v>13769</v>
      </c>
    </row>
    <row r="494" spans="1:20" x14ac:dyDescent="0.25">
      <c r="S494" t="s">
        <v>7030</v>
      </c>
      <c r="T494" t="s">
        <v>7031</v>
      </c>
    </row>
    <row r="495" spans="1:20" x14ac:dyDescent="0.25">
      <c r="A495">
        <v>7</v>
      </c>
      <c r="B495" s="645">
        <v>43866</v>
      </c>
      <c r="C495" s="645">
        <v>43866</v>
      </c>
      <c r="D495">
        <v>0</v>
      </c>
      <c r="E495">
        <v>30228795</v>
      </c>
      <c r="G495">
        <v>583</v>
      </c>
      <c r="H495" t="s">
        <v>6725</v>
      </c>
      <c r="I495" t="s">
        <v>6757</v>
      </c>
      <c r="J495" t="s">
        <v>3295</v>
      </c>
      <c r="K495">
        <v>60</v>
      </c>
      <c r="L495" s="645">
        <v>43865</v>
      </c>
      <c r="M495" s="645">
        <v>43867</v>
      </c>
      <c r="N495" t="s">
        <v>6727</v>
      </c>
      <c r="O495">
        <v>5150003355</v>
      </c>
      <c r="P495" t="s">
        <v>3081</v>
      </c>
      <c r="Q495">
        <v>8903505</v>
      </c>
      <c r="R495">
        <v>890002395848</v>
      </c>
      <c r="S495" s="548">
        <v>2995</v>
      </c>
      <c r="T495" s="548">
        <v>20067</v>
      </c>
    </row>
    <row r="496" spans="1:20" x14ac:dyDescent="0.25">
      <c r="A496">
        <v>7</v>
      </c>
      <c r="B496" s="645">
        <v>43866</v>
      </c>
      <c r="C496" s="645">
        <v>43866</v>
      </c>
      <c r="D496">
        <v>0</v>
      </c>
      <c r="G496">
        <v>583</v>
      </c>
      <c r="H496" t="s">
        <v>6725</v>
      </c>
      <c r="I496" t="s">
        <v>6757</v>
      </c>
      <c r="J496" t="s">
        <v>3295</v>
      </c>
      <c r="K496">
        <v>60</v>
      </c>
      <c r="L496" s="645">
        <v>43865</v>
      </c>
      <c r="M496" s="645">
        <v>43867</v>
      </c>
      <c r="N496" t="s">
        <v>6727</v>
      </c>
      <c r="O496">
        <v>5150003357</v>
      </c>
      <c r="P496" t="s">
        <v>3081</v>
      </c>
      <c r="S496" s="548">
        <v>3105</v>
      </c>
      <c r="T496" s="548">
        <v>20804</v>
      </c>
    </row>
    <row r="497" spans="1:20" x14ac:dyDescent="0.25">
      <c r="S497" t="s">
        <v>7032</v>
      </c>
      <c r="T497" t="s">
        <v>7033</v>
      </c>
    </row>
    <row r="498" spans="1:20" x14ac:dyDescent="0.25">
      <c r="A498">
        <v>7</v>
      </c>
      <c r="B498" s="645">
        <v>43867</v>
      </c>
      <c r="C498" s="645">
        <v>43867</v>
      </c>
      <c r="D498">
        <v>0</v>
      </c>
      <c r="E498">
        <v>30228799</v>
      </c>
      <c r="G498">
        <v>583</v>
      </c>
      <c r="H498" t="s">
        <v>6725</v>
      </c>
      <c r="I498" t="s">
        <v>6757</v>
      </c>
      <c r="J498" t="s">
        <v>3295</v>
      </c>
      <c r="K498">
        <v>60</v>
      </c>
      <c r="L498" s="645">
        <v>43865</v>
      </c>
      <c r="M498" s="645">
        <v>43867</v>
      </c>
      <c r="N498" t="s">
        <v>6727</v>
      </c>
      <c r="O498">
        <v>5150003076</v>
      </c>
      <c r="P498" t="s">
        <v>3081</v>
      </c>
      <c r="Q498">
        <v>8903509</v>
      </c>
      <c r="R498">
        <v>890002395848</v>
      </c>
      <c r="S498" s="548">
        <v>1146</v>
      </c>
      <c r="T498" s="548">
        <v>7449</v>
      </c>
    </row>
    <row r="499" spans="1:20" x14ac:dyDescent="0.25">
      <c r="A499">
        <v>7</v>
      </c>
      <c r="B499" s="645">
        <v>43867</v>
      </c>
      <c r="C499" s="645">
        <v>43867</v>
      </c>
      <c r="D499">
        <v>0</v>
      </c>
      <c r="G499">
        <v>583</v>
      </c>
      <c r="H499" t="s">
        <v>6725</v>
      </c>
      <c r="I499" t="s">
        <v>6757</v>
      </c>
      <c r="J499" t="s">
        <v>3295</v>
      </c>
      <c r="K499">
        <v>60</v>
      </c>
      <c r="L499" s="645">
        <v>43865</v>
      </c>
      <c r="M499" s="645">
        <v>43867</v>
      </c>
      <c r="N499" t="s">
        <v>6727</v>
      </c>
      <c r="O499">
        <v>5150003362</v>
      </c>
      <c r="P499" t="s">
        <v>3081</v>
      </c>
      <c r="S499" s="548">
        <v>1520</v>
      </c>
      <c r="T499" s="548">
        <v>10184</v>
      </c>
    </row>
    <row r="500" spans="1:20" x14ac:dyDescent="0.25">
      <c r="A500">
        <v>7</v>
      </c>
      <c r="B500" s="645">
        <v>43867</v>
      </c>
      <c r="C500" s="645">
        <v>43867</v>
      </c>
      <c r="D500">
        <v>0</v>
      </c>
      <c r="G500">
        <v>583</v>
      </c>
      <c r="H500" t="s">
        <v>6725</v>
      </c>
      <c r="I500" t="s">
        <v>6757</v>
      </c>
      <c r="J500" t="s">
        <v>3295</v>
      </c>
      <c r="K500">
        <v>60</v>
      </c>
      <c r="L500" s="645">
        <v>43865</v>
      </c>
      <c r="M500" s="645">
        <v>43867</v>
      </c>
      <c r="N500" t="s">
        <v>6727</v>
      </c>
      <c r="O500">
        <v>5150003367</v>
      </c>
      <c r="P500" t="s">
        <v>3081</v>
      </c>
      <c r="S500" s="548">
        <v>1860</v>
      </c>
      <c r="T500" s="548">
        <v>12462</v>
      </c>
    </row>
    <row r="501" spans="1:20" x14ac:dyDescent="0.25">
      <c r="S501" t="s">
        <v>7034</v>
      </c>
      <c r="T501" t="s">
        <v>7035</v>
      </c>
    </row>
    <row r="502" spans="1:20" x14ac:dyDescent="0.25">
      <c r="A502">
        <v>7</v>
      </c>
      <c r="B502" s="645">
        <v>43867</v>
      </c>
      <c r="C502" s="645">
        <v>43867</v>
      </c>
      <c r="D502">
        <v>0</v>
      </c>
      <c r="E502">
        <v>30228801</v>
      </c>
      <c r="G502">
        <v>583</v>
      </c>
      <c r="H502" t="s">
        <v>6725</v>
      </c>
      <c r="I502" t="s">
        <v>6757</v>
      </c>
      <c r="J502" t="s">
        <v>3295</v>
      </c>
      <c r="K502">
        <v>60</v>
      </c>
      <c r="L502" s="645">
        <v>43865</v>
      </c>
      <c r="M502" s="645">
        <v>43867</v>
      </c>
      <c r="N502" t="s">
        <v>6727</v>
      </c>
      <c r="O502">
        <v>5150003077</v>
      </c>
      <c r="P502" t="s">
        <v>3081</v>
      </c>
      <c r="Q502">
        <v>8903511</v>
      </c>
      <c r="R502">
        <v>890002395848</v>
      </c>
      <c r="S502">
        <v>643</v>
      </c>
      <c r="T502" s="548">
        <v>4180</v>
      </c>
    </row>
    <row r="503" spans="1:20" x14ac:dyDescent="0.25">
      <c r="A503">
        <v>7</v>
      </c>
      <c r="B503" s="645">
        <v>43867</v>
      </c>
      <c r="C503" s="645">
        <v>43867</v>
      </c>
      <c r="D503">
        <v>0</v>
      </c>
      <c r="G503">
        <v>583</v>
      </c>
      <c r="H503" t="s">
        <v>6725</v>
      </c>
      <c r="I503" t="s">
        <v>6757</v>
      </c>
      <c r="J503" t="s">
        <v>3295</v>
      </c>
      <c r="K503">
        <v>60</v>
      </c>
      <c r="L503" s="645">
        <v>43865</v>
      </c>
      <c r="M503" s="645">
        <v>43867</v>
      </c>
      <c r="N503" t="s">
        <v>6727</v>
      </c>
      <c r="O503">
        <v>5150003131</v>
      </c>
      <c r="P503" t="s">
        <v>3081</v>
      </c>
      <c r="S503" s="548">
        <v>3176</v>
      </c>
      <c r="T503" s="548">
        <v>19691</v>
      </c>
    </row>
    <row r="504" spans="1:20" x14ac:dyDescent="0.25">
      <c r="S504" t="s">
        <v>7036</v>
      </c>
      <c r="T504" t="s">
        <v>7037</v>
      </c>
    </row>
    <row r="505" spans="1:20" x14ac:dyDescent="0.25">
      <c r="A505">
        <v>7</v>
      </c>
      <c r="B505" s="645">
        <v>43867</v>
      </c>
      <c r="C505" s="645">
        <v>43867</v>
      </c>
      <c r="D505">
        <v>0</v>
      </c>
      <c r="E505">
        <v>30229804</v>
      </c>
      <c r="G505">
        <v>583</v>
      </c>
      <c r="H505" t="s">
        <v>6725</v>
      </c>
      <c r="I505" t="s">
        <v>6757</v>
      </c>
      <c r="J505" t="s">
        <v>3295</v>
      </c>
      <c r="K505">
        <v>60</v>
      </c>
      <c r="L505" s="645">
        <v>43866</v>
      </c>
      <c r="M505" s="645">
        <v>43868</v>
      </c>
      <c r="N505" t="s">
        <v>6727</v>
      </c>
      <c r="O505">
        <v>5150024358</v>
      </c>
      <c r="P505" t="s">
        <v>3081</v>
      </c>
      <c r="Q505">
        <v>8906172</v>
      </c>
      <c r="R505">
        <v>890002395848</v>
      </c>
      <c r="S505" s="548">
        <v>7332</v>
      </c>
      <c r="T505" s="548">
        <v>31528</v>
      </c>
    </row>
    <row r="506" spans="1:20" x14ac:dyDescent="0.25">
      <c r="S506" t="s">
        <v>7022</v>
      </c>
      <c r="T506" t="s">
        <v>7023</v>
      </c>
    </row>
    <row r="507" spans="1:20" x14ac:dyDescent="0.25">
      <c r="A507">
        <v>7</v>
      </c>
      <c r="B507" s="645">
        <v>43867</v>
      </c>
      <c r="C507" s="645">
        <v>43867</v>
      </c>
      <c r="D507">
        <v>0</v>
      </c>
      <c r="E507">
        <v>30229805</v>
      </c>
      <c r="G507">
        <v>583</v>
      </c>
      <c r="H507" t="s">
        <v>6725</v>
      </c>
      <c r="I507" t="s">
        <v>6757</v>
      </c>
      <c r="J507" t="s">
        <v>3295</v>
      </c>
      <c r="K507">
        <v>60</v>
      </c>
      <c r="L507" s="645">
        <v>43866</v>
      </c>
      <c r="M507" s="645">
        <v>43868</v>
      </c>
      <c r="N507" t="s">
        <v>6727</v>
      </c>
      <c r="O507">
        <v>5150024358</v>
      </c>
      <c r="P507" t="s">
        <v>3081</v>
      </c>
      <c r="Q507">
        <v>8906174</v>
      </c>
      <c r="R507">
        <v>890002395848</v>
      </c>
      <c r="S507" s="548">
        <v>7332</v>
      </c>
      <c r="T507" s="548">
        <v>31528</v>
      </c>
    </row>
    <row r="508" spans="1:20" x14ac:dyDescent="0.25">
      <c r="S508" t="s">
        <v>7022</v>
      </c>
      <c r="T508" t="s">
        <v>7023</v>
      </c>
    </row>
    <row r="509" spans="1:20" x14ac:dyDescent="0.25">
      <c r="A509">
        <v>7</v>
      </c>
      <c r="B509" s="645">
        <v>43867</v>
      </c>
      <c r="C509" s="645">
        <v>43867</v>
      </c>
      <c r="D509">
        <v>0</v>
      </c>
      <c r="E509">
        <v>30229806</v>
      </c>
      <c r="G509">
        <v>583</v>
      </c>
      <c r="H509" t="s">
        <v>6725</v>
      </c>
      <c r="I509" t="s">
        <v>6757</v>
      </c>
      <c r="J509" t="s">
        <v>3295</v>
      </c>
      <c r="K509">
        <v>60</v>
      </c>
      <c r="L509" s="645">
        <v>43866</v>
      </c>
      <c r="M509" s="645">
        <v>43868</v>
      </c>
      <c r="N509" t="s">
        <v>6727</v>
      </c>
      <c r="O509">
        <v>5150005685</v>
      </c>
      <c r="P509" t="s">
        <v>3081</v>
      </c>
      <c r="Q509">
        <v>8906166</v>
      </c>
      <c r="R509">
        <v>890002395848</v>
      </c>
      <c r="S509" s="548">
        <v>3848</v>
      </c>
      <c r="T509" s="548">
        <v>38480</v>
      </c>
    </row>
    <row r="510" spans="1:20" x14ac:dyDescent="0.25">
      <c r="S510" t="s">
        <v>6760</v>
      </c>
      <c r="T510" t="s">
        <v>6761</v>
      </c>
    </row>
    <row r="511" spans="1:20" x14ac:dyDescent="0.25">
      <c r="A511">
        <v>7</v>
      </c>
      <c r="B511" s="645">
        <v>43868</v>
      </c>
      <c r="C511" s="645">
        <v>43868</v>
      </c>
      <c r="D511">
        <v>0</v>
      </c>
      <c r="E511">
        <v>30229807</v>
      </c>
      <c r="G511">
        <v>583</v>
      </c>
      <c r="H511" t="s">
        <v>6725</v>
      </c>
      <c r="I511" t="s">
        <v>6757</v>
      </c>
      <c r="J511" t="s">
        <v>3295</v>
      </c>
      <c r="K511">
        <v>60</v>
      </c>
      <c r="L511" s="645">
        <v>43866</v>
      </c>
      <c r="M511" s="645">
        <v>43868</v>
      </c>
      <c r="N511" t="s">
        <v>6727</v>
      </c>
      <c r="O511">
        <v>5150005177</v>
      </c>
      <c r="P511" t="s">
        <v>3081</v>
      </c>
      <c r="Q511">
        <v>8906164</v>
      </c>
      <c r="R511">
        <v>890002395848</v>
      </c>
      <c r="S511">
        <v>73</v>
      </c>
      <c r="T511" s="548">
        <v>1329</v>
      </c>
    </row>
    <row r="512" spans="1:20" x14ac:dyDescent="0.25">
      <c r="A512">
        <v>7</v>
      </c>
      <c r="B512" s="645">
        <v>43868</v>
      </c>
      <c r="C512" s="645">
        <v>43868</v>
      </c>
      <c r="D512">
        <v>0</v>
      </c>
      <c r="G512">
        <v>583</v>
      </c>
      <c r="H512" t="s">
        <v>6725</v>
      </c>
      <c r="I512" t="s">
        <v>6757</v>
      </c>
      <c r="J512" t="s">
        <v>3295</v>
      </c>
      <c r="K512">
        <v>60</v>
      </c>
      <c r="L512" s="645">
        <v>43866</v>
      </c>
      <c r="M512" s="645">
        <v>43868</v>
      </c>
      <c r="N512" t="s">
        <v>6727</v>
      </c>
      <c r="O512">
        <v>5150005684</v>
      </c>
      <c r="P512" t="s">
        <v>3081</v>
      </c>
      <c r="S512" s="548">
        <v>1494</v>
      </c>
      <c r="T512" s="548">
        <v>14940</v>
      </c>
    </row>
    <row r="513" spans="1:20" x14ac:dyDescent="0.25">
      <c r="S513" t="s">
        <v>7038</v>
      </c>
      <c r="T513" t="s">
        <v>7039</v>
      </c>
    </row>
    <row r="514" spans="1:20" x14ac:dyDescent="0.25">
      <c r="A514">
        <v>7</v>
      </c>
      <c r="B514" s="645">
        <v>43867</v>
      </c>
      <c r="C514" s="645">
        <v>43867</v>
      </c>
      <c r="D514">
        <v>0</v>
      </c>
      <c r="E514">
        <v>30229809</v>
      </c>
      <c r="G514">
        <v>583</v>
      </c>
      <c r="H514" t="s">
        <v>6725</v>
      </c>
      <c r="I514" t="s">
        <v>6757</v>
      </c>
      <c r="J514" t="s">
        <v>3295</v>
      </c>
      <c r="K514">
        <v>60</v>
      </c>
      <c r="L514" s="645">
        <v>43866</v>
      </c>
      <c r="M514" s="645">
        <v>43868</v>
      </c>
      <c r="N514" t="s">
        <v>6727</v>
      </c>
      <c r="O514">
        <v>5150000338</v>
      </c>
      <c r="P514" t="s">
        <v>3081</v>
      </c>
      <c r="Q514">
        <v>8906162</v>
      </c>
      <c r="R514">
        <v>890002395848</v>
      </c>
      <c r="S514">
        <v>32</v>
      </c>
      <c r="T514" s="548">
        <v>1718</v>
      </c>
    </row>
    <row r="515" spans="1:20" x14ac:dyDescent="0.25">
      <c r="A515">
        <v>7</v>
      </c>
      <c r="B515" s="645">
        <v>43867</v>
      </c>
      <c r="C515" s="645">
        <v>43867</v>
      </c>
      <c r="D515">
        <v>0</v>
      </c>
      <c r="G515">
        <v>583</v>
      </c>
      <c r="H515" t="s">
        <v>6725</v>
      </c>
      <c r="I515" t="s">
        <v>6757</v>
      </c>
      <c r="J515" t="s">
        <v>3295</v>
      </c>
      <c r="K515">
        <v>60</v>
      </c>
      <c r="L515" s="645">
        <v>43866</v>
      </c>
      <c r="M515" s="645">
        <v>43868</v>
      </c>
      <c r="N515" t="s">
        <v>6727</v>
      </c>
      <c r="O515">
        <v>5150005685</v>
      </c>
      <c r="P515" t="s">
        <v>3081</v>
      </c>
      <c r="S515" s="548">
        <v>1036</v>
      </c>
      <c r="T515" s="548">
        <v>10360</v>
      </c>
    </row>
    <row r="516" spans="1:20" x14ac:dyDescent="0.25">
      <c r="A516">
        <v>7</v>
      </c>
      <c r="B516" s="645">
        <v>43867</v>
      </c>
      <c r="C516" s="645">
        <v>43867</v>
      </c>
      <c r="D516">
        <v>0</v>
      </c>
      <c r="G516">
        <v>583</v>
      </c>
      <c r="H516" t="s">
        <v>6725</v>
      </c>
      <c r="I516" t="s">
        <v>6757</v>
      </c>
      <c r="J516" t="s">
        <v>3295</v>
      </c>
      <c r="K516">
        <v>60</v>
      </c>
      <c r="L516" s="645">
        <v>43866</v>
      </c>
      <c r="M516" s="645">
        <v>43868</v>
      </c>
      <c r="N516" t="s">
        <v>6727</v>
      </c>
      <c r="O516">
        <v>5150028620</v>
      </c>
      <c r="P516" t="s">
        <v>3081</v>
      </c>
      <c r="S516" s="548">
        <v>4635</v>
      </c>
      <c r="T516" s="548">
        <v>26420</v>
      </c>
    </row>
    <row r="517" spans="1:20" x14ac:dyDescent="0.25">
      <c r="S517" t="s">
        <v>7040</v>
      </c>
      <c r="T517" t="s">
        <v>7041</v>
      </c>
    </row>
    <row r="518" spans="1:20" x14ac:dyDescent="0.25">
      <c r="A518">
        <v>7</v>
      </c>
      <c r="B518" s="645">
        <v>43867</v>
      </c>
      <c r="C518" s="645">
        <v>43867</v>
      </c>
      <c r="D518">
        <v>0</v>
      </c>
      <c r="E518">
        <v>30229810</v>
      </c>
      <c r="G518">
        <v>583</v>
      </c>
      <c r="H518" t="s">
        <v>6725</v>
      </c>
      <c r="I518" t="s">
        <v>6757</v>
      </c>
      <c r="J518" t="s">
        <v>3295</v>
      </c>
      <c r="K518">
        <v>60</v>
      </c>
      <c r="L518" s="645">
        <v>43866</v>
      </c>
      <c r="M518" s="645">
        <v>43868</v>
      </c>
      <c r="N518" t="s">
        <v>6727</v>
      </c>
      <c r="O518">
        <v>5150005683</v>
      </c>
      <c r="P518" t="s">
        <v>3081</v>
      </c>
      <c r="Q518">
        <v>8906170</v>
      </c>
      <c r="R518">
        <v>890002395848</v>
      </c>
      <c r="S518" s="548">
        <v>2307</v>
      </c>
      <c r="T518" s="548">
        <v>23070</v>
      </c>
    </row>
    <row r="519" spans="1:20" x14ac:dyDescent="0.25">
      <c r="A519">
        <v>7</v>
      </c>
      <c r="B519" s="645">
        <v>43867</v>
      </c>
      <c r="C519" s="645">
        <v>43867</v>
      </c>
      <c r="D519">
        <v>0</v>
      </c>
      <c r="G519">
        <v>583</v>
      </c>
      <c r="H519" t="s">
        <v>6725</v>
      </c>
      <c r="I519" t="s">
        <v>6757</v>
      </c>
      <c r="J519" t="s">
        <v>3295</v>
      </c>
      <c r="K519">
        <v>60</v>
      </c>
      <c r="L519" s="645">
        <v>43866</v>
      </c>
      <c r="M519" s="645">
        <v>43868</v>
      </c>
      <c r="N519" t="s">
        <v>6727</v>
      </c>
      <c r="O519">
        <v>5150005685</v>
      </c>
      <c r="P519" t="s">
        <v>3081</v>
      </c>
      <c r="S519">
        <v>967</v>
      </c>
      <c r="T519" s="548">
        <v>9670</v>
      </c>
    </row>
    <row r="520" spans="1:20" x14ac:dyDescent="0.25">
      <c r="S520" t="s">
        <v>7042</v>
      </c>
      <c r="T520" t="s">
        <v>7043</v>
      </c>
    </row>
    <row r="521" spans="1:20" x14ac:dyDescent="0.25">
      <c r="A521">
        <v>7</v>
      </c>
      <c r="B521" s="645">
        <v>43871</v>
      </c>
      <c r="C521" s="645">
        <v>43871</v>
      </c>
      <c r="D521">
        <v>0</v>
      </c>
      <c r="E521">
        <v>30230279</v>
      </c>
      <c r="G521">
        <v>583</v>
      </c>
      <c r="H521" t="s">
        <v>6725</v>
      </c>
      <c r="I521" t="s">
        <v>6757</v>
      </c>
      <c r="J521" t="s">
        <v>3295</v>
      </c>
      <c r="K521">
        <v>60</v>
      </c>
      <c r="L521" s="645">
        <v>43867</v>
      </c>
      <c r="M521" s="645">
        <v>43871</v>
      </c>
      <c r="N521" t="s">
        <v>6727</v>
      </c>
      <c r="O521">
        <v>5150024357</v>
      </c>
      <c r="P521" t="s">
        <v>3081</v>
      </c>
      <c r="Q521">
        <v>8909465</v>
      </c>
      <c r="R521">
        <v>890002395848</v>
      </c>
      <c r="S521" s="548">
        <v>7374</v>
      </c>
      <c r="T521" s="548">
        <v>31708</v>
      </c>
    </row>
    <row r="522" spans="1:20" x14ac:dyDescent="0.25">
      <c r="S522" t="s">
        <v>7044</v>
      </c>
      <c r="T522" t="s">
        <v>7045</v>
      </c>
    </row>
    <row r="523" spans="1:20" x14ac:dyDescent="0.25">
      <c r="A523">
        <v>7</v>
      </c>
      <c r="B523" s="645">
        <v>43868</v>
      </c>
      <c r="C523" s="645">
        <v>43868</v>
      </c>
      <c r="D523">
        <v>0</v>
      </c>
      <c r="E523">
        <v>30230280</v>
      </c>
      <c r="G523">
        <v>583</v>
      </c>
      <c r="H523" t="s">
        <v>6725</v>
      </c>
      <c r="I523" t="s">
        <v>6757</v>
      </c>
      <c r="J523" t="s">
        <v>3295</v>
      </c>
      <c r="K523">
        <v>60</v>
      </c>
      <c r="L523" s="645">
        <v>43867</v>
      </c>
      <c r="M523" s="645">
        <v>43871</v>
      </c>
      <c r="N523" t="s">
        <v>6727</v>
      </c>
      <c r="O523">
        <v>5150024357</v>
      </c>
      <c r="P523" t="s">
        <v>3081</v>
      </c>
      <c r="Q523">
        <v>8909467</v>
      </c>
      <c r="R523">
        <v>890002395848</v>
      </c>
      <c r="S523" s="548">
        <v>7332</v>
      </c>
      <c r="T523" s="548">
        <v>31528</v>
      </c>
    </row>
    <row r="524" spans="1:20" x14ac:dyDescent="0.25">
      <c r="S524" t="s">
        <v>7022</v>
      </c>
      <c r="T524" t="s">
        <v>7023</v>
      </c>
    </row>
    <row r="525" spans="1:20" x14ac:dyDescent="0.25">
      <c r="A525">
        <v>7</v>
      </c>
      <c r="B525" s="645">
        <v>43868</v>
      </c>
      <c r="C525" s="645">
        <v>43868</v>
      </c>
      <c r="D525">
        <v>0</v>
      </c>
      <c r="E525">
        <v>30230281</v>
      </c>
      <c r="G525">
        <v>583</v>
      </c>
      <c r="H525" t="s">
        <v>6725</v>
      </c>
      <c r="I525" t="s">
        <v>6757</v>
      </c>
      <c r="J525" t="s">
        <v>3295</v>
      </c>
      <c r="K525">
        <v>60</v>
      </c>
      <c r="L525" s="645">
        <v>43867</v>
      </c>
      <c r="M525" s="645">
        <v>43871</v>
      </c>
      <c r="N525" t="s">
        <v>6727</v>
      </c>
      <c r="O525">
        <v>5150024357</v>
      </c>
      <c r="P525" t="s">
        <v>3081</v>
      </c>
      <c r="Q525">
        <v>8909469</v>
      </c>
      <c r="R525">
        <v>890002395848</v>
      </c>
      <c r="S525" s="548">
        <v>7332</v>
      </c>
      <c r="T525" s="548">
        <v>31528</v>
      </c>
    </row>
    <row r="526" spans="1:20" x14ac:dyDescent="0.25">
      <c r="S526" t="s">
        <v>7022</v>
      </c>
      <c r="T526" t="s">
        <v>7023</v>
      </c>
    </row>
    <row r="527" spans="1:20" x14ac:dyDescent="0.25">
      <c r="A527">
        <v>7</v>
      </c>
      <c r="B527" s="645">
        <v>43868</v>
      </c>
      <c r="C527" s="645">
        <v>43868</v>
      </c>
      <c r="D527">
        <v>0</v>
      </c>
      <c r="E527">
        <v>30230283</v>
      </c>
      <c r="G527">
        <v>583</v>
      </c>
      <c r="H527" t="s">
        <v>6725</v>
      </c>
      <c r="I527" t="s">
        <v>6757</v>
      </c>
      <c r="J527" t="s">
        <v>3295</v>
      </c>
      <c r="K527">
        <v>60</v>
      </c>
      <c r="L527" s="645">
        <v>43867</v>
      </c>
      <c r="M527" s="645">
        <v>43871</v>
      </c>
      <c r="N527" t="s">
        <v>6727</v>
      </c>
      <c r="O527">
        <v>5150024358</v>
      </c>
      <c r="P527" t="s">
        <v>3081</v>
      </c>
      <c r="Q527">
        <v>8909471</v>
      </c>
      <c r="R527">
        <v>890002395848</v>
      </c>
      <c r="S527" s="548">
        <v>7332</v>
      </c>
      <c r="T527" s="548">
        <v>31528</v>
      </c>
    </row>
    <row r="528" spans="1:20" x14ac:dyDescent="0.25">
      <c r="S528" t="s">
        <v>7022</v>
      </c>
      <c r="T528" t="s">
        <v>7023</v>
      </c>
    </row>
    <row r="529" spans="1:20" x14ac:dyDescent="0.25">
      <c r="A529">
        <v>7</v>
      </c>
      <c r="B529" s="645">
        <v>43868</v>
      </c>
      <c r="C529" s="645">
        <v>43868</v>
      </c>
      <c r="D529">
        <v>0</v>
      </c>
      <c r="E529">
        <v>30230284</v>
      </c>
      <c r="G529">
        <v>583</v>
      </c>
      <c r="H529" t="s">
        <v>6725</v>
      </c>
      <c r="I529" t="s">
        <v>6757</v>
      </c>
      <c r="J529" t="s">
        <v>3295</v>
      </c>
      <c r="K529">
        <v>60</v>
      </c>
      <c r="L529" s="645">
        <v>43867</v>
      </c>
      <c r="M529" s="645">
        <v>43871</v>
      </c>
      <c r="N529" t="s">
        <v>6727</v>
      </c>
      <c r="O529">
        <v>5150005683</v>
      </c>
      <c r="P529" t="s">
        <v>3081</v>
      </c>
      <c r="Q529">
        <v>8909455</v>
      </c>
      <c r="R529">
        <v>890002395848</v>
      </c>
      <c r="S529" s="548">
        <v>3848</v>
      </c>
      <c r="T529" s="548">
        <v>38480</v>
      </c>
    </row>
    <row r="530" spans="1:20" x14ac:dyDescent="0.25">
      <c r="S530" t="s">
        <v>6760</v>
      </c>
      <c r="T530" t="s">
        <v>6761</v>
      </c>
    </row>
    <row r="531" spans="1:20" x14ac:dyDescent="0.25">
      <c r="A531">
        <v>7</v>
      </c>
      <c r="B531" s="645">
        <v>43868</v>
      </c>
      <c r="C531" s="645">
        <v>43868</v>
      </c>
      <c r="D531">
        <v>0</v>
      </c>
      <c r="E531">
        <v>30230285</v>
      </c>
      <c r="G531">
        <v>583</v>
      </c>
      <c r="H531" t="s">
        <v>6725</v>
      </c>
      <c r="I531" t="s">
        <v>6757</v>
      </c>
      <c r="J531" t="s">
        <v>3295</v>
      </c>
      <c r="K531">
        <v>60</v>
      </c>
      <c r="L531" s="645">
        <v>43867</v>
      </c>
      <c r="M531" s="645">
        <v>43871</v>
      </c>
      <c r="N531" t="s">
        <v>6727</v>
      </c>
      <c r="O531">
        <v>5150005683</v>
      </c>
      <c r="P531" t="s">
        <v>3081</v>
      </c>
      <c r="Q531">
        <v>8909457</v>
      </c>
      <c r="R531">
        <v>890002395848</v>
      </c>
      <c r="S531" s="548">
        <v>3848</v>
      </c>
      <c r="T531" s="548">
        <v>38480</v>
      </c>
    </row>
    <row r="532" spans="1:20" x14ac:dyDescent="0.25">
      <c r="S532" t="s">
        <v>6760</v>
      </c>
      <c r="T532" t="s">
        <v>6761</v>
      </c>
    </row>
    <row r="533" spans="1:20" x14ac:dyDescent="0.25">
      <c r="A533">
        <v>7</v>
      </c>
      <c r="B533" s="645">
        <v>43868</v>
      </c>
      <c r="C533" s="645">
        <v>43868</v>
      </c>
      <c r="D533">
        <v>0</v>
      </c>
      <c r="E533">
        <v>30230287</v>
      </c>
      <c r="G533">
        <v>583</v>
      </c>
      <c r="H533" t="s">
        <v>6725</v>
      </c>
      <c r="I533" t="s">
        <v>6757</v>
      </c>
      <c r="J533" t="s">
        <v>3295</v>
      </c>
      <c r="K533">
        <v>60</v>
      </c>
      <c r="L533" s="645">
        <v>43867</v>
      </c>
      <c r="M533" s="645">
        <v>43871</v>
      </c>
      <c r="N533" t="s">
        <v>6727</v>
      </c>
      <c r="O533">
        <v>5150005682</v>
      </c>
      <c r="P533" t="s">
        <v>3081</v>
      </c>
      <c r="Q533">
        <v>8909459</v>
      </c>
      <c r="R533">
        <v>890002395848</v>
      </c>
      <c r="S533" s="548">
        <v>3848</v>
      </c>
      <c r="T533" s="548">
        <v>38480</v>
      </c>
    </row>
    <row r="534" spans="1:20" x14ac:dyDescent="0.25">
      <c r="S534" t="s">
        <v>6760</v>
      </c>
      <c r="T534" t="s">
        <v>6761</v>
      </c>
    </row>
    <row r="535" spans="1:20" x14ac:dyDescent="0.25">
      <c r="A535">
        <v>7</v>
      </c>
      <c r="B535" s="645">
        <v>43868</v>
      </c>
      <c r="C535" s="645">
        <v>43868</v>
      </c>
      <c r="D535">
        <v>0</v>
      </c>
      <c r="E535">
        <v>30230289</v>
      </c>
      <c r="G535">
        <v>583</v>
      </c>
      <c r="H535" t="s">
        <v>6725</v>
      </c>
      <c r="I535" t="s">
        <v>6757</v>
      </c>
      <c r="J535" t="s">
        <v>3295</v>
      </c>
      <c r="K535">
        <v>60</v>
      </c>
      <c r="L535" s="645">
        <v>43867</v>
      </c>
      <c r="M535" s="645">
        <v>43871</v>
      </c>
      <c r="N535" t="s">
        <v>6727</v>
      </c>
      <c r="O535">
        <v>5150005682</v>
      </c>
      <c r="P535" t="s">
        <v>3081</v>
      </c>
      <c r="Q535">
        <v>8909461</v>
      </c>
      <c r="R535">
        <v>890002395848</v>
      </c>
      <c r="S535" s="548">
        <v>3848</v>
      </c>
      <c r="T535" s="548">
        <v>38480</v>
      </c>
    </row>
    <row r="536" spans="1:20" x14ac:dyDescent="0.25">
      <c r="S536" t="s">
        <v>6760</v>
      </c>
      <c r="T536" t="s">
        <v>6761</v>
      </c>
    </row>
    <row r="537" spans="1:20" x14ac:dyDescent="0.25">
      <c r="A537">
        <v>7</v>
      </c>
      <c r="B537" s="645">
        <v>43868</v>
      </c>
      <c r="C537" s="645">
        <v>43868</v>
      </c>
      <c r="D537">
        <v>0</v>
      </c>
      <c r="E537">
        <v>30230290</v>
      </c>
      <c r="G537">
        <v>583</v>
      </c>
      <c r="H537" t="s">
        <v>6725</v>
      </c>
      <c r="I537" t="s">
        <v>6757</v>
      </c>
      <c r="J537" t="s">
        <v>3295</v>
      </c>
      <c r="K537">
        <v>60</v>
      </c>
      <c r="L537" s="645">
        <v>43867</v>
      </c>
      <c r="M537" s="645">
        <v>43871</v>
      </c>
      <c r="N537" t="s">
        <v>6727</v>
      </c>
      <c r="O537">
        <v>5150005682</v>
      </c>
      <c r="P537" t="s">
        <v>3081</v>
      </c>
      <c r="Q537">
        <v>8909463</v>
      </c>
      <c r="R537">
        <v>890002395848</v>
      </c>
      <c r="S537" s="548">
        <v>3848</v>
      </c>
      <c r="T537" s="548">
        <v>38480</v>
      </c>
    </row>
    <row r="538" spans="1:20" x14ac:dyDescent="0.25">
      <c r="S538" t="s">
        <v>6760</v>
      </c>
      <c r="T538" t="s">
        <v>6761</v>
      </c>
    </row>
    <row r="539" spans="1:20" x14ac:dyDescent="0.25">
      <c r="A539">
        <v>7</v>
      </c>
      <c r="B539" s="645">
        <v>43871</v>
      </c>
      <c r="C539" s="645">
        <v>43871</v>
      </c>
      <c r="D539">
        <v>0</v>
      </c>
      <c r="E539">
        <v>30230292</v>
      </c>
      <c r="G539">
        <v>583</v>
      </c>
      <c r="H539" t="s">
        <v>6725</v>
      </c>
      <c r="I539" t="s">
        <v>6757</v>
      </c>
      <c r="J539" t="s">
        <v>3295</v>
      </c>
      <c r="K539">
        <v>60</v>
      </c>
      <c r="L539" s="645">
        <v>43867</v>
      </c>
      <c r="M539" s="645">
        <v>43871</v>
      </c>
      <c r="N539" t="s">
        <v>6727</v>
      </c>
      <c r="O539">
        <v>5150005682</v>
      </c>
      <c r="P539" t="s">
        <v>3081</v>
      </c>
      <c r="Q539">
        <v>8909473</v>
      </c>
      <c r="R539">
        <v>890002395848</v>
      </c>
      <c r="S539">
        <v>379</v>
      </c>
      <c r="T539" s="548">
        <v>3790</v>
      </c>
    </row>
    <row r="540" spans="1:20" x14ac:dyDescent="0.25">
      <c r="A540">
        <v>7</v>
      </c>
      <c r="B540" s="645">
        <v>43871</v>
      </c>
      <c r="C540" s="645">
        <v>43871</v>
      </c>
      <c r="D540">
        <v>0</v>
      </c>
      <c r="G540">
        <v>583</v>
      </c>
      <c r="H540" t="s">
        <v>6725</v>
      </c>
      <c r="I540" t="s">
        <v>6757</v>
      </c>
      <c r="J540" t="s">
        <v>3295</v>
      </c>
      <c r="K540">
        <v>60</v>
      </c>
      <c r="L540" s="645">
        <v>43867</v>
      </c>
      <c r="M540" s="645">
        <v>43871</v>
      </c>
      <c r="N540" t="s">
        <v>6727</v>
      </c>
      <c r="O540">
        <v>5150024357</v>
      </c>
      <c r="P540" t="s">
        <v>3081</v>
      </c>
      <c r="S540" s="548">
        <v>3666</v>
      </c>
      <c r="T540" s="548">
        <v>15764</v>
      </c>
    </row>
    <row r="541" spans="1:20" x14ac:dyDescent="0.25">
      <c r="A541">
        <v>7</v>
      </c>
      <c r="B541" s="645">
        <v>43871</v>
      </c>
      <c r="C541" s="645">
        <v>43871</v>
      </c>
      <c r="D541">
        <v>0</v>
      </c>
      <c r="G541">
        <v>583</v>
      </c>
      <c r="H541" t="s">
        <v>6725</v>
      </c>
      <c r="I541" t="s">
        <v>6757</v>
      </c>
      <c r="J541" t="s">
        <v>3295</v>
      </c>
      <c r="K541">
        <v>60</v>
      </c>
      <c r="L541" s="645">
        <v>43867</v>
      </c>
      <c r="M541" s="645">
        <v>43871</v>
      </c>
      <c r="N541" t="s">
        <v>6727</v>
      </c>
      <c r="O541">
        <v>5150024358</v>
      </c>
      <c r="P541" t="s">
        <v>3081</v>
      </c>
      <c r="S541" s="548">
        <v>2665</v>
      </c>
      <c r="T541" s="548">
        <v>11460</v>
      </c>
    </row>
    <row r="542" spans="1:20" x14ac:dyDescent="0.25">
      <c r="S542" t="s">
        <v>7046</v>
      </c>
      <c r="T542" t="s">
        <v>7047</v>
      </c>
    </row>
    <row r="543" spans="1:20" x14ac:dyDescent="0.25">
      <c r="A543">
        <v>7</v>
      </c>
      <c r="B543" s="645">
        <v>43871</v>
      </c>
      <c r="C543" s="645">
        <v>43871</v>
      </c>
      <c r="D543">
        <v>0</v>
      </c>
      <c r="E543">
        <v>30230624</v>
      </c>
      <c r="G543">
        <v>583</v>
      </c>
      <c r="H543" t="s">
        <v>6725</v>
      </c>
      <c r="I543" t="s">
        <v>6757</v>
      </c>
      <c r="J543" t="s">
        <v>3295</v>
      </c>
      <c r="K543">
        <v>60</v>
      </c>
      <c r="L543" s="645">
        <v>43868</v>
      </c>
      <c r="M543" s="645">
        <v>43872</v>
      </c>
      <c r="N543" t="s">
        <v>6727</v>
      </c>
      <c r="O543">
        <v>5150000009</v>
      </c>
      <c r="P543" t="s">
        <v>3081</v>
      </c>
      <c r="Q543">
        <v>8915133</v>
      </c>
      <c r="R543">
        <v>890002395848</v>
      </c>
      <c r="S543" s="548">
        <v>5932</v>
      </c>
      <c r="T543" s="548">
        <v>42117</v>
      </c>
    </row>
    <row r="544" spans="1:20" x14ac:dyDescent="0.25">
      <c r="S544" t="s">
        <v>7048</v>
      </c>
      <c r="T544" t="s">
        <v>7049</v>
      </c>
    </row>
    <row r="545" spans="1:20" x14ac:dyDescent="0.25">
      <c r="A545">
        <v>7</v>
      </c>
      <c r="B545" s="645">
        <v>43871</v>
      </c>
      <c r="C545" s="645">
        <v>43871</v>
      </c>
      <c r="D545">
        <v>0</v>
      </c>
      <c r="E545">
        <v>30230627</v>
      </c>
      <c r="G545">
        <v>583</v>
      </c>
      <c r="H545" t="s">
        <v>6725</v>
      </c>
      <c r="I545" t="s">
        <v>6757</v>
      </c>
      <c r="J545" t="s">
        <v>3295</v>
      </c>
      <c r="K545">
        <v>60</v>
      </c>
      <c r="L545" s="645">
        <v>43868</v>
      </c>
      <c r="M545" s="645">
        <v>43872</v>
      </c>
      <c r="N545" t="s">
        <v>6727</v>
      </c>
      <c r="O545">
        <v>5150000008</v>
      </c>
      <c r="P545" t="s">
        <v>3081</v>
      </c>
      <c r="Q545">
        <v>8915139</v>
      </c>
      <c r="R545">
        <v>890002395848</v>
      </c>
      <c r="S545">
        <v>985</v>
      </c>
      <c r="T545" s="548">
        <v>6994</v>
      </c>
    </row>
    <row r="546" spans="1:20" x14ac:dyDescent="0.25">
      <c r="A546">
        <v>7</v>
      </c>
      <c r="B546" s="645">
        <v>43871</v>
      </c>
      <c r="C546" s="645">
        <v>43871</v>
      </c>
      <c r="D546">
        <v>0</v>
      </c>
      <c r="G546">
        <v>583</v>
      </c>
      <c r="H546" t="s">
        <v>6725</v>
      </c>
      <c r="I546" t="s">
        <v>6757</v>
      </c>
      <c r="J546" t="s">
        <v>3295</v>
      </c>
      <c r="K546">
        <v>60</v>
      </c>
      <c r="L546" s="645">
        <v>43868</v>
      </c>
      <c r="M546" s="645">
        <v>43872</v>
      </c>
      <c r="N546" t="s">
        <v>6727</v>
      </c>
      <c r="O546">
        <v>5150005682</v>
      </c>
      <c r="P546" t="s">
        <v>3081</v>
      </c>
      <c r="S546" s="548">
        <v>2664</v>
      </c>
      <c r="T546" s="548">
        <v>26640</v>
      </c>
    </row>
    <row r="547" spans="1:20" x14ac:dyDescent="0.25">
      <c r="S547" t="s">
        <v>7050</v>
      </c>
      <c r="T547" t="s">
        <v>7051</v>
      </c>
    </row>
    <row r="548" spans="1:20" x14ac:dyDescent="0.25">
      <c r="A548">
        <v>7</v>
      </c>
      <c r="B548" s="645">
        <v>43871</v>
      </c>
      <c r="C548" s="645">
        <v>43871</v>
      </c>
      <c r="D548">
        <v>0</v>
      </c>
      <c r="E548">
        <v>30230629</v>
      </c>
      <c r="G548">
        <v>583</v>
      </c>
      <c r="H548" t="s">
        <v>6725</v>
      </c>
      <c r="I548" t="s">
        <v>6757</v>
      </c>
      <c r="J548" t="s">
        <v>3295</v>
      </c>
      <c r="K548">
        <v>60</v>
      </c>
      <c r="L548" s="645">
        <v>43868</v>
      </c>
      <c r="M548" s="645">
        <v>43872</v>
      </c>
      <c r="N548" t="s">
        <v>6727</v>
      </c>
      <c r="O548">
        <v>5150000009</v>
      </c>
      <c r="P548" t="s">
        <v>3081</v>
      </c>
      <c r="Q548">
        <v>8915135</v>
      </c>
      <c r="R548">
        <v>890002395848</v>
      </c>
      <c r="S548" s="548">
        <v>6050</v>
      </c>
      <c r="T548" s="548">
        <v>42955</v>
      </c>
    </row>
    <row r="549" spans="1:20" x14ac:dyDescent="0.25">
      <c r="S549" t="s">
        <v>7052</v>
      </c>
      <c r="T549" t="s">
        <v>7053</v>
      </c>
    </row>
    <row r="550" spans="1:20" x14ac:dyDescent="0.25">
      <c r="A550">
        <v>7</v>
      </c>
      <c r="B550" s="645">
        <v>43871</v>
      </c>
      <c r="C550" s="645">
        <v>43871</v>
      </c>
      <c r="D550">
        <v>0</v>
      </c>
      <c r="E550">
        <v>30231083</v>
      </c>
      <c r="G550">
        <v>583</v>
      </c>
      <c r="H550" t="s">
        <v>6725</v>
      </c>
      <c r="I550" t="s">
        <v>6757</v>
      </c>
      <c r="J550" t="s">
        <v>3295</v>
      </c>
      <c r="K550">
        <v>60</v>
      </c>
      <c r="L550" s="645">
        <v>43871</v>
      </c>
      <c r="M550" s="645">
        <v>43871</v>
      </c>
      <c r="N550" t="s">
        <v>6727</v>
      </c>
      <c r="O550">
        <v>5150005683</v>
      </c>
      <c r="P550" t="s">
        <v>3081</v>
      </c>
      <c r="Q550">
        <v>8915137</v>
      </c>
      <c r="R550">
        <v>890002395848</v>
      </c>
      <c r="S550" s="548">
        <v>2960</v>
      </c>
      <c r="T550" s="548">
        <v>29600</v>
      </c>
    </row>
    <row r="551" spans="1:20" x14ac:dyDescent="0.25">
      <c r="S551" t="s">
        <v>7054</v>
      </c>
      <c r="T551" t="s">
        <v>7055</v>
      </c>
    </row>
    <row r="552" spans="1:20" x14ac:dyDescent="0.25">
      <c r="A552">
        <v>7</v>
      </c>
      <c r="B552" s="645">
        <v>43872</v>
      </c>
      <c r="C552" s="645">
        <v>43872</v>
      </c>
      <c r="D552">
        <v>0</v>
      </c>
      <c r="E552">
        <v>30231476</v>
      </c>
      <c r="G552">
        <v>583</v>
      </c>
      <c r="H552" t="s">
        <v>6725</v>
      </c>
      <c r="I552" t="s">
        <v>6757</v>
      </c>
      <c r="J552" t="s">
        <v>3295</v>
      </c>
      <c r="K552">
        <v>60</v>
      </c>
      <c r="L552" s="645">
        <v>43871</v>
      </c>
      <c r="M552" s="645">
        <v>43873</v>
      </c>
      <c r="N552" t="s">
        <v>6727</v>
      </c>
      <c r="O552">
        <v>5150000008</v>
      </c>
      <c r="P552" t="s">
        <v>3081</v>
      </c>
      <c r="Q552">
        <v>8917676</v>
      </c>
      <c r="R552">
        <v>890002395848</v>
      </c>
      <c r="S552" s="548">
        <v>2200</v>
      </c>
      <c r="T552" s="548">
        <v>15620</v>
      </c>
    </row>
    <row r="553" spans="1:20" x14ac:dyDescent="0.25">
      <c r="A553">
        <v>7</v>
      </c>
      <c r="B553" s="645">
        <v>43872</v>
      </c>
      <c r="C553" s="645">
        <v>43872</v>
      </c>
      <c r="D553">
        <v>0</v>
      </c>
      <c r="G553">
        <v>583</v>
      </c>
      <c r="H553" t="s">
        <v>6725</v>
      </c>
      <c r="I553" t="s">
        <v>6757</v>
      </c>
      <c r="J553" t="s">
        <v>3295</v>
      </c>
      <c r="K553">
        <v>60</v>
      </c>
      <c r="L553" s="645">
        <v>43871</v>
      </c>
      <c r="M553" s="645">
        <v>43873</v>
      </c>
      <c r="N553" t="s">
        <v>6727</v>
      </c>
      <c r="O553">
        <v>5150003561</v>
      </c>
      <c r="P553" t="s">
        <v>3081</v>
      </c>
      <c r="S553">
        <v>365</v>
      </c>
      <c r="T553" s="548">
        <v>5183</v>
      </c>
    </row>
    <row r="554" spans="1:20" x14ac:dyDescent="0.25">
      <c r="A554">
        <v>7</v>
      </c>
      <c r="B554" s="645">
        <v>43872</v>
      </c>
      <c r="C554" s="645">
        <v>43872</v>
      </c>
      <c r="D554">
        <v>0</v>
      </c>
      <c r="G554">
        <v>583</v>
      </c>
      <c r="H554" t="s">
        <v>6725</v>
      </c>
      <c r="I554" t="s">
        <v>6757</v>
      </c>
      <c r="J554" t="s">
        <v>3295</v>
      </c>
      <c r="K554">
        <v>60</v>
      </c>
      <c r="L554" s="645">
        <v>43871</v>
      </c>
      <c r="M554" s="645">
        <v>43873</v>
      </c>
      <c r="N554" t="s">
        <v>6727</v>
      </c>
      <c r="O554">
        <v>5150028621</v>
      </c>
      <c r="P554" t="s">
        <v>3081</v>
      </c>
      <c r="S554" s="548">
        <v>2425</v>
      </c>
      <c r="T554" s="548">
        <v>13823</v>
      </c>
    </row>
    <row r="555" spans="1:20" x14ac:dyDescent="0.25">
      <c r="S555" t="s">
        <v>7056</v>
      </c>
      <c r="T555" t="s">
        <v>7057</v>
      </c>
    </row>
    <row r="556" spans="1:20" x14ac:dyDescent="0.25">
      <c r="A556">
        <v>7</v>
      </c>
      <c r="B556" s="645">
        <v>43873</v>
      </c>
      <c r="C556" s="645">
        <v>43873</v>
      </c>
      <c r="D556">
        <v>0</v>
      </c>
      <c r="E556">
        <v>30231481</v>
      </c>
      <c r="G556">
        <v>583</v>
      </c>
      <c r="H556" t="s">
        <v>6725</v>
      </c>
      <c r="I556" t="s">
        <v>6757</v>
      </c>
      <c r="J556" t="s">
        <v>3295</v>
      </c>
      <c r="K556">
        <v>60</v>
      </c>
      <c r="L556" s="645">
        <v>43871</v>
      </c>
      <c r="M556" s="645">
        <v>43873</v>
      </c>
      <c r="N556" t="s">
        <v>6727</v>
      </c>
      <c r="O556">
        <v>5150003563</v>
      </c>
      <c r="P556" t="s">
        <v>3081</v>
      </c>
      <c r="Q556">
        <v>8917678</v>
      </c>
      <c r="R556">
        <v>890002395848</v>
      </c>
      <c r="S556">
        <v>314</v>
      </c>
      <c r="T556" s="548">
        <v>4459</v>
      </c>
    </row>
    <row r="557" spans="1:20" x14ac:dyDescent="0.25">
      <c r="A557">
        <v>7</v>
      </c>
      <c r="B557" s="645">
        <v>43873</v>
      </c>
      <c r="C557" s="645">
        <v>43873</v>
      </c>
      <c r="D557">
        <v>0</v>
      </c>
      <c r="G557">
        <v>583</v>
      </c>
      <c r="H557" t="s">
        <v>6725</v>
      </c>
      <c r="I557" t="s">
        <v>6757</v>
      </c>
      <c r="J557" t="s">
        <v>3295</v>
      </c>
      <c r="K557">
        <v>60</v>
      </c>
      <c r="L557" s="645">
        <v>43871</v>
      </c>
      <c r="M557" s="645">
        <v>43873</v>
      </c>
      <c r="N557" t="s">
        <v>6727</v>
      </c>
      <c r="O557">
        <v>5150003888</v>
      </c>
      <c r="P557" t="s">
        <v>3081</v>
      </c>
      <c r="S557">
        <v>393</v>
      </c>
      <c r="T557" s="548">
        <v>5384</v>
      </c>
    </row>
    <row r="558" spans="1:20" x14ac:dyDescent="0.25">
      <c r="A558">
        <v>7</v>
      </c>
      <c r="B558" s="645">
        <v>43873</v>
      </c>
      <c r="C558" s="645">
        <v>43873</v>
      </c>
      <c r="D558">
        <v>0</v>
      </c>
      <c r="G558">
        <v>583</v>
      </c>
      <c r="H558" t="s">
        <v>6725</v>
      </c>
      <c r="I558" t="s">
        <v>6757</v>
      </c>
      <c r="J558" t="s">
        <v>3295</v>
      </c>
      <c r="K558">
        <v>60</v>
      </c>
      <c r="L558" s="645">
        <v>43871</v>
      </c>
      <c r="M558" s="645">
        <v>43873</v>
      </c>
      <c r="N558" t="s">
        <v>6727</v>
      </c>
      <c r="O558">
        <v>5150024806</v>
      </c>
      <c r="P558" t="s">
        <v>3081</v>
      </c>
      <c r="S558" s="548">
        <v>2218</v>
      </c>
      <c r="T558" s="548">
        <v>23067</v>
      </c>
    </row>
    <row r="559" spans="1:20" x14ac:dyDescent="0.25">
      <c r="A559">
        <v>7</v>
      </c>
      <c r="B559" s="645">
        <v>43873</v>
      </c>
      <c r="C559" s="645">
        <v>43873</v>
      </c>
      <c r="D559">
        <v>0</v>
      </c>
      <c r="G559">
        <v>583</v>
      </c>
      <c r="H559" t="s">
        <v>6725</v>
      </c>
      <c r="I559" t="s">
        <v>6757</v>
      </c>
      <c r="J559" t="s">
        <v>3295</v>
      </c>
      <c r="K559">
        <v>60</v>
      </c>
      <c r="L559" s="645">
        <v>43871</v>
      </c>
      <c r="M559" s="645">
        <v>43873</v>
      </c>
      <c r="N559" t="s">
        <v>6727</v>
      </c>
      <c r="O559">
        <v>5150078275</v>
      </c>
      <c r="P559" t="s">
        <v>3081</v>
      </c>
      <c r="S559">
        <v>175</v>
      </c>
      <c r="T559" s="548">
        <v>3168</v>
      </c>
    </row>
    <row r="560" spans="1:20" x14ac:dyDescent="0.25">
      <c r="S560" t="s">
        <v>7058</v>
      </c>
      <c r="T560" t="s">
        <v>7059</v>
      </c>
    </row>
    <row r="561" spans="1:20" x14ac:dyDescent="0.25">
      <c r="A561">
        <v>7</v>
      </c>
      <c r="B561" s="645">
        <v>43872</v>
      </c>
      <c r="C561" s="645">
        <v>43872</v>
      </c>
      <c r="D561">
        <v>0</v>
      </c>
      <c r="E561">
        <v>30231487</v>
      </c>
      <c r="G561">
        <v>583</v>
      </c>
      <c r="H561" t="s">
        <v>6725</v>
      </c>
      <c r="I561" t="s">
        <v>6757</v>
      </c>
      <c r="J561" t="s">
        <v>3295</v>
      </c>
      <c r="K561">
        <v>60</v>
      </c>
      <c r="L561" s="645">
        <v>43871</v>
      </c>
      <c r="M561" s="645">
        <v>43873</v>
      </c>
      <c r="N561" t="s">
        <v>6727</v>
      </c>
      <c r="O561">
        <v>5150003889</v>
      </c>
      <c r="P561" t="s">
        <v>3081</v>
      </c>
      <c r="Q561">
        <v>8917672</v>
      </c>
      <c r="R561">
        <v>890002395848</v>
      </c>
      <c r="S561" s="548">
        <v>2845</v>
      </c>
      <c r="T561" s="548">
        <v>38977</v>
      </c>
    </row>
    <row r="562" spans="1:20" x14ac:dyDescent="0.25">
      <c r="A562">
        <v>7</v>
      </c>
      <c r="B562" s="645">
        <v>43872</v>
      </c>
      <c r="C562" s="645">
        <v>43872</v>
      </c>
      <c r="D562">
        <v>0</v>
      </c>
      <c r="G562">
        <v>583</v>
      </c>
      <c r="H562" t="s">
        <v>6725</v>
      </c>
      <c r="I562" t="s">
        <v>6757</v>
      </c>
      <c r="J562" t="s">
        <v>3295</v>
      </c>
      <c r="K562">
        <v>60</v>
      </c>
      <c r="L562" s="645">
        <v>43871</v>
      </c>
      <c r="M562" s="645">
        <v>43873</v>
      </c>
      <c r="N562" t="s">
        <v>6727</v>
      </c>
      <c r="O562">
        <v>6984806270</v>
      </c>
      <c r="P562" t="s">
        <v>3081</v>
      </c>
      <c r="S562">
        <v>168</v>
      </c>
      <c r="T562" s="548">
        <v>4200</v>
      </c>
    </row>
    <row r="563" spans="1:20" x14ac:dyDescent="0.25">
      <c r="S563" t="s">
        <v>7060</v>
      </c>
      <c r="T563" t="s">
        <v>7061</v>
      </c>
    </row>
    <row r="564" spans="1:20" x14ac:dyDescent="0.25">
      <c r="A564">
        <v>7</v>
      </c>
      <c r="B564" s="645">
        <v>43872</v>
      </c>
      <c r="C564" s="645">
        <v>43872</v>
      </c>
      <c r="D564">
        <v>0</v>
      </c>
      <c r="E564">
        <v>30231490</v>
      </c>
      <c r="G564">
        <v>583</v>
      </c>
      <c r="H564" t="s">
        <v>6725</v>
      </c>
      <c r="I564" t="s">
        <v>6757</v>
      </c>
      <c r="J564" t="s">
        <v>3295</v>
      </c>
      <c r="K564">
        <v>60</v>
      </c>
      <c r="L564" s="645">
        <v>43871</v>
      </c>
      <c r="M564" s="645">
        <v>43873</v>
      </c>
      <c r="N564" t="s">
        <v>6727</v>
      </c>
      <c r="O564">
        <v>6984806270</v>
      </c>
      <c r="P564" t="s">
        <v>3081</v>
      </c>
      <c r="Q564">
        <v>8917674</v>
      </c>
      <c r="R564">
        <v>890002395848</v>
      </c>
      <c r="S564">
        <v>252</v>
      </c>
      <c r="T564" s="548">
        <v>6300</v>
      </c>
    </row>
    <row r="565" spans="1:20" x14ac:dyDescent="0.25">
      <c r="A565">
        <v>7</v>
      </c>
      <c r="B565" s="645">
        <v>43872</v>
      </c>
      <c r="C565" s="645">
        <v>43872</v>
      </c>
      <c r="D565">
        <v>0</v>
      </c>
      <c r="G565">
        <v>583</v>
      </c>
      <c r="H565" t="s">
        <v>6725</v>
      </c>
      <c r="I565" t="s">
        <v>6757</v>
      </c>
      <c r="J565" t="s">
        <v>3295</v>
      </c>
      <c r="K565">
        <v>60</v>
      </c>
      <c r="L565" s="645">
        <v>43871</v>
      </c>
      <c r="M565" s="645">
        <v>43873</v>
      </c>
      <c r="N565" t="s">
        <v>6727</v>
      </c>
      <c r="O565">
        <v>6984806288</v>
      </c>
      <c r="P565" t="s">
        <v>3081</v>
      </c>
      <c r="S565" s="548">
        <v>1428</v>
      </c>
      <c r="T565" s="548">
        <v>35700</v>
      </c>
    </row>
    <row r="566" spans="1:20" x14ac:dyDescent="0.25">
      <c r="S566" t="s">
        <v>6796</v>
      </c>
      <c r="T566" t="s">
        <v>6797</v>
      </c>
    </row>
    <row r="567" spans="1:20" x14ac:dyDescent="0.25">
      <c r="A567">
        <v>7</v>
      </c>
      <c r="B567" s="645">
        <v>43872</v>
      </c>
      <c r="C567" s="645">
        <v>43872</v>
      </c>
      <c r="D567">
        <v>0</v>
      </c>
      <c r="E567">
        <v>30231492</v>
      </c>
      <c r="G567">
        <v>583</v>
      </c>
      <c r="H567" t="s">
        <v>6725</v>
      </c>
      <c r="I567" t="s">
        <v>6757</v>
      </c>
      <c r="J567" t="s">
        <v>3295</v>
      </c>
      <c r="K567">
        <v>60</v>
      </c>
      <c r="L567" s="645">
        <v>43871</v>
      </c>
      <c r="M567" s="645">
        <v>43873</v>
      </c>
      <c r="N567" t="s">
        <v>6727</v>
      </c>
      <c r="O567">
        <v>5150024357</v>
      </c>
      <c r="P567" t="s">
        <v>3081</v>
      </c>
      <c r="Q567">
        <v>8917680</v>
      </c>
      <c r="R567">
        <v>890002395848</v>
      </c>
      <c r="S567" s="548">
        <v>6099</v>
      </c>
      <c r="T567" s="548">
        <v>26226</v>
      </c>
    </row>
    <row r="568" spans="1:20" x14ac:dyDescent="0.25">
      <c r="S568" t="s">
        <v>7062</v>
      </c>
      <c r="T568" t="s">
        <v>7063</v>
      </c>
    </row>
    <row r="569" spans="1:20" x14ac:dyDescent="0.25">
      <c r="A569">
        <v>7</v>
      </c>
      <c r="B569" s="645">
        <v>43872</v>
      </c>
      <c r="C569" s="645">
        <v>43872</v>
      </c>
      <c r="D569">
        <v>0</v>
      </c>
      <c r="E569">
        <v>30231788</v>
      </c>
      <c r="G569">
        <v>583</v>
      </c>
      <c r="H569" t="s">
        <v>6725</v>
      </c>
      <c r="I569" t="s">
        <v>6757</v>
      </c>
      <c r="J569" t="s">
        <v>3295</v>
      </c>
      <c r="K569">
        <v>60</v>
      </c>
      <c r="L569" s="645">
        <v>43872</v>
      </c>
      <c r="M569" s="645">
        <v>43872</v>
      </c>
      <c r="N569" t="s">
        <v>6727</v>
      </c>
      <c r="O569">
        <v>5150010865</v>
      </c>
      <c r="P569" t="s">
        <v>3081</v>
      </c>
      <c r="Q569">
        <v>8917680</v>
      </c>
      <c r="R569">
        <v>890002395848</v>
      </c>
      <c r="S569" s="548">
        <v>1008</v>
      </c>
      <c r="T569" s="548">
        <v>7661</v>
      </c>
    </row>
    <row r="570" spans="1:20" x14ac:dyDescent="0.25">
      <c r="S570" t="s">
        <v>7064</v>
      </c>
      <c r="T570" t="s">
        <v>7065</v>
      </c>
    </row>
    <row r="571" spans="1:20" x14ac:dyDescent="0.25">
      <c r="A571">
        <v>7</v>
      </c>
      <c r="B571" s="645">
        <v>43872</v>
      </c>
      <c r="C571" s="645">
        <v>43872</v>
      </c>
      <c r="D571">
        <v>0</v>
      </c>
      <c r="E571">
        <v>30231789</v>
      </c>
      <c r="G571">
        <v>583</v>
      </c>
      <c r="H571" t="s">
        <v>6725</v>
      </c>
      <c r="I571" t="s">
        <v>6757</v>
      </c>
      <c r="J571" t="s">
        <v>3295</v>
      </c>
      <c r="K571">
        <v>60</v>
      </c>
      <c r="L571" s="645">
        <v>43872</v>
      </c>
      <c r="M571" s="645">
        <v>43872</v>
      </c>
      <c r="N571" t="s">
        <v>6727</v>
      </c>
      <c r="O571">
        <v>5150010865</v>
      </c>
      <c r="P571" t="s">
        <v>3081</v>
      </c>
      <c r="Q571">
        <v>8917676</v>
      </c>
      <c r="R571">
        <v>890002395848</v>
      </c>
      <c r="S571">
        <v>806</v>
      </c>
      <c r="T571" s="548">
        <v>6126</v>
      </c>
    </row>
    <row r="572" spans="1:20" x14ac:dyDescent="0.25">
      <c r="S572" t="s">
        <v>7066</v>
      </c>
      <c r="T572" t="s">
        <v>7067</v>
      </c>
    </row>
    <row r="573" spans="1:20" x14ac:dyDescent="0.25">
      <c r="A573">
        <v>7</v>
      </c>
      <c r="B573" s="645">
        <v>43873</v>
      </c>
      <c r="C573" s="645">
        <v>43873</v>
      </c>
      <c r="D573">
        <v>0</v>
      </c>
      <c r="E573">
        <v>30232039</v>
      </c>
      <c r="G573">
        <v>583</v>
      </c>
      <c r="H573" t="s">
        <v>6725</v>
      </c>
      <c r="I573" t="s">
        <v>6757</v>
      </c>
      <c r="J573" t="s">
        <v>3295</v>
      </c>
      <c r="K573">
        <v>60</v>
      </c>
      <c r="L573" s="645">
        <v>43872</v>
      </c>
      <c r="M573" s="645">
        <v>43874</v>
      </c>
      <c r="N573" t="s">
        <v>6727</v>
      </c>
      <c r="O573">
        <v>5150024355</v>
      </c>
      <c r="P573" t="s">
        <v>3081</v>
      </c>
      <c r="Q573">
        <v>8919854</v>
      </c>
      <c r="R573">
        <v>890002395848</v>
      </c>
      <c r="S573" s="548">
        <v>6552</v>
      </c>
      <c r="T573" s="548">
        <v>41933</v>
      </c>
    </row>
    <row r="574" spans="1:20" x14ac:dyDescent="0.25">
      <c r="S574" t="s">
        <v>6758</v>
      </c>
      <c r="T574" t="s">
        <v>7068</v>
      </c>
    </row>
    <row r="575" spans="1:20" x14ac:dyDescent="0.25">
      <c r="A575">
        <v>7</v>
      </c>
      <c r="B575" s="645">
        <v>43873</v>
      </c>
      <c r="C575" s="645">
        <v>43873</v>
      </c>
      <c r="D575">
        <v>0</v>
      </c>
      <c r="E575">
        <v>30232041</v>
      </c>
      <c r="G575">
        <v>583</v>
      </c>
      <c r="H575" t="s">
        <v>6725</v>
      </c>
      <c r="I575" t="s">
        <v>6757</v>
      </c>
      <c r="J575" t="s">
        <v>3295</v>
      </c>
      <c r="K575">
        <v>60</v>
      </c>
      <c r="L575" s="645">
        <v>43872</v>
      </c>
      <c r="M575" s="645">
        <v>43874</v>
      </c>
      <c r="N575" t="s">
        <v>6727</v>
      </c>
      <c r="O575">
        <v>5150078356</v>
      </c>
      <c r="P575" t="s">
        <v>3081</v>
      </c>
      <c r="Q575">
        <v>8919852</v>
      </c>
      <c r="R575">
        <v>890002395848</v>
      </c>
      <c r="S575" s="548">
        <v>6072</v>
      </c>
      <c r="T575" s="548">
        <v>41897</v>
      </c>
    </row>
    <row r="576" spans="1:20" x14ac:dyDescent="0.25">
      <c r="S576" t="s">
        <v>7069</v>
      </c>
      <c r="T576" t="s">
        <v>7070</v>
      </c>
    </row>
    <row r="577" spans="1:20" x14ac:dyDescent="0.25">
      <c r="A577">
        <v>7</v>
      </c>
      <c r="B577" s="645">
        <v>43873</v>
      </c>
      <c r="C577" s="645">
        <v>43873</v>
      </c>
      <c r="D577">
        <v>0</v>
      </c>
      <c r="E577">
        <v>30232044</v>
      </c>
      <c r="G577">
        <v>583</v>
      </c>
      <c r="H577" t="s">
        <v>6725</v>
      </c>
      <c r="I577" t="s">
        <v>6757</v>
      </c>
      <c r="J577" t="s">
        <v>3295</v>
      </c>
      <c r="K577">
        <v>60</v>
      </c>
      <c r="L577" s="645">
        <v>43872</v>
      </c>
      <c r="M577" s="645">
        <v>43874</v>
      </c>
      <c r="N577" t="s">
        <v>6727</v>
      </c>
      <c r="O577">
        <v>7092000768</v>
      </c>
      <c r="P577" t="s">
        <v>3081</v>
      </c>
      <c r="Q577">
        <v>8919850</v>
      </c>
      <c r="R577">
        <v>890002395848</v>
      </c>
      <c r="S577" s="548">
        <v>1609</v>
      </c>
      <c r="T577" s="548">
        <v>28479</v>
      </c>
    </row>
    <row r="578" spans="1:20" x14ac:dyDescent="0.25">
      <c r="A578">
        <v>7</v>
      </c>
      <c r="B578" s="645">
        <v>43873</v>
      </c>
      <c r="C578" s="645">
        <v>43873</v>
      </c>
      <c r="D578">
        <v>0</v>
      </c>
      <c r="G578">
        <v>583</v>
      </c>
      <c r="H578" t="s">
        <v>6725</v>
      </c>
      <c r="I578" t="s">
        <v>6757</v>
      </c>
      <c r="J578" t="s">
        <v>3295</v>
      </c>
      <c r="K578">
        <v>60</v>
      </c>
      <c r="L578" s="645">
        <v>43872</v>
      </c>
      <c r="M578" s="645">
        <v>43874</v>
      </c>
      <c r="N578" t="s">
        <v>6727</v>
      </c>
      <c r="O578">
        <v>7092000770</v>
      </c>
      <c r="P578" t="s">
        <v>3081</v>
      </c>
      <c r="S578">
        <v>764</v>
      </c>
      <c r="T578" s="548">
        <v>13523</v>
      </c>
    </row>
    <row r="579" spans="1:20" x14ac:dyDescent="0.25">
      <c r="S579" t="s">
        <v>7071</v>
      </c>
      <c r="T579" t="s">
        <v>7072</v>
      </c>
    </row>
    <row r="580" spans="1:20" x14ac:dyDescent="0.25">
      <c r="A580">
        <v>7</v>
      </c>
      <c r="B580" s="645">
        <v>43873</v>
      </c>
      <c r="C580" s="645">
        <v>43873</v>
      </c>
      <c r="D580">
        <v>0</v>
      </c>
      <c r="E580">
        <v>30232046</v>
      </c>
      <c r="G580">
        <v>583</v>
      </c>
      <c r="H580" t="s">
        <v>6725</v>
      </c>
      <c r="I580" t="s">
        <v>6757</v>
      </c>
      <c r="J580" t="s">
        <v>3295</v>
      </c>
      <c r="K580">
        <v>60</v>
      </c>
      <c r="L580" s="645">
        <v>43872</v>
      </c>
      <c r="M580" s="645">
        <v>43874</v>
      </c>
      <c r="N580" t="s">
        <v>6727</v>
      </c>
      <c r="O580">
        <v>7092000778</v>
      </c>
      <c r="P580" t="s">
        <v>3081</v>
      </c>
      <c r="Q580">
        <v>8919862</v>
      </c>
      <c r="R580">
        <v>890002395848</v>
      </c>
      <c r="S580" s="548">
        <v>1747</v>
      </c>
      <c r="T580" s="548">
        <v>30922</v>
      </c>
    </row>
    <row r="581" spans="1:20" x14ac:dyDescent="0.25">
      <c r="S581" t="s">
        <v>7073</v>
      </c>
      <c r="T581" t="s">
        <v>7074</v>
      </c>
    </row>
    <row r="582" spans="1:20" x14ac:dyDescent="0.25">
      <c r="A582">
        <v>7</v>
      </c>
      <c r="B582" s="645">
        <v>43874</v>
      </c>
      <c r="C582" s="645">
        <v>43874</v>
      </c>
      <c r="D582">
        <v>0</v>
      </c>
      <c r="E582">
        <v>30232047</v>
      </c>
      <c r="G582">
        <v>583</v>
      </c>
      <c r="H582" t="s">
        <v>6725</v>
      </c>
      <c r="I582" t="s">
        <v>6757</v>
      </c>
      <c r="J582" t="s">
        <v>3295</v>
      </c>
      <c r="K582">
        <v>60</v>
      </c>
      <c r="L582" s="645">
        <v>43872</v>
      </c>
      <c r="M582" s="645">
        <v>43874</v>
      </c>
      <c r="N582" t="s">
        <v>6727</v>
      </c>
      <c r="O582">
        <v>3619212006</v>
      </c>
      <c r="P582" t="s">
        <v>3081</v>
      </c>
      <c r="Q582">
        <v>8919860</v>
      </c>
      <c r="R582">
        <v>890002395848</v>
      </c>
      <c r="S582" s="548">
        <v>5009</v>
      </c>
      <c r="T582" s="548">
        <v>32058</v>
      </c>
    </row>
    <row r="583" spans="1:20" x14ac:dyDescent="0.25">
      <c r="A583">
        <v>7</v>
      </c>
      <c r="B583" s="645">
        <v>43874</v>
      </c>
      <c r="C583" s="645">
        <v>43874</v>
      </c>
      <c r="D583">
        <v>0</v>
      </c>
      <c r="G583">
        <v>583</v>
      </c>
      <c r="H583" t="s">
        <v>6725</v>
      </c>
      <c r="I583" t="s">
        <v>6757</v>
      </c>
      <c r="J583" t="s">
        <v>3295</v>
      </c>
      <c r="K583">
        <v>60</v>
      </c>
      <c r="L583" s="645">
        <v>43872</v>
      </c>
      <c r="M583" s="645">
        <v>43874</v>
      </c>
      <c r="N583" t="s">
        <v>6727</v>
      </c>
      <c r="O583">
        <v>5150024355</v>
      </c>
      <c r="P583" t="s">
        <v>3081</v>
      </c>
      <c r="S583">
        <v>773</v>
      </c>
      <c r="T583" s="548">
        <v>4947</v>
      </c>
    </row>
    <row r="584" spans="1:20" x14ac:dyDescent="0.25">
      <c r="S584" t="s">
        <v>7075</v>
      </c>
      <c r="T584" t="s">
        <v>7076</v>
      </c>
    </row>
    <row r="585" spans="1:20" x14ac:dyDescent="0.25">
      <c r="A585">
        <v>7</v>
      </c>
      <c r="B585" s="645">
        <v>43874</v>
      </c>
      <c r="C585" s="645">
        <v>43874</v>
      </c>
      <c r="D585">
        <v>0</v>
      </c>
      <c r="E585">
        <v>30232049</v>
      </c>
      <c r="G585">
        <v>583</v>
      </c>
      <c r="H585" t="s">
        <v>6725</v>
      </c>
      <c r="I585" t="s">
        <v>6757</v>
      </c>
      <c r="J585" t="s">
        <v>3295</v>
      </c>
      <c r="K585">
        <v>60</v>
      </c>
      <c r="L585" s="645">
        <v>43872</v>
      </c>
      <c r="M585" s="645">
        <v>43874</v>
      </c>
      <c r="N585" t="s">
        <v>6727</v>
      </c>
      <c r="O585">
        <v>5150078354</v>
      </c>
      <c r="P585" t="s">
        <v>3081</v>
      </c>
      <c r="Q585">
        <v>8919858</v>
      </c>
      <c r="R585">
        <v>890002395848</v>
      </c>
      <c r="S585" s="548">
        <v>1323</v>
      </c>
      <c r="T585" s="548">
        <v>9129</v>
      </c>
    </row>
    <row r="586" spans="1:20" x14ac:dyDescent="0.25">
      <c r="A586">
        <v>7</v>
      </c>
      <c r="B586" s="645">
        <v>43874</v>
      </c>
      <c r="C586" s="645">
        <v>43874</v>
      </c>
      <c r="D586">
        <v>0</v>
      </c>
      <c r="G586">
        <v>583</v>
      </c>
      <c r="H586" t="s">
        <v>6725</v>
      </c>
      <c r="I586" t="s">
        <v>6757</v>
      </c>
      <c r="J586" t="s">
        <v>3295</v>
      </c>
      <c r="K586">
        <v>60</v>
      </c>
      <c r="L586" s="645">
        <v>43872</v>
      </c>
      <c r="M586" s="645">
        <v>43874</v>
      </c>
      <c r="N586" t="s">
        <v>6727</v>
      </c>
      <c r="O586">
        <v>7092000772</v>
      </c>
      <c r="P586" t="s">
        <v>3081</v>
      </c>
      <c r="S586" s="548">
        <v>1724</v>
      </c>
      <c r="T586" s="548">
        <v>30515</v>
      </c>
    </row>
    <row r="587" spans="1:20" x14ac:dyDescent="0.25">
      <c r="S587" t="s">
        <v>7077</v>
      </c>
      <c r="T587" t="s">
        <v>7078</v>
      </c>
    </row>
    <row r="588" spans="1:20" x14ac:dyDescent="0.25">
      <c r="A588">
        <v>7</v>
      </c>
      <c r="B588" s="645">
        <v>43873</v>
      </c>
      <c r="C588" s="645">
        <v>43873</v>
      </c>
      <c r="D588">
        <v>0</v>
      </c>
      <c r="E588">
        <v>30232050</v>
      </c>
      <c r="G588">
        <v>583</v>
      </c>
      <c r="H588" t="s">
        <v>6725</v>
      </c>
      <c r="I588" t="s">
        <v>6757</v>
      </c>
      <c r="J588" t="s">
        <v>3295</v>
      </c>
      <c r="K588">
        <v>60</v>
      </c>
      <c r="L588" s="645">
        <v>43872</v>
      </c>
      <c r="M588" s="645">
        <v>43874</v>
      </c>
      <c r="N588" t="s">
        <v>6727</v>
      </c>
      <c r="O588">
        <v>5150002575</v>
      </c>
      <c r="P588" t="s">
        <v>3081</v>
      </c>
      <c r="Q588">
        <v>8919856</v>
      </c>
      <c r="R588">
        <v>890002395848</v>
      </c>
      <c r="S588" s="548">
        <v>1534</v>
      </c>
      <c r="T588" s="548">
        <v>20709</v>
      </c>
    </row>
    <row r="589" spans="1:20" x14ac:dyDescent="0.25">
      <c r="A589">
        <v>7</v>
      </c>
      <c r="B589" s="645">
        <v>43873</v>
      </c>
      <c r="C589" s="645">
        <v>43873</v>
      </c>
      <c r="D589">
        <v>0</v>
      </c>
      <c r="G589">
        <v>583</v>
      </c>
      <c r="H589" t="s">
        <v>6725</v>
      </c>
      <c r="I589" t="s">
        <v>6757</v>
      </c>
      <c r="J589" t="s">
        <v>3295</v>
      </c>
      <c r="K589">
        <v>60</v>
      </c>
      <c r="L589" s="645">
        <v>43872</v>
      </c>
      <c r="M589" s="645">
        <v>43874</v>
      </c>
      <c r="N589" t="s">
        <v>6727</v>
      </c>
      <c r="O589">
        <v>5150078356</v>
      </c>
      <c r="P589" t="s">
        <v>3081</v>
      </c>
      <c r="S589" s="548">
        <v>3200</v>
      </c>
      <c r="T589" s="548">
        <v>22080</v>
      </c>
    </row>
    <row r="590" spans="1:20" x14ac:dyDescent="0.25">
      <c r="S590" t="s">
        <v>7079</v>
      </c>
      <c r="T590" t="s">
        <v>7080</v>
      </c>
    </row>
    <row r="591" spans="1:20" x14ac:dyDescent="0.25">
      <c r="A591">
        <v>7</v>
      </c>
      <c r="B591" s="645">
        <v>43875</v>
      </c>
      <c r="C591" s="645">
        <v>43873</v>
      </c>
      <c r="D591">
        <v>-2</v>
      </c>
      <c r="E591">
        <v>30232443</v>
      </c>
      <c r="G591">
        <v>69</v>
      </c>
      <c r="H591" t="s">
        <v>6752</v>
      </c>
      <c r="I591" t="s">
        <v>6753</v>
      </c>
      <c r="J591" t="s">
        <v>6754</v>
      </c>
      <c r="K591">
        <v>60</v>
      </c>
      <c r="L591" s="645">
        <v>43873</v>
      </c>
      <c r="M591" s="645">
        <v>43876</v>
      </c>
      <c r="O591">
        <v>69153</v>
      </c>
      <c r="P591" t="s">
        <v>3081</v>
      </c>
      <c r="S591">
        <v>504</v>
      </c>
      <c r="T591" s="548">
        <v>12600</v>
      </c>
    </row>
    <row r="592" spans="1:20" x14ac:dyDescent="0.25">
      <c r="A592">
        <v>7</v>
      </c>
      <c r="B592" s="645">
        <v>43875</v>
      </c>
      <c r="C592" s="645">
        <v>43873</v>
      </c>
      <c r="D592">
        <v>-2</v>
      </c>
      <c r="G592">
        <v>69</v>
      </c>
      <c r="H592" t="s">
        <v>6752</v>
      </c>
      <c r="I592" t="s">
        <v>6753</v>
      </c>
      <c r="J592" t="s">
        <v>6754</v>
      </c>
      <c r="K592">
        <v>60</v>
      </c>
      <c r="L592" s="645">
        <v>43873</v>
      </c>
      <c r="M592" s="645">
        <v>43876</v>
      </c>
      <c r="O592">
        <v>69154</v>
      </c>
      <c r="P592" t="s">
        <v>3081</v>
      </c>
      <c r="S592">
        <v>385</v>
      </c>
      <c r="T592" s="548">
        <v>1540</v>
      </c>
    </row>
    <row r="593" spans="1:20" x14ac:dyDescent="0.25">
      <c r="A593">
        <v>7</v>
      </c>
      <c r="B593" s="645">
        <v>43875</v>
      </c>
      <c r="C593" s="645">
        <v>43873</v>
      </c>
      <c r="D593">
        <v>-2</v>
      </c>
      <c r="G593">
        <v>69</v>
      </c>
      <c r="H593" t="s">
        <v>6752</v>
      </c>
      <c r="I593" t="s">
        <v>6753</v>
      </c>
      <c r="J593" t="s">
        <v>6754</v>
      </c>
      <c r="K593">
        <v>60</v>
      </c>
      <c r="L593" s="645">
        <v>43873</v>
      </c>
      <c r="M593" s="645">
        <v>43876</v>
      </c>
      <c r="O593">
        <v>69155</v>
      </c>
      <c r="P593" t="s">
        <v>3081</v>
      </c>
      <c r="S593">
        <v>504</v>
      </c>
      <c r="T593">
        <v>504</v>
      </c>
    </row>
    <row r="594" spans="1:20" x14ac:dyDescent="0.25">
      <c r="S594" t="s">
        <v>7081</v>
      </c>
      <c r="T594" t="s">
        <v>7082</v>
      </c>
    </row>
    <row r="595" spans="1:20" x14ac:dyDescent="0.25">
      <c r="A595">
        <v>7</v>
      </c>
      <c r="B595" s="645">
        <v>43874</v>
      </c>
      <c r="C595" s="645">
        <v>43874</v>
      </c>
      <c r="D595">
        <v>0</v>
      </c>
      <c r="E595">
        <v>30232639</v>
      </c>
      <c r="G595">
        <v>583</v>
      </c>
      <c r="H595" t="s">
        <v>6725</v>
      </c>
      <c r="I595" t="s">
        <v>6757</v>
      </c>
      <c r="J595" t="s">
        <v>3295</v>
      </c>
      <c r="K595">
        <v>60</v>
      </c>
      <c r="L595" s="645">
        <v>43873</v>
      </c>
      <c r="M595" s="645">
        <v>43875</v>
      </c>
      <c r="N595" t="s">
        <v>6727</v>
      </c>
      <c r="O595">
        <v>5150002574</v>
      </c>
      <c r="P595" t="s">
        <v>3081</v>
      </c>
      <c r="Q595">
        <v>8922240</v>
      </c>
      <c r="R595">
        <v>890002395848</v>
      </c>
      <c r="S595" s="548">
        <v>3168</v>
      </c>
      <c r="T595" s="548">
        <v>42768</v>
      </c>
    </row>
    <row r="596" spans="1:20" x14ac:dyDescent="0.25">
      <c r="S596" t="s">
        <v>7083</v>
      </c>
      <c r="T596" t="s">
        <v>6949</v>
      </c>
    </row>
    <row r="597" spans="1:20" x14ac:dyDescent="0.25">
      <c r="A597">
        <v>7</v>
      </c>
      <c r="B597" s="645">
        <v>43874</v>
      </c>
      <c r="C597" s="645">
        <v>43874</v>
      </c>
      <c r="D597">
        <v>0</v>
      </c>
      <c r="E597">
        <v>30232646</v>
      </c>
      <c r="G597">
        <v>583</v>
      </c>
      <c r="H597" t="s">
        <v>6725</v>
      </c>
      <c r="I597" t="s">
        <v>6757</v>
      </c>
      <c r="J597" t="s">
        <v>3295</v>
      </c>
      <c r="K597">
        <v>60</v>
      </c>
      <c r="L597" s="645">
        <v>43873</v>
      </c>
      <c r="M597" s="645">
        <v>43875</v>
      </c>
      <c r="N597" t="s">
        <v>6727</v>
      </c>
      <c r="O597">
        <v>5150078357</v>
      </c>
      <c r="P597" t="s">
        <v>3081</v>
      </c>
      <c r="Q597">
        <v>8922244</v>
      </c>
      <c r="R597">
        <v>890002395848</v>
      </c>
      <c r="S597" s="548">
        <v>6297</v>
      </c>
      <c r="T597" s="548">
        <v>43449</v>
      </c>
    </row>
    <row r="598" spans="1:20" x14ac:dyDescent="0.25">
      <c r="S598" t="s">
        <v>7084</v>
      </c>
      <c r="T598" t="s">
        <v>7085</v>
      </c>
    </row>
    <row r="599" spans="1:20" x14ac:dyDescent="0.25">
      <c r="A599">
        <v>7</v>
      </c>
      <c r="B599" s="645">
        <v>43874</v>
      </c>
      <c r="C599" s="645">
        <v>43874</v>
      </c>
      <c r="D599">
        <v>0</v>
      </c>
      <c r="E599">
        <v>30232652</v>
      </c>
      <c r="G599">
        <v>583</v>
      </c>
      <c r="H599" t="s">
        <v>6725</v>
      </c>
      <c r="I599" t="s">
        <v>6757</v>
      </c>
      <c r="J599" t="s">
        <v>3295</v>
      </c>
      <c r="K599">
        <v>60</v>
      </c>
      <c r="L599" s="645">
        <v>43873</v>
      </c>
      <c r="M599" s="645">
        <v>43875</v>
      </c>
      <c r="N599" t="s">
        <v>6727</v>
      </c>
      <c r="O599">
        <v>5150078354</v>
      </c>
      <c r="P599" t="s">
        <v>3081</v>
      </c>
      <c r="Q599">
        <v>8922250</v>
      </c>
      <c r="R599">
        <v>890002395848</v>
      </c>
      <c r="S599" s="548">
        <v>4920</v>
      </c>
      <c r="T599" s="548">
        <v>33948</v>
      </c>
    </row>
    <row r="600" spans="1:20" x14ac:dyDescent="0.25">
      <c r="S600" t="s">
        <v>7086</v>
      </c>
      <c r="T600" t="s">
        <v>7087</v>
      </c>
    </row>
    <row r="601" spans="1:20" x14ac:dyDescent="0.25">
      <c r="A601">
        <v>7</v>
      </c>
      <c r="B601" s="645">
        <v>43874</v>
      </c>
      <c r="C601" s="645">
        <v>43874</v>
      </c>
      <c r="D601">
        <v>0</v>
      </c>
      <c r="E601">
        <v>30232658</v>
      </c>
      <c r="G601">
        <v>583</v>
      </c>
      <c r="H601" t="s">
        <v>6725</v>
      </c>
      <c r="I601" t="s">
        <v>6757</v>
      </c>
      <c r="J601" t="s">
        <v>3295</v>
      </c>
      <c r="K601">
        <v>60</v>
      </c>
      <c r="L601" s="645">
        <v>43873</v>
      </c>
      <c r="M601" s="645">
        <v>43875</v>
      </c>
      <c r="N601" t="s">
        <v>6727</v>
      </c>
      <c r="O601">
        <v>5150002574</v>
      </c>
      <c r="P601" t="s">
        <v>3081</v>
      </c>
      <c r="Q601">
        <v>8922248</v>
      </c>
      <c r="R601">
        <v>890002395848</v>
      </c>
      <c r="S601" s="548">
        <v>1819</v>
      </c>
      <c r="T601" s="548">
        <v>24557</v>
      </c>
    </row>
    <row r="602" spans="1:20" x14ac:dyDescent="0.25">
      <c r="A602">
        <v>7</v>
      </c>
      <c r="B602" s="645">
        <v>43874</v>
      </c>
      <c r="C602" s="645">
        <v>43874</v>
      </c>
      <c r="D602">
        <v>0</v>
      </c>
      <c r="G602">
        <v>583</v>
      </c>
      <c r="H602" t="s">
        <v>6725</v>
      </c>
      <c r="I602" t="s">
        <v>6757</v>
      </c>
      <c r="J602" t="s">
        <v>3295</v>
      </c>
      <c r="K602">
        <v>60</v>
      </c>
      <c r="L602" s="645">
        <v>43873</v>
      </c>
      <c r="M602" s="645">
        <v>43875</v>
      </c>
      <c r="N602" t="s">
        <v>6727</v>
      </c>
      <c r="O602">
        <v>5150078353</v>
      </c>
      <c r="P602" t="s">
        <v>3081</v>
      </c>
      <c r="S602" s="548">
        <v>1381</v>
      </c>
      <c r="T602" s="548">
        <v>9529</v>
      </c>
    </row>
    <row r="603" spans="1:20" x14ac:dyDescent="0.25">
      <c r="A603">
        <v>7</v>
      </c>
      <c r="B603" s="645">
        <v>43874</v>
      </c>
      <c r="C603" s="645">
        <v>43874</v>
      </c>
      <c r="D603">
        <v>0</v>
      </c>
      <c r="G603">
        <v>583</v>
      </c>
      <c r="H603" t="s">
        <v>6725</v>
      </c>
      <c r="I603" t="s">
        <v>6757</v>
      </c>
      <c r="J603" t="s">
        <v>3295</v>
      </c>
      <c r="K603">
        <v>60</v>
      </c>
      <c r="L603" s="645">
        <v>43873</v>
      </c>
      <c r="M603" s="645">
        <v>43875</v>
      </c>
      <c r="N603" t="s">
        <v>6727</v>
      </c>
      <c r="O603">
        <v>5150078356</v>
      </c>
      <c r="P603" t="s">
        <v>3081</v>
      </c>
      <c r="S603">
        <v>969</v>
      </c>
      <c r="T603" s="548">
        <v>6686</v>
      </c>
    </row>
    <row r="604" spans="1:20" x14ac:dyDescent="0.25">
      <c r="S604" t="s">
        <v>7088</v>
      </c>
      <c r="T604" t="s">
        <v>7089</v>
      </c>
    </row>
    <row r="605" spans="1:20" x14ac:dyDescent="0.25">
      <c r="A605">
        <v>7</v>
      </c>
      <c r="B605" s="645">
        <v>43874</v>
      </c>
      <c r="C605" s="645">
        <v>43874</v>
      </c>
      <c r="D605">
        <v>0</v>
      </c>
      <c r="E605">
        <v>30233126</v>
      </c>
      <c r="G605">
        <v>583</v>
      </c>
      <c r="H605" t="s">
        <v>6725</v>
      </c>
      <c r="I605" t="s">
        <v>6757</v>
      </c>
      <c r="J605" t="s">
        <v>3295</v>
      </c>
      <c r="K605">
        <v>60</v>
      </c>
      <c r="L605" s="645">
        <v>43874</v>
      </c>
      <c r="M605" s="645">
        <v>43874</v>
      </c>
      <c r="N605" t="s">
        <v>6727</v>
      </c>
      <c r="O605">
        <v>5150005685</v>
      </c>
      <c r="P605" t="s">
        <v>3081</v>
      </c>
      <c r="Q605">
        <v>8922242</v>
      </c>
      <c r="R605">
        <v>890002395848</v>
      </c>
      <c r="S605">
        <v>740</v>
      </c>
      <c r="T605" s="548">
        <v>7400</v>
      </c>
    </row>
    <row r="606" spans="1:20" x14ac:dyDescent="0.25">
      <c r="A606">
        <v>7</v>
      </c>
      <c r="B606" s="645">
        <v>43874</v>
      </c>
      <c r="C606" s="645">
        <v>43874</v>
      </c>
      <c r="D606">
        <v>0</v>
      </c>
      <c r="G606">
        <v>583</v>
      </c>
      <c r="H606" t="s">
        <v>6725</v>
      </c>
      <c r="I606" t="s">
        <v>6757</v>
      </c>
      <c r="J606" t="s">
        <v>3295</v>
      </c>
      <c r="K606">
        <v>60</v>
      </c>
      <c r="L606" s="645">
        <v>43874</v>
      </c>
      <c r="M606" s="645">
        <v>43874</v>
      </c>
      <c r="N606" t="s">
        <v>6727</v>
      </c>
      <c r="O606">
        <v>5150010860</v>
      </c>
      <c r="P606" t="s">
        <v>3081</v>
      </c>
      <c r="S606" s="548">
        <v>1866</v>
      </c>
      <c r="T606" s="548">
        <v>14182</v>
      </c>
    </row>
    <row r="607" spans="1:20" x14ac:dyDescent="0.25">
      <c r="A607">
        <v>7</v>
      </c>
      <c r="B607" s="645">
        <v>43874</v>
      </c>
      <c r="C607" s="645">
        <v>43874</v>
      </c>
      <c r="D607">
        <v>0</v>
      </c>
      <c r="G607">
        <v>583</v>
      </c>
      <c r="H607" t="s">
        <v>6725</v>
      </c>
      <c r="I607" t="s">
        <v>6757</v>
      </c>
      <c r="J607" t="s">
        <v>3295</v>
      </c>
      <c r="K607">
        <v>60</v>
      </c>
      <c r="L607" s="645">
        <v>43874</v>
      </c>
      <c r="M607" s="645">
        <v>43874</v>
      </c>
      <c r="N607" t="s">
        <v>6727</v>
      </c>
      <c r="O607">
        <v>5150024801</v>
      </c>
      <c r="P607" t="s">
        <v>3081</v>
      </c>
      <c r="S607" s="548">
        <v>1109</v>
      </c>
      <c r="T607" s="548">
        <v>14750</v>
      </c>
    </row>
    <row r="608" spans="1:20" x14ac:dyDescent="0.25">
      <c r="S608" t="s">
        <v>7090</v>
      </c>
      <c r="T608" t="s">
        <v>7091</v>
      </c>
    </row>
    <row r="609" spans="1:20" x14ac:dyDescent="0.25">
      <c r="A609">
        <v>7</v>
      </c>
      <c r="B609" s="645">
        <v>43875</v>
      </c>
      <c r="C609" s="645">
        <v>43875</v>
      </c>
      <c r="D609">
        <v>0</v>
      </c>
      <c r="E609">
        <v>30233155</v>
      </c>
      <c r="G609">
        <v>583</v>
      </c>
      <c r="H609" t="s">
        <v>6725</v>
      </c>
      <c r="I609" t="s">
        <v>6757</v>
      </c>
      <c r="J609" t="s">
        <v>3295</v>
      </c>
      <c r="K609">
        <v>60</v>
      </c>
      <c r="L609" s="645">
        <v>43874</v>
      </c>
      <c r="M609" s="645">
        <v>43878</v>
      </c>
      <c r="N609" t="s">
        <v>6727</v>
      </c>
      <c r="O609">
        <v>5150024351</v>
      </c>
      <c r="P609" t="s">
        <v>3081</v>
      </c>
      <c r="Q609">
        <v>8924482</v>
      </c>
      <c r="R609">
        <v>890002395848</v>
      </c>
      <c r="S609" s="548">
        <v>6552</v>
      </c>
      <c r="T609" s="548">
        <v>42588</v>
      </c>
    </row>
    <row r="610" spans="1:20" x14ac:dyDescent="0.25">
      <c r="S610" t="s">
        <v>6758</v>
      </c>
      <c r="T610" t="s">
        <v>6759</v>
      </c>
    </row>
    <row r="611" spans="1:20" x14ac:dyDescent="0.25">
      <c r="A611">
        <v>7</v>
      </c>
      <c r="B611" s="645">
        <v>43875</v>
      </c>
      <c r="C611" s="645">
        <v>43875</v>
      </c>
      <c r="D611">
        <v>0</v>
      </c>
      <c r="E611">
        <v>30233164</v>
      </c>
      <c r="G611">
        <v>583</v>
      </c>
      <c r="H611" t="s">
        <v>6725</v>
      </c>
      <c r="I611" t="s">
        <v>6757</v>
      </c>
      <c r="J611" t="s">
        <v>3295</v>
      </c>
      <c r="K611">
        <v>60</v>
      </c>
      <c r="L611" s="645">
        <v>43874</v>
      </c>
      <c r="M611" s="645">
        <v>43878</v>
      </c>
      <c r="N611" t="s">
        <v>6727</v>
      </c>
      <c r="O611">
        <v>5150024351</v>
      </c>
      <c r="P611" t="s">
        <v>3081</v>
      </c>
      <c r="Q611">
        <v>8924484</v>
      </c>
      <c r="R611">
        <v>890002395848</v>
      </c>
      <c r="S611" s="548">
        <v>6552</v>
      </c>
      <c r="T611" s="548">
        <v>42588</v>
      </c>
    </row>
    <row r="612" spans="1:20" x14ac:dyDescent="0.25">
      <c r="S612" t="s">
        <v>6758</v>
      </c>
      <c r="T612" t="s">
        <v>6759</v>
      </c>
    </row>
    <row r="613" spans="1:20" x14ac:dyDescent="0.25">
      <c r="A613">
        <v>7</v>
      </c>
      <c r="B613" s="645">
        <v>43875</v>
      </c>
      <c r="C613" s="645">
        <v>43875</v>
      </c>
      <c r="D613">
        <v>0</v>
      </c>
      <c r="E613">
        <v>30233165</v>
      </c>
      <c r="G613">
        <v>583</v>
      </c>
      <c r="H613" t="s">
        <v>6725</v>
      </c>
      <c r="I613" t="s">
        <v>6757</v>
      </c>
      <c r="J613" t="s">
        <v>3295</v>
      </c>
      <c r="K613">
        <v>60</v>
      </c>
      <c r="L613" s="645">
        <v>43874</v>
      </c>
      <c r="M613" s="645">
        <v>43878</v>
      </c>
      <c r="N613" t="s">
        <v>6727</v>
      </c>
      <c r="O613">
        <v>5150024351</v>
      </c>
      <c r="P613" t="s">
        <v>3081</v>
      </c>
      <c r="Q613">
        <v>8924486</v>
      </c>
      <c r="R613">
        <v>890002395848</v>
      </c>
      <c r="S613" s="548">
        <v>6048</v>
      </c>
      <c r="T613" s="548">
        <v>39312</v>
      </c>
    </row>
    <row r="614" spans="1:20" x14ac:dyDescent="0.25">
      <c r="S614" t="s">
        <v>7092</v>
      </c>
      <c r="T614" t="s">
        <v>7093</v>
      </c>
    </row>
    <row r="615" spans="1:20" x14ac:dyDescent="0.25">
      <c r="A615">
        <v>7</v>
      </c>
      <c r="B615" s="645">
        <v>43875</v>
      </c>
      <c r="C615" s="645">
        <v>43875</v>
      </c>
      <c r="D615">
        <v>0</v>
      </c>
      <c r="E615">
        <v>30233167</v>
      </c>
      <c r="G615">
        <v>583</v>
      </c>
      <c r="H615" t="s">
        <v>6725</v>
      </c>
      <c r="I615" t="s">
        <v>6757</v>
      </c>
      <c r="J615" t="s">
        <v>3295</v>
      </c>
      <c r="K615">
        <v>60</v>
      </c>
      <c r="L615" s="645">
        <v>43874</v>
      </c>
      <c r="M615" s="645">
        <v>43878</v>
      </c>
      <c r="N615" t="s">
        <v>6727</v>
      </c>
      <c r="O615">
        <v>5150000315</v>
      </c>
      <c r="P615" t="s">
        <v>3081</v>
      </c>
      <c r="Q615">
        <v>8924480</v>
      </c>
      <c r="R615">
        <v>890002395848</v>
      </c>
      <c r="S615">
        <v>798</v>
      </c>
      <c r="T615" s="548">
        <v>42853</v>
      </c>
    </row>
    <row r="616" spans="1:20" x14ac:dyDescent="0.25">
      <c r="S616" t="s">
        <v>6764</v>
      </c>
      <c r="T616" t="s">
        <v>6765</v>
      </c>
    </row>
    <row r="617" spans="1:20" x14ac:dyDescent="0.25">
      <c r="A617">
        <v>7</v>
      </c>
      <c r="B617" s="645">
        <v>43875</v>
      </c>
      <c r="C617" s="645">
        <v>43875</v>
      </c>
      <c r="D617">
        <v>0</v>
      </c>
      <c r="E617">
        <v>30233168</v>
      </c>
      <c r="G617">
        <v>583</v>
      </c>
      <c r="H617" t="s">
        <v>6725</v>
      </c>
      <c r="I617" t="s">
        <v>6757</v>
      </c>
      <c r="J617" t="s">
        <v>3295</v>
      </c>
      <c r="K617">
        <v>60</v>
      </c>
      <c r="L617" s="645">
        <v>43874</v>
      </c>
      <c r="M617" s="645">
        <v>43878</v>
      </c>
      <c r="N617" t="s">
        <v>6727</v>
      </c>
      <c r="O617">
        <v>5150003505</v>
      </c>
      <c r="P617" t="s">
        <v>3081</v>
      </c>
      <c r="Q617">
        <v>8924492</v>
      </c>
      <c r="R617">
        <v>890002395848</v>
      </c>
      <c r="S617">
        <v>369</v>
      </c>
      <c r="T617" s="548">
        <v>20590</v>
      </c>
    </row>
    <row r="618" spans="1:20" x14ac:dyDescent="0.25">
      <c r="A618">
        <v>7</v>
      </c>
      <c r="B618" s="645">
        <v>43875</v>
      </c>
      <c r="C618" s="645">
        <v>43875</v>
      </c>
      <c r="D618">
        <v>0</v>
      </c>
      <c r="G618">
        <v>583</v>
      </c>
      <c r="H618" t="s">
        <v>6725</v>
      </c>
      <c r="I618" t="s">
        <v>6757</v>
      </c>
      <c r="J618" t="s">
        <v>3295</v>
      </c>
      <c r="K618">
        <v>60</v>
      </c>
      <c r="L618" s="645">
        <v>43874</v>
      </c>
      <c r="M618" s="645">
        <v>43878</v>
      </c>
      <c r="N618" t="s">
        <v>6727</v>
      </c>
      <c r="O618">
        <v>5150005122</v>
      </c>
      <c r="P618" t="s">
        <v>3081</v>
      </c>
      <c r="S618">
        <v>66</v>
      </c>
      <c r="T618" s="548">
        <v>3056</v>
      </c>
    </row>
    <row r="619" spans="1:20" x14ac:dyDescent="0.25">
      <c r="A619">
        <v>7</v>
      </c>
      <c r="B619" s="645">
        <v>43875</v>
      </c>
      <c r="C619" s="645">
        <v>43875</v>
      </c>
      <c r="D619">
        <v>0</v>
      </c>
      <c r="G619">
        <v>583</v>
      </c>
      <c r="H619" t="s">
        <v>6725</v>
      </c>
      <c r="I619" t="s">
        <v>6757</v>
      </c>
      <c r="J619" t="s">
        <v>3295</v>
      </c>
      <c r="K619">
        <v>60</v>
      </c>
      <c r="L619" s="645">
        <v>43874</v>
      </c>
      <c r="M619" s="645">
        <v>43878</v>
      </c>
      <c r="N619" t="s">
        <v>6727</v>
      </c>
      <c r="O619">
        <v>5150040126</v>
      </c>
      <c r="P619" t="s">
        <v>3081</v>
      </c>
      <c r="S619" s="548">
        <v>1201</v>
      </c>
      <c r="T619" s="548">
        <v>12731</v>
      </c>
    </row>
    <row r="620" spans="1:20" x14ac:dyDescent="0.25">
      <c r="S620" t="s">
        <v>7094</v>
      </c>
      <c r="T620" t="s">
        <v>7095</v>
      </c>
    </row>
    <row r="621" spans="1:20" x14ac:dyDescent="0.25">
      <c r="A621">
        <v>7</v>
      </c>
      <c r="B621" s="645">
        <v>43875</v>
      </c>
      <c r="C621" s="645">
        <v>43875</v>
      </c>
      <c r="D621">
        <v>0</v>
      </c>
      <c r="E621">
        <v>30233170</v>
      </c>
      <c r="G621">
        <v>583</v>
      </c>
      <c r="H621" t="s">
        <v>6725</v>
      </c>
      <c r="I621" t="s">
        <v>6757</v>
      </c>
      <c r="J621" t="s">
        <v>3295</v>
      </c>
      <c r="K621">
        <v>60</v>
      </c>
      <c r="L621" s="645">
        <v>43874</v>
      </c>
      <c r="M621" s="645">
        <v>43878</v>
      </c>
      <c r="N621" t="s">
        <v>6727</v>
      </c>
      <c r="O621">
        <v>5150024351</v>
      </c>
      <c r="P621" t="s">
        <v>3081</v>
      </c>
      <c r="Q621">
        <v>8924490</v>
      </c>
      <c r="R621">
        <v>890002395848</v>
      </c>
      <c r="S621">
        <v>756</v>
      </c>
      <c r="T621" s="548">
        <v>4914</v>
      </c>
    </row>
    <row r="622" spans="1:20" x14ac:dyDescent="0.25">
      <c r="A622">
        <v>7</v>
      </c>
      <c r="B622" s="645">
        <v>43875</v>
      </c>
      <c r="C622" s="645">
        <v>43875</v>
      </c>
      <c r="D622">
        <v>0</v>
      </c>
      <c r="G622">
        <v>583</v>
      </c>
      <c r="H622" t="s">
        <v>6725</v>
      </c>
      <c r="I622" t="s">
        <v>6757</v>
      </c>
      <c r="J622" t="s">
        <v>3295</v>
      </c>
      <c r="K622">
        <v>60</v>
      </c>
      <c r="L622" s="645">
        <v>43874</v>
      </c>
      <c r="M622" s="645">
        <v>43878</v>
      </c>
      <c r="N622" t="s">
        <v>6727</v>
      </c>
      <c r="O622">
        <v>5150040128</v>
      </c>
      <c r="P622" t="s">
        <v>3081</v>
      </c>
      <c r="S622" s="548">
        <v>2376</v>
      </c>
      <c r="T622" s="548">
        <v>24948</v>
      </c>
    </row>
    <row r="623" spans="1:20" x14ac:dyDescent="0.25">
      <c r="A623">
        <v>7</v>
      </c>
      <c r="B623" s="645">
        <v>43875</v>
      </c>
      <c r="C623" s="645">
        <v>43875</v>
      </c>
      <c r="D623">
        <v>0</v>
      </c>
      <c r="G623">
        <v>583</v>
      </c>
      <c r="H623" t="s">
        <v>6725</v>
      </c>
      <c r="I623" t="s">
        <v>6757</v>
      </c>
      <c r="J623" t="s">
        <v>3295</v>
      </c>
      <c r="K623">
        <v>60</v>
      </c>
      <c r="L623" s="645">
        <v>43874</v>
      </c>
      <c r="M623" s="645">
        <v>43878</v>
      </c>
      <c r="N623" t="s">
        <v>6727</v>
      </c>
      <c r="O623">
        <v>5150078353</v>
      </c>
      <c r="P623" t="s">
        <v>3081</v>
      </c>
      <c r="S623" s="548">
        <v>1140</v>
      </c>
      <c r="T623" s="548">
        <v>7866</v>
      </c>
    </row>
    <row r="624" spans="1:20" x14ac:dyDescent="0.25">
      <c r="S624" t="s">
        <v>7096</v>
      </c>
      <c r="T624" t="s">
        <v>7097</v>
      </c>
    </row>
    <row r="625" spans="1:20" x14ac:dyDescent="0.25">
      <c r="A625">
        <v>7</v>
      </c>
      <c r="B625" s="645">
        <v>43875</v>
      </c>
      <c r="C625" s="645">
        <v>43875</v>
      </c>
      <c r="D625">
        <v>0</v>
      </c>
      <c r="E625">
        <v>30233172</v>
      </c>
      <c r="G625">
        <v>583</v>
      </c>
      <c r="H625" t="s">
        <v>6725</v>
      </c>
      <c r="I625" t="s">
        <v>6757</v>
      </c>
      <c r="J625" t="s">
        <v>3295</v>
      </c>
      <c r="K625">
        <v>60</v>
      </c>
      <c r="L625" s="645">
        <v>43874</v>
      </c>
      <c r="M625" s="645">
        <v>43878</v>
      </c>
      <c r="N625" t="s">
        <v>6727</v>
      </c>
      <c r="O625">
        <v>5150000315</v>
      </c>
      <c r="P625" t="s">
        <v>3081</v>
      </c>
      <c r="Q625">
        <v>8924488</v>
      </c>
      <c r="R625">
        <v>890002395848</v>
      </c>
      <c r="S625">
        <v>794</v>
      </c>
      <c r="T625" s="548">
        <v>42638</v>
      </c>
    </row>
    <row r="626" spans="1:20" x14ac:dyDescent="0.25">
      <c r="S626" t="s">
        <v>7098</v>
      </c>
      <c r="T626" t="s">
        <v>7099</v>
      </c>
    </row>
    <row r="627" spans="1:20" x14ac:dyDescent="0.25">
      <c r="A627">
        <v>7</v>
      </c>
      <c r="B627" s="645">
        <v>43878</v>
      </c>
      <c r="C627" s="645">
        <v>43878</v>
      </c>
      <c r="D627">
        <v>0</v>
      </c>
      <c r="E627">
        <v>30233681</v>
      </c>
      <c r="G627">
        <v>583</v>
      </c>
      <c r="H627" t="s">
        <v>6725</v>
      </c>
      <c r="I627" t="s">
        <v>6757</v>
      </c>
      <c r="J627" t="s">
        <v>3295</v>
      </c>
      <c r="K627">
        <v>60</v>
      </c>
      <c r="L627" s="645">
        <v>43875</v>
      </c>
      <c r="M627" s="645">
        <v>43878</v>
      </c>
      <c r="N627" t="s">
        <v>6727</v>
      </c>
      <c r="O627">
        <v>5150000310</v>
      </c>
      <c r="P627" t="s">
        <v>3081</v>
      </c>
      <c r="Q627">
        <v>8926187</v>
      </c>
      <c r="R627">
        <v>890002395848</v>
      </c>
      <c r="S627">
        <v>794</v>
      </c>
      <c r="T627" s="548">
        <v>42638</v>
      </c>
    </row>
    <row r="628" spans="1:20" x14ac:dyDescent="0.25">
      <c r="S628" t="s">
        <v>7098</v>
      </c>
      <c r="T628" t="s">
        <v>7099</v>
      </c>
    </row>
    <row r="629" spans="1:20" x14ac:dyDescent="0.25">
      <c r="A629">
        <v>7</v>
      </c>
      <c r="B629" s="645">
        <v>43878</v>
      </c>
      <c r="C629" s="645">
        <v>43878</v>
      </c>
      <c r="D629">
        <v>0</v>
      </c>
      <c r="E629">
        <v>30233682</v>
      </c>
      <c r="G629">
        <v>583</v>
      </c>
      <c r="H629" t="s">
        <v>6725</v>
      </c>
      <c r="I629" t="s">
        <v>6757</v>
      </c>
      <c r="J629" t="s">
        <v>3295</v>
      </c>
      <c r="K629">
        <v>60</v>
      </c>
      <c r="L629" s="645">
        <v>43875</v>
      </c>
      <c r="M629" s="645">
        <v>43878</v>
      </c>
      <c r="N629" t="s">
        <v>6727</v>
      </c>
      <c r="O629">
        <v>5150001180</v>
      </c>
      <c r="P629" t="s">
        <v>3081</v>
      </c>
      <c r="Q629">
        <v>8926189</v>
      </c>
      <c r="R629">
        <v>890002395848</v>
      </c>
      <c r="S629">
        <v>644</v>
      </c>
      <c r="T629" s="548">
        <v>34583</v>
      </c>
    </row>
    <row r="630" spans="1:20" x14ac:dyDescent="0.25">
      <c r="S630" t="s">
        <v>7100</v>
      </c>
      <c r="T630" t="s">
        <v>7101</v>
      </c>
    </row>
    <row r="631" spans="1:20" x14ac:dyDescent="0.25">
      <c r="A631">
        <v>7</v>
      </c>
      <c r="B631" s="645">
        <v>43878</v>
      </c>
      <c r="C631" s="645">
        <v>43878</v>
      </c>
      <c r="D631">
        <v>0</v>
      </c>
      <c r="E631">
        <v>30233683</v>
      </c>
      <c r="G631">
        <v>583</v>
      </c>
      <c r="H631" t="s">
        <v>6725</v>
      </c>
      <c r="I631" t="s">
        <v>6757</v>
      </c>
      <c r="J631" t="s">
        <v>3295</v>
      </c>
      <c r="K631">
        <v>60</v>
      </c>
      <c r="L631" s="645">
        <v>43875</v>
      </c>
      <c r="M631" s="645">
        <v>43878</v>
      </c>
      <c r="N631" t="s">
        <v>6727</v>
      </c>
      <c r="O631">
        <v>5150003501</v>
      </c>
      <c r="P631" t="s">
        <v>3081</v>
      </c>
      <c r="Q631">
        <v>8926191</v>
      </c>
      <c r="R631">
        <v>890002395848</v>
      </c>
      <c r="S631">
        <v>748</v>
      </c>
      <c r="T631" s="548">
        <v>39046</v>
      </c>
    </row>
    <row r="632" spans="1:20" x14ac:dyDescent="0.25">
      <c r="S632" t="s">
        <v>7102</v>
      </c>
      <c r="T632" t="s">
        <v>7103</v>
      </c>
    </row>
    <row r="633" spans="1:20" x14ac:dyDescent="0.25">
      <c r="A633">
        <v>7</v>
      </c>
      <c r="B633" s="645">
        <v>43878</v>
      </c>
      <c r="C633" s="645">
        <v>43878</v>
      </c>
      <c r="D633">
        <v>0</v>
      </c>
      <c r="E633">
        <v>30233684</v>
      </c>
      <c r="G633">
        <v>583</v>
      </c>
      <c r="H633" t="s">
        <v>6725</v>
      </c>
      <c r="I633" t="s">
        <v>6757</v>
      </c>
      <c r="J633" t="s">
        <v>3295</v>
      </c>
      <c r="K633">
        <v>60</v>
      </c>
      <c r="L633" s="645">
        <v>43875</v>
      </c>
      <c r="M633" s="645">
        <v>43878</v>
      </c>
      <c r="N633" t="s">
        <v>6727</v>
      </c>
      <c r="O633">
        <v>5150003501</v>
      </c>
      <c r="P633" t="s">
        <v>3081</v>
      </c>
      <c r="Q633">
        <v>8926193</v>
      </c>
      <c r="R633">
        <v>890002395848</v>
      </c>
      <c r="S633">
        <v>120</v>
      </c>
      <c r="T633" s="548">
        <v>6264</v>
      </c>
    </row>
    <row r="634" spans="1:20" x14ac:dyDescent="0.25">
      <c r="A634">
        <v>7</v>
      </c>
      <c r="B634" s="645">
        <v>43878</v>
      </c>
      <c r="C634" s="645">
        <v>43878</v>
      </c>
      <c r="D634">
        <v>0</v>
      </c>
      <c r="G634">
        <v>583</v>
      </c>
      <c r="H634" t="s">
        <v>6725</v>
      </c>
      <c r="I634" t="s">
        <v>6757</v>
      </c>
      <c r="J634" t="s">
        <v>3295</v>
      </c>
      <c r="K634">
        <v>60</v>
      </c>
      <c r="L634" s="645">
        <v>43875</v>
      </c>
      <c r="M634" s="645">
        <v>43878</v>
      </c>
      <c r="N634" t="s">
        <v>6727</v>
      </c>
      <c r="O634">
        <v>5150003503</v>
      </c>
      <c r="P634" t="s">
        <v>3081</v>
      </c>
      <c r="S634">
        <v>323</v>
      </c>
      <c r="T634" s="548">
        <v>16861</v>
      </c>
    </row>
    <row r="635" spans="1:20" x14ac:dyDescent="0.25">
      <c r="S635" t="s">
        <v>7104</v>
      </c>
      <c r="T635" t="s">
        <v>7105</v>
      </c>
    </row>
    <row r="636" spans="1:20" x14ac:dyDescent="0.25">
      <c r="A636">
        <v>7</v>
      </c>
      <c r="B636" s="645">
        <v>43878</v>
      </c>
      <c r="C636" s="645">
        <v>43878</v>
      </c>
      <c r="D636">
        <v>0</v>
      </c>
      <c r="E636">
        <v>30233685</v>
      </c>
      <c r="G636">
        <v>583</v>
      </c>
      <c r="H636" t="s">
        <v>6725</v>
      </c>
      <c r="I636" t="s">
        <v>6757</v>
      </c>
      <c r="J636" t="s">
        <v>3295</v>
      </c>
      <c r="K636">
        <v>60</v>
      </c>
      <c r="L636" s="645">
        <v>43875</v>
      </c>
      <c r="M636" s="645">
        <v>43878</v>
      </c>
      <c r="N636" t="s">
        <v>6727</v>
      </c>
      <c r="O636">
        <v>5150000315</v>
      </c>
      <c r="P636" t="s">
        <v>3081</v>
      </c>
      <c r="Q636">
        <v>8926195</v>
      </c>
      <c r="R636">
        <v>890002395848</v>
      </c>
      <c r="S636">
        <v>714</v>
      </c>
      <c r="T636" s="548">
        <v>38342</v>
      </c>
    </row>
    <row r="637" spans="1:20" x14ac:dyDescent="0.25">
      <c r="S637" t="s">
        <v>7106</v>
      </c>
      <c r="T637" t="s">
        <v>7107</v>
      </c>
    </row>
    <row r="638" spans="1:20" x14ac:dyDescent="0.25">
      <c r="A638">
        <v>7</v>
      </c>
      <c r="B638" s="645">
        <v>43878</v>
      </c>
      <c r="C638" s="645">
        <v>43878</v>
      </c>
      <c r="D638">
        <v>0</v>
      </c>
      <c r="E638">
        <v>30233687</v>
      </c>
      <c r="G638">
        <v>583</v>
      </c>
      <c r="H638" t="s">
        <v>6725</v>
      </c>
      <c r="I638" t="s">
        <v>6757</v>
      </c>
      <c r="J638" t="s">
        <v>3295</v>
      </c>
      <c r="K638">
        <v>60</v>
      </c>
      <c r="L638" s="645">
        <v>43875</v>
      </c>
      <c r="M638" s="645">
        <v>43878</v>
      </c>
      <c r="N638" t="s">
        <v>6727</v>
      </c>
      <c r="O638">
        <v>5150001180</v>
      </c>
      <c r="P638" t="s">
        <v>3081</v>
      </c>
      <c r="Q638">
        <v>8926199</v>
      </c>
      <c r="R638">
        <v>890002395848</v>
      </c>
      <c r="S638">
        <v>252</v>
      </c>
      <c r="T638" s="548">
        <v>13532</v>
      </c>
    </row>
    <row r="639" spans="1:20" x14ac:dyDescent="0.25">
      <c r="A639">
        <v>7</v>
      </c>
      <c r="B639" s="645">
        <v>43878</v>
      </c>
      <c r="C639" s="645">
        <v>43878</v>
      </c>
      <c r="D639">
        <v>0</v>
      </c>
      <c r="G639">
        <v>583</v>
      </c>
      <c r="H639" t="s">
        <v>6725</v>
      </c>
      <c r="I639" t="s">
        <v>6757</v>
      </c>
      <c r="J639" t="s">
        <v>3295</v>
      </c>
      <c r="K639">
        <v>60</v>
      </c>
      <c r="L639" s="645">
        <v>43875</v>
      </c>
      <c r="M639" s="645">
        <v>43878</v>
      </c>
      <c r="N639" t="s">
        <v>6727</v>
      </c>
      <c r="O639">
        <v>5150003502</v>
      </c>
      <c r="P639" t="s">
        <v>3081</v>
      </c>
      <c r="S639">
        <v>355</v>
      </c>
      <c r="T639" s="548">
        <v>18531</v>
      </c>
    </row>
    <row r="640" spans="1:20" x14ac:dyDescent="0.25">
      <c r="S640" t="s">
        <v>7108</v>
      </c>
      <c r="T640" t="s">
        <v>7109</v>
      </c>
    </row>
    <row r="641" spans="1:20" x14ac:dyDescent="0.25">
      <c r="A641">
        <v>7</v>
      </c>
      <c r="B641" s="645">
        <v>43878</v>
      </c>
      <c r="C641" s="645">
        <v>43878</v>
      </c>
      <c r="D641">
        <v>0</v>
      </c>
      <c r="E641">
        <v>30233918</v>
      </c>
      <c r="G641">
        <v>583</v>
      </c>
      <c r="H641" t="s">
        <v>6725</v>
      </c>
      <c r="I641" t="s">
        <v>6757</v>
      </c>
      <c r="J641" t="s">
        <v>3295</v>
      </c>
      <c r="K641">
        <v>60</v>
      </c>
      <c r="L641" s="645">
        <v>43878</v>
      </c>
      <c r="M641" s="645">
        <v>43878</v>
      </c>
      <c r="N641" t="s">
        <v>6727</v>
      </c>
      <c r="O641">
        <v>5150078353</v>
      </c>
      <c r="P641" t="s">
        <v>3081</v>
      </c>
      <c r="Q641">
        <v>8926193</v>
      </c>
      <c r="R641">
        <v>890002395848</v>
      </c>
      <c r="S641" s="548">
        <v>2912</v>
      </c>
      <c r="T641" s="548">
        <v>20093</v>
      </c>
    </row>
    <row r="642" spans="1:20" x14ac:dyDescent="0.25">
      <c r="S642" t="s">
        <v>7110</v>
      </c>
      <c r="T642" t="s">
        <v>7111</v>
      </c>
    </row>
    <row r="643" spans="1:20" x14ac:dyDescent="0.25">
      <c r="A643">
        <v>7</v>
      </c>
      <c r="B643" s="645">
        <v>43879</v>
      </c>
      <c r="C643" s="645">
        <v>43879</v>
      </c>
      <c r="D643">
        <v>0</v>
      </c>
      <c r="E643">
        <v>30234040</v>
      </c>
      <c r="G643">
        <v>583</v>
      </c>
      <c r="H643" t="s">
        <v>6725</v>
      </c>
      <c r="I643" t="s">
        <v>6757</v>
      </c>
      <c r="J643" t="s">
        <v>3295</v>
      </c>
      <c r="K643">
        <v>60</v>
      </c>
      <c r="L643" s="645">
        <v>43878</v>
      </c>
      <c r="M643" s="645">
        <v>43880</v>
      </c>
      <c r="N643" t="s">
        <v>6727</v>
      </c>
      <c r="O643">
        <v>5150000328</v>
      </c>
      <c r="P643" t="s">
        <v>3081</v>
      </c>
      <c r="Q643">
        <v>8931383</v>
      </c>
      <c r="R643">
        <v>890002395848</v>
      </c>
      <c r="S643" s="548">
        <v>1321</v>
      </c>
      <c r="T643" s="548">
        <v>42536</v>
      </c>
    </row>
    <row r="644" spans="1:20" x14ac:dyDescent="0.25">
      <c r="S644" t="s">
        <v>6923</v>
      </c>
      <c r="T644" t="s">
        <v>7112</v>
      </c>
    </row>
    <row r="645" spans="1:20" x14ac:dyDescent="0.25">
      <c r="A645">
        <v>7</v>
      </c>
      <c r="B645" s="645">
        <v>43879</v>
      </c>
      <c r="C645" s="645">
        <v>43879</v>
      </c>
      <c r="D645">
        <v>0</v>
      </c>
      <c r="E645">
        <v>30234041</v>
      </c>
      <c r="G645">
        <v>583</v>
      </c>
      <c r="H645" t="s">
        <v>6725</v>
      </c>
      <c r="I645" t="s">
        <v>6757</v>
      </c>
      <c r="J645" t="s">
        <v>3295</v>
      </c>
      <c r="K645">
        <v>60</v>
      </c>
      <c r="L645" s="645">
        <v>43878</v>
      </c>
      <c r="M645" s="645">
        <v>43880</v>
      </c>
      <c r="N645" t="s">
        <v>6727</v>
      </c>
      <c r="O645">
        <v>5150000328</v>
      </c>
      <c r="P645" t="s">
        <v>3081</v>
      </c>
      <c r="Q645">
        <v>8931385</v>
      </c>
      <c r="R645">
        <v>890002395848</v>
      </c>
      <c r="S645" s="548">
        <v>1320</v>
      </c>
      <c r="T645" s="548">
        <v>42504</v>
      </c>
    </row>
    <row r="646" spans="1:20" x14ac:dyDescent="0.25">
      <c r="S646" t="s">
        <v>6884</v>
      </c>
      <c r="T646" t="s">
        <v>6885</v>
      </c>
    </row>
    <row r="647" spans="1:20" x14ac:dyDescent="0.25">
      <c r="A647">
        <v>7</v>
      </c>
      <c r="B647" s="645">
        <v>43879</v>
      </c>
      <c r="C647" s="645">
        <v>43879</v>
      </c>
      <c r="D647">
        <v>0</v>
      </c>
      <c r="E647">
        <v>30234042</v>
      </c>
      <c r="G647">
        <v>583</v>
      </c>
      <c r="H647" t="s">
        <v>6725</v>
      </c>
      <c r="I647" t="s">
        <v>6757</v>
      </c>
      <c r="J647" t="s">
        <v>3295</v>
      </c>
      <c r="K647">
        <v>60</v>
      </c>
      <c r="L647" s="645">
        <v>43878</v>
      </c>
      <c r="M647" s="645">
        <v>43880</v>
      </c>
      <c r="N647" t="s">
        <v>6727</v>
      </c>
      <c r="O647">
        <v>5150000328</v>
      </c>
      <c r="P647" t="s">
        <v>3081</v>
      </c>
      <c r="Q647">
        <v>8931387</v>
      </c>
      <c r="R647">
        <v>890002395848</v>
      </c>
      <c r="S647" s="548">
        <v>1320</v>
      </c>
      <c r="T647" s="548">
        <v>42504</v>
      </c>
    </row>
    <row r="648" spans="1:20" x14ac:dyDescent="0.25">
      <c r="S648" t="s">
        <v>6884</v>
      </c>
      <c r="T648" t="s">
        <v>6885</v>
      </c>
    </row>
    <row r="649" spans="1:20" x14ac:dyDescent="0.25">
      <c r="A649">
        <v>7</v>
      </c>
      <c r="B649" s="645">
        <v>43879</v>
      </c>
      <c r="C649" s="645">
        <v>43879</v>
      </c>
      <c r="D649">
        <v>0</v>
      </c>
      <c r="E649">
        <v>30234048</v>
      </c>
      <c r="G649">
        <v>583</v>
      </c>
      <c r="H649" t="s">
        <v>6725</v>
      </c>
      <c r="I649" t="s">
        <v>6757</v>
      </c>
      <c r="J649" t="s">
        <v>3295</v>
      </c>
      <c r="K649">
        <v>60</v>
      </c>
      <c r="L649" s="645">
        <v>43878</v>
      </c>
      <c r="M649" s="645">
        <v>43880</v>
      </c>
      <c r="N649" t="s">
        <v>6727</v>
      </c>
      <c r="O649">
        <v>5150000328</v>
      </c>
      <c r="P649" t="s">
        <v>3081</v>
      </c>
      <c r="Q649">
        <v>8931389</v>
      </c>
      <c r="R649">
        <v>890002395848</v>
      </c>
      <c r="S649" s="548">
        <v>1320</v>
      </c>
      <c r="T649" s="548">
        <v>42504</v>
      </c>
    </row>
    <row r="650" spans="1:20" x14ac:dyDescent="0.25">
      <c r="S650" t="s">
        <v>6884</v>
      </c>
      <c r="T650" t="s">
        <v>6885</v>
      </c>
    </row>
    <row r="651" spans="1:20" x14ac:dyDescent="0.25">
      <c r="A651">
        <v>7</v>
      </c>
      <c r="B651" s="645">
        <v>43879</v>
      </c>
      <c r="C651" s="645">
        <v>43879</v>
      </c>
      <c r="D651">
        <v>0</v>
      </c>
      <c r="E651">
        <v>30234049</v>
      </c>
      <c r="G651">
        <v>583</v>
      </c>
      <c r="H651" t="s">
        <v>6725</v>
      </c>
      <c r="I651" t="s">
        <v>6757</v>
      </c>
      <c r="J651" t="s">
        <v>3295</v>
      </c>
      <c r="K651">
        <v>60</v>
      </c>
      <c r="L651" s="645">
        <v>43878</v>
      </c>
      <c r="M651" s="645">
        <v>43880</v>
      </c>
      <c r="N651" t="s">
        <v>6727</v>
      </c>
      <c r="O651">
        <v>5150000328</v>
      </c>
      <c r="P651" t="s">
        <v>3081</v>
      </c>
      <c r="Q651">
        <v>8931391</v>
      </c>
      <c r="R651">
        <v>890002395848</v>
      </c>
      <c r="S651" s="548">
        <v>1320</v>
      </c>
      <c r="T651" s="548">
        <v>42504</v>
      </c>
    </row>
    <row r="652" spans="1:20" x14ac:dyDescent="0.25">
      <c r="S652" t="s">
        <v>6884</v>
      </c>
      <c r="T652" t="s">
        <v>6885</v>
      </c>
    </row>
    <row r="653" spans="1:20" x14ac:dyDescent="0.25">
      <c r="A653">
        <v>7</v>
      </c>
      <c r="B653" s="645">
        <v>43879</v>
      </c>
      <c r="C653" s="645">
        <v>43879</v>
      </c>
      <c r="D653">
        <v>0</v>
      </c>
      <c r="E653">
        <v>30234051</v>
      </c>
      <c r="G653">
        <v>583</v>
      </c>
      <c r="H653" t="s">
        <v>6725</v>
      </c>
      <c r="I653" t="s">
        <v>6757</v>
      </c>
      <c r="J653" t="s">
        <v>3295</v>
      </c>
      <c r="K653">
        <v>60</v>
      </c>
      <c r="L653" s="645">
        <v>43878</v>
      </c>
      <c r="M653" s="645">
        <v>43880</v>
      </c>
      <c r="N653" t="s">
        <v>6727</v>
      </c>
      <c r="O653">
        <v>5150000328</v>
      </c>
      <c r="P653" t="s">
        <v>3081</v>
      </c>
      <c r="Q653">
        <v>8931393</v>
      </c>
      <c r="R653">
        <v>890002395848</v>
      </c>
      <c r="S653" s="548">
        <v>1320</v>
      </c>
      <c r="T653" s="548">
        <v>42504</v>
      </c>
    </row>
    <row r="654" spans="1:20" x14ac:dyDescent="0.25">
      <c r="S654" t="s">
        <v>6884</v>
      </c>
      <c r="T654" t="s">
        <v>6885</v>
      </c>
    </row>
    <row r="655" spans="1:20" x14ac:dyDescent="0.25">
      <c r="A655">
        <v>7</v>
      </c>
      <c r="B655" s="645">
        <v>43880</v>
      </c>
      <c r="C655" s="645">
        <v>43880</v>
      </c>
      <c r="D655">
        <v>0</v>
      </c>
      <c r="E655">
        <v>30234052</v>
      </c>
      <c r="G655">
        <v>583</v>
      </c>
      <c r="H655" t="s">
        <v>6725</v>
      </c>
      <c r="I655" t="s">
        <v>6757</v>
      </c>
      <c r="J655" t="s">
        <v>3295</v>
      </c>
      <c r="K655">
        <v>60</v>
      </c>
      <c r="L655" s="645">
        <v>43878</v>
      </c>
      <c r="M655" s="645">
        <v>43880</v>
      </c>
      <c r="N655" t="s">
        <v>6727</v>
      </c>
      <c r="O655">
        <v>5150000328</v>
      </c>
      <c r="P655" t="s">
        <v>3081</v>
      </c>
      <c r="Q655">
        <v>8931395</v>
      </c>
      <c r="R655">
        <v>890002395848</v>
      </c>
      <c r="S655" s="548">
        <v>1320</v>
      </c>
      <c r="T655" s="548">
        <v>42504</v>
      </c>
    </row>
    <row r="656" spans="1:20" x14ac:dyDescent="0.25">
      <c r="S656" t="s">
        <v>6884</v>
      </c>
      <c r="T656" t="s">
        <v>6885</v>
      </c>
    </row>
    <row r="657" spans="1:20" x14ac:dyDescent="0.25">
      <c r="A657">
        <v>7</v>
      </c>
      <c r="B657" s="645">
        <v>43880</v>
      </c>
      <c r="C657" s="645">
        <v>43880</v>
      </c>
      <c r="D657">
        <v>0</v>
      </c>
      <c r="E657">
        <v>30234053</v>
      </c>
      <c r="G657">
        <v>583</v>
      </c>
      <c r="H657" t="s">
        <v>6725</v>
      </c>
      <c r="I657" t="s">
        <v>6757</v>
      </c>
      <c r="J657" t="s">
        <v>3295</v>
      </c>
      <c r="K657">
        <v>60</v>
      </c>
      <c r="L657" s="645">
        <v>43878</v>
      </c>
      <c r="M657" s="645">
        <v>43880</v>
      </c>
      <c r="N657" t="s">
        <v>6727</v>
      </c>
      <c r="O657">
        <v>5150000328</v>
      </c>
      <c r="P657" t="s">
        <v>3081</v>
      </c>
      <c r="Q657">
        <v>8931397</v>
      </c>
      <c r="R657">
        <v>890002395848</v>
      </c>
      <c r="S657" s="548">
        <v>1287</v>
      </c>
      <c r="T657" s="548">
        <v>41441</v>
      </c>
    </row>
    <row r="658" spans="1:20" x14ac:dyDescent="0.25">
      <c r="S658" t="s">
        <v>7113</v>
      </c>
      <c r="T658" t="s">
        <v>7114</v>
      </c>
    </row>
    <row r="659" spans="1:20" x14ac:dyDescent="0.25">
      <c r="A659">
        <v>7</v>
      </c>
      <c r="B659" s="645">
        <v>43880</v>
      </c>
      <c r="C659" s="645">
        <v>43880</v>
      </c>
      <c r="D659">
        <v>0</v>
      </c>
      <c r="E659">
        <v>30234054</v>
      </c>
      <c r="G659">
        <v>583</v>
      </c>
      <c r="H659" t="s">
        <v>6725</v>
      </c>
      <c r="I659" t="s">
        <v>6757</v>
      </c>
      <c r="J659" t="s">
        <v>3295</v>
      </c>
      <c r="K659">
        <v>60</v>
      </c>
      <c r="L659" s="645">
        <v>43878</v>
      </c>
      <c r="M659" s="645">
        <v>43880</v>
      </c>
      <c r="N659" t="s">
        <v>6727</v>
      </c>
      <c r="O659">
        <v>5150000328</v>
      </c>
      <c r="P659" t="s">
        <v>3081</v>
      </c>
      <c r="Q659">
        <v>8931399</v>
      </c>
      <c r="R659">
        <v>890002395848</v>
      </c>
      <c r="S659">
        <v>120</v>
      </c>
      <c r="T659" s="548">
        <v>3864</v>
      </c>
    </row>
    <row r="660" spans="1:20" x14ac:dyDescent="0.25">
      <c r="A660">
        <v>7</v>
      </c>
      <c r="B660" s="645">
        <v>43880</v>
      </c>
      <c r="C660" s="645">
        <v>43880</v>
      </c>
      <c r="D660">
        <v>0</v>
      </c>
      <c r="G660">
        <v>583</v>
      </c>
      <c r="H660" t="s">
        <v>6725</v>
      </c>
      <c r="I660" t="s">
        <v>6757</v>
      </c>
      <c r="J660" t="s">
        <v>3295</v>
      </c>
      <c r="K660">
        <v>60</v>
      </c>
      <c r="L660" s="645">
        <v>43878</v>
      </c>
      <c r="M660" s="645">
        <v>43880</v>
      </c>
      <c r="N660" t="s">
        <v>6727</v>
      </c>
      <c r="O660">
        <v>5150003884</v>
      </c>
      <c r="P660" t="s">
        <v>3081</v>
      </c>
      <c r="S660" s="548">
        <v>2594</v>
      </c>
      <c r="T660" s="548">
        <v>36835</v>
      </c>
    </row>
    <row r="661" spans="1:20" x14ac:dyDescent="0.25">
      <c r="S661" t="s">
        <v>7115</v>
      </c>
      <c r="T661" t="s">
        <v>7116</v>
      </c>
    </row>
    <row r="662" spans="1:20" x14ac:dyDescent="0.25">
      <c r="A662">
        <v>7</v>
      </c>
      <c r="B662" s="645">
        <v>43879</v>
      </c>
      <c r="C662" s="645">
        <v>43879</v>
      </c>
      <c r="D662">
        <v>0</v>
      </c>
      <c r="E662">
        <v>30234055</v>
      </c>
      <c r="G662">
        <v>583</v>
      </c>
      <c r="H662" t="s">
        <v>6725</v>
      </c>
      <c r="I662" t="s">
        <v>6757</v>
      </c>
      <c r="J662" t="s">
        <v>3295</v>
      </c>
      <c r="K662">
        <v>60</v>
      </c>
      <c r="L662" s="645">
        <v>43878</v>
      </c>
      <c r="M662" s="645">
        <v>43880</v>
      </c>
      <c r="N662" t="s">
        <v>6727</v>
      </c>
      <c r="O662">
        <v>5150000328</v>
      </c>
      <c r="P662" t="s">
        <v>3081</v>
      </c>
      <c r="Q662">
        <v>8931381</v>
      </c>
      <c r="R662">
        <v>890002395848</v>
      </c>
      <c r="S662">
        <v>120</v>
      </c>
      <c r="T662" s="548">
        <v>3864</v>
      </c>
    </row>
    <row r="663" spans="1:20" x14ac:dyDescent="0.25">
      <c r="A663">
        <v>7</v>
      </c>
      <c r="B663" s="645">
        <v>43879</v>
      </c>
      <c r="C663" s="645">
        <v>43879</v>
      </c>
      <c r="D663">
        <v>0</v>
      </c>
      <c r="G663">
        <v>583</v>
      </c>
      <c r="H663" t="s">
        <v>6725</v>
      </c>
      <c r="I663" t="s">
        <v>6757</v>
      </c>
      <c r="J663" t="s">
        <v>3295</v>
      </c>
      <c r="K663">
        <v>60</v>
      </c>
      <c r="L663" s="645">
        <v>43878</v>
      </c>
      <c r="M663" s="645">
        <v>43880</v>
      </c>
      <c r="N663" t="s">
        <v>6727</v>
      </c>
      <c r="O663">
        <v>5150000329</v>
      </c>
      <c r="P663" t="s">
        <v>3081</v>
      </c>
      <c r="S663" s="548">
        <v>1231</v>
      </c>
      <c r="T663" s="548">
        <v>39638</v>
      </c>
    </row>
    <row r="664" spans="1:20" x14ac:dyDescent="0.25">
      <c r="S664" t="s">
        <v>7117</v>
      </c>
      <c r="T664" t="s">
        <v>7118</v>
      </c>
    </row>
    <row r="665" spans="1:20" x14ac:dyDescent="0.25">
      <c r="A665">
        <v>7</v>
      </c>
      <c r="B665" s="645">
        <v>43878</v>
      </c>
      <c r="C665" s="645">
        <v>43878</v>
      </c>
      <c r="D665">
        <v>0</v>
      </c>
      <c r="E665">
        <v>30234079</v>
      </c>
      <c r="G665">
        <v>583</v>
      </c>
      <c r="H665" t="s">
        <v>6725</v>
      </c>
      <c r="I665" t="s">
        <v>6757</v>
      </c>
      <c r="J665" t="s">
        <v>3295</v>
      </c>
      <c r="K665">
        <v>60</v>
      </c>
      <c r="L665" s="645">
        <v>43878</v>
      </c>
      <c r="M665" s="645">
        <v>43879</v>
      </c>
      <c r="N665" t="s">
        <v>6727</v>
      </c>
      <c r="O665">
        <v>5150024351</v>
      </c>
      <c r="P665" t="s">
        <v>3081</v>
      </c>
      <c r="Q665">
        <v>8931125</v>
      </c>
      <c r="R665">
        <v>890002395848</v>
      </c>
      <c r="S665" s="548">
        <v>6130</v>
      </c>
      <c r="T665" s="548">
        <v>39845</v>
      </c>
    </row>
    <row r="666" spans="1:20" x14ac:dyDescent="0.25">
      <c r="S666" t="s">
        <v>7119</v>
      </c>
      <c r="T666" t="s">
        <v>7120</v>
      </c>
    </row>
    <row r="667" spans="1:20" x14ac:dyDescent="0.25">
      <c r="A667">
        <v>7</v>
      </c>
      <c r="B667" s="645">
        <v>43878</v>
      </c>
      <c r="C667" s="645">
        <v>43878</v>
      </c>
      <c r="D667">
        <v>0</v>
      </c>
      <c r="E667">
        <v>30234083</v>
      </c>
      <c r="G667">
        <v>583</v>
      </c>
      <c r="H667" t="s">
        <v>6725</v>
      </c>
      <c r="I667" t="s">
        <v>6757</v>
      </c>
      <c r="J667" t="s">
        <v>3295</v>
      </c>
      <c r="K667">
        <v>60</v>
      </c>
      <c r="L667" s="645">
        <v>43878</v>
      </c>
      <c r="M667" s="645">
        <v>43879</v>
      </c>
      <c r="N667" t="s">
        <v>6727</v>
      </c>
      <c r="O667">
        <v>5150024351</v>
      </c>
      <c r="P667" t="s">
        <v>3081</v>
      </c>
      <c r="Q667">
        <v>8931127</v>
      </c>
      <c r="R667">
        <v>890002395848</v>
      </c>
      <c r="S667" s="548">
        <v>5912</v>
      </c>
      <c r="T667" s="548">
        <v>38428</v>
      </c>
    </row>
    <row r="668" spans="1:20" x14ac:dyDescent="0.25">
      <c r="S668" t="s">
        <v>7121</v>
      </c>
      <c r="T668" t="s">
        <v>7122</v>
      </c>
    </row>
    <row r="669" spans="1:20" x14ac:dyDescent="0.25">
      <c r="A669">
        <v>7</v>
      </c>
      <c r="B669" s="645">
        <v>43878</v>
      </c>
      <c r="C669" s="645">
        <v>43878</v>
      </c>
      <c r="D669">
        <v>0</v>
      </c>
      <c r="E669">
        <v>30234085</v>
      </c>
      <c r="G669">
        <v>583</v>
      </c>
      <c r="H669" t="s">
        <v>6725</v>
      </c>
      <c r="I669" t="s">
        <v>6757</v>
      </c>
      <c r="J669" t="s">
        <v>3295</v>
      </c>
      <c r="K669">
        <v>60</v>
      </c>
      <c r="L669" s="645">
        <v>43878</v>
      </c>
      <c r="M669" s="645">
        <v>43879</v>
      </c>
      <c r="N669" t="s">
        <v>6727</v>
      </c>
      <c r="O669">
        <v>5150024351</v>
      </c>
      <c r="P669" t="s">
        <v>3081</v>
      </c>
      <c r="Q669">
        <v>8931129</v>
      </c>
      <c r="R669">
        <v>890002395848</v>
      </c>
      <c r="S669" s="548">
        <v>5917</v>
      </c>
      <c r="T669" s="548">
        <v>38461</v>
      </c>
    </row>
    <row r="670" spans="1:20" x14ac:dyDescent="0.25">
      <c r="S670" t="s">
        <v>7123</v>
      </c>
      <c r="T670" t="s">
        <v>7124</v>
      </c>
    </row>
    <row r="671" spans="1:20" x14ac:dyDescent="0.25">
      <c r="A671">
        <v>7</v>
      </c>
      <c r="B671" s="645">
        <v>43879</v>
      </c>
      <c r="C671" s="645">
        <v>43879</v>
      </c>
      <c r="D671">
        <v>0</v>
      </c>
      <c r="E671">
        <v>30234464</v>
      </c>
      <c r="G671">
        <v>69</v>
      </c>
      <c r="H671" t="s">
        <v>6752</v>
      </c>
      <c r="I671" t="s">
        <v>6753</v>
      </c>
      <c r="J671" t="s">
        <v>6754</v>
      </c>
      <c r="K671">
        <v>60</v>
      </c>
      <c r="L671" s="645">
        <v>43879</v>
      </c>
      <c r="M671" s="645">
        <v>43882</v>
      </c>
      <c r="O671">
        <v>14891001</v>
      </c>
      <c r="S671">
        <v>1</v>
      </c>
      <c r="T671">
        <v>42</v>
      </c>
    </row>
    <row r="672" spans="1:20" x14ac:dyDescent="0.25">
      <c r="A672">
        <v>7</v>
      </c>
      <c r="B672" s="645">
        <v>43879</v>
      </c>
      <c r="C672" s="645">
        <v>43879</v>
      </c>
      <c r="D672">
        <v>0</v>
      </c>
      <c r="G672">
        <v>69</v>
      </c>
      <c r="H672" t="s">
        <v>6752</v>
      </c>
      <c r="I672" t="s">
        <v>6753</v>
      </c>
      <c r="J672" t="s">
        <v>6754</v>
      </c>
      <c r="K672">
        <v>60</v>
      </c>
      <c r="L672" s="645">
        <v>43879</v>
      </c>
      <c r="M672" s="645">
        <v>43882</v>
      </c>
      <c r="O672">
        <v>14965001</v>
      </c>
      <c r="S672">
        <v>1</v>
      </c>
      <c r="T672">
        <v>28</v>
      </c>
    </row>
    <row r="673" spans="1:20" x14ac:dyDescent="0.25">
      <c r="S673" t="s">
        <v>7125</v>
      </c>
      <c r="T673" t="s">
        <v>7126</v>
      </c>
    </row>
    <row r="674" spans="1:20" x14ac:dyDescent="0.25">
      <c r="A674">
        <v>7</v>
      </c>
      <c r="B674" s="645">
        <v>43881</v>
      </c>
      <c r="C674" s="645">
        <v>43881</v>
      </c>
      <c r="D674">
        <v>0</v>
      </c>
      <c r="E674">
        <v>30234767</v>
      </c>
      <c r="G674">
        <v>583</v>
      </c>
      <c r="H674" t="s">
        <v>6725</v>
      </c>
      <c r="I674" t="s">
        <v>6757</v>
      </c>
      <c r="J674" t="s">
        <v>3295</v>
      </c>
      <c r="K674">
        <v>60</v>
      </c>
      <c r="L674" s="645">
        <v>43879</v>
      </c>
      <c r="M674" s="645">
        <v>43881</v>
      </c>
      <c r="N674" t="s">
        <v>6727</v>
      </c>
      <c r="O674">
        <v>5150000298</v>
      </c>
      <c r="P674" t="s">
        <v>3081</v>
      </c>
      <c r="Q674">
        <v>8934520</v>
      </c>
      <c r="R674">
        <v>890002395848</v>
      </c>
      <c r="S674" s="548">
        <v>1297</v>
      </c>
      <c r="T674" s="548">
        <v>41763</v>
      </c>
    </row>
    <row r="675" spans="1:20" x14ac:dyDescent="0.25">
      <c r="S675" t="s">
        <v>7127</v>
      </c>
      <c r="T675" t="s">
        <v>7128</v>
      </c>
    </row>
    <row r="676" spans="1:20" x14ac:dyDescent="0.25">
      <c r="A676">
        <v>7</v>
      </c>
      <c r="B676" s="645">
        <v>43880</v>
      </c>
      <c r="C676" s="645">
        <v>43880</v>
      </c>
      <c r="D676">
        <v>0</v>
      </c>
      <c r="E676">
        <v>30234771</v>
      </c>
      <c r="G676">
        <v>583</v>
      </c>
      <c r="H676" t="s">
        <v>6725</v>
      </c>
      <c r="I676" t="s">
        <v>6757</v>
      </c>
      <c r="J676" t="s">
        <v>3295</v>
      </c>
      <c r="K676">
        <v>60</v>
      </c>
      <c r="L676" s="645">
        <v>43879</v>
      </c>
      <c r="M676" s="645">
        <v>43881</v>
      </c>
      <c r="N676" t="s">
        <v>6727</v>
      </c>
      <c r="O676">
        <v>5150000302</v>
      </c>
      <c r="P676" t="s">
        <v>3081</v>
      </c>
      <c r="Q676">
        <v>8934522</v>
      </c>
      <c r="R676">
        <v>890002395848</v>
      </c>
      <c r="S676" s="548">
        <v>1320</v>
      </c>
      <c r="T676" s="548">
        <v>42504</v>
      </c>
    </row>
    <row r="677" spans="1:20" x14ac:dyDescent="0.25">
      <c r="S677" t="s">
        <v>6884</v>
      </c>
      <c r="T677" t="s">
        <v>6885</v>
      </c>
    </row>
    <row r="678" spans="1:20" x14ac:dyDescent="0.25">
      <c r="A678">
        <v>7</v>
      </c>
      <c r="B678" s="645">
        <v>43880</v>
      </c>
      <c r="C678" s="645">
        <v>43880</v>
      </c>
      <c r="D678">
        <v>0</v>
      </c>
      <c r="E678">
        <v>30234772</v>
      </c>
      <c r="G678">
        <v>583</v>
      </c>
      <c r="H678" t="s">
        <v>6725</v>
      </c>
      <c r="I678" t="s">
        <v>6757</v>
      </c>
      <c r="J678" t="s">
        <v>3295</v>
      </c>
      <c r="K678">
        <v>60</v>
      </c>
      <c r="L678" s="645">
        <v>43879</v>
      </c>
      <c r="M678" s="645">
        <v>43881</v>
      </c>
      <c r="N678" t="s">
        <v>6727</v>
      </c>
      <c r="O678">
        <v>5150000302</v>
      </c>
      <c r="P678" t="s">
        <v>3081</v>
      </c>
      <c r="Q678">
        <v>8934524</v>
      </c>
      <c r="R678">
        <v>890002395848</v>
      </c>
      <c r="S678" s="548">
        <v>1323</v>
      </c>
      <c r="T678" s="548">
        <v>42601</v>
      </c>
    </row>
    <row r="679" spans="1:20" x14ac:dyDescent="0.25">
      <c r="S679" t="s">
        <v>7129</v>
      </c>
      <c r="T679" t="s">
        <v>7130</v>
      </c>
    </row>
    <row r="680" spans="1:20" x14ac:dyDescent="0.25">
      <c r="A680">
        <v>7</v>
      </c>
      <c r="B680" s="645">
        <v>43880</v>
      </c>
      <c r="C680" s="645">
        <v>43880</v>
      </c>
      <c r="D680">
        <v>0</v>
      </c>
      <c r="E680">
        <v>30234774</v>
      </c>
      <c r="G680">
        <v>583</v>
      </c>
      <c r="H680" t="s">
        <v>6725</v>
      </c>
      <c r="I680" t="s">
        <v>6757</v>
      </c>
      <c r="J680" t="s">
        <v>3295</v>
      </c>
      <c r="K680">
        <v>60</v>
      </c>
      <c r="L680" s="645">
        <v>43879</v>
      </c>
      <c r="M680" s="645">
        <v>43881</v>
      </c>
      <c r="N680" t="s">
        <v>6727</v>
      </c>
      <c r="O680">
        <v>5150000308</v>
      </c>
      <c r="P680" t="s">
        <v>3081</v>
      </c>
      <c r="Q680">
        <v>8934526</v>
      </c>
      <c r="R680">
        <v>890002395848</v>
      </c>
      <c r="S680" s="548">
        <v>1320</v>
      </c>
      <c r="T680" s="548">
        <v>42504</v>
      </c>
    </row>
    <row r="681" spans="1:20" x14ac:dyDescent="0.25">
      <c r="S681" t="s">
        <v>6884</v>
      </c>
      <c r="T681" t="s">
        <v>6885</v>
      </c>
    </row>
    <row r="682" spans="1:20" x14ac:dyDescent="0.25">
      <c r="A682">
        <v>7</v>
      </c>
      <c r="B682" s="645">
        <v>43880</v>
      </c>
      <c r="C682" s="645">
        <v>43880</v>
      </c>
      <c r="D682">
        <v>0</v>
      </c>
      <c r="E682">
        <v>30234775</v>
      </c>
      <c r="G682">
        <v>583</v>
      </c>
      <c r="H682" t="s">
        <v>6725</v>
      </c>
      <c r="I682" t="s">
        <v>6757</v>
      </c>
      <c r="J682" t="s">
        <v>3295</v>
      </c>
      <c r="K682">
        <v>60</v>
      </c>
      <c r="L682" s="645">
        <v>43879</v>
      </c>
      <c r="M682" s="645">
        <v>43881</v>
      </c>
      <c r="N682" t="s">
        <v>6727</v>
      </c>
      <c r="O682">
        <v>5150000308</v>
      </c>
      <c r="P682" t="s">
        <v>3081</v>
      </c>
      <c r="Q682">
        <v>8934528</v>
      </c>
      <c r="R682">
        <v>890002395848</v>
      </c>
      <c r="S682" s="548">
        <v>1320</v>
      </c>
      <c r="T682" s="548">
        <v>42504</v>
      </c>
    </row>
    <row r="683" spans="1:20" x14ac:dyDescent="0.25">
      <c r="S683" t="s">
        <v>6884</v>
      </c>
      <c r="T683" t="s">
        <v>6885</v>
      </c>
    </row>
    <row r="684" spans="1:20" x14ac:dyDescent="0.25">
      <c r="A684">
        <v>7</v>
      </c>
      <c r="B684" s="645">
        <v>43881</v>
      </c>
      <c r="C684" s="645">
        <v>43881</v>
      </c>
      <c r="D684">
        <v>0</v>
      </c>
      <c r="E684">
        <v>30234777</v>
      </c>
      <c r="G684">
        <v>583</v>
      </c>
      <c r="H684" t="s">
        <v>6725</v>
      </c>
      <c r="I684" t="s">
        <v>6757</v>
      </c>
      <c r="J684" t="s">
        <v>3295</v>
      </c>
      <c r="K684">
        <v>60</v>
      </c>
      <c r="L684" s="645">
        <v>43879</v>
      </c>
      <c r="M684" s="645">
        <v>43881</v>
      </c>
      <c r="N684" t="s">
        <v>6727</v>
      </c>
      <c r="O684">
        <v>5150000302</v>
      </c>
      <c r="P684" t="s">
        <v>3081</v>
      </c>
      <c r="Q684">
        <v>8934532</v>
      </c>
      <c r="R684">
        <v>890002395848</v>
      </c>
      <c r="S684">
        <v>60</v>
      </c>
      <c r="T684" s="548">
        <v>1932</v>
      </c>
    </row>
    <row r="685" spans="1:20" x14ac:dyDescent="0.25">
      <c r="A685">
        <v>7</v>
      </c>
      <c r="B685" s="645">
        <v>43881</v>
      </c>
      <c r="C685" s="645">
        <v>43881</v>
      </c>
      <c r="D685">
        <v>0</v>
      </c>
      <c r="G685">
        <v>583</v>
      </c>
      <c r="H685" t="s">
        <v>6725</v>
      </c>
      <c r="I685" t="s">
        <v>6757</v>
      </c>
      <c r="J685" t="s">
        <v>3295</v>
      </c>
      <c r="K685">
        <v>60</v>
      </c>
      <c r="L685" s="645">
        <v>43879</v>
      </c>
      <c r="M685" s="645">
        <v>43881</v>
      </c>
      <c r="N685" t="s">
        <v>6727</v>
      </c>
      <c r="O685">
        <v>5150000310</v>
      </c>
      <c r="P685" t="s">
        <v>3081</v>
      </c>
      <c r="S685">
        <v>378</v>
      </c>
      <c r="T685" s="548">
        <v>20299</v>
      </c>
    </row>
    <row r="686" spans="1:20" x14ac:dyDescent="0.25">
      <c r="A686">
        <v>7</v>
      </c>
      <c r="B686" s="645">
        <v>43881</v>
      </c>
      <c r="C686" s="645">
        <v>43881</v>
      </c>
      <c r="D686">
        <v>0</v>
      </c>
      <c r="G686">
        <v>583</v>
      </c>
      <c r="H686" t="s">
        <v>6725</v>
      </c>
      <c r="I686" t="s">
        <v>6757</v>
      </c>
      <c r="J686" t="s">
        <v>3295</v>
      </c>
      <c r="K686">
        <v>60</v>
      </c>
      <c r="L686" s="645">
        <v>43879</v>
      </c>
      <c r="M686" s="645">
        <v>43881</v>
      </c>
      <c r="N686" t="s">
        <v>6727</v>
      </c>
      <c r="O686">
        <v>5150000328</v>
      </c>
      <c r="P686" t="s">
        <v>3081</v>
      </c>
      <c r="S686">
        <v>180</v>
      </c>
      <c r="T686" s="548">
        <v>5796</v>
      </c>
    </row>
    <row r="687" spans="1:20" x14ac:dyDescent="0.25">
      <c r="A687">
        <v>7</v>
      </c>
      <c r="B687" s="645">
        <v>43881</v>
      </c>
      <c r="C687" s="645">
        <v>43881</v>
      </c>
      <c r="D687">
        <v>0</v>
      </c>
      <c r="G687">
        <v>583</v>
      </c>
      <c r="H687" t="s">
        <v>6725</v>
      </c>
      <c r="I687" t="s">
        <v>6757</v>
      </c>
      <c r="J687" t="s">
        <v>3295</v>
      </c>
      <c r="K687">
        <v>60</v>
      </c>
      <c r="L687" s="645">
        <v>43879</v>
      </c>
      <c r="M687" s="645">
        <v>43881</v>
      </c>
      <c r="N687" t="s">
        <v>6727</v>
      </c>
      <c r="O687">
        <v>5150010864</v>
      </c>
      <c r="P687" t="s">
        <v>3081</v>
      </c>
      <c r="S687" s="548">
        <v>1447</v>
      </c>
      <c r="T687" s="548">
        <v>10997</v>
      </c>
    </row>
    <row r="688" spans="1:20" x14ac:dyDescent="0.25">
      <c r="S688" t="s">
        <v>7131</v>
      </c>
      <c r="T688" t="s">
        <v>7132</v>
      </c>
    </row>
    <row r="689" spans="1:20" x14ac:dyDescent="0.25">
      <c r="A689">
        <v>7</v>
      </c>
      <c r="B689" s="645">
        <v>43880</v>
      </c>
      <c r="C689" s="645">
        <v>43880</v>
      </c>
      <c r="D689">
        <v>0</v>
      </c>
      <c r="E689">
        <v>30234778</v>
      </c>
      <c r="G689">
        <v>583</v>
      </c>
      <c r="H689" t="s">
        <v>6725</v>
      </c>
      <c r="I689" t="s">
        <v>6757</v>
      </c>
      <c r="J689" t="s">
        <v>3295</v>
      </c>
      <c r="K689">
        <v>60</v>
      </c>
      <c r="L689" s="645">
        <v>43879</v>
      </c>
      <c r="M689" s="645">
        <v>43881</v>
      </c>
      <c r="N689" t="s">
        <v>6727</v>
      </c>
      <c r="O689">
        <v>5150000009</v>
      </c>
      <c r="P689" t="s">
        <v>3081</v>
      </c>
      <c r="Q689">
        <v>8934530</v>
      </c>
      <c r="R689">
        <v>890002395848</v>
      </c>
      <c r="S689">
        <v>275</v>
      </c>
      <c r="T689" s="548">
        <v>1953</v>
      </c>
    </row>
    <row r="690" spans="1:20" x14ac:dyDescent="0.25">
      <c r="A690">
        <v>7</v>
      </c>
      <c r="B690" s="645">
        <v>43880</v>
      </c>
      <c r="C690" s="645">
        <v>43880</v>
      </c>
      <c r="D690">
        <v>0</v>
      </c>
      <c r="G690">
        <v>583</v>
      </c>
      <c r="H690" t="s">
        <v>6725</v>
      </c>
      <c r="I690" t="s">
        <v>6757</v>
      </c>
      <c r="J690" t="s">
        <v>3295</v>
      </c>
      <c r="K690">
        <v>60</v>
      </c>
      <c r="L690" s="645">
        <v>43879</v>
      </c>
      <c r="M690" s="645">
        <v>43881</v>
      </c>
      <c r="N690" t="s">
        <v>6727</v>
      </c>
      <c r="O690">
        <v>5150000308</v>
      </c>
      <c r="P690" t="s">
        <v>3081</v>
      </c>
      <c r="S690" s="548">
        <v>1185</v>
      </c>
      <c r="T690" s="548">
        <v>38157</v>
      </c>
    </row>
    <row r="691" spans="1:20" x14ac:dyDescent="0.25">
      <c r="A691">
        <v>7</v>
      </c>
      <c r="B691" s="645">
        <v>43880</v>
      </c>
      <c r="C691" s="645">
        <v>43880</v>
      </c>
      <c r="D691">
        <v>0</v>
      </c>
      <c r="G691">
        <v>583</v>
      </c>
      <c r="H691" t="s">
        <v>6725</v>
      </c>
      <c r="I691" t="s">
        <v>6757</v>
      </c>
      <c r="J691" t="s">
        <v>3295</v>
      </c>
      <c r="K691">
        <v>60</v>
      </c>
      <c r="L691" s="645">
        <v>43879</v>
      </c>
      <c r="M691" s="645">
        <v>43881</v>
      </c>
      <c r="N691" t="s">
        <v>6727</v>
      </c>
      <c r="O691">
        <v>5150000328</v>
      </c>
      <c r="P691" t="s">
        <v>3081</v>
      </c>
      <c r="S691">
        <v>60</v>
      </c>
      <c r="T691" s="548">
        <v>1932</v>
      </c>
    </row>
    <row r="692" spans="1:20" x14ac:dyDescent="0.25">
      <c r="S692" t="s">
        <v>6857</v>
      </c>
      <c r="T692" t="s">
        <v>7133</v>
      </c>
    </row>
    <row r="693" spans="1:20" x14ac:dyDescent="0.25">
      <c r="A693">
        <v>7</v>
      </c>
      <c r="B693" s="645">
        <v>43881</v>
      </c>
      <c r="C693" s="645">
        <v>43881</v>
      </c>
      <c r="D693">
        <v>0</v>
      </c>
      <c r="E693">
        <v>30234798</v>
      </c>
      <c r="G693">
        <v>583</v>
      </c>
      <c r="H693" t="s">
        <v>6725</v>
      </c>
      <c r="I693" t="s">
        <v>6757</v>
      </c>
      <c r="J693" t="s">
        <v>3295</v>
      </c>
      <c r="K693">
        <v>60</v>
      </c>
      <c r="L693" s="645">
        <v>43879</v>
      </c>
      <c r="M693" s="645">
        <v>43882</v>
      </c>
      <c r="N693" t="s">
        <v>6727</v>
      </c>
      <c r="O693">
        <v>5150003884</v>
      </c>
      <c r="P693" t="s">
        <v>3081</v>
      </c>
      <c r="Q693">
        <v>8934536</v>
      </c>
      <c r="R693">
        <v>890002395848</v>
      </c>
      <c r="S693" s="548">
        <v>2992</v>
      </c>
      <c r="T693" s="548">
        <v>42486</v>
      </c>
    </row>
    <row r="694" spans="1:20" x14ac:dyDescent="0.25">
      <c r="S694" t="s">
        <v>6972</v>
      </c>
      <c r="T694" t="s">
        <v>6973</v>
      </c>
    </row>
    <row r="695" spans="1:20" x14ac:dyDescent="0.25">
      <c r="A695">
        <v>7</v>
      </c>
      <c r="B695" s="645">
        <v>43881</v>
      </c>
      <c r="C695" s="645">
        <v>43881</v>
      </c>
      <c r="D695">
        <v>0</v>
      </c>
      <c r="E695">
        <v>30234802</v>
      </c>
      <c r="G695">
        <v>583</v>
      </c>
      <c r="H695" t="s">
        <v>6725</v>
      </c>
      <c r="I695" t="s">
        <v>6757</v>
      </c>
      <c r="J695" t="s">
        <v>3295</v>
      </c>
      <c r="K695">
        <v>60</v>
      </c>
      <c r="L695" s="645">
        <v>43879</v>
      </c>
      <c r="M695" s="645">
        <v>43882</v>
      </c>
      <c r="N695" t="s">
        <v>6727</v>
      </c>
      <c r="O695">
        <v>5150003884</v>
      </c>
      <c r="P695" t="s">
        <v>3081</v>
      </c>
      <c r="Q695">
        <v>8934538</v>
      </c>
      <c r="R695">
        <v>890002395848</v>
      </c>
      <c r="S695" s="548">
        <v>2992</v>
      </c>
      <c r="T695" s="548">
        <v>42486</v>
      </c>
    </row>
    <row r="696" spans="1:20" x14ac:dyDescent="0.25">
      <c r="S696" t="s">
        <v>6972</v>
      </c>
      <c r="T696" t="s">
        <v>6973</v>
      </c>
    </row>
    <row r="697" spans="1:20" x14ac:dyDescent="0.25">
      <c r="A697">
        <v>7</v>
      </c>
      <c r="B697" s="645">
        <v>43881</v>
      </c>
      <c r="C697" s="645">
        <v>43881</v>
      </c>
      <c r="D697">
        <v>0</v>
      </c>
      <c r="E697">
        <v>30234804</v>
      </c>
      <c r="G697">
        <v>583</v>
      </c>
      <c r="H697" t="s">
        <v>6725</v>
      </c>
      <c r="I697" t="s">
        <v>6757</v>
      </c>
      <c r="J697" t="s">
        <v>3295</v>
      </c>
      <c r="K697">
        <v>60</v>
      </c>
      <c r="L697" s="645">
        <v>43879</v>
      </c>
      <c r="M697" s="645">
        <v>43882</v>
      </c>
      <c r="N697" t="s">
        <v>6727</v>
      </c>
      <c r="O697">
        <v>6984806668</v>
      </c>
      <c r="P697" t="s">
        <v>3081</v>
      </c>
      <c r="Q697">
        <v>8934542</v>
      </c>
      <c r="R697">
        <v>890002395848</v>
      </c>
      <c r="S697" s="548">
        <v>1764</v>
      </c>
      <c r="T697" s="548">
        <v>41454</v>
      </c>
    </row>
    <row r="698" spans="1:20" x14ac:dyDescent="0.25">
      <c r="S698" t="s">
        <v>6780</v>
      </c>
      <c r="T698" t="s">
        <v>6781</v>
      </c>
    </row>
    <row r="699" spans="1:20" x14ac:dyDescent="0.25">
      <c r="A699">
        <v>7</v>
      </c>
      <c r="B699" s="645">
        <v>43881</v>
      </c>
      <c r="C699" s="645">
        <v>43881</v>
      </c>
      <c r="D699">
        <v>0</v>
      </c>
      <c r="E699">
        <v>30234806</v>
      </c>
      <c r="G699">
        <v>583</v>
      </c>
      <c r="H699" t="s">
        <v>6725</v>
      </c>
      <c r="I699" t="s">
        <v>6757</v>
      </c>
      <c r="J699" t="s">
        <v>3295</v>
      </c>
      <c r="K699">
        <v>60</v>
      </c>
      <c r="L699" s="645">
        <v>43879</v>
      </c>
      <c r="M699" s="645">
        <v>43882</v>
      </c>
      <c r="N699" t="s">
        <v>6727</v>
      </c>
      <c r="O699">
        <v>5150003850</v>
      </c>
      <c r="P699" t="s">
        <v>3081</v>
      </c>
      <c r="Q699">
        <v>8934534</v>
      </c>
      <c r="R699">
        <v>890002395848</v>
      </c>
      <c r="S699" s="548">
        <v>2280</v>
      </c>
      <c r="T699" s="548">
        <v>43092</v>
      </c>
    </row>
    <row r="700" spans="1:20" x14ac:dyDescent="0.25">
      <c r="S700" t="s">
        <v>6816</v>
      </c>
      <c r="T700" t="s">
        <v>6817</v>
      </c>
    </row>
    <row r="701" spans="1:20" x14ac:dyDescent="0.25">
      <c r="A701">
        <v>7</v>
      </c>
      <c r="B701" s="645">
        <v>43882</v>
      </c>
      <c r="C701" s="645">
        <v>43882</v>
      </c>
      <c r="D701">
        <v>0</v>
      </c>
      <c r="E701">
        <v>30234807</v>
      </c>
      <c r="G701">
        <v>583</v>
      </c>
      <c r="H701" t="s">
        <v>6725</v>
      </c>
      <c r="I701" t="s">
        <v>6757</v>
      </c>
      <c r="J701" t="s">
        <v>3295</v>
      </c>
      <c r="K701">
        <v>60</v>
      </c>
      <c r="L701" s="645">
        <v>43879</v>
      </c>
      <c r="M701" s="645">
        <v>43882</v>
      </c>
      <c r="N701" t="s">
        <v>6727</v>
      </c>
      <c r="O701">
        <v>5150003562</v>
      </c>
      <c r="P701" t="s">
        <v>3081</v>
      </c>
      <c r="Q701">
        <v>8934548</v>
      </c>
      <c r="R701">
        <v>890002395848</v>
      </c>
      <c r="S701">
        <v>683</v>
      </c>
      <c r="T701" s="548">
        <v>9699</v>
      </c>
    </row>
    <row r="702" spans="1:20" x14ac:dyDescent="0.25">
      <c r="A702">
        <v>7</v>
      </c>
      <c r="B702" s="645">
        <v>43882</v>
      </c>
      <c r="C702" s="645">
        <v>43882</v>
      </c>
      <c r="D702">
        <v>0</v>
      </c>
      <c r="G702">
        <v>583</v>
      </c>
      <c r="H702" t="s">
        <v>6725</v>
      </c>
      <c r="I702" t="s">
        <v>6757</v>
      </c>
      <c r="J702" t="s">
        <v>3295</v>
      </c>
      <c r="K702">
        <v>60</v>
      </c>
      <c r="L702" s="645">
        <v>43879</v>
      </c>
      <c r="M702" s="645">
        <v>43882</v>
      </c>
      <c r="N702" t="s">
        <v>6727</v>
      </c>
      <c r="O702">
        <v>5150003884</v>
      </c>
      <c r="P702" t="s">
        <v>3081</v>
      </c>
      <c r="S702" s="548">
        <v>1360</v>
      </c>
      <c r="T702" s="548">
        <v>19312</v>
      </c>
    </row>
    <row r="703" spans="1:20" x14ac:dyDescent="0.25">
      <c r="A703">
        <v>7</v>
      </c>
      <c r="B703" s="645">
        <v>43882</v>
      </c>
      <c r="C703" s="645">
        <v>43882</v>
      </c>
      <c r="D703">
        <v>0</v>
      </c>
      <c r="G703">
        <v>583</v>
      </c>
      <c r="H703" t="s">
        <v>6725</v>
      </c>
      <c r="I703" t="s">
        <v>6757</v>
      </c>
      <c r="J703" t="s">
        <v>3295</v>
      </c>
      <c r="K703">
        <v>60</v>
      </c>
      <c r="L703" s="645">
        <v>43879</v>
      </c>
      <c r="M703" s="645">
        <v>43882</v>
      </c>
      <c r="N703" t="s">
        <v>6727</v>
      </c>
      <c r="O703">
        <v>6984806668</v>
      </c>
      <c r="P703" t="s">
        <v>3081</v>
      </c>
      <c r="S703">
        <v>294</v>
      </c>
      <c r="T703" s="548">
        <v>6909</v>
      </c>
    </row>
    <row r="704" spans="1:20" x14ac:dyDescent="0.25">
      <c r="S704" t="s">
        <v>7134</v>
      </c>
      <c r="T704" t="s">
        <v>7135</v>
      </c>
    </row>
    <row r="705" spans="1:20" x14ac:dyDescent="0.25">
      <c r="A705">
        <v>7</v>
      </c>
      <c r="B705" s="645">
        <v>43882</v>
      </c>
      <c r="C705" s="645">
        <v>43882</v>
      </c>
      <c r="D705">
        <v>0</v>
      </c>
      <c r="E705">
        <v>30234844</v>
      </c>
      <c r="G705">
        <v>583</v>
      </c>
      <c r="H705" t="s">
        <v>6725</v>
      </c>
      <c r="I705" t="s">
        <v>6757</v>
      </c>
      <c r="J705" t="s">
        <v>3295</v>
      </c>
      <c r="K705">
        <v>60</v>
      </c>
      <c r="L705" s="645">
        <v>43879</v>
      </c>
      <c r="M705" s="645">
        <v>43882</v>
      </c>
      <c r="N705" t="s">
        <v>6727</v>
      </c>
      <c r="O705">
        <v>5150000298</v>
      </c>
      <c r="P705" t="s">
        <v>3081</v>
      </c>
      <c r="Q705">
        <v>8934540</v>
      </c>
      <c r="R705">
        <v>890002395848</v>
      </c>
      <c r="S705">
        <v>840</v>
      </c>
      <c r="T705" s="548">
        <v>27048</v>
      </c>
    </row>
    <row r="706" spans="1:20" x14ac:dyDescent="0.25">
      <c r="A706">
        <v>7</v>
      </c>
      <c r="B706" s="645">
        <v>43882</v>
      </c>
      <c r="C706" s="645">
        <v>43882</v>
      </c>
      <c r="D706">
        <v>0</v>
      </c>
      <c r="G706">
        <v>583</v>
      </c>
      <c r="H706" t="s">
        <v>6725</v>
      </c>
      <c r="I706" t="s">
        <v>6757</v>
      </c>
      <c r="J706" t="s">
        <v>3295</v>
      </c>
      <c r="K706">
        <v>60</v>
      </c>
      <c r="L706" s="645">
        <v>43879</v>
      </c>
      <c r="M706" s="645">
        <v>43882</v>
      </c>
      <c r="N706" t="s">
        <v>6727</v>
      </c>
      <c r="O706">
        <v>5150003850</v>
      </c>
      <c r="P706" t="s">
        <v>3081</v>
      </c>
      <c r="S706">
        <v>756</v>
      </c>
      <c r="T706" s="548">
        <v>14288</v>
      </c>
    </row>
    <row r="707" spans="1:20" x14ac:dyDescent="0.25">
      <c r="S707" t="s">
        <v>7136</v>
      </c>
      <c r="T707" t="s">
        <v>7137</v>
      </c>
    </row>
    <row r="708" spans="1:20" x14ac:dyDescent="0.25">
      <c r="A708">
        <v>7</v>
      </c>
      <c r="B708" s="645">
        <v>43885</v>
      </c>
      <c r="C708" s="645">
        <v>43885</v>
      </c>
      <c r="D708">
        <v>0</v>
      </c>
      <c r="E708">
        <v>30234846</v>
      </c>
      <c r="G708">
        <v>583</v>
      </c>
      <c r="H708" t="s">
        <v>6725</v>
      </c>
      <c r="I708" t="s">
        <v>6757</v>
      </c>
      <c r="J708" t="s">
        <v>3295</v>
      </c>
      <c r="K708">
        <v>60</v>
      </c>
      <c r="L708" s="645">
        <v>43879</v>
      </c>
      <c r="M708" s="645">
        <v>43882</v>
      </c>
      <c r="N708" t="s">
        <v>6727</v>
      </c>
      <c r="O708">
        <v>6984806957</v>
      </c>
      <c r="P708" t="s">
        <v>3081</v>
      </c>
      <c r="Q708">
        <v>8934544</v>
      </c>
      <c r="R708">
        <v>890002395848</v>
      </c>
      <c r="S708" s="548">
        <v>1535</v>
      </c>
      <c r="T708" s="548">
        <v>36073</v>
      </c>
    </row>
    <row r="709" spans="1:20" x14ac:dyDescent="0.25">
      <c r="S709" t="s">
        <v>7138</v>
      </c>
      <c r="T709" t="s">
        <v>7139</v>
      </c>
    </row>
    <row r="710" spans="1:20" x14ac:dyDescent="0.25">
      <c r="A710">
        <v>7</v>
      </c>
      <c r="B710" s="645">
        <v>43881</v>
      </c>
      <c r="C710" s="645">
        <v>43881</v>
      </c>
      <c r="D710">
        <v>0</v>
      </c>
      <c r="E710">
        <v>30234847</v>
      </c>
      <c r="G710">
        <v>583</v>
      </c>
      <c r="H710" t="s">
        <v>6725</v>
      </c>
      <c r="I710" t="s">
        <v>6757</v>
      </c>
      <c r="J710" t="s">
        <v>3295</v>
      </c>
      <c r="K710">
        <v>60</v>
      </c>
      <c r="L710" s="645">
        <v>43879</v>
      </c>
      <c r="M710" s="645">
        <v>43882</v>
      </c>
      <c r="N710" t="s">
        <v>6727</v>
      </c>
      <c r="O710">
        <v>6984805852</v>
      </c>
      <c r="P710" t="s">
        <v>3081</v>
      </c>
      <c r="Q710">
        <v>8934546</v>
      </c>
      <c r="R710">
        <v>890002395848</v>
      </c>
      <c r="S710" s="548">
        <v>1457</v>
      </c>
      <c r="T710" s="548">
        <v>36425</v>
      </c>
    </row>
    <row r="711" spans="1:20" x14ac:dyDescent="0.25">
      <c r="S711" t="s">
        <v>7140</v>
      </c>
      <c r="T711" t="s">
        <v>7141</v>
      </c>
    </row>
    <row r="712" spans="1:20" x14ac:dyDescent="0.25">
      <c r="A712">
        <v>7</v>
      </c>
      <c r="B712" s="645">
        <v>43882</v>
      </c>
      <c r="C712" s="645">
        <v>43882</v>
      </c>
      <c r="D712">
        <v>0</v>
      </c>
      <c r="E712">
        <v>30235440</v>
      </c>
      <c r="G712">
        <v>583</v>
      </c>
      <c r="H712" t="s">
        <v>6725</v>
      </c>
      <c r="I712" t="s">
        <v>6757</v>
      </c>
      <c r="J712" t="s">
        <v>3295</v>
      </c>
      <c r="K712">
        <v>60</v>
      </c>
      <c r="L712" s="645">
        <v>43880</v>
      </c>
      <c r="M712" s="645">
        <v>43885</v>
      </c>
      <c r="N712" t="s">
        <v>6727</v>
      </c>
      <c r="O712">
        <v>5150000010</v>
      </c>
      <c r="P712" t="s">
        <v>3081</v>
      </c>
      <c r="Q712">
        <v>8937129</v>
      </c>
      <c r="R712">
        <v>890002395848</v>
      </c>
      <c r="S712" s="548">
        <v>2280</v>
      </c>
      <c r="T712" s="548">
        <v>43092</v>
      </c>
    </row>
    <row r="713" spans="1:20" x14ac:dyDescent="0.25">
      <c r="S713" t="s">
        <v>6816</v>
      </c>
      <c r="T713" t="s">
        <v>6817</v>
      </c>
    </row>
    <row r="714" spans="1:20" x14ac:dyDescent="0.25">
      <c r="A714">
        <v>7</v>
      </c>
      <c r="B714" s="645">
        <v>43882</v>
      </c>
      <c r="C714" s="645">
        <v>43882</v>
      </c>
      <c r="D714">
        <v>0</v>
      </c>
      <c r="E714">
        <v>30235442</v>
      </c>
      <c r="G714">
        <v>583</v>
      </c>
      <c r="H714" t="s">
        <v>6725</v>
      </c>
      <c r="I714" t="s">
        <v>6757</v>
      </c>
      <c r="J714" t="s">
        <v>3295</v>
      </c>
      <c r="K714">
        <v>60</v>
      </c>
      <c r="L714" s="645">
        <v>43880</v>
      </c>
      <c r="M714" s="645">
        <v>43885</v>
      </c>
      <c r="N714" t="s">
        <v>6727</v>
      </c>
      <c r="O714">
        <v>5150000010</v>
      </c>
      <c r="P714" t="s">
        <v>3081</v>
      </c>
      <c r="Q714">
        <v>8937131</v>
      </c>
      <c r="R714">
        <v>890002395848</v>
      </c>
      <c r="S714" s="548">
        <v>2280</v>
      </c>
      <c r="T714" s="548">
        <v>43092</v>
      </c>
    </row>
    <row r="715" spans="1:20" x14ac:dyDescent="0.25">
      <c r="S715" t="s">
        <v>6816</v>
      </c>
      <c r="T715" t="s">
        <v>6817</v>
      </c>
    </row>
    <row r="716" spans="1:20" x14ac:dyDescent="0.25">
      <c r="A716">
        <v>7</v>
      </c>
      <c r="B716" s="645">
        <v>43885</v>
      </c>
      <c r="C716" s="645">
        <v>43885</v>
      </c>
      <c r="D716">
        <v>0</v>
      </c>
      <c r="E716">
        <v>30235443</v>
      </c>
      <c r="G716">
        <v>583</v>
      </c>
      <c r="H716" t="s">
        <v>6725</v>
      </c>
      <c r="I716" t="s">
        <v>6757</v>
      </c>
      <c r="J716" t="s">
        <v>3295</v>
      </c>
      <c r="K716">
        <v>60</v>
      </c>
      <c r="L716" s="645">
        <v>43880</v>
      </c>
      <c r="M716" s="645">
        <v>43885</v>
      </c>
      <c r="N716" t="s">
        <v>6727</v>
      </c>
      <c r="O716">
        <v>5150003892</v>
      </c>
      <c r="P716" t="s">
        <v>3081</v>
      </c>
      <c r="Q716">
        <v>8937133</v>
      </c>
      <c r="R716">
        <v>890002395848</v>
      </c>
      <c r="S716" s="548">
        <v>2992</v>
      </c>
      <c r="T716" s="548">
        <v>40990</v>
      </c>
    </row>
    <row r="717" spans="1:20" x14ac:dyDescent="0.25">
      <c r="S717" t="s">
        <v>6972</v>
      </c>
      <c r="T717" t="s">
        <v>7142</v>
      </c>
    </row>
    <row r="718" spans="1:20" x14ac:dyDescent="0.25">
      <c r="A718">
        <v>7</v>
      </c>
      <c r="B718" s="645">
        <v>43885</v>
      </c>
      <c r="C718" s="645">
        <v>43885</v>
      </c>
      <c r="D718">
        <v>0</v>
      </c>
      <c r="E718">
        <v>30235444</v>
      </c>
      <c r="G718">
        <v>583</v>
      </c>
      <c r="H718" t="s">
        <v>6725</v>
      </c>
      <c r="I718" t="s">
        <v>6757</v>
      </c>
      <c r="J718" t="s">
        <v>3295</v>
      </c>
      <c r="K718">
        <v>60</v>
      </c>
      <c r="L718" s="645">
        <v>43880</v>
      </c>
      <c r="M718" s="645">
        <v>43885</v>
      </c>
      <c r="N718" t="s">
        <v>6727</v>
      </c>
      <c r="O718">
        <v>5150000027</v>
      </c>
      <c r="P718" t="s">
        <v>3081</v>
      </c>
      <c r="Q718">
        <v>8937135</v>
      </c>
      <c r="R718">
        <v>890002395848</v>
      </c>
      <c r="S718">
        <v>559</v>
      </c>
      <c r="T718" s="548">
        <v>10565</v>
      </c>
    </row>
    <row r="719" spans="1:20" x14ac:dyDescent="0.25">
      <c r="A719">
        <v>7</v>
      </c>
      <c r="B719" s="645">
        <v>43885</v>
      </c>
      <c r="C719" s="645">
        <v>43885</v>
      </c>
      <c r="D719">
        <v>0</v>
      </c>
      <c r="G719">
        <v>583</v>
      </c>
      <c r="H719" t="s">
        <v>6725</v>
      </c>
      <c r="I719" t="s">
        <v>6757</v>
      </c>
      <c r="J719" t="s">
        <v>3295</v>
      </c>
      <c r="K719">
        <v>60</v>
      </c>
      <c r="L719" s="645">
        <v>43880</v>
      </c>
      <c r="M719" s="645">
        <v>43885</v>
      </c>
      <c r="N719" t="s">
        <v>6727</v>
      </c>
      <c r="O719">
        <v>5150003889</v>
      </c>
      <c r="P719" t="s">
        <v>3081</v>
      </c>
      <c r="S719" s="548">
        <v>1632</v>
      </c>
      <c r="T719" s="548">
        <v>22358</v>
      </c>
    </row>
    <row r="720" spans="1:20" x14ac:dyDescent="0.25">
      <c r="S720" t="s">
        <v>7143</v>
      </c>
      <c r="T720" t="s">
        <v>7144</v>
      </c>
    </row>
    <row r="721" spans="1:20" x14ac:dyDescent="0.25">
      <c r="A721">
        <v>7</v>
      </c>
      <c r="B721" s="645">
        <v>43882</v>
      </c>
      <c r="C721" s="645">
        <v>43882</v>
      </c>
      <c r="D721">
        <v>0</v>
      </c>
      <c r="E721">
        <v>30235445</v>
      </c>
      <c r="G721">
        <v>583</v>
      </c>
      <c r="H721" t="s">
        <v>6725</v>
      </c>
      <c r="I721" t="s">
        <v>6757</v>
      </c>
      <c r="J721" t="s">
        <v>3295</v>
      </c>
      <c r="K721">
        <v>60</v>
      </c>
      <c r="L721" s="645">
        <v>43880</v>
      </c>
      <c r="M721" s="645">
        <v>43885</v>
      </c>
      <c r="N721" t="s">
        <v>6727</v>
      </c>
      <c r="O721">
        <v>5150000010</v>
      </c>
      <c r="P721" t="s">
        <v>3081</v>
      </c>
      <c r="Q721">
        <v>8937137</v>
      </c>
      <c r="R721">
        <v>890002395848</v>
      </c>
      <c r="S721">
        <v>480</v>
      </c>
      <c r="T721" s="548">
        <v>9072</v>
      </c>
    </row>
    <row r="722" spans="1:20" x14ac:dyDescent="0.25">
      <c r="A722">
        <v>7</v>
      </c>
      <c r="B722" s="645">
        <v>43882</v>
      </c>
      <c r="C722" s="645">
        <v>43882</v>
      </c>
      <c r="D722">
        <v>0</v>
      </c>
      <c r="G722">
        <v>583</v>
      </c>
      <c r="H722" t="s">
        <v>6725</v>
      </c>
      <c r="I722" t="s">
        <v>6757</v>
      </c>
      <c r="J722" t="s">
        <v>3295</v>
      </c>
      <c r="K722">
        <v>60</v>
      </c>
      <c r="L722" s="645">
        <v>43880</v>
      </c>
      <c r="M722" s="645">
        <v>43885</v>
      </c>
      <c r="N722" t="s">
        <v>6727</v>
      </c>
      <c r="O722">
        <v>5150003892</v>
      </c>
      <c r="P722" t="s">
        <v>3081</v>
      </c>
      <c r="S722">
        <v>349</v>
      </c>
      <c r="T722" s="548">
        <v>4781</v>
      </c>
    </row>
    <row r="723" spans="1:20" x14ac:dyDescent="0.25">
      <c r="A723">
        <v>7</v>
      </c>
      <c r="B723" s="645">
        <v>43882</v>
      </c>
      <c r="C723" s="645">
        <v>43882</v>
      </c>
      <c r="D723">
        <v>0</v>
      </c>
      <c r="G723">
        <v>583</v>
      </c>
      <c r="H723" t="s">
        <v>6725</v>
      </c>
      <c r="I723" t="s">
        <v>6757</v>
      </c>
      <c r="J723" t="s">
        <v>3295</v>
      </c>
      <c r="K723">
        <v>60</v>
      </c>
      <c r="L723" s="645">
        <v>43880</v>
      </c>
      <c r="M723" s="645">
        <v>43885</v>
      </c>
      <c r="N723" t="s">
        <v>6727</v>
      </c>
      <c r="O723">
        <v>6984804938</v>
      </c>
      <c r="P723" t="s">
        <v>3081</v>
      </c>
      <c r="S723" s="548">
        <v>1695</v>
      </c>
      <c r="T723" s="548">
        <v>28307</v>
      </c>
    </row>
    <row r="724" spans="1:20" x14ac:dyDescent="0.25">
      <c r="S724" t="s">
        <v>7145</v>
      </c>
      <c r="T724" t="s">
        <v>7146</v>
      </c>
    </row>
    <row r="725" spans="1:20" x14ac:dyDescent="0.25">
      <c r="A725">
        <v>7</v>
      </c>
      <c r="B725" s="645">
        <v>43882</v>
      </c>
      <c r="C725" s="645">
        <v>43882</v>
      </c>
      <c r="D725">
        <v>0</v>
      </c>
      <c r="E725">
        <v>30235446</v>
      </c>
      <c r="G725">
        <v>583</v>
      </c>
      <c r="H725" t="s">
        <v>6725</v>
      </c>
      <c r="I725" t="s">
        <v>6757</v>
      </c>
      <c r="J725" t="s">
        <v>3295</v>
      </c>
      <c r="K725">
        <v>60</v>
      </c>
      <c r="L725" s="645">
        <v>43880</v>
      </c>
      <c r="M725" s="645">
        <v>43885</v>
      </c>
      <c r="N725" t="s">
        <v>6727</v>
      </c>
      <c r="O725">
        <v>6984804936</v>
      </c>
      <c r="P725" t="s">
        <v>3081</v>
      </c>
      <c r="Q725">
        <v>8937139</v>
      </c>
      <c r="R725">
        <v>890002395848</v>
      </c>
      <c r="S725">
        <v>927</v>
      </c>
      <c r="T725" s="548">
        <v>15481</v>
      </c>
    </row>
    <row r="726" spans="1:20" x14ac:dyDescent="0.25">
      <c r="A726">
        <v>7</v>
      </c>
      <c r="B726" s="645">
        <v>43882</v>
      </c>
      <c r="C726" s="645">
        <v>43882</v>
      </c>
      <c r="D726">
        <v>0</v>
      </c>
      <c r="G726">
        <v>583</v>
      </c>
      <c r="H726" t="s">
        <v>6725</v>
      </c>
      <c r="I726" t="s">
        <v>6757</v>
      </c>
      <c r="J726" t="s">
        <v>3295</v>
      </c>
      <c r="K726">
        <v>60</v>
      </c>
      <c r="L726" s="645">
        <v>43880</v>
      </c>
      <c r="M726" s="645">
        <v>43885</v>
      </c>
      <c r="N726" t="s">
        <v>6727</v>
      </c>
      <c r="O726">
        <v>6984804937</v>
      </c>
      <c r="P726" t="s">
        <v>3081</v>
      </c>
      <c r="S726" s="548">
        <v>1630</v>
      </c>
      <c r="T726" s="548">
        <v>27221</v>
      </c>
    </row>
    <row r="727" spans="1:20" x14ac:dyDescent="0.25">
      <c r="S727" t="s">
        <v>7147</v>
      </c>
      <c r="T727" t="s">
        <v>7148</v>
      </c>
    </row>
    <row r="728" spans="1:20" x14ac:dyDescent="0.25">
      <c r="A728">
        <v>7</v>
      </c>
      <c r="B728" s="645">
        <v>43882</v>
      </c>
      <c r="C728" s="645">
        <v>43882</v>
      </c>
      <c r="D728">
        <v>0</v>
      </c>
      <c r="E728">
        <v>30235447</v>
      </c>
      <c r="G728">
        <v>583</v>
      </c>
      <c r="H728" t="s">
        <v>6725</v>
      </c>
      <c r="I728" t="s">
        <v>6757</v>
      </c>
      <c r="J728" t="s">
        <v>3295</v>
      </c>
      <c r="K728">
        <v>60</v>
      </c>
      <c r="L728" s="645">
        <v>43880</v>
      </c>
      <c r="M728" s="645">
        <v>43885</v>
      </c>
      <c r="N728" t="s">
        <v>6727</v>
      </c>
      <c r="O728">
        <v>5150000010</v>
      </c>
      <c r="P728" t="s">
        <v>3081</v>
      </c>
      <c r="Q728">
        <v>8937141</v>
      </c>
      <c r="R728">
        <v>890002395848</v>
      </c>
      <c r="S728">
        <v>360</v>
      </c>
      <c r="T728" s="548">
        <v>6804</v>
      </c>
    </row>
    <row r="729" spans="1:20" x14ac:dyDescent="0.25">
      <c r="A729">
        <v>7</v>
      </c>
      <c r="B729" s="645">
        <v>43882</v>
      </c>
      <c r="C729" s="645">
        <v>43882</v>
      </c>
      <c r="D729">
        <v>0</v>
      </c>
      <c r="G729">
        <v>583</v>
      </c>
      <c r="H729" t="s">
        <v>6725</v>
      </c>
      <c r="I729" t="s">
        <v>6757</v>
      </c>
      <c r="J729" t="s">
        <v>3295</v>
      </c>
      <c r="K729">
        <v>60</v>
      </c>
      <c r="L729" s="645">
        <v>43880</v>
      </c>
      <c r="M729" s="645">
        <v>43885</v>
      </c>
      <c r="N729" t="s">
        <v>6727</v>
      </c>
      <c r="O729">
        <v>5150078353</v>
      </c>
      <c r="P729" t="s">
        <v>3081</v>
      </c>
      <c r="S729" s="548">
        <v>3200</v>
      </c>
      <c r="T729" s="548">
        <v>22080</v>
      </c>
    </row>
    <row r="730" spans="1:20" x14ac:dyDescent="0.25">
      <c r="S730" t="s">
        <v>7149</v>
      </c>
      <c r="T730" t="s">
        <v>7150</v>
      </c>
    </row>
    <row r="731" spans="1:20" x14ac:dyDescent="0.25">
      <c r="A731">
        <v>7</v>
      </c>
      <c r="B731" s="645">
        <v>43881</v>
      </c>
      <c r="C731" s="645">
        <v>43880</v>
      </c>
      <c r="D731">
        <v>-1</v>
      </c>
      <c r="E731">
        <v>30235457</v>
      </c>
      <c r="G731">
        <v>69</v>
      </c>
      <c r="H731" t="s">
        <v>6752</v>
      </c>
      <c r="I731" t="s">
        <v>6753</v>
      </c>
      <c r="J731" t="s">
        <v>6754</v>
      </c>
      <c r="K731">
        <v>60</v>
      </c>
      <c r="L731" s="645">
        <v>43880</v>
      </c>
      <c r="M731" s="645">
        <v>43888</v>
      </c>
      <c r="O731">
        <v>69153</v>
      </c>
      <c r="P731" t="s">
        <v>3081</v>
      </c>
      <c r="S731">
        <v>600</v>
      </c>
      <c r="T731" s="548">
        <v>15000</v>
      </c>
    </row>
    <row r="732" spans="1:20" x14ac:dyDescent="0.25">
      <c r="A732">
        <v>7</v>
      </c>
      <c r="B732" s="645">
        <v>43881</v>
      </c>
      <c r="C732" s="645">
        <v>43880</v>
      </c>
      <c r="D732">
        <v>-1</v>
      </c>
      <c r="G732">
        <v>69</v>
      </c>
      <c r="H732" t="s">
        <v>6752</v>
      </c>
      <c r="I732" t="s">
        <v>6753</v>
      </c>
      <c r="J732" t="s">
        <v>6754</v>
      </c>
      <c r="K732">
        <v>60</v>
      </c>
      <c r="L732" s="645">
        <v>43880</v>
      </c>
      <c r="M732" s="645">
        <v>43888</v>
      </c>
      <c r="O732">
        <v>69154</v>
      </c>
      <c r="P732" t="s">
        <v>3081</v>
      </c>
      <c r="S732">
        <v>432</v>
      </c>
      <c r="T732" s="548">
        <v>1728</v>
      </c>
    </row>
    <row r="733" spans="1:20" x14ac:dyDescent="0.25">
      <c r="A733">
        <v>7</v>
      </c>
      <c r="B733" s="645">
        <v>43881</v>
      </c>
      <c r="C733" s="645">
        <v>43880</v>
      </c>
      <c r="D733">
        <v>-1</v>
      </c>
      <c r="G733">
        <v>69</v>
      </c>
      <c r="H733" t="s">
        <v>6752</v>
      </c>
      <c r="I733" t="s">
        <v>6753</v>
      </c>
      <c r="J733" t="s">
        <v>6754</v>
      </c>
      <c r="K733">
        <v>60</v>
      </c>
      <c r="L733" s="645">
        <v>43880</v>
      </c>
      <c r="M733" s="645">
        <v>43888</v>
      </c>
      <c r="O733">
        <v>69155</v>
      </c>
      <c r="P733" t="s">
        <v>3081</v>
      </c>
      <c r="S733">
        <v>600</v>
      </c>
      <c r="T733">
        <v>600</v>
      </c>
    </row>
    <row r="734" spans="1:20" x14ac:dyDescent="0.25">
      <c r="S734" t="s">
        <v>7151</v>
      </c>
      <c r="T734" t="s">
        <v>7152</v>
      </c>
    </row>
    <row r="735" spans="1:20" x14ac:dyDescent="0.25">
      <c r="A735">
        <v>7</v>
      </c>
      <c r="B735" s="645">
        <v>43886</v>
      </c>
      <c r="C735" s="645">
        <v>43886</v>
      </c>
      <c r="D735">
        <v>0</v>
      </c>
      <c r="E735">
        <v>30235817</v>
      </c>
      <c r="G735">
        <v>583</v>
      </c>
      <c r="H735" t="s">
        <v>6725</v>
      </c>
      <c r="I735" t="s">
        <v>6757</v>
      </c>
      <c r="J735" t="s">
        <v>3295</v>
      </c>
      <c r="K735">
        <v>60</v>
      </c>
      <c r="L735" s="645">
        <v>43881</v>
      </c>
      <c r="M735" s="645">
        <v>43886</v>
      </c>
      <c r="N735" t="s">
        <v>6727</v>
      </c>
      <c r="O735">
        <v>5150003889</v>
      </c>
      <c r="P735" t="s">
        <v>3081</v>
      </c>
      <c r="Q735">
        <v>8938814</v>
      </c>
      <c r="R735">
        <v>890002395848</v>
      </c>
      <c r="S735" s="548">
        <v>1313</v>
      </c>
      <c r="T735" s="548">
        <v>17988</v>
      </c>
    </row>
    <row r="736" spans="1:20" x14ac:dyDescent="0.25">
      <c r="S736" t="s">
        <v>7588</v>
      </c>
      <c r="T736" t="s">
        <v>7589</v>
      </c>
    </row>
    <row r="737" spans="1:20" x14ac:dyDescent="0.25">
      <c r="A737">
        <v>7</v>
      </c>
      <c r="B737" s="645">
        <v>43885</v>
      </c>
      <c r="C737" s="645">
        <v>43885</v>
      </c>
      <c r="D737">
        <v>0</v>
      </c>
      <c r="E737">
        <v>30235819</v>
      </c>
      <c r="G737">
        <v>583</v>
      </c>
      <c r="H737" t="s">
        <v>6725</v>
      </c>
      <c r="I737" t="s">
        <v>6757</v>
      </c>
      <c r="J737" t="s">
        <v>3295</v>
      </c>
      <c r="K737">
        <v>60</v>
      </c>
      <c r="L737" s="645">
        <v>43881</v>
      </c>
      <c r="M737" s="645">
        <v>43886</v>
      </c>
      <c r="N737" t="s">
        <v>6727</v>
      </c>
      <c r="O737">
        <v>5150004016</v>
      </c>
      <c r="P737" t="s">
        <v>3081</v>
      </c>
      <c r="Q737">
        <v>8938820</v>
      </c>
      <c r="R737">
        <v>890002395848</v>
      </c>
      <c r="S737" s="548">
        <v>2772</v>
      </c>
      <c r="T737" s="548">
        <v>41026</v>
      </c>
    </row>
    <row r="738" spans="1:20" x14ac:dyDescent="0.25">
      <c r="S738" t="s">
        <v>6954</v>
      </c>
      <c r="T738" t="s">
        <v>7590</v>
      </c>
    </row>
    <row r="739" spans="1:20" x14ac:dyDescent="0.25">
      <c r="A739">
        <v>7</v>
      </c>
      <c r="B739" s="645">
        <v>43885</v>
      </c>
      <c r="C739" s="645">
        <v>43885</v>
      </c>
      <c r="D739">
        <v>0</v>
      </c>
      <c r="E739">
        <v>30235820</v>
      </c>
      <c r="G739">
        <v>583</v>
      </c>
      <c r="H739" t="s">
        <v>6725</v>
      </c>
      <c r="I739" t="s">
        <v>6757</v>
      </c>
      <c r="J739" t="s">
        <v>3295</v>
      </c>
      <c r="K739">
        <v>60</v>
      </c>
      <c r="L739" s="645">
        <v>43881</v>
      </c>
      <c r="M739" s="645">
        <v>43886</v>
      </c>
      <c r="N739" t="s">
        <v>6727</v>
      </c>
      <c r="O739">
        <v>5150004014</v>
      </c>
      <c r="P739" t="s">
        <v>3081</v>
      </c>
      <c r="Q739">
        <v>8938818</v>
      </c>
      <c r="R739">
        <v>890002395848</v>
      </c>
      <c r="S739" s="548">
        <v>2772</v>
      </c>
      <c r="T739" s="548">
        <v>41580</v>
      </c>
    </row>
    <row r="740" spans="1:20" x14ac:dyDescent="0.25">
      <c r="S740" t="s">
        <v>6954</v>
      </c>
      <c r="T740" t="s">
        <v>6955</v>
      </c>
    </row>
    <row r="741" spans="1:20" x14ac:dyDescent="0.25">
      <c r="A741">
        <v>7</v>
      </c>
      <c r="B741" s="645">
        <v>43885</v>
      </c>
      <c r="C741" s="645">
        <v>43885</v>
      </c>
      <c r="D741">
        <v>0</v>
      </c>
      <c r="E741">
        <v>30235822</v>
      </c>
      <c r="G741">
        <v>583</v>
      </c>
      <c r="H741" t="s">
        <v>6725</v>
      </c>
      <c r="I741" t="s">
        <v>6757</v>
      </c>
      <c r="J741" t="s">
        <v>3295</v>
      </c>
      <c r="K741">
        <v>60</v>
      </c>
      <c r="L741" s="645">
        <v>43881</v>
      </c>
      <c r="M741" s="645">
        <v>43886</v>
      </c>
      <c r="N741" t="s">
        <v>6727</v>
      </c>
      <c r="O741">
        <v>5150000338</v>
      </c>
      <c r="P741" t="s">
        <v>3081</v>
      </c>
      <c r="Q741">
        <v>8938824</v>
      </c>
      <c r="R741">
        <v>890002395848</v>
      </c>
      <c r="S741">
        <v>385</v>
      </c>
      <c r="T741" s="548">
        <v>20675</v>
      </c>
    </row>
    <row r="742" spans="1:20" x14ac:dyDescent="0.25">
      <c r="A742">
        <v>7</v>
      </c>
      <c r="B742" s="645">
        <v>43885</v>
      </c>
      <c r="C742" s="645">
        <v>43885</v>
      </c>
      <c r="D742">
        <v>0</v>
      </c>
      <c r="G742">
        <v>583</v>
      </c>
      <c r="H742" t="s">
        <v>6725</v>
      </c>
      <c r="I742" t="s">
        <v>6757</v>
      </c>
      <c r="J742" t="s">
        <v>3295</v>
      </c>
      <c r="K742">
        <v>60</v>
      </c>
      <c r="L742" s="645">
        <v>43881</v>
      </c>
      <c r="M742" s="645">
        <v>43886</v>
      </c>
      <c r="N742" t="s">
        <v>6727</v>
      </c>
      <c r="O742">
        <v>6984804931</v>
      </c>
      <c r="P742" t="s">
        <v>3081</v>
      </c>
      <c r="S742" s="548">
        <v>1229</v>
      </c>
      <c r="T742" s="548">
        <v>20524</v>
      </c>
    </row>
    <row r="743" spans="1:20" x14ac:dyDescent="0.25">
      <c r="S743" t="s">
        <v>7591</v>
      </c>
      <c r="T743" t="s">
        <v>7592</v>
      </c>
    </row>
    <row r="744" spans="1:20" x14ac:dyDescent="0.25">
      <c r="A744">
        <v>7</v>
      </c>
      <c r="B744" s="645">
        <v>43886</v>
      </c>
      <c r="C744" s="645">
        <v>43886</v>
      </c>
      <c r="D744">
        <v>0</v>
      </c>
      <c r="E744">
        <v>30235823</v>
      </c>
      <c r="G744">
        <v>583</v>
      </c>
      <c r="H744" t="s">
        <v>6725</v>
      </c>
      <c r="I744" t="s">
        <v>6757</v>
      </c>
      <c r="J744" t="s">
        <v>3295</v>
      </c>
      <c r="K744">
        <v>60</v>
      </c>
      <c r="L744" s="645">
        <v>43881</v>
      </c>
      <c r="M744" s="645">
        <v>43886</v>
      </c>
      <c r="N744" t="s">
        <v>6727</v>
      </c>
      <c r="O744">
        <v>5150003889</v>
      </c>
      <c r="P744" t="s">
        <v>3081</v>
      </c>
      <c r="Q744">
        <v>8938816</v>
      </c>
      <c r="R744">
        <v>890002395848</v>
      </c>
      <c r="S744" s="548">
        <v>2040</v>
      </c>
      <c r="T744" s="548">
        <v>27948</v>
      </c>
    </row>
    <row r="745" spans="1:20" x14ac:dyDescent="0.25">
      <c r="A745">
        <v>7</v>
      </c>
      <c r="B745" s="645">
        <v>43886</v>
      </c>
      <c r="C745" s="645">
        <v>43886</v>
      </c>
      <c r="D745">
        <v>0</v>
      </c>
      <c r="G745">
        <v>583</v>
      </c>
      <c r="H745" t="s">
        <v>6725</v>
      </c>
      <c r="I745" t="s">
        <v>6757</v>
      </c>
      <c r="J745" t="s">
        <v>3295</v>
      </c>
      <c r="K745">
        <v>60</v>
      </c>
      <c r="L745" s="645">
        <v>43881</v>
      </c>
      <c r="M745" s="645">
        <v>43886</v>
      </c>
      <c r="N745" t="s">
        <v>6727</v>
      </c>
      <c r="O745">
        <v>5150004016</v>
      </c>
      <c r="P745" t="s">
        <v>3081</v>
      </c>
      <c r="S745" s="548">
        <v>1008</v>
      </c>
      <c r="T745" s="548">
        <v>14918</v>
      </c>
    </row>
    <row r="746" spans="1:20" x14ac:dyDescent="0.25">
      <c r="S746" t="s">
        <v>7593</v>
      </c>
      <c r="T746" t="s">
        <v>7594</v>
      </c>
    </row>
    <row r="747" spans="1:20" x14ac:dyDescent="0.25">
      <c r="A747">
        <v>7</v>
      </c>
      <c r="B747" s="645">
        <v>43885</v>
      </c>
      <c r="C747" s="645">
        <v>43885</v>
      </c>
      <c r="D747">
        <v>0</v>
      </c>
      <c r="E747">
        <v>30235824</v>
      </c>
      <c r="G747">
        <v>583</v>
      </c>
      <c r="H747" t="s">
        <v>6725</v>
      </c>
      <c r="I747" t="s">
        <v>6757</v>
      </c>
      <c r="J747" t="s">
        <v>3295</v>
      </c>
      <c r="K747">
        <v>60</v>
      </c>
      <c r="L747" s="645">
        <v>43881</v>
      </c>
      <c r="M747" s="645">
        <v>43886</v>
      </c>
      <c r="N747" t="s">
        <v>6727</v>
      </c>
      <c r="O747">
        <v>5150004016</v>
      </c>
      <c r="P747" t="s">
        <v>3081</v>
      </c>
      <c r="Q747">
        <v>8938826</v>
      </c>
      <c r="R747">
        <v>890002395848</v>
      </c>
      <c r="S747">
        <v>706</v>
      </c>
      <c r="T747" s="548">
        <v>10449</v>
      </c>
    </row>
    <row r="748" spans="1:20" x14ac:dyDescent="0.25">
      <c r="A748">
        <v>7</v>
      </c>
      <c r="B748" s="645">
        <v>43885</v>
      </c>
      <c r="C748" s="645">
        <v>43885</v>
      </c>
      <c r="D748">
        <v>0</v>
      </c>
      <c r="G748">
        <v>583</v>
      </c>
      <c r="H748" t="s">
        <v>6725</v>
      </c>
      <c r="I748" t="s">
        <v>6757</v>
      </c>
      <c r="J748" t="s">
        <v>3295</v>
      </c>
      <c r="K748">
        <v>60</v>
      </c>
      <c r="L748" s="645">
        <v>43881</v>
      </c>
      <c r="M748" s="645">
        <v>43886</v>
      </c>
      <c r="N748" t="s">
        <v>6727</v>
      </c>
      <c r="O748">
        <v>6984804932</v>
      </c>
      <c r="P748" t="s">
        <v>3081</v>
      </c>
      <c r="S748" s="548">
        <v>1715</v>
      </c>
      <c r="T748" s="548">
        <v>28641</v>
      </c>
    </row>
    <row r="749" spans="1:20" x14ac:dyDescent="0.25">
      <c r="S749" t="s">
        <v>7595</v>
      </c>
      <c r="T749" t="s">
        <v>7596</v>
      </c>
    </row>
    <row r="750" spans="1:20" x14ac:dyDescent="0.25">
      <c r="A750">
        <v>7</v>
      </c>
      <c r="B750" s="645">
        <v>43885</v>
      </c>
      <c r="C750" s="645">
        <v>43885</v>
      </c>
      <c r="D750">
        <v>0</v>
      </c>
      <c r="E750">
        <v>30235825</v>
      </c>
      <c r="G750">
        <v>583</v>
      </c>
      <c r="H750" t="s">
        <v>6725</v>
      </c>
      <c r="I750" t="s">
        <v>6757</v>
      </c>
      <c r="J750" t="s">
        <v>3295</v>
      </c>
      <c r="K750">
        <v>60</v>
      </c>
      <c r="L750" s="645">
        <v>43881</v>
      </c>
      <c r="M750" s="645">
        <v>43886</v>
      </c>
      <c r="N750" t="s">
        <v>6727</v>
      </c>
      <c r="O750">
        <v>5150004014</v>
      </c>
      <c r="P750" t="s">
        <v>3081</v>
      </c>
      <c r="Q750">
        <v>8938822</v>
      </c>
      <c r="R750">
        <v>890002395848</v>
      </c>
      <c r="S750">
        <v>504</v>
      </c>
      <c r="T750" s="548">
        <v>7560</v>
      </c>
    </row>
    <row r="751" spans="1:20" x14ac:dyDescent="0.25">
      <c r="A751">
        <v>7</v>
      </c>
      <c r="B751" s="645">
        <v>43885</v>
      </c>
      <c r="C751" s="645">
        <v>43885</v>
      </c>
      <c r="D751">
        <v>0</v>
      </c>
      <c r="G751">
        <v>583</v>
      </c>
      <c r="H751" t="s">
        <v>6725</v>
      </c>
      <c r="I751" t="s">
        <v>6757</v>
      </c>
      <c r="J751" t="s">
        <v>3295</v>
      </c>
      <c r="K751">
        <v>60</v>
      </c>
      <c r="L751" s="645">
        <v>43881</v>
      </c>
      <c r="M751" s="645">
        <v>43886</v>
      </c>
      <c r="N751" t="s">
        <v>6727</v>
      </c>
      <c r="O751">
        <v>6984804933</v>
      </c>
      <c r="P751" t="s">
        <v>3081</v>
      </c>
      <c r="S751" s="548">
        <v>2068</v>
      </c>
      <c r="T751" s="548">
        <v>34536</v>
      </c>
    </row>
    <row r="752" spans="1:20" x14ac:dyDescent="0.25">
      <c r="S752" t="s">
        <v>6818</v>
      </c>
      <c r="T752" t="s">
        <v>7597</v>
      </c>
    </row>
    <row r="753" spans="1:20" x14ac:dyDescent="0.25">
      <c r="A753">
        <v>7</v>
      </c>
      <c r="B753" s="645">
        <v>43882</v>
      </c>
      <c r="C753" s="645">
        <v>43882</v>
      </c>
      <c r="D753">
        <v>0</v>
      </c>
      <c r="E753">
        <v>30236141</v>
      </c>
      <c r="G753">
        <v>583</v>
      </c>
      <c r="H753" t="s">
        <v>6725</v>
      </c>
      <c r="I753" t="s">
        <v>6757</v>
      </c>
      <c r="J753" t="s">
        <v>3295</v>
      </c>
      <c r="K753">
        <v>60</v>
      </c>
      <c r="L753" s="645">
        <v>43882</v>
      </c>
      <c r="M753" s="645">
        <v>43885</v>
      </c>
      <c r="N753" t="s">
        <v>6727</v>
      </c>
      <c r="O753">
        <v>5150000319</v>
      </c>
      <c r="P753" t="s">
        <v>3081</v>
      </c>
      <c r="Q753">
        <v>8937141</v>
      </c>
      <c r="R753">
        <v>890002395848</v>
      </c>
      <c r="S753">
        <v>336</v>
      </c>
      <c r="T753" s="548">
        <v>18043</v>
      </c>
    </row>
    <row r="754" spans="1:20" x14ac:dyDescent="0.25">
      <c r="S754" t="s">
        <v>6808</v>
      </c>
      <c r="T754" t="s">
        <v>7153</v>
      </c>
    </row>
    <row r="755" spans="1:20" x14ac:dyDescent="0.25">
      <c r="A755">
        <v>7</v>
      </c>
      <c r="B755" s="645">
        <v>43886</v>
      </c>
      <c r="C755" s="645">
        <v>43886</v>
      </c>
      <c r="D755">
        <v>0</v>
      </c>
      <c r="E755">
        <v>30236897</v>
      </c>
      <c r="G755">
        <v>583</v>
      </c>
      <c r="H755" t="s">
        <v>6725</v>
      </c>
      <c r="I755" t="s">
        <v>6757</v>
      </c>
      <c r="J755" t="s">
        <v>3295</v>
      </c>
      <c r="K755">
        <v>60</v>
      </c>
      <c r="L755" s="645">
        <v>43885</v>
      </c>
      <c r="M755" s="645">
        <v>43886</v>
      </c>
      <c r="N755" t="s">
        <v>6727</v>
      </c>
      <c r="O755">
        <v>5150003884</v>
      </c>
      <c r="P755" t="s">
        <v>3081</v>
      </c>
      <c r="Q755">
        <v>8938814</v>
      </c>
      <c r="R755">
        <v>890002395848</v>
      </c>
      <c r="S755" s="548">
        <v>1196</v>
      </c>
      <c r="T755" s="548">
        <v>16983</v>
      </c>
    </row>
    <row r="756" spans="1:20" x14ac:dyDescent="0.25">
      <c r="S756" t="s">
        <v>7598</v>
      </c>
      <c r="T756" t="s">
        <v>7599</v>
      </c>
    </row>
    <row r="757" spans="1:20" x14ac:dyDescent="0.25">
      <c r="A757">
        <v>7</v>
      </c>
      <c r="B757" s="645">
        <v>43886</v>
      </c>
      <c r="C757" s="645">
        <v>43886</v>
      </c>
      <c r="D757">
        <v>0</v>
      </c>
      <c r="E757">
        <v>30236947</v>
      </c>
      <c r="F757">
        <v>30236947</v>
      </c>
      <c r="G757">
        <v>583</v>
      </c>
      <c r="H757" t="s">
        <v>6725</v>
      </c>
      <c r="I757" t="s">
        <v>6757</v>
      </c>
      <c r="J757" t="s">
        <v>3295</v>
      </c>
      <c r="K757">
        <v>60</v>
      </c>
      <c r="L757" s="645">
        <v>43885</v>
      </c>
      <c r="M757" s="645">
        <v>43887</v>
      </c>
      <c r="N757" t="s">
        <v>6727</v>
      </c>
      <c r="O757">
        <v>5150004018</v>
      </c>
      <c r="P757" t="s">
        <v>3081</v>
      </c>
      <c r="Q757">
        <v>8947452</v>
      </c>
      <c r="R757">
        <v>890002395848</v>
      </c>
      <c r="S757" s="548">
        <v>2820</v>
      </c>
      <c r="T757" s="548">
        <v>41736</v>
      </c>
    </row>
    <row r="758" spans="1:20" x14ac:dyDescent="0.25">
      <c r="S758" t="s">
        <v>7600</v>
      </c>
      <c r="T758" t="s">
        <v>7601</v>
      </c>
    </row>
    <row r="759" spans="1:20" x14ac:dyDescent="0.25">
      <c r="A759">
        <v>7</v>
      </c>
      <c r="B759" s="645">
        <v>43887</v>
      </c>
      <c r="C759" s="645">
        <v>43887</v>
      </c>
      <c r="D759">
        <v>0</v>
      </c>
      <c r="E759">
        <v>30236948</v>
      </c>
      <c r="F759">
        <v>30236948</v>
      </c>
      <c r="G759">
        <v>583</v>
      </c>
      <c r="H759" t="s">
        <v>6725</v>
      </c>
      <c r="I759" t="s">
        <v>6757</v>
      </c>
      <c r="J759" t="s">
        <v>3295</v>
      </c>
      <c r="K759">
        <v>60</v>
      </c>
      <c r="L759" s="645">
        <v>43885</v>
      </c>
      <c r="M759" s="645">
        <v>43887</v>
      </c>
      <c r="N759" t="s">
        <v>6727</v>
      </c>
      <c r="O759">
        <v>5150004018</v>
      </c>
      <c r="P759" t="s">
        <v>3081</v>
      </c>
      <c r="Q759">
        <v>8947462</v>
      </c>
      <c r="R759">
        <v>890002395848</v>
      </c>
      <c r="S759" s="548">
        <v>1232</v>
      </c>
      <c r="T759" s="548">
        <v>18234</v>
      </c>
    </row>
    <row r="760" spans="1:20" x14ac:dyDescent="0.25">
      <c r="A760">
        <v>7</v>
      </c>
      <c r="B760" s="645">
        <v>43887</v>
      </c>
      <c r="C760" s="645">
        <v>43887</v>
      </c>
      <c r="D760">
        <v>0</v>
      </c>
      <c r="F760">
        <v>30236948</v>
      </c>
      <c r="G760">
        <v>583</v>
      </c>
      <c r="H760" t="s">
        <v>6725</v>
      </c>
      <c r="I760" t="s">
        <v>6757</v>
      </c>
      <c r="J760" t="s">
        <v>3295</v>
      </c>
      <c r="K760">
        <v>60</v>
      </c>
      <c r="L760" s="645">
        <v>43885</v>
      </c>
      <c r="M760" s="645">
        <v>43887</v>
      </c>
      <c r="N760" t="s">
        <v>6727</v>
      </c>
      <c r="O760">
        <v>5150004018</v>
      </c>
      <c r="P760" t="s">
        <v>3081</v>
      </c>
      <c r="S760" s="548">
        <v>1540</v>
      </c>
      <c r="T760" s="548">
        <v>22792</v>
      </c>
    </row>
    <row r="761" spans="1:20" x14ac:dyDescent="0.25">
      <c r="S761" t="s">
        <v>6954</v>
      </c>
      <c r="T761" t="s">
        <v>7590</v>
      </c>
    </row>
    <row r="762" spans="1:20" x14ac:dyDescent="0.25">
      <c r="A762">
        <v>7</v>
      </c>
      <c r="B762" s="645">
        <v>43886</v>
      </c>
      <c r="C762" s="645">
        <v>43886</v>
      </c>
      <c r="D762">
        <v>0</v>
      </c>
      <c r="E762">
        <v>30236949</v>
      </c>
      <c r="F762">
        <v>30236949</v>
      </c>
      <c r="G762">
        <v>583</v>
      </c>
      <c r="H762" t="s">
        <v>6725</v>
      </c>
      <c r="I762" t="s">
        <v>6757</v>
      </c>
      <c r="J762" t="s">
        <v>3295</v>
      </c>
      <c r="K762">
        <v>60</v>
      </c>
      <c r="L762" s="645">
        <v>43885</v>
      </c>
      <c r="M762" s="645">
        <v>43887</v>
      </c>
      <c r="N762" t="s">
        <v>6727</v>
      </c>
      <c r="O762">
        <v>5150004014</v>
      </c>
      <c r="P762" t="s">
        <v>3081</v>
      </c>
      <c r="Q762">
        <v>8947450</v>
      </c>
      <c r="R762">
        <v>890002395848</v>
      </c>
      <c r="S762" s="548">
        <v>1907</v>
      </c>
      <c r="T762" s="548">
        <v>28605</v>
      </c>
    </row>
    <row r="763" spans="1:20" x14ac:dyDescent="0.25">
      <c r="A763">
        <v>7</v>
      </c>
      <c r="B763" s="645">
        <v>43886</v>
      </c>
      <c r="C763" s="645">
        <v>43886</v>
      </c>
      <c r="D763">
        <v>0</v>
      </c>
      <c r="F763">
        <v>30236949</v>
      </c>
      <c r="G763">
        <v>583</v>
      </c>
      <c r="H763" t="s">
        <v>6725</v>
      </c>
      <c r="I763" t="s">
        <v>6757</v>
      </c>
      <c r="J763" t="s">
        <v>3295</v>
      </c>
      <c r="K763">
        <v>60</v>
      </c>
      <c r="L763" s="645">
        <v>43885</v>
      </c>
      <c r="M763" s="645">
        <v>43887</v>
      </c>
      <c r="N763" t="s">
        <v>6727</v>
      </c>
      <c r="O763">
        <v>5150004017</v>
      </c>
      <c r="P763" t="s">
        <v>3081</v>
      </c>
      <c r="S763">
        <v>756</v>
      </c>
      <c r="T763" s="548">
        <v>11189</v>
      </c>
    </row>
    <row r="764" spans="1:20" x14ac:dyDescent="0.25">
      <c r="S764" t="s">
        <v>7602</v>
      </c>
      <c r="T764" t="s">
        <v>7603</v>
      </c>
    </row>
    <row r="765" spans="1:20" x14ac:dyDescent="0.25">
      <c r="A765">
        <v>7</v>
      </c>
      <c r="B765" s="645">
        <v>43886</v>
      </c>
      <c r="C765" s="645">
        <v>43886</v>
      </c>
      <c r="D765">
        <v>0</v>
      </c>
      <c r="E765">
        <v>30236950</v>
      </c>
      <c r="F765">
        <v>30236950</v>
      </c>
      <c r="G765">
        <v>583</v>
      </c>
      <c r="H765" t="s">
        <v>6725</v>
      </c>
      <c r="I765" t="s">
        <v>6757</v>
      </c>
      <c r="J765" t="s">
        <v>3295</v>
      </c>
      <c r="K765">
        <v>60</v>
      </c>
      <c r="L765" s="645">
        <v>43885</v>
      </c>
      <c r="M765" s="645">
        <v>43887</v>
      </c>
      <c r="N765" t="s">
        <v>6727</v>
      </c>
      <c r="O765">
        <v>5150004014</v>
      </c>
      <c r="P765" t="s">
        <v>3081</v>
      </c>
      <c r="Q765">
        <v>8947448</v>
      </c>
      <c r="R765">
        <v>890002395848</v>
      </c>
      <c r="S765" s="548">
        <v>2772</v>
      </c>
      <c r="T765" s="548">
        <v>41580</v>
      </c>
    </row>
    <row r="766" spans="1:20" x14ac:dyDescent="0.25">
      <c r="S766" t="s">
        <v>6954</v>
      </c>
      <c r="T766" t="s">
        <v>6955</v>
      </c>
    </row>
    <row r="767" spans="1:20" x14ac:dyDescent="0.25">
      <c r="A767">
        <v>7</v>
      </c>
      <c r="B767" s="645">
        <v>43886</v>
      </c>
      <c r="C767" s="645">
        <v>43886</v>
      </c>
      <c r="D767">
        <v>0</v>
      </c>
      <c r="E767">
        <v>30236951</v>
      </c>
      <c r="F767">
        <v>30236951</v>
      </c>
      <c r="G767">
        <v>583</v>
      </c>
      <c r="H767" t="s">
        <v>6725</v>
      </c>
      <c r="I767" t="s">
        <v>6757</v>
      </c>
      <c r="J767" t="s">
        <v>3295</v>
      </c>
      <c r="K767">
        <v>60</v>
      </c>
      <c r="L767" s="645">
        <v>43885</v>
      </c>
      <c r="M767" s="645">
        <v>43887</v>
      </c>
      <c r="N767" t="s">
        <v>6727</v>
      </c>
      <c r="O767">
        <v>5150004018</v>
      </c>
      <c r="P767" t="s">
        <v>3081</v>
      </c>
      <c r="Q767">
        <v>8947454</v>
      </c>
      <c r="R767">
        <v>890002395848</v>
      </c>
      <c r="S767" s="548">
        <v>2772</v>
      </c>
      <c r="T767" s="548">
        <v>41026</v>
      </c>
    </row>
    <row r="768" spans="1:20" x14ac:dyDescent="0.25">
      <c r="S768" t="s">
        <v>6954</v>
      </c>
      <c r="T768" t="s">
        <v>7590</v>
      </c>
    </row>
    <row r="769" spans="1:20" x14ac:dyDescent="0.25">
      <c r="A769">
        <v>7</v>
      </c>
      <c r="B769" s="645">
        <v>43886</v>
      </c>
      <c r="C769" s="645">
        <v>43886</v>
      </c>
      <c r="D769">
        <v>0</v>
      </c>
      <c r="E769">
        <v>30236952</v>
      </c>
      <c r="F769">
        <v>30236952</v>
      </c>
      <c r="G769">
        <v>583</v>
      </c>
      <c r="H769" t="s">
        <v>6725</v>
      </c>
      <c r="I769" t="s">
        <v>6757</v>
      </c>
      <c r="J769" t="s">
        <v>3295</v>
      </c>
      <c r="K769">
        <v>60</v>
      </c>
      <c r="L769" s="645">
        <v>43885</v>
      </c>
      <c r="M769" s="645">
        <v>43887</v>
      </c>
      <c r="N769" t="s">
        <v>6727</v>
      </c>
      <c r="O769">
        <v>5150004017</v>
      </c>
      <c r="P769" t="s">
        <v>3081</v>
      </c>
      <c r="Q769">
        <v>8947456</v>
      </c>
      <c r="R769">
        <v>890002395848</v>
      </c>
      <c r="S769" s="548">
        <v>2772</v>
      </c>
      <c r="T769" s="548">
        <v>41026</v>
      </c>
    </row>
    <row r="770" spans="1:20" x14ac:dyDescent="0.25">
      <c r="S770" t="s">
        <v>6954</v>
      </c>
      <c r="T770" t="s">
        <v>7590</v>
      </c>
    </row>
    <row r="771" spans="1:20" x14ac:dyDescent="0.25">
      <c r="A771">
        <v>7</v>
      </c>
      <c r="B771" s="645">
        <v>43887</v>
      </c>
      <c r="C771" s="645">
        <v>43887</v>
      </c>
      <c r="D771">
        <v>0</v>
      </c>
      <c r="E771">
        <v>30236953</v>
      </c>
      <c r="F771">
        <v>30236953</v>
      </c>
      <c r="G771">
        <v>583</v>
      </c>
      <c r="H771" t="s">
        <v>6725</v>
      </c>
      <c r="I771" t="s">
        <v>6757</v>
      </c>
      <c r="J771" t="s">
        <v>3295</v>
      </c>
      <c r="K771">
        <v>60</v>
      </c>
      <c r="L771" s="645">
        <v>43885</v>
      </c>
      <c r="M771" s="645">
        <v>43887</v>
      </c>
      <c r="N771" t="s">
        <v>6727</v>
      </c>
      <c r="O771">
        <v>5150003564</v>
      </c>
      <c r="P771" t="s">
        <v>3081</v>
      </c>
      <c r="Q771">
        <v>8947446</v>
      </c>
      <c r="R771">
        <v>890002395848</v>
      </c>
      <c r="S771">
        <v>136</v>
      </c>
      <c r="T771" s="548">
        <v>1931</v>
      </c>
    </row>
    <row r="772" spans="1:20" x14ac:dyDescent="0.25">
      <c r="A772">
        <v>7</v>
      </c>
      <c r="B772" s="645">
        <v>43887</v>
      </c>
      <c r="C772" s="645">
        <v>43887</v>
      </c>
      <c r="D772">
        <v>0</v>
      </c>
      <c r="F772">
        <v>30236953</v>
      </c>
      <c r="G772">
        <v>583</v>
      </c>
      <c r="H772" t="s">
        <v>6725</v>
      </c>
      <c r="I772" t="s">
        <v>6757</v>
      </c>
      <c r="J772" t="s">
        <v>3295</v>
      </c>
      <c r="K772">
        <v>60</v>
      </c>
      <c r="L772" s="645">
        <v>43885</v>
      </c>
      <c r="M772" s="645">
        <v>43887</v>
      </c>
      <c r="N772" t="s">
        <v>6727</v>
      </c>
      <c r="O772">
        <v>5150004014</v>
      </c>
      <c r="P772" t="s">
        <v>3081</v>
      </c>
      <c r="S772" s="548">
        <v>1386</v>
      </c>
      <c r="T772" s="548">
        <v>20790</v>
      </c>
    </row>
    <row r="773" spans="1:20" x14ac:dyDescent="0.25">
      <c r="A773">
        <v>7</v>
      </c>
      <c r="B773" s="645">
        <v>43887</v>
      </c>
      <c r="C773" s="645">
        <v>43887</v>
      </c>
      <c r="D773">
        <v>0</v>
      </c>
      <c r="F773">
        <v>30236953</v>
      </c>
      <c r="G773">
        <v>583</v>
      </c>
      <c r="H773" t="s">
        <v>6725</v>
      </c>
      <c r="I773" t="s">
        <v>6757</v>
      </c>
      <c r="J773" t="s">
        <v>3295</v>
      </c>
      <c r="K773">
        <v>60</v>
      </c>
      <c r="L773" s="645">
        <v>43885</v>
      </c>
      <c r="M773" s="645">
        <v>43887</v>
      </c>
      <c r="N773" t="s">
        <v>6727</v>
      </c>
      <c r="O773">
        <v>5150004018</v>
      </c>
      <c r="P773" t="s">
        <v>3081</v>
      </c>
      <c r="S773">
        <v>817</v>
      </c>
      <c r="T773" s="548">
        <v>12092</v>
      </c>
    </row>
    <row r="774" spans="1:20" x14ac:dyDescent="0.25">
      <c r="A774">
        <v>7</v>
      </c>
      <c r="B774" s="645">
        <v>43887</v>
      </c>
      <c r="C774" s="645">
        <v>43887</v>
      </c>
      <c r="D774">
        <v>0</v>
      </c>
      <c r="F774">
        <v>30236953</v>
      </c>
      <c r="G774">
        <v>583</v>
      </c>
      <c r="H774" t="s">
        <v>6725</v>
      </c>
      <c r="I774" t="s">
        <v>6757</v>
      </c>
      <c r="J774" t="s">
        <v>3295</v>
      </c>
      <c r="K774">
        <v>60</v>
      </c>
      <c r="L774" s="645">
        <v>43885</v>
      </c>
      <c r="M774" s="645">
        <v>43887</v>
      </c>
      <c r="N774" t="s">
        <v>6727</v>
      </c>
      <c r="O774">
        <v>5150024312</v>
      </c>
      <c r="P774" t="s">
        <v>3081</v>
      </c>
      <c r="S774">
        <v>378</v>
      </c>
      <c r="T774" s="548">
        <v>5594</v>
      </c>
    </row>
    <row r="775" spans="1:20" x14ac:dyDescent="0.25">
      <c r="S775" t="s">
        <v>7604</v>
      </c>
      <c r="T775" t="s">
        <v>7605</v>
      </c>
    </row>
    <row r="776" spans="1:20" x14ac:dyDescent="0.25">
      <c r="A776">
        <v>7</v>
      </c>
      <c r="B776" s="645">
        <v>43886</v>
      </c>
      <c r="C776" s="645">
        <v>43886</v>
      </c>
      <c r="D776">
        <v>0</v>
      </c>
      <c r="E776">
        <v>30236954</v>
      </c>
      <c r="F776">
        <v>30236954</v>
      </c>
      <c r="G776">
        <v>583</v>
      </c>
      <c r="H776" t="s">
        <v>6725</v>
      </c>
      <c r="I776" t="s">
        <v>6757</v>
      </c>
      <c r="J776" t="s">
        <v>3295</v>
      </c>
      <c r="K776">
        <v>60</v>
      </c>
      <c r="L776" s="645">
        <v>43885</v>
      </c>
      <c r="M776" s="645">
        <v>43887</v>
      </c>
      <c r="N776" t="s">
        <v>6727</v>
      </c>
      <c r="O776">
        <v>5150004018</v>
      </c>
      <c r="P776" t="s">
        <v>3081</v>
      </c>
      <c r="Q776">
        <v>8947458</v>
      </c>
      <c r="R776">
        <v>890002395848</v>
      </c>
      <c r="S776" s="548">
        <v>2772</v>
      </c>
      <c r="T776" s="548">
        <v>41026</v>
      </c>
    </row>
    <row r="777" spans="1:20" x14ac:dyDescent="0.25">
      <c r="S777" t="s">
        <v>6954</v>
      </c>
      <c r="T777" t="s">
        <v>7590</v>
      </c>
    </row>
    <row r="778" spans="1:20" x14ac:dyDescent="0.25">
      <c r="A778">
        <v>7</v>
      </c>
      <c r="B778" s="645">
        <v>43886</v>
      </c>
      <c r="C778" s="645">
        <v>43886</v>
      </c>
      <c r="D778">
        <v>0</v>
      </c>
      <c r="E778">
        <v>30236955</v>
      </c>
      <c r="F778">
        <v>30236955</v>
      </c>
      <c r="G778">
        <v>583</v>
      </c>
      <c r="H778" t="s">
        <v>6725</v>
      </c>
      <c r="I778" t="s">
        <v>6757</v>
      </c>
      <c r="J778" t="s">
        <v>3295</v>
      </c>
      <c r="K778">
        <v>60</v>
      </c>
      <c r="L778" s="645">
        <v>43885</v>
      </c>
      <c r="M778" s="645">
        <v>43887</v>
      </c>
      <c r="N778" t="s">
        <v>6727</v>
      </c>
      <c r="O778">
        <v>5150004017</v>
      </c>
      <c r="P778" t="s">
        <v>3081</v>
      </c>
      <c r="Q778">
        <v>8947460</v>
      </c>
      <c r="R778">
        <v>890002395848</v>
      </c>
      <c r="S778" s="548">
        <v>1260</v>
      </c>
      <c r="T778" s="548">
        <v>18648</v>
      </c>
    </row>
    <row r="779" spans="1:20" x14ac:dyDescent="0.25">
      <c r="A779">
        <v>7</v>
      </c>
      <c r="B779" s="645">
        <v>43886</v>
      </c>
      <c r="C779" s="645">
        <v>43886</v>
      </c>
      <c r="D779">
        <v>0</v>
      </c>
      <c r="F779">
        <v>30236955</v>
      </c>
      <c r="G779">
        <v>583</v>
      </c>
      <c r="H779" t="s">
        <v>6725</v>
      </c>
      <c r="I779" t="s">
        <v>6757</v>
      </c>
      <c r="J779" t="s">
        <v>3295</v>
      </c>
      <c r="K779">
        <v>60</v>
      </c>
      <c r="L779" s="645">
        <v>43885</v>
      </c>
      <c r="M779" s="645">
        <v>43887</v>
      </c>
      <c r="N779" t="s">
        <v>6727</v>
      </c>
      <c r="O779">
        <v>5150004018</v>
      </c>
      <c r="P779" t="s">
        <v>3081</v>
      </c>
      <c r="S779" s="548">
        <v>1512</v>
      </c>
      <c r="T779" s="548">
        <v>22378</v>
      </c>
    </row>
    <row r="780" spans="1:20" x14ac:dyDescent="0.25">
      <c r="S780" t="s">
        <v>6954</v>
      </c>
      <c r="T780" t="s">
        <v>7590</v>
      </c>
    </row>
    <row r="781" spans="1:20" x14ac:dyDescent="0.25">
      <c r="A781">
        <v>7</v>
      </c>
      <c r="B781" s="645">
        <v>43888</v>
      </c>
      <c r="C781" s="645">
        <v>43886</v>
      </c>
      <c r="D781">
        <v>-2</v>
      </c>
      <c r="E781">
        <v>30237399</v>
      </c>
      <c r="G781">
        <v>69</v>
      </c>
      <c r="H781" t="s">
        <v>6752</v>
      </c>
      <c r="I781" t="s">
        <v>6753</v>
      </c>
      <c r="J781" t="s">
        <v>6754</v>
      </c>
      <c r="K781">
        <v>60</v>
      </c>
      <c r="L781" s="645">
        <v>43886</v>
      </c>
      <c r="M781" s="645">
        <v>43889</v>
      </c>
      <c r="O781">
        <v>69153</v>
      </c>
      <c r="P781" t="s">
        <v>3081</v>
      </c>
      <c r="S781">
        <v>600</v>
      </c>
      <c r="T781" s="548">
        <v>15000</v>
      </c>
    </row>
    <row r="782" spans="1:20" x14ac:dyDescent="0.25">
      <c r="A782">
        <v>7</v>
      </c>
      <c r="B782" s="645">
        <v>43888</v>
      </c>
      <c r="C782" s="645">
        <v>43886</v>
      </c>
      <c r="D782">
        <v>-2</v>
      </c>
      <c r="G782">
        <v>69</v>
      </c>
      <c r="H782" t="s">
        <v>6752</v>
      </c>
      <c r="I782" t="s">
        <v>6753</v>
      </c>
      <c r="J782" t="s">
        <v>6754</v>
      </c>
      <c r="K782">
        <v>60</v>
      </c>
      <c r="L782" s="645">
        <v>43886</v>
      </c>
      <c r="M782" s="645">
        <v>43889</v>
      </c>
      <c r="O782">
        <v>69154</v>
      </c>
      <c r="P782" t="s">
        <v>3081</v>
      </c>
      <c r="S782">
        <v>728</v>
      </c>
      <c r="T782" s="548">
        <v>2912</v>
      </c>
    </row>
    <row r="783" spans="1:20" x14ac:dyDescent="0.25">
      <c r="A783">
        <v>7</v>
      </c>
      <c r="B783" s="645">
        <v>43888</v>
      </c>
      <c r="C783" s="645">
        <v>43886</v>
      </c>
      <c r="D783">
        <v>-2</v>
      </c>
      <c r="G783">
        <v>69</v>
      </c>
      <c r="H783" t="s">
        <v>6752</v>
      </c>
      <c r="I783" t="s">
        <v>6753</v>
      </c>
      <c r="J783" t="s">
        <v>6754</v>
      </c>
      <c r="K783">
        <v>60</v>
      </c>
      <c r="L783" s="645">
        <v>43886</v>
      </c>
      <c r="M783" s="645">
        <v>43889</v>
      </c>
      <c r="O783">
        <v>69155</v>
      </c>
      <c r="P783" t="s">
        <v>3081</v>
      </c>
      <c r="S783">
        <v>600</v>
      </c>
      <c r="T783">
        <v>600</v>
      </c>
    </row>
    <row r="784" spans="1:20" x14ac:dyDescent="0.25">
      <c r="S784" t="s">
        <v>7606</v>
      </c>
      <c r="T784" t="s">
        <v>7607</v>
      </c>
    </row>
    <row r="785" spans="1:20" x14ac:dyDescent="0.25">
      <c r="A785">
        <v>7</v>
      </c>
      <c r="B785" s="645">
        <v>43887</v>
      </c>
      <c r="C785" s="645">
        <v>43887</v>
      </c>
      <c r="D785">
        <v>0</v>
      </c>
      <c r="E785">
        <v>30237638</v>
      </c>
      <c r="F785">
        <v>30237638</v>
      </c>
      <c r="G785">
        <v>583</v>
      </c>
      <c r="H785" t="s">
        <v>6725</v>
      </c>
      <c r="I785" t="s">
        <v>6757</v>
      </c>
      <c r="J785" t="s">
        <v>3295</v>
      </c>
      <c r="K785">
        <v>60</v>
      </c>
      <c r="L785" s="645">
        <v>43886</v>
      </c>
      <c r="M785" s="645">
        <v>43888</v>
      </c>
      <c r="N785" t="s">
        <v>6727</v>
      </c>
      <c r="O785">
        <v>3619210523</v>
      </c>
      <c r="P785" t="s">
        <v>3081</v>
      </c>
      <c r="Q785">
        <v>8951348</v>
      </c>
      <c r="R785">
        <v>890002395848</v>
      </c>
      <c r="S785" s="548">
        <v>2520</v>
      </c>
      <c r="T785" s="548">
        <v>16380</v>
      </c>
    </row>
    <row r="786" spans="1:20" x14ac:dyDescent="0.25">
      <c r="A786">
        <v>7</v>
      </c>
      <c r="B786" s="645">
        <v>43887</v>
      </c>
      <c r="C786" s="645">
        <v>43887</v>
      </c>
      <c r="D786">
        <v>0</v>
      </c>
      <c r="F786">
        <v>30237638</v>
      </c>
      <c r="G786">
        <v>583</v>
      </c>
      <c r="H786" t="s">
        <v>6725</v>
      </c>
      <c r="I786" t="s">
        <v>6757</v>
      </c>
      <c r="J786" t="s">
        <v>3295</v>
      </c>
      <c r="K786">
        <v>60</v>
      </c>
      <c r="L786" s="645">
        <v>43886</v>
      </c>
      <c r="M786" s="645">
        <v>43888</v>
      </c>
      <c r="N786" t="s">
        <v>6727</v>
      </c>
      <c r="O786">
        <v>5150024312</v>
      </c>
      <c r="P786" t="s">
        <v>3081</v>
      </c>
      <c r="S786" s="548">
        <v>1764</v>
      </c>
      <c r="T786" s="548">
        <v>26107</v>
      </c>
    </row>
    <row r="787" spans="1:20" x14ac:dyDescent="0.25">
      <c r="S787" t="s">
        <v>7608</v>
      </c>
      <c r="T787" t="s">
        <v>7609</v>
      </c>
    </row>
    <row r="788" spans="1:20" x14ac:dyDescent="0.25">
      <c r="A788">
        <v>7</v>
      </c>
      <c r="B788" s="645">
        <v>43887</v>
      </c>
      <c r="C788" s="645">
        <v>43887</v>
      </c>
      <c r="D788">
        <v>0</v>
      </c>
      <c r="E788">
        <v>30237639</v>
      </c>
      <c r="F788">
        <v>30237639</v>
      </c>
      <c r="G788">
        <v>583</v>
      </c>
      <c r="H788" t="s">
        <v>6725</v>
      </c>
      <c r="I788" t="s">
        <v>6757</v>
      </c>
      <c r="J788" t="s">
        <v>3295</v>
      </c>
      <c r="K788">
        <v>60</v>
      </c>
      <c r="L788" s="645">
        <v>43886</v>
      </c>
      <c r="M788" s="645">
        <v>43888</v>
      </c>
      <c r="N788" t="s">
        <v>6727</v>
      </c>
      <c r="O788">
        <v>3619210523</v>
      </c>
      <c r="P788" t="s">
        <v>3081</v>
      </c>
      <c r="Q788">
        <v>8950057</v>
      </c>
      <c r="R788">
        <v>890002395848</v>
      </c>
      <c r="S788" s="548">
        <v>2021</v>
      </c>
      <c r="T788" s="548">
        <v>13137</v>
      </c>
    </row>
    <row r="789" spans="1:20" x14ac:dyDescent="0.25">
      <c r="A789">
        <v>7</v>
      </c>
      <c r="B789" s="645">
        <v>43887</v>
      </c>
      <c r="C789" s="645">
        <v>43887</v>
      </c>
      <c r="D789">
        <v>0</v>
      </c>
      <c r="F789">
        <v>30237639</v>
      </c>
      <c r="G789">
        <v>583</v>
      </c>
      <c r="H789" t="s">
        <v>6725</v>
      </c>
      <c r="I789" t="s">
        <v>6757</v>
      </c>
      <c r="J789" t="s">
        <v>3295</v>
      </c>
      <c r="K789">
        <v>60</v>
      </c>
      <c r="L789" s="645">
        <v>43886</v>
      </c>
      <c r="M789" s="645">
        <v>43888</v>
      </c>
      <c r="N789" t="s">
        <v>6727</v>
      </c>
      <c r="O789">
        <v>3619210527</v>
      </c>
      <c r="P789" t="s">
        <v>3081</v>
      </c>
      <c r="S789" s="548">
        <v>1993</v>
      </c>
      <c r="T789" s="548">
        <v>12955</v>
      </c>
    </row>
    <row r="790" spans="1:20" x14ac:dyDescent="0.25">
      <c r="A790">
        <v>7</v>
      </c>
      <c r="B790" s="645">
        <v>43887</v>
      </c>
      <c r="C790" s="645">
        <v>43887</v>
      </c>
      <c r="D790">
        <v>0</v>
      </c>
      <c r="F790">
        <v>30237639</v>
      </c>
      <c r="G790">
        <v>583</v>
      </c>
      <c r="H790" t="s">
        <v>6725</v>
      </c>
      <c r="I790" t="s">
        <v>6757</v>
      </c>
      <c r="J790" t="s">
        <v>3295</v>
      </c>
      <c r="K790">
        <v>60</v>
      </c>
      <c r="L790" s="645">
        <v>43886</v>
      </c>
      <c r="M790" s="645">
        <v>43888</v>
      </c>
      <c r="N790" t="s">
        <v>6727</v>
      </c>
      <c r="O790">
        <v>5150003564</v>
      </c>
      <c r="P790" t="s">
        <v>3081</v>
      </c>
      <c r="S790">
        <v>658</v>
      </c>
      <c r="T790" s="548">
        <v>9344</v>
      </c>
    </row>
    <row r="791" spans="1:20" x14ac:dyDescent="0.25">
      <c r="A791">
        <v>7</v>
      </c>
      <c r="B791" s="645">
        <v>43887</v>
      </c>
      <c r="C791" s="645">
        <v>43887</v>
      </c>
      <c r="D791">
        <v>0</v>
      </c>
      <c r="F791">
        <v>30237639</v>
      </c>
      <c r="G791">
        <v>583</v>
      </c>
      <c r="H791" t="s">
        <v>6725</v>
      </c>
      <c r="I791" t="s">
        <v>6757</v>
      </c>
      <c r="J791" t="s">
        <v>3295</v>
      </c>
      <c r="K791">
        <v>60</v>
      </c>
      <c r="L791" s="645">
        <v>43886</v>
      </c>
      <c r="M791" s="645">
        <v>43888</v>
      </c>
      <c r="N791" t="s">
        <v>6727</v>
      </c>
      <c r="O791">
        <v>5150004017</v>
      </c>
      <c r="P791" t="s">
        <v>3081</v>
      </c>
      <c r="S791">
        <v>504</v>
      </c>
      <c r="T791" s="548">
        <v>7459</v>
      </c>
    </row>
    <row r="792" spans="1:20" x14ac:dyDescent="0.25">
      <c r="S792" t="s">
        <v>7610</v>
      </c>
      <c r="T792" t="s">
        <v>7611</v>
      </c>
    </row>
    <row r="793" spans="1:20" x14ac:dyDescent="0.25">
      <c r="A793">
        <v>7</v>
      </c>
      <c r="B793" s="645">
        <v>43887</v>
      </c>
      <c r="C793" s="645">
        <v>43887</v>
      </c>
      <c r="D793">
        <v>0</v>
      </c>
      <c r="E793">
        <v>30237640</v>
      </c>
      <c r="F793">
        <v>30237640</v>
      </c>
      <c r="G793">
        <v>583</v>
      </c>
      <c r="H793" t="s">
        <v>6725</v>
      </c>
      <c r="I793" t="s">
        <v>6757</v>
      </c>
      <c r="J793" t="s">
        <v>3295</v>
      </c>
      <c r="K793">
        <v>60</v>
      </c>
      <c r="L793" s="645">
        <v>43886</v>
      </c>
      <c r="M793" s="645">
        <v>43888</v>
      </c>
      <c r="N793" t="s">
        <v>6727</v>
      </c>
      <c r="O793">
        <v>3619210523</v>
      </c>
      <c r="P793" t="s">
        <v>3081</v>
      </c>
      <c r="Q793">
        <v>8951350</v>
      </c>
      <c r="R793">
        <v>890002395848</v>
      </c>
      <c r="S793">
        <v>720</v>
      </c>
      <c r="T793" s="548">
        <v>4680</v>
      </c>
    </row>
    <row r="794" spans="1:20" x14ac:dyDescent="0.25">
      <c r="A794">
        <v>7</v>
      </c>
      <c r="B794" s="645">
        <v>43887</v>
      </c>
      <c r="C794" s="645">
        <v>43887</v>
      </c>
      <c r="D794">
        <v>0</v>
      </c>
      <c r="F794">
        <v>30237640</v>
      </c>
      <c r="G794">
        <v>583</v>
      </c>
      <c r="H794" t="s">
        <v>6725</v>
      </c>
      <c r="I794" t="s">
        <v>6757</v>
      </c>
      <c r="J794" t="s">
        <v>3295</v>
      </c>
      <c r="K794">
        <v>60</v>
      </c>
      <c r="L794" s="645">
        <v>43886</v>
      </c>
      <c r="M794" s="645">
        <v>43888</v>
      </c>
      <c r="N794" t="s">
        <v>6727</v>
      </c>
      <c r="O794">
        <v>5150000010</v>
      </c>
      <c r="P794" t="s">
        <v>3081</v>
      </c>
      <c r="S794">
        <v>143</v>
      </c>
      <c r="T794" s="548">
        <v>2703</v>
      </c>
    </row>
    <row r="795" spans="1:20" x14ac:dyDescent="0.25">
      <c r="A795">
        <v>7</v>
      </c>
      <c r="B795" s="645">
        <v>43887</v>
      </c>
      <c r="C795" s="645">
        <v>43887</v>
      </c>
      <c r="D795">
        <v>0</v>
      </c>
      <c r="F795">
        <v>30237640</v>
      </c>
      <c r="G795">
        <v>583</v>
      </c>
      <c r="H795" t="s">
        <v>6725</v>
      </c>
      <c r="I795" t="s">
        <v>6757</v>
      </c>
      <c r="J795" t="s">
        <v>3295</v>
      </c>
      <c r="K795">
        <v>60</v>
      </c>
      <c r="L795" s="645">
        <v>43886</v>
      </c>
      <c r="M795" s="645">
        <v>43888</v>
      </c>
      <c r="N795" t="s">
        <v>6727</v>
      </c>
      <c r="O795">
        <v>5150002782</v>
      </c>
      <c r="P795" t="s">
        <v>3081</v>
      </c>
      <c r="S795" s="548">
        <v>1458</v>
      </c>
      <c r="T795" s="548">
        <v>19975</v>
      </c>
    </row>
    <row r="796" spans="1:20" x14ac:dyDescent="0.25">
      <c r="S796" t="s">
        <v>7612</v>
      </c>
      <c r="T796" t="s">
        <v>7613</v>
      </c>
    </row>
    <row r="797" spans="1:20" x14ac:dyDescent="0.25">
      <c r="A797">
        <v>7</v>
      </c>
      <c r="B797" s="645">
        <v>43887</v>
      </c>
      <c r="C797" s="645">
        <v>43887</v>
      </c>
      <c r="D797">
        <v>0</v>
      </c>
      <c r="E797">
        <v>30237641</v>
      </c>
      <c r="F797">
        <v>30237641</v>
      </c>
      <c r="G797">
        <v>583</v>
      </c>
      <c r="H797" t="s">
        <v>6725</v>
      </c>
      <c r="I797" t="s">
        <v>6757</v>
      </c>
      <c r="J797" t="s">
        <v>3295</v>
      </c>
      <c r="K797">
        <v>60</v>
      </c>
      <c r="L797" s="645">
        <v>43886</v>
      </c>
      <c r="M797" s="645">
        <v>43888</v>
      </c>
      <c r="N797" t="s">
        <v>6727</v>
      </c>
      <c r="O797">
        <v>5150004017</v>
      </c>
      <c r="P797" t="s">
        <v>3081</v>
      </c>
      <c r="Q797">
        <v>8950059</v>
      </c>
      <c r="R797">
        <v>890002395848</v>
      </c>
      <c r="S797" s="548">
        <v>2759</v>
      </c>
      <c r="T797" s="548">
        <v>40833</v>
      </c>
    </row>
    <row r="798" spans="1:20" x14ac:dyDescent="0.25">
      <c r="S798" t="s">
        <v>7614</v>
      </c>
      <c r="T798" t="s">
        <v>7615</v>
      </c>
    </row>
    <row r="799" spans="1:20" x14ac:dyDescent="0.25">
      <c r="A799">
        <v>7</v>
      </c>
      <c r="B799" s="645">
        <v>43886</v>
      </c>
      <c r="C799" s="645">
        <v>43886</v>
      </c>
      <c r="D799">
        <v>0</v>
      </c>
      <c r="E799">
        <v>30237662</v>
      </c>
      <c r="G799">
        <v>583</v>
      </c>
      <c r="H799" t="s">
        <v>6725</v>
      </c>
      <c r="I799" t="s">
        <v>6757</v>
      </c>
      <c r="J799" t="s">
        <v>3295</v>
      </c>
      <c r="K799">
        <v>60</v>
      </c>
      <c r="L799" s="645">
        <v>43886</v>
      </c>
      <c r="M799" s="645">
        <v>43886</v>
      </c>
      <c r="O799">
        <v>5150078357</v>
      </c>
      <c r="P799" t="s">
        <v>3081</v>
      </c>
      <c r="R799">
        <v>890002395848</v>
      </c>
      <c r="S799" s="548">
        <v>1880</v>
      </c>
      <c r="T799" s="548">
        <v>12972</v>
      </c>
    </row>
    <row r="800" spans="1:20" x14ac:dyDescent="0.25">
      <c r="S800" t="s">
        <v>7616</v>
      </c>
      <c r="T800" t="s">
        <v>7617</v>
      </c>
    </row>
    <row r="801" spans="1:20" x14ac:dyDescent="0.25">
      <c r="A801">
        <v>7</v>
      </c>
      <c r="B801" s="645">
        <v>43888</v>
      </c>
      <c r="C801" s="645">
        <v>43888</v>
      </c>
      <c r="D801">
        <v>0</v>
      </c>
      <c r="E801">
        <v>30238334</v>
      </c>
      <c r="F801">
        <v>30238334</v>
      </c>
      <c r="G801">
        <v>583</v>
      </c>
      <c r="H801" t="s">
        <v>6725</v>
      </c>
      <c r="I801" t="s">
        <v>6757</v>
      </c>
      <c r="J801" t="s">
        <v>3295</v>
      </c>
      <c r="K801">
        <v>60</v>
      </c>
      <c r="L801" s="645">
        <v>43887</v>
      </c>
      <c r="M801" s="645">
        <v>43889</v>
      </c>
      <c r="N801" t="s">
        <v>6727</v>
      </c>
      <c r="O801">
        <v>3619210526</v>
      </c>
      <c r="P801" t="s">
        <v>3081</v>
      </c>
      <c r="Q801">
        <v>8952380</v>
      </c>
      <c r="R801">
        <v>890002395848</v>
      </c>
      <c r="S801">
        <v>803</v>
      </c>
      <c r="T801" s="548">
        <v>5220</v>
      </c>
    </row>
    <row r="802" spans="1:20" x14ac:dyDescent="0.25">
      <c r="A802">
        <v>7</v>
      </c>
      <c r="B802" s="645">
        <v>43888</v>
      </c>
      <c r="C802" s="645">
        <v>43888</v>
      </c>
      <c r="D802">
        <v>0</v>
      </c>
      <c r="F802">
        <v>30238334</v>
      </c>
      <c r="G802">
        <v>583</v>
      </c>
      <c r="H802" t="s">
        <v>6725</v>
      </c>
      <c r="I802" t="s">
        <v>6757</v>
      </c>
      <c r="J802" t="s">
        <v>3295</v>
      </c>
      <c r="K802">
        <v>60</v>
      </c>
      <c r="L802" s="645">
        <v>43887</v>
      </c>
      <c r="M802" s="645">
        <v>43889</v>
      </c>
      <c r="N802" t="s">
        <v>6727</v>
      </c>
      <c r="O802">
        <v>5150002781</v>
      </c>
      <c r="P802" t="s">
        <v>3081</v>
      </c>
      <c r="S802">
        <v>658</v>
      </c>
      <c r="T802" s="548">
        <v>9015</v>
      </c>
    </row>
    <row r="803" spans="1:20" x14ac:dyDescent="0.25">
      <c r="A803">
        <v>7</v>
      </c>
      <c r="B803" s="645">
        <v>43888</v>
      </c>
      <c r="C803" s="645">
        <v>43888</v>
      </c>
      <c r="D803">
        <v>0</v>
      </c>
      <c r="F803">
        <v>30238334</v>
      </c>
      <c r="G803">
        <v>583</v>
      </c>
      <c r="H803" t="s">
        <v>6725</v>
      </c>
      <c r="I803" t="s">
        <v>6757</v>
      </c>
      <c r="J803" t="s">
        <v>3295</v>
      </c>
      <c r="K803">
        <v>60</v>
      </c>
      <c r="L803" s="645">
        <v>43887</v>
      </c>
      <c r="M803" s="645">
        <v>43889</v>
      </c>
      <c r="N803" t="s">
        <v>6727</v>
      </c>
      <c r="O803">
        <v>5150003888</v>
      </c>
      <c r="P803" t="s">
        <v>3081</v>
      </c>
      <c r="S803">
        <v>136</v>
      </c>
      <c r="T803" s="548">
        <v>1863</v>
      </c>
    </row>
    <row r="804" spans="1:20" x14ac:dyDescent="0.25">
      <c r="A804">
        <v>7</v>
      </c>
      <c r="B804" s="645">
        <v>43888</v>
      </c>
      <c r="C804" s="645">
        <v>43888</v>
      </c>
      <c r="D804">
        <v>0</v>
      </c>
      <c r="F804">
        <v>30238334</v>
      </c>
      <c r="G804">
        <v>583</v>
      </c>
      <c r="H804" t="s">
        <v>6725</v>
      </c>
      <c r="I804" t="s">
        <v>6757</v>
      </c>
      <c r="J804" t="s">
        <v>3295</v>
      </c>
      <c r="K804">
        <v>60</v>
      </c>
      <c r="L804" s="645">
        <v>43887</v>
      </c>
      <c r="M804" s="645">
        <v>43889</v>
      </c>
      <c r="N804" t="s">
        <v>6727</v>
      </c>
      <c r="O804">
        <v>5150003889</v>
      </c>
      <c r="P804" t="s">
        <v>3081</v>
      </c>
      <c r="S804" s="548">
        <v>1904</v>
      </c>
      <c r="T804" s="548">
        <v>26085</v>
      </c>
    </row>
    <row r="805" spans="1:20" x14ac:dyDescent="0.25">
      <c r="S805" t="s">
        <v>7618</v>
      </c>
      <c r="T805" t="s">
        <v>7619</v>
      </c>
    </row>
    <row r="806" spans="1:20" x14ac:dyDescent="0.25">
      <c r="A806">
        <v>7</v>
      </c>
      <c r="B806" s="645">
        <v>43888</v>
      </c>
      <c r="C806" s="645">
        <v>43888</v>
      </c>
      <c r="D806">
        <v>0</v>
      </c>
      <c r="E806">
        <v>30238335</v>
      </c>
      <c r="F806">
        <v>30238335</v>
      </c>
      <c r="G806">
        <v>583</v>
      </c>
      <c r="H806" t="s">
        <v>6725</v>
      </c>
      <c r="I806" t="s">
        <v>6757</v>
      </c>
      <c r="J806" t="s">
        <v>3295</v>
      </c>
      <c r="K806">
        <v>60</v>
      </c>
      <c r="L806" s="645">
        <v>43887</v>
      </c>
      <c r="M806" s="645">
        <v>43889</v>
      </c>
      <c r="N806" t="s">
        <v>6727</v>
      </c>
      <c r="O806">
        <v>3619210525</v>
      </c>
      <c r="P806" t="s">
        <v>3081</v>
      </c>
      <c r="Q806">
        <v>8952390</v>
      </c>
      <c r="R806">
        <v>890002395848</v>
      </c>
      <c r="S806" s="548">
        <v>6480</v>
      </c>
      <c r="T806" s="548">
        <v>42120</v>
      </c>
    </row>
    <row r="807" spans="1:20" x14ac:dyDescent="0.25">
      <c r="S807" t="s">
        <v>6948</v>
      </c>
      <c r="T807" t="s">
        <v>6883</v>
      </c>
    </row>
    <row r="808" spans="1:20" x14ac:dyDescent="0.25">
      <c r="A808">
        <v>7</v>
      </c>
      <c r="B808" s="645">
        <v>43889</v>
      </c>
      <c r="C808" s="645">
        <v>43889</v>
      </c>
      <c r="D808">
        <v>0</v>
      </c>
      <c r="E808">
        <v>30238336</v>
      </c>
      <c r="F808">
        <v>30238336</v>
      </c>
      <c r="G808">
        <v>583</v>
      </c>
      <c r="H808" t="s">
        <v>6725</v>
      </c>
      <c r="I808" t="s">
        <v>6757</v>
      </c>
      <c r="J808" t="s">
        <v>3295</v>
      </c>
      <c r="K808">
        <v>60</v>
      </c>
      <c r="L808" s="645">
        <v>43887</v>
      </c>
      <c r="M808" s="645">
        <v>43889</v>
      </c>
      <c r="N808" t="s">
        <v>6727</v>
      </c>
      <c r="O808">
        <v>3619210520</v>
      </c>
      <c r="P808" t="s">
        <v>3081</v>
      </c>
      <c r="Q808">
        <v>8952392</v>
      </c>
      <c r="R808">
        <v>890002395848</v>
      </c>
      <c r="S808" s="548">
        <v>1369</v>
      </c>
      <c r="T808" s="548">
        <v>8899</v>
      </c>
    </row>
    <row r="809" spans="1:20" x14ac:dyDescent="0.25">
      <c r="A809">
        <v>7</v>
      </c>
      <c r="B809" s="645">
        <v>43889</v>
      </c>
      <c r="C809" s="645">
        <v>43889</v>
      </c>
      <c r="D809">
        <v>0</v>
      </c>
      <c r="F809">
        <v>30238336</v>
      </c>
      <c r="G809">
        <v>583</v>
      </c>
      <c r="H809" t="s">
        <v>6725</v>
      </c>
      <c r="I809" t="s">
        <v>6757</v>
      </c>
      <c r="J809" t="s">
        <v>3295</v>
      </c>
      <c r="K809">
        <v>60</v>
      </c>
      <c r="L809" s="645">
        <v>43887</v>
      </c>
      <c r="M809" s="645">
        <v>43889</v>
      </c>
      <c r="N809" t="s">
        <v>6727</v>
      </c>
      <c r="O809">
        <v>3619210525</v>
      </c>
      <c r="P809" t="s">
        <v>3081</v>
      </c>
      <c r="S809" s="548">
        <v>1005</v>
      </c>
      <c r="T809" s="548">
        <v>6533</v>
      </c>
    </row>
    <row r="810" spans="1:20" x14ac:dyDescent="0.25">
      <c r="A810">
        <v>7</v>
      </c>
      <c r="B810" s="645">
        <v>43889</v>
      </c>
      <c r="C810" s="645">
        <v>43889</v>
      </c>
      <c r="D810">
        <v>0</v>
      </c>
      <c r="F810">
        <v>30238336</v>
      </c>
      <c r="G810">
        <v>583</v>
      </c>
      <c r="H810" t="s">
        <v>6725</v>
      </c>
      <c r="I810" t="s">
        <v>6757</v>
      </c>
      <c r="J810" t="s">
        <v>3295</v>
      </c>
      <c r="K810">
        <v>60</v>
      </c>
      <c r="L810" s="645">
        <v>43887</v>
      </c>
      <c r="M810" s="645">
        <v>43889</v>
      </c>
      <c r="N810" t="s">
        <v>6727</v>
      </c>
      <c r="O810">
        <v>3619210526</v>
      </c>
      <c r="P810" t="s">
        <v>3081</v>
      </c>
      <c r="S810">
        <v>720</v>
      </c>
      <c r="T810" s="548">
        <v>4680</v>
      </c>
    </row>
    <row r="811" spans="1:20" x14ac:dyDescent="0.25">
      <c r="A811">
        <v>7</v>
      </c>
      <c r="B811" s="645">
        <v>43889</v>
      </c>
      <c r="C811" s="645">
        <v>43889</v>
      </c>
      <c r="D811">
        <v>0</v>
      </c>
      <c r="F811">
        <v>30238336</v>
      </c>
      <c r="G811">
        <v>583</v>
      </c>
      <c r="H811" t="s">
        <v>6725</v>
      </c>
      <c r="I811" t="s">
        <v>6757</v>
      </c>
      <c r="J811" t="s">
        <v>3295</v>
      </c>
      <c r="K811">
        <v>60</v>
      </c>
      <c r="L811" s="645">
        <v>43887</v>
      </c>
      <c r="M811" s="645">
        <v>43889</v>
      </c>
      <c r="N811" t="s">
        <v>6727</v>
      </c>
      <c r="O811">
        <v>5150003003</v>
      </c>
      <c r="P811" t="s">
        <v>3081</v>
      </c>
      <c r="S811">
        <v>720</v>
      </c>
      <c r="T811" s="548">
        <v>4248</v>
      </c>
    </row>
    <row r="812" spans="1:20" x14ac:dyDescent="0.25">
      <c r="A812">
        <v>7</v>
      </c>
      <c r="B812" s="645">
        <v>43889</v>
      </c>
      <c r="C812" s="645">
        <v>43889</v>
      </c>
      <c r="D812">
        <v>0</v>
      </c>
      <c r="F812">
        <v>30238336</v>
      </c>
      <c r="G812">
        <v>583</v>
      </c>
      <c r="H812" t="s">
        <v>6725</v>
      </c>
      <c r="I812" t="s">
        <v>6757</v>
      </c>
      <c r="J812" t="s">
        <v>3295</v>
      </c>
      <c r="K812">
        <v>60</v>
      </c>
      <c r="L812" s="645">
        <v>43887</v>
      </c>
      <c r="M812" s="645">
        <v>43889</v>
      </c>
      <c r="N812" t="s">
        <v>6727</v>
      </c>
      <c r="O812">
        <v>5150003069</v>
      </c>
      <c r="P812" t="s">
        <v>3081</v>
      </c>
      <c r="S812">
        <v>720</v>
      </c>
      <c r="T812" s="548">
        <v>4680</v>
      </c>
    </row>
    <row r="813" spans="1:20" x14ac:dyDescent="0.25">
      <c r="A813">
        <v>7</v>
      </c>
      <c r="B813" s="645">
        <v>43889</v>
      </c>
      <c r="C813" s="645">
        <v>43889</v>
      </c>
      <c r="D813">
        <v>0</v>
      </c>
      <c r="F813">
        <v>30238336</v>
      </c>
      <c r="G813">
        <v>583</v>
      </c>
      <c r="H813" t="s">
        <v>6725</v>
      </c>
      <c r="I813" t="s">
        <v>6757</v>
      </c>
      <c r="J813" t="s">
        <v>3295</v>
      </c>
      <c r="K813">
        <v>60</v>
      </c>
      <c r="L813" s="645">
        <v>43887</v>
      </c>
      <c r="M813" s="645">
        <v>43889</v>
      </c>
      <c r="N813" t="s">
        <v>6727</v>
      </c>
      <c r="O813">
        <v>5150003888</v>
      </c>
      <c r="P813" t="s">
        <v>3081</v>
      </c>
      <c r="S813">
        <v>544</v>
      </c>
      <c r="T813" s="548">
        <v>7453</v>
      </c>
    </row>
    <row r="814" spans="1:20" x14ac:dyDescent="0.25">
      <c r="A814">
        <v>7</v>
      </c>
      <c r="B814" s="645">
        <v>43889</v>
      </c>
      <c r="C814" s="645">
        <v>43889</v>
      </c>
      <c r="D814">
        <v>0</v>
      </c>
      <c r="F814">
        <v>30238336</v>
      </c>
      <c r="G814">
        <v>583</v>
      </c>
      <c r="H814" t="s">
        <v>6725</v>
      </c>
      <c r="I814" t="s">
        <v>6757</v>
      </c>
      <c r="J814" t="s">
        <v>3295</v>
      </c>
      <c r="K814">
        <v>60</v>
      </c>
      <c r="L814" s="645">
        <v>43887</v>
      </c>
      <c r="M814" s="645">
        <v>43889</v>
      </c>
      <c r="N814" t="s">
        <v>6727</v>
      </c>
      <c r="O814">
        <v>5150055225</v>
      </c>
      <c r="P814" t="s">
        <v>3081</v>
      </c>
      <c r="S814">
        <v>800</v>
      </c>
      <c r="T814" s="548">
        <v>5840</v>
      </c>
    </row>
    <row r="815" spans="1:20" x14ac:dyDescent="0.25">
      <c r="S815" t="s">
        <v>7620</v>
      </c>
      <c r="T815" t="s">
        <v>7621</v>
      </c>
    </row>
    <row r="816" spans="1:20" x14ac:dyDescent="0.25">
      <c r="A816">
        <v>7</v>
      </c>
      <c r="B816" s="645">
        <v>43888</v>
      </c>
      <c r="C816" s="645">
        <v>43888</v>
      </c>
      <c r="D816">
        <v>0</v>
      </c>
      <c r="E816">
        <v>30238337</v>
      </c>
      <c r="F816">
        <v>30238337</v>
      </c>
      <c r="G816">
        <v>583</v>
      </c>
      <c r="H816" t="s">
        <v>6725</v>
      </c>
      <c r="I816" t="s">
        <v>6757</v>
      </c>
      <c r="J816" t="s">
        <v>3295</v>
      </c>
      <c r="K816">
        <v>60</v>
      </c>
      <c r="L816" s="645">
        <v>43887</v>
      </c>
      <c r="M816" s="645">
        <v>43889</v>
      </c>
      <c r="N816" t="s">
        <v>6727</v>
      </c>
      <c r="O816">
        <v>5150003003</v>
      </c>
      <c r="P816" t="s">
        <v>3081</v>
      </c>
      <c r="Q816">
        <v>8952388</v>
      </c>
      <c r="R816">
        <v>890002395848</v>
      </c>
      <c r="S816" s="548">
        <v>1027</v>
      </c>
      <c r="T816" s="548">
        <v>6059</v>
      </c>
    </row>
    <row r="817" spans="1:20" x14ac:dyDescent="0.25">
      <c r="A817">
        <v>7</v>
      </c>
      <c r="B817" s="645">
        <v>43888</v>
      </c>
      <c r="C817" s="645">
        <v>43888</v>
      </c>
      <c r="D817">
        <v>0</v>
      </c>
      <c r="F817">
        <v>30238337</v>
      </c>
      <c r="G817">
        <v>583</v>
      </c>
      <c r="H817" t="s">
        <v>6725</v>
      </c>
      <c r="I817" t="s">
        <v>6757</v>
      </c>
      <c r="J817" t="s">
        <v>3295</v>
      </c>
      <c r="K817">
        <v>60</v>
      </c>
      <c r="L817" s="645">
        <v>43887</v>
      </c>
      <c r="M817" s="645">
        <v>43889</v>
      </c>
      <c r="N817" t="s">
        <v>6727</v>
      </c>
      <c r="O817">
        <v>5150003069</v>
      </c>
      <c r="P817" t="s">
        <v>3081</v>
      </c>
      <c r="S817">
        <v>819</v>
      </c>
      <c r="T817" s="548">
        <v>5324</v>
      </c>
    </row>
    <row r="818" spans="1:20" x14ac:dyDescent="0.25">
      <c r="A818">
        <v>7</v>
      </c>
      <c r="B818" s="645">
        <v>43888</v>
      </c>
      <c r="C818" s="645">
        <v>43888</v>
      </c>
      <c r="D818">
        <v>0</v>
      </c>
      <c r="F818">
        <v>30238337</v>
      </c>
      <c r="G818">
        <v>583</v>
      </c>
      <c r="H818" t="s">
        <v>6725</v>
      </c>
      <c r="I818" t="s">
        <v>6757</v>
      </c>
      <c r="J818" t="s">
        <v>3295</v>
      </c>
      <c r="K818">
        <v>60</v>
      </c>
      <c r="L818" s="645">
        <v>43887</v>
      </c>
      <c r="M818" s="645">
        <v>43889</v>
      </c>
      <c r="N818" t="s">
        <v>6727</v>
      </c>
      <c r="O818">
        <v>5150003357</v>
      </c>
      <c r="P818" t="s">
        <v>3081</v>
      </c>
      <c r="S818" s="548">
        <v>4646</v>
      </c>
      <c r="T818" s="548">
        <v>31128</v>
      </c>
    </row>
    <row r="819" spans="1:20" x14ac:dyDescent="0.25">
      <c r="S819" t="s">
        <v>7622</v>
      </c>
      <c r="T819" t="s">
        <v>7623</v>
      </c>
    </row>
    <row r="820" spans="1:20" x14ac:dyDescent="0.25">
      <c r="A820">
        <v>7</v>
      </c>
      <c r="B820" s="645">
        <v>43889</v>
      </c>
      <c r="C820" s="645">
        <v>43889</v>
      </c>
      <c r="D820">
        <v>0</v>
      </c>
      <c r="E820">
        <v>30238338</v>
      </c>
      <c r="F820">
        <v>30238338</v>
      </c>
      <c r="G820">
        <v>583</v>
      </c>
      <c r="H820" t="s">
        <v>6725</v>
      </c>
      <c r="I820" t="s">
        <v>6757</v>
      </c>
      <c r="J820" t="s">
        <v>3295</v>
      </c>
      <c r="K820">
        <v>60</v>
      </c>
      <c r="L820" s="645">
        <v>43887</v>
      </c>
      <c r="M820" s="645">
        <v>43889</v>
      </c>
      <c r="N820" t="s">
        <v>6727</v>
      </c>
      <c r="O820">
        <v>3619210520</v>
      </c>
      <c r="P820" t="s">
        <v>3081</v>
      </c>
      <c r="Q820">
        <v>8952386</v>
      </c>
      <c r="R820">
        <v>890002395848</v>
      </c>
      <c r="S820" s="548">
        <v>3600</v>
      </c>
      <c r="T820" s="548">
        <v>23400</v>
      </c>
    </row>
    <row r="821" spans="1:20" x14ac:dyDescent="0.25">
      <c r="A821">
        <v>7</v>
      </c>
      <c r="B821" s="645">
        <v>43889</v>
      </c>
      <c r="C821" s="645">
        <v>43889</v>
      </c>
      <c r="D821">
        <v>0</v>
      </c>
      <c r="F821">
        <v>30238338</v>
      </c>
      <c r="G821">
        <v>583</v>
      </c>
      <c r="H821" t="s">
        <v>6725</v>
      </c>
      <c r="I821" t="s">
        <v>6757</v>
      </c>
      <c r="J821" t="s">
        <v>3295</v>
      </c>
      <c r="K821">
        <v>60</v>
      </c>
      <c r="L821" s="645">
        <v>43887</v>
      </c>
      <c r="M821" s="645">
        <v>43889</v>
      </c>
      <c r="N821" t="s">
        <v>6727</v>
      </c>
      <c r="O821">
        <v>3619210524</v>
      </c>
      <c r="P821" t="s">
        <v>3081</v>
      </c>
      <c r="S821" s="548">
        <v>1547</v>
      </c>
      <c r="T821" s="548">
        <v>10056</v>
      </c>
    </row>
    <row r="822" spans="1:20" x14ac:dyDescent="0.25">
      <c r="A822">
        <v>7</v>
      </c>
      <c r="B822" s="645">
        <v>43889</v>
      </c>
      <c r="C822" s="645">
        <v>43889</v>
      </c>
      <c r="D822">
        <v>0</v>
      </c>
      <c r="F822">
        <v>30238338</v>
      </c>
      <c r="G822">
        <v>583</v>
      </c>
      <c r="H822" t="s">
        <v>6725</v>
      </c>
      <c r="I822" t="s">
        <v>6757</v>
      </c>
      <c r="J822" t="s">
        <v>3295</v>
      </c>
      <c r="K822">
        <v>60</v>
      </c>
      <c r="L822" s="645">
        <v>43887</v>
      </c>
      <c r="M822" s="645">
        <v>43889</v>
      </c>
      <c r="N822" t="s">
        <v>6727</v>
      </c>
      <c r="O822">
        <v>3619210525</v>
      </c>
      <c r="P822" t="s">
        <v>3081</v>
      </c>
      <c r="S822">
        <v>360</v>
      </c>
      <c r="T822" s="548">
        <v>2340</v>
      </c>
    </row>
    <row r="823" spans="1:20" x14ac:dyDescent="0.25">
      <c r="A823">
        <v>7</v>
      </c>
      <c r="B823" s="645">
        <v>43889</v>
      </c>
      <c r="C823" s="645">
        <v>43889</v>
      </c>
      <c r="D823">
        <v>0</v>
      </c>
      <c r="F823">
        <v>30238338</v>
      </c>
      <c r="G823">
        <v>583</v>
      </c>
      <c r="H823" t="s">
        <v>6725</v>
      </c>
      <c r="I823" t="s">
        <v>6757</v>
      </c>
      <c r="J823" t="s">
        <v>3295</v>
      </c>
      <c r="K823">
        <v>60</v>
      </c>
      <c r="L823" s="645">
        <v>43887</v>
      </c>
      <c r="M823" s="645">
        <v>43889</v>
      </c>
      <c r="N823" t="s">
        <v>6727</v>
      </c>
      <c r="O823">
        <v>3619210526</v>
      </c>
      <c r="P823" t="s">
        <v>3081</v>
      </c>
      <c r="S823">
        <v>720</v>
      </c>
      <c r="T823" s="548">
        <v>4680</v>
      </c>
    </row>
    <row r="824" spans="1:20" x14ac:dyDescent="0.25">
      <c r="S824" t="s">
        <v>7624</v>
      </c>
      <c r="T824" t="s">
        <v>7625</v>
      </c>
    </row>
    <row r="825" spans="1:20" x14ac:dyDescent="0.25">
      <c r="A825">
        <v>7</v>
      </c>
      <c r="B825" s="645">
        <v>43888</v>
      </c>
      <c r="C825" s="645">
        <v>43888</v>
      </c>
      <c r="D825">
        <v>0</v>
      </c>
      <c r="E825">
        <v>30238339</v>
      </c>
      <c r="F825">
        <v>30238339</v>
      </c>
      <c r="G825">
        <v>583</v>
      </c>
      <c r="H825" t="s">
        <v>6725</v>
      </c>
      <c r="I825" t="s">
        <v>6757</v>
      </c>
      <c r="J825" t="s">
        <v>3295</v>
      </c>
      <c r="K825">
        <v>60</v>
      </c>
      <c r="L825" s="645">
        <v>43887</v>
      </c>
      <c r="M825" s="645">
        <v>43889</v>
      </c>
      <c r="N825" t="s">
        <v>6727</v>
      </c>
      <c r="O825">
        <v>5150003357</v>
      </c>
      <c r="P825" t="s">
        <v>3081</v>
      </c>
      <c r="Q825">
        <v>8952384</v>
      </c>
      <c r="R825">
        <v>890002395848</v>
      </c>
      <c r="S825" s="548">
        <v>6479</v>
      </c>
      <c r="T825" s="548">
        <v>43409</v>
      </c>
    </row>
    <row r="826" spans="1:20" x14ac:dyDescent="0.25">
      <c r="S826" t="s">
        <v>7626</v>
      </c>
      <c r="T826" t="s">
        <v>7627</v>
      </c>
    </row>
    <row r="827" spans="1:20" x14ac:dyDescent="0.25">
      <c r="A827">
        <v>7</v>
      </c>
      <c r="B827" s="645">
        <v>43888</v>
      </c>
      <c r="C827" s="645">
        <v>43888</v>
      </c>
      <c r="D827">
        <v>0</v>
      </c>
      <c r="E827">
        <v>30238340</v>
      </c>
      <c r="F827">
        <v>30238340</v>
      </c>
      <c r="G827">
        <v>583</v>
      </c>
      <c r="H827" t="s">
        <v>6725</v>
      </c>
      <c r="I827" t="s">
        <v>6757</v>
      </c>
      <c r="J827" t="s">
        <v>3295</v>
      </c>
      <c r="K827">
        <v>60</v>
      </c>
      <c r="L827" s="645">
        <v>43887</v>
      </c>
      <c r="M827" s="645">
        <v>43889</v>
      </c>
      <c r="N827" t="s">
        <v>6727</v>
      </c>
      <c r="O827">
        <v>5150003888</v>
      </c>
      <c r="P827" t="s">
        <v>3081</v>
      </c>
      <c r="Q827">
        <v>8952382</v>
      </c>
      <c r="R827">
        <v>890002395848</v>
      </c>
      <c r="S827" s="548">
        <v>3214</v>
      </c>
      <c r="T827" s="548">
        <v>44032</v>
      </c>
    </row>
    <row r="828" spans="1:20" x14ac:dyDescent="0.25">
      <c r="S828" t="s">
        <v>7628</v>
      </c>
      <c r="T828" t="s">
        <v>7629</v>
      </c>
    </row>
    <row r="829" spans="1:20" x14ac:dyDescent="0.25">
      <c r="A829">
        <v>7</v>
      </c>
      <c r="B829" s="645">
        <v>43892</v>
      </c>
      <c r="C829" s="645">
        <v>43892</v>
      </c>
      <c r="D829">
        <v>0</v>
      </c>
      <c r="E829">
        <v>30238598</v>
      </c>
      <c r="F829">
        <v>30238598</v>
      </c>
      <c r="G829">
        <v>583</v>
      </c>
      <c r="H829" t="s">
        <v>6725</v>
      </c>
      <c r="I829" t="s">
        <v>6757</v>
      </c>
      <c r="J829" t="s">
        <v>3295</v>
      </c>
      <c r="K829">
        <v>60</v>
      </c>
      <c r="L829" s="645">
        <v>43887</v>
      </c>
      <c r="M829" s="645">
        <v>43892</v>
      </c>
      <c r="N829" t="s">
        <v>6727</v>
      </c>
      <c r="O829">
        <v>5150055224</v>
      </c>
      <c r="P829" t="s">
        <v>3081</v>
      </c>
      <c r="Q829">
        <v>8953367</v>
      </c>
      <c r="R829">
        <v>890002395848</v>
      </c>
      <c r="S829" s="548">
        <v>5200</v>
      </c>
      <c r="T829" s="548">
        <v>37960</v>
      </c>
    </row>
    <row r="830" spans="1:20" x14ac:dyDescent="0.25">
      <c r="S830" t="s">
        <v>6950</v>
      </c>
      <c r="T830" t="s">
        <v>6951</v>
      </c>
    </row>
    <row r="831" spans="1:20" x14ac:dyDescent="0.25">
      <c r="A831">
        <v>7</v>
      </c>
      <c r="B831" s="645">
        <v>43892</v>
      </c>
      <c r="C831" s="645">
        <v>43892</v>
      </c>
      <c r="D831">
        <v>0</v>
      </c>
      <c r="E831">
        <v>30238599</v>
      </c>
      <c r="F831">
        <v>30238599</v>
      </c>
      <c r="G831">
        <v>583</v>
      </c>
      <c r="H831" t="s">
        <v>6725</v>
      </c>
      <c r="I831" t="s">
        <v>6757</v>
      </c>
      <c r="J831" t="s">
        <v>3295</v>
      </c>
      <c r="K831">
        <v>60</v>
      </c>
      <c r="L831" s="645">
        <v>43887</v>
      </c>
      <c r="M831" s="645">
        <v>43892</v>
      </c>
      <c r="N831" t="s">
        <v>6727</v>
      </c>
      <c r="O831">
        <v>5150055225</v>
      </c>
      <c r="P831" t="s">
        <v>3081</v>
      </c>
      <c r="Q831">
        <v>8953369</v>
      </c>
      <c r="R831">
        <v>890002395848</v>
      </c>
      <c r="S831" s="548">
        <v>5141</v>
      </c>
      <c r="T831" s="548">
        <v>37529</v>
      </c>
    </row>
    <row r="832" spans="1:20" x14ac:dyDescent="0.25">
      <c r="S832" t="s">
        <v>7630</v>
      </c>
      <c r="T832" t="s">
        <v>7631</v>
      </c>
    </row>
    <row r="833" spans="1:20" x14ac:dyDescent="0.25">
      <c r="A833">
        <v>7</v>
      </c>
      <c r="B833" s="645">
        <v>43892</v>
      </c>
      <c r="C833" s="645">
        <v>43892</v>
      </c>
      <c r="D833">
        <v>0</v>
      </c>
      <c r="E833">
        <v>30238600</v>
      </c>
      <c r="F833">
        <v>30238600</v>
      </c>
      <c r="G833">
        <v>583</v>
      </c>
      <c r="H833" t="s">
        <v>6725</v>
      </c>
      <c r="I833" t="s">
        <v>6757</v>
      </c>
      <c r="J833" t="s">
        <v>3295</v>
      </c>
      <c r="K833">
        <v>60</v>
      </c>
      <c r="L833" s="645">
        <v>43887</v>
      </c>
      <c r="M833" s="645">
        <v>43892</v>
      </c>
      <c r="N833" t="s">
        <v>6727</v>
      </c>
      <c r="O833">
        <v>5150003116</v>
      </c>
      <c r="P833" t="s">
        <v>3081</v>
      </c>
      <c r="Q833">
        <v>8953365</v>
      </c>
      <c r="R833">
        <v>890002395848</v>
      </c>
      <c r="S833" s="548">
        <v>1974</v>
      </c>
      <c r="T833" s="548">
        <v>12831</v>
      </c>
    </row>
    <row r="834" spans="1:20" x14ac:dyDescent="0.25">
      <c r="A834">
        <v>7</v>
      </c>
      <c r="B834" s="645">
        <v>43892</v>
      </c>
      <c r="C834" s="645">
        <v>43892</v>
      </c>
      <c r="D834">
        <v>0</v>
      </c>
      <c r="F834">
        <v>30238600</v>
      </c>
      <c r="G834">
        <v>583</v>
      </c>
      <c r="H834" t="s">
        <v>6725</v>
      </c>
      <c r="I834" t="s">
        <v>6757</v>
      </c>
      <c r="J834" t="s">
        <v>3295</v>
      </c>
      <c r="K834">
        <v>60</v>
      </c>
      <c r="L834" s="645">
        <v>43887</v>
      </c>
      <c r="M834" s="645">
        <v>43892</v>
      </c>
      <c r="N834" t="s">
        <v>6727</v>
      </c>
      <c r="O834">
        <v>5150003258</v>
      </c>
      <c r="P834" t="s">
        <v>3081</v>
      </c>
      <c r="S834" s="548">
        <v>1197</v>
      </c>
      <c r="T834" s="548">
        <v>7541</v>
      </c>
    </row>
    <row r="835" spans="1:20" x14ac:dyDescent="0.25">
      <c r="A835">
        <v>7</v>
      </c>
      <c r="B835" s="645">
        <v>43892</v>
      </c>
      <c r="C835" s="645">
        <v>43892</v>
      </c>
      <c r="D835">
        <v>0</v>
      </c>
      <c r="F835">
        <v>30238600</v>
      </c>
      <c r="G835">
        <v>583</v>
      </c>
      <c r="H835" t="s">
        <v>6725</v>
      </c>
      <c r="I835" t="s">
        <v>6757</v>
      </c>
      <c r="J835" t="s">
        <v>3295</v>
      </c>
      <c r="K835">
        <v>60</v>
      </c>
      <c r="L835" s="645">
        <v>43887</v>
      </c>
      <c r="M835" s="645">
        <v>43892</v>
      </c>
      <c r="N835" t="s">
        <v>6727</v>
      </c>
      <c r="O835">
        <v>5150055225</v>
      </c>
      <c r="P835" t="s">
        <v>3081</v>
      </c>
      <c r="S835" s="548">
        <v>2376</v>
      </c>
      <c r="T835" s="548">
        <v>17345</v>
      </c>
    </row>
    <row r="836" spans="1:20" x14ac:dyDescent="0.25">
      <c r="S836" t="s">
        <v>7632</v>
      </c>
      <c r="T836" t="s">
        <v>7633</v>
      </c>
    </row>
    <row r="837" spans="1:20" x14ac:dyDescent="0.25">
      <c r="A837">
        <v>7</v>
      </c>
      <c r="B837" s="645">
        <v>43892</v>
      </c>
      <c r="C837" s="645">
        <v>43892</v>
      </c>
      <c r="D837">
        <v>0</v>
      </c>
      <c r="E837">
        <v>30238601</v>
      </c>
      <c r="F837">
        <v>30238601</v>
      </c>
      <c r="G837">
        <v>583</v>
      </c>
      <c r="H837" t="s">
        <v>6725</v>
      </c>
      <c r="I837" t="s">
        <v>6757</v>
      </c>
      <c r="J837" t="s">
        <v>3295</v>
      </c>
      <c r="K837">
        <v>60</v>
      </c>
      <c r="L837" s="645">
        <v>43887</v>
      </c>
      <c r="M837" s="645">
        <v>43892</v>
      </c>
      <c r="N837" t="s">
        <v>6727</v>
      </c>
      <c r="O837">
        <v>5150003070</v>
      </c>
      <c r="P837" t="s">
        <v>3081</v>
      </c>
      <c r="Q837">
        <v>8953359</v>
      </c>
      <c r="R837">
        <v>890002395848</v>
      </c>
      <c r="S837">
        <v>320</v>
      </c>
      <c r="T837" s="548">
        <v>2080</v>
      </c>
    </row>
    <row r="838" spans="1:20" x14ac:dyDescent="0.25">
      <c r="A838">
        <v>7</v>
      </c>
      <c r="B838" s="645">
        <v>43892</v>
      </c>
      <c r="C838" s="645">
        <v>43892</v>
      </c>
      <c r="D838">
        <v>0</v>
      </c>
      <c r="F838">
        <v>30238601</v>
      </c>
      <c r="G838">
        <v>583</v>
      </c>
      <c r="H838" t="s">
        <v>6725</v>
      </c>
      <c r="I838" t="s">
        <v>6757</v>
      </c>
      <c r="J838" t="s">
        <v>3295</v>
      </c>
      <c r="K838">
        <v>60</v>
      </c>
      <c r="L838" s="645">
        <v>43887</v>
      </c>
      <c r="M838" s="645">
        <v>43892</v>
      </c>
      <c r="N838" t="s">
        <v>6727</v>
      </c>
      <c r="O838">
        <v>5150003077</v>
      </c>
      <c r="P838" t="s">
        <v>3081</v>
      </c>
      <c r="S838">
        <v>909</v>
      </c>
      <c r="T838" s="548">
        <v>5909</v>
      </c>
    </row>
    <row r="839" spans="1:20" x14ac:dyDescent="0.25">
      <c r="A839">
        <v>7</v>
      </c>
      <c r="B839" s="645">
        <v>43892</v>
      </c>
      <c r="C839" s="645">
        <v>43892</v>
      </c>
      <c r="D839">
        <v>0</v>
      </c>
      <c r="F839">
        <v>30238601</v>
      </c>
      <c r="G839">
        <v>583</v>
      </c>
      <c r="H839" t="s">
        <v>6725</v>
      </c>
      <c r="I839" t="s">
        <v>6757</v>
      </c>
      <c r="J839" t="s">
        <v>3295</v>
      </c>
      <c r="K839">
        <v>60</v>
      </c>
      <c r="L839" s="645">
        <v>43887</v>
      </c>
      <c r="M839" s="645">
        <v>43892</v>
      </c>
      <c r="N839" t="s">
        <v>6727</v>
      </c>
      <c r="O839">
        <v>5150003356</v>
      </c>
      <c r="P839" t="s">
        <v>3081</v>
      </c>
      <c r="S839" s="548">
        <v>3600</v>
      </c>
      <c r="T839" s="548">
        <v>24120</v>
      </c>
    </row>
    <row r="840" spans="1:20" x14ac:dyDescent="0.25">
      <c r="A840">
        <v>7</v>
      </c>
      <c r="B840" s="645">
        <v>43892</v>
      </c>
      <c r="C840" s="645">
        <v>43892</v>
      </c>
      <c r="D840">
        <v>0</v>
      </c>
      <c r="F840">
        <v>30238601</v>
      </c>
      <c r="G840">
        <v>583</v>
      </c>
      <c r="H840" t="s">
        <v>6725</v>
      </c>
      <c r="I840" t="s">
        <v>6757</v>
      </c>
      <c r="J840" t="s">
        <v>3295</v>
      </c>
      <c r="K840">
        <v>60</v>
      </c>
      <c r="L840" s="645">
        <v>43887</v>
      </c>
      <c r="M840" s="645">
        <v>43892</v>
      </c>
      <c r="N840" t="s">
        <v>6727</v>
      </c>
      <c r="O840">
        <v>5150003365</v>
      </c>
      <c r="P840" t="s">
        <v>3081</v>
      </c>
      <c r="S840">
        <v>397</v>
      </c>
      <c r="T840" s="548">
        <v>2660</v>
      </c>
    </row>
    <row r="841" spans="1:20" x14ac:dyDescent="0.25">
      <c r="A841">
        <v>7</v>
      </c>
      <c r="B841" s="645">
        <v>43892</v>
      </c>
      <c r="C841" s="645">
        <v>43892</v>
      </c>
      <c r="D841">
        <v>0</v>
      </c>
      <c r="F841">
        <v>30238601</v>
      </c>
      <c r="G841">
        <v>583</v>
      </c>
      <c r="H841" t="s">
        <v>6725</v>
      </c>
      <c r="I841" t="s">
        <v>6757</v>
      </c>
      <c r="J841" t="s">
        <v>3295</v>
      </c>
      <c r="K841">
        <v>60</v>
      </c>
      <c r="L841" s="645">
        <v>43887</v>
      </c>
      <c r="M841" s="645">
        <v>43892</v>
      </c>
      <c r="N841" t="s">
        <v>6727</v>
      </c>
      <c r="O841">
        <v>5150003366</v>
      </c>
      <c r="P841" t="s">
        <v>3081</v>
      </c>
      <c r="S841">
        <v>740</v>
      </c>
      <c r="T841" s="548">
        <v>4958</v>
      </c>
    </row>
    <row r="842" spans="1:20" x14ac:dyDescent="0.25">
      <c r="S842" t="s">
        <v>7634</v>
      </c>
      <c r="T842" t="s">
        <v>7635</v>
      </c>
    </row>
    <row r="843" spans="1:20" x14ac:dyDescent="0.25">
      <c r="A843">
        <v>7</v>
      </c>
      <c r="B843" s="645">
        <v>43892</v>
      </c>
      <c r="C843" s="645">
        <v>43892</v>
      </c>
      <c r="D843">
        <v>0</v>
      </c>
      <c r="E843">
        <v>30238602</v>
      </c>
      <c r="F843">
        <v>30238602</v>
      </c>
      <c r="G843">
        <v>583</v>
      </c>
      <c r="H843" t="s">
        <v>6725</v>
      </c>
      <c r="I843" t="s">
        <v>6757</v>
      </c>
      <c r="J843" t="s">
        <v>3295</v>
      </c>
      <c r="K843">
        <v>60</v>
      </c>
      <c r="L843" s="645">
        <v>43887</v>
      </c>
      <c r="M843" s="645">
        <v>43892</v>
      </c>
      <c r="N843" t="s">
        <v>6727</v>
      </c>
      <c r="O843">
        <v>5150055224</v>
      </c>
      <c r="P843" t="s">
        <v>3081</v>
      </c>
      <c r="Q843">
        <v>8953371</v>
      </c>
      <c r="R843">
        <v>890002395848</v>
      </c>
      <c r="S843" s="548">
        <v>5200</v>
      </c>
      <c r="T843" s="548">
        <v>37960</v>
      </c>
    </row>
    <row r="844" spans="1:20" x14ac:dyDescent="0.25">
      <c r="S844" t="s">
        <v>6950</v>
      </c>
      <c r="T844" t="s">
        <v>6951</v>
      </c>
    </row>
    <row r="845" spans="1:20" x14ac:dyDescent="0.25">
      <c r="A845">
        <v>7</v>
      </c>
      <c r="B845" s="645">
        <v>43892</v>
      </c>
      <c r="C845" s="645">
        <v>43892</v>
      </c>
      <c r="D845">
        <v>0</v>
      </c>
      <c r="E845">
        <v>30238603</v>
      </c>
      <c r="F845">
        <v>30238603</v>
      </c>
      <c r="G845">
        <v>583</v>
      </c>
      <c r="H845" t="s">
        <v>6725</v>
      </c>
      <c r="I845" t="s">
        <v>6757</v>
      </c>
      <c r="J845" t="s">
        <v>3295</v>
      </c>
      <c r="K845">
        <v>60</v>
      </c>
      <c r="L845" s="645">
        <v>43887</v>
      </c>
      <c r="M845" s="645">
        <v>43892</v>
      </c>
      <c r="N845" t="s">
        <v>6727</v>
      </c>
      <c r="O845">
        <v>5150003353</v>
      </c>
      <c r="P845" t="s">
        <v>3081</v>
      </c>
      <c r="Q845">
        <v>8953361</v>
      </c>
      <c r="R845">
        <v>890002395848</v>
      </c>
      <c r="S845">
        <v>374</v>
      </c>
      <c r="T845" s="548">
        <v>2506</v>
      </c>
    </row>
    <row r="846" spans="1:20" x14ac:dyDescent="0.25">
      <c r="A846">
        <v>7</v>
      </c>
      <c r="B846" s="645">
        <v>43892</v>
      </c>
      <c r="C846" s="645">
        <v>43892</v>
      </c>
      <c r="D846">
        <v>0</v>
      </c>
      <c r="F846">
        <v>30238603</v>
      </c>
      <c r="G846">
        <v>583</v>
      </c>
      <c r="H846" t="s">
        <v>6725</v>
      </c>
      <c r="I846" t="s">
        <v>6757</v>
      </c>
      <c r="J846" t="s">
        <v>3295</v>
      </c>
      <c r="K846">
        <v>60</v>
      </c>
      <c r="L846" s="645">
        <v>43887</v>
      </c>
      <c r="M846" s="645">
        <v>43892</v>
      </c>
      <c r="N846" t="s">
        <v>6727</v>
      </c>
      <c r="O846">
        <v>5150003883</v>
      </c>
      <c r="P846" t="s">
        <v>3081</v>
      </c>
      <c r="S846">
        <v>364</v>
      </c>
      <c r="T846" s="548">
        <v>4987</v>
      </c>
    </row>
    <row r="847" spans="1:20" x14ac:dyDescent="0.25">
      <c r="A847">
        <v>7</v>
      </c>
      <c r="B847" s="645">
        <v>43892</v>
      </c>
      <c r="C847" s="645">
        <v>43892</v>
      </c>
      <c r="D847">
        <v>0</v>
      </c>
      <c r="F847">
        <v>30238603</v>
      </c>
      <c r="G847">
        <v>583</v>
      </c>
      <c r="H847" t="s">
        <v>6725</v>
      </c>
      <c r="I847" t="s">
        <v>6757</v>
      </c>
      <c r="J847" t="s">
        <v>3295</v>
      </c>
      <c r="K847">
        <v>60</v>
      </c>
      <c r="L847" s="645">
        <v>43887</v>
      </c>
      <c r="M847" s="645">
        <v>43892</v>
      </c>
      <c r="N847" t="s">
        <v>6727</v>
      </c>
      <c r="O847">
        <v>5150055225</v>
      </c>
      <c r="P847" t="s">
        <v>3081</v>
      </c>
      <c r="S847" s="548">
        <v>4400</v>
      </c>
      <c r="T847" s="548">
        <v>32120</v>
      </c>
    </row>
    <row r="848" spans="1:20" x14ac:dyDescent="0.25">
      <c r="S848" t="s">
        <v>7636</v>
      </c>
      <c r="T848" t="s">
        <v>7637</v>
      </c>
    </row>
    <row r="849" spans="1:20" x14ac:dyDescent="0.25">
      <c r="A849">
        <v>7</v>
      </c>
      <c r="B849" s="645">
        <v>43892</v>
      </c>
      <c r="C849" s="645">
        <v>43892</v>
      </c>
      <c r="D849">
        <v>0</v>
      </c>
      <c r="E849">
        <v>30238605</v>
      </c>
      <c r="F849">
        <v>30238605</v>
      </c>
      <c r="G849">
        <v>583</v>
      </c>
      <c r="H849" t="s">
        <v>6725</v>
      </c>
      <c r="I849" t="s">
        <v>6757</v>
      </c>
      <c r="J849" t="s">
        <v>3295</v>
      </c>
      <c r="K849">
        <v>60</v>
      </c>
      <c r="L849" s="645">
        <v>43887</v>
      </c>
      <c r="M849" s="645">
        <v>43892</v>
      </c>
      <c r="N849" t="s">
        <v>6727</v>
      </c>
      <c r="O849">
        <v>5150055224</v>
      </c>
      <c r="P849" t="s">
        <v>3081</v>
      </c>
      <c r="Q849">
        <v>8953373</v>
      </c>
      <c r="R849">
        <v>890002395848</v>
      </c>
      <c r="S849" s="548">
        <v>5200</v>
      </c>
      <c r="T849" s="548">
        <v>37960</v>
      </c>
    </row>
    <row r="850" spans="1:20" x14ac:dyDescent="0.25">
      <c r="S850" t="s">
        <v>6950</v>
      </c>
      <c r="T850" t="s">
        <v>6951</v>
      </c>
    </row>
    <row r="851" spans="1:20" x14ac:dyDescent="0.25">
      <c r="A851">
        <v>7</v>
      </c>
      <c r="B851" s="645">
        <v>43892</v>
      </c>
      <c r="C851" s="645">
        <v>43892</v>
      </c>
      <c r="D851">
        <v>0</v>
      </c>
      <c r="E851">
        <v>30238606</v>
      </c>
      <c r="F851">
        <v>30238606</v>
      </c>
      <c r="G851">
        <v>583</v>
      </c>
      <c r="H851" t="s">
        <v>6725</v>
      </c>
      <c r="I851" t="s">
        <v>6757</v>
      </c>
      <c r="J851" t="s">
        <v>3295</v>
      </c>
      <c r="K851">
        <v>60</v>
      </c>
      <c r="L851" s="645">
        <v>43887</v>
      </c>
      <c r="M851" s="645">
        <v>43892</v>
      </c>
      <c r="N851" t="s">
        <v>6727</v>
      </c>
      <c r="O851">
        <v>5150003355</v>
      </c>
      <c r="P851" t="s">
        <v>3081</v>
      </c>
      <c r="Q851">
        <v>8953357</v>
      </c>
      <c r="R851">
        <v>890002395848</v>
      </c>
      <c r="S851" s="548">
        <v>6480</v>
      </c>
      <c r="T851" s="548">
        <v>43416</v>
      </c>
    </row>
    <row r="852" spans="1:20" x14ac:dyDescent="0.25">
      <c r="S852" t="s">
        <v>6948</v>
      </c>
      <c r="T852" t="s">
        <v>7638</v>
      </c>
    </row>
    <row r="853" spans="1:20" x14ac:dyDescent="0.25">
      <c r="A853">
        <v>7</v>
      </c>
      <c r="B853" s="645">
        <v>43894</v>
      </c>
      <c r="C853" s="645">
        <v>43894</v>
      </c>
      <c r="D853">
        <v>0</v>
      </c>
      <c r="E853">
        <v>30238607</v>
      </c>
      <c r="F853">
        <v>30238607</v>
      </c>
      <c r="G853">
        <v>583</v>
      </c>
      <c r="H853" t="s">
        <v>6725</v>
      </c>
      <c r="I853" t="s">
        <v>6757</v>
      </c>
      <c r="J853" t="s">
        <v>3295</v>
      </c>
      <c r="K853">
        <v>60</v>
      </c>
      <c r="L853" s="645">
        <v>43887</v>
      </c>
      <c r="M853" s="645">
        <v>43892</v>
      </c>
      <c r="N853" t="s">
        <v>6727</v>
      </c>
      <c r="O853">
        <v>5150003353</v>
      </c>
      <c r="P853" t="s">
        <v>3081</v>
      </c>
      <c r="Q853">
        <v>8953375</v>
      </c>
      <c r="R853">
        <v>890002395848</v>
      </c>
      <c r="S853" s="548">
        <v>1080</v>
      </c>
      <c r="T853" s="548">
        <v>7236</v>
      </c>
    </row>
    <row r="854" spans="1:20" x14ac:dyDescent="0.25">
      <c r="A854">
        <v>7</v>
      </c>
      <c r="B854" s="645">
        <v>43894</v>
      </c>
      <c r="C854" s="645">
        <v>43894</v>
      </c>
      <c r="D854">
        <v>0</v>
      </c>
      <c r="F854">
        <v>30238607</v>
      </c>
      <c r="G854">
        <v>583</v>
      </c>
      <c r="H854" t="s">
        <v>6725</v>
      </c>
      <c r="I854" t="s">
        <v>6757</v>
      </c>
      <c r="J854" t="s">
        <v>3295</v>
      </c>
      <c r="K854">
        <v>60</v>
      </c>
      <c r="L854" s="645">
        <v>43887</v>
      </c>
      <c r="M854" s="645">
        <v>43892</v>
      </c>
      <c r="N854" t="s">
        <v>6727</v>
      </c>
      <c r="O854">
        <v>5150003888</v>
      </c>
      <c r="P854" t="s">
        <v>3081</v>
      </c>
      <c r="S854" s="548">
        <v>1088</v>
      </c>
      <c r="T854" s="548">
        <v>14906</v>
      </c>
    </row>
    <row r="855" spans="1:20" x14ac:dyDescent="0.25">
      <c r="A855">
        <v>7</v>
      </c>
      <c r="B855" s="645">
        <v>43894</v>
      </c>
      <c r="C855" s="645">
        <v>43894</v>
      </c>
      <c r="D855">
        <v>0</v>
      </c>
      <c r="F855">
        <v>30238607</v>
      </c>
      <c r="G855">
        <v>583</v>
      </c>
      <c r="H855" t="s">
        <v>6725</v>
      </c>
      <c r="I855" t="s">
        <v>6757</v>
      </c>
      <c r="J855" t="s">
        <v>3295</v>
      </c>
      <c r="K855">
        <v>60</v>
      </c>
      <c r="L855" s="645">
        <v>43887</v>
      </c>
      <c r="M855" s="645">
        <v>43892</v>
      </c>
      <c r="N855" t="s">
        <v>6727</v>
      </c>
      <c r="O855">
        <v>5150055225</v>
      </c>
      <c r="P855" t="s">
        <v>3081</v>
      </c>
      <c r="S855" s="548">
        <v>1000</v>
      </c>
      <c r="T855" s="548">
        <v>7300</v>
      </c>
    </row>
    <row r="856" spans="1:20" x14ac:dyDescent="0.25">
      <c r="S856" t="s">
        <v>7083</v>
      </c>
      <c r="T856" t="s">
        <v>7639</v>
      </c>
    </row>
    <row r="857" spans="1:20" x14ac:dyDescent="0.25">
      <c r="A857">
        <v>7</v>
      </c>
      <c r="B857" s="645">
        <v>43892</v>
      </c>
      <c r="C857" s="645">
        <v>43892</v>
      </c>
      <c r="D857">
        <v>0</v>
      </c>
      <c r="E857">
        <v>30239073</v>
      </c>
      <c r="F857">
        <v>30239073</v>
      </c>
      <c r="G857">
        <v>583</v>
      </c>
      <c r="H857" t="s">
        <v>6725</v>
      </c>
      <c r="I857" t="s">
        <v>6757</v>
      </c>
      <c r="J857" t="s">
        <v>3295</v>
      </c>
      <c r="K857">
        <v>60</v>
      </c>
      <c r="L857" s="645">
        <v>43888</v>
      </c>
      <c r="M857" s="645">
        <v>43893</v>
      </c>
      <c r="N857" t="s">
        <v>6727</v>
      </c>
      <c r="O857">
        <v>5150003116</v>
      </c>
      <c r="P857" t="s">
        <v>3081</v>
      </c>
      <c r="Q857">
        <v>8956153</v>
      </c>
      <c r="R857">
        <v>890002395848</v>
      </c>
      <c r="S857" s="548">
        <v>1800</v>
      </c>
      <c r="T857" s="548">
        <v>11700</v>
      </c>
    </row>
    <row r="858" spans="1:20" x14ac:dyDescent="0.25">
      <c r="A858">
        <v>7</v>
      </c>
      <c r="B858" s="645">
        <v>43892</v>
      </c>
      <c r="C858" s="645">
        <v>43892</v>
      </c>
      <c r="D858">
        <v>0</v>
      </c>
      <c r="F858">
        <v>30239073</v>
      </c>
      <c r="G858">
        <v>583</v>
      </c>
      <c r="H858" t="s">
        <v>6725</v>
      </c>
      <c r="I858" t="s">
        <v>6757</v>
      </c>
      <c r="J858" t="s">
        <v>3295</v>
      </c>
      <c r="K858">
        <v>60</v>
      </c>
      <c r="L858" s="645">
        <v>43888</v>
      </c>
      <c r="M858" s="645">
        <v>43893</v>
      </c>
      <c r="N858" t="s">
        <v>6727</v>
      </c>
      <c r="O858">
        <v>5150003887</v>
      </c>
      <c r="P858" t="s">
        <v>3081</v>
      </c>
      <c r="S858">
        <v>816</v>
      </c>
      <c r="T858" s="548">
        <v>11342</v>
      </c>
    </row>
    <row r="859" spans="1:20" x14ac:dyDescent="0.25">
      <c r="A859">
        <v>7</v>
      </c>
      <c r="B859" s="645">
        <v>43892</v>
      </c>
      <c r="C859" s="645">
        <v>43892</v>
      </c>
      <c r="D859">
        <v>0</v>
      </c>
      <c r="F859">
        <v>30239073</v>
      </c>
      <c r="G859">
        <v>583</v>
      </c>
      <c r="H859" t="s">
        <v>6725</v>
      </c>
      <c r="I859" t="s">
        <v>6757</v>
      </c>
      <c r="J859" t="s">
        <v>3295</v>
      </c>
      <c r="K859">
        <v>60</v>
      </c>
      <c r="L859" s="645">
        <v>43888</v>
      </c>
      <c r="M859" s="645">
        <v>43893</v>
      </c>
      <c r="N859" t="s">
        <v>6727</v>
      </c>
      <c r="O859">
        <v>5150003995</v>
      </c>
      <c r="P859" t="s">
        <v>3081</v>
      </c>
      <c r="S859" s="548">
        <v>1197</v>
      </c>
      <c r="T859" s="548">
        <v>16399</v>
      </c>
    </row>
    <row r="860" spans="1:20" x14ac:dyDescent="0.25">
      <c r="S860" t="s">
        <v>7640</v>
      </c>
      <c r="T860" t="s">
        <v>7641</v>
      </c>
    </row>
    <row r="861" spans="1:20" x14ac:dyDescent="0.25">
      <c r="A861">
        <v>7</v>
      </c>
      <c r="B861" s="645">
        <v>43892</v>
      </c>
      <c r="C861" s="645">
        <v>43892</v>
      </c>
      <c r="D861">
        <v>0</v>
      </c>
      <c r="E861">
        <v>30239074</v>
      </c>
      <c r="F861">
        <v>30239074</v>
      </c>
      <c r="G861">
        <v>583</v>
      </c>
      <c r="H861" t="s">
        <v>6725</v>
      </c>
      <c r="I861" t="s">
        <v>6757</v>
      </c>
      <c r="J861" t="s">
        <v>3295</v>
      </c>
      <c r="K861">
        <v>60</v>
      </c>
      <c r="L861" s="645">
        <v>43888</v>
      </c>
      <c r="M861" s="645">
        <v>43893</v>
      </c>
      <c r="N861" t="s">
        <v>6727</v>
      </c>
      <c r="O861">
        <v>5150003077</v>
      </c>
      <c r="P861" t="s">
        <v>3081</v>
      </c>
      <c r="Q861">
        <v>8956139</v>
      </c>
      <c r="R861">
        <v>890002395848</v>
      </c>
      <c r="S861">
        <v>720</v>
      </c>
      <c r="T861" s="548">
        <v>4680</v>
      </c>
    </row>
    <row r="862" spans="1:20" x14ac:dyDescent="0.25">
      <c r="A862">
        <v>7</v>
      </c>
      <c r="B862" s="645">
        <v>43892</v>
      </c>
      <c r="C862" s="645">
        <v>43892</v>
      </c>
      <c r="D862">
        <v>0</v>
      </c>
      <c r="F862">
        <v>30239074</v>
      </c>
      <c r="G862">
        <v>583</v>
      </c>
      <c r="H862" t="s">
        <v>6725</v>
      </c>
      <c r="I862" t="s">
        <v>6757</v>
      </c>
      <c r="J862" t="s">
        <v>3295</v>
      </c>
      <c r="K862">
        <v>60</v>
      </c>
      <c r="L862" s="645">
        <v>43888</v>
      </c>
      <c r="M862" s="645">
        <v>43893</v>
      </c>
      <c r="N862" t="s">
        <v>6727</v>
      </c>
      <c r="O862">
        <v>5150003887</v>
      </c>
      <c r="P862" t="s">
        <v>3081</v>
      </c>
      <c r="S862">
        <v>952</v>
      </c>
      <c r="T862" s="548">
        <v>13233</v>
      </c>
    </row>
    <row r="863" spans="1:20" x14ac:dyDescent="0.25">
      <c r="A863">
        <v>7</v>
      </c>
      <c r="B863" s="645">
        <v>43892</v>
      </c>
      <c r="C863" s="645">
        <v>43892</v>
      </c>
      <c r="D863">
        <v>0</v>
      </c>
      <c r="F863">
        <v>30239074</v>
      </c>
      <c r="G863">
        <v>583</v>
      </c>
      <c r="H863" t="s">
        <v>6725</v>
      </c>
      <c r="I863" t="s">
        <v>6757</v>
      </c>
      <c r="J863" t="s">
        <v>3295</v>
      </c>
      <c r="K863">
        <v>60</v>
      </c>
      <c r="L863" s="645">
        <v>43888</v>
      </c>
      <c r="M863" s="645">
        <v>43893</v>
      </c>
      <c r="N863" t="s">
        <v>6727</v>
      </c>
      <c r="O863">
        <v>5150003888</v>
      </c>
      <c r="P863" t="s">
        <v>3081</v>
      </c>
      <c r="S863" s="548">
        <v>1706</v>
      </c>
      <c r="T863" s="548">
        <v>23372</v>
      </c>
    </row>
    <row r="864" spans="1:20" x14ac:dyDescent="0.25">
      <c r="S864" t="s">
        <v>7642</v>
      </c>
      <c r="T864" t="s">
        <v>7643</v>
      </c>
    </row>
    <row r="865" spans="1:20" x14ac:dyDescent="0.25">
      <c r="A865">
        <v>7</v>
      </c>
      <c r="B865" s="645">
        <v>43892</v>
      </c>
      <c r="C865" s="645">
        <v>43892</v>
      </c>
      <c r="D865">
        <v>0</v>
      </c>
      <c r="E865">
        <v>30239075</v>
      </c>
      <c r="F865">
        <v>30239075</v>
      </c>
      <c r="G865">
        <v>583</v>
      </c>
      <c r="H865" t="s">
        <v>6725</v>
      </c>
      <c r="I865" t="s">
        <v>6757</v>
      </c>
      <c r="J865" t="s">
        <v>3295</v>
      </c>
      <c r="K865">
        <v>60</v>
      </c>
      <c r="L865" s="645">
        <v>43888</v>
      </c>
      <c r="M865" s="645">
        <v>43893</v>
      </c>
      <c r="N865" t="s">
        <v>6727</v>
      </c>
      <c r="O865">
        <v>5150003116</v>
      </c>
      <c r="P865" t="s">
        <v>3081</v>
      </c>
      <c r="Q865">
        <v>8956147</v>
      </c>
      <c r="R865">
        <v>890002395848</v>
      </c>
      <c r="S865" s="548">
        <v>6480</v>
      </c>
      <c r="T865" s="548">
        <v>42120</v>
      </c>
    </row>
    <row r="866" spans="1:20" x14ac:dyDescent="0.25">
      <c r="S866" t="s">
        <v>6948</v>
      </c>
      <c r="T866" t="s">
        <v>6883</v>
      </c>
    </row>
    <row r="867" spans="1:20" x14ac:dyDescent="0.25">
      <c r="A867">
        <v>7</v>
      </c>
      <c r="B867" s="645">
        <v>43892</v>
      </c>
      <c r="C867" s="645">
        <v>43892</v>
      </c>
      <c r="D867">
        <v>0</v>
      </c>
      <c r="E867">
        <v>30239076</v>
      </c>
      <c r="F867">
        <v>30239076</v>
      </c>
      <c r="G867">
        <v>583</v>
      </c>
      <c r="H867" t="s">
        <v>6725</v>
      </c>
      <c r="I867" t="s">
        <v>6757</v>
      </c>
      <c r="J867" t="s">
        <v>3295</v>
      </c>
      <c r="K867">
        <v>60</v>
      </c>
      <c r="L867" s="645">
        <v>43888</v>
      </c>
      <c r="M867" s="645">
        <v>43893</v>
      </c>
      <c r="N867" t="s">
        <v>6727</v>
      </c>
      <c r="O867">
        <v>5150002780</v>
      </c>
      <c r="P867" t="s">
        <v>3081</v>
      </c>
      <c r="Q867">
        <v>8956137</v>
      </c>
      <c r="R867">
        <v>890002395848</v>
      </c>
      <c r="S867" s="548">
        <v>2133</v>
      </c>
      <c r="T867" s="548">
        <v>29222</v>
      </c>
    </row>
    <row r="868" spans="1:20" x14ac:dyDescent="0.25">
      <c r="A868">
        <v>7</v>
      </c>
      <c r="B868" s="645">
        <v>43892</v>
      </c>
      <c r="C868" s="645">
        <v>43892</v>
      </c>
      <c r="D868">
        <v>0</v>
      </c>
      <c r="F868">
        <v>30239076</v>
      </c>
      <c r="G868">
        <v>583</v>
      </c>
      <c r="H868" t="s">
        <v>6725</v>
      </c>
      <c r="I868" t="s">
        <v>6757</v>
      </c>
      <c r="J868" t="s">
        <v>3295</v>
      </c>
      <c r="K868">
        <v>60</v>
      </c>
      <c r="L868" s="645">
        <v>43888</v>
      </c>
      <c r="M868" s="645">
        <v>43893</v>
      </c>
      <c r="N868" t="s">
        <v>6727</v>
      </c>
      <c r="O868">
        <v>5150002780</v>
      </c>
      <c r="P868" t="s">
        <v>3081</v>
      </c>
      <c r="S868">
        <v>665</v>
      </c>
      <c r="T868" s="548">
        <v>9111</v>
      </c>
    </row>
    <row r="869" spans="1:20" x14ac:dyDescent="0.25">
      <c r="S869" t="s">
        <v>7644</v>
      </c>
      <c r="T869" t="s">
        <v>7645</v>
      </c>
    </row>
    <row r="870" spans="1:20" x14ac:dyDescent="0.25">
      <c r="A870">
        <v>7</v>
      </c>
      <c r="B870" s="645">
        <v>43893</v>
      </c>
      <c r="C870" s="645">
        <v>43893</v>
      </c>
      <c r="D870">
        <v>0</v>
      </c>
      <c r="E870">
        <v>30239077</v>
      </c>
      <c r="F870">
        <v>30239077</v>
      </c>
      <c r="G870">
        <v>583</v>
      </c>
      <c r="H870" t="s">
        <v>6725</v>
      </c>
      <c r="I870" t="s">
        <v>6757</v>
      </c>
      <c r="J870" t="s">
        <v>3295</v>
      </c>
      <c r="K870">
        <v>60</v>
      </c>
      <c r="L870" s="645">
        <v>43888</v>
      </c>
      <c r="M870" s="645">
        <v>43893</v>
      </c>
      <c r="N870" t="s">
        <v>6727</v>
      </c>
      <c r="O870">
        <v>5150003258</v>
      </c>
      <c r="P870" t="s">
        <v>3081</v>
      </c>
      <c r="Q870">
        <v>8956149</v>
      </c>
      <c r="R870">
        <v>890002395848</v>
      </c>
      <c r="S870" s="548">
        <v>3959</v>
      </c>
      <c r="T870" s="548">
        <v>24942</v>
      </c>
    </row>
    <row r="871" spans="1:20" x14ac:dyDescent="0.25">
      <c r="A871">
        <v>7</v>
      </c>
      <c r="B871" s="645">
        <v>43893</v>
      </c>
      <c r="C871" s="645">
        <v>43893</v>
      </c>
      <c r="D871">
        <v>0</v>
      </c>
      <c r="F871">
        <v>30239077</v>
      </c>
      <c r="G871">
        <v>583</v>
      </c>
      <c r="H871" t="s">
        <v>6725</v>
      </c>
      <c r="I871" t="s">
        <v>6757</v>
      </c>
      <c r="J871" t="s">
        <v>3295</v>
      </c>
      <c r="K871">
        <v>60</v>
      </c>
      <c r="L871" s="645">
        <v>43888</v>
      </c>
      <c r="M871" s="645">
        <v>43893</v>
      </c>
      <c r="N871" t="s">
        <v>6727</v>
      </c>
      <c r="O871">
        <v>5150003354</v>
      </c>
      <c r="P871" t="s">
        <v>3081</v>
      </c>
      <c r="S871" s="548">
        <v>2178</v>
      </c>
      <c r="T871" s="548">
        <v>14593</v>
      </c>
    </row>
    <row r="872" spans="1:20" x14ac:dyDescent="0.25">
      <c r="A872">
        <v>7</v>
      </c>
      <c r="B872" s="645">
        <v>43893</v>
      </c>
      <c r="C872" s="645">
        <v>43893</v>
      </c>
      <c r="D872">
        <v>0</v>
      </c>
      <c r="F872">
        <v>30239077</v>
      </c>
      <c r="G872">
        <v>583</v>
      </c>
      <c r="H872" t="s">
        <v>6725</v>
      </c>
      <c r="I872" t="s">
        <v>6757</v>
      </c>
      <c r="J872" t="s">
        <v>3295</v>
      </c>
      <c r="K872">
        <v>60</v>
      </c>
      <c r="L872" s="645">
        <v>43888</v>
      </c>
      <c r="M872" s="645">
        <v>43893</v>
      </c>
      <c r="N872" t="s">
        <v>6727</v>
      </c>
      <c r="O872">
        <v>5150003356</v>
      </c>
      <c r="P872" t="s">
        <v>3081</v>
      </c>
      <c r="S872">
        <v>138</v>
      </c>
      <c r="T872">
        <v>925</v>
      </c>
    </row>
    <row r="873" spans="1:20" x14ac:dyDescent="0.25">
      <c r="S873" t="s">
        <v>7646</v>
      </c>
      <c r="T873" t="s">
        <v>7647</v>
      </c>
    </row>
    <row r="874" spans="1:20" x14ac:dyDescent="0.25">
      <c r="A874">
        <v>7</v>
      </c>
      <c r="B874" s="645">
        <v>43892</v>
      </c>
      <c r="C874" s="645">
        <v>43892</v>
      </c>
      <c r="D874">
        <v>0</v>
      </c>
      <c r="E874">
        <v>30239078</v>
      </c>
      <c r="F874">
        <v>30239078</v>
      </c>
      <c r="G874">
        <v>583</v>
      </c>
      <c r="H874" t="s">
        <v>6725</v>
      </c>
      <c r="I874" t="s">
        <v>6757</v>
      </c>
      <c r="J874" t="s">
        <v>3295</v>
      </c>
      <c r="K874">
        <v>60</v>
      </c>
      <c r="L874" s="645">
        <v>43888</v>
      </c>
      <c r="M874" s="645">
        <v>43893</v>
      </c>
      <c r="N874" t="s">
        <v>6727</v>
      </c>
      <c r="O874">
        <v>5150003356</v>
      </c>
      <c r="P874" t="s">
        <v>3081</v>
      </c>
      <c r="Q874">
        <v>8956141</v>
      </c>
      <c r="R874">
        <v>890002395848</v>
      </c>
      <c r="S874" s="548">
        <v>6480</v>
      </c>
      <c r="T874" s="548">
        <v>43416</v>
      </c>
    </row>
    <row r="875" spans="1:20" x14ac:dyDescent="0.25">
      <c r="S875" t="s">
        <v>6948</v>
      </c>
      <c r="T875" t="s">
        <v>7638</v>
      </c>
    </row>
    <row r="876" spans="1:20" x14ac:dyDescent="0.25">
      <c r="A876">
        <v>7</v>
      </c>
      <c r="B876" s="645">
        <v>43893</v>
      </c>
      <c r="C876" s="645">
        <v>43893</v>
      </c>
      <c r="D876">
        <v>0</v>
      </c>
      <c r="E876">
        <v>30239079</v>
      </c>
      <c r="F876">
        <v>30239079</v>
      </c>
      <c r="G876">
        <v>583</v>
      </c>
      <c r="H876" t="s">
        <v>6725</v>
      </c>
      <c r="I876" t="s">
        <v>6757</v>
      </c>
      <c r="J876" t="s">
        <v>3295</v>
      </c>
      <c r="K876">
        <v>60</v>
      </c>
      <c r="L876" s="645">
        <v>43888</v>
      </c>
      <c r="M876" s="645">
        <v>43893</v>
      </c>
      <c r="N876" t="s">
        <v>6727</v>
      </c>
      <c r="O876">
        <v>5150055224</v>
      </c>
      <c r="P876" t="s">
        <v>3081</v>
      </c>
      <c r="Q876">
        <v>8956155</v>
      </c>
      <c r="R876">
        <v>890002395848</v>
      </c>
      <c r="S876" s="548">
        <v>4074</v>
      </c>
      <c r="T876" s="548">
        <v>29740</v>
      </c>
    </row>
    <row r="877" spans="1:20" x14ac:dyDescent="0.25">
      <c r="S877" t="s">
        <v>7648</v>
      </c>
      <c r="T877" t="s">
        <v>7649</v>
      </c>
    </row>
    <row r="878" spans="1:20" x14ac:dyDescent="0.25">
      <c r="A878">
        <v>7</v>
      </c>
      <c r="B878" s="645">
        <v>43893</v>
      </c>
      <c r="C878" s="645">
        <v>43893</v>
      </c>
      <c r="D878">
        <v>0</v>
      </c>
      <c r="E878">
        <v>30239080</v>
      </c>
      <c r="F878">
        <v>30239080</v>
      </c>
      <c r="G878">
        <v>583</v>
      </c>
      <c r="H878" t="s">
        <v>6725</v>
      </c>
      <c r="I878" t="s">
        <v>6757</v>
      </c>
      <c r="J878" t="s">
        <v>3295</v>
      </c>
      <c r="K878">
        <v>60</v>
      </c>
      <c r="L878" s="645">
        <v>43888</v>
      </c>
      <c r="M878" s="645">
        <v>43893</v>
      </c>
      <c r="N878" t="s">
        <v>6727</v>
      </c>
      <c r="O878">
        <v>5150000027</v>
      </c>
      <c r="P878" t="s">
        <v>3081</v>
      </c>
      <c r="Q878">
        <v>8956145</v>
      </c>
      <c r="R878">
        <v>890002395848</v>
      </c>
      <c r="S878">
        <v>480</v>
      </c>
      <c r="T878" s="548">
        <v>9072</v>
      </c>
    </row>
    <row r="879" spans="1:20" x14ac:dyDescent="0.25">
      <c r="A879">
        <v>7</v>
      </c>
      <c r="B879" s="645">
        <v>43893</v>
      </c>
      <c r="C879" s="645">
        <v>43893</v>
      </c>
      <c r="D879">
        <v>0</v>
      </c>
      <c r="F879">
        <v>30239080</v>
      </c>
      <c r="G879">
        <v>583</v>
      </c>
      <c r="H879" t="s">
        <v>6725</v>
      </c>
      <c r="I879" t="s">
        <v>6757</v>
      </c>
      <c r="J879" t="s">
        <v>3295</v>
      </c>
      <c r="K879">
        <v>60</v>
      </c>
      <c r="L879" s="645">
        <v>43888</v>
      </c>
      <c r="M879" s="645">
        <v>43893</v>
      </c>
      <c r="N879" t="s">
        <v>6727</v>
      </c>
      <c r="O879">
        <v>5150003365</v>
      </c>
      <c r="P879" t="s">
        <v>3081</v>
      </c>
      <c r="S879">
        <v>720</v>
      </c>
      <c r="T879" s="548">
        <v>4824</v>
      </c>
    </row>
    <row r="880" spans="1:20" x14ac:dyDescent="0.25">
      <c r="A880">
        <v>7</v>
      </c>
      <c r="B880" s="645">
        <v>43893</v>
      </c>
      <c r="C880" s="645">
        <v>43893</v>
      </c>
      <c r="D880">
        <v>0</v>
      </c>
      <c r="F880">
        <v>30239080</v>
      </c>
      <c r="G880">
        <v>583</v>
      </c>
      <c r="H880" t="s">
        <v>6725</v>
      </c>
      <c r="I880" t="s">
        <v>6757</v>
      </c>
      <c r="J880" t="s">
        <v>3295</v>
      </c>
      <c r="K880">
        <v>60</v>
      </c>
      <c r="L880" s="645">
        <v>43888</v>
      </c>
      <c r="M880" s="645">
        <v>43893</v>
      </c>
      <c r="N880" t="s">
        <v>6727</v>
      </c>
      <c r="O880">
        <v>5150003366</v>
      </c>
      <c r="P880" t="s">
        <v>3081</v>
      </c>
      <c r="S880">
        <v>360</v>
      </c>
      <c r="T880" s="548">
        <v>2412</v>
      </c>
    </row>
    <row r="881" spans="1:20" x14ac:dyDescent="0.25">
      <c r="A881">
        <v>7</v>
      </c>
      <c r="B881" s="645">
        <v>43893</v>
      </c>
      <c r="C881" s="645">
        <v>43893</v>
      </c>
      <c r="D881">
        <v>0</v>
      </c>
      <c r="F881">
        <v>30239080</v>
      </c>
      <c r="G881">
        <v>583</v>
      </c>
      <c r="H881" t="s">
        <v>6725</v>
      </c>
      <c r="I881" t="s">
        <v>6757</v>
      </c>
      <c r="J881" t="s">
        <v>3295</v>
      </c>
      <c r="K881">
        <v>60</v>
      </c>
      <c r="L881" s="645">
        <v>43888</v>
      </c>
      <c r="M881" s="645">
        <v>43893</v>
      </c>
      <c r="N881" t="s">
        <v>6727</v>
      </c>
      <c r="O881">
        <v>5150003535</v>
      </c>
      <c r="P881" t="s">
        <v>3081</v>
      </c>
      <c r="S881">
        <v>109</v>
      </c>
      <c r="T881" s="548">
        <v>5744</v>
      </c>
    </row>
    <row r="882" spans="1:20" x14ac:dyDescent="0.25">
      <c r="A882">
        <v>7</v>
      </c>
      <c r="B882" s="645">
        <v>43893</v>
      </c>
      <c r="C882" s="645">
        <v>43893</v>
      </c>
      <c r="D882">
        <v>0</v>
      </c>
      <c r="F882">
        <v>30239080</v>
      </c>
      <c r="G882">
        <v>583</v>
      </c>
      <c r="H882" t="s">
        <v>6725</v>
      </c>
      <c r="I882" t="s">
        <v>6757</v>
      </c>
      <c r="J882" t="s">
        <v>3295</v>
      </c>
      <c r="K882">
        <v>60</v>
      </c>
      <c r="L882" s="645">
        <v>43888</v>
      </c>
      <c r="M882" s="645">
        <v>43893</v>
      </c>
      <c r="N882" t="s">
        <v>6727</v>
      </c>
      <c r="O882">
        <v>5150003994</v>
      </c>
      <c r="P882" t="s">
        <v>3081</v>
      </c>
      <c r="S882">
        <v>489</v>
      </c>
      <c r="T882" s="548">
        <v>10837</v>
      </c>
    </row>
    <row r="883" spans="1:20" x14ac:dyDescent="0.25">
      <c r="A883">
        <v>7</v>
      </c>
      <c r="B883" s="645">
        <v>43893</v>
      </c>
      <c r="C883" s="645">
        <v>43893</v>
      </c>
      <c r="D883">
        <v>0</v>
      </c>
      <c r="F883">
        <v>30239080</v>
      </c>
      <c r="G883">
        <v>583</v>
      </c>
      <c r="H883" t="s">
        <v>6725</v>
      </c>
      <c r="I883" t="s">
        <v>6757</v>
      </c>
      <c r="J883" t="s">
        <v>3295</v>
      </c>
      <c r="K883">
        <v>60</v>
      </c>
      <c r="L883" s="645">
        <v>43888</v>
      </c>
      <c r="M883" s="645">
        <v>43893</v>
      </c>
      <c r="N883" t="s">
        <v>6727</v>
      </c>
      <c r="O883">
        <v>5150055225</v>
      </c>
      <c r="P883" t="s">
        <v>3081</v>
      </c>
      <c r="S883" s="548">
        <v>1200</v>
      </c>
      <c r="T883" s="548">
        <v>8760</v>
      </c>
    </row>
    <row r="884" spans="1:20" x14ac:dyDescent="0.25">
      <c r="S884" t="s">
        <v>7650</v>
      </c>
      <c r="T884" t="s">
        <v>7651</v>
      </c>
    </row>
    <row r="885" spans="1:20" x14ac:dyDescent="0.25">
      <c r="A885">
        <v>7</v>
      </c>
      <c r="B885" s="645">
        <v>43892</v>
      </c>
      <c r="C885" s="645">
        <v>43892</v>
      </c>
      <c r="D885">
        <v>0</v>
      </c>
      <c r="E885">
        <v>30239081</v>
      </c>
      <c r="F885">
        <v>30239081</v>
      </c>
      <c r="G885">
        <v>583</v>
      </c>
      <c r="H885" t="s">
        <v>6725</v>
      </c>
      <c r="I885" t="s">
        <v>6757</v>
      </c>
      <c r="J885" t="s">
        <v>3295</v>
      </c>
      <c r="K885">
        <v>60</v>
      </c>
      <c r="L885" s="645">
        <v>43888</v>
      </c>
      <c r="M885" s="645">
        <v>43893</v>
      </c>
      <c r="N885" t="s">
        <v>6727</v>
      </c>
      <c r="O885">
        <v>5150003355</v>
      </c>
      <c r="P885" t="s">
        <v>3081</v>
      </c>
      <c r="Q885">
        <v>8956151</v>
      </c>
      <c r="R885">
        <v>890002395848</v>
      </c>
      <c r="S885" s="548">
        <v>3884</v>
      </c>
      <c r="T885" s="548">
        <v>26023</v>
      </c>
    </row>
    <row r="886" spans="1:20" x14ac:dyDescent="0.25">
      <c r="A886">
        <v>7</v>
      </c>
      <c r="B886" s="645">
        <v>43892</v>
      </c>
      <c r="C886" s="645">
        <v>43892</v>
      </c>
      <c r="D886">
        <v>0</v>
      </c>
      <c r="F886">
        <v>30239081</v>
      </c>
      <c r="G886">
        <v>583</v>
      </c>
      <c r="H886" t="s">
        <v>6725</v>
      </c>
      <c r="I886" t="s">
        <v>6757</v>
      </c>
      <c r="J886" t="s">
        <v>3295</v>
      </c>
      <c r="K886">
        <v>60</v>
      </c>
      <c r="L886" s="645">
        <v>43888</v>
      </c>
      <c r="M886" s="645">
        <v>43893</v>
      </c>
      <c r="N886" t="s">
        <v>6727</v>
      </c>
      <c r="O886">
        <v>5150003362</v>
      </c>
      <c r="P886" t="s">
        <v>3081</v>
      </c>
      <c r="S886" s="548">
        <v>1447</v>
      </c>
      <c r="T886" s="548">
        <v>9695</v>
      </c>
    </row>
    <row r="887" spans="1:20" x14ac:dyDescent="0.25">
      <c r="A887">
        <v>7</v>
      </c>
      <c r="B887" s="645">
        <v>43892</v>
      </c>
      <c r="C887" s="645">
        <v>43892</v>
      </c>
      <c r="D887">
        <v>0</v>
      </c>
      <c r="F887">
        <v>30239081</v>
      </c>
      <c r="G887">
        <v>583</v>
      </c>
      <c r="H887" t="s">
        <v>6725</v>
      </c>
      <c r="I887" t="s">
        <v>6757</v>
      </c>
      <c r="J887" t="s">
        <v>3295</v>
      </c>
      <c r="K887">
        <v>60</v>
      </c>
      <c r="L887" s="645">
        <v>43888</v>
      </c>
      <c r="M887" s="645">
        <v>43893</v>
      </c>
      <c r="N887" t="s">
        <v>6727</v>
      </c>
      <c r="O887">
        <v>5150003366</v>
      </c>
      <c r="P887" t="s">
        <v>3081</v>
      </c>
      <c r="S887">
        <v>360</v>
      </c>
      <c r="T887" s="548">
        <v>2412</v>
      </c>
    </row>
    <row r="888" spans="1:20" x14ac:dyDescent="0.25">
      <c r="A888">
        <v>7</v>
      </c>
      <c r="B888" s="645">
        <v>43892</v>
      </c>
      <c r="C888" s="645">
        <v>43892</v>
      </c>
      <c r="D888">
        <v>0</v>
      </c>
      <c r="F888">
        <v>30239081</v>
      </c>
      <c r="G888">
        <v>583</v>
      </c>
      <c r="H888" t="s">
        <v>6725</v>
      </c>
      <c r="I888" t="s">
        <v>6757</v>
      </c>
      <c r="J888" t="s">
        <v>3295</v>
      </c>
      <c r="K888">
        <v>60</v>
      </c>
      <c r="L888" s="645">
        <v>43888</v>
      </c>
      <c r="M888" s="645">
        <v>43893</v>
      </c>
      <c r="N888" t="s">
        <v>6727</v>
      </c>
      <c r="O888">
        <v>5150003887</v>
      </c>
      <c r="P888" t="s">
        <v>3081</v>
      </c>
      <c r="S888">
        <v>250</v>
      </c>
      <c r="T888" s="548">
        <v>3475</v>
      </c>
    </row>
    <row r="889" spans="1:20" x14ac:dyDescent="0.25">
      <c r="S889" t="s">
        <v>7652</v>
      </c>
      <c r="T889" t="s">
        <v>7653</v>
      </c>
    </row>
    <row r="890" spans="1:20" x14ac:dyDescent="0.25">
      <c r="A890">
        <v>7</v>
      </c>
      <c r="B890" s="645">
        <v>43893</v>
      </c>
      <c r="C890" s="645">
        <v>43893</v>
      </c>
      <c r="D890">
        <v>0</v>
      </c>
      <c r="E890">
        <v>30239114</v>
      </c>
      <c r="F890">
        <v>30239114</v>
      </c>
      <c r="G890">
        <v>583</v>
      </c>
      <c r="H890" t="s">
        <v>6725</v>
      </c>
      <c r="I890" t="s">
        <v>6757</v>
      </c>
      <c r="J890" t="s">
        <v>3295</v>
      </c>
      <c r="K890">
        <v>60</v>
      </c>
      <c r="L890" s="645">
        <v>43888</v>
      </c>
      <c r="M890" s="645">
        <v>43894</v>
      </c>
      <c r="N890" t="s">
        <v>6727</v>
      </c>
      <c r="O890">
        <v>5150003116</v>
      </c>
      <c r="P890" t="s">
        <v>3081</v>
      </c>
      <c r="Q890">
        <v>8956163</v>
      </c>
      <c r="R890">
        <v>890002395848</v>
      </c>
      <c r="S890" s="548">
        <v>6480</v>
      </c>
      <c r="T890" s="548">
        <v>42120</v>
      </c>
    </row>
    <row r="891" spans="1:20" x14ac:dyDescent="0.25">
      <c r="S891" t="s">
        <v>6948</v>
      </c>
      <c r="T891" t="s">
        <v>6883</v>
      </c>
    </row>
    <row r="892" spans="1:20" x14ac:dyDescent="0.25">
      <c r="A892">
        <v>7</v>
      </c>
      <c r="B892" s="645">
        <v>43893</v>
      </c>
      <c r="C892" s="645">
        <v>43893</v>
      </c>
      <c r="D892">
        <v>0</v>
      </c>
      <c r="E892">
        <v>30239115</v>
      </c>
      <c r="F892">
        <v>30239115</v>
      </c>
      <c r="G892">
        <v>583</v>
      </c>
      <c r="H892" t="s">
        <v>6725</v>
      </c>
      <c r="I892" t="s">
        <v>6757</v>
      </c>
      <c r="J892" t="s">
        <v>3295</v>
      </c>
      <c r="K892">
        <v>60</v>
      </c>
      <c r="L892" s="645">
        <v>43888</v>
      </c>
      <c r="M892" s="645">
        <v>43894</v>
      </c>
      <c r="N892" t="s">
        <v>6727</v>
      </c>
      <c r="O892">
        <v>5150003883</v>
      </c>
      <c r="P892" t="s">
        <v>3081</v>
      </c>
      <c r="Q892">
        <v>8956157</v>
      </c>
      <c r="R892">
        <v>890002395848</v>
      </c>
      <c r="S892" s="548">
        <v>3128</v>
      </c>
      <c r="T892" s="548">
        <v>42854</v>
      </c>
    </row>
    <row r="893" spans="1:20" x14ac:dyDescent="0.25">
      <c r="S893" t="s">
        <v>6814</v>
      </c>
      <c r="T893" t="s">
        <v>6815</v>
      </c>
    </row>
    <row r="894" spans="1:20" x14ac:dyDescent="0.25">
      <c r="A894">
        <v>7</v>
      </c>
      <c r="B894" s="645">
        <v>43893</v>
      </c>
      <c r="C894" s="645">
        <v>43893</v>
      </c>
      <c r="D894">
        <v>0</v>
      </c>
      <c r="E894">
        <v>30239116</v>
      </c>
      <c r="F894">
        <v>30239116</v>
      </c>
      <c r="G894">
        <v>583</v>
      </c>
      <c r="H894" t="s">
        <v>6725</v>
      </c>
      <c r="I894" t="s">
        <v>6757</v>
      </c>
      <c r="J894" t="s">
        <v>3295</v>
      </c>
      <c r="K894">
        <v>60</v>
      </c>
      <c r="L894" s="645">
        <v>43888</v>
      </c>
      <c r="M894" s="645">
        <v>43894</v>
      </c>
      <c r="N894" t="s">
        <v>6727</v>
      </c>
      <c r="O894">
        <v>5150003116</v>
      </c>
      <c r="P894" t="s">
        <v>3081</v>
      </c>
      <c r="Q894">
        <v>8956159</v>
      </c>
      <c r="R894">
        <v>890002395848</v>
      </c>
      <c r="S894" s="548">
        <v>6480</v>
      </c>
      <c r="T894" s="548">
        <v>42120</v>
      </c>
    </row>
    <row r="895" spans="1:20" x14ac:dyDescent="0.25">
      <c r="S895" t="s">
        <v>6948</v>
      </c>
      <c r="T895" t="s">
        <v>6883</v>
      </c>
    </row>
    <row r="896" spans="1:20" x14ac:dyDescent="0.25">
      <c r="A896">
        <v>7</v>
      </c>
      <c r="B896" s="645">
        <v>43893</v>
      </c>
      <c r="C896" s="645">
        <v>43893</v>
      </c>
      <c r="D896">
        <v>0</v>
      </c>
      <c r="E896">
        <v>30239117</v>
      </c>
      <c r="F896">
        <v>30239117</v>
      </c>
      <c r="G896">
        <v>583</v>
      </c>
      <c r="H896" t="s">
        <v>6725</v>
      </c>
      <c r="I896" t="s">
        <v>6757</v>
      </c>
      <c r="J896" t="s">
        <v>3295</v>
      </c>
      <c r="K896">
        <v>60</v>
      </c>
      <c r="L896" s="645">
        <v>43888</v>
      </c>
      <c r="M896" s="645">
        <v>43894</v>
      </c>
      <c r="N896" t="s">
        <v>6727</v>
      </c>
      <c r="O896">
        <v>5150003367</v>
      </c>
      <c r="P896" t="s">
        <v>3081</v>
      </c>
      <c r="Q896">
        <v>8956161</v>
      </c>
      <c r="R896">
        <v>890002395848</v>
      </c>
      <c r="S896" s="548">
        <v>5036</v>
      </c>
      <c r="T896" s="548">
        <v>33741</v>
      </c>
    </row>
    <row r="897" spans="1:20" x14ac:dyDescent="0.25">
      <c r="A897">
        <v>7</v>
      </c>
      <c r="B897" s="645">
        <v>43893</v>
      </c>
      <c r="C897" s="645">
        <v>43893</v>
      </c>
      <c r="D897">
        <v>0</v>
      </c>
      <c r="F897">
        <v>30239117</v>
      </c>
      <c r="G897">
        <v>583</v>
      </c>
      <c r="H897" t="s">
        <v>6725</v>
      </c>
      <c r="I897" t="s">
        <v>6757</v>
      </c>
      <c r="J897" t="s">
        <v>3295</v>
      </c>
      <c r="K897">
        <v>60</v>
      </c>
      <c r="L897" s="645">
        <v>43888</v>
      </c>
      <c r="M897" s="645">
        <v>43894</v>
      </c>
      <c r="N897" t="s">
        <v>6727</v>
      </c>
      <c r="O897">
        <v>5150003883</v>
      </c>
      <c r="P897" t="s">
        <v>3081</v>
      </c>
      <c r="S897">
        <v>272</v>
      </c>
      <c r="T897" s="548">
        <v>3726</v>
      </c>
    </row>
    <row r="898" spans="1:20" x14ac:dyDescent="0.25">
      <c r="A898">
        <v>7</v>
      </c>
      <c r="B898" s="645">
        <v>43893</v>
      </c>
      <c r="C898" s="645">
        <v>43893</v>
      </c>
      <c r="D898">
        <v>0</v>
      </c>
      <c r="F898">
        <v>30239117</v>
      </c>
      <c r="G898">
        <v>583</v>
      </c>
      <c r="H898" t="s">
        <v>6725</v>
      </c>
      <c r="I898" t="s">
        <v>6757</v>
      </c>
      <c r="J898" t="s">
        <v>3295</v>
      </c>
      <c r="K898">
        <v>60</v>
      </c>
      <c r="L898" s="645">
        <v>43888</v>
      </c>
      <c r="M898" s="645">
        <v>43894</v>
      </c>
      <c r="N898" t="s">
        <v>6727</v>
      </c>
      <c r="O898">
        <v>5150003888</v>
      </c>
      <c r="P898" t="s">
        <v>3081</v>
      </c>
      <c r="S898">
        <v>272</v>
      </c>
      <c r="T898" s="548">
        <v>3726</v>
      </c>
    </row>
    <row r="899" spans="1:20" x14ac:dyDescent="0.25">
      <c r="S899" t="s">
        <v>7654</v>
      </c>
      <c r="T899" t="s">
        <v>7655</v>
      </c>
    </row>
    <row r="900" spans="1:20" x14ac:dyDescent="0.25">
      <c r="A900">
        <v>7</v>
      </c>
      <c r="B900" s="645">
        <v>43894</v>
      </c>
      <c r="C900" s="645">
        <v>43892</v>
      </c>
      <c r="D900">
        <v>-2</v>
      </c>
      <c r="E900">
        <v>30239936</v>
      </c>
      <c r="G900">
        <v>69</v>
      </c>
      <c r="H900" t="s">
        <v>6752</v>
      </c>
      <c r="I900" t="s">
        <v>6753</v>
      </c>
      <c r="J900" t="s">
        <v>6754</v>
      </c>
      <c r="K900">
        <v>60</v>
      </c>
      <c r="L900" s="645">
        <v>43892</v>
      </c>
      <c r="M900" s="645">
        <v>43895</v>
      </c>
      <c r="O900">
        <v>69153</v>
      </c>
      <c r="P900" t="s">
        <v>3081</v>
      </c>
      <c r="S900">
        <v>600</v>
      </c>
      <c r="T900" s="548">
        <v>15000</v>
      </c>
    </row>
    <row r="901" spans="1:20" x14ac:dyDescent="0.25">
      <c r="A901">
        <v>7</v>
      </c>
      <c r="B901" s="645">
        <v>43894</v>
      </c>
      <c r="C901" s="645">
        <v>43892</v>
      </c>
      <c r="D901">
        <v>-2</v>
      </c>
      <c r="G901">
        <v>69</v>
      </c>
      <c r="H901" t="s">
        <v>6752</v>
      </c>
      <c r="I901" t="s">
        <v>6753</v>
      </c>
      <c r="J901" t="s">
        <v>6754</v>
      </c>
      <c r="K901">
        <v>60</v>
      </c>
      <c r="L901" s="645">
        <v>43892</v>
      </c>
      <c r="M901" s="645">
        <v>43895</v>
      </c>
      <c r="O901">
        <v>69154</v>
      </c>
      <c r="P901" t="s">
        <v>3081</v>
      </c>
      <c r="S901">
        <v>742</v>
      </c>
      <c r="T901" s="548">
        <v>2968</v>
      </c>
    </row>
    <row r="902" spans="1:20" x14ac:dyDescent="0.25">
      <c r="A902">
        <v>7</v>
      </c>
      <c r="B902" s="645">
        <v>43894</v>
      </c>
      <c r="C902" s="645">
        <v>43892</v>
      </c>
      <c r="D902">
        <v>-2</v>
      </c>
      <c r="G902">
        <v>69</v>
      </c>
      <c r="H902" t="s">
        <v>6752</v>
      </c>
      <c r="I902" t="s">
        <v>6753</v>
      </c>
      <c r="J902" t="s">
        <v>6754</v>
      </c>
      <c r="K902">
        <v>60</v>
      </c>
      <c r="L902" s="645">
        <v>43892</v>
      </c>
      <c r="M902" s="645">
        <v>43895</v>
      </c>
      <c r="O902">
        <v>69155</v>
      </c>
      <c r="P902" t="s">
        <v>3081</v>
      </c>
      <c r="S902">
        <v>600</v>
      </c>
      <c r="T902">
        <v>600</v>
      </c>
    </row>
    <row r="903" spans="1:20" x14ac:dyDescent="0.25">
      <c r="S903" t="s">
        <v>7656</v>
      </c>
      <c r="T903" t="s">
        <v>7657</v>
      </c>
    </row>
    <row r="904" spans="1:20" x14ac:dyDescent="0.25">
      <c r="A904">
        <v>7</v>
      </c>
      <c r="B904" s="645">
        <v>43894</v>
      </c>
      <c r="C904" s="645">
        <v>43894</v>
      </c>
      <c r="D904">
        <v>0</v>
      </c>
      <c r="E904">
        <v>30240093</v>
      </c>
      <c r="F904">
        <v>30240093</v>
      </c>
      <c r="G904">
        <v>583</v>
      </c>
      <c r="H904" t="s">
        <v>6725</v>
      </c>
      <c r="I904" t="s">
        <v>6757</v>
      </c>
      <c r="J904" t="s">
        <v>3295</v>
      </c>
      <c r="K904">
        <v>60</v>
      </c>
      <c r="L904" s="645">
        <v>43892</v>
      </c>
      <c r="M904" s="645">
        <v>43895</v>
      </c>
      <c r="N904" t="s">
        <v>6727</v>
      </c>
      <c r="O904">
        <v>5150004014</v>
      </c>
      <c r="P904" t="s">
        <v>3081</v>
      </c>
      <c r="Q904">
        <v>8964629</v>
      </c>
      <c r="R904">
        <v>890002395848</v>
      </c>
      <c r="S904" s="548">
        <v>2772</v>
      </c>
      <c r="T904" s="548">
        <v>41580</v>
      </c>
    </row>
    <row r="905" spans="1:20" x14ac:dyDescent="0.25">
      <c r="S905" t="s">
        <v>6954</v>
      </c>
      <c r="T905" t="s">
        <v>6955</v>
      </c>
    </row>
    <row r="906" spans="1:20" x14ac:dyDescent="0.25">
      <c r="A906">
        <v>7</v>
      </c>
      <c r="B906" s="645">
        <v>43895</v>
      </c>
      <c r="C906" s="645">
        <v>43895</v>
      </c>
      <c r="D906">
        <v>0</v>
      </c>
      <c r="E906">
        <v>30240094</v>
      </c>
      <c r="F906">
        <v>30240094</v>
      </c>
      <c r="G906">
        <v>583</v>
      </c>
      <c r="H906" t="s">
        <v>6725</v>
      </c>
      <c r="I906" t="s">
        <v>6757</v>
      </c>
      <c r="J906" t="s">
        <v>3295</v>
      </c>
      <c r="K906">
        <v>60</v>
      </c>
      <c r="L906" s="645">
        <v>43892</v>
      </c>
      <c r="M906" s="645">
        <v>43895</v>
      </c>
      <c r="N906" t="s">
        <v>6727</v>
      </c>
      <c r="O906">
        <v>5150004015</v>
      </c>
      <c r="P906" t="s">
        <v>3081</v>
      </c>
      <c r="Q906">
        <v>8964639</v>
      </c>
      <c r="R906">
        <v>890002395848</v>
      </c>
      <c r="S906" s="548">
        <v>1688</v>
      </c>
      <c r="T906" s="548">
        <v>25320</v>
      </c>
    </row>
    <row r="907" spans="1:20" x14ac:dyDescent="0.25">
      <c r="S907" t="s">
        <v>7658</v>
      </c>
      <c r="T907" t="s">
        <v>7659</v>
      </c>
    </row>
    <row r="908" spans="1:20" x14ac:dyDescent="0.25">
      <c r="A908">
        <v>7</v>
      </c>
      <c r="B908" s="645">
        <v>43894</v>
      </c>
      <c r="C908" s="645">
        <v>43894</v>
      </c>
      <c r="D908">
        <v>0</v>
      </c>
      <c r="E908">
        <v>30240096</v>
      </c>
      <c r="F908">
        <v>30240096</v>
      </c>
      <c r="G908">
        <v>583</v>
      </c>
      <c r="H908" t="s">
        <v>6725</v>
      </c>
      <c r="I908" t="s">
        <v>6757</v>
      </c>
      <c r="J908" t="s">
        <v>3295</v>
      </c>
      <c r="K908">
        <v>60</v>
      </c>
      <c r="L908" s="645">
        <v>43892</v>
      </c>
      <c r="M908" s="645">
        <v>43895</v>
      </c>
      <c r="N908" t="s">
        <v>6727</v>
      </c>
      <c r="O908">
        <v>5150003070</v>
      </c>
      <c r="P908" t="s">
        <v>3081</v>
      </c>
      <c r="Q908">
        <v>8964641</v>
      </c>
      <c r="R908">
        <v>890002395848</v>
      </c>
      <c r="S908" s="548">
        <v>1440</v>
      </c>
      <c r="T908" s="548">
        <v>9360</v>
      </c>
    </row>
    <row r="909" spans="1:20" x14ac:dyDescent="0.25">
      <c r="A909">
        <v>7</v>
      </c>
      <c r="B909" s="645">
        <v>43894</v>
      </c>
      <c r="C909" s="645">
        <v>43894</v>
      </c>
      <c r="D909">
        <v>0</v>
      </c>
      <c r="F909">
        <v>30240096</v>
      </c>
      <c r="G909">
        <v>583</v>
      </c>
      <c r="H909" t="s">
        <v>6725</v>
      </c>
      <c r="I909" t="s">
        <v>6757</v>
      </c>
      <c r="J909" t="s">
        <v>3295</v>
      </c>
      <c r="K909">
        <v>60</v>
      </c>
      <c r="L909" s="645">
        <v>43892</v>
      </c>
      <c r="M909" s="645">
        <v>43895</v>
      </c>
      <c r="N909" t="s">
        <v>6727</v>
      </c>
      <c r="O909">
        <v>5150003883</v>
      </c>
      <c r="P909" t="s">
        <v>3081</v>
      </c>
      <c r="S909" s="548">
        <v>1308</v>
      </c>
      <c r="T909" s="548">
        <v>17920</v>
      </c>
    </row>
    <row r="910" spans="1:20" x14ac:dyDescent="0.25">
      <c r="A910">
        <v>7</v>
      </c>
      <c r="B910" s="645">
        <v>43894</v>
      </c>
      <c r="C910" s="645">
        <v>43894</v>
      </c>
      <c r="D910">
        <v>0</v>
      </c>
      <c r="F910">
        <v>30240096</v>
      </c>
      <c r="G910">
        <v>583</v>
      </c>
      <c r="H910" t="s">
        <v>6725</v>
      </c>
      <c r="I910" t="s">
        <v>6757</v>
      </c>
      <c r="J910" t="s">
        <v>3295</v>
      </c>
      <c r="K910">
        <v>60</v>
      </c>
      <c r="L910" s="645">
        <v>43892</v>
      </c>
      <c r="M910" s="645">
        <v>43895</v>
      </c>
      <c r="N910" t="s">
        <v>6727</v>
      </c>
      <c r="O910">
        <v>5150003887</v>
      </c>
      <c r="P910" t="s">
        <v>3081</v>
      </c>
      <c r="S910">
        <v>136</v>
      </c>
      <c r="T910" s="548">
        <v>5004</v>
      </c>
    </row>
    <row r="911" spans="1:20" x14ac:dyDescent="0.25">
      <c r="S911" t="s">
        <v>7660</v>
      </c>
      <c r="T911" t="s">
        <v>7661</v>
      </c>
    </row>
    <row r="912" spans="1:20" x14ac:dyDescent="0.25">
      <c r="A912">
        <v>7</v>
      </c>
      <c r="B912" s="645">
        <v>43894</v>
      </c>
      <c r="C912" s="645">
        <v>43894</v>
      </c>
      <c r="D912">
        <v>0</v>
      </c>
      <c r="E912">
        <v>30240097</v>
      </c>
      <c r="F912">
        <v>30240097</v>
      </c>
      <c r="G912">
        <v>583</v>
      </c>
      <c r="H912" t="s">
        <v>6725</v>
      </c>
      <c r="I912" t="s">
        <v>6757</v>
      </c>
      <c r="J912" t="s">
        <v>3295</v>
      </c>
      <c r="K912">
        <v>60</v>
      </c>
      <c r="L912" s="645">
        <v>43892</v>
      </c>
      <c r="M912" s="645">
        <v>43895</v>
      </c>
      <c r="N912" t="s">
        <v>6727</v>
      </c>
      <c r="O912">
        <v>5150003883</v>
      </c>
      <c r="P912" t="s">
        <v>3081</v>
      </c>
      <c r="Q912">
        <v>8964637</v>
      </c>
      <c r="R912">
        <v>890002395848</v>
      </c>
      <c r="S912">
        <v>544</v>
      </c>
      <c r="T912" s="548">
        <v>7453</v>
      </c>
    </row>
    <row r="913" spans="1:20" x14ac:dyDescent="0.25">
      <c r="A913">
        <v>7</v>
      </c>
      <c r="B913" s="645">
        <v>43894</v>
      </c>
      <c r="C913" s="645">
        <v>43894</v>
      </c>
      <c r="D913">
        <v>0</v>
      </c>
      <c r="F913">
        <v>30240097</v>
      </c>
      <c r="G913">
        <v>583</v>
      </c>
      <c r="H913" t="s">
        <v>6725</v>
      </c>
      <c r="I913" t="s">
        <v>6757</v>
      </c>
      <c r="J913" t="s">
        <v>3295</v>
      </c>
      <c r="K913">
        <v>60</v>
      </c>
      <c r="L913" s="645">
        <v>43892</v>
      </c>
      <c r="M913" s="645">
        <v>43895</v>
      </c>
      <c r="N913" t="s">
        <v>6727</v>
      </c>
      <c r="O913">
        <v>7092000770</v>
      </c>
      <c r="P913" t="s">
        <v>3081</v>
      </c>
      <c r="S913" s="548">
        <v>1846</v>
      </c>
      <c r="T913" s="548">
        <v>32674</v>
      </c>
    </row>
    <row r="914" spans="1:20" x14ac:dyDescent="0.25">
      <c r="S914" t="s">
        <v>7662</v>
      </c>
      <c r="T914" t="s">
        <v>7663</v>
      </c>
    </row>
    <row r="915" spans="1:20" x14ac:dyDescent="0.25">
      <c r="A915">
        <v>7</v>
      </c>
      <c r="B915" s="645">
        <v>43895</v>
      </c>
      <c r="C915" s="645">
        <v>43895</v>
      </c>
      <c r="D915">
        <v>0</v>
      </c>
      <c r="E915">
        <v>30240098</v>
      </c>
      <c r="F915">
        <v>30240098</v>
      </c>
      <c r="G915">
        <v>583</v>
      </c>
      <c r="H915" t="s">
        <v>6725</v>
      </c>
      <c r="I915" t="s">
        <v>6757</v>
      </c>
      <c r="J915" t="s">
        <v>3295</v>
      </c>
      <c r="K915">
        <v>60</v>
      </c>
      <c r="L915" s="645">
        <v>43892</v>
      </c>
      <c r="M915" s="645">
        <v>43895</v>
      </c>
      <c r="N915" t="s">
        <v>6727</v>
      </c>
      <c r="O915">
        <v>5150004014</v>
      </c>
      <c r="P915" t="s">
        <v>3081</v>
      </c>
      <c r="Q915">
        <v>8964635</v>
      </c>
      <c r="R915">
        <v>890002395848</v>
      </c>
      <c r="S915">
        <v>236</v>
      </c>
      <c r="T915" s="548">
        <v>3540</v>
      </c>
    </row>
    <row r="916" spans="1:20" x14ac:dyDescent="0.25">
      <c r="A916">
        <v>7</v>
      </c>
      <c r="B916" s="645">
        <v>43895</v>
      </c>
      <c r="C916" s="645">
        <v>43895</v>
      </c>
      <c r="D916">
        <v>0</v>
      </c>
      <c r="F916">
        <v>30240098</v>
      </c>
      <c r="G916">
        <v>583</v>
      </c>
      <c r="H916" t="s">
        <v>6725</v>
      </c>
      <c r="I916" t="s">
        <v>6757</v>
      </c>
      <c r="J916" t="s">
        <v>3295</v>
      </c>
      <c r="K916">
        <v>60</v>
      </c>
      <c r="L916" s="645">
        <v>43892</v>
      </c>
      <c r="M916" s="645">
        <v>43895</v>
      </c>
      <c r="N916" t="s">
        <v>6727</v>
      </c>
      <c r="O916">
        <v>5150004016</v>
      </c>
      <c r="P916" t="s">
        <v>3081</v>
      </c>
      <c r="S916">
        <v>252</v>
      </c>
      <c r="T916" s="548">
        <v>3730</v>
      </c>
    </row>
    <row r="917" spans="1:20" x14ac:dyDescent="0.25">
      <c r="A917">
        <v>7</v>
      </c>
      <c r="B917" s="645">
        <v>43895</v>
      </c>
      <c r="C917" s="645">
        <v>43895</v>
      </c>
      <c r="D917">
        <v>0</v>
      </c>
      <c r="F917">
        <v>30240098</v>
      </c>
      <c r="G917">
        <v>583</v>
      </c>
      <c r="H917" t="s">
        <v>6725</v>
      </c>
      <c r="I917" t="s">
        <v>6757</v>
      </c>
      <c r="J917" t="s">
        <v>3295</v>
      </c>
      <c r="K917">
        <v>60</v>
      </c>
      <c r="L917" s="645">
        <v>43892</v>
      </c>
      <c r="M917" s="645">
        <v>43895</v>
      </c>
      <c r="N917" t="s">
        <v>6727</v>
      </c>
      <c r="O917">
        <v>7092000778</v>
      </c>
      <c r="P917" t="s">
        <v>3081</v>
      </c>
      <c r="S917" s="548">
        <v>2059</v>
      </c>
      <c r="T917" s="548">
        <v>36444</v>
      </c>
    </row>
    <row r="918" spans="1:20" x14ac:dyDescent="0.25">
      <c r="S918" t="s">
        <v>7664</v>
      </c>
      <c r="T918" t="s">
        <v>7665</v>
      </c>
    </row>
    <row r="919" spans="1:20" x14ac:dyDescent="0.25">
      <c r="A919">
        <v>7</v>
      </c>
      <c r="B919" s="645">
        <v>43894</v>
      </c>
      <c r="C919" s="645">
        <v>43894</v>
      </c>
      <c r="D919">
        <v>0</v>
      </c>
      <c r="E919">
        <v>30240099</v>
      </c>
      <c r="F919">
        <v>30240099</v>
      </c>
      <c r="G919">
        <v>583</v>
      </c>
      <c r="H919" t="s">
        <v>6725</v>
      </c>
      <c r="I919" t="s">
        <v>6757</v>
      </c>
      <c r="J919" t="s">
        <v>3295</v>
      </c>
      <c r="K919">
        <v>60</v>
      </c>
      <c r="L919" s="645">
        <v>43892</v>
      </c>
      <c r="M919" s="645">
        <v>43895</v>
      </c>
      <c r="N919" t="s">
        <v>6727</v>
      </c>
      <c r="O919">
        <v>5150004016</v>
      </c>
      <c r="P919" t="s">
        <v>3081</v>
      </c>
      <c r="Q919">
        <v>8964633</v>
      </c>
      <c r="R919">
        <v>890002395848</v>
      </c>
      <c r="S919" s="548">
        <v>2827</v>
      </c>
      <c r="T919" s="548">
        <v>41840</v>
      </c>
    </row>
    <row r="920" spans="1:20" x14ac:dyDescent="0.25">
      <c r="S920" t="s">
        <v>7666</v>
      </c>
      <c r="T920" t="s">
        <v>7667</v>
      </c>
    </row>
    <row r="921" spans="1:20" x14ac:dyDescent="0.25">
      <c r="A921">
        <v>7</v>
      </c>
      <c r="B921" s="645">
        <v>43895</v>
      </c>
      <c r="C921" s="645">
        <v>43895</v>
      </c>
      <c r="D921">
        <v>0</v>
      </c>
      <c r="E921">
        <v>30240794</v>
      </c>
      <c r="F921">
        <v>30240794</v>
      </c>
      <c r="G921">
        <v>583</v>
      </c>
      <c r="H921" t="s">
        <v>6725</v>
      </c>
      <c r="I921" t="s">
        <v>6757</v>
      </c>
      <c r="J921" t="s">
        <v>3295</v>
      </c>
      <c r="K921">
        <v>60</v>
      </c>
      <c r="L921" s="645">
        <v>43893</v>
      </c>
      <c r="M921" s="645">
        <v>43896</v>
      </c>
      <c r="N921" t="s">
        <v>6727</v>
      </c>
      <c r="O921">
        <v>7092000772</v>
      </c>
      <c r="P921" t="s">
        <v>3081</v>
      </c>
      <c r="Q921">
        <v>8967284</v>
      </c>
      <c r="R921">
        <v>890002395848</v>
      </c>
      <c r="S921" s="548">
        <v>2481</v>
      </c>
      <c r="T921" s="548">
        <v>43914</v>
      </c>
    </row>
    <row r="922" spans="1:20" x14ac:dyDescent="0.25">
      <c r="S922" t="s">
        <v>7668</v>
      </c>
      <c r="T922" t="s">
        <v>7669</v>
      </c>
    </row>
    <row r="923" spans="1:20" x14ac:dyDescent="0.25">
      <c r="A923">
        <v>7</v>
      </c>
      <c r="B923" s="645">
        <v>43896</v>
      </c>
      <c r="C923" s="645">
        <v>43896</v>
      </c>
      <c r="D923">
        <v>0</v>
      </c>
      <c r="E923">
        <v>30240795</v>
      </c>
      <c r="F923">
        <v>30240795</v>
      </c>
      <c r="G923">
        <v>583</v>
      </c>
      <c r="H923" t="s">
        <v>6725</v>
      </c>
      <c r="I923" t="s">
        <v>6757</v>
      </c>
      <c r="J923" t="s">
        <v>3295</v>
      </c>
      <c r="K923">
        <v>60</v>
      </c>
      <c r="L923" s="645">
        <v>43893</v>
      </c>
      <c r="M923" s="645">
        <v>43896</v>
      </c>
      <c r="N923" t="s">
        <v>6727</v>
      </c>
      <c r="O923">
        <v>5150040132</v>
      </c>
      <c r="P923" t="s">
        <v>3081</v>
      </c>
      <c r="Q923">
        <v>8967298</v>
      </c>
      <c r="R923">
        <v>890002395848</v>
      </c>
      <c r="S923" s="548">
        <v>1125</v>
      </c>
      <c r="T923" s="548">
        <v>7875</v>
      </c>
    </row>
    <row r="924" spans="1:20" x14ac:dyDescent="0.25">
      <c r="A924">
        <v>7</v>
      </c>
      <c r="B924" s="645">
        <v>43896</v>
      </c>
      <c r="C924" s="645">
        <v>43896</v>
      </c>
      <c r="D924">
        <v>0</v>
      </c>
      <c r="F924">
        <v>30240795</v>
      </c>
      <c r="G924">
        <v>583</v>
      </c>
      <c r="H924" t="s">
        <v>6725</v>
      </c>
      <c r="I924" t="s">
        <v>6757</v>
      </c>
      <c r="J924" t="s">
        <v>3295</v>
      </c>
      <c r="K924">
        <v>60</v>
      </c>
      <c r="L924" s="645">
        <v>43893</v>
      </c>
      <c r="M924" s="645">
        <v>43896</v>
      </c>
      <c r="N924" t="s">
        <v>6727</v>
      </c>
      <c r="O924">
        <v>7092000728</v>
      </c>
      <c r="P924" t="s">
        <v>3081</v>
      </c>
      <c r="S924">
        <v>980</v>
      </c>
      <c r="T924" s="548">
        <v>17346</v>
      </c>
    </row>
    <row r="925" spans="1:20" x14ac:dyDescent="0.25">
      <c r="S925" t="s">
        <v>7670</v>
      </c>
      <c r="T925" t="s">
        <v>7671</v>
      </c>
    </row>
    <row r="926" spans="1:20" x14ac:dyDescent="0.25">
      <c r="A926">
        <v>7</v>
      </c>
      <c r="B926" s="645">
        <v>43896</v>
      </c>
      <c r="C926" s="645">
        <v>43896</v>
      </c>
      <c r="D926">
        <v>0</v>
      </c>
      <c r="E926">
        <v>30240796</v>
      </c>
      <c r="F926">
        <v>30240796</v>
      </c>
      <c r="G926">
        <v>583</v>
      </c>
      <c r="H926" t="s">
        <v>6725</v>
      </c>
      <c r="I926" t="s">
        <v>6757</v>
      </c>
      <c r="J926" t="s">
        <v>3295</v>
      </c>
      <c r="K926">
        <v>60</v>
      </c>
      <c r="L926" s="645">
        <v>43893</v>
      </c>
      <c r="M926" s="645">
        <v>43896</v>
      </c>
      <c r="N926" t="s">
        <v>6727</v>
      </c>
      <c r="O926">
        <v>5150004017</v>
      </c>
      <c r="P926" t="s">
        <v>3081</v>
      </c>
      <c r="Q926">
        <v>8967288</v>
      </c>
      <c r="R926">
        <v>890002395848</v>
      </c>
      <c r="S926" s="548">
        <v>2786</v>
      </c>
      <c r="T926" s="548">
        <v>41233</v>
      </c>
    </row>
    <row r="927" spans="1:20" x14ac:dyDescent="0.25">
      <c r="S927" t="s">
        <v>7672</v>
      </c>
      <c r="T927" t="s">
        <v>7673</v>
      </c>
    </row>
    <row r="928" spans="1:20" x14ac:dyDescent="0.25">
      <c r="A928">
        <v>7</v>
      </c>
      <c r="B928" s="645">
        <v>43895</v>
      </c>
      <c r="C928" s="645">
        <v>43895</v>
      </c>
      <c r="D928">
        <v>0</v>
      </c>
      <c r="E928">
        <v>30240797</v>
      </c>
      <c r="F928">
        <v>30240797</v>
      </c>
      <c r="G928">
        <v>583</v>
      </c>
      <c r="H928" t="s">
        <v>6725</v>
      </c>
      <c r="I928" t="s">
        <v>6757</v>
      </c>
      <c r="J928" t="s">
        <v>3295</v>
      </c>
      <c r="K928">
        <v>60</v>
      </c>
      <c r="L928" s="645">
        <v>43893</v>
      </c>
      <c r="M928" s="645">
        <v>43896</v>
      </c>
      <c r="N928" t="s">
        <v>6727</v>
      </c>
      <c r="O928">
        <v>5150004018</v>
      </c>
      <c r="P928" t="s">
        <v>3081</v>
      </c>
      <c r="Q928">
        <v>8967290</v>
      </c>
      <c r="R928">
        <v>890002395848</v>
      </c>
      <c r="S928" s="548">
        <v>2772</v>
      </c>
      <c r="T928" s="548">
        <v>41026</v>
      </c>
    </row>
    <row r="929" spans="1:20" x14ac:dyDescent="0.25">
      <c r="S929" t="s">
        <v>6954</v>
      </c>
      <c r="T929" t="s">
        <v>7590</v>
      </c>
    </row>
    <row r="930" spans="1:20" x14ac:dyDescent="0.25">
      <c r="A930">
        <v>7</v>
      </c>
      <c r="B930" s="645">
        <v>43895</v>
      </c>
      <c r="C930" s="645">
        <v>43895</v>
      </c>
      <c r="D930">
        <v>0</v>
      </c>
      <c r="E930">
        <v>30240798</v>
      </c>
      <c r="F930">
        <v>30240798</v>
      </c>
      <c r="G930">
        <v>583</v>
      </c>
      <c r="H930" t="s">
        <v>6725</v>
      </c>
      <c r="I930" t="s">
        <v>6757</v>
      </c>
      <c r="J930" t="s">
        <v>3295</v>
      </c>
      <c r="K930">
        <v>60</v>
      </c>
      <c r="L930" s="645">
        <v>43893</v>
      </c>
      <c r="M930" s="645">
        <v>43896</v>
      </c>
      <c r="N930" t="s">
        <v>6727</v>
      </c>
      <c r="O930">
        <v>7092000770</v>
      </c>
      <c r="P930" t="s">
        <v>3081</v>
      </c>
      <c r="Q930">
        <v>8967296</v>
      </c>
      <c r="R930">
        <v>890002395848</v>
      </c>
      <c r="S930" s="548">
        <v>2142</v>
      </c>
      <c r="T930" s="548">
        <v>37913</v>
      </c>
    </row>
    <row r="931" spans="1:20" x14ac:dyDescent="0.25">
      <c r="S931" t="s">
        <v>7674</v>
      </c>
      <c r="T931" t="s">
        <v>7675</v>
      </c>
    </row>
    <row r="932" spans="1:20" x14ac:dyDescent="0.25">
      <c r="A932">
        <v>7</v>
      </c>
      <c r="B932" s="645">
        <v>43895</v>
      </c>
      <c r="C932" s="645">
        <v>43895</v>
      </c>
      <c r="D932">
        <v>0</v>
      </c>
      <c r="E932">
        <v>30240799</v>
      </c>
      <c r="F932">
        <v>30240799</v>
      </c>
      <c r="G932">
        <v>583</v>
      </c>
      <c r="H932" t="s">
        <v>6725</v>
      </c>
      <c r="I932" t="s">
        <v>6757</v>
      </c>
      <c r="J932" t="s">
        <v>3295</v>
      </c>
      <c r="K932">
        <v>60</v>
      </c>
      <c r="L932" s="645">
        <v>43893</v>
      </c>
      <c r="M932" s="645">
        <v>43896</v>
      </c>
      <c r="N932" t="s">
        <v>6727</v>
      </c>
      <c r="O932">
        <v>7092000772</v>
      </c>
      <c r="P932" t="s">
        <v>3081</v>
      </c>
      <c r="Q932">
        <v>8967300</v>
      </c>
      <c r="R932">
        <v>890002395848</v>
      </c>
      <c r="S932" s="548">
        <v>2142</v>
      </c>
      <c r="T932" s="548">
        <v>37913</v>
      </c>
    </row>
    <row r="933" spans="1:20" x14ac:dyDescent="0.25">
      <c r="S933" t="s">
        <v>7674</v>
      </c>
      <c r="T933" t="s">
        <v>7675</v>
      </c>
    </row>
    <row r="934" spans="1:20" x14ac:dyDescent="0.25">
      <c r="A934">
        <v>7</v>
      </c>
      <c r="B934" s="645">
        <v>43896</v>
      </c>
      <c r="C934" s="645">
        <v>43896</v>
      </c>
      <c r="D934">
        <v>0</v>
      </c>
      <c r="E934">
        <v>30240800</v>
      </c>
      <c r="F934">
        <v>30240800</v>
      </c>
      <c r="G934">
        <v>583</v>
      </c>
      <c r="H934" t="s">
        <v>6725</v>
      </c>
      <c r="I934" t="s">
        <v>6757</v>
      </c>
      <c r="J934" t="s">
        <v>3295</v>
      </c>
      <c r="K934">
        <v>60</v>
      </c>
      <c r="L934" s="645">
        <v>43893</v>
      </c>
      <c r="M934" s="645">
        <v>43896</v>
      </c>
      <c r="N934" t="s">
        <v>6727</v>
      </c>
      <c r="O934">
        <v>5150002297</v>
      </c>
      <c r="P934" t="s">
        <v>3081</v>
      </c>
      <c r="Q934">
        <v>8967286</v>
      </c>
      <c r="R934">
        <v>890002395848</v>
      </c>
      <c r="S934">
        <v>851</v>
      </c>
      <c r="T934" s="548">
        <v>12084</v>
      </c>
    </row>
    <row r="935" spans="1:20" x14ac:dyDescent="0.25">
      <c r="A935">
        <v>7</v>
      </c>
      <c r="B935" s="645">
        <v>43896</v>
      </c>
      <c r="C935" s="645">
        <v>43896</v>
      </c>
      <c r="D935">
        <v>0</v>
      </c>
      <c r="F935">
        <v>30240800</v>
      </c>
      <c r="G935">
        <v>583</v>
      </c>
      <c r="H935" t="s">
        <v>6725</v>
      </c>
      <c r="I935" t="s">
        <v>6757</v>
      </c>
      <c r="J935" t="s">
        <v>3295</v>
      </c>
      <c r="K935">
        <v>60</v>
      </c>
      <c r="L935" s="645">
        <v>43893</v>
      </c>
      <c r="M935" s="645">
        <v>43896</v>
      </c>
      <c r="N935" t="s">
        <v>6727</v>
      </c>
      <c r="O935">
        <v>5150003883</v>
      </c>
      <c r="P935" t="s">
        <v>3081</v>
      </c>
      <c r="S935" s="548">
        <v>1379</v>
      </c>
      <c r="T935" s="548">
        <v>18892</v>
      </c>
    </row>
    <row r="936" spans="1:20" x14ac:dyDescent="0.25">
      <c r="S936" t="s">
        <v>7676</v>
      </c>
      <c r="T936" t="s">
        <v>7677</v>
      </c>
    </row>
    <row r="937" spans="1:20" x14ac:dyDescent="0.25">
      <c r="A937">
        <v>7</v>
      </c>
      <c r="B937" s="645">
        <v>43895</v>
      </c>
      <c r="C937" s="645">
        <v>43895</v>
      </c>
      <c r="D937">
        <v>0</v>
      </c>
      <c r="E937">
        <v>30240802</v>
      </c>
      <c r="F937">
        <v>30240802</v>
      </c>
      <c r="G937">
        <v>583</v>
      </c>
      <c r="H937" t="s">
        <v>6725</v>
      </c>
      <c r="I937" t="s">
        <v>6757</v>
      </c>
      <c r="J937" t="s">
        <v>3295</v>
      </c>
      <c r="K937">
        <v>60</v>
      </c>
      <c r="L937" s="645">
        <v>43893</v>
      </c>
      <c r="M937" s="645">
        <v>43896</v>
      </c>
      <c r="N937" t="s">
        <v>6727</v>
      </c>
      <c r="O937">
        <v>5150003883</v>
      </c>
      <c r="P937" t="s">
        <v>3081</v>
      </c>
      <c r="Q937">
        <v>8967294</v>
      </c>
      <c r="R937">
        <v>890002395848</v>
      </c>
      <c r="S937">
        <v>544</v>
      </c>
      <c r="T937" s="548">
        <v>7453</v>
      </c>
    </row>
    <row r="938" spans="1:20" x14ac:dyDescent="0.25">
      <c r="A938">
        <v>7</v>
      </c>
      <c r="B938" s="645">
        <v>43895</v>
      </c>
      <c r="C938" s="645">
        <v>43895</v>
      </c>
      <c r="D938">
        <v>0</v>
      </c>
      <c r="F938">
        <v>30240802</v>
      </c>
      <c r="G938">
        <v>583</v>
      </c>
      <c r="H938" t="s">
        <v>6725</v>
      </c>
      <c r="I938" t="s">
        <v>6757</v>
      </c>
      <c r="J938" t="s">
        <v>3295</v>
      </c>
      <c r="K938">
        <v>60</v>
      </c>
      <c r="L938" s="645">
        <v>43893</v>
      </c>
      <c r="M938" s="645">
        <v>43896</v>
      </c>
      <c r="N938" t="s">
        <v>6727</v>
      </c>
      <c r="O938">
        <v>5150003889</v>
      </c>
      <c r="P938" t="s">
        <v>3081</v>
      </c>
      <c r="S938" s="548">
        <v>2085</v>
      </c>
      <c r="T938" s="548">
        <v>28565</v>
      </c>
    </row>
    <row r="939" spans="1:20" x14ac:dyDescent="0.25">
      <c r="A939">
        <v>7</v>
      </c>
      <c r="B939" s="645">
        <v>43895</v>
      </c>
      <c r="C939" s="645">
        <v>43895</v>
      </c>
      <c r="D939">
        <v>0</v>
      </c>
      <c r="F939">
        <v>30240802</v>
      </c>
      <c r="G939">
        <v>583</v>
      </c>
      <c r="H939" t="s">
        <v>6725</v>
      </c>
      <c r="I939" t="s">
        <v>6757</v>
      </c>
      <c r="J939" t="s">
        <v>3295</v>
      </c>
      <c r="K939">
        <v>60</v>
      </c>
      <c r="L939" s="645">
        <v>43893</v>
      </c>
      <c r="M939" s="645">
        <v>43896</v>
      </c>
      <c r="N939" t="s">
        <v>6727</v>
      </c>
      <c r="O939">
        <v>5150008214</v>
      </c>
      <c r="P939" t="s">
        <v>3081</v>
      </c>
      <c r="S939">
        <v>139</v>
      </c>
      <c r="T939" s="548">
        <v>1904</v>
      </c>
    </row>
    <row r="940" spans="1:20" x14ac:dyDescent="0.25">
      <c r="S940" t="s">
        <v>7678</v>
      </c>
      <c r="T940" t="s">
        <v>7679</v>
      </c>
    </row>
    <row r="941" spans="1:20" x14ac:dyDescent="0.25">
      <c r="A941">
        <v>7</v>
      </c>
      <c r="B941" s="645">
        <v>43894</v>
      </c>
      <c r="C941" s="645">
        <v>43894</v>
      </c>
      <c r="D941">
        <v>0</v>
      </c>
      <c r="E941">
        <v>30241025</v>
      </c>
      <c r="G941">
        <v>583</v>
      </c>
      <c r="H941" t="s">
        <v>6725</v>
      </c>
      <c r="I941" t="s">
        <v>6757</v>
      </c>
      <c r="J941" t="s">
        <v>3295</v>
      </c>
      <c r="K941">
        <v>60</v>
      </c>
      <c r="L941" s="645">
        <v>43894</v>
      </c>
      <c r="M941" s="645">
        <v>43894</v>
      </c>
      <c r="N941" t="s">
        <v>6727</v>
      </c>
      <c r="O941">
        <v>5150028705</v>
      </c>
      <c r="P941" t="s">
        <v>3081</v>
      </c>
      <c r="Q941">
        <v>8953375</v>
      </c>
      <c r="R941">
        <v>890002395848</v>
      </c>
      <c r="S941">
        <v>730</v>
      </c>
      <c r="T941" s="548">
        <v>10658</v>
      </c>
    </row>
    <row r="942" spans="1:20" x14ac:dyDescent="0.25">
      <c r="S942" t="s">
        <v>7680</v>
      </c>
      <c r="T942" t="s">
        <v>7681</v>
      </c>
    </row>
    <row r="943" spans="1:20" x14ac:dyDescent="0.25">
      <c r="A943">
        <v>7</v>
      </c>
      <c r="B943" s="645">
        <v>43896</v>
      </c>
      <c r="C943" s="645">
        <v>43894</v>
      </c>
      <c r="D943">
        <v>-2</v>
      </c>
      <c r="E943">
        <v>30241304</v>
      </c>
      <c r="G943">
        <v>1</v>
      </c>
      <c r="H943" t="s">
        <v>6846</v>
      </c>
      <c r="I943" t="s">
        <v>6847</v>
      </c>
      <c r="J943" t="s">
        <v>6848</v>
      </c>
      <c r="K943">
        <v>60</v>
      </c>
      <c r="L943" s="645">
        <v>43894</v>
      </c>
      <c r="M943" s="645">
        <v>43897</v>
      </c>
      <c r="O943">
        <v>10650</v>
      </c>
      <c r="R943">
        <v>890000224206</v>
      </c>
      <c r="S943">
        <v>313</v>
      </c>
      <c r="T943">
        <v>313</v>
      </c>
    </row>
    <row r="944" spans="1:20" x14ac:dyDescent="0.25">
      <c r="S944" t="s">
        <v>7682</v>
      </c>
      <c r="T944" t="s">
        <v>7683</v>
      </c>
    </row>
    <row r="945" spans="1:20" x14ac:dyDescent="0.25">
      <c r="A945">
        <v>7</v>
      </c>
      <c r="B945" s="645">
        <v>43899</v>
      </c>
      <c r="C945" s="645">
        <v>43899</v>
      </c>
      <c r="D945">
        <v>0</v>
      </c>
      <c r="E945">
        <v>30241319</v>
      </c>
      <c r="G945">
        <v>291</v>
      </c>
      <c r="H945" t="s">
        <v>7341</v>
      </c>
      <c r="I945" t="s">
        <v>6757</v>
      </c>
      <c r="J945" t="s">
        <v>3295</v>
      </c>
      <c r="K945">
        <v>60</v>
      </c>
      <c r="L945" s="645">
        <v>43894</v>
      </c>
      <c r="M945" s="645">
        <v>43899</v>
      </c>
      <c r="N945" t="s">
        <v>6727</v>
      </c>
      <c r="O945">
        <v>17021</v>
      </c>
      <c r="Q945">
        <v>8974347</v>
      </c>
      <c r="R945">
        <v>890000551726</v>
      </c>
      <c r="S945" s="548">
        <v>14564</v>
      </c>
      <c r="T945">
        <v>0</v>
      </c>
    </row>
    <row r="946" spans="1:20" x14ac:dyDescent="0.25">
      <c r="A946">
        <v>7</v>
      </c>
      <c r="B946" s="645">
        <v>43899</v>
      </c>
      <c r="C946" s="645">
        <v>43899</v>
      </c>
      <c r="D946">
        <v>0</v>
      </c>
      <c r="G946">
        <v>291</v>
      </c>
      <c r="H946" t="s">
        <v>7341</v>
      </c>
      <c r="I946" t="s">
        <v>6757</v>
      </c>
      <c r="J946" t="s">
        <v>3295</v>
      </c>
      <c r="K946">
        <v>60</v>
      </c>
      <c r="L946" s="645">
        <v>43894</v>
      </c>
      <c r="M946" s="645">
        <v>43899</v>
      </c>
      <c r="N946" t="s">
        <v>6727</v>
      </c>
      <c r="O946">
        <v>36067</v>
      </c>
      <c r="P946" t="s">
        <v>3081</v>
      </c>
      <c r="S946" s="548">
        <v>7100</v>
      </c>
      <c r="T946" s="548">
        <v>7597</v>
      </c>
    </row>
    <row r="947" spans="1:20" x14ac:dyDescent="0.25">
      <c r="S947" t="s">
        <v>7684</v>
      </c>
      <c r="T947" t="s">
        <v>7685</v>
      </c>
    </row>
    <row r="948" spans="1:20" x14ac:dyDescent="0.25">
      <c r="A948">
        <v>7</v>
      </c>
      <c r="B948" s="645">
        <v>43896</v>
      </c>
      <c r="C948" s="645">
        <v>43899</v>
      </c>
      <c r="D948">
        <v>3</v>
      </c>
      <c r="E948">
        <v>30241326</v>
      </c>
      <c r="G948">
        <v>1</v>
      </c>
      <c r="H948" t="s">
        <v>6846</v>
      </c>
      <c r="I948" t="s">
        <v>6847</v>
      </c>
      <c r="J948" t="s">
        <v>6848</v>
      </c>
      <c r="K948">
        <v>60</v>
      </c>
      <c r="L948" s="645">
        <v>43894</v>
      </c>
      <c r="M948" s="645">
        <v>43902</v>
      </c>
      <c r="O948">
        <v>56032</v>
      </c>
      <c r="P948" t="s">
        <v>3081</v>
      </c>
      <c r="R948">
        <v>890000224206</v>
      </c>
      <c r="S948" s="548">
        <v>52347</v>
      </c>
      <c r="T948" s="548">
        <v>1047</v>
      </c>
    </row>
    <row r="949" spans="1:20" x14ac:dyDescent="0.25">
      <c r="S949" t="s">
        <v>7686</v>
      </c>
      <c r="T949" t="s">
        <v>7687</v>
      </c>
    </row>
    <row r="950" spans="1:20" x14ac:dyDescent="0.25">
      <c r="A950">
        <v>7</v>
      </c>
      <c r="B950" s="645">
        <v>43896</v>
      </c>
      <c r="C950" s="645">
        <v>43896</v>
      </c>
      <c r="D950">
        <v>0</v>
      </c>
      <c r="E950">
        <v>30241931</v>
      </c>
      <c r="F950">
        <v>30241931</v>
      </c>
      <c r="G950">
        <v>583</v>
      </c>
      <c r="H950" t="s">
        <v>6725</v>
      </c>
      <c r="I950" t="s">
        <v>6757</v>
      </c>
      <c r="J950" t="s">
        <v>3295</v>
      </c>
      <c r="K950">
        <v>60</v>
      </c>
      <c r="L950" s="645">
        <v>43895</v>
      </c>
      <c r="M950" s="645">
        <v>43899</v>
      </c>
      <c r="N950" t="s">
        <v>6727</v>
      </c>
      <c r="O950">
        <v>5150004802</v>
      </c>
      <c r="P950" t="s">
        <v>3081</v>
      </c>
      <c r="Q950">
        <v>8973178</v>
      </c>
      <c r="R950">
        <v>890002395848</v>
      </c>
      <c r="S950" s="548">
        <v>1241</v>
      </c>
      <c r="T950" s="548">
        <v>8315</v>
      </c>
    </row>
    <row r="951" spans="1:20" x14ac:dyDescent="0.25">
      <c r="A951">
        <v>7</v>
      </c>
      <c r="B951" s="645">
        <v>43896</v>
      </c>
      <c r="C951" s="645">
        <v>43896</v>
      </c>
      <c r="D951">
        <v>0</v>
      </c>
      <c r="F951">
        <v>30241931</v>
      </c>
      <c r="G951">
        <v>583</v>
      </c>
      <c r="H951" t="s">
        <v>6725</v>
      </c>
      <c r="I951" t="s">
        <v>6757</v>
      </c>
      <c r="J951" t="s">
        <v>3295</v>
      </c>
      <c r="K951">
        <v>60</v>
      </c>
      <c r="L951" s="645">
        <v>43895</v>
      </c>
      <c r="M951" s="645">
        <v>43899</v>
      </c>
      <c r="N951" t="s">
        <v>6727</v>
      </c>
      <c r="O951">
        <v>5150004804</v>
      </c>
      <c r="P951" t="s">
        <v>3081</v>
      </c>
      <c r="S951">
        <v>850</v>
      </c>
      <c r="T951" s="548">
        <v>5695</v>
      </c>
    </row>
    <row r="952" spans="1:20" x14ac:dyDescent="0.25">
      <c r="A952">
        <v>7</v>
      </c>
      <c r="B952" s="645">
        <v>43896</v>
      </c>
      <c r="C952" s="645">
        <v>43896</v>
      </c>
      <c r="D952">
        <v>0</v>
      </c>
      <c r="F952">
        <v>30241931</v>
      </c>
      <c r="G952">
        <v>583</v>
      </c>
      <c r="H952" t="s">
        <v>6725</v>
      </c>
      <c r="I952" t="s">
        <v>6757</v>
      </c>
      <c r="J952" t="s">
        <v>3295</v>
      </c>
      <c r="K952">
        <v>60</v>
      </c>
      <c r="L952" s="645">
        <v>43895</v>
      </c>
      <c r="M952" s="645">
        <v>43899</v>
      </c>
      <c r="N952" t="s">
        <v>6727</v>
      </c>
      <c r="O952">
        <v>5150004809</v>
      </c>
      <c r="P952" t="s">
        <v>3081</v>
      </c>
      <c r="S952" s="548">
        <v>2248</v>
      </c>
      <c r="T952" s="548">
        <v>15062</v>
      </c>
    </row>
    <row r="953" spans="1:20" x14ac:dyDescent="0.25">
      <c r="A953">
        <v>7</v>
      </c>
      <c r="B953" s="645">
        <v>43896</v>
      </c>
      <c r="C953" s="645">
        <v>43896</v>
      </c>
      <c r="D953">
        <v>0</v>
      </c>
      <c r="F953">
        <v>30241931</v>
      </c>
      <c r="G953">
        <v>583</v>
      </c>
      <c r="H953" t="s">
        <v>6725</v>
      </c>
      <c r="I953" t="s">
        <v>6757</v>
      </c>
      <c r="J953" t="s">
        <v>3295</v>
      </c>
      <c r="K953">
        <v>60</v>
      </c>
      <c r="L953" s="645">
        <v>43895</v>
      </c>
      <c r="M953" s="645">
        <v>43899</v>
      </c>
      <c r="N953" t="s">
        <v>6727</v>
      </c>
      <c r="O953">
        <v>5150040127</v>
      </c>
      <c r="P953" t="s">
        <v>3081</v>
      </c>
      <c r="S953">
        <v>808</v>
      </c>
      <c r="T953" s="548">
        <v>5656</v>
      </c>
    </row>
    <row r="954" spans="1:20" x14ac:dyDescent="0.25">
      <c r="S954" t="s">
        <v>7688</v>
      </c>
      <c r="T954" t="s">
        <v>7689</v>
      </c>
    </row>
    <row r="955" spans="1:20" x14ac:dyDescent="0.25">
      <c r="A955">
        <v>7</v>
      </c>
      <c r="B955" s="645">
        <v>43899</v>
      </c>
      <c r="C955" s="645">
        <v>43899</v>
      </c>
      <c r="D955">
        <v>0</v>
      </c>
      <c r="E955">
        <v>30241932</v>
      </c>
      <c r="F955">
        <v>30241932</v>
      </c>
      <c r="G955">
        <v>583</v>
      </c>
      <c r="H955" t="s">
        <v>6725</v>
      </c>
      <c r="I955" t="s">
        <v>6757</v>
      </c>
      <c r="J955" t="s">
        <v>3295</v>
      </c>
      <c r="K955">
        <v>60</v>
      </c>
      <c r="L955" s="645">
        <v>43895</v>
      </c>
      <c r="M955" s="645">
        <v>43899</v>
      </c>
      <c r="N955" t="s">
        <v>6727</v>
      </c>
      <c r="O955">
        <v>5150004016</v>
      </c>
      <c r="P955" t="s">
        <v>3081</v>
      </c>
      <c r="Q955">
        <v>8973182</v>
      </c>
      <c r="R955">
        <v>890002395848</v>
      </c>
      <c r="S955">
        <v>126</v>
      </c>
      <c r="T955" s="548">
        <v>1865</v>
      </c>
    </row>
    <row r="956" spans="1:20" x14ac:dyDescent="0.25">
      <c r="A956">
        <v>7</v>
      </c>
      <c r="B956" s="645">
        <v>43899</v>
      </c>
      <c r="C956" s="645">
        <v>43899</v>
      </c>
      <c r="D956">
        <v>0</v>
      </c>
      <c r="F956">
        <v>30241932</v>
      </c>
      <c r="G956">
        <v>583</v>
      </c>
      <c r="H956" t="s">
        <v>6725</v>
      </c>
      <c r="I956" t="s">
        <v>6757</v>
      </c>
      <c r="J956" t="s">
        <v>3295</v>
      </c>
      <c r="K956">
        <v>60</v>
      </c>
      <c r="L956" s="645">
        <v>43895</v>
      </c>
      <c r="M956" s="645">
        <v>43899</v>
      </c>
      <c r="N956" t="s">
        <v>6727</v>
      </c>
      <c r="O956">
        <v>5150004593</v>
      </c>
      <c r="P956" t="s">
        <v>3081</v>
      </c>
      <c r="S956" s="548">
        <v>1409</v>
      </c>
      <c r="T956" s="548">
        <v>9863</v>
      </c>
    </row>
    <row r="957" spans="1:20" x14ac:dyDescent="0.25">
      <c r="A957">
        <v>7</v>
      </c>
      <c r="B957" s="645">
        <v>43899</v>
      </c>
      <c r="C957" s="645">
        <v>43899</v>
      </c>
      <c r="D957">
        <v>0</v>
      </c>
      <c r="F957">
        <v>30241932</v>
      </c>
      <c r="G957">
        <v>583</v>
      </c>
      <c r="H957" t="s">
        <v>6725</v>
      </c>
      <c r="I957" t="s">
        <v>6757</v>
      </c>
      <c r="J957" t="s">
        <v>3295</v>
      </c>
      <c r="K957">
        <v>60</v>
      </c>
      <c r="L957" s="645">
        <v>43895</v>
      </c>
      <c r="M957" s="645">
        <v>43899</v>
      </c>
      <c r="N957" t="s">
        <v>6727</v>
      </c>
      <c r="O957">
        <v>5150028621</v>
      </c>
      <c r="P957" t="s">
        <v>3081</v>
      </c>
      <c r="S957">
        <v>560</v>
      </c>
      <c r="T957" s="548">
        <v>3192</v>
      </c>
    </row>
    <row r="958" spans="1:20" x14ac:dyDescent="0.25">
      <c r="A958">
        <v>7</v>
      </c>
      <c r="B958" s="645">
        <v>43899</v>
      </c>
      <c r="C958" s="645">
        <v>43899</v>
      </c>
      <c r="D958">
        <v>0</v>
      </c>
      <c r="F958">
        <v>30241932</v>
      </c>
      <c r="G958">
        <v>583</v>
      </c>
      <c r="H958" t="s">
        <v>6725</v>
      </c>
      <c r="I958" t="s">
        <v>6757</v>
      </c>
      <c r="J958" t="s">
        <v>3295</v>
      </c>
      <c r="K958">
        <v>60</v>
      </c>
      <c r="L958" s="645">
        <v>43895</v>
      </c>
      <c r="M958" s="645">
        <v>43899</v>
      </c>
      <c r="N958" t="s">
        <v>6727</v>
      </c>
      <c r="O958">
        <v>5150040127</v>
      </c>
      <c r="P958" t="s">
        <v>3081</v>
      </c>
      <c r="S958">
        <v>308</v>
      </c>
      <c r="T958" s="548">
        <v>2156</v>
      </c>
    </row>
    <row r="959" spans="1:20" x14ac:dyDescent="0.25">
      <c r="A959">
        <v>7</v>
      </c>
      <c r="B959" s="645">
        <v>43899</v>
      </c>
      <c r="C959" s="645">
        <v>43899</v>
      </c>
      <c r="D959">
        <v>0</v>
      </c>
      <c r="F959">
        <v>30241932</v>
      </c>
      <c r="G959">
        <v>583</v>
      </c>
      <c r="H959" t="s">
        <v>6725</v>
      </c>
      <c r="I959" t="s">
        <v>6757</v>
      </c>
      <c r="J959" t="s">
        <v>3295</v>
      </c>
      <c r="K959">
        <v>60</v>
      </c>
      <c r="L959" s="645">
        <v>43895</v>
      </c>
      <c r="M959" s="645">
        <v>43899</v>
      </c>
      <c r="N959" t="s">
        <v>6727</v>
      </c>
      <c r="O959">
        <v>5150040149</v>
      </c>
      <c r="P959" t="s">
        <v>3081</v>
      </c>
      <c r="S959" s="548">
        <v>1788</v>
      </c>
      <c r="T959" s="548">
        <v>10907</v>
      </c>
    </row>
    <row r="960" spans="1:20" x14ac:dyDescent="0.25">
      <c r="S960" t="s">
        <v>7690</v>
      </c>
      <c r="T960" t="s">
        <v>7691</v>
      </c>
    </row>
    <row r="961" spans="1:20" x14ac:dyDescent="0.25">
      <c r="A961">
        <v>7</v>
      </c>
      <c r="B961" s="645">
        <v>43899</v>
      </c>
      <c r="C961" s="645">
        <v>43899</v>
      </c>
      <c r="D961">
        <v>0</v>
      </c>
      <c r="E961">
        <v>30241933</v>
      </c>
      <c r="F961">
        <v>30241933</v>
      </c>
      <c r="G961">
        <v>583</v>
      </c>
      <c r="H961" t="s">
        <v>6725</v>
      </c>
      <c r="I961" t="s">
        <v>6757</v>
      </c>
      <c r="J961" t="s">
        <v>3295</v>
      </c>
      <c r="K961">
        <v>60</v>
      </c>
      <c r="L961" s="645">
        <v>43895</v>
      </c>
      <c r="M961" s="645">
        <v>43899</v>
      </c>
      <c r="N961" t="s">
        <v>6727</v>
      </c>
      <c r="O961">
        <v>5150003907</v>
      </c>
      <c r="P961" t="s">
        <v>3081</v>
      </c>
      <c r="Q961">
        <v>8973166</v>
      </c>
      <c r="R961">
        <v>890002395848</v>
      </c>
      <c r="S961" s="548">
        <v>2651</v>
      </c>
      <c r="T961" s="548">
        <v>42151</v>
      </c>
    </row>
    <row r="962" spans="1:20" x14ac:dyDescent="0.25">
      <c r="S962" t="s">
        <v>7692</v>
      </c>
      <c r="T962" t="s">
        <v>7693</v>
      </c>
    </row>
    <row r="963" spans="1:20" x14ac:dyDescent="0.25">
      <c r="A963">
        <v>7</v>
      </c>
      <c r="B963" s="645">
        <v>43896</v>
      </c>
      <c r="C963" s="645">
        <v>43896</v>
      </c>
      <c r="D963">
        <v>0</v>
      </c>
      <c r="E963">
        <v>30241934</v>
      </c>
      <c r="F963">
        <v>30241934</v>
      </c>
      <c r="G963">
        <v>583</v>
      </c>
      <c r="H963" t="s">
        <v>6725</v>
      </c>
      <c r="I963" t="s">
        <v>6757</v>
      </c>
      <c r="J963" t="s">
        <v>3295</v>
      </c>
      <c r="K963">
        <v>60</v>
      </c>
      <c r="L963" s="645">
        <v>43895</v>
      </c>
      <c r="M963" s="645">
        <v>43899</v>
      </c>
      <c r="N963" t="s">
        <v>6727</v>
      </c>
      <c r="O963">
        <v>5150028620</v>
      </c>
      <c r="P963" t="s">
        <v>3081</v>
      </c>
      <c r="Q963">
        <v>8973168</v>
      </c>
      <c r="R963">
        <v>890002395848</v>
      </c>
      <c r="S963" s="548">
        <v>7000</v>
      </c>
      <c r="T963" s="548">
        <v>39900</v>
      </c>
    </row>
    <row r="964" spans="1:20" x14ac:dyDescent="0.25">
      <c r="S964" t="s">
        <v>7694</v>
      </c>
      <c r="T964" t="s">
        <v>7695</v>
      </c>
    </row>
    <row r="965" spans="1:20" x14ac:dyDescent="0.25">
      <c r="A965">
        <v>7</v>
      </c>
      <c r="B965" s="645">
        <v>43896</v>
      </c>
      <c r="C965" s="645">
        <v>43896</v>
      </c>
      <c r="D965">
        <v>0</v>
      </c>
      <c r="E965">
        <v>30241935</v>
      </c>
      <c r="F965">
        <v>30241935</v>
      </c>
      <c r="G965">
        <v>583</v>
      </c>
      <c r="H965" t="s">
        <v>6725</v>
      </c>
      <c r="I965" t="s">
        <v>6757</v>
      </c>
      <c r="J965" t="s">
        <v>3295</v>
      </c>
      <c r="K965">
        <v>60</v>
      </c>
      <c r="L965" s="645">
        <v>43895</v>
      </c>
      <c r="M965" s="645">
        <v>43899</v>
      </c>
      <c r="N965" t="s">
        <v>6727</v>
      </c>
      <c r="O965">
        <v>5150028620</v>
      </c>
      <c r="P965" t="s">
        <v>3081</v>
      </c>
      <c r="Q965">
        <v>8973176</v>
      </c>
      <c r="R965">
        <v>890002395848</v>
      </c>
      <c r="S965" s="548">
        <v>4889</v>
      </c>
      <c r="T965" s="548">
        <v>27867</v>
      </c>
    </row>
    <row r="966" spans="1:20" x14ac:dyDescent="0.25">
      <c r="A966">
        <v>7</v>
      </c>
      <c r="B966" s="645">
        <v>43896</v>
      </c>
      <c r="C966" s="645">
        <v>43896</v>
      </c>
      <c r="D966">
        <v>0</v>
      </c>
      <c r="F966">
        <v>30241935</v>
      </c>
      <c r="G966">
        <v>583</v>
      </c>
      <c r="H966" t="s">
        <v>6725</v>
      </c>
      <c r="I966" t="s">
        <v>6757</v>
      </c>
      <c r="J966" t="s">
        <v>3295</v>
      </c>
      <c r="K966">
        <v>60</v>
      </c>
      <c r="L966" s="645">
        <v>43895</v>
      </c>
      <c r="M966" s="645">
        <v>43899</v>
      </c>
      <c r="N966" t="s">
        <v>6727</v>
      </c>
      <c r="O966">
        <v>5150028621</v>
      </c>
      <c r="P966" t="s">
        <v>3081</v>
      </c>
      <c r="S966" s="548">
        <v>2099</v>
      </c>
      <c r="T966" s="548">
        <v>11964</v>
      </c>
    </row>
    <row r="967" spans="1:20" x14ac:dyDescent="0.25">
      <c r="S967" t="s">
        <v>7696</v>
      </c>
      <c r="T967" t="s">
        <v>7697</v>
      </c>
    </row>
    <row r="968" spans="1:20" x14ac:dyDescent="0.25">
      <c r="A968">
        <v>7</v>
      </c>
      <c r="B968" s="645">
        <v>43899</v>
      </c>
      <c r="C968" s="645">
        <v>43899</v>
      </c>
      <c r="D968">
        <v>0</v>
      </c>
      <c r="E968">
        <v>30241936</v>
      </c>
      <c r="F968">
        <v>30241936</v>
      </c>
      <c r="G968">
        <v>583</v>
      </c>
      <c r="H968" t="s">
        <v>6725</v>
      </c>
      <c r="I968" t="s">
        <v>6757</v>
      </c>
      <c r="J968" t="s">
        <v>3295</v>
      </c>
      <c r="K968">
        <v>60</v>
      </c>
      <c r="L968" s="645">
        <v>43895</v>
      </c>
      <c r="M968" s="645">
        <v>43899</v>
      </c>
      <c r="N968" t="s">
        <v>6727</v>
      </c>
      <c r="O968">
        <v>5150003915</v>
      </c>
      <c r="P968" t="s">
        <v>3081</v>
      </c>
      <c r="Q968">
        <v>8973172</v>
      </c>
      <c r="R968">
        <v>890002395848</v>
      </c>
      <c r="S968">
        <v>971</v>
      </c>
      <c r="T968" s="548">
        <v>14565</v>
      </c>
    </row>
    <row r="969" spans="1:20" x14ac:dyDescent="0.25">
      <c r="A969">
        <v>7</v>
      </c>
      <c r="B969" s="645">
        <v>43899</v>
      </c>
      <c r="C969" s="645">
        <v>43899</v>
      </c>
      <c r="D969">
        <v>0</v>
      </c>
      <c r="F969">
        <v>30241936</v>
      </c>
      <c r="G969">
        <v>583</v>
      </c>
      <c r="H969" t="s">
        <v>6725</v>
      </c>
      <c r="I969" t="s">
        <v>6757</v>
      </c>
      <c r="J969" t="s">
        <v>3295</v>
      </c>
      <c r="K969">
        <v>60</v>
      </c>
      <c r="L969" s="645">
        <v>43895</v>
      </c>
      <c r="M969" s="645">
        <v>43899</v>
      </c>
      <c r="N969" t="s">
        <v>6727</v>
      </c>
      <c r="O969">
        <v>5150003916</v>
      </c>
      <c r="P969" t="s">
        <v>3081</v>
      </c>
      <c r="S969">
        <v>336</v>
      </c>
      <c r="T969" s="548">
        <v>5040</v>
      </c>
    </row>
    <row r="970" spans="1:20" x14ac:dyDescent="0.25">
      <c r="A970">
        <v>7</v>
      </c>
      <c r="B970" s="645">
        <v>43899</v>
      </c>
      <c r="C970" s="645">
        <v>43899</v>
      </c>
      <c r="D970">
        <v>0</v>
      </c>
      <c r="F970">
        <v>30241936</v>
      </c>
      <c r="G970">
        <v>583</v>
      </c>
      <c r="H970" t="s">
        <v>6725</v>
      </c>
      <c r="I970" t="s">
        <v>6757</v>
      </c>
      <c r="J970" t="s">
        <v>3295</v>
      </c>
      <c r="K970">
        <v>60</v>
      </c>
      <c r="L970" s="645">
        <v>43895</v>
      </c>
      <c r="M970" s="645">
        <v>43899</v>
      </c>
      <c r="N970" t="s">
        <v>6727</v>
      </c>
      <c r="O970">
        <v>5150004804</v>
      </c>
      <c r="P970" t="s">
        <v>3081</v>
      </c>
      <c r="S970">
        <v>341</v>
      </c>
      <c r="T970" s="548">
        <v>2285</v>
      </c>
    </row>
    <row r="971" spans="1:20" x14ac:dyDescent="0.25">
      <c r="A971">
        <v>7</v>
      </c>
      <c r="B971" s="645">
        <v>43899</v>
      </c>
      <c r="C971" s="645">
        <v>43899</v>
      </c>
      <c r="D971">
        <v>0</v>
      </c>
      <c r="F971">
        <v>30241936</v>
      </c>
      <c r="G971">
        <v>583</v>
      </c>
      <c r="H971" t="s">
        <v>6725</v>
      </c>
      <c r="I971" t="s">
        <v>6757</v>
      </c>
      <c r="J971" t="s">
        <v>3295</v>
      </c>
      <c r="K971">
        <v>60</v>
      </c>
      <c r="L971" s="645">
        <v>43895</v>
      </c>
      <c r="M971" s="645">
        <v>43899</v>
      </c>
      <c r="N971" t="s">
        <v>6727</v>
      </c>
      <c r="O971">
        <v>5150008065</v>
      </c>
      <c r="P971" t="s">
        <v>3081</v>
      </c>
      <c r="S971">
        <v>822</v>
      </c>
      <c r="T971" s="548">
        <v>6412</v>
      </c>
    </row>
    <row r="972" spans="1:20" x14ac:dyDescent="0.25">
      <c r="A972">
        <v>7</v>
      </c>
      <c r="B972" s="645">
        <v>43899</v>
      </c>
      <c r="C972" s="645">
        <v>43899</v>
      </c>
      <c r="D972">
        <v>0</v>
      </c>
      <c r="F972">
        <v>30241936</v>
      </c>
      <c r="G972">
        <v>583</v>
      </c>
      <c r="H972" t="s">
        <v>6725</v>
      </c>
      <c r="I972" t="s">
        <v>6757</v>
      </c>
      <c r="J972" t="s">
        <v>3295</v>
      </c>
      <c r="K972">
        <v>60</v>
      </c>
      <c r="L972" s="645">
        <v>43895</v>
      </c>
      <c r="M972" s="645">
        <v>43899</v>
      </c>
      <c r="N972" t="s">
        <v>6727</v>
      </c>
      <c r="O972">
        <v>5150008066</v>
      </c>
      <c r="P972" t="s">
        <v>3081</v>
      </c>
      <c r="S972">
        <v>816</v>
      </c>
      <c r="T972" s="548">
        <v>6365</v>
      </c>
    </row>
    <row r="973" spans="1:20" x14ac:dyDescent="0.25">
      <c r="S973" t="s">
        <v>7698</v>
      </c>
      <c r="T973" t="s">
        <v>7699</v>
      </c>
    </row>
    <row r="974" spans="1:20" x14ac:dyDescent="0.25">
      <c r="A974">
        <v>7</v>
      </c>
      <c r="B974" s="645">
        <v>43899</v>
      </c>
      <c r="C974" s="645">
        <v>43899</v>
      </c>
      <c r="D974">
        <v>0</v>
      </c>
      <c r="E974">
        <v>30241937</v>
      </c>
      <c r="F974">
        <v>30241937</v>
      </c>
      <c r="G974">
        <v>583</v>
      </c>
      <c r="H974" t="s">
        <v>6725</v>
      </c>
      <c r="I974" t="s">
        <v>6757</v>
      </c>
      <c r="J974" t="s">
        <v>3295</v>
      </c>
      <c r="K974">
        <v>60</v>
      </c>
      <c r="L974" s="645">
        <v>43895</v>
      </c>
      <c r="M974" s="645">
        <v>43899</v>
      </c>
      <c r="N974" t="s">
        <v>6727</v>
      </c>
      <c r="O974">
        <v>5150003916</v>
      </c>
      <c r="P974" t="s">
        <v>3081</v>
      </c>
      <c r="Q974">
        <v>8973170</v>
      </c>
      <c r="R974">
        <v>890002395848</v>
      </c>
      <c r="S974">
        <v>714</v>
      </c>
      <c r="T974" s="548">
        <v>10710</v>
      </c>
    </row>
    <row r="975" spans="1:20" x14ac:dyDescent="0.25">
      <c r="A975">
        <v>7</v>
      </c>
      <c r="B975" s="645">
        <v>43899</v>
      </c>
      <c r="C975" s="645">
        <v>43899</v>
      </c>
      <c r="D975">
        <v>0</v>
      </c>
      <c r="F975">
        <v>30241937</v>
      </c>
      <c r="G975">
        <v>583</v>
      </c>
      <c r="H975" t="s">
        <v>6725</v>
      </c>
      <c r="I975" t="s">
        <v>6757</v>
      </c>
      <c r="J975" t="s">
        <v>3295</v>
      </c>
      <c r="K975">
        <v>60</v>
      </c>
      <c r="L975" s="645">
        <v>43895</v>
      </c>
      <c r="M975" s="645">
        <v>43899</v>
      </c>
      <c r="N975" t="s">
        <v>6727</v>
      </c>
      <c r="O975">
        <v>5150003922</v>
      </c>
      <c r="P975" t="s">
        <v>3081</v>
      </c>
      <c r="S975" s="548">
        <v>1553</v>
      </c>
      <c r="T975" s="548">
        <v>23295</v>
      </c>
    </row>
    <row r="976" spans="1:20" x14ac:dyDescent="0.25">
      <c r="A976">
        <v>7</v>
      </c>
      <c r="B976" s="645">
        <v>43899</v>
      </c>
      <c r="C976" s="645">
        <v>43899</v>
      </c>
      <c r="D976">
        <v>0</v>
      </c>
      <c r="F976">
        <v>30241937</v>
      </c>
      <c r="G976">
        <v>583</v>
      </c>
      <c r="H976" t="s">
        <v>6725</v>
      </c>
      <c r="I976" t="s">
        <v>6757</v>
      </c>
      <c r="J976" t="s">
        <v>3295</v>
      </c>
      <c r="K976">
        <v>60</v>
      </c>
      <c r="L976" s="645">
        <v>43895</v>
      </c>
      <c r="M976" s="645">
        <v>43899</v>
      </c>
      <c r="N976" t="s">
        <v>6727</v>
      </c>
      <c r="O976">
        <v>5150004535</v>
      </c>
      <c r="P976" t="s">
        <v>3081</v>
      </c>
      <c r="S976">
        <v>462</v>
      </c>
      <c r="T976" s="548">
        <v>3234</v>
      </c>
    </row>
    <row r="977" spans="1:20" x14ac:dyDescent="0.25">
      <c r="A977">
        <v>7</v>
      </c>
      <c r="B977" s="645">
        <v>43899</v>
      </c>
      <c r="C977" s="645">
        <v>43899</v>
      </c>
      <c r="D977">
        <v>0</v>
      </c>
      <c r="F977">
        <v>30241937</v>
      </c>
      <c r="G977">
        <v>583</v>
      </c>
      <c r="H977" t="s">
        <v>6725</v>
      </c>
      <c r="I977" t="s">
        <v>6757</v>
      </c>
      <c r="J977" t="s">
        <v>3295</v>
      </c>
      <c r="K977">
        <v>60</v>
      </c>
      <c r="L977" s="645">
        <v>43895</v>
      </c>
      <c r="M977" s="645">
        <v>43899</v>
      </c>
      <c r="N977" t="s">
        <v>6727</v>
      </c>
      <c r="O977">
        <v>5150040132</v>
      </c>
      <c r="P977" t="s">
        <v>3081</v>
      </c>
      <c r="S977">
        <v>616</v>
      </c>
      <c r="T977" s="548">
        <v>4312</v>
      </c>
    </row>
    <row r="978" spans="1:20" x14ac:dyDescent="0.25">
      <c r="S978" t="s">
        <v>7700</v>
      </c>
      <c r="T978" t="s">
        <v>7701</v>
      </c>
    </row>
    <row r="979" spans="1:20" x14ac:dyDescent="0.25">
      <c r="A979">
        <v>7</v>
      </c>
      <c r="B979" s="645">
        <v>43896</v>
      </c>
      <c r="C979" s="645">
        <v>43896</v>
      </c>
      <c r="D979">
        <v>0</v>
      </c>
      <c r="E979">
        <v>30241938</v>
      </c>
      <c r="F979">
        <v>30241938</v>
      </c>
      <c r="G979">
        <v>583</v>
      </c>
      <c r="H979" t="s">
        <v>6725</v>
      </c>
      <c r="I979" t="s">
        <v>6757</v>
      </c>
      <c r="J979" t="s">
        <v>3295</v>
      </c>
      <c r="K979">
        <v>60</v>
      </c>
      <c r="L979" s="645">
        <v>43895</v>
      </c>
      <c r="M979" s="645">
        <v>43899</v>
      </c>
      <c r="N979" t="s">
        <v>6727</v>
      </c>
      <c r="O979">
        <v>5150003923</v>
      </c>
      <c r="P979" t="s">
        <v>3081</v>
      </c>
      <c r="Q979">
        <v>8973174</v>
      </c>
      <c r="R979">
        <v>890002395848</v>
      </c>
      <c r="S979" s="548">
        <v>2369</v>
      </c>
      <c r="T979" s="548">
        <v>40380</v>
      </c>
    </row>
    <row r="980" spans="1:20" x14ac:dyDescent="0.25">
      <c r="S980" t="s">
        <v>7702</v>
      </c>
      <c r="T980" t="s">
        <v>7703</v>
      </c>
    </row>
    <row r="981" spans="1:20" x14ac:dyDescent="0.25">
      <c r="A981">
        <v>7</v>
      </c>
      <c r="B981" s="645">
        <v>43899</v>
      </c>
      <c r="C981" s="645">
        <v>43899</v>
      </c>
      <c r="D981">
        <v>0</v>
      </c>
      <c r="E981">
        <v>30241939</v>
      </c>
      <c r="F981">
        <v>30241939</v>
      </c>
      <c r="G981">
        <v>583</v>
      </c>
      <c r="H981" t="s">
        <v>6725</v>
      </c>
      <c r="I981" t="s">
        <v>6757</v>
      </c>
      <c r="J981" t="s">
        <v>3295</v>
      </c>
      <c r="K981">
        <v>60</v>
      </c>
      <c r="L981" s="645">
        <v>43895</v>
      </c>
      <c r="M981" s="645">
        <v>43899</v>
      </c>
      <c r="N981" t="s">
        <v>6727</v>
      </c>
      <c r="O981">
        <v>5150003907</v>
      </c>
      <c r="P981" t="s">
        <v>3081</v>
      </c>
      <c r="Q981">
        <v>8973180</v>
      </c>
      <c r="R981">
        <v>890002395848</v>
      </c>
      <c r="S981">
        <v>454</v>
      </c>
      <c r="T981" s="548">
        <v>7219</v>
      </c>
    </row>
    <row r="982" spans="1:20" x14ac:dyDescent="0.25">
      <c r="A982">
        <v>7</v>
      </c>
      <c r="B982" s="645">
        <v>43899</v>
      </c>
      <c r="C982" s="645">
        <v>43899</v>
      </c>
      <c r="D982">
        <v>0</v>
      </c>
      <c r="F982">
        <v>30241939</v>
      </c>
      <c r="G982">
        <v>583</v>
      </c>
      <c r="H982" t="s">
        <v>6725</v>
      </c>
      <c r="I982" t="s">
        <v>6757</v>
      </c>
      <c r="J982" t="s">
        <v>3295</v>
      </c>
      <c r="K982">
        <v>60</v>
      </c>
      <c r="L982" s="645">
        <v>43895</v>
      </c>
      <c r="M982" s="645">
        <v>43899</v>
      </c>
      <c r="N982" t="s">
        <v>6727</v>
      </c>
      <c r="O982">
        <v>5150003921</v>
      </c>
      <c r="P982" t="s">
        <v>3081</v>
      </c>
      <c r="S982">
        <v>387</v>
      </c>
      <c r="T982" s="548">
        <v>6153</v>
      </c>
    </row>
    <row r="983" spans="1:20" x14ac:dyDescent="0.25">
      <c r="A983">
        <v>7</v>
      </c>
      <c r="B983" s="645">
        <v>43899</v>
      </c>
      <c r="C983" s="645">
        <v>43899</v>
      </c>
      <c r="D983">
        <v>0</v>
      </c>
      <c r="F983">
        <v>30241939</v>
      </c>
      <c r="G983">
        <v>583</v>
      </c>
      <c r="H983" t="s">
        <v>6725</v>
      </c>
      <c r="I983" t="s">
        <v>6757</v>
      </c>
      <c r="J983" t="s">
        <v>3295</v>
      </c>
      <c r="K983">
        <v>60</v>
      </c>
      <c r="L983" s="645">
        <v>43895</v>
      </c>
      <c r="M983" s="645">
        <v>43899</v>
      </c>
      <c r="N983" t="s">
        <v>6727</v>
      </c>
      <c r="O983">
        <v>5150004535</v>
      </c>
      <c r="P983" t="s">
        <v>3081</v>
      </c>
      <c r="S983" s="548">
        <v>1502</v>
      </c>
      <c r="T983" s="548">
        <v>10514</v>
      </c>
    </row>
    <row r="984" spans="1:20" x14ac:dyDescent="0.25">
      <c r="A984">
        <v>7</v>
      </c>
      <c r="B984" s="645">
        <v>43899</v>
      </c>
      <c r="C984" s="645">
        <v>43899</v>
      </c>
      <c r="D984">
        <v>0</v>
      </c>
      <c r="F984">
        <v>30241939</v>
      </c>
      <c r="G984">
        <v>583</v>
      </c>
      <c r="H984" t="s">
        <v>6725</v>
      </c>
      <c r="I984" t="s">
        <v>6757</v>
      </c>
      <c r="J984" t="s">
        <v>3295</v>
      </c>
      <c r="K984">
        <v>60</v>
      </c>
      <c r="L984" s="645">
        <v>43895</v>
      </c>
      <c r="M984" s="645">
        <v>43899</v>
      </c>
      <c r="N984" t="s">
        <v>6727</v>
      </c>
      <c r="O984">
        <v>5150040127</v>
      </c>
      <c r="P984" t="s">
        <v>3081</v>
      </c>
      <c r="S984">
        <v>675</v>
      </c>
      <c r="T984" s="548">
        <v>4725</v>
      </c>
    </row>
    <row r="985" spans="1:20" x14ac:dyDescent="0.25">
      <c r="A985">
        <v>7</v>
      </c>
      <c r="B985" s="645">
        <v>43899</v>
      </c>
      <c r="C985" s="645">
        <v>43899</v>
      </c>
      <c r="D985">
        <v>0</v>
      </c>
      <c r="F985">
        <v>30241939</v>
      </c>
      <c r="G985">
        <v>583</v>
      </c>
      <c r="H985" t="s">
        <v>6725</v>
      </c>
      <c r="I985" t="s">
        <v>6757</v>
      </c>
      <c r="J985" t="s">
        <v>3295</v>
      </c>
      <c r="K985">
        <v>60</v>
      </c>
      <c r="L985" s="645">
        <v>43895</v>
      </c>
      <c r="M985" s="645">
        <v>43899</v>
      </c>
      <c r="N985" t="s">
        <v>6727</v>
      </c>
      <c r="O985">
        <v>7092000728</v>
      </c>
      <c r="P985" t="s">
        <v>3081</v>
      </c>
      <c r="S985">
        <v>476</v>
      </c>
      <c r="T985" s="548">
        <v>8425</v>
      </c>
    </row>
    <row r="986" spans="1:20" x14ac:dyDescent="0.25">
      <c r="S986" t="s">
        <v>7704</v>
      </c>
      <c r="T986" t="s">
        <v>7705</v>
      </c>
    </row>
    <row r="987" spans="1:20" x14ac:dyDescent="0.25">
      <c r="A987">
        <v>7</v>
      </c>
      <c r="B987" s="645">
        <v>43899</v>
      </c>
      <c r="C987" s="645">
        <v>43899</v>
      </c>
      <c r="D987">
        <v>0</v>
      </c>
      <c r="E987">
        <v>30242165</v>
      </c>
      <c r="G987">
        <v>291</v>
      </c>
      <c r="H987" t="s">
        <v>7341</v>
      </c>
      <c r="I987" t="s">
        <v>6757</v>
      </c>
      <c r="J987" t="s">
        <v>3295</v>
      </c>
      <c r="K987">
        <v>60</v>
      </c>
      <c r="L987" s="645">
        <v>43896</v>
      </c>
      <c r="M987" s="645">
        <v>43899</v>
      </c>
      <c r="N987" t="s">
        <v>6727</v>
      </c>
      <c r="O987">
        <v>11331</v>
      </c>
      <c r="Q987">
        <v>8974347</v>
      </c>
      <c r="R987">
        <v>890000551726</v>
      </c>
      <c r="S987">
        <v>600</v>
      </c>
      <c r="T987">
        <v>600</v>
      </c>
    </row>
    <row r="988" spans="1:20" x14ac:dyDescent="0.25">
      <c r="A988">
        <v>7</v>
      </c>
      <c r="B988" s="645">
        <v>43899</v>
      </c>
      <c r="C988" s="645">
        <v>43899</v>
      </c>
      <c r="D988">
        <v>0</v>
      </c>
      <c r="G988">
        <v>291</v>
      </c>
      <c r="H988" t="s">
        <v>7341</v>
      </c>
      <c r="I988" t="s">
        <v>6757</v>
      </c>
      <c r="J988" t="s">
        <v>3295</v>
      </c>
      <c r="K988">
        <v>60</v>
      </c>
      <c r="L988" s="645">
        <v>43896</v>
      </c>
      <c r="M988" s="645">
        <v>43899</v>
      </c>
      <c r="N988" t="s">
        <v>6727</v>
      </c>
      <c r="O988">
        <v>54660</v>
      </c>
      <c r="P988" t="s">
        <v>3081</v>
      </c>
      <c r="S988" s="548">
        <v>8160</v>
      </c>
      <c r="T988" s="548">
        <v>8160</v>
      </c>
    </row>
    <row r="989" spans="1:20" x14ac:dyDescent="0.25">
      <c r="S989" t="s">
        <v>7706</v>
      </c>
      <c r="T989" t="s">
        <v>7707</v>
      </c>
    </row>
    <row r="990" spans="1:20" x14ac:dyDescent="0.25">
      <c r="A990">
        <v>7</v>
      </c>
      <c r="B990" s="645">
        <v>43900</v>
      </c>
      <c r="C990" s="645">
        <v>43900</v>
      </c>
      <c r="D990">
        <v>0</v>
      </c>
      <c r="E990">
        <v>30242267</v>
      </c>
      <c r="F990">
        <v>30242267</v>
      </c>
      <c r="G990">
        <v>583</v>
      </c>
      <c r="H990" t="s">
        <v>6725</v>
      </c>
      <c r="I990" t="s">
        <v>6757</v>
      </c>
      <c r="J990" t="s">
        <v>3295</v>
      </c>
      <c r="K990">
        <v>60</v>
      </c>
      <c r="L990" s="645">
        <v>43896</v>
      </c>
      <c r="M990" s="645">
        <v>43900</v>
      </c>
      <c r="N990" t="s">
        <v>6727</v>
      </c>
      <c r="O990">
        <v>5150010860</v>
      </c>
      <c r="P990" t="s">
        <v>3081</v>
      </c>
      <c r="Q990">
        <v>8981043</v>
      </c>
      <c r="R990">
        <v>890002395848</v>
      </c>
      <c r="S990" s="548">
        <v>5544</v>
      </c>
      <c r="T990" s="548">
        <v>42134</v>
      </c>
    </row>
    <row r="991" spans="1:20" x14ac:dyDescent="0.25">
      <c r="S991" t="s">
        <v>7012</v>
      </c>
      <c r="T991" t="s">
        <v>7013</v>
      </c>
    </row>
    <row r="992" spans="1:20" x14ac:dyDescent="0.25">
      <c r="A992">
        <v>7</v>
      </c>
      <c r="B992" s="645">
        <v>43899</v>
      </c>
      <c r="C992" s="645">
        <v>43899</v>
      </c>
      <c r="D992">
        <v>0</v>
      </c>
      <c r="E992">
        <v>30242268</v>
      </c>
      <c r="F992">
        <v>30242268</v>
      </c>
      <c r="G992">
        <v>583</v>
      </c>
      <c r="H992" t="s">
        <v>6725</v>
      </c>
      <c r="I992" t="s">
        <v>6757</v>
      </c>
      <c r="J992" t="s">
        <v>3295</v>
      </c>
      <c r="K992">
        <v>60</v>
      </c>
      <c r="L992" s="645">
        <v>43896</v>
      </c>
      <c r="M992" s="645">
        <v>43900</v>
      </c>
      <c r="N992" t="s">
        <v>6727</v>
      </c>
      <c r="O992">
        <v>5150004018</v>
      </c>
      <c r="P992" t="s">
        <v>3081</v>
      </c>
      <c r="Q992">
        <v>8981834</v>
      </c>
      <c r="R992">
        <v>890002395848</v>
      </c>
      <c r="S992">
        <v>756</v>
      </c>
      <c r="T992" s="548">
        <v>11189</v>
      </c>
    </row>
    <row r="993" spans="1:20" x14ac:dyDescent="0.25">
      <c r="A993">
        <v>7</v>
      </c>
      <c r="B993" s="645">
        <v>43899</v>
      </c>
      <c r="C993" s="645">
        <v>43899</v>
      </c>
      <c r="D993">
        <v>0</v>
      </c>
      <c r="F993">
        <v>30242268</v>
      </c>
      <c r="G993">
        <v>583</v>
      </c>
      <c r="H993" t="s">
        <v>6725</v>
      </c>
      <c r="I993" t="s">
        <v>6757</v>
      </c>
      <c r="J993" t="s">
        <v>3295</v>
      </c>
      <c r="K993">
        <v>60</v>
      </c>
      <c r="L993" s="645">
        <v>43896</v>
      </c>
      <c r="M993" s="645">
        <v>43900</v>
      </c>
      <c r="N993" t="s">
        <v>6727</v>
      </c>
      <c r="O993">
        <v>5150010860</v>
      </c>
      <c r="P993" t="s">
        <v>3081</v>
      </c>
      <c r="S993" s="548">
        <v>3905</v>
      </c>
      <c r="T993" s="548">
        <v>29678</v>
      </c>
    </row>
    <row r="994" spans="1:20" x14ac:dyDescent="0.25">
      <c r="S994" t="s">
        <v>7708</v>
      </c>
      <c r="T994" t="s">
        <v>7709</v>
      </c>
    </row>
    <row r="995" spans="1:20" x14ac:dyDescent="0.25">
      <c r="A995">
        <v>7</v>
      </c>
      <c r="B995" s="645">
        <v>43899</v>
      </c>
      <c r="C995" s="645">
        <v>43899</v>
      </c>
      <c r="D995">
        <v>0</v>
      </c>
      <c r="E995">
        <v>30242269</v>
      </c>
      <c r="F995">
        <v>30242269</v>
      </c>
      <c r="G995">
        <v>583</v>
      </c>
      <c r="H995" t="s">
        <v>6725</v>
      </c>
      <c r="I995" t="s">
        <v>6757</v>
      </c>
      <c r="J995" t="s">
        <v>3295</v>
      </c>
      <c r="K995">
        <v>60</v>
      </c>
      <c r="L995" s="645">
        <v>43896</v>
      </c>
      <c r="M995" s="645">
        <v>43900</v>
      </c>
      <c r="N995" t="s">
        <v>6727</v>
      </c>
      <c r="O995">
        <v>5150003907</v>
      </c>
      <c r="P995" t="s">
        <v>3081</v>
      </c>
      <c r="Q995">
        <v>8981059</v>
      </c>
      <c r="R995">
        <v>890002395848</v>
      </c>
      <c r="S995" s="548">
        <v>1919</v>
      </c>
      <c r="T995" s="548">
        <v>30512</v>
      </c>
    </row>
    <row r="996" spans="1:20" x14ac:dyDescent="0.25">
      <c r="A996">
        <v>7</v>
      </c>
      <c r="B996" s="645">
        <v>43899</v>
      </c>
      <c r="C996" s="645">
        <v>43899</v>
      </c>
      <c r="D996">
        <v>0</v>
      </c>
      <c r="F996">
        <v>30242269</v>
      </c>
      <c r="G996">
        <v>583</v>
      </c>
      <c r="H996" t="s">
        <v>6725</v>
      </c>
      <c r="I996" t="s">
        <v>6757</v>
      </c>
      <c r="J996" t="s">
        <v>3295</v>
      </c>
      <c r="K996">
        <v>60</v>
      </c>
      <c r="L996" s="645">
        <v>43896</v>
      </c>
      <c r="M996" s="645">
        <v>43900</v>
      </c>
      <c r="N996" t="s">
        <v>6727</v>
      </c>
      <c r="O996">
        <v>5150004535</v>
      </c>
      <c r="P996" t="s">
        <v>3081</v>
      </c>
      <c r="S996" s="548">
        <v>1232</v>
      </c>
      <c r="T996" s="548">
        <v>8624</v>
      </c>
    </row>
    <row r="997" spans="1:20" x14ac:dyDescent="0.25">
      <c r="S997" t="s">
        <v>7710</v>
      </c>
      <c r="T997" t="s">
        <v>7711</v>
      </c>
    </row>
    <row r="998" spans="1:20" x14ac:dyDescent="0.25">
      <c r="A998">
        <v>7</v>
      </c>
      <c r="B998" s="645">
        <v>43900</v>
      </c>
      <c r="C998" s="645">
        <v>43900</v>
      </c>
      <c r="D998">
        <v>0</v>
      </c>
      <c r="E998">
        <v>30242270</v>
      </c>
      <c r="F998">
        <v>30242270</v>
      </c>
      <c r="G998">
        <v>583</v>
      </c>
      <c r="H998" t="s">
        <v>6725</v>
      </c>
      <c r="I998" t="s">
        <v>6757</v>
      </c>
      <c r="J998" t="s">
        <v>3295</v>
      </c>
      <c r="K998">
        <v>60</v>
      </c>
      <c r="L998" s="645">
        <v>43896</v>
      </c>
      <c r="M998" s="645">
        <v>43900</v>
      </c>
      <c r="N998" t="s">
        <v>6727</v>
      </c>
      <c r="O998">
        <v>5150010864</v>
      </c>
      <c r="P998" t="s">
        <v>3081</v>
      </c>
      <c r="Q998">
        <v>8981045</v>
      </c>
      <c r="R998">
        <v>890002395848</v>
      </c>
      <c r="S998" s="548">
        <v>5544</v>
      </c>
      <c r="T998" s="548">
        <v>42134</v>
      </c>
    </row>
    <row r="999" spans="1:20" x14ac:dyDescent="0.25">
      <c r="S999" t="s">
        <v>7012</v>
      </c>
      <c r="T999" t="s">
        <v>7013</v>
      </c>
    </row>
    <row r="1000" spans="1:20" x14ac:dyDescent="0.25">
      <c r="A1000">
        <v>7</v>
      </c>
      <c r="B1000" s="645">
        <v>43899</v>
      </c>
      <c r="C1000" s="645">
        <v>43899</v>
      </c>
      <c r="D1000">
        <v>0</v>
      </c>
      <c r="E1000">
        <v>30242271</v>
      </c>
      <c r="F1000">
        <v>30242271</v>
      </c>
      <c r="G1000">
        <v>583</v>
      </c>
      <c r="H1000" t="s">
        <v>6725</v>
      </c>
      <c r="I1000" t="s">
        <v>6757</v>
      </c>
      <c r="J1000" t="s">
        <v>3295</v>
      </c>
      <c r="K1000">
        <v>60</v>
      </c>
      <c r="L1000" s="645">
        <v>43896</v>
      </c>
      <c r="M1000" s="645">
        <v>43900</v>
      </c>
      <c r="N1000" t="s">
        <v>6727</v>
      </c>
      <c r="O1000">
        <v>5150004017</v>
      </c>
      <c r="P1000" t="s">
        <v>3081</v>
      </c>
      <c r="Q1000">
        <v>8981051</v>
      </c>
      <c r="R1000">
        <v>890002395848</v>
      </c>
      <c r="S1000" s="548">
        <v>1008</v>
      </c>
      <c r="T1000" s="548">
        <v>14918</v>
      </c>
    </row>
    <row r="1001" spans="1:20" x14ac:dyDescent="0.25">
      <c r="A1001">
        <v>7</v>
      </c>
      <c r="B1001" s="645">
        <v>43899</v>
      </c>
      <c r="C1001" s="645">
        <v>43899</v>
      </c>
      <c r="D1001">
        <v>0</v>
      </c>
      <c r="F1001">
        <v>30242271</v>
      </c>
      <c r="G1001">
        <v>583</v>
      </c>
      <c r="H1001" t="s">
        <v>6725</v>
      </c>
      <c r="I1001" t="s">
        <v>6757</v>
      </c>
      <c r="J1001" t="s">
        <v>3295</v>
      </c>
      <c r="K1001">
        <v>60</v>
      </c>
      <c r="L1001" s="645">
        <v>43896</v>
      </c>
      <c r="M1001" s="645">
        <v>43900</v>
      </c>
      <c r="N1001" t="s">
        <v>6727</v>
      </c>
      <c r="O1001">
        <v>5150004018</v>
      </c>
      <c r="P1001" t="s">
        <v>3081</v>
      </c>
      <c r="S1001" s="548">
        <v>1808</v>
      </c>
      <c r="T1001" s="548">
        <v>26758</v>
      </c>
    </row>
    <row r="1002" spans="1:20" x14ac:dyDescent="0.25">
      <c r="S1002" t="s">
        <v>7712</v>
      </c>
      <c r="T1002" t="s">
        <v>7713</v>
      </c>
    </row>
    <row r="1003" spans="1:20" x14ac:dyDescent="0.25">
      <c r="A1003">
        <v>7</v>
      </c>
      <c r="B1003" s="645">
        <v>43901</v>
      </c>
      <c r="C1003" s="645">
        <v>43901</v>
      </c>
      <c r="D1003">
        <v>0</v>
      </c>
      <c r="E1003">
        <v>30242272</v>
      </c>
      <c r="F1003">
        <v>30242272</v>
      </c>
      <c r="G1003">
        <v>583</v>
      </c>
      <c r="H1003" t="s">
        <v>6725</v>
      </c>
      <c r="I1003" t="s">
        <v>6757</v>
      </c>
      <c r="J1003" t="s">
        <v>3295</v>
      </c>
      <c r="K1003">
        <v>60</v>
      </c>
      <c r="L1003" s="645">
        <v>43896</v>
      </c>
      <c r="M1003" s="645">
        <v>43900</v>
      </c>
      <c r="N1003" t="s">
        <v>6727</v>
      </c>
      <c r="O1003">
        <v>5150010864</v>
      </c>
      <c r="P1003" t="s">
        <v>3081</v>
      </c>
      <c r="Q1003">
        <v>8981055</v>
      </c>
      <c r="R1003">
        <v>890002395848</v>
      </c>
      <c r="S1003" s="548">
        <v>5247</v>
      </c>
      <c r="T1003" s="548">
        <v>39877</v>
      </c>
    </row>
    <row r="1004" spans="1:20" x14ac:dyDescent="0.25">
      <c r="S1004" t="s">
        <v>6865</v>
      </c>
      <c r="T1004" t="s">
        <v>7714</v>
      </c>
    </row>
    <row r="1005" spans="1:20" x14ac:dyDescent="0.25">
      <c r="A1005">
        <v>7</v>
      </c>
      <c r="B1005" s="645">
        <v>43901</v>
      </c>
      <c r="C1005" s="645">
        <v>43901</v>
      </c>
      <c r="D1005">
        <v>0</v>
      </c>
      <c r="E1005">
        <v>30242273</v>
      </c>
      <c r="F1005">
        <v>30242273</v>
      </c>
      <c r="G1005">
        <v>583</v>
      </c>
      <c r="H1005" t="s">
        <v>6725</v>
      </c>
      <c r="I1005" t="s">
        <v>6757</v>
      </c>
      <c r="J1005" t="s">
        <v>3295</v>
      </c>
      <c r="K1005">
        <v>60</v>
      </c>
      <c r="L1005" s="645">
        <v>43896</v>
      </c>
      <c r="M1005" s="645">
        <v>43900</v>
      </c>
      <c r="N1005" t="s">
        <v>6727</v>
      </c>
      <c r="O1005">
        <v>5150010860</v>
      </c>
      <c r="P1005" t="s">
        <v>3081</v>
      </c>
      <c r="Q1005">
        <v>8981047</v>
      </c>
      <c r="R1005">
        <v>890002395848</v>
      </c>
      <c r="S1005" s="548">
        <v>5544</v>
      </c>
      <c r="T1005" s="548">
        <v>42134</v>
      </c>
    </row>
    <row r="1006" spans="1:20" x14ac:dyDescent="0.25">
      <c r="S1006" t="s">
        <v>7012</v>
      </c>
      <c r="T1006" t="s">
        <v>7013</v>
      </c>
    </row>
    <row r="1007" spans="1:20" x14ac:dyDescent="0.25">
      <c r="A1007">
        <v>7</v>
      </c>
      <c r="B1007" s="645">
        <v>43900</v>
      </c>
      <c r="C1007" s="645">
        <v>43900</v>
      </c>
      <c r="D1007">
        <v>0</v>
      </c>
      <c r="E1007">
        <v>30242274</v>
      </c>
      <c r="F1007">
        <v>30242274</v>
      </c>
      <c r="G1007">
        <v>583</v>
      </c>
      <c r="H1007" t="s">
        <v>6725</v>
      </c>
      <c r="I1007" t="s">
        <v>6757</v>
      </c>
      <c r="J1007" t="s">
        <v>3295</v>
      </c>
      <c r="K1007">
        <v>60</v>
      </c>
      <c r="L1007" s="645">
        <v>43896</v>
      </c>
      <c r="M1007" s="645">
        <v>43900</v>
      </c>
      <c r="N1007" t="s">
        <v>6727</v>
      </c>
      <c r="O1007">
        <v>5150010860</v>
      </c>
      <c r="P1007" t="s">
        <v>3081</v>
      </c>
      <c r="Q1007">
        <v>8981049</v>
      </c>
      <c r="R1007">
        <v>890002395848</v>
      </c>
      <c r="S1007" s="548">
        <v>5544</v>
      </c>
      <c r="T1007" s="548">
        <v>42134</v>
      </c>
    </row>
    <row r="1008" spans="1:20" x14ac:dyDescent="0.25">
      <c r="S1008" t="s">
        <v>7012</v>
      </c>
      <c r="T1008" t="s">
        <v>7013</v>
      </c>
    </row>
    <row r="1009" spans="1:20" x14ac:dyDescent="0.25">
      <c r="A1009">
        <v>7</v>
      </c>
      <c r="B1009" s="645">
        <v>43899</v>
      </c>
      <c r="C1009" s="645">
        <v>43899</v>
      </c>
      <c r="D1009">
        <v>0</v>
      </c>
      <c r="E1009">
        <v>30242275</v>
      </c>
      <c r="F1009">
        <v>30242275</v>
      </c>
      <c r="G1009">
        <v>583</v>
      </c>
      <c r="H1009" t="s">
        <v>6725</v>
      </c>
      <c r="I1009" t="s">
        <v>6757</v>
      </c>
      <c r="J1009" t="s">
        <v>3295</v>
      </c>
      <c r="K1009">
        <v>60</v>
      </c>
      <c r="L1009" s="645">
        <v>43896</v>
      </c>
      <c r="M1009" s="645">
        <v>43900</v>
      </c>
      <c r="N1009" t="s">
        <v>6727</v>
      </c>
      <c r="O1009">
        <v>5150010864</v>
      </c>
      <c r="P1009" t="s">
        <v>3081</v>
      </c>
      <c r="Q1009">
        <v>8981057</v>
      </c>
      <c r="R1009">
        <v>890002395848</v>
      </c>
      <c r="S1009" s="548">
        <v>5082</v>
      </c>
      <c r="T1009" s="548">
        <v>61195</v>
      </c>
    </row>
    <row r="1010" spans="1:20" x14ac:dyDescent="0.25">
      <c r="S1010" t="s">
        <v>7715</v>
      </c>
      <c r="T1010" t="s">
        <v>7716</v>
      </c>
    </row>
    <row r="1011" spans="1:20" x14ac:dyDescent="0.25">
      <c r="A1011">
        <v>7</v>
      </c>
      <c r="B1011" s="645">
        <v>43899</v>
      </c>
      <c r="C1011" s="645">
        <v>43899</v>
      </c>
      <c r="D1011">
        <v>0</v>
      </c>
      <c r="E1011">
        <v>30242276</v>
      </c>
      <c r="F1011">
        <v>30242276</v>
      </c>
      <c r="G1011">
        <v>583</v>
      </c>
      <c r="H1011" t="s">
        <v>6725</v>
      </c>
      <c r="I1011" t="s">
        <v>6757</v>
      </c>
      <c r="J1011" t="s">
        <v>3295</v>
      </c>
      <c r="K1011">
        <v>60</v>
      </c>
      <c r="L1011" s="645">
        <v>43896</v>
      </c>
      <c r="M1011" s="645">
        <v>43900</v>
      </c>
      <c r="N1011" t="s">
        <v>6727</v>
      </c>
      <c r="O1011">
        <v>5150002297</v>
      </c>
      <c r="P1011" t="s">
        <v>3081</v>
      </c>
      <c r="Q1011">
        <v>8981053</v>
      </c>
      <c r="R1011">
        <v>890002395848</v>
      </c>
      <c r="S1011" s="548">
        <v>1012</v>
      </c>
      <c r="T1011" s="548">
        <v>14370</v>
      </c>
    </row>
    <row r="1012" spans="1:20" x14ac:dyDescent="0.25">
      <c r="A1012">
        <v>7</v>
      </c>
      <c r="B1012" s="645">
        <v>43899</v>
      </c>
      <c r="C1012" s="645">
        <v>43899</v>
      </c>
      <c r="D1012">
        <v>0</v>
      </c>
      <c r="F1012">
        <v>30242276</v>
      </c>
      <c r="G1012">
        <v>583</v>
      </c>
      <c r="H1012" t="s">
        <v>6725</v>
      </c>
      <c r="I1012" t="s">
        <v>6757</v>
      </c>
      <c r="J1012" t="s">
        <v>3295</v>
      </c>
      <c r="K1012">
        <v>60</v>
      </c>
      <c r="L1012" s="645">
        <v>43896</v>
      </c>
      <c r="M1012" s="645">
        <v>43900</v>
      </c>
      <c r="N1012" t="s">
        <v>6727</v>
      </c>
      <c r="O1012">
        <v>5150002999</v>
      </c>
      <c r="P1012" t="s">
        <v>3081</v>
      </c>
      <c r="S1012">
        <v>457</v>
      </c>
      <c r="T1012" s="548">
        <v>3199</v>
      </c>
    </row>
    <row r="1013" spans="1:20" x14ac:dyDescent="0.25">
      <c r="A1013">
        <v>7</v>
      </c>
      <c r="B1013" s="645">
        <v>43899</v>
      </c>
      <c r="C1013" s="645">
        <v>43899</v>
      </c>
      <c r="D1013">
        <v>0</v>
      </c>
      <c r="F1013">
        <v>30242276</v>
      </c>
      <c r="G1013">
        <v>583</v>
      </c>
      <c r="H1013" t="s">
        <v>6725</v>
      </c>
      <c r="I1013" t="s">
        <v>6757</v>
      </c>
      <c r="J1013" t="s">
        <v>3295</v>
      </c>
      <c r="K1013">
        <v>60</v>
      </c>
      <c r="L1013" s="645">
        <v>43896</v>
      </c>
      <c r="M1013" s="645">
        <v>43900</v>
      </c>
      <c r="N1013" t="s">
        <v>6727</v>
      </c>
      <c r="O1013">
        <v>5150010865</v>
      </c>
      <c r="P1013" t="s">
        <v>3081</v>
      </c>
      <c r="S1013" s="548">
        <v>2905</v>
      </c>
      <c r="T1013" s="548">
        <v>22078</v>
      </c>
    </row>
    <row r="1014" spans="1:20" x14ac:dyDescent="0.25">
      <c r="S1014" t="s">
        <v>7717</v>
      </c>
      <c r="T1014" t="s">
        <v>7718</v>
      </c>
    </row>
    <row r="1015" spans="1:20" x14ac:dyDescent="0.25">
      <c r="A1015">
        <v>7</v>
      </c>
      <c r="B1015" s="645">
        <v>43901</v>
      </c>
      <c r="C1015" s="645">
        <v>43901</v>
      </c>
      <c r="D1015">
        <v>0</v>
      </c>
      <c r="E1015">
        <v>30242296</v>
      </c>
      <c r="G1015">
        <v>583</v>
      </c>
      <c r="H1015" t="s">
        <v>6725</v>
      </c>
      <c r="I1015" t="s">
        <v>6757</v>
      </c>
      <c r="J1015" t="s">
        <v>3295</v>
      </c>
      <c r="K1015">
        <v>60</v>
      </c>
      <c r="L1015" s="645">
        <v>43896</v>
      </c>
      <c r="M1015" s="645">
        <v>43901</v>
      </c>
      <c r="N1015" t="s">
        <v>6727</v>
      </c>
      <c r="O1015">
        <v>5150003116</v>
      </c>
      <c r="P1015" t="s">
        <v>3081</v>
      </c>
      <c r="Q1015">
        <v>8981061</v>
      </c>
      <c r="R1015">
        <v>890002395848</v>
      </c>
      <c r="S1015">
        <v>358</v>
      </c>
      <c r="T1015" s="548">
        <v>2327</v>
      </c>
    </row>
    <row r="1016" spans="1:20" x14ac:dyDescent="0.25">
      <c r="A1016">
        <v>7</v>
      </c>
      <c r="B1016" s="645">
        <v>43901</v>
      </c>
      <c r="C1016" s="645">
        <v>43901</v>
      </c>
      <c r="D1016">
        <v>0</v>
      </c>
      <c r="G1016">
        <v>583</v>
      </c>
      <c r="H1016" t="s">
        <v>6725</v>
      </c>
      <c r="I1016" t="s">
        <v>6757</v>
      </c>
      <c r="J1016" t="s">
        <v>3295</v>
      </c>
      <c r="K1016">
        <v>60</v>
      </c>
      <c r="L1016" s="645">
        <v>43896</v>
      </c>
      <c r="M1016" s="645">
        <v>43901</v>
      </c>
      <c r="N1016" t="s">
        <v>6727</v>
      </c>
      <c r="O1016">
        <v>5150003356</v>
      </c>
      <c r="P1016" t="s">
        <v>3081</v>
      </c>
      <c r="S1016">
        <v>628</v>
      </c>
      <c r="T1016" s="548">
        <v>4208</v>
      </c>
    </row>
    <row r="1017" spans="1:20" x14ac:dyDescent="0.25">
      <c r="A1017">
        <v>7</v>
      </c>
      <c r="B1017" s="645">
        <v>43901</v>
      </c>
      <c r="C1017" s="645">
        <v>43901</v>
      </c>
      <c r="D1017">
        <v>0</v>
      </c>
      <c r="G1017">
        <v>583</v>
      </c>
      <c r="H1017" t="s">
        <v>6725</v>
      </c>
      <c r="I1017" t="s">
        <v>6757</v>
      </c>
      <c r="J1017" t="s">
        <v>3295</v>
      </c>
      <c r="K1017">
        <v>60</v>
      </c>
      <c r="L1017" s="645">
        <v>43896</v>
      </c>
      <c r="M1017" s="645">
        <v>43901</v>
      </c>
      <c r="N1017" t="s">
        <v>6727</v>
      </c>
      <c r="O1017">
        <v>5150003535</v>
      </c>
      <c r="P1017" t="s">
        <v>3081</v>
      </c>
      <c r="S1017">
        <v>41</v>
      </c>
      <c r="T1017" s="548">
        <v>2161</v>
      </c>
    </row>
    <row r="1018" spans="1:20" x14ac:dyDescent="0.25">
      <c r="A1018">
        <v>7</v>
      </c>
      <c r="B1018" s="645">
        <v>43901</v>
      </c>
      <c r="C1018" s="645">
        <v>43901</v>
      </c>
      <c r="D1018">
        <v>0</v>
      </c>
      <c r="G1018">
        <v>583</v>
      </c>
      <c r="H1018" t="s">
        <v>6725</v>
      </c>
      <c r="I1018" t="s">
        <v>6757</v>
      </c>
      <c r="J1018" t="s">
        <v>3295</v>
      </c>
      <c r="K1018">
        <v>60</v>
      </c>
      <c r="L1018" s="645">
        <v>43896</v>
      </c>
      <c r="M1018" s="645">
        <v>43901</v>
      </c>
      <c r="N1018" t="s">
        <v>6727</v>
      </c>
      <c r="O1018">
        <v>5150003907</v>
      </c>
      <c r="P1018" t="s">
        <v>3081</v>
      </c>
      <c r="S1018">
        <v>357</v>
      </c>
      <c r="T1018" s="548">
        <v>5676</v>
      </c>
    </row>
    <row r="1019" spans="1:20" x14ac:dyDescent="0.25">
      <c r="A1019">
        <v>7</v>
      </c>
      <c r="B1019" s="645">
        <v>43901</v>
      </c>
      <c r="C1019" s="645">
        <v>43901</v>
      </c>
      <c r="D1019">
        <v>0</v>
      </c>
      <c r="G1019">
        <v>583</v>
      </c>
      <c r="H1019" t="s">
        <v>6725</v>
      </c>
      <c r="I1019" t="s">
        <v>6757</v>
      </c>
      <c r="J1019" t="s">
        <v>3295</v>
      </c>
      <c r="K1019">
        <v>60</v>
      </c>
      <c r="L1019" s="645">
        <v>43896</v>
      </c>
      <c r="M1019" s="645">
        <v>43901</v>
      </c>
      <c r="N1019" t="s">
        <v>6727</v>
      </c>
      <c r="O1019">
        <v>5150003979</v>
      </c>
      <c r="P1019" t="s">
        <v>3081</v>
      </c>
      <c r="S1019">
        <v>80</v>
      </c>
      <c r="T1019" s="548">
        <v>2232</v>
      </c>
    </row>
    <row r="1020" spans="1:20" x14ac:dyDescent="0.25">
      <c r="A1020">
        <v>7</v>
      </c>
      <c r="B1020" s="645">
        <v>43901</v>
      </c>
      <c r="C1020" s="645">
        <v>43901</v>
      </c>
      <c r="D1020">
        <v>0</v>
      </c>
      <c r="G1020">
        <v>583</v>
      </c>
      <c r="H1020" t="s">
        <v>6725</v>
      </c>
      <c r="I1020" t="s">
        <v>6757</v>
      </c>
      <c r="J1020" t="s">
        <v>3295</v>
      </c>
      <c r="K1020">
        <v>60</v>
      </c>
      <c r="L1020" s="645">
        <v>43896</v>
      </c>
      <c r="M1020" s="645">
        <v>43901</v>
      </c>
      <c r="N1020" t="s">
        <v>6727</v>
      </c>
      <c r="O1020">
        <v>5150003994</v>
      </c>
      <c r="P1020" t="s">
        <v>3081</v>
      </c>
      <c r="S1020">
        <v>272</v>
      </c>
      <c r="T1020" s="548">
        <v>3726</v>
      </c>
    </row>
    <row r="1021" spans="1:20" x14ac:dyDescent="0.25">
      <c r="A1021">
        <v>7</v>
      </c>
      <c r="B1021" s="645">
        <v>43901</v>
      </c>
      <c r="C1021" s="645">
        <v>43901</v>
      </c>
      <c r="D1021">
        <v>0</v>
      </c>
      <c r="G1021">
        <v>583</v>
      </c>
      <c r="H1021" t="s">
        <v>6725</v>
      </c>
      <c r="I1021" t="s">
        <v>6757</v>
      </c>
      <c r="J1021" t="s">
        <v>3295</v>
      </c>
      <c r="K1021">
        <v>60</v>
      </c>
      <c r="L1021" s="645">
        <v>43896</v>
      </c>
      <c r="M1021" s="645">
        <v>43901</v>
      </c>
      <c r="N1021" t="s">
        <v>6727</v>
      </c>
      <c r="O1021">
        <v>5150024358</v>
      </c>
      <c r="P1021" t="s">
        <v>3081</v>
      </c>
      <c r="S1021">
        <v>324</v>
      </c>
      <c r="T1021" s="548">
        <v>1393</v>
      </c>
    </row>
    <row r="1022" spans="1:20" x14ac:dyDescent="0.25">
      <c r="A1022">
        <v>7</v>
      </c>
      <c r="B1022" s="645">
        <v>43901</v>
      </c>
      <c r="C1022" s="645">
        <v>43901</v>
      </c>
      <c r="D1022">
        <v>0</v>
      </c>
      <c r="G1022">
        <v>583</v>
      </c>
      <c r="H1022" t="s">
        <v>6725</v>
      </c>
      <c r="I1022" t="s">
        <v>6757</v>
      </c>
      <c r="J1022" t="s">
        <v>3295</v>
      </c>
      <c r="K1022">
        <v>60</v>
      </c>
      <c r="L1022" s="645">
        <v>43896</v>
      </c>
      <c r="M1022" s="645">
        <v>43901</v>
      </c>
      <c r="N1022" t="s">
        <v>6727</v>
      </c>
      <c r="O1022">
        <v>5150040149</v>
      </c>
      <c r="P1022" t="s">
        <v>3081</v>
      </c>
      <c r="S1022">
        <v>154</v>
      </c>
      <c r="T1022">
        <v>939</v>
      </c>
    </row>
    <row r="1023" spans="1:20" x14ac:dyDescent="0.25">
      <c r="A1023">
        <v>7</v>
      </c>
      <c r="B1023" s="645">
        <v>43901</v>
      </c>
      <c r="C1023" s="645">
        <v>43901</v>
      </c>
      <c r="D1023">
        <v>0</v>
      </c>
      <c r="G1023">
        <v>583</v>
      </c>
      <c r="H1023" t="s">
        <v>6725</v>
      </c>
      <c r="I1023" t="s">
        <v>6757</v>
      </c>
      <c r="J1023" t="s">
        <v>3295</v>
      </c>
      <c r="K1023">
        <v>60</v>
      </c>
      <c r="L1023" s="645">
        <v>43896</v>
      </c>
      <c r="M1023" s="645">
        <v>43901</v>
      </c>
      <c r="N1023" t="s">
        <v>6727</v>
      </c>
      <c r="O1023">
        <v>6984806783</v>
      </c>
      <c r="P1023" t="s">
        <v>3081</v>
      </c>
      <c r="S1023">
        <v>84</v>
      </c>
      <c r="T1023" s="548">
        <v>1974</v>
      </c>
    </row>
    <row r="1024" spans="1:20" x14ac:dyDescent="0.25">
      <c r="S1024" t="s">
        <v>7719</v>
      </c>
      <c r="T1024" t="s">
        <v>7720</v>
      </c>
    </row>
    <row r="1025" spans="1:20" x14ac:dyDescent="0.25">
      <c r="A1025">
        <v>7</v>
      </c>
      <c r="B1025" s="645">
        <v>43901</v>
      </c>
      <c r="C1025" s="645">
        <v>43899</v>
      </c>
      <c r="D1025">
        <v>-2</v>
      </c>
      <c r="E1025">
        <v>30242940</v>
      </c>
      <c r="G1025">
        <v>69</v>
      </c>
      <c r="H1025" t="s">
        <v>6752</v>
      </c>
      <c r="I1025" t="s">
        <v>6753</v>
      </c>
      <c r="J1025" t="s">
        <v>6754</v>
      </c>
      <c r="K1025">
        <v>60</v>
      </c>
      <c r="L1025" s="645">
        <v>43899</v>
      </c>
      <c r="M1025" s="645">
        <v>43902</v>
      </c>
      <c r="O1025">
        <v>69153</v>
      </c>
      <c r="P1025" t="s">
        <v>3081</v>
      </c>
      <c r="S1025">
        <v>600</v>
      </c>
      <c r="T1025" s="548">
        <v>15000</v>
      </c>
    </row>
    <row r="1026" spans="1:20" x14ac:dyDescent="0.25">
      <c r="A1026">
        <v>7</v>
      </c>
      <c r="B1026" s="645">
        <v>43901</v>
      </c>
      <c r="C1026" s="645">
        <v>43899</v>
      </c>
      <c r="D1026">
        <v>-2</v>
      </c>
      <c r="G1026">
        <v>69</v>
      </c>
      <c r="H1026" t="s">
        <v>6752</v>
      </c>
      <c r="I1026" t="s">
        <v>6753</v>
      </c>
      <c r="J1026" t="s">
        <v>6754</v>
      </c>
      <c r="K1026">
        <v>60</v>
      </c>
      <c r="L1026" s="645">
        <v>43899</v>
      </c>
      <c r="M1026" s="645">
        <v>43902</v>
      </c>
      <c r="O1026">
        <v>69154</v>
      </c>
      <c r="P1026" t="s">
        <v>3081</v>
      </c>
      <c r="S1026">
        <v>756</v>
      </c>
      <c r="T1026" s="548">
        <v>3024</v>
      </c>
    </row>
    <row r="1027" spans="1:20" x14ac:dyDescent="0.25">
      <c r="A1027">
        <v>7</v>
      </c>
      <c r="B1027" s="645">
        <v>43901</v>
      </c>
      <c r="C1027" s="645">
        <v>43899</v>
      </c>
      <c r="D1027">
        <v>-2</v>
      </c>
      <c r="G1027">
        <v>69</v>
      </c>
      <c r="H1027" t="s">
        <v>6752</v>
      </c>
      <c r="I1027" t="s">
        <v>6753</v>
      </c>
      <c r="J1027" t="s">
        <v>6754</v>
      </c>
      <c r="K1027">
        <v>60</v>
      </c>
      <c r="L1027" s="645">
        <v>43899</v>
      </c>
      <c r="M1027" s="645">
        <v>43902</v>
      </c>
      <c r="O1027">
        <v>69155</v>
      </c>
      <c r="P1027" t="s">
        <v>3081</v>
      </c>
      <c r="S1027">
        <v>600</v>
      </c>
      <c r="T1027">
        <v>600</v>
      </c>
    </row>
    <row r="1028" spans="1:20" x14ac:dyDescent="0.25">
      <c r="S1028" t="s">
        <v>6826</v>
      </c>
      <c r="T1028" t="s">
        <v>6827</v>
      </c>
    </row>
    <row r="1029" spans="1:20" x14ac:dyDescent="0.25">
      <c r="A1029">
        <v>7</v>
      </c>
      <c r="B1029" s="645">
        <v>43901</v>
      </c>
      <c r="C1029" s="645">
        <v>43901</v>
      </c>
      <c r="D1029">
        <v>0</v>
      </c>
      <c r="E1029">
        <v>30243528</v>
      </c>
      <c r="G1029">
        <v>583</v>
      </c>
      <c r="H1029" t="s">
        <v>6725</v>
      </c>
      <c r="I1029" t="s">
        <v>6757</v>
      </c>
      <c r="J1029" t="s">
        <v>3295</v>
      </c>
      <c r="K1029">
        <v>60</v>
      </c>
      <c r="L1029" s="645">
        <v>43900</v>
      </c>
      <c r="M1029" s="645">
        <v>43902</v>
      </c>
      <c r="N1029" t="s">
        <v>6727</v>
      </c>
      <c r="O1029">
        <v>6984806110</v>
      </c>
      <c r="P1029" t="s">
        <v>6726</v>
      </c>
      <c r="Q1029">
        <v>8986197</v>
      </c>
      <c r="R1029">
        <v>890002395848</v>
      </c>
      <c r="S1029">
        <v>19</v>
      </c>
      <c r="T1029" s="548">
        <v>43605</v>
      </c>
    </row>
    <row r="1030" spans="1:20" x14ac:dyDescent="0.25">
      <c r="S1030" t="s">
        <v>6976</v>
      </c>
      <c r="T1030" t="s">
        <v>6977</v>
      </c>
    </row>
    <row r="1031" spans="1:20" x14ac:dyDescent="0.25">
      <c r="A1031">
        <v>7</v>
      </c>
      <c r="B1031" s="645">
        <v>43901</v>
      </c>
      <c r="C1031" s="645">
        <v>43901</v>
      </c>
      <c r="D1031">
        <v>0</v>
      </c>
      <c r="E1031">
        <v>30243533</v>
      </c>
      <c r="G1031">
        <v>583</v>
      </c>
      <c r="H1031" t="s">
        <v>6725</v>
      </c>
      <c r="I1031" t="s">
        <v>6757</v>
      </c>
      <c r="J1031" t="s">
        <v>3295</v>
      </c>
      <c r="K1031">
        <v>60</v>
      </c>
      <c r="L1031" s="645">
        <v>43900</v>
      </c>
      <c r="M1031" s="645">
        <v>43902</v>
      </c>
      <c r="N1031" t="s">
        <v>6727</v>
      </c>
      <c r="O1031">
        <v>5150003979</v>
      </c>
      <c r="P1031" t="s">
        <v>3081</v>
      </c>
      <c r="Q1031">
        <v>8986207</v>
      </c>
      <c r="R1031">
        <v>890002395848</v>
      </c>
      <c r="S1031" s="548">
        <v>1520</v>
      </c>
      <c r="T1031" s="548">
        <v>42408</v>
      </c>
    </row>
    <row r="1032" spans="1:20" x14ac:dyDescent="0.25">
      <c r="S1032" t="s">
        <v>6857</v>
      </c>
      <c r="T1032" t="s">
        <v>6858</v>
      </c>
    </row>
    <row r="1033" spans="1:20" x14ac:dyDescent="0.25">
      <c r="A1033">
        <v>7</v>
      </c>
      <c r="B1033" s="645">
        <v>43901</v>
      </c>
      <c r="C1033" s="645">
        <v>43901</v>
      </c>
      <c r="D1033">
        <v>0</v>
      </c>
      <c r="E1033">
        <v>30243535</v>
      </c>
      <c r="G1033">
        <v>583</v>
      </c>
      <c r="H1033" t="s">
        <v>6725</v>
      </c>
      <c r="I1033" t="s">
        <v>6757</v>
      </c>
      <c r="J1033" t="s">
        <v>3295</v>
      </c>
      <c r="K1033">
        <v>60</v>
      </c>
      <c r="L1033" s="645">
        <v>43900</v>
      </c>
      <c r="M1033" s="645">
        <v>43902</v>
      </c>
      <c r="N1033" t="s">
        <v>6727</v>
      </c>
      <c r="O1033">
        <v>5150003979</v>
      </c>
      <c r="P1033" t="s">
        <v>3081</v>
      </c>
      <c r="Q1033">
        <v>8986209</v>
      </c>
      <c r="R1033">
        <v>890002395848</v>
      </c>
      <c r="S1033" s="548">
        <v>1520</v>
      </c>
      <c r="T1033" s="548">
        <v>42408</v>
      </c>
    </row>
    <row r="1034" spans="1:20" x14ac:dyDescent="0.25">
      <c r="S1034" t="s">
        <v>6857</v>
      </c>
      <c r="T1034" t="s">
        <v>6858</v>
      </c>
    </row>
    <row r="1035" spans="1:20" x14ac:dyDescent="0.25">
      <c r="A1035">
        <v>7</v>
      </c>
      <c r="B1035" s="645">
        <v>43901</v>
      </c>
      <c r="C1035" s="645">
        <v>43901</v>
      </c>
      <c r="D1035">
        <v>0</v>
      </c>
      <c r="E1035">
        <v>30243537</v>
      </c>
      <c r="G1035">
        <v>583</v>
      </c>
      <c r="H1035" t="s">
        <v>6725</v>
      </c>
      <c r="I1035" t="s">
        <v>6757</v>
      </c>
      <c r="J1035" t="s">
        <v>3295</v>
      </c>
      <c r="K1035">
        <v>60</v>
      </c>
      <c r="L1035" s="645">
        <v>43900</v>
      </c>
      <c r="M1035" s="645">
        <v>43902</v>
      </c>
      <c r="N1035" t="s">
        <v>6727</v>
      </c>
      <c r="O1035">
        <v>6984806110</v>
      </c>
      <c r="P1035" t="s">
        <v>6726</v>
      </c>
      <c r="Q1035">
        <v>8986199</v>
      </c>
      <c r="R1035">
        <v>890002395848</v>
      </c>
      <c r="S1035">
        <v>19</v>
      </c>
      <c r="T1035" s="548">
        <v>43605</v>
      </c>
    </row>
    <row r="1036" spans="1:20" x14ac:dyDescent="0.25">
      <c r="S1036" t="s">
        <v>6976</v>
      </c>
      <c r="T1036" t="s">
        <v>6977</v>
      </c>
    </row>
    <row r="1037" spans="1:20" x14ac:dyDescent="0.25">
      <c r="A1037">
        <v>7</v>
      </c>
      <c r="B1037" s="645">
        <v>43902</v>
      </c>
      <c r="C1037" s="645">
        <v>43902</v>
      </c>
      <c r="D1037">
        <v>0</v>
      </c>
      <c r="E1037">
        <v>30243539</v>
      </c>
      <c r="G1037">
        <v>583</v>
      </c>
      <c r="H1037" t="s">
        <v>6725</v>
      </c>
      <c r="I1037" t="s">
        <v>6757</v>
      </c>
      <c r="J1037" t="s">
        <v>3295</v>
      </c>
      <c r="K1037">
        <v>60</v>
      </c>
      <c r="L1037" s="645">
        <v>43900</v>
      </c>
      <c r="M1037" s="645">
        <v>43902</v>
      </c>
      <c r="N1037" t="s">
        <v>6727</v>
      </c>
      <c r="O1037">
        <v>5150005125</v>
      </c>
      <c r="P1037" t="s">
        <v>3081</v>
      </c>
      <c r="Q1037">
        <v>8986203</v>
      </c>
      <c r="R1037">
        <v>890002395848</v>
      </c>
      <c r="S1037">
        <v>918</v>
      </c>
      <c r="T1037" s="548">
        <v>42503</v>
      </c>
    </row>
    <row r="1038" spans="1:20" x14ac:dyDescent="0.25">
      <c r="S1038" t="s">
        <v>6974</v>
      </c>
      <c r="T1038" t="s">
        <v>6975</v>
      </c>
    </row>
    <row r="1039" spans="1:20" x14ac:dyDescent="0.25">
      <c r="A1039">
        <v>7</v>
      </c>
      <c r="B1039" s="645">
        <v>43902</v>
      </c>
      <c r="C1039" s="645">
        <v>43902</v>
      </c>
      <c r="D1039">
        <v>0</v>
      </c>
      <c r="E1039">
        <v>30243544</v>
      </c>
      <c r="G1039">
        <v>583</v>
      </c>
      <c r="H1039" t="s">
        <v>6725</v>
      </c>
      <c r="I1039" t="s">
        <v>6757</v>
      </c>
      <c r="J1039" t="s">
        <v>3295</v>
      </c>
      <c r="K1039">
        <v>60</v>
      </c>
      <c r="L1039" s="645">
        <v>43900</v>
      </c>
      <c r="M1039" s="645">
        <v>43902</v>
      </c>
      <c r="N1039" t="s">
        <v>6727</v>
      </c>
      <c r="O1039">
        <v>5150005122</v>
      </c>
      <c r="P1039" t="s">
        <v>3081</v>
      </c>
      <c r="Q1039">
        <v>8986205</v>
      </c>
      <c r="R1039">
        <v>890002395848</v>
      </c>
      <c r="S1039">
        <v>918</v>
      </c>
      <c r="T1039" s="548">
        <v>42503</v>
      </c>
    </row>
    <row r="1040" spans="1:20" x14ac:dyDescent="0.25">
      <c r="S1040" t="s">
        <v>6974</v>
      </c>
      <c r="T1040" t="s">
        <v>6975</v>
      </c>
    </row>
    <row r="1041" spans="1:20" x14ac:dyDescent="0.25">
      <c r="A1041">
        <v>7</v>
      </c>
      <c r="B1041" s="645">
        <v>43902</v>
      </c>
      <c r="C1041" s="645">
        <v>43902</v>
      </c>
      <c r="D1041">
        <v>0</v>
      </c>
      <c r="E1041">
        <v>30243545</v>
      </c>
      <c r="G1041">
        <v>583</v>
      </c>
      <c r="H1041" t="s">
        <v>6725</v>
      </c>
      <c r="I1041" t="s">
        <v>6757</v>
      </c>
      <c r="J1041" t="s">
        <v>3295</v>
      </c>
      <c r="K1041">
        <v>60</v>
      </c>
      <c r="L1041" s="645">
        <v>43900</v>
      </c>
      <c r="M1041" s="645">
        <v>43902</v>
      </c>
      <c r="N1041" t="s">
        <v>6727</v>
      </c>
      <c r="O1041">
        <v>6984806361</v>
      </c>
      <c r="P1041" t="s">
        <v>3081</v>
      </c>
      <c r="Q1041">
        <v>8986201</v>
      </c>
      <c r="R1041">
        <v>890002395848</v>
      </c>
      <c r="S1041" s="548">
        <v>1848</v>
      </c>
      <c r="T1041" s="548">
        <v>43058</v>
      </c>
    </row>
    <row r="1042" spans="1:20" x14ac:dyDescent="0.25">
      <c r="S1042" t="s">
        <v>6800</v>
      </c>
      <c r="T1042" t="s">
        <v>6801</v>
      </c>
    </row>
    <row r="1043" spans="1:20" x14ac:dyDescent="0.25">
      <c r="A1043">
        <v>7</v>
      </c>
      <c r="B1043" s="645">
        <v>43901</v>
      </c>
      <c r="C1043" s="645">
        <v>43901</v>
      </c>
      <c r="D1043">
        <v>0</v>
      </c>
      <c r="E1043">
        <v>30243547</v>
      </c>
      <c r="G1043">
        <v>583</v>
      </c>
      <c r="H1043" t="s">
        <v>6725</v>
      </c>
      <c r="I1043" t="s">
        <v>6757</v>
      </c>
      <c r="J1043" t="s">
        <v>3295</v>
      </c>
      <c r="K1043">
        <v>60</v>
      </c>
      <c r="L1043" s="645">
        <v>43900</v>
      </c>
      <c r="M1043" s="645">
        <v>43902</v>
      </c>
      <c r="N1043" t="s">
        <v>6727</v>
      </c>
      <c r="O1043">
        <v>5150003979</v>
      </c>
      <c r="P1043" t="s">
        <v>3081</v>
      </c>
      <c r="Q1043">
        <v>8986211</v>
      </c>
      <c r="R1043">
        <v>890002395848</v>
      </c>
      <c r="S1043" s="548">
        <v>1520</v>
      </c>
      <c r="T1043" s="548">
        <v>42408</v>
      </c>
    </row>
    <row r="1044" spans="1:20" x14ac:dyDescent="0.25">
      <c r="S1044" t="s">
        <v>6857</v>
      </c>
      <c r="T1044" t="s">
        <v>6858</v>
      </c>
    </row>
    <row r="1045" spans="1:20" x14ac:dyDescent="0.25">
      <c r="A1045">
        <v>7</v>
      </c>
      <c r="B1045" s="645">
        <v>43903</v>
      </c>
      <c r="C1045" s="645">
        <v>43901</v>
      </c>
      <c r="D1045">
        <v>-2</v>
      </c>
      <c r="E1045">
        <v>30243749</v>
      </c>
      <c r="G1045">
        <v>69</v>
      </c>
      <c r="H1045" t="s">
        <v>6752</v>
      </c>
      <c r="I1045" t="s">
        <v>6753</v>
      </c>
      <c r="J1045" t="s">
        <v>6754</v>
      </c>
      <c r="K1045">
        <v>60</v>
      </c>
      <c r="L1045" s="645">
        <v>43901</v>
      </c>
      <c r="M1045" s="645">
        <v>43904</v>
      </c>
      <c r="O1045">
        <v>69153</v>
      </c>
      <c r="P1045" t="s">
        <v>3081</v>
      </c>
      <c r="S1045">
        <v>600</v>
      </c>
      <c r="T1045" s="548">
        <v>15000</v>
      </c>
    </row>
    <row r="1046" spans="1:20" x14ac:dyDescent="0.25">
      <c r="A1046">
        <v>7</v>
      </c>
      <c r="B1046" s="645">
        <v>43903</v>
      </c>
      <c r="C1046" s="645">
        <v>43901</v>
      </c>
      <c r="D1046">
        <v>-2</v>
      </c>
      <c r="G1046">
        <v>69</v>
      </c>
      <c r="H1046" t="s">
        <v>6752</v>
      </c>
      <c r="I1046" t="s">
        <v>6753</v>
      </c>
      <c r="J1046" t="s">
        <v>6754</v>
      </c>
      <c r="K1046">
        <v>60</v>
      </c>
      <c r="L1046" s="645">
        <v>43901</v>
      </c>
      <c r="M1046" s="645">
        <v>43904</v>
      </c>
      <c r="O1046">
        <v>69154</v>
      </c>
      <c r="P1046" t="s">
        <v>3081</v>
      </c>
      <c r="S1046">
        <v>740</v>
      </c>
      <c r="T1046" s="548">
        <v>2960</v>
      </c>
    </row>
    <row r="1047" spans="1:20" x14ac:dyDescent="0.25">
      <c r="A1047">
        <v>7</v>
      </c>
      <c r="B1047" s="645">
        <v>43903</v>
      </c>
      <c r="C1047" s="645">
        <v>43901</v>
      </c>
      <c r="D1047">
        <v>-2</v>
      </c>
      <c r="G1047">
        <v>69</v>
      </c>
      <c r="H1047" t="s">
        <v>6752</v>
      </c>
      <c r="I1047" t="s">
        <v>6753</v>
      </c>
      <c r="J1047" t="s">
        <v>6754</v>
      </c>
      <c r="K1047">
        <v>60</v>
      </c>
      <c r="L1047" s="645">
        <v>43901</v>
      </c>
      <c r="M1047" s="645">
        <v>43904</v>
      </c>
      <c r="O1047">
        <v>69155</v>
      </c>
      <c r="P1047" t="s">
        <v>3081</v>
      </c>
      <c r="S1047">
        <v>600</v>
      </c>
      <c r="T1047">
        <v>600</v>
      </c>
    </row>
    <row r="1048" spans="1:20" x14ac:dyDescent="0.25">
      <c r="S1048" t="s">
        <v>7721</v>
      </c>
      <c r="T1048" t="s">
        <v>7722</v>
      </c>
    </row>
    <row r="1049" spans="1:20" x14ac:dyDescent="0.25">
      <c r="A1049">
        <v>7</v>
      </c>
      <c r="B1049" s="645">
        <v>43902</v>
      </c>
      <c r="C1049" s="645">
        <v>43902</v>
      </c>
      <c r="D1049">
        <v>0</v>
      </c>
      <c r="E1049">
        <v>30244179</v>
      </c>
      <c r="G1049">
        <v>583</v>
      </c>
      <c r="H1049" t="s">
        <v>6725</v>
      </c>
      <c r="I1049" t="s">
        <v>6757</v>
      </c>
      <c r="J1049" t="s">
        <v>3295</v>
      </c>
      <c r="K1049">
        <v>60</v>
      </c>
      <c r="L1049" s="645">
        <v>43901</v>
      </c>
      <c r="M1049" s="645">
        <v>43903</v>
      </c>
      <c r="N1049" t="s">
        <v>6727</v>
      </c>
      <c r="O1049">
        <v>5150005122</v>
      </c>
      <c r="P1049" t="s">
        <v>3081</v>
      </c>
      <c r="Q1049">
        <v>8988865</v>
      </c>
      <c r="R1049">
        <v>890002395848</v>
      </c>
      <c r="S1049">
        <v>362</v>
      </c>
      <c r="T1049" s="548">
        <v>16761</v>
      </c>
    </row>
    <row r="1050" spans="1:20" x14ac:dyDescent="0.25">
      <c r="A1050">
        <v>7</v>
      </c>
      <c r="B1050" s="645">
        <v>43902</v>
      </c>
      <c r="C1050" s="645">
        <v>43902</v>
      </c>
      <c r="D1050">
        <v>0</v>
      </c>
      <c r="G1050">
        <v>583</v>
      </c>
      <c r="H1050" t="s">
        <v>6725</v>
      </c>
      <c r="I1050" t="s">
        <v>6757</v>
      </c>
      <c r="J1050" t="s">
        <v>3295</v>
      </c>
      <c r="K1050">
        <v>60</v>
      </c>
      <c r="L1050" s="645">
        <v>43901</v>
      </c>
      <c r="M1050" s="645">
        <v>43903</v>
      </c>
      <c r="N1050" t="s">
        <v>6727</v>
      </c>
      <c r="O1050">
        <v>6984806270</v>
      </c>
      <c r="P1050" t="s">
        <v>3081</v>
      </c>
      <c r="S1050">
        <v>492</v>
      </c>
      <c r="T1050" s="548">
        <v>12300</v>
      </c>
    </row>
    <row r="1051" spans="1:20" x14ac:dyDescent="0.25">
      <c r="A1051">
        <v>7</v>
      </c>
      <c r="B1051" s="645">
        <v>43902</v>
      </c>
      <c r="C1051" s="645">
        <v>43902</v>
      </c>
      <c r="D1051">
        <v>0</v>
      </c>
      <c r="G1051">
        <v>583</v>
      </c>
      <c r="H1051" t="s">
        <v>6725</v>
      </c>
      <c r="I1051" t="s">
        <v>6757</v>
      </c>
      <c r="J1051" t="s">
        <v>3295</v>
      </c>
      <c r="K1051">
        <v>60</v>
      </c>
      <c r="L1051" s="645">
        <v>43901</v>
      </c>
      <c r="M1051" s="645">
        <v>43903</v>
      </c>
      <c r="N1051" t="s">
        <v>6727</v>
      </c>
      <c r="O1051">
        <v>6984806288</v>
      </c>
      <c r="P1051" t="s">
        <v>3081</v>
      </c>
      <c r="S1051">
        <v>191</v>
      </c>
      <c r="T1051" s="548">
        <v>4775</v>
      </c>
    </row>
    <row r="1052" spans="1:20" x14ac:dyDescent="0.25">
      <c r="A1052">
        <v>7</v>
      </c>
      <c r="B1052" s="645">
        <v>43902</v>
      </c>
      <c r="C1052" s="645">
        <v>43902</v>
      </c>
      <c r="D1052">
        <v>0</v>
      </c>
      <c r="G1052">
        <v>583</v>
      </c>
      <c r="H1052" t="s">
        <v>6725</v>
      </c>
      <c r="I1052" t="s">
        <v>6757</v>
      </c>
      <c r="J1052" t="s">
        <v>3295</v>
      </c>
      <c r="K1052">
        <v>60</v>
      </c>
      <c r="L1052" s="645">
        <v>43901</v>
      </c>
      <c r="M1052" s="645">
        <v>43903</v>
      </c>
      <c r="N1052" t="s">
        <v>6727</v>
      </c>
      <c r="O1052">
        <v>6984806361</v>
      </c>
      <c r="P1052" t="s">
        <v>3081</v>
      </c>
      <c r="S1052">
        <v>199</v>
      </c>
      <c r="T1052" s="548">
        <v>4637</v>
      </c>
    </row>
    <row r="1053" spans="1:20" x14ac:dyDescent="0.25">
      <c r="S1053" t="s">
        <v>7723</v>
      </c>
      <c r="T1053" t="s">
        <v>7724</v>
      </c>
    </row>
    <row r="1054" spans="1:20" x14ac:dyDescent="0.25">
      <c r="A1054">
        <v>7</v>
      </c>
      <c r="B1054" s="645">
        <v>43902</v>
      </c>
      <c r="C1054" s="645">
        <v>43902</v>
      </c>
      <c r="D1054">
        <v>0</v>
      </c>
      <c r="E1054">
        <v>30244182</v>
      </c>
      <c r="G1054">
        <v>583</v>
      </c>
      <c r="H1054" t="s">
        <v>6725</v>
      </c>
      <c r="I1054" t="s">
        <v>6757</v>
      </c>
      <c r="J1054" t="s">
        <v>3295</v>
      </c>
      <c r="K1054">
        <v>60</v>
      </c>
      <c r="L1054" s="645">
        <v>43901</v>
      </c>
      <c r="M1054" s="645">
        <v>43903</v>
      </c>
      <c r="N1054" t="s">
        <v>6727</v>
      </c>
      <c r="O1054">
        <v>5150003979</v>
      </c>
      <c r="P1054" t="s">
        <v>3081</v>
      </c>
      <c r="Q1054">
        <v>8988867</v>
      </c>
      <c r="R1054">
        <v>890002395848</v>
      </c>
      <c r="S1054">
        <v>480</v>
      </c>
      <c r="T1054" s="548">
        <v>13392</v>
      </c>
    </row>
    <row r="1055" spans="1:20" x14ac:dyDescent="0.25">
      <c r="A1055">
        <v>7</v>
      </c>
      <c r="B1055" s="645">
        <v>43902</v>
      </c>
      <c r="C1055" s="645">
        <v>43902</v>
      </c>
      <c r="D1055">
        <v>0</v>
      </c>
      <c r="G1055">
        <v>583</v>
      </c>
      <c r="H1055" t="s">
        <v>6725</v>
      </c>
      <c r="I1055" t="s">
        <v>6757</v>
      </c>
      <c r="J1055" t="s">
        <v>3295</v>
      </c>
      <c r="K1055">
        <v>60</v>
      </c>
      <c r="L1055" s="645">
        <v>43901</v>
      </c>
      <c r="M1055" s="645">
        <v>43903</v>
      </c>
      <c r="N1055" t="s">
        <v>6727</v>
      </c>
      <c r="O1055">
        <v>5150040126</v>
      </c>
      <c r="P1055" t="s">
        <v>3081</v>
      </c>
      <c r="S1055">
        <v>132</v>
      </c>
      <c r="T1055" s="548">
        <v>1399</v>
      </c>
    </row>
    <row r="1056" spans="1:20" x14ac:dyDescent="0.25">
      <c r="A1056">
        <v>7</v>
      </c>
      <c r="B1056" s="645">
        <v>43902</v>
      </c>
      <c r="C1056" s="645">
        <v>43902</v>
      </c>
      <c r="D1056">
        <v>0</v>
      </c>
      <c r="G1056">
        <v>583</v>
      </c>
      <c r="H1056" t="s">
        <v>6725</v>
      </c>
      <c r="I1056" t="s">
        <v>6757</v>
      </c>
      <c r="J1056" t="s">
        <v>3295</v>
      </c>
      <c r="K1056">
        <v>60</v>
      </c>
      <c r="L1056" s="645">
        <v>43901</v>
      </c>
      <c r="M1056" s="645">
        <v>43903</v>
      </c>
      <c r="N1056" t="s">
        <v>6727</v>
      </c>
      <c r="O1056">
        <v>6984806783</v>
      </c>
      <c r="P1056" t="s">
        <v>3081</v>
      </c>
      <c r="S1056" s="548">
        <v>1078</v>
      </c>
      <c r="T1056" s="548">
        <v>25333</v>
      </c>
    </row>
    <row r="1057" spans="1:20" x14ac:dyDescent="0.25">
      <c r="S1057" t="s">
        <v>7725</v>
      </c>
      <c r="T1057" t="s">
        <v>7726</v>
      </c>
    </row>
    <row r="1058" spans="1:20" x14ac:dyDescent="0.25">
      <c r="A1058">
        <v>7</v>
      </c>
      <c r="B1058" s="645">
        <v>43903</v>
      </c>
      <c r="C1058" s="645">
        <v>43903</v>
      </c>
      <c r="D1058">
        <v>0</v>
      </c>
      <c r="E1058">
        <v>30244183</v>
      </c>
      <c r="G1058">
        <v>583</v>
      </c>
      <c r="H1058" t="s">
        <v>6725</v>
      </c>
      <c r="I1058" t="s">
        <v>6757</v>
      </c>
      <c r="J1058" t="s">
        <v>3295</v>
      </c>
      <c r="K1058">
        <v>60</v>
      </c>
      <c r="L1058" s="645">
        <v>43901</v>
      </c>
      <c r="M1058" s="645">
        <v>43903</v>
      </c>
      <c r="N1058" t="s">
        <v>6727</v>
      </c>
      <c r="O1058">
        <v>5150040126</v>
      </c>
      <c r="P1058" t="s">
        <v>3081</v>
      </c>
      <c r="Q1058">
        <v>8988869</v>
      </c>
      <c r="R1058">
        <v>890002395848</v>
      </c>
      <c r="S1058" s="548">
        <v>3121</v>
      </c>
      <c r="T1058" s="548">
        <v>33083</v>
      </c>
    </row>
    <row r="1059" spans="1:20" x14ac:dyDescent="0.25">
      <c r="S1059" t="s">
        <v>7727</v>
      </c>
      <c r="T1059" t="s">
        <v>7728</v>
      </c>
    </row>
    <row r="1060" spans="1:20" x14ac:dyDescent="0.25">
      <c r="A1060">
        <v>7</v>
      </c>
      <c r="B1060" s="645">
        <v>43902</v>
      </c>
      <c r="C1060" s="645">
        <v>43902</v>
      </c>
      <c r="D1060">
        <v>0</v>
      </c>
      <c r="E1060">
        <v>30244184</v>
      </c>
      <c r="G1060">
        <v>583</v>
      </c>
      <c r="H1060" t="s">
        <v>6725</v>
      </c>
      <c r="I1060" t="s">
        <v>6757</v>
      </c>
      <c r="J1060" t="s">
        <v>3295</v>
      </c>
      <c r="K1060">
        <v>60</v>
      </c>
      <c r="L1060" s="645">
        <v>43901</v>
      </c>
      <c r="M1060" s="645">
        <v>43903</v>
      </c>
      <c r="N1060" t="s">
        <v>6727</v>
      </c>
      <c r="O1060">
        <v>5150005125</v>
      </c>
      <c r="P1060" t="s">
        <v>3081</v>
      </c>
      <c r="Q1060">
        <v>8988871</v>
      </c>
      <c r="R1060">
        <v>890002395848</v>
      </c>
      <c r="S1060">
        <v>327</v>
      </c>
      <c r="T1060" s="548">
        <v>15140</v>
      </c>
    </row>
    <row r="1061" spans="1:20" x14ac:dyDescent="0.25">
      <c r="A1061">
        <v>7</v>
      </c>
      <c r="B1061" s="645">
        <v>43902</v>
      </c>
      <c r="C1061" s="645">
        <v>43902</v>
      </c>
      <c r="D1061">
        <v>0</v>
      </c>
      <c r="G1061">
        <v>583</v>
      </c>
      <c r="H1061" t="s">
        <v>6725</v>
      </c>
      <c r="I1061" t="s">
        <v>6757</v>
      </c>
      <c r="J1061" t="s">
        <v>3295</v>
      </c>
      <c r="K1061">
        <v>60</v>
      </c>
      <c r="L1061" s="645">
        <v>43901</v>
      </c>
      <c r="M1061" s="645">
        <v>43903</v>
      </c>
      <c r="N1061" t="s">
        <v>6727</v>
      </c>
      <c r="O1061">
        <v>5150040125</v>
      </c>
      <c r="P1061" t="s">
        <v>3081</v>
      </c>
      <c r="S1061" s="548">
        <v>2198</v>
      </c>
      <c r="T1061" s="548">
        <v>15386</v>
      </c>
    </row>
    <row r="1062" spans="1:20" x14ac:dyDescent="0.25">
      <c r="S1062" t="s">
        <v>7729</v>
      </c>
      <c r="T1062" t="s">
        <v>7730</v>
      </c>
    </row>
    <row r="1063" spans="1:20" x14ac:dyDescent="0.25">
      <c r="A1063">
        <v>7</v>
      </c>
      <c r="B1063" s="645">
        <v>43902</v>
      </c>
      <c r="C1063" s="645">
        <v>43902</v>
      </c>
      <c r="D1063">
        <v>0</v>
      </c>
      <c r="E1063">
        <v>30244185</v>
      </c>
      <c r="G1063">
        <v>583</v>
      </c>
      <c r="H1063" t="s">
        <v>6725</v>
      </c>
      <c r="I1063" t="s">
        <v>6757</v>
      </c>
      <c r="J1063" t="s">
        <v>3295</v>
      </c>
      <c r="K1063">
        <v>60</v>
      </c>
      <c r="L1063" s="645">
        <v>43901</v>
      </c>
      <c r="M1063" s="645">
        <v>43903</v>
      </c>
      <c r="N1063" t="s">
        <v>6727</v>
      </c>
      <c r="O1063">
        <v>6984806288</v>
      </c>
      <c r="P1063" t="s">
        <v>3081</v>
      </c>
      <c r="Q1063">
        <v>8988859</v>
      </c>
      <c r="R1063">
        <v>890002395848</v>
      </c>
      <c r="S1063" s="548">
        <v>1680</v>
      </c>
      <c r="T1063" s="548">
        <v>42000</v>
      </c>
    </row>
    <row r="1064" spans="1:20" x14ac:dyDescent="0.25">
      <c r="S1064" t="s">
        <v>6796</v>
      </c>
      <c r="T1064" t="s">
        <v>6797</v>
      </c>
    </row>
    <row r="1065" spans="1:20" x14ac:dyDescent="0.25">
      <c r="A1065">
        <v>7</v>
      </c>
      <c r="B1065" s="645">
        <v>43902</v>
      </c>
      <c r="C1065" s="645">
        <v>43902</v>
      </c>
      <c r="D1065">
        <v>0</v>
      </c>
      <c r="E1065">
        <v>30244186</v>
      </c>
      <c r="G1065">
        <v>583</v>
      </c>
      <c r="H1065" t="s">
        <v>6725</v>
      </c>
      <c r="I1065" t="s">
        <v>6757</v>
      </c>
      <c r="J1065" t="s">
        <v>3295</v>
      </c>
      <c r="K1065">
        <v>60</v>
      </c>
      <c r="L1065" s="645">
        <v>43901</v>
      </c>
      <c r="M1065" s="645">
        <v>43903</v>
      </c>
      <c r="N1065" t="s">
        <v>6727</v>
      </c>
      <c r="O1065">
        <v>6984806270</v>
      </c>
      <c r="P1065" t="s">
        <v>3081</v>
      </c>
      <c r="Q1065">
        <v>8988861</v>
      </c>
      <c r="R1065">
        <v>890002395848</v>
      </c>
      <c r="S1065" s="548">
        <v>1680</v>
      </c>
      <c r="T1065" s="548">
        <v>42000</v>
      </c>
    </row>
    <row r="1066" spans="1:20" x14ac:dyDescent="0.25">
      <c r="S1066" t="s">
        <v>6796</v>
      </c>
      <c r="T1066" t="s">
        <v>6797</v>
      </c>
    </row>
    <row r="1067" spans="1:20" x14ac:dyDescent="0.25">
      <c r="A1067">
        <v>7</v>
      </c>
      <c r="B1067" s="645">
        <v>43903</v>
      </c>
      <c r="C1067" s="645">
        <v>43903</v>
      </c>
      <c r="D1067">
        <v>0</v>
      </c>
      <c r="E1067">
        <v>30244187</v>
      </c>
      <c r="G1067">
        <v>583</v>
      </c>
      <c r="H1067" t="s">
        <v>6725</v>
      </c>
      <c r="I1067" t="s">
        <v>6757</v>
      </c>
      <c r="J1067" t="s">
        <v>3295</v>
      </c>
      <c r="K1067">
        <v>60</v>
      </c>
      <c r="L1067" s="645">
        <v>43901</v>
      </c>
      <c r="M1067" s="645">
        <v>43903</v>
      </c>
      <c r="N1067" t="s">
        <v>6727</v>
      </c>
      <c r="O1067">
        <v>5150078276</v>
      </c>
      <c r="P1067" t="s">
        <v>3081</v>
      </c>
      <c r="Q1067">
        <v>8989477</v>
      </c>
      <c r="R1067">
        <v>890002395848</v>
      </c>
      <c r="S1067" s="548">
        <v>2311</v>
      </c>
      <c r="T1067" s="548">
        <v>41829</v>
      </c>
    </row>
    <row r="1068" spans="1:20" x14ac:dyDescent="0.25">
      <c r="S1068" t="s">
        <v>7731</v>
      </c>
      <c r="T1068" t="s">
        <v>7732</v>
      </c>
    </row>
    <row r="1069" spans="1:20" x14ac:dyDescent="0.25">
      <c r="A1069">
        <v>7</v>
      </c>
      <c r="B1069" s="645">
        <v>43903</v>
      </c>
      <c r="C1069" s="645">
        <v>43903</v>
      </c>
      <c r="D1069">
        <v>0</v>
      </c>
      <c r="E1069">
        <v>30244190</v>
      </c>
      <c r="G1069">
        <v>583</v>
      </c>
      <c r="H1069" t="s">
        <v>6725</v>
      </c>
      <c r="I1069" t="s">
        <v>6757</v>
      </c>
      <c r="J1069" t="s">
        <v>3295</v>
      </c>
      <c r="K1069">
        <v>60</v>
      </c>
      <c r="L1069" s="645">
        <v>43901</v>
      </c>
      <c r="M1069" s="645">
        <v>43903</v>
      </c>
      <c r="N1069" t="s">
        <v>6727</v>
      </c>
      <c r="O1069">
        <v>5150078276</v>
      </c>
      <c r="P1069" t="s">
        <v>3081</v>
      </c>
      <c r="Q1069">
        <v>8988863</v>
      </c>
      <c r="R1069">
        <v>890002395848</v>
      </c>
      <c r="S1069" s="548">
        <v>2288</v>
      </c>
      <c r="T1069" s="548">
        <v>41413</v>
      </c>
    </row>
    <row r="1070" spans="1:20" x14ac:dyDescent="0.25">
      <c r="S1070" t="s">
        <v>7733</v>
      </c>
      <c r="T1070" t="s">
        <v>7734</v>
      </c>
    </row>
    <row r="1071" spans="1:20" x14ac:dyDescent="0.25">
      <c r="A1071">
        <v>7</v>
      </c>
      <c r="B1071" s="645">
        <v>43906</v>
      </c>
      <c r="C1071" s="645">
        <v>43906</v>
      </c>
      <c r="D1071">
        <v>0</v>
      </c>
      <c r="E1071">
        <v>30244907</v>
      </c>
      <c r="G1071">
        <v>583</v>
      </c>
      <c r="H1071" t="s">
        <v>6725</v>
      </c>
      <c r="I1071" t="s">
        <v>6757</v>
      </c>
      <c r="J1071" t="s">
        <v>3295</v>
      </c>
      <c r="K1071">
        <v>60</v>
      </c>
      <c r="L1071" s="645">
        <v>43903</v>
      </c>
      <c r="M1071" s="645">
        <v>43906</v>
      </c>
      <c r="N1071" t="s">
        <v>6727</v>
      </c>
      <c r="O1071">
        <v>5150003889</v>
      </c>
      <c r="P1071" t="s">
        <v>3081</v>
      </c>
      <c r="Q1071">
        <v>8992443</v>
      </c>
      <c r="R1071">
        <v>890002395848</v>
      </c>
      <c r="S1071">
        <v>816</v>
      </c>
      <c r="T1071" s="548">
        <v>11179</v>
      </c>
    </row>
    <row r="1072" spans="1:20" x14ac:dyDescent="0.25">
      <c r="A1072">
        <v>7</v>
      </c>
      <c r="B1072" s="645">
        <v>43906</v>
      </c>
      <c r="C1072" s="645">
        <v>43906</v>
      </c>
      <c r="D1072">
        <v>0</v>
      </c>
      <c r="G1072">
        <v>583</v>
      </c>
      <c r="H1072" t="s">
        <v>6725</v>
      </c>
      <c r="I1072" t="s">
        <v>6757</v>
      </c>
      <c r="J1072" t="s">
        <v>3295</v>
      </c>
      <c r="K1072">
        <v>60</v>
      </c>
      <c r="L1072" s="645">
        <v>43903</v>
      </c>
      <c r="M1072" s="645">
        <v>43906</v>
      </c>
      <c r="N1072" t="s">
        <v>6727</v>
      </c>
      <c r="O1072">
        <v>6984806110</v>
      </c>
      <c r="P1072" t="s">
        <v>6726</v>
      </c>
      <c r="S1072">
        <v>12</v>
      </c>
      <c r="T1072" s="548">
        <v>27540</v>
      </c>
    </row>
    <row r="1073" spans="1:20" x14ac:dyDescent="0.25">
      <c r="S1073" t="s">
        <v>7735</v>
      </c>
      <c r="T1073" t="s">
        <v>7736</v>
      </c>
    </row>
    <row r="1074" spans="1:20" x14ac:dyDescent="0.25">
      <c r="A1074">
        <v>7</v>
      </c>
      <c r="B1074" s="645">
        <v>43906</v>
      </c>
      <c r="C1074" s="645">
        <v>43906</v>
      </c>
      <c r="D1074">
        <v>0</v>
      </c>
      <c r="E1074">
        <v>30244916</v>
      </c>
      <c r="G1074">
        <v>583</v>
      </c>
      <c r="H1074" t="s">
        <v>6725</v>
      </c>
      <c r="I1074" t="s">
        <v>6757</v>
      </c>
      <c r="J1074" t="s">
        <v>3295</v>
      </c>
      <c r="K1074">
        <v>60</v>
      </c>
      <c r="L1074" s="645">
        <v>43903</v>
      </c>
      <c r="M1074" s="645">
        <v>43906</v>
      </c>
      <c r="N1074" t="s">
        <v>6727</v>
      </c>
      <c r="O1074">
        <v>5150003979</v>
      </c>
      <c r="P1074" t="s">
        <v>3081</v>
      </c>
      <c r="Q1074">
        <v>8992575</v>
      </c>
      <c r="R1074">
        <v>890002395848</v>
      </c>
      <c r="S1074">
        <v>560</v>
      </c>
      <c r="T1074" s="548">
        <v>15624</v>
      </c>
    </row>
    <row r="1075" spans="1:20" x14ac:dyDescent="0.25">
      <c r="A1075">
        <v>7</v>
      </c>
      <c r="B1075" s="645">
        <v>43906</v>
      </c>
      <c r="C1075" s="645">
        <v>43906</v>
      </c>
      <c r="D1075">
        <v>0</v>
      </c>
      <c r="G1075">
        <v>583</v>
      </c>
      <c r="H1075" t="s">
        <v>6725</v>
      </c>
      <c r="I1075" t="s">
        <v>6757</v>
      </c>
      <c r="J1075" t="s">
        <v>3295</v>
      </c>
      <c r="K1075">
        <v>60</v>
      </c>
      <c r="L1075" s="645">
        <v>43903</v>
      </c>
      <c r="M1075" s="645">
        <v>43906</v>
      </c>
      <c r="N1075" t="s">
        <v>6727</v>
      </c>
      <c r="O1075">
        <v>5150004545</v>
      </c>
      <c r="P1075" t="s">
        <v>3081</v>
      </c>
      <c r="S1075" s="548">
        <v>1126</v>
      </c>
      <c r="T1075" s="548">
        <v>7432</v>
      </c>
    </row>
    <row r="1076" spans="1:20" x14ac:dyDescent="0.25">
      <c r="A1076">
        <v>7</v>
      </c>
      <c r="B1076" s="645">
        <v>43906</v>
      </c>
      <c r="C1076" s="645">
        <v>43906</v>
      </c>
      <c r="D1076">
        <v>0</v>
      </c>
      <c r="G1076">
        <v>583</v>
      </c>
      <c r="H1076" t="s">
        <v>6725</v>
      </c>
      <c r="I1076" t="s">
        <v>6757</v>
      </c>
      <c r="J1076" t="s">
        <v>3295</v>
      </c>
      <c r="K1076">
        <v>60</v>
      </c>
      <c r="L1076" s="645">
        <v>43903</v>
      </c>
      <c r="M1076" s="645">
        <v>43906</v>
      </c>
      <c r="N1076" t="s">
        <v>6727</v>
      </c>
      <c r="O1076">
        <v>5150040126</v>
      </c>
      <c r="P1076" t="s">
        <v>3081</v>
      </c>
      <c r="S1076">
        <v>132</v>
      </c>
      <c r="T1076" s="548">
        <v>1399</v>
      </c>
    </row>
    <row r="1077" spans="1:20" x14ac:dyDescent="0.25">
      <c r="A1077">
        <v>7</v>
      </c>
      <c r="B1077" s="645">
        <v>43906</v>
      </c>
      <c r="C1077" s="645">
        <v>43906</v>
      </c>
      <c r="D1077">
        <v>0</v>
      </c>
      <c r="G1077">
        <v>583</v>
      </c>
      <c r="H1077" t="s">
        <v>6725</v>
      </c>
      <c r="I1077" t="s">
        <v>6757</v>
      </c>
      <c r="J1077" t="s">
        <v>3295</v>
      </c>
      <c r="K1077">
        <v>60</v>
      </c>
      <c r="L1077" s="645">
        <v>43903</v>
      </c>
      <c r="M1077" s="645">
        <v>43906</v>
      </c>
      <c r="N1077" t="s">
        <v>6727</v>
      </c>
      <c r="O1077">
        <v>6984806932</v>
      </c>
      <c r="P1077" t="s">
        <v>3081</v>
      </c>
      <c r="S1077">
        <v>416</v>
      </c>
      <c r="T1077" s="548">
        <v>17181</v>
      </c>
    </row>
    <row r="1078" spans="1:20" x14ac:dyDescent="0.25">
      <c r="S1078" t="s">
        <v>7737</v>
      </c>
      <c r="T1078" t="s">
        <v>7738</v>
      </c>
    </row>
    <row r="1079" spans="1:20" x14ac:dyDescent="0.25">
      <c r="A1079">
        <v>7</v>
      </c>
      <c r="B1079" s="645">
        <v>43906</v>
      </c>
      <c r="C1079" s="645">
        <v>43906</v>
      </c>
      <c r="D1079">
        <v>0</v>
      </c>
      <c r="E1079">
        <v>30244979</v>
      </c>
      <c r="G1079">
        <v>583</v>
      </c>
      <c r="H1079" t="s">
        <v>6725</v>
      </c>
      <c r="I1079" t="s">
        <v>6757</v>
      </c>
      <c r="J1079" t="s">
        <v>3295</v>
      </c>
      <c r="K1079">
        <v>60</v>
      </c>
      <c r="L1079" s="645">
        <v>43903</v>
      </c>
      <c r="M1079" s="645">
        <v>43906</v>
      </c>
      <c r="N1079" t="s">
        <v>6727</v>
      </c>
      <c r="O1079">
        <v>5150003887</v>
      </c>
      <c r="P1079" t="s">
        <v>3081</v>
      </c>
      <c r="Q1079">
        <v>8992577</v>
      </c>
      <c r="R1079">
        <v>890002395848</v>
      </c>
      <c r="S1079">
        <v>144</v>
      </c>
      <c r="T1079" s="548">
        <v>2002</v>
      </c>
    </row>
    <row r="1080" spans="1:20" x14ac:dyDescent="0.25">
      <c r="A1080">
        <v>7</v>
      </c>
      <c r="B1080" s="645">
        <v>43906</v>
      </c>
      <c r="C1080" s="645">
        <v>43906</v>
      </c>
      <c r="D1080">
        <v>0</v>
      </c>
      <c r="G1080">
        <v>583</v>
      </c>
      <c r="H1080" t="s">
        <v>6725</v>
      </c>
      <c r="I1080" t="s">
        <v>6757</v>
      </c>
      <c r="J1080" t="s">
        <v>3295</v>
      </c>
      <c r="K1080">
        <v>60</v>
      </c>
      <c r="L1080" s="645">
        <v>43903</v>
      </c>
      <c r="M1080" s="645">
        <v>43906</v>
      </c>
      <c r="N1080" t="s">
        <v>6727</v>
      </c>
      <c r="O1080">
        <v>5150003979</v>
      </c>
      <c r="P1080" t="s">
        <v>3081</v>
      </c>
      <c r="S1080" s="548">
        <v>1360</v>
      </c>
      <c r="T1080" s="548">
        <v>37944</v>
      </c>
    </row>
    <row r="1081" spans="1:20" x14ac:dyDescent="0.25">
      <c r="A1081">
        <v>7</v>
      </c>
      <c r="B1081" s="645">
        <v>43906</v>
      </c>
      <c r="C1081" s="645">
        <v>43906</v>
      </c>
      <c r="D1081">
        <v>0</v>
      </c>
      <c r="G1081">
        <v>583</v>
      </c>
      <c r="H1081" t="s">
        <v>6725</v>
      </c>
      <c r="I1081" t="s">
        <v>6757</v>
      </c>
      <c r="J1081" t="s">
        <v>3295</v>
      </c>
      <c r="K1081">
        <v>60</v>
      </c>
      <c r="L1081" s="645">
        <v>43903</v>
      </c>
      <c r="M1081" s="645">
        <v>43906</v>
      </c>
      <c r="N1081" t="s">
        <v>6727</v>
      </c>
      <c r="O1081">
        <v>5150004545</v>
      </c>
      <c r="P1081" t="s">
        <v>3081</v>
      </c>
      <c r="S1081">
        <v>181</v>
      </c>
      <c r="T1081" s="548">
        <v>1195</v>
      </c>
    </row>
    <row r="1082" spans="1:20" x14ac:dyDescent="0.25">
      <c r="S1082" t="s">
        <v>7739</v>
      </c>
      <c r="T1082" t="s">
        <v>7740</v>
      </c>
    </row>
    <row r="1083" spans="1:20" x14ac:dyDescent="0.25">
      <c r="A1083">
        <v>7</v>
      </c>
      <c r="B1083" s="645">
        <v>43906</v>
      </c>
      <c r="C1083" s="645">
        <v>43906</v>
      </c>
      <c r="D1083">
        <v>0</v>
      </c>
      <c r="E1083">
        <v>30245217</v>
      </c>
      <c r="F1083">
        <v>30245217</v>
      </c>
      <c r="G1083">
        <v>583</v>
      </c>
      <c r="H1083" t="s">
        <v>6725</v>
      </c>
      <c r="I1083" t="s">
        <v>6757</v>
      </c>
      <c r="J1083" t="s">
        <v>3295</v>
      </c>
      <c r="K1083">
        <v>60</v>
      </c>
      <c r="L1083" s="645">
        <v>43905</v>
      </c>
      <c r="M1083" s="645">
        <v>43907</v>
      </c>
      <c r="N1083" t="s">
        <v>6727</v>
      </c>
      <c r="O1083">
        <v>5150078275</v>
      </c>
      <c r="P1083" t="s">
        <v>3081</v>
      </c>
      <c r="Q1083">
        <v>8998629</v>
      </c>
      <c r="R1083">
        <v>890002395848</v>
      </c>
      <c r="S1083" s="548">
        <v>2304</v>
      </c>
      <c r="T1083" s="548">
        <v>41702</v>
      </c>
    </row>
    <row r="1084" spans="1:20" x14ac:dyDescent="0.25">
      <c r="S1084" t="s">
        <v>7741</v>
      </c>
      <c r="T1084" t="s">
        <v>7742</v>
      </c>
    </row>
    <row r="1085" spans="1:20" x14ac:dyDescent="0.25">
      <c r="A1085">
        <v>7</v>
      </c>
      <c r="B1085" s="645">
        <v>43906</v>
      </c>
      <c r="C1085" s="645">
        <v>43906</v>
      </c>
      <c r="D1085">
        <v>0</v>
      </c>
      <c r="E1085">
        <v>30245218</v>
      </c>
      <c r="F1085">
        <v>30245218</v>
      </c>
      <c r="G1085">
        <v>583</v>
      </c>
      <c r="H1085" t="s">
        <v>6725</v>
      </c>
      <c r="I1085" t="s">
        <v>6757</v>
      </c>
      <c r="J1085" t="s">
        <v>3295</v>
      </c>
      <c r="K1085">
        <v>60</v>
      </c>
      <c r="L1085" s="645">
        <v>43905</v>
      </c>
      <c r="M1085" s="645">
        <v>43907</v>
      </c>
      <c r="N1085" t="s">
        <v>6727</v>
      </c>
      <c r="O1085">
        <v>5150078275</v>
      </c>
      <c r="P1085" t="s">
        <v>3081</v>
      </c>
      <c r="Q1085">
        <v>8998631</v>
      </c>
      <c r="R1085">
        <v>890002395848</v>
      </c>
      <c r="S1085" s="548">
        <v>2304</v>
      </c>
      <c r="T1085" s="548">
        <v>41702</v>
      </c>
    </row>
    <row r="1086" spans="1:20" x14ac:dyDescent="0.25">
      <c r="S1086" t="s">
        <v>7741</v>
      </c>
      <c r="T1086" t="s">
        <v>7742</v>
      </c>
    </row>
    <row r="1087" spans="1:20" x14ac:dyDescent="0.25">
      <c r="A1087">
        <v>7</v>
      </c>
      <c r="B1087" s="645">
        <v>43906</v>
      </c>
      <c r="C1087" s="645">
        <v>43906</v>
      </c>
      <c r="D1087">
        <v>0</v>
      </c>
      <c r="E1087">
        <v>30245219</v>
      </c>
      <c r="F1087">
        <v>30245219</v>
      </c>
      <c r="G1087">
        <v>583</v>
      </c>
      <c r="H1087" t="s">
        <v>6725</v>
      </c>
      <c r="I1087" t="s">
        <v>6757</v>
      </c>
      <c r="J1087" t="s">
        <v>3295</v>
      </c>
      <c r="K1087">
        <v>60</v>
      </c>
      <c r="L1087" s="645">
        <v>43905</v>
      </c>
      <c r="M1087" s="645">
        <v>43907</v>
      </c>
      <c r="N1087" t="s">
        <v>6727</v>
      </c>
      <c r="O1087">
        <v>5150078275</v>
      </c>
      <c r="P1087" t="s">
        <v>3081</v>
      </c>
      <c r="Q1087">
        <v>8998633</v>
      </c>
      <c r="R1087">
        <v>890002395848</v>
      </c>
      <c r="S1087" s="548">
        <v>2304</v>
      </c>
      <c r="T1087" s="548">
        <v>41702</v>
      </c>
    </row>
    <row r="1088" spans="1:20" x14ac:dyDescent="0.25">
      <c r="S1088" t="s">
        <v>7741</v>
      </c>
      <c r="T1088" t="s">
        <v>7742</v>
      </c>
    </row>
    <row r="1089" spans="1:20" x14ac:dyDescent="0.25">
      <c r="A1089">
        <v>7</v>
      </c>
      <c r="B1089" s="645">
        <v>43907</v>
      </c>
      <c r="C1089" s="645">
        <v>43907</v>
      </c>
      <c r="D1089">
        <v>0</v>
      </c>
      <c r="E1089">
        <v>30245220</v>
      </c>
      <c r="F1089">
        <v>30245220</v>
      </c>
      <c r="G1089">
        <v>583</v>
      </c>
      <c r="H1089" t="s">
        <v>6725</v>
      </c>
      <c r="I1089" t="s">
        <v>6757</v>
      </c>
      <c r="J1089" t="s">
        <v>3295</v>
      </c>
      <c r="K1089">
        <v>60</v>
      </c>
      <c r="L1089" s="645">
        <v>43905</v>
      </c>
      <c r="M1089" s="645">
        <v>43907</v>
      </c>
      <c r="N1089" t="s">
        <v>6727</v>
      </c>
      <c r="O1089">
        <v>5150005180</v>
      </c>
      <c r="P1089" t="s">
        <v>3081</v>
      </c>
      <c r="Q1089">
        <v>8998625</v>
      </c>
      <c r="R1089">
        <v>890002395848</v>
      </c>
      <c r="S1089" s="548">
        <v>1248</v>
      </c>
      <c r="T1089" s="548">
        <v>22714</v>
      </c>
    </row>
    <row r="1090" spans="1:20" x14ac:dyDescent="0.25">
      <c r="A1090">
        <v>7</v>
      </c>
      <c r="B1090" s="645">
        <v>43907</v>
      </c>
      <c r="C1090" s="645">
        <v>43907</v>
      </c>
      <c r="D1090">
        <v>0</v>
      </c>
      <c r="F1090">
        <v>30245220</v>
      </c>
      <c r="G1090">
        <v>583</v>
      </c>
      <c r="H1090" t="s">
        <v>6725</v>
      </c>
      <c r="I1090" t="s">
        <v>6757</v>
      </c>
      <c r="J1090" t="s">
        <v>3295</v>
      </c>
      <c r="K1090">
        <v>60</v>
      </c>
      <c r="L1090" s="645">
        <v>43905</v>
      </c>
      <c r="M1090" s="645">
        <v>43907</v>
      </c>
      <c r="N1090" t="s">
        <v>6727</v>
      </c>
      <c r="O1090">
        <v>5150078275</v>
      </c>
      <c r="P1090" t="s">
        <v>3081</v>
      </c>
      <c r="S1090">
        <v>416</v>
      </c>
      <c r="T1090" s="548">
        <v>7530</v>
      </c>
    </row>
    <row r="1091" spans="1:20" x14ac:dyDescent="0.25">
      <c r="S1091" t="s">
        <v>7743</v>
      </c>
      <c r="T1091" t="s">
        <v>7744</v>
      </c>
    </row>
    <row r="1092" spans="1:20" x14ac:dyDescent="0.25">
      <c r="A1092">
        <v>7</v>
      </c>
      <c r="B1092" s="645">
        <v>43906</v>
      </c>
      <c r="C1092" s="645">
        <v>43906</v>
      </c>
      <c r="D1092">
        <v>0</v>
      </c>
      <c r="E1092">
        <v>30245221</v>
      </c>
      <c r="F1092">
        <v>30245221</v>
      </c>
      <c r="G1092">
        <v>583</v>
      </c>
      <c r="H1092" t="s">
        <v>6725</v>
      </c>
      <c r="I1092" t="s">
        <v>6757</v>
      </c>
      <c r="J1092" t="s">
        <v>3295</v>
      </c>
      <c r="K1092">
        <v>60</v>
      </c>
      <c r="L1092" s="645">
        <v>43905</v>
      </c>
      <c r="M1092" s="645">
        <v>43907</v>
      </c>
      <c r="N1092" t="s">
        <v>6727</v>
      </c>
      <c r="O1092">
        <v>5150078275</v>
      </c>
      <c r="P1092" t="s">
        <v>3081</v>
      </c>
      <c r="Q1092">
        <v>8998635</v>
      </c>
      <c r="R1092">
        <v>890002395848</v>
      </c>
      <c r="S1092" s="548">
        <v>2304</v>
      </c>
      <c r="T1092" s="548">
        <v>41702</v>
      </c>
    </row>
    <row r="1093" spans="1:20" x14ac:dyDescent="0.25">
      <c r="S1093" t="s">
        <v>7741</v>
      </c>
      <c r="T1093" t="s">
        <v>7742</v>
      </c>
    </row>
    <row r="1094" spans="1:20" x14ac:dyDescent="0.25">
      <c r="A1094">
        <v>7</v>
      </c>
      <c r="B1094" s="645">
        <v>43906</v>
      </c>
      <c r="C1094" s="645">
        <v>43906</v>
      </c>
      <c r="D1094">
        <v>0</v>
      </c>
      <c r="E1094">
        <v>30245222</v>
      </c>
      <c r="F1094">
        <v>30245222</v>
      </c>
      <c r="G1094">
        <v>583</v>
      </c>
      <c r="H1094" t="s">
        <v>6725</v>
      </c>
      <c r="I1094" t="s">
        <v>6757</v>
      </c>
      <c r="J1094" t="s">
        <v>3295</v>
      </c>
      <c r="K1094">
        <v>60</v>
      </c>
      <c r="L1094" s="645">
        <v>43905</v>
      </c>
      <c r="M1094" s="645">
        <v>43907</v>
      </c>
      <c r="N1094" t="s">
        <v>6727</v>
      </c>
      <c r="O1094">
        <v>5150005175</v>
      </c>
      <c r="P1094" t="s">
        <v>3081</v>
      </c>
      <c r="Q1094">
        <v>8998623</v>
      </c>
      <c r="R1094">
        <v>890002395848</v>
      </c>
      <c r="S1094" s="548">
        <v>2063</v>
      </c>
      <c r="T1094" s="548">
        <v>37547</v>
      </c>
    </row>
    <row r="1095" spans="1:20" x14ac:dyDescent="0.25">
      <c r="A1095">
        <v>7</v>
      </c>
      <c r="B1095" s="645">
        <v>43906</v>
      </c>
      <c r="C1095" s="645">
        <v>43906</v>
      </c>
      <c r="D1095">
        <v>0</v>
      </c>
      <c r="F1095">
        <v>30245222</v>
      </c>
      <c r="G1095">
        <v>583</v>
      </c>
      <c r="H1095" t="s">
        <v>6725</v>
      </c>
      <c r="I1095" t="s">
        <v>6757</v>
      </c>
      <c r="J1095" t="s">
        <v>3295</v>
      </c>
      <c r="K1095">
        <v>60</v>
      </c>
      <c r="L1095" s="645">
        <v>43905</v>
      </c>
      <c r="M1095" s="645">
        <v>43907</v>
      </c>
      <c r="N1095" t="s">
        <v>6727</v>
      </c>
      <c r="O1095">
        <v>5150078275</v>
      </c>
      <c r="P1095" t="s">
        <v>3081</v>
      </c>
      <c r="S1095">
        <v>256</v>
      </c>
      <c r="T1095" s="548">
        <v>4634</v>
      </c>
    </row>
    <row r="1096" spans="1:20" x14ac:dyDescent="0.25">
      <c r="S1096" t="s">
        <v>6822</v>
      </c>
      <c r="T1096" t="s">
        <v>7745</v>
      </c>
    </row>
    <row r="1097" spans="1:20" x14ac:dyDescent="0.25">
      <c r="A1097">
        <v>7</v>
      </c>
      <c r="B1097" s="645">
        <v>43907</v>
      </c>
      <c r="C1097" s="645">
        <v>43907</v>
      </c>
      <c r="D1097">
        <v>0</v>
      </c>
      <c r="E1097">
        <v>30245223</v>
      </c>
      <c r="F1097">
        <v>30245223</v>
      </c>
      <c r="G1097">
        <v>583</v>
      </c>
      <c r="H1097" t="s">
        <v>6725</v>
      </c>
      <c r="I1097" t="s">
        <v>6757</v>
      </c>
      <c r="J1097" t="s">
        <v>3295</v>
      </c>
      <c r="K1097">
        <v>60</v>
      </c>
      <c r="L1097" s="645">
        <v>43905</v>
      </c>
      <c r="M1097" s="645">
        <v>43907</v>
      </c>
      <c r="N1097" t="s">
        <v>6727</v>
      </c>
      <c r="O1097">
        <v>5150000321</v>
      </c>
      <c r="P1097" t="s">
        <v>3081</v>
      </c>
      <c r="Q1097">
        <v>8998627</v>
      </c>
      <c r="R1097">
        <v>890002395848</v>
      </c>
      <c r="S1097">
        <v>301</v>
      </c>
      <c r="T1097" s="548">
        <v>16164</v>
      </c>
    </row>
    <row r="1098" spans="1:20" x14ac:dyDescent="0.25">
      <c r="A1098">
        <v>7</v>
      </c>
      <c r="B1098" s="645">
        <v>43907</v>
      </c>
      <c r="C1098" s="645">
        <v>43907</v>
      </c>
      <c r="D1098">
        <v>0</v>
      </c>
      <c r="F1098">
        <v>30245223</v>
      </c>
      <c r="G1098">
        <v>583</v>
      </c>
      <c r="H1098" t="s">
        <v>6725</v>
      </c>
      <c r="I1098" t="s">
        <v>6757</v>
      </c>
      <c r="J1098" t="s">
        <v>3295</v>
      </c>
      <c r="K1098">
        <v>60</v>
      </c>
      <c r="L1098" s="645">
        <v>43905</v>
      </c>
      <c r="M1098" s="645">
        <v>43907</v>
      </c>
      <c r="N1098" t="s">
        <v>6727</v>
      </c>
      <c r="O1098">
        <v>5150040126</v>
      </c>
      <c r="P1098" t="s">
        <v>3081</v>
      </c>
      <c r="S1098" s="548">
        <v>1364</v>
      </c>
      <c r="T1098" s="548">
        <v>14458</v>
      </c>
    </row>
    <row r="1099" spans="1:20" x14ac:dyDescent="0.25">
      <c r="A1099">
        <v>7</v>
      </c>
      <c r="B1099" s="645">
        <v>43907</v>
      </c>
      <c r="C1099" s="645">
        <v>43907</v>
      </c>
      <c r="D1099">
        <v>0</v>
      </c>
      <c r="F1099">
        <v>30245223</v>
      </c>
      <c r="G1099">
        <v>583</v>
      </c>
      <c r="H1099" t="s">
        <v>6725</v>
      </c>
      <c r="I1099" t="s">
        <v>6757</v>
      </c>
      <c r="J1099" t="s">
        <v>3295</v>
      </c>
      <c r="K1099">
        <v>60</v>
      </c>
      <c r="L1099" s="645">
        <v>43905</v>
      </c>
      <c r="M1099" s="645">
        <v>43907</v>
      </c>
      <c r="N1099" t="s">
        <v>6727</v>
      </c>
      <c r="O1099">
        <v>5150078276</v>
      </c>
      <c r="P1099" t="s">
        <v>3081</v>
      </c>
      <c r="S1099">
        <v>512</v>
      </c>
      <c r="T1099" s="548">
        <v>9267</v>
      </c>
    </row>
    <row r="1100" spans="1:20" x14ac:dyDescent="0.25">
      <c r="S1100" t="s">
        <v>7746</v>
      </c>
      <c r="T1100" t="s">
        <v>7747</v>
      </c>
    </row>
    <row r="1101" spans="1:20" x14ac:dyDescent="0.25">
      <c r="A1101">
        <v>7</v>
      </c>
      <c r="B1101" s="645">
        <v>43907</v>
      </c>
      <c r="C1101" s="645">
        <v>43907</v>
      </c>
      <c r="D1101">
        <v>0</v>
      </c>
      <c r="E1101">
        <v>30245613</v>
      </c>
      <c r="F1101">
        <v>30245613</v>
      </c>
      <c r="G1101">
        <v>583</v>
      </c>
      <c r="H1101" t="s">
        <v>6725</v>
      </c>
      <c r="I1101" t="s">
        <v>6757</v>
      </c>
      <c r="J1101" t="s">
        <v>3295</v>
      </c>
      <c r="K1101">
        <v>60</v>
      </c>
      <c r="L1101" s="645">
        <v>43906</v>
      </c>
      <c r="M1101" s="645">
        <v>43908</v>
      </c>
      <c r="N1101" t="s">
        <v>6727</v>
      </c>
      <c r="O1101">
        <v>5150005177</v>
      </c>
      <c r="P1101" t="s">
        <v>3081</v>
      </c>
      <c r="Q1101">
        <v>9001500</v>
      </c>
      <c r="R1101">
        <v>890002395848</v>
      </c>
      <c r="S1101" s="548">
        <v>2291</v>
      </c>
      <c r="T1101" s="548">
        <v>41696</v>
      </c>
    </row>
    <row r="1102" spans="1:20" x14ac:dyDescent="0.25">
      <c r="S1102" t="s">
        <v>7748</v>
      </c>
      <c r="T1102" t="s">
        <v>7749</v>
      </c>
    </row>
    <row r="1103" spans="1:20" x14ac:dyDescent="0.25">
      <c r="A1103">
        <v>7</v>
      </c>
      <c r="B1103" s="645">
        <v>43908</v>
      </c>
      <c r="C1103" s="645">
        <v>43908</v>
      </c>
      <c r="D1103">
        <v>0</v>
      </c>
      <c r="E1103">
        <v>30245614</v>
      </c>
      <c r="F1103">
        <v>30245614</v>
      </c>
      <c r="G1103">
        <v>583</v>
      </c>
      <c r="H1103" t="s">
        <v>6725</v>
      </c>
      <c r="I1103" t="s">
        <v>6757</v>
      </c>
      <c r="J1103" t="s">
        <v>3295</v>
      </c>
      <c r="K1103">
        <v>60</v>
      </c>
      <c r="L1103" s="645">
        <v>43906</v>
      </c>
      <c r="M1103" s="645">
        <v>43908</v>
      </c>
      <c r="N1103" t="s">
        <v>6727</v>
      </c>
      <c r="O1103">
        <v>5150000315</v>
      </c>
      <c r="P1103" t="s">
        <v>3081</v>
      </c>
      <c r="Q1103">
        <v>9001498</v>
      </c>
      <c r="R1103">
        <v>890002395848</v>
      </c>
      <c r="S1103">
        <v>336</v>
      </c>
      <c r="T1103" s="548">
        <v>18043</v>
      </c>
    </row>
    <row r="1104" spans="1:20" x14ac:dyDescent="0.25">
      <c r="A1104">
        <v>7</v>
      </c>
      <c r="B1104" s="645">
        <v>43908</v>
      </c>
      <c r="C1104" s="645">
        <v>43908</v>
      </c>
      <c r="D1104">
        <v>0</v>
      </c>
      <c r="F1104">
        <v>30245614</v>
      </c>
      <c r="G1104">
        <v>583</v>
      </c>
      <c r="H1104" t="s">
        <v>6725</v>
      </c>
      <c r="I1104" t="s">
        <v>6757</v>
      </c>
      <c r="J1104" t="s">
        <v>3295</v>
      </c>
      <c r="K1104">
        <v>60</v>
      </c>
      <c r="L1104" s="645">
        <v>43906</v>
      </c>
      <c r="M1104" s="645">
        <v>43908</v>
      </c>
      <c r="N1104" t="s">
        <v>6727</v>
      </c>
      <c r="O1104">
        <v>5150005179</v>
      </c>
      <c r="P1104" t="s">
        <v>3081</v>
      </c>
      <c r="S1104" s="548">
        <v>1054</v>
      </c>
      <c r="T1104" s="548">
        <v>19183</v>
      </c>
    </row>
    <row r="1105" spans="1:20" x14ac:dyDescent="0.25">
      <c r="S1105" t="s">
        <v>7750</v>
      </c>
      <c r="T1105" t="s">
        <v>6783</v>
      </c>
    </row>
    <row r="1106" spans="1:20" x14ac:dyDescent="0.25">
      <c r="A1106">
        <v>7</v>
      </c>
      <c r="B1106" s="645">
        <v>43908</v>
      </c>
      <c r="C1106" s="645">
        <v>43908</v>
      </c>
      <c r="D1106">
        <v>0</v>
      </c>
      <c r="E1106">
        <v>30245615</v>
      </c>
      <c r="F1106">
        <v>30245615</v>
      </c>
      <c r="G1106">
        <v>583</v>
      </c>
      <c r="H1106" t="s">
        <v>6725</v>
      </c>
      <c r="I1106" t="s">
        <v>6757</v>
      </c>
      <c r="J1106" t="s">
        <v>3295</v>
      </c>
      <c r="K1106">
        <v>60</v>
      </c>
      <c r="L1106" s="645">
        <v>43906</v>
      </c>
      <c r="M1106" s="645">
        <v>43908</v>
      </c>
      <c r="N1106" t="s">
        <v>6727</v>
      </c>
      <c r="O1106">
        <v>5150003889</v>
      </c>
      <c r="P1106" t="s">
        <v>3081</v>
      </c>
      <c r="Q1106">
        <v>9001502</v>
      </c>
      <c r="R1106">
        <v>890002395848</v>
      </c>
      <c r="S1106">
        <v>408</v>
      </c>
      <c r="T1106" s="548">
        <v>5590</v>
      </c>
    </row>
    <row r="1107" spans="1:20" x14ac:dyDescent="0.25">
      <c r="A1107">
        <v>7</v>
      </c>
      <c r="B1107" s="645">
        <v>43908</v>
      </c>
      <c r="C1107" s="645">
        <v>43908</v>
      </c>
      <c r="D1107">
        <v>0</v>
      </c>
      <c r="F1107">
        <v>30245615</v>
      </c>
      <c r="G1107">
        <v>583</v>
      </c>
      <c r="H1107" t="s">
        <v>6725</v>
      </c>
      <c r="I1107" t="s">
        <v>6757</v>
      </c>
      <c r="J1107" t="s">
        <v>3295</v>
      </c>
      <c r="K1107">
        <v>60</v>
      </c>
      <c r="L1107" s="645">
        <v>43906</v>
      </c>
      <c r="M1107" s="645">
        <v>43908</v>
      </c>
      <c r="N1107" t="s">
        <v>6727</v>
      </c>
      <c r="O1107">
        <v>5150003979</v>
      </c>
      <c r="P1107" t="s">
        <v>3081</v>
      </c>
      <c r="S1107">
        <v>114</v>
      </c>
      <c r="T1107" s="548">
        <v>3181</v>
      </c>
    </row>
    <row r="1108" spans="1:20" x14ac:dyDescent="0.25">
      <c r="A1108">
        <v>7</v>
      </c>
      <c r="B1108" s="645">
        <v>43908</v>
      </c>
      <c r="C1108" s="645">
        <v>43908</v>
      </c>
      <c r="D1108">
        <v>0</v>
      </c>
      <c r="F1108">
        <v>30245615</v>
      </c>
      <c r="G1108">
        <v>583</v>
      </c>
      <c r="H1108" t="s">
        <v>6725</v>
      </c>
      <c r="I1108" t="s">
        <v>6757</v>
      </c>
      <c r="J1108" t="s">
        <v>3295</v>
      </c>
      <c r="K1108">
        <v>60</v>
      </c>
      <c r="L1108" s="645">
        <v>43906</v>
      </c>
      <c r="M1108" s="645">
        <v>43908</v>
      </c>
      <c r="N1108" t="s">
        <v>6727</v>
      </c>
      <c r="O1108">
        <v>5150005177</v>
      </c>
      <c r="P1108" t="s">
        <v>3081</v>
      </c>
      <c r="S1108" s="548">
        <v>1440</v>
      </c>
      <c r="T1108" s="548">
        <v>26208</v>
      </c>
    </row>
    <row r="1109" spans="1:20" x14ac:dyDescent="0.25">
      <c r="A1109">
        <v>7</v>
      </c>
      <c r="B1109" s="645">
        <v>43908</v>
      </c>
      <c r="C1109" s="645">
        <v>43908</v>
      </c>
      <c r="D1109">
        <v>0</v>
      </c>
      <c r="F1109">
        <v>30245615</v>
      </c>
      <c r="G1109">
        <v>583</v>
      </c>
      <c r="H1109" t="s">
        <v>6725</v>
      </c>
      <c r="I1109" t="s">
        <v>6757</v>
      </c>
      <c r="J1109" t="s">
        <v>3295</v>
      </c>
      <c r="K1109">
        <v>60</v>
      </c>
      <c r="L1109" s="645">
        <v>43906</v>
      </c>
      <c r="M1109" s="645">
        <v>43908</v>
      </c>
      <c r="N1109" t="s">
        <v>6727</v>
      </c>
      <c r="O1109">
        <v>5150010860</v>
      </c>
      <c r="P1109" t="s">
        <v>3081</v>
      </c>
      <c r="S1109">
        <v>504</v>
      </c>
      <c r="T1109" s="548">
        <v>3830</v>
      </c>
    </row>
    <row r="1110" spans="1:20" x14ac:dyDescent="0.25">
      <c r="S1110" t="s">
        <v>7751</v>
      </c>
      <c r="T1110" t="s">
        <v>7752</v>
      </c>
    </row>
    <row r="1111" spans="1:20" x14ac:dyDescent="0.25">
      <c r="A1111">
        <v>7</v>
      </c>
      <c r="B1111" s="645">
        <v>43908</v>
      </c>
      <c r="C1111" s="645">
        <v>43908</v>
      </c>
      <c r="D1111">
        <v>0</v>
      </c>
      <c r="E1111">
        <v>30245616</v>
      </c>
      <c r="F1111">
        <v>30245616</v>
      </c>
      <c r="G1111">
        <v>583</v>
      </c>
      <c r="H1111" t="s">
        <v>6725</v>
      </c>
      <c r="I1111" t="s">
        <v>6757</v>
      </c>
      <c r="J1111" t="s">
        <v>3295</v>
      </c>
      <c r="K1111">
        <v>60</v>
      </c>
      <c r="L1111" s="645">
        <v>43906</v>
      </c>
      <c r="M1111" s="645">
        <v>43908</v>
      </c>
      <c r="N1111" t="s">
        <v>6727</v>
      </c>
      <c r="O1111">
        <v>5150024358</v>
      </c>
      <c r="P1111" t="s">
        <v>3081</v>
      </c>
      <c r="Q1111">
        <v>9001504</v>
      </c>
      <c r="R1111">
        <v>890002395848</v>
      </c>
      <c r="S1111" s="548">
        <v>7332</v>
      </c>
      <c r="T1111" s="548">
        <v>31528</v>
      </c>
    </row>
    <row r="1112" spans="1:20" x14ac:dyDescent="0.25">
      <c r="S1112" t="s">
        <v>7022</v>
      </c>
      <c r="T1112" t="s">
        <v>7023</v>
      </c>
    </row>
    <row r="1113" spans="1:20" x14ac:dyDescent="0.25">
      <c r="A1113">
        <v>7</v>
      </c>
      <c r="B1113" s="645">
        <v>43908</v>
      </c>
      <c r="C1113" s="645">
        <v>43908</v>
      </c>
      <c r="D1113">
        <v>0</v>
      </c>
      <c r="E1113">
        <v>30245617</v>
      </c>
      <c r="F1113">
        <v>30245617</v>
      </c>
      <c r="G1113">
        <v>583</v>
      </c>
      <c r="H1113" t="s">
        <v>6725</v>
      </c>
      <c r="I1113" t="s">
        <v>6757</v>
      </c>
      <c r="J1113" t="s">
        <v>3295</v>
      </c>
      <c r="K1113">
        <v>60</v>
      </c>
      <c r="L1113" s="645">
        <v>43906</v>
      </c>
      <c r="M1113" s="645">
        <v>43908</v>
      </c>
      <c r="N1113" t="s">
        <v>6727</v>
      </c>
      <c r="O1113">
        <v>5150000315</v>
      </c>
      <c r="P1113" t="s">
        <v>3081</v>
      </c>
      <c r="Q1113">
        <v>9001492</v>
      </c>
      <c r="R1113">
        <v>890002395848</v>
      </c>
      <c r="S1113">
        <v>798</v>
      </c>
      <c r="T1113" s="548">
        <v>42853</v>
      </c>
    </row>
    <row r="1114" spans="1:20" x14ac:dyDescent="0.25">
      <c r="S1114" t="s">
        <v>6764</v>
      </c>
      <c r="T1114" t="s">
        <v>6765</v>
      </c>
    </row>
    <row r="1115" spans="1:20" x14ac:dyDescent="0.25">
      <c r="A1115">
        <v>7</v>
      </c>
      <c r="B1115" s="645">
        <v>43907</v>
      </c>
      <c r="C1115" s="645">
        <v>43907</v>
      </c>
      <c r="D1115">
        <v>0</v>
      </c>
      <c r="E1115">
        <v>30245618</v>
      </c>
      <c r="F1115">
        <v>30245618</v>
      </c>
      <c r="G1115">
        <v>583</v>
      </c>
      <c r="H1115" t="s">
        <v>6725</v>
      </c>
      <c r="I1115" t="s">
        <v>6757</v>
      </c>
      <c r="J1115" t="s">
        <v>3295</v>
      </c>
      <c r="K1115">
        <v>60</v>
      </c>
      <c r="L1115" s="645">
        <v>43906</v>
      </c>
      <c r="M1115" s="645">
        <v>43908</v>
      </c>
      <c r="N1115" t="s">
        <v>6727</v>
      </c>
      <c r="O1115">
        <v>5150000315</v>
      </c>
      <c r="P1115" t="s">
        <v>3081</v>
      </c>
      <c r="Q1115">
        <v>9001494</v>
      </c>
      <c r="R1115">
        <v>890002395848</v>
      </c>
      <c r="S1115">
        <v>798</v>
      </c>
      <c r="T1115" s="548">
        <v>42853</v>
      </c>
    </row>
    <row r="1116" spans="1:20" x14ac:dyDescent="0.25">
      <c r="S1116" t="s">
        <v>6764</v>
      </c>
      <c r="T1116" t="s">
        <v>6765</v>
      </c>
    </row>
    <row r="1117" spans="1:20" x14ac:dyDescent="0.25">
      <c r="A1117">
        <v>7</v>
      </c>
      <c r="B1117" s="645">
        <v>43907</v>
      </c>
      <c r="C1117" s="645">
        <v>43907</v>
      </c>
      <c r="D1117">
        <v>0</v>
      </c>
      <c r="E1117">
        <v>30245619</v>
      </c>
      <c r="F1117">
        <v>30245619</v>
      </c>
      <c r="G1117">
        <v>583</v>
      </c>
      <c r="H1117" t="s">
        <v>6725</v>
      </c>
      <c r="I1117" t="s">
        <v>6757</v>
      </c>
      <c r="J1117" t="s">
        <v>3295</v>
      </c>
      <c r="K1117">
        <v>60</v>
      </c>
      <c r="L1117" s="645">
        <v>43906</v>
      </c>
      <c r="M1117" s="645">
        <v>43908</v>
      </c>
      <c r="N1117" t="s">
        <v>6727</v>
      </c>
      <c r="O1117">
        <v>5150024358</v>
      </c>
      <c r="P1117" t="s">
        <v>3081</v>
      </c>
      <c r="Q1117">
        <v>9001508</v>
      </c>
      <c r="R1117">
        <v>890002395848</v>
      </c>
      <c r="S1117" s="548">
        <v>7332</v>
      </c>
      <c r="T1117" s="548">
        <v>31528</v>
      </c>
    </row>
    <row r="1118" spans="1:20" x14ac:dyDescent="0.25">
      <c r="S1118" t="s">
        <v>7022</v>
      </c>
      <c r="T1118" t="s">
        <v>7023</v>
      </c>
    </row>
    <row r="1119" spans="1:20" x14ac:dyDescent="0.25">
      <c r="A1119">
        <v>7</v>
      </c>
      <c r="B1119" s="645">
        <v>43907</v>
      </c>
      <c r="C1119" s="645">
        <v>43907</v>
      </c>
      <c r="D1119">
        <v>0</v>
      </c>
      <c r="E1119">
        <v>30245620</v>
      </c>
      <c r="F1119">
        <v>30245620</v>
      </c>
      <c r="G1119">
        <v>583</v>
      </c>
      <c r="H1119" t="s">
        <v>6725</v>
      </c>
      <c r="I1119" t="s">
        <v>6757</v>
      </c>
      <c r="J1119" t="s">
        <v>3295</v>
      </c>
      <c r="K1119">
        <v>60</v>
      </c>
      <c r="L1119" s="645">
        <v>43906</v>
      </c>
      <c r="M1119" s="645">
        <v>43908</v>
      </c>
      <c r="N1119" t="s">
        <v>6727</v>
      </c>
      <c r="O1119">
        <v>5150000315</v>
      </c>
      <c r="P1119" t="s">
        <v>3081</v>
      </c>
      <c r="Q1119">
        <v>9001496</v>
      </c>
      <c r="R1119">
        <v>890002395848</v>
      </c>
      <c r="S1119">
        <v>814</v>
      </c>
      <c r="T1119" s="548">
        <v>43712</v>
      </c>
    </row>
    <row r="1120" spans="1:20" x14ac:dyDescent="0.25">
      <c r="S1120" t="s">
        <v>7753</v>
      </c>
      <c r="T1120" t="s">
        <v>7754</v>
      </c>
    </row>
    <row r="1121" spans="1:20" x14ac:dyDescent="0.25">
      <c r="A1121">
        <v>7</v>
      </c>
      <c r="B1121" s="645">
        <v>43907</v>
      </c>
      <c r="C1121" s="645">
        <v>43907</v>
      </c>
      <c r="D1121">
        <v>0</v>
      </c>
      <c r="E1121">
        <v>30245621</v>
      </c>
      <c r="F1121">
        <v>30245621</v>
      </c>
      <c r="G1121">
        <v>583</v>
      </c>
      <c r="H1121" t="s">
        <v>6725</v>
      </c>
      <c r="I1121" t="s">
        <v>6757</v>
      </c>
      <c r="J1121" t="s">
        <v>3295</v>
      </c>
      <c r="K1121">
        <v>60</v>
      </c>
      <c r="L1121" s="645">
        <v>43906</v>
      </c>
      <c r="M1121" s="645">
        <v>43908</v>
      </c>
      <c r="N1121" t="s">
        <v>6727</v>
      </c>
      <c r="O1121">
        <v>5150024358</v>
      </c>
      <c r="P1121" t="s">
        <v>3081</v>
      </c>
      <c r="Q1121">
        <v>9001506</v>
      </c>
      <c r="R1121">
        <v>890002395848</v>
      </c>
      <c r="S1121" s="548">
        <v>7332</v>
      </c>
      <c r="T1121" s="548">
        <v>31528</v>
      </c>
    </row>
    <row r="1122" spans="1:20" x14ac:dyDescent="0.25">
      <c r="S1122" t="s">
        <v>7022</v>
      </c>
      <c r="T1122" t="s">
        <v>7023</v>
      </c>
    </row>
    <row r="1123" spans="1:20" x14ac:dyDescent="0.25">
      <c r="A1123">
        <v>7</v>
      </c>
      <c r="B1123" s="645">
        <v>43908</v>
      </c>
      <c r="C1123" s="645">
        <v>43907</v>
      </c>
      <c r="D1123">
        <v>-1</v>
      </c>
      <c r="E1123">
        <v>30246088</v>
      </c>
      <c r="G1123">
        <v>69</v>
      </c>
      <c r="H1123" t="s">
        <v>6752</v>
      </c>
      <c r="I1123" t="s">
        <v>6753</v>
      </c>
      <c r="J1123" t="s">
        <v>6754</v>
      </c>
      <c r="K1123">
        <v>60</v>
      </c>
      <c r="L1123" s="645">
        <v>43907</v>
      </c>
      <c r="M1123" s="645">
        <v>43910</v>
      </c>
      <c r="O1123">
        <v>69153</v>
      </c>
      <c r="P1123" t="s">
        <v>3081</v>
      </c>
      <c r="S1123">
        <v>624</v>
      </c>
      <c r="T1123" s="548">
        <v>15600</v>
      </c>
    </row>
    <row r="1124" spans="1:20" x14ac:dyDescent="0.25">
      <c r="A1124">
        <v>7</v>
      </c>
      <c r="B1124" s="645">
        <v>43908</v>
      </c>
      <c r="C1124" s="645">
        <v>43907</v>
      </c>
      <c r="D1124">
        <v>-1</v>
      </c>
      <c r="G1124">
        <v>69</v>
      </c>
      <c r="H1124" t="s">
        <v>6752</v>
      </c>
      <c r="I1124" t="s">
        <v>6753</v>
      </c>
      <c r="J1124" t="s">
        <v>6754</v>
      </c>
      <c r="K1124">
        <v>60</v>
      </c>
      <c r="L1124" s="645">
        <v>43907</v>
      </c>
      <c r="M1124" s="645">
        <v>43910</v>
      </c>
      <c r="O1124">
        <v>69154</v>
      </c>
      <c r="P1124" t="s">
        <v>3081</v>
      </c>
      <c r="S1124">
        <v>104</v>
      </c>
      <c r="T1124">
        <v>416</v>
      </c>
    </row>
    <row r="1125" spans="1:20" x14ac:dyDescent="0.25">
      <c r="A1125">
        <v>7</v>
      </c>
      <c r="B1125" s="645">
        <v>43908</v>
      </c>
      <c r="C1125" s="645">
        <v>43907</v>
      </c>
      <c r="D1125">
        <v>-1</v>
      </c>
      <c r="G1125">
        <v>69</v>
      </c>
      <c r="H1125" t="s">
        <v>6752</v>
      </c>
      <c r="I1125" t="s">
        <v>6753</v>
      </c>
      <c r="J1125" t="s">
        <v>6754</v>
      </c>
      <c r="K1125">
        <v>60</v>
      </c>
      <c r="L1125" s="645">
        <v>43907</v>
      </c>
      <c r="M1125" s="645">
        <v>43910</v>
      </c>
      <c r="O1125">
        <v>69155</v>
      </c>
      <c r="P1125" t="s">
        <v>3081</v>
      </c>
      <c r="S1125">
        <v>624</v>
      </c>
      <c r="T1125">
        <v>624</v>
      </c>
    </row>
    <row r="1126" spans="1:20" x14ac:dyDescent="0.25">
      <c r="S1126" t="s">
        <v>7755</v>
      </c>
      <c r="T1126" t="s">
        <v>7756</v>
      </c>
    </row>
    <row r="1127" spans="1:20" x14ac:dyDescent="0.25">
      <c r="A1127">
        <v>7</v>
      </c>
      <c r="B1127" s="645">
        <v>43908</v>
      </c>
      <c r="C1127" s="645">
        <v>43908</v>
      </c>
      <c r="D1127">
        <v>0</v>
      </c>
      <c r="E1127">
        <v>30246175</v>
      </c>
      <c r="F1127">
        <v>30246175</v>
      </c>
      <c r="G1127">
        <v>583</v>
      </c>
      <c r="H1127" t="s">
        <v>6725</v>
      </c>
      <c r="I1127" t="s">
        <v>6757</v>
      </c>
      <c r="J1127" t="s">
        <v>3295</v>
      </c>
      <c r="K1127">
        <v>60</v>
      </c>
      <c r="L1127" s="645">
        <v>43907</v>
      </c>
      <c r="M1127" s="645">
        <v>43909</v>
      </c>
      <c r="N1127" t="s">
        <v>6727</v>
      </c>
      <c r="O1127">
        <v>5150003889</v>
      </c>
      <c r="P1127" t="s">
        <v>3081</v>
      </c>
      <c r="Q1127">
        <v>9003213</v>
      </c>
      <c r="R1127">
        <v>890002395848</v>
      </c>
      <c r="S1127" s="548">
        <v>3128</v>
      </c>
      <c r="T1127" s="548">
        <v>42854</v>
      </c>
    </row>
    <row r="1128" spans="1:20" x14ac:dyDescent="0.25">
      <c r="S1128" t="s">
        <v>6814</v>
      </c>
      <c r="T1128" t="s">
        <v>6815</v>
      </c>
    </row>
    <row r="1129" spans="1:20" x14ac:dyDescent="0.25">
      <c r="A1129">
        <v>7</v>
      </c>
      <c r="B1129" s="645">
        <v>43908</v>
      </c>
      <c r="C1129" s="645">
        <v>43908</v>
      </c>
      <c r="D1129">
        <v>0</v>
      </c>
      <c r="E1129">
        <v>30246176</v>
      </c>
      <c r="F1129">
        <v>30246176</v>
      </c>
      <c r="G1129">
        <v>583</v>
      </c>
      <c r="H1129" t="s">
        <v>6725</v>
      </c>
      <c r="I1129" t="s">
        <v>6757</v>
      </c>
      <c r="J1129" t="s">
        <v>3295</v>
      </c>
      <c r="K1129">
        <v>60</v>
      </c>
      <c r="L1129" s="645">
        <v>43907</v>
      </c>
      <c r="M1129" s="645">
        <v>43909</v>
      </c>
      <c r="N1129" t="s">
        <v>6727</v>
      </c>
      <c r="O1129">
        <v>5150003889</v>
      </c>
      <c r="P1129" t="s">
        <v>3081</v>
      </c>
      <c r="Q1129">
        <v>9003217</v>
      </c>
      <c r="R1129">
        <v>890002395848</v>
      </c>
      <c r="S1129" s="548">
        <v>3030</v>
      </c>
      <c r="T1129" s="548">
        <v>41511</v>
      </c>
    </row>
    <row r="1130" spans="1:20" x14ac:dyDescent="0.25">
      <c r="S1130" t="s">
        <v>7757</v>
      </c>
      <c r="T1130" t="s">
        <v>7758</v>
      </c>
    </row>
    <row r="1131" spans="1:20" x14ac:dyDescent="0.25">
      <c r="A1131">
        <v>7</v>
      </c>
      <c r="B1131" s="645">
        <v>43908</v>
      </c>
      <c r="C1131" s="645">
        <v>43908</v>
      </c>
      <c r="D1131">
        <v>0</v>
      </c>
      <c r="E1131">
        <v>30246177</v>
      </c>
      <c r="F1131">
        <v>30246177</v>
      </c>
      <c r="G1131">
        <v>583</v>
      </c>
      <c r="H1131" t="s">
        <v>6725</v>
      </c>
      <c r="I1131" t="s">
        <v>6757</v>
      </c>
      <c r="J1131" t="s">
        <v>3295</v>
      </c>
      <c r="K1131">
        <v>60</v>
      </c>
      <c r="L1131" s="645">
        <v>43907</v>
      </c>
      <c r="M1131" s="645">
        <v>43909</v>
      </c>
      <c r="N1131" t="s">
        <v>6727</v>
      </c>
      <c r="O1131">
        <v>5150003502</v>
      </c>
      <c r="P1131" t="s">
        <v>3081</v>
      </c>
      <c r="Q1131">
        <v>9003209</v>
      </c>
      <c r="R1131">
        <v>890002395848</v>
      </c>
      <c r="S1131">
        <v>413</v>
      </c>
      <c r="T1131" s="548">
        <v>21559</v>
      </c>
    </row>
    <row r="1132" spans="1:20" x14ac:dyDescent="0.25">
      <c r="A1132">
        <v>7</v>
      </c>
      <c r="B1132" s="645">
        <v>43908</v>
      </c>
      <c r="C1132" s="645">
        <v>43908</v>
      </c>
      <c r="D1132">
        <v>0</v>
      </c>
      <c r="F1132">
        <v>30246177</v>
      </c>
      <c r="G1132">
        <v>583</v>
      </c>
      <c r="H1132" t="s">
        <v>6725</v>
      </c>
      <c r="I1132" t="s">
        <v>6757</v>
      </c>
      <c r="J1132" t="s">
        <v>3295</v>
      </c>
      <c r="K1132">
        <v>60</v>
      </c>
      <c r="L1132" s="645">
        <v>43907</v>
      </c>
      <c r="M1132" s="645">
        <v>43909</v>
      </c>
      <c r="N1132" t="s">
        <v>6727</v>
      </c>
      <c r="O1132">
        <v>5150003503</v>
      </c>
      <c r="P1132" t="s">
        <v>3081</v>
      </c>
      <c r="S1132">
        <v>415</v>
      </c>
      <c r="T1132" s="548">
        <v>21663</v>
      </c>
    </row>
    <row r="1133" spans="1:20" x14ac:dyDescent="0.25">
      <c r="S1133" t="s">
        <v>7735</v>
      </c>
      <c r="T1133" t="s">
        <v>7759</v>
      </c>
    </row>
    <row r="1134" spans="1:20" x14ac:dyDescent="0.25">
      <c r="A1134">
        <v>7</v>
      </c>
      <c r="B1134" s="645">
        <v>43909</v>
      </c>
      <c r="C1134" s="645">
        <v>43909</v>
      </c>
      <c r="D1134">
        <v>0</v>
      </c>
      <c r="E1134">
        <v>30246178</v>
      </c>
      <c r="F1134">
        <v>30246178</v>
      </c>
      <c r="G1134">
        <v>583</v>
      </c>
      <c r="H1134" t="s">
        <v>6725</v>
      </c>
      <c r="I1134" t="s">
        <v>6757</v>
      </c>
      <c r="J1134" t="s">
        <v>3295</v>
      </c>
      <c r="K1134">
        <v>60</v>
      </c>
      <c r="L1134" s="645">
        <v>43907</v>
      </c>
      <c r="M1134" s="645">
        <v>43909</v>
      </c>
      <c r="N1134" t="s">
        <v>6727</v>
      </c>
      <c r="O1134">
        <v>5150000338</v>
      </c>
      <c r="P1134" t="s">
        <v>3081</v>
      </c>
      <c r="Q1134">
        <v>9003219</v>
      </c>
      <c r="R1134">
        <v>890002395848</v>
      </c>
      <c r="S1134">
        <v>756</v>
      </c>
      <c r="T1134" s="548">
        <v>40597</v>
      </c>
    </row>
    <row r="1135" spans="1:20" x14ac:dyDescent="0.25">
      <c r="S1135" t="s">
        <v>7760</v>
      </c>
      <c r="T1135" t="s">
        <v>7761</v>
      </c>
    </row>
    <row r="1136" spans="1:20" x14ac:dyDescent="0.25">
      <c r="A1136">
        <v>7</v>
      </c>
      <c r="B1136" s="645">
        <v>43908</v>
      </c>
      <c r="C1136" s="645">
        <v>43908</v>
      </c>
      <c r="D1136">
        <v>0</v>
      </c>
      <c r="E1136">
        <v>30246179</v>
      </c>
      <c r="F1136">
        <v>30246179</v>
      </c>
      <c r="G1136">
        <v>583</v>
      </c>
      <c r="H1136" t="s">
        <v>6725</v>
      </c>
      <c r="I1136" t="s">
        <v>6757</v>
      </c>
      <c r="J1136" t="s">
        <v>3295</v>
      </c>
      <c r="K1136">
        <v>60</v>
      </c>
      <c r="L1136" s="645">
        <v>43907</v>
      </c>
      <c r="M1136" s="645">
        <v>43909</v>
      </c>
      <c r="N1136" t="s">
        <v>6727</v>
      </c>
      <c r="O1136">
        <v>5150003501</v>
      </c>
      <c r="P1136" t="s">
        <v>3081</v>
      </c>
      <c r="Q1136">
        <v>9003211</v>
      </c>
      <c r="R1136">
        <v>890002395848</v>
      </c>
      <c r="S1136">
        <v>696</v>
      </c>
      <c r="T1136" s="548">
        <v>36331</v>
      </c>
    </row>
    <row r="1137" spans="1:20" x14ac:dyDescent="0.25">
      <c r="A1137">
        <v>7</v>
      </c>
      <c r="B1137" s="645">
        <v>43908</v>
      </c>
      <c r="C1137" s="645">
        <v>43908</v>
      </c>
      <c r="D1137">
        <v>0</v>
      </c>
      <c r="F1137">
        <v>30246179</v>
      </c>
      <c r="G1137">
        <v>583</v>
      </c>
      <c r="H1137" t="s">
        <v>6725</v>
      </c>
      <c r="I1137" t="s">
        <v>6757</v>
      </c>
      <c r="J1137" t="s">
        <v>3295</v>
      </c>
      <c r="K1137">
        <v>60</v>
      </c>
      <c r="L1137" s="645">
        <v>43907</v>
      </c>
      <c r="M1137" s="645">
        <v>43909</v>
      </c>
      <c r="N1137" t="s">
        <v>6727</v>
      </c>
      <c r="O1137">
        <v>5150003502</v>
      </c>
      <c r="P1137" t="s">
        <v>3081</v>
      </c>
      <c r="S1137">
        <v>126</v>
      </c>
      <c r="T1137" s="548">
        <v>6577</v>
      </c>
    </row>
    <row r="1138" spans="1:20" x14ac:dyDescent="0.25">
      <c r="S1138" t="s">
        <v>7762</v>
      </c>
      <c r="T1138" t="s">
        <v>7763</v>
      </c>
    </row>
    <row r="1139" spans="1:20" x14ac:dyDescent="0.25">
      <c r="A1139">
        <v>7</v>
      </c>
      <c r="B1139" s="645">
        <v>43909</v>
      </c>
      <c r="C1139" s="645">
        <v>43909</v>
      </c>
      <c r="D1139">
        <v>0</v>
      </c>
      <c r="E1139">
        <v>30246180</v>
      </c>
      <c r="F1139">
        <v>30246180</v>
      </c>
      <c r="G1139">
        <v>583</v>
      </c>
      <c r="H1139" t="s">
        <v>6725</v>
      </c>
      <c r="I1139" t="s">
        <v>6757</v>
      </c>
      <c r="J1139" t="s">
        <v>3295</v>
      </c>
      <c r="K1139">
        <v>60</v>
      </c>
      <c r="L1139" s="645">
        <v>43907</v>
      </c>
      <c r="M1139" s="645">
        <v>43909</v>
      </c>
      <c r="N1139" t="s">
        <v>6727</v>
      </c>
      <c r="O1139">
        <v>5150000315</v>
      </c>
      <c r="P1139" t="s">
        <v>3081</v>
      </c>
      <c r="Q1139">
        <v>9003221</v>
      </c>
      <c r="R1139">
        <v>890002395848</v>
      </c>
      <c r="S1139">
        <v>331</v>
      </c>
      <c r="T1139" s="548">
        <v>17775</v>
      </c>
    </row>
    <row r="1140" spans="1:20" x14ac:dyDescent="0.25">
      <c r="A1140">
        <v>7</v>
      </c>
      <c r="B1140" s="645">
        <v>43909</v>
      </c>
      <c r="C1140" s="645">
        <v>43909</v>
      </c>
      <c r="D1140">
        <v>0</v>
      </c>
      <c r="F1140">
        <v>30246180</v>
      </c>
      <c r="G1140">
        <v>583</v>
      </c>
      <c r="H1140" t="s">
        <v>6725</v>
      </c>
      <c r="I1140" t="s">
        <v>6757</v>
      </c>
      <c r="J1140" t="s">
        <v>3295</v>
      </c>
      <c r="K1140">
        <v>60</v>
      </c>
      <c r="L1140" s="645">
        <v>43907</v>
      </c>
      <c r="M1140" s="645">
        <v>43909</v>
      </c>
      <c r="N1140" t="s">
        <v>6727</v>
      </c>
      <c r="O1140">
        <v>5150040128</v>
      </c>
      <c r="P1140" t="s">
        <v>3081</v>
      </c>
      <c r="S1140">
        <v>532</v>
      </c>
      <c r="T1140" s="548">
        <v>5586</v>
      </c>
    </row>
    <row r="1141" spans="1:20" x14ac:dyDescent="0.25">
      <c r="A1141">
        <v>7</v>
      </c>
      <c r="B1141" s="645">
        <v>43909</v>
      </c>
      <c r="C1141" s="645">
        <v>43909</v>
      </c>
      <c r="D1141">
        <v>0</v>
      </c>
      <c r="F1141">
        <v>30246180</v>
      </c>
      <c r="G1141">
        <v>583</v>
      </c>
      <c r="H1141" t="s">
        <v>6725</v>
      </c>
      <c r="I1141" t="s">
        <v>6757</v>
      </c>
      <c r="J1141" t="s">
        <v>3295</v>
      </c>
      <c r="K1141">
        <v>60</v>
      </c>
      <c r="L1141" s="645">
        <v>43907</v>
      </c>
      <c r="M1141" s="645">
        <v>43909</v>
      </c>
      <c r="N1141" t="s">
        <v>6727</v>
      </c>
      <c r="O1141">
        <v>5150078276</v>
      </c>
      <c r="P1141" t="s">
        <v>3081</v>
      </c>
      <c r="S1141">
        <v>768</v>
      </c>
      <c r="T1141" s="548">
        <v>13901</v>
      </c>
    </row>
    <row r="1142" spans="1:20" x14ac:dyDescent="0.25">
      <c r="S1142" t="s">
        <v>7764</v>
      </c>
      <c r="T1142" t="s">
        <v>7765</v>
      </c>
    </row>
    <row r="1143" spans="1:20" x14ac:dyDescent="0.25">
      <c r="A1143">
        <v>7</v>
      </c>
      <c r="B1143" s="645">
        <v>43908</v>
      </c>
      <c r="C1143" s="645">
        <v>43908</v>
      </c>
      <c r="D1143">
        <v>0</v>
      </c>
      <c r="E1143">
        <v>30246181</v>
      </c>
      <c r="F1143">
        <v>30246181</v>
      </c>
      <c r="G1143">
        <v>583</v>
      </c>
      <c r="H1143" t="s">
        <v>6725</v>
      </c>
      <c r="I1143" t="s">
        <v>6757</v>
      </c>
      <c r="J1143" t="s">
        <v>3295</v>
      </c>
      <c r="K1143">
        <v>60</v>
      </c>
      <c r="L1143" s="645">
        <v>43907</v>
      </c>
      <c r="M1143" s="645">
        <v>43909</v>
      </c>
      <c r="N1143" t="s">
        <v>6727</v>
      </c>
      <c r="O1143">
        <v>5150003889</v>
      </c>
      <c r="P1143" t="s">
        <v>3081</v>
      </c>
      <c r="Q1143">
        <v>9003215</v>
      </c>
      <c r="R1143">
        <v>890002395848</v>
      </c>
      <c r="S1143" s="548">
        <v>3128</v>
      </c>
      <c r="T1143" s="548">
        <v>42854</v>
      </c>
    </row>
    <row r="1144" spans="1:20" x14ac:dyDescent="0.25">
      <c r="S1144" t="s">
        <v>6814</v>
      </c>
      <c r="T1144" t="s">
        <v>6815</v>
      </c>
    </row>
    <row r="1145" spans="1:20" x14ac:dyDescent="0.25">
      <c r="A1145">
        <v>7</v>
      </c>
      <c r="B1145" s="645">
        <v>43909</v>
      </c>
      <c r="C1145" s="645">
        <v>43909</v>
      </c>
      <c r="D1145">
        <v>0</v>
      </c>
      <c r="E1145">
        <v>30246223</v>
      </c>
      <c r="F1145">
        <v>30246223</v>
      </c>
      <c r="G1145">
        <v>583</v>
      </c>
      <c r="H1145" t="s">
        <v>6725</v>
      </c>
      <c r="I1145" t="s">
        <v>6757</v>
      </c>
      <c r="J1145" t="s">
        <v>3295</v>
      </c>
      <c r="K1145">
        <v>60</v>
      </c>
      <c r="L1145" s="645">
        <v>43907</v>
      </c>
      <c r="M1145" s="645">
        <v>43910</v>
      </c>
      <c r="N1145" t="s">
        <v>6727</v>
      </c>
      <c r="O1145">
        <v>5150003884</v>
      </c>
      <c r="P1145" t="s">
        <v>3081</v>
      </c>
      <c r="Q1145">
        <v>9003229</v>
      </c>
      <c r="R1145">
        <v>890002395848</v>
      </c>
      <c r="S1145" s="548">
        <v>2992</v>
      </c>
      <c r="T1145" s="548">
        <v>42486</v>
      </c>
    </row>
    <row r="1146" spans="1:20" x14ac:dyDescent="0.25">
      <c r="S1146" t="s">
        <v>6972</v>
      </c>
      <c r="T1146" t="s">
        <v>6973</v>
      </c>
    </row>
    <row r="1147" spans="1:20" x14ac:dyDescent="0.25">
      <c r="A1147">
        <v>7</v>
      </c>
      <c r="B1147" s="645">
        <v>43910</v>
      </c>
      <c r="C1147" s="645">
        <v>43910</v>
      </c>
      <c r="D1147">
        <v>0</v>
      </c>
      <c r="E1147">
        <v>30246224</v>
      </c>
      <c r="F1147">
        <v>30246224</v>
      </c>
      <c r="G1147">
        <v>583</v>
      </c>
      <c r="H1147" t="s">
        <v>6725</v>
      </c>
      <c r="I1147" t="s">
        <v>6757</v>
      </c>
      <c r="J1147" t="s">
        <v>3295</v>
      </c>
      <c r="K1147">
        <v>60</v>
      </c>
      <c r="L1147" s="645">
        <v>43907</v>
      </c>
      <c r="M1147" s="645">
        <v>43910</v>
      </c>
      <c r="N1147" t="s">
        <v>6727</v>
      </c>
      <c r="O1147">
        <v>5150024357</v>
      </c>
      <c r="P1147" t="s">
        <v>3081</v>
      </c>
      <c r="Q1147">
        <v>9003233</v>
      </c>
      <c r="R1147">
        <v>890002395848</v>
      </c>
      <c r="S1147" s="548">
        <v>7332</v>
      </c>
      <c r="T1147" s="548">
        <v>31528</v>
      </c>
    </row>
    <row r="1148" spans="1:20" x14ac:dyDescent="0.25">
      <c r="S1148" t="s">
        <v>7022</v>
      </c>
      <c r="T1148" t="s">
        <v>7023</v>
      </c>
    </row>
    <row r="1149" spans="1:20" x14ac:dyDescent="0.25">
      <c r="A1149">
        <v>7</v>
      </c>
      <c r="B1149" s="645">
        <v>43909</v>
      </c>
      <c r="C1149" s="645">
        <v>43909</v>
      </c>
      <c r="D1149">
        <v>0</v>
      </c>
      <c r="E1149">
        <v>30246225</v>
      </c>
      <c r="F1149">
        <v>30246225</v>
      </c>
      <c r="G1149">
        <v>583</v>
      </c>
      <c r="H1149" t="s">
        <v>6725</v>
      </c>
      <c r="I1149" t="s">
        <v>6757</v>
      </c>
      <c r="J1149" t="s">
        <v>3295</v>
      </c>
      <c r="K1149">
        <v>60</v>
      </c>
      <c r="L1149" s="645">
        <v>43907</v>
      </c>
      <c r="M1149" s="645">
        <v>43910</v>
      </c>
      <c r="N1149" t="s">
        <v>6727</v>
      </c>
      <c r="O1149">
        <v>5150000310</v>
      </c>
      <c r="P1149" t="s">
        <v>3081</v>
      </c>
      <c r="Q1149">
        <v>9003223</v>
      </c>
      <c r="R1149">
        <v>890002395848</v>
      </c>
      <c r="S1149">
        <v>236</v>
      </c>
      <c r="T1149" s="548">
        <v>12673</v>
      </c>
    </row>
    <row r="1150" spans="1:20" x14ac:dyDescent="0.25">
      <c r="A1150">
        <v>7</v>
      </c>
      <c r="B1150" s="645">
        <v>43909</v>
      </c>
      <c r="C1150" s="645">
        <v>43909</v>
      </c>
      <c r="D1150">
        <v>0</v>
      </c>
      <c r="F1150">
        <v>30246225</v>
      </c>
      <c r="G1150">
        <v>583</v>
      </c>
      <c r="H1150" t="s">
        <v>6725</v>
      </c>
      <c r="I1150" t="s">
        <v>6757</v>
      </c>
      <c r="J1150" t="s">
        <v>3295</v>
      </c>
      <c r="K1150">
        <v>60</v>
      </c>
      <c r="L1150" s="645">
        <v>43907</v>
      </c>
      <c r="M1150" s="645">
        <v>43910</v>
      </c>
      <c r="N1150" t="s">
        <v>6727</v>
      </c>
      <c r="O1150">
        <v>5150000319</v>
      </c>
      <c r="P1150" t="s">
        <v>3081</v>
      </c>
      <c r="S1150">
        <v>383</v>
      </c>
      <c r="T1150" s="548">
        <v>20567</v>
      </c>
    </row>
    <row r="1151" spans="1:20" x14ac:dyDescent="0.25">
      <c r="A1151">
        <v>7</v>
      </c>
      <c r="B1151" s="645">
        <v>43909</v>
      </c>
      <c r="C1151" s="645">
        <v>43909</v>
      </c>
      <c r="D1151">
        <v>0</v>
      </c>
      <c r="F1151">
        <v>30246225</v>
      </c>
      <c r="G1151">
        <v>583</v>
      </c>
      <c r="H1151" t="s">
        <v>6725</v>
      </c>
      <c r="I1151" t="s">
        <v>6757</v>
      </c>
      <c r="J1151" t="s">
        <v>3295</v>
      </c>
      <c r="K1151">
        <v>60</v>
      </c>
      <c r="L1151" s="645">
        <v>43907</v>
      </c>
      <c r="M1151" s="645">
        <v>43910</v>
      </c>
      <c r="N1151" t="s">
        <v>6727</v>
      </c>
      <c r="O1151">
        <v>5150000321</v>
      </c>
      <c r="P1151" t="s">
        <v>3081</v>
      </c>
      <c r="S1151">
        <v>168</v>
      </c>
      <c r="T1151" s="548">
        <v>9022</v>
      </c>
    </row>
    <row r="1152" spans="1:20" x14ac:dyDescent="0.25">
      <c r="S1152" t="s">
        <v>7766</v>
      </c>
      <c r="T1152" t="s">
        <v>7767</v>
      </c>
    </row>
    <row r="1153" spans="1:20" x14ac:dyDescent="0.25">
      <c r="A1153">
        <v>7</v>
      </c>
      <c r="B1153" s="645">
        <v>43909</v>
      </c>
      <c r="C1153" s="645">
        <v>43909</v>
      </c>
      <c r="D1153">
        <v>0</v>
      </c>
      <c r="E1153">
        <v>30246226</v>
      </c>
      <c r="F1153">
        <v>30246226</v>
      </c>
      <c r="G1153">
        <v>583</v>
      </c>
      <c r="H1153" t="s">
        <v>6725</v>
      </c>
      <c r="I1153" t="s">
        <v>6757</v>
      </c>
      <c r="J1153" t="s">
        <v>3295</v>
      </c>
      <c r="K1153">
        <v>60</v>
      </c>
      <c r="L1153" s="645">
        <v>43907</v>
      </c>
      <c r="M1153" s="645">
        <v>43910</v>
      </c>
      <c r="N1153" t="s">
        <v>6727</v>
      </c>
      <c r="O1153">
        <v>5150001180</v>
      </c>
      <c r="P1153" t="s">
        <v>3081</v>
      </c>
      <c r="Q1153">
        <v>9003227</v>
      </c>
      <c r="R1153">
        <v>890002395848</v>
      </c>
      <c r="S1153">
        <v>799</v>
      </c>
      <c r="T1153" s="548">
        <v>42906</v>
      </c>
    </row>
    <row r="1154" spans="1:20" x14ac:dyDescent="0.25">
      <c r="S1154" t="s">
        <v>7768</v>
      </c>
      <c r="T1154" t="s">
        <v>7769</v>
      </c>
    </row>
    <row r="1155" spans="1:20" x14ac:dyDescent="0.25">
      <c r="A1155">
        <v>7</v>
      </c>
      <c r="B1155" s="645">
        <v>43909</v>
      </c>
      <c r="C1155" s="645">
        <v>43909</v>
      </c>
      <c r="D1155">
        <v>0</v>
      </c>
      <c r="E1155">
        <v>30246227</v>
      </c>
      <c r="F1155">
        <v>30246227</v>
      </c>
      <c r="G1155">
        <v>583</v>
      </c>
      <c r="H1155" t="s">
        <v>6725</v>
      </c>
      <c r="I1155" t="s">
        <v>6757</v>
      </c>
      <c r="J1155" t="s">
        <v>3295</v>
      </c>
      <c r="K1155">
        <v>60</v>
      </c>
      <c r="L1155" s="645">
        <v>43907</v>
      </c>
      <c r="M1155" s="645">
        <v>43910</v>
      </c>
      <c r="N1155" t="s">
        <v>6727</v>
      </c>
      <c r="O1155">
        <v>5150001180</v>
      </c>
      <c r="P1155" t="s">
        <v>3081</v>
      </c>
      <c r="Q1155">
        <v>9003231</v>
      </c>
      <c r="R1155">
        <v>890002395848</v>
      </c>
      <c r="S1155">
        <v>252</v>
      </c>
      <c r="T1155" s="548">
        <v>13532</v>
      </c>
    </row>
    <row r="1156" spans="1:20" x14ac:dyDescent="0.25">
      <c r="A1156">
        <v>7</v>
      </c>
      <c r="B1156" s="645">
        <v>43909</v>
      </c>
      <c r="C1156" s="645">
        <v>43909</v>
      </c>
      <c r="D1156">
        <v>0</v>
      </c>
      <c r="F1156">
        <v>30246227</v>
      </c>
      <c r="G1156">
        <v>583</v>
      </c>
      <c r="H1156" t="s">
        <v>6725</v>
      </c>
      <c r="I1156" t="s">
        <v>6757</v>
      </c>
      <c r="J1156" t="s">
        <v>3295</v>
      </c>
      <c r="K1156">
        <v>60</v>
      </c>
      <c r="L1156" s="645">
        <v>43907</v>
      </c>
      <c r="M1156" s="645">
        <v>43910</v>
      </c>
      <c r="N1156" t="s">
        <v>6727</v>
      </c>
      <c r="O1156">
        <v>5150003884</v>
      </c>
      <c r="P1156" t="s">
        <v>3081</v>
      </c>
      <c r="S1156" s="548">
        <v>1676</v>
      </c>
      <c r="T1156" s="548">
        <v>23799</v>
      </c>
    </row>
    <row r="1157" spans="1:20" x14ac:dyDescent="0.25">
      <c r="S1157" t="s">
        <v>7606</v>
      </c>
      <c r="T1157" t="s">
        <v>7770</v>
      </c>
    </row>
    <row r="1158" spans="1:20" x14ac:dyDescent="0.25">
      <c r="A1158">
        <v>7</v>
      </c>
      <c r="B1158" s="645">
        <v>43910</v>
      </c>
      <c r="C1158" s="645">
        <v>43910</v>
      </c>
      <c r="D1158">
        <v>0</v>
      </c>
      <c r="E1158">
        <v>30246228</v>
      </c>
      <c r="F1158">
        <v>30246228</v>
      </c>
      <c r="G1158">
        <v>583</v>
      </c>
      <c r="H1158" t="s">
        <v>6725</v>
      </c>
      <c r="I1158" t="s">
        <v>6757</v>
      </c>
      <c r="J1158" t="s">
        <v>3295</v>
      </c>
      <c r="K1158">
        <v>60</v>
      </c>
      <c r="L1158" s="645">
        <v>43907</v>
      </c>
      <c r="M1158" s="645">
        <v>43910</v>
      </c>
      <c r="N1158" t="s">
        <v>6727</v>
      </c>
      <c r="O1158">
        <v>5150024357</v>
      </c>
      <c r="P1158" t="s">
        <v>3081</v>
      </c>
      <c r="Q1158">
        <v>9003235</v>
      </c>
      <c r="R1158">
        <v>890002395848</v>
      </c>
      <c r="S1158" s="548">
        <v>7332</v>
      </c>
      <c r="T1158" s="548">
        <v>31528</v>
      </c>
    </row>
    <row r="1159" spans="1:20" x14ac:dyDescent="0.25">
      <c r="S1159" t="s">
        <v>7022</v>
      </c>
      <c r="T1159" t="s">
        <v>7023</v>
      </c>
    </row>
    <row r="1160" spans="1:20" x14ac:dyDescent="0.25">
      <c r="A1160">
        <v>7</v>
      </c>
      <c r="B1160" s="645">
        <v>43909</v>
      </c>
      <c r="C1160" s="645">
        <v>43909</v>
      </c>
      <c r="D1160">
        <v>0</v>
      </c>
      <c r="E1160">
        <v>30246229</v>
      </c>
      <c r="F1160">
        <v>30246229</v>
      </c>
      <c r="G1160">
        <v>583</v>
      </c>
      <c r="H1160" t="s">
        <v>6725</v>
      </c>
      <c r="I1160" t="s">
        <v>6757</v>
      </c>
      <c r="J1160" t="s">
        <v>3295</v>
      </c>
      <c r="K1160">
        <v>60</v>
      </c>
      <c r="L1160" s="645">
        <v>43907</v>
      </c>
      <c r="M1160" s="645">
        <v>43910</v>
      </c>
      <c r="N1160" t="s">
        <v>6727</v>
      </c>
      <c r="O1160">
        <v>5150000310</v>
      </c>
      <c r="P1160" t="s">
        <v>3081</v>
      </c>
      <c r="Q1160">
        <v>9003225</v>
      </c>
      <c r="R1160">
        <v>890002395848</v>
      </c>
      <c r="S1160">
        <v>798</v>
      </c>
      <c r="T1160" s="548">
        <v>42853</v>
      </c>
    </row>
    <row r="1161" spans="1:20" x14ac:dyDescent="0.25">
      <c r="S1161" t="s">
        <v>6764</v>
      </c>
      <c r="T1161" t="s">
        <v>6765</v>
      </c>
    </row>
    <row r="1162" spans="1:20" x14ac:dyDescent="0.25">
      <c r="A1162">
        <v>7</v>
      </c>
      <c r="B1162" s="645">
        <v>43910</v>
      </c>
      <c r="C1162" s="645">
        <v>43910</v>
      </c>
      <c r="D1162">
        <v>0</v>
      </c>
      <c r="E1162">
        <v>30246230</v>
      </c>
      <c r="F1162">
        <v>30246230</v>
      </c>
      <c r="G1162">
        <v>583</v>
      </c>
      <c r="H1162" t="s">
        <v>6725</v>
      </c>
      <c r="I1162" t="s">
        <v>6757</v>
      </c>
      <c r="J1162" t="s">
        <v>3295</v>
      </c>
      <c r="K1162">
        <v>60</v>
      </c>
      <c r="L1162" s="645">
        <v>43907</v>
      </c>
      <c r="M1162" s="645">
        <v>43910</v>
      </c>
      <c r="N1162" t="s">
        <v>6727</v>
      </c>
      <c r="O1162">
        <v>5150024357</v>
      </c>
      <c r="P1162" t="s">
        <v>3081</v>
      </c>
      <c r="Q1162">
        <v>9003237</v>
      </c>
      <c r="R1162">
        <v>890002395848</v>
      </c>
      <c r="S1162" s="548">
        <v>7332</v>
      </c>
      <c r="T1162" s="548">
        <v>31528</v>
      </c>
    </row>
    <row r="1163" spans="1:20" x14ac:dyDescent="0.25">
      <c r="S1163" t="s">
        <v>7022</v>
      </c>
      <c r="T1163" t="s">
        <v>7023</v>
      </c>
    </row>
    <row r="1164" spans="1:20" x14ac:dyDescent="0.25">
      <c r="A1164">
        <v>7</v>
      </c>
      <c r="B1164" s="645">
        <v>43915</v>
      </c>
      <c r="C1164" s="645">
        <v>43915</v>
      </c>
      <c r="D1164">
        <v>0</v>
      </c>
      <c r="E1164">
        <v>30246909</v>
      </c>
      <c r="F1164">
        <v>30246909</v>
      </c>
      <c r="G1164">
        <v>583</v>
      </c>
      <c r="H1164" t="s">
        <v>6725</v>
      </c>
      <c r="I1164" t="s">
        <v>6757</v>
      </c>
      <c r="J1164" t="s">
        <v>3295</v>
      </c>
      <c r="K1164">
        <v>60</v>
      </c>
      <c r="L1164" s="645">
        <v>43908</v>
      </c>
      <c r="M1164" s="645">
        <v>43916</v>
      </c>
      <c r="N1164" t="s">
        <v>6727</v>
      </c>
      <c r="O1164">
        <v>5150005683</v>
      </c>
      <c r="P1164" t="s">
        <v>3081</v>
      </c>
      <c r="Q1164">
        <v>9008794</v>
      </c>
      <c r="R1164">
        <v>890002395848</v>
      </c>
      <c r="S1164" s="548">
        <v>3842</v>
      </c>
      <c r="T1164" s="548">
        <v>38420</v>
      </c>
    </row>
    <row r="1165" spans="1:20" x14ac:dyDescent="0.25">
      <c r="S1165" t="s">
        <v>7966</v>
      </c>
      <c r="T1165" t="s">
        <v>7967</v>
      </c>
    </row>
    <row r="1166" spans="1:20" x14ac:dyDescent="0.25">
      <c r="A1166">
        <v>7</v>
      </c>
      <c r="B1166" s="645">
        <v>43915</v>
      </c>
      <c r="C1166" s="645">
        <v>43915</v>
      </c>
      <c r="D1166">
        <v>0</v>
      </c>
      <c r="E1166">
        <v>30246910</v>
      </c>
      <c r="F1166">
        <v>30246910</v>
      </c>
      <c r="G1166">
        <v>583</v>
      </c>
      <c r="H1166" t="s">
        <v>6725</v>
      </c>
      <c r="I1166" t="s">
        <v>6757</v>
      </c>
      <c r="J1166" t="s">
        <v>3295</v>
      </c>
      <c r="K1166">
        <v>60</v>
      </c>
      <c r="L1166" s="645">
        <v>43908</v>
      </c>
      <c r="M1166" s="645">
        <v>43916</v>
      </c>
      <c r="N1166" t="s">
        <v>6727</v>
      </c>
      <c r="O1166">
        <v>5150000328</v>
      </c>
      <c r="P1166" t="s">
        <v>3081</v>
      </c>
      <c r="Q1166">
        <v>9008788</v>
      </c>
      <c r="R1166">
        <v>890002395848</v>
      </c>
      <c r="S1166" s="548">
        <v>1320</v>
      </c>
      <c r="T1166" s="548">
        <v>42504</v>
      </c>
    </row>
    <row r="1167" spans="1:20" x14ac:dyDescent="0.25">
      <c r="S1167" t="s">
        <v>6884</v>
      </c>
      <c r="T1167" t="s">
        <v>6885</v>
      </c>
    </row>
    <row r="1168" spans="1:20" x14ac:dyDescent="0.25">
      <c r="A1168">
        <v>7</v>
      </c>
      <c r="B1168" s="645">
        <v>43915</v>
      </c>
      <c r="C1168" s="645">
        <v>43915</v>
      </c>
      <c r="D1168">
        <v>0</v>
      </c>
      <c r="E1168">
        <v>30246911</v>
      </c>
      <c r="F1168">
        <v>30246911</v>
      </c>
      <c r="G1168">
        <v>583</v>
      </c>
      <c r="H1168" t="s">
        <v>6725</v>
      </c>
      <c r="I1168" t="s">
        <v>6757</v>
      </c>
      <c r="J1168" t="s">
        <v>3295</v>
      </c>
      <c r="K1168">
        <v>60</v>
      </c>
      <c r="L1168" s="645">
        <v>43908</v>
      </c>
      <c r="M1168" s="645">
        <v>43916</v>
      </c>
      <c r="N1168" t="s">
        <v>6727</v>
      </c>
      <c r="O1168">
        <v>5150000328</v>
      </c>
      <c r="P1168" t="s">
        <v>3081</v>
      </c>
      <c r="Q1168">
        <v>9008790</v>
      </c>
      <c r="R1168">
        <v>890002395848</v>
      </c>
      <c r="S1168" s="548">
        <v>1318</v>
      </c>
      <c r="T1168" s="548">
        <v>42440</v>
      </c>
    </row>
    <row r="1169" spans="1:20" x14ac:dyDescent="0.25">
      <c r="S1169" t="s">
        <v>7968</v>
      </c>
      <c r="T1169" t="s">
        <v>7969</v>
      </c>
    </row>
    <row r="1170" spans="1:20" x14ac:dyDescent="0.25">
      <c r="A1170">
        <v>7</v>
      </c>
      <c r="B1170" s="645">
        <v>43915</v>
      </c>
      <c r="C1170" s="645">
        <v>43915</v>
      </c>
      <c r="D1170">
        <v>0</v>
      </c>
      <c r="E1170">
        <v>30246912</v>
      </c>
      <c r="F1170">
        <v>30246912</v>
      </c>
      <c r="G1170">
        <v>583</v>
      </c>
      <c r="H1170" t="s">
        <v>6725</v>
      </c>
      <c r="I1170" t="s">
        <v>6757</v>
      </c>
      <c r="J1170" t="s">
        <v>3295</v>
      </c>
      <c r="K1170">
        <v>60</v>
      </c>
      <c r="L1170" s="645">
        <v>43908</v>
      </c>
      <c r="M1170" s="645">
        <v>43916</v>
      </c>
      <c r="N1170" t="s">
        <v>6727</v>
      </c>
      <c r="O1170">
        <v>5150000302</v>
      </c>
      <c r="P1170" t="s">
        <v>3081</v>
      </c>
      <c r="Q1170">
        <v>9008796</v>
      </c>
      <c r="R1170">
        <v>890002395848</v>
      </c>
      <c r="S1170">
        <v>571</v>
      </c>
      <c r="T1170" s="548">
        <v>18386</v>
      </c>
    </row>
    <row r="1171" spans="1:20" x14ac:dyDescent="0.25">
      <c r="A1171">
        <v>7</v>
      </c>
      <c r="B1171" s="645">
        <v>43915</v>
      </c>
      <c r="C1171" s="645">
        <v>43915</v>
      </c>
      <c r="D1171">
        <v>0</v>
      </c>
      <c r="F1171">
        <v>30246912</v>
      </c>
      <c r="G1171">
        <v>583</v>
      </c>
      <c r="H1171" t="s">
        <v>6725</v>
      </c>
      <c r="I1171" t="s">
        <v>6757</v>
      </c>
      <c r="J1171" t="s">
        <v>3295</v>
      </c>
      <c r="K1171">
        <v>60</v>
      </c>
      <c r="L1171" s="645">
        <v>43908</v>
      </c>
      <c r="M1171" s="645">
        <v>43916</v>
      </c>
      <c r="N1171" t="s">
        <v>6727</v>
      </c>
      <c r="O1171">
        <v>5150000329</v>
      </c>
      <c r="P1171" t="s">
        <v>3081</v>
      </c>
      <c r="S1171">
        <v>585</v>
      </c>
      <c r="T1171" s="548">
        <v>18837</v>
      </c>
    </row>
    <row r="1172" spans="1:20" x14ac:dyDescent="0.25">
      <c r="S1172" t="s">
        <v>7970</v>
      </c>
      <c r="T1172" t="s">
        <v>7971</v>
      </c>
    </row>
    <row r="1173" spans="1:20" x14ac:dyDescent="0.25">
      <c r="A1173">
        <v>7</v>
      </c>
      <c r="B1173" s="645">
        <v>43916</v>
      </c>
      <c r="C1173" s="645">
        <v>43916</v>
      </c>
      <c r="D1173">
        <v>0</v>
      </c>
      <c r="E1173">
        <v>30246913</v>
      </c>
      <c r="F1173">
        <v>30246913</v>
      </c>
      <c r="G1173">
        <v>583</v>
      </c>
      <c r="H1173" t="s">
        <v>6725</v>
      </c>
      <c r="I1173" t="s">
        <v>6757</v>
      </c>
      <c r="J1173" t="s">
        <v>3295</v>
      </c>
      <c r="K1173">
        <v>60</v>
      </c>
      <c r="L1173" s="645">
        <v>43908</v>
      </c>
      <c r="M1173" s="645">
        <v>43916</v>
      </c>
      <c r="N1173" t="s">
        <v>6727</v>
      </c>
      <c r="O1173">
        <v>5150005684</v>
      </c>
      <c r="P1173" t="s">
        <v>3081</v>
      </c>
      <c r="Q1173">
        <v>9008798</v>
      </c>
      <c r="R1173">
        <v>890002395848</v>
      </c>
      <c r="S1173">
        <v>216</v>
      </c>
      <c r="T1173" s="548">
        <v>2160</v>
      </c>
    </row>
    <row r="1174" spans="1:20" x14ac:dyDescent="0.25">
      <c r="A1174">
        <v>7</v>
      </c>
      <c r="B1174" s="645">
        <v>43916</v>
      </c>
      <c r="C1174" s="645">
        <v>43916</v>
      </c>
      <c r="D1174">
        <v>0</v>
      </c>
      <c r="F1174">
        <v>30246913</v>
      </c>
      <c r="G1174">
        <v>583</v>
      </c>
      <c r="H1174" t="s">
        <v>6725</v>
      </c>
      <c r="I1174" t="s">
        <v>6757</v>
      </c>
      <c r="J1174" t="s">
        <v>3295</v>
      </c>
      <c r="K1174">
        <v>60</v>
      </c>
      <c r="L1174" s="645">
        <v>43908</v>
      </c>
      <c r="M1174" s="645">
        <v>43916</v>
      </c>
      <c r="N1174" t="s">
        <v>6727</v>
      </c>
      <c r="O1174">
        <v>5150005685</v>
      </c>
      <c r="P1174" t="s">
        <v>3081</v>
      </c>
      <c r="S1174" s="548">
        <v>2812</v>
      </c>
      <c r="T1174" s="548">
        <v>28120</v>
      </c>
    </row>
    <row r="1175" spans="1:20" x14ac:dyDescent="0.25">
      <c r="S1175" t="s">
        <v>7972</v>
      </c>
      <c r="T1175" t="s">
        <v>7973</v>
      </c>
    </row>
    <row r="1176" spans="1:20" x14ac:dyDescent="0.25">
      <c r="A1176">
        <v>7</v>
      </c>
      <c r="B1176" s="645">
        <v>43915</v>
      </c>
      <c r="C1176" s="645">
        <v>43915</v>
      </c>
      <c r="D1176">
        <v>0</v>
      </c>
      <c r="E1176">
        <v>30246914</v>
      </c>
      <c r="F1176">
        <v>30246914</v>
      </c>
      <c r="G1176">
        <v>583</v>
      </c>
      <c r="H1176" t="s">
        <v>6725</v>
      </c>
      <c r="I1176" t="s">
        <v>6757</v>
      </c>
      <c r="J1176" t="s">
        <v>3295</v>
      </c>
      <c r="K1176">
        <v>60</v>
      </c>
      <c r="L1176" s="645">
        <v>43908</v>
      </c>
      <c r="M1176" s="645">
        <v>43916</v>
      </c>
      <c r="N1176" t="s">
        <v>6727</v>
      </c>
      <c r="O1176">
        <v>5150005682</v>
      </c>
      <c r="P1176" t="s">
        <v>3081</v>
      </c>
      <c r="Q1176">
        <v>9008792</v>
      </c>
      <c r="R1176">
        <v>890002395848</v>
      </c>
      <c r="S1176" s="548">
        <v>3761</v>
      </c>
      <c r="T1176" s="548">
        <v>37610</v>
      </c>
    </row>
    <row r="1177" spans="1:20" x14ac:dyDescent="0.25">
      <c r="S1177" t="s">
        <v>7974</v>
      </c>
      <c r="T1177" t="s">
        <v>7975</v>
      </c>
    </row>
    <row r="1178" spans="1:20" x14ac:dyDescent="0.25">
      <c r="A1178">
        <v>7</v>
      </c>
      <c r="B1178" s="645">
        <v>43917</v>
      </c>
      <c r="C1178" s="645">
        <v>43917</v>
      </c>
      <c r="D1178">
        <v>0</v>
      </c>
      <c r="E1178">
        <v>30247158</v>
      </c>
      <c r="F1178">
        <v>30247158</v>
      </c>
      <c r="G1178">
        <v>583</v>
      </c>
      <c r="H1178" t="s">
        <v>6725</v>
      </c>
      <c r="I1178" t="s">
        <v>6757</v>
      </c>
      <c r="J1178" t="s">
        <v>3295</v>
      </c>
      <c r="K1178">
        <v>60</v>
      </c>
      <c r="L1178" s="645">
        <v>43908</v>
      </c>
      <c r="M1178" s="645">
        <v>43917</v>
      </c>
      <c r="N1178" t="s">
        <v>6727</v>
      </c>
      <c r="O1178">
        <v>5150024358</v>
      </c>
      <c r="P1178" t="s">
        <v>3081</v>
      </c>
      <c r="Q1178">
        <v>9012814</v>
      </c>
      <c r="R1178">
        <v>890002395848</v>
      </c>
      <c r="S1178" s="548">
        <v>7332</v>
      </c>
      <c r="T1178" s="548">
        <v>31528</v>
      </c>
    </row>
    <row r="1179" spans="1:20" x14ac:dyDescent="0.25">
      <c r="S1179" t="s">
        <v>7022</v>
      </c>
      <c r="T1179" t="s">
        <v>7023</v>
      </c>
    </row>
    <row r="1180" spans="1:20" x14ac:dyDescent="0.25">
      <c r="A1180">
        <v>7</v>
      </c>
      <c r="B1180" s="645">
        <v>43916</v>
      </c>
      <c r="C1180" s="645">
        <v>43916</v>
      </c>
      <c r="D1180">
        <v>0</v>
      </c>
      <c r="E1180">
        <v>30247159</v>
      </c>
      <c r="F1180">
        <v>30247159</v>
      </c>
      <c r="G1180">
        <v>583</v>
      </c>
      <c r="H1180" t="s">
        <v>6725</v>
      </c>
      <c r="I1180" t="s">
        <v>6757</v>
      </c>
      <c r="J1180" t="s">
        <v>3295</v>
      </c>
      <c r="K1180">
        <v>60</v>
      </c>
      <c r="L1180" s="645">
        <v>43908</v>
      </c>
      <c r="M1180" s="645">
        <v>43917</v>
      </c>
      <c r="N1180" t="s">
        <v>6727</v>
      </c>
      <c r="O1180">
        <v>5150000328</v>
      </c>
      <c r="P1180" t="s">
        <v>3081</v>
      </c>
      <c r="Q1180">
        <v>9012808</v>
      </c>
      <c r="R1180">
        <v>890002395848</v>
      </c>
      <c r="S1180" s="548">
        <v>1080</v>
      </c>
      <c r="T1180" s="548">
        <v>34776</v>
      </c>
    </row>
    <row r="1181" spans="1:20" x14ac:dyDescent="0.25">
      <c r="A1181">
        <v>7</v>
      </c>
      <c r="B1181" s="645">
        <v>43916</v>
      </c>
      <c r="C1181" s="645">
        <v>43916</v>
      </c>
      <c r="D1181">
        <v>0</v>
      </c>
      <c r="F1181">
        <v>30247159</v>
      </c>
      <c r="G1181">
        <v>583</v>
      </c>
      <c r="H1181" t="s">
        <v>6725</v>
      </c>
      <c r="I1181" t="s">
        <v>6757</v>
      </c>
      <c r="J1181" t="s">
        <v>3295</v>
      </c>
      <c r="K1181">
        <v>60</v>
      </c>
      <c r="L1181" s="645">
        <v>43908</v>
      </c>
      <c r="M1181" s="645">
        <v>43917</v>
      </c>
      <c r="N1181" t="s">
        <v>6727</v>
      </c>
      <c r="O1181">
        <v>5150005682</v>
      </c>
      <c r="P1181" t="s">
        <v>3081</v>
      </c>
      <c r="S1181">
        <v>888</v>
      </c>
      <c r="T1181" s="548">
        <v>8880</v>
      </c>
    </row>
    <row r="1182" spans="1:20" x14ac:dyDescent="0.25">
      <c r="S1182" t="s">
        <v>7976</v>
      </c>
      <c r="T1182" t="s">
        <v>7977</v>
      </c>
    </row>
    <row r="1183" spans="1:20" x14ac:dyDescent="0.25">
      <c r="A1183">
        <v>7</v>
      </c>
      <c r="B1183" s="645">
        <v>43916</v>
      </c>
      <c r="C1183" s="645">
        <v>43916</v>
      </c>
      <c r="D1183">
        <v>0</v>
      </c>
      <c r="E1183">
        <v>30247160</v>
      </c>
      <c r="F1183">
        <v>30247160</v>
      </c>
      <c r="G1183">
        <v>583</v>
      </c>
      <c r="H1183" t="s">
        <v>6725</v>
      </c>
      <c r="I1183" t="s">
        <v>6757</v>
      </c>
      <c r="J1183" t="s">
        <v>3295</v>
      </c>
      <c r="K1183">
        <v>60</v>
      </c>
      <c r="L1183" s="645">
        <v>43908</v>
      </c>
      <c r="M1183" s="645">
        <v>43917</v>
      </c>
      <c r="N1183" t="s">
        <v>6727</v>
      </c>
      <c r="O1183">
        <v>5150024358</v>
      </c>
      <c r="P1183" t="s">
        <v>3081</v>
      </c>
      <c r="Q1183">
        <v>9012812</v>
      </c>
      <c r="R1183">
        <v>890002395848</v>
      </c>
      <c r="S1183" s="548">
        <v>7156</v>
      </c>
      <c r="T1183" s="548">
        <v>30771</v>
      </c>
    </row>
    <row r="1184" spans="1:20" x14ac:dyDescent="0.25">
      <c r="S1184" t="s">
        <v>7978</v>
      </c>
      <c r="T1184" t="s">
        <v>7979</v>
      </c>
    </row>
    <row r="1185" spans="1:20" x14ac:dyDescent="0.25">
      <c r="A1185">
        <v>7</v>
      </c>
      <c r="B1185" s="645">
        <v>43917</v>
      </c>
      <c r="C1185" s="645">
        <v>43917</v>
      </c>
      <c r="D1185">
        <v>0</v>
      </c>
      <c r="E1185">
        <v>30247161</v>
      </c>
      <c r="F1185">
        <v>30247161</v>
      </c>
      <c r="G1185">
        <v>583</v>
      </c>
      <c r="H1185" t="s">
        <v>6725</v>
      </c>
      <c r="I1185" t="s">
        <v>6757</v>
      </c>
      <c r="J1185" t="s">
        <v>3295</v>
      </c>
      <c r="K1185">
        <v>60</v>
      </c>
      <c r="L1185" s="645">
        <v>43908</v>
      </c>
      <c r="M1185" s="645">
        <v>43917</v>
      </c>
      <c r="N1185" t="s">
        <v>6727</v>
      </c>
      <c r="O1185">
        <v>5150024357</v>
      </c>
      <c r="P1185" t="s">
        <v>3081</v>
      </c>
      <c r="Q1185">
        <v>9026405</v>
      </c>
      <c r="R1185">
        <v>890002395848</v>
      </c>
      <c r="S1185" s="548">
        <v>6221</v>
      </c>
      <c r="T1185" s="548">
        <v>26750</v>
      </c>
    </row>
    <row r="1186" spans="1:20" x14ac:dyDescent="0.25">
      <c r="S1186" t="s">
        <v>7980</v>
      </c>
      <c r="T1186" t="s">
        <v>7981</v>
      </c>
    </row>
    <row r="1187" spans="1:20" x14ac:dyDescent="0.25">
      <c r="A1187">
        <v>7</v>
      </c>
      <c r="B1187" s="645">
        <v>43916</v>
      </c>
      <c r="C1187" s="645">
        <v>43916</v>
      </c>
      <c r="D1187">
        <v>0</v>
      </c>
      <c r="E1187">
        <v>30247162</v>
      </c>
      <c r="F1187">
        <v>30247162</v>
      </c>
      <c r="G1187">
        <v>583</v>
      </c>
      <c r="H1187" t="s">
        <v>6725</v>
      </c>
      <c r="I1187" t="s">
        <v>6757</v>
      </c>
      <c r="J1187" t="s">
        <v>3295</v>
      </c>
      <c r="K1187">
        <v>60</v>
      </c>
      <c r="L1187" s="645">
        <v>43908</v>
      </c>
      <c r="M1187" s="645">
        <v>43917</v>
      </c>
      <c r="N1187" t="s">
        <v>6727</v>
      </c>
      <c r="O1187">
        <v>5150000328</v>
      </c>
      <c r="P1187" t="s">
        <v>3081</v>
      </c>
      <c r="Q1187">
        <v>9012810</v>
      </c>
      <c r="R1187">
        <v>890002395848</v>
      </c>
      <c r="S1187">
        <v>898</v>
      </c>
      <c r="T1187" s="548">
        <v>28916</v>
      </c>
    </row>
    <row r="1188" spans="1:20" x14ac:dyDescent="0.25">
      <c r="A1188">
        <v>7</v>
      </c>
      <c r="B1188" s="645">
        <v>43916</v>
      </c>
      <c r="C1188" s="645">
        <v>43916</v>
      </c>
      <c r="D1188">
        <v>0</v>
      </c>
      <c r="F1188">
        <v>30247162</v>
      </c>
      <c r="G1188">
        <v>583</v>
      </c>
      <c r="H1188" t="s">
        <v>6725</v>
      </c>
      <c r="I1188" t="s">
        <v>6757</v>
      </c>
      <c r="J1188" t="s">
        <v>3295</v>
      </c>
      <c r="K1188">
        <v>60</v>
      </c>
      <c r="L1188" s="645">
        <v>43908</v>
      </c>
      <c r="M1188" s="645">
        <v>43917</v>
      </c>
      <c r="N1188" t="s">
        <v>6727</v>
      </c>
      <c r="O1188">
        <v>5150005682</v>
      </c>
      <c r="P1188" t="s">
        <v>3081</v>
      </c>
      <c r="S1188" s="548">
        <v>1332</v>
      </c>
      <c r="T1188" s="548">
        <v>13320</v>
      </c>
    </row>
    <row r="1189" spans="1:20" x14ac:dyDescent="0.25">
      <c r="S1189" t="s">
        <v>7676</v>
      </c>
      <c r="T1189" t="s">
        <v>7982</v>
      </c>
    </row>
    <row r="1190" spans="1:20" x14ac:dyDescent="0.25">
      <c r="A1190">
        <v>7</v>
      </c>
      <c r="B1190" s="645">
        <v>43917</v>
      </c>
      <c r="C1190" s="645">
        <v>43917</v>
      </c>
      <c r="D1190">
        <v>0</v>
      </c>
      <c r="E1190">
        <v>30247163</v>
      </c>
      <c r="F1190">
        <v>30247163</v>
      </c>
      <c r="G1190">
        <v>583</v>
      </c>
      <c r="H1190" t="s">
        <v>6725</v>
      </c>
      <c r="I1190" t="s">
        <v>6757</v>
      </c>
      <c r="J1190" t="s">
        <v>3295</v>
      </c>
      <c r="K1190">
        <v>60</v>
      </c>
      <c r="L1190" s="645">
        <v>43908</v>
      </c>
      <c r="M1190" s="645">
        <v>43917</v>
      </c>
      <c r="N1190" t="s">
        <v>6727</v>
      </c>
      <c r="O1190">
        <v>5150024357</v>
      </c>
      <c r="P1190" t="s">
        <v>3081</v>
      </c>
      <c r="Q1190">
        <v>9022676</v>
      </c>
      <c r="R1190">
        <v>890002395848</v>
      </c>
      <c r="S1190" s="548">
        <v>7303</v>
      </c>
      <c r="T1190" s="548">
        <v>31403</v>
      </c>
    </row>
    <row r="1191" spans="1:20" x14ac:dyDescent="0.25">
      <c r="S1191" t="s">
        <v>7983</v>
      </c>
      <c r="T1191" t="s">
        <v>7984</v>
      </c>
    </row>
    <row r="1192" spans="1:20" x14ac:dyDescent="0.25">
      <c r="A1192">
        <v>7</v>
      </c>
      <c r="B1192" s="645">
        <v>43920</v>
      </c>
      <c r="C1192" s="645">
        <v>43920</v>
      </c>
      <c r="D1192">
        <v>0</v>
      </c>
      <c r="E1192">
        <v>30247641</v>
      </c>
      <c r="F1192">
        <v>30247641</v>
      </c>
      <c r="G1192">
        <v>583</v>
      </c>
      <c r="H1192" t="s">
        <v>6725</v>
      </c>
      <c r="I1192" t="s">
        <v>6757</v>
      </c>
      <c r="J1192" t="s">
        <v>3295</v>
      </c>
      <c r="K1192">
        <v>60</v>
      </c>
      <c r="L1192" s="645">
        <v>43909</v>
      </c>
      <c r="M1192" s="645">
        <v>43920</v>
      </c>
      <c r="N1192" t="s">
        <v>6727</v>
      </c>
      <c r="O1192">
        <v>5150000329</v>
      </c>
      <c r="P1192" t="s">
        <v>3081</v>
      </c>
      <c r="Q1192">
        <v>9022686</v>
      </c>
      <c r="R1192">
        <v>890002395848</v>
      </c>
      <c r="S1192">
        <v>480</v>
      </c>
      <c r="T1192" s="548">
        <v>15456</v>
      </c>
    </row>
    <row r="1193" spans="1:20" x14ac:dyDescent="0.25">
      <c r="A1193">
        <v>7</v>
      </c>
      <c r="B1193" s="645">
        <v>43920</v>
      </c>
      <c r="C1193" s="645">
        <v>43920</v>
      </c>
      <c r="D1193">
        <v>0</v>
      </c>
      <c r="F1193">
        <v>30247641</v>
      </c>
      <c r="G1193">
        <v>583</v>
      </c>
      <c r="H1193" t="s">
        <v>6725</v>
      </c>
      <c r="I1193" t="s">
        <v>6757</v>
      </c>
      <c r="J1193" t="s">
        <v>3295</v>
      </c>
      <c r="K1193">
        <v>60</v>
      </c>
      <c r="L1193" s="645">
        <v>43909</v>
      </c>
      <c r="M1193" s="645">
        <v>43920</v>
      </c>
      <c r="N1193" t="s">
        <v>6727</v>
      </c>
      <c r="O1193">
        <v>5150005682</v>
      </c>
      <c r="P1193" t="s">
        <v>3081</v>
      </c>
      <c r="S1193" s="548">
        <v>2516</v>
      </c>
      <c r="T1193" s="548">
        <v>25160</v>
      </c>
    </row>
    <row r="1194" spans="1:20" x14ac:dyDescent="0.25">
      <c r="S1194" t="s">
        <v>7985</v>
      </c>
      <c r="T1194" t="s">
        <v>7986</v>
      </c>
    </row>
    <row r="1195" spans="1:20" x14ac:dyDescent="0.25">
      <c r="A1195">
        <v>7</v>
      </c>
      <c r="B1195" s="645">
        <v>43920</v>
      </c>
      <c r="C1195" s="645">
        <v>43920</v>
      </c>
      <c r="D1195">
        <v>0</v>
      </c>
      <c r="E1195">
        <v>30247642</v>
      </c>
      <c r="F1195">
        <v>30247642</v>
      </c>
      <c r="G1195">
        <v>583</v>
      </c>
      <c r="H1195" t="s">
        <v>6725</v>
      </c>
      <c r="I1195" t="s">
        <v>6757</v>
      </c>
      <c r="J1195" t="s">
        <v>3295</v>
      </c>
      <c r="K1195">
        <v>60</v>
      </c>
      <c r="L1195" s="645">
        <v>43909</v>
      </c>
      <c r="M1195" s="645">
        <v>43920</v>
      </c>
      <c r="N1195" t="s">
        <v>6727</v>
      </c>
      <c r="O1195">
        <v>5150005683</v>
      </c>
      <c r="P1195" t="s">
        <v>3081</v>
      </c>
      <c r="Q1195">
        <v>9022690</v>
      </c>
      <c r="R1195">
        <v>890002395848</v>
      </c>
      <c r="S1195" s="548">
        <v>3848</v>
      </c>
      <c r="T1195" s="548">
        <v>38480</v>
      </c>
    </row>
    <row r="1196" spans="1:20" x14ac:dyDescent="0.25">
      <c r="S1196" t="s">
        <v>6760</v>
      </c>
      <c r="T1196" t="s">
        <v>6761</v>
      </c>
    </row>
    <row r="1197" spans="1:20" x14ac:dyDescent="0.25">
      <c r="A1197">
        <v>7</v>
      </c>
      <c r="B1197" s="645">
        <v>43922</v>
      </c>
      <c r="C1197" s="645">
        <v>43922</v>
      </c>
      <c r="D1197">
        <v>0</v>
      </c>
      <c r="E1197">
        <v>30247643</v>
      </c>
      <c r="F1197">
        <v>30247643</v>
      </c>
      <c r="G1197">
        <v>583</v>
      </c>
      <c r="H1197" t="s">
        <v>6725</v>
      </c>
      <c r="I1197" t="s">
        <v>6757</v>
      </c>
      <c r="J1197" t="s">
        <v>3295</v>
      </c>
      <c r="K1197">
        <v>60</v>
      </c>
      <c r="L1197" s="645">
        <v>43909</v>
      </c>
      <c r="M1197" s="645">
        <v>43921</v>
      </c>
      <c r="N1197" t="s">
        <v>6727</v>
      </c>
      <c r="O1197">
        <v>5150000302</v>
      </c>
      <c r="P1197" t="s">
        <v>3081</v>
      </c>
      <c r="Q1197">
        <v>9036936</v>
      </c>
      <c r="R1197">
        <v>890002395848</v>
      </c>
      <c r="S1197">
        <v>720</v>
      </c>
      <c r="T1197" s="548">
        <v>23184</v>
      </c>
    </row>
    <row r="1198" spans="1:20" x14ac:dyDescent="0.25">
      <c r="A1198">
        <v>7</v>
      </c>
      <c r="B1198" s="645">
        <v>43922</v>
      </c>
      <c r="C1198" s="645">
        <v>43922</v>
      </c>
      <c r="D1198">
        <v>0</v>
      </c>
      <c r="F1198">
        <v>30247643</v>
      </c>
      <c r="G1198">
        <v>583</v>
      </c>
      <c r="H1198" t="s">
        <v>6725</v>
      </c>
      <c r="I1198" t="s">
        <v>6757</v>
      </c>
      <c r="J1198" t="s">
        <v>3295</v>
      </c>
      <c r="K1198">
        <v>60</v>
      </c>
      <c r="L1198" s="645">
        <v>43909</v>
      </c>
      <c r="M1198" s="645">
        <v>43921</v>
      </c>
      <c r="N1198" t="s">
        <v>6727</v>
      </c>
      <c r="O1198">
        <v>5150000338</v>
      </c>
      <c r="P1198" t="s">
        <v>3081</v>
      </c>
      <c r="S1198">
        <v>104</v>
      </c>
      <c r="T1198" s="548">
        <v>5585</v>
      </c>
    </row>
    <row r="1199" spans="1:20" x14ac:dyDescent="0.25">
      <c r="A1199">
        <v>7</v>
      </c>
      <c r="B1199" s="645">
        <v>43922</v>
      </c>
      <c r="C1199" s="645">
        <v>43922</v>
      </c>
      <c r="D1199">
        <v>0</v>
      </c>
      <c r="F1199">
        <v>30247643</v>
      </c>
      <c r="G1199">
        <v>583</v>
      </c>
      <c r="H1199" t="s">
        <v>6725</v>
      </c>
      <c r="I1199" t="s">
        <v>6757</v>
      </c>
      <c r="J1199" t="s">
        <v>3295</v>
      </c>
      <c r="K1199">
        <v>60</v>
      </c>
      <c r="L1199" s="645">
        <v>43909</v>
      </c>
      <c r="M1199" s="645">
        <v>43921</v>
      </c>
      <c r="N1199" t="s">
        <v>6727</v>
      </c>
      <c r="O1199">
        <v>5150005684</v>
      </c>
      <c r="P1199" t="s">
        <v>3081</v>
      </c>
      <c r="S1199">
        <v>740</v>
      </c>
      <c r="T1199" s="548">
        <v>7400</v>
      </c>
    </row>
    <row r="1200" spans="1:20" x14ac:dyDescent="0.25">
      <c r="S1200" t="s">
        <v>7987</v>
      </c>
      <c r="T1200" t="s">
        <v>7988</v>
      </c>
    </row>
    <row r="1201" spans="1:20" x14ac:dyDescent="0.25">
      <c r="A1201">
        <v>7</v>
      </c>
      <c r="B1201" s="645">
        <v>43920</v>
      </c>
      <c r="C1201" s="645">
        <v>43920</v>
      </c>
      <c r="D1201">
        <v>0</v>
      </c>
      <c r="E1201">
        <v>30247644</v>
      </c>
      <c r="F1201">
        <v>30247644</v>
      </c>
      <c r="G1201">
        <v>583</v>
      </c>
      <c r="H1201" t="s">
        <v>6725</v>
      </c>
      <c r="I1201" t="s">
        <v>6757</v>
      </c>
      <c r="J1201" t="s">
        <v>3295</v>
      </c>
      <c r="K1201">
        <v>60</v>
      </c>
      <c r="L1201" s="645">
        <v>43909</v>
      </c>
      <c r="M1201" s="645">
        <v>43920</v>
      </c>
      <c r="N1201" t="s">
        <v>6727</v>
      </c>
      <c r="O1201">
        <v>5150000328</v>
      </c>
      <c r="P1201" t="s">
        <v>3081</v>
      </c>
      <c r="Q1201">
        <v>9036938</v>
      </c>
      <c r="R1201">
        <v>890002395848</v>
      </c>
      <c r="S1201">
        <v>120</v>
      </c>
      <c r="T1201" s="548">
        <v>3864</v>
      </c>
    </row>
    <row r="1202" spans="1:20" x14ac:dyDescent="0.25">
      <c r="A1202">
        <v>7</v>
      </c>
      <c r="B1202" s="645">
        <v>43920</v>
      </c>
      <c r="C1202" s="645">
        <v>43920</v>
      </c>
      <c r="D1202">
        <v>0</v>
      </c>
      <c r="F1202">
        <v>30247644</v>
      </c>
      <c r="G1202">
        <v>583</v>
      </c>
      <c r="H1202" t="s">
        <v>6725</v>
      </c>
      <c r="I1202" t="s">
        <v>6757</v>
      </c>
      <c r="J1202" t="s">
        <v>3295</v>
      </c>
      <c r="K1202">
        <v>60</v>
      </c>
      <c r="L1202" s="645">
        <v>43909</v>
      </c>
      <c r="M1202" s="645">
        <v>43920</v>
      </c>
      <c r="N1202" t="s">
        <v>6727</v>
      </c>
      <c r="O1202">
        <v>5150000329</v>
      </c>
      <c r="P1202" t="s">
        <v>3081</v>
      </c>
      <c r="S1202">
        <v>600</v>
      </c>
      <c r="T1202" s="548">
        <v>19320</v>
      </c>
    </row>
    <row r="1203" spans="1:20" x14ac:dyDescent="0.25">
      <c r="A1203">
        <v>7</v>
      </c>
      <c r="B1203" s="645">
        <v>43920</v>
      </c>
      <c r="C1203" s="645">
        <v>43920</v>
      </c>
      <c r="D1203">
        <v>0</v>
      </c>
      <c r="F1203">
        <v>30247644</v>
      </c>
      <c r="G1203">
        <v>583</v>
      </c>
      <c r="H1203" t="s">
        <v>6725</v>
      </c>
      <c r="I1203" t="s">
        <v>6757</v>
      </c>
      <c r="J1203" t="s">
        <v>3295</v>
      </c>
      <c r="K1203">
        <v>60</v>
      </c>
      <c r="L1203" s="645">
        <v>43909</v>
      </c>
      <c r="M1203" s="645">
        <v>43920</v>
      </c>
      <c r="N1203" t="s">
        <v>6727</v>
      </c>
      <c r="O1203">
        <v>5150005683</v>
      </c>
      <c r="P1203" t="s">
        <v>3081</v>
      </c>
      <c r="S1203">
        <v>296</v>
      </c>
      <c r="T1203" s="548">
        <v>2960</v>
      </c>
    </row>
    <row r="1204" spans="1:20" x14ac:dyDescent="0.25">
      <c r="A1204">
        <v>7</v>
      </c>
      <c r="B1204" s="645">
        <v>43920</v>
      </c>
      <c r="C1204" s="645">
        <v>43920</v>
      </c>
      <c r="D1204">
        <v>0</v>
      </c>
      <c r="F1204">
        <v>30247644</v>
      </c>
      <c r="G1204">
        <v>583</v>
      </c>
      <c r="H1204" t="s">
        <v>6725</v>
      </c>
      <c r="I1204" t="s">
        <v>6757</v>
      </c>
      <c r="J1204" t="s">
        <v>3295</v>
      </c>
      <c r="K1204">
        <v>60</v>
      </c>
      <c r="L1204" s="645">
        <v>43909</v>
      </c>
      <c r="M1204" s="645">
        <v>43920</v>
      </c>
      <c r="N1204" t="s">
        <v>6727</v>
      </c>
      <c r="O1204">
        <v>5150005684</v>
      </c>
      <c r="P1204" t="s">
        <v>3081</v>
      </c>
      <c r="S1204" s="548">
        <v>1036</v>
      </c>
      <c r="T1204" s="548">
        <v>10360</v>
      </c>
    </row>
    <row r="1205" spans="1:20" x14ac:dyDescent="0.25">
      <c r="S1205" t="s">
        <v>7989</v>
      </c>
      <c r="T1205" t="s">
        <v>7990</v>
      </c>
    </row>
    <row r="1206" spans="1:20" x14ac:dyDescent="0.25">
      <c r="A1206">
        <v>7</v>
      </c>
      <c r="B1206" s="645">
        <v>43920</v>
      </c>
      <c r="C1206" s="645">
        <v>43920</v>
      </c>
      <c r="D1206">
        <v>0</v>
      </c>
      <c r="E1206">
        <v>30247645</v>
      </c>
      <c r="F1206">
        <v>30247645</v>
      </c>
      <c r="G1206">
        <v>583</v>
      </c>
      <c r="H1206" t="s">
        <v>6725</v>
      </c>
      <c r="I1206" t="s">
        <v>6757</v>
      </c>
      <c r="J1206" t="s">
        <v>3295</v>
      </c>
      <c r="K1206">
        <v>60</v>
      </c>
      <c r="L1206" s="645">
        <v>43909</v>
      </c>
      <c r="M1206" s="645">
        <v>43920</v>
      </c>
      <c r="N1206" t="s">
        <v>6727</v>
      </c>
      <c r="O1206">
        <v>5150005683</v>
      </c>
      <c r="P1206" t="s">
        <v>3081</v>
      </c>
      <c r="Q1206">
        <v>9022692</v>
      </c>
      <c r="R1206">
        <v>890002395848</v>
      </c>
      <c r="S1206" s="548">
        <v>3848</v>
      </c>
      <c r="T1206" s="548">
        <v>38480</v>
      </c>
    </row>
    <row r="1207" spans="1:20" x14ac:dyDescent="0.25">
      <c r="S1207" t="s">
        <v>6760</v>
      </c>
      <c r="T1207" t="s">
        <v>6761</v>
      </c>
    </row>
    <row r="1208" spans="1:20" x14ac:dyDescent="0.25">
      <c r="A1208">
        <v>7</v>
      </c>
      <c r="B1208" s="645">
        <v>43920</v>
      </c>
      <c r="C1208" s="645">
        <v>43920</v>
      </c>
      <c r="D1208">
        <v>0</v>
      </c>
      <c r="E1208">
        <v>30247646</v>
      </c>
      <c r="F1208">
        <v>30247646</v>
      </c>
      <c r="G1208">
        <v>583</v>
      </c>
      <c r="H1208" t="s">
        <v>6725</v>
      </c>
      <c r="I1208" t="s">
        <v>6757</v>
      </c>
      <c r="J1208" t="s">
        <v>3295</v>
      </c>
      <c r="K1208">
        <v>60</v>
      </c>
      <c r="L1208" s="645">
        <v>43909</v>
      </c>
      <c r="M1208" s="645">
        <v>43920</v>
      </c>
      <c r="N1208" t="s">
        <v>6727</v>
      </c>
      <c r="O1208">
        <v>5150000328</v>
      </c>
      <c r="P1208" t="s">
        <v>3081</v>
      </c>
      <c r="Q1208">
        <v>9022678</v>
      </c>
      <c r="R1208">
        <v>890002395848</v>
      </c>
      <c r="S1208" s="548">
        <v>1304</v>
      </c>
      <c r="T1208" s="548">
        <v>41989</v>
      </c>
    </row>
    <row r="1209" spans="1:20" x14ac:dyDescent="0.25">
      <c r="S1209" t="s">
        <v>7991</v>
      </c>
      <c r="T1209" t="s">
        <v>7992</v>
      </c>
    </row>
    <row r="1210" spans="1:20" x14ac:dyDescent="0.25">
      <c r="A1210">
        <v>7</v>
      </c>
      <c r="B1210" s="645">
        <v>43920</v>
      </c>
      <c r="C1210" s="645">
        <v>43920</v>
      </c>
      <c r="D1210">
        <v>0</v>
      </c>
      <c r="E1210">
        <v>30247647</v>
      </c>
      <c r="F1210">
        <v>30247647</v>
      </c>
      <c r="G1210">
        <v>583</v>
      </c>
      <c r="H1210" t="s">
        <v>6725</v>
      </c>
      <c r="I1210" t="s">
        <v>6757</v>
      </c>
      <c r="J1210" t="s">
        <v>3295</v>
      </c>
      <c r="K1210">
        <v>60</v>
      </c>
      <c r="L1210" s="645">
        <v>43909</v>
      </c>
      <c r="M1210" s="645">
        <v>43920</v>
      </c>
      <c r="N1210" t="s">
        <v>6727</v>
      </c>
      <c r="O1210">
        <v>5150000328</v>
      </c>
      <c r="P1210" t="s">
        <v>3081</v>
      </c>
      <c r="Q1210">
        <v>9022680</v>
      </c>
      <c r="R1210">
        <v>890002395848</v>
      </c>
      <c r="S1210" s="548">
        <v>1320</v>
      </c>
      <c r="T1210" s="548">
        <v>42504</v>
      </c>
    </row>
    <row r="1211" spans="1:20" x14ac:dyDescent="0.25">
      <c r="S1211" t="s">
        <v>6884</v>
      </c>
      <c r="T1211" t="s">
        <v>6885</v>
      </c>
    </row>
    <row r="1212" spans="1:20" x14ac:dyDescent="0.25">
      <c r="A1212">
        <v>7</v>
      </c>
      <c r="B1212" s="645">
        <v>43917</v>
      </c>
      <c r="C1212" s="645">
        <v>43917</v>
      </c>
      <c r="D1212">
        <v>0</v>
      </c>
      <c r="E1212">
        <v>30247648</v>
      </c>
      <c r="F1212">
        <v>30247648</v>
      </c>
      <c r="G1212">
        <v>583</v>
      </c>
      <c r="H1212" t="s">
        <v>6725</v>
      </c>
      <c r="I1212" t="s">
        <v>6757</v>
      </c>
      <c r="J1212" t="s">
        <v>3295</v>
      </c>
      <c r="K1212">
        <v>60</v>
      </c>
      <c r="L1212" s="645">
        <v>43909</v>
      </c>
      <c r="M1212" s="645">
        <v>43920</v>
      </c>
      <c r="N1212" t="s">
        <v>6727</v>
      </c>
      <c r="O1212">
        <v>5150000328</v>
      </c>
      <c r="P1212" t="s">
        <v>3081</v>
      </c>
      <c r="Q1212">
        <v>9022682</v>
      </c>
      <c r="R1212">
        <v>890002395848</v>
      </c>
      <c r="S1212" s="548">
        <v>1320</v>
      </c>
      <c r="T1212" s="548">
        <v>42504</v>
      </c>
    </row>
    <row r="1213" spans="1:20" x14ac:dyDescent="0.25">
      <c r="S1213" t="s">
        <v>6884</v>
      </c>
      <c r="T1213" t="s">
        <v>6885</v>
      </c>
    </row>
    <row r="1214" spans="1:20" x14ac:dyDescent="0.25">
      <c r="A1214">
        <v>7</v>
      </c>
      <c r="B1214" s="645">
        <v>43917</v>
      </c>
      <c r="C1214" s="645">
        <v>43917</v>
      </c>
      <c r="D1214">
        <v>0</v>
      </c>
      <c r="E1214">
        <v>30247649</v>
      </c>
      <c r="F1214">
        <v>30247649</v>
      </c>
      <c r="G1214">
        <v>583</v>
      </c>
      <c r="H1214" t="s">
        <v>6725</v>
      </c>
      <c r="I1214" t="s">
        <v>6757</v>
      </c>
      <c r="J1214" t="s">
        <v>3295</v>
      </c>
      <c r="K1214">
        <v>60</v>
      </c>
      <c r="L1214" s="645">
        <v>43909</v>
      </c>
      <c r="M1214" s="645">
        <v>43920</v>
      </c>
      <c r="N1214" t="s">
        <v>6727</v>
      </c>
      <c r="O1214">
        <v>5150005682</v>
      </c>
      <c r="P1214" t="s">
        <v>3081</v>
      </c>
      <c r="Q1214">
        <v>9022694</v>
      </c>
      <c r="R1214">
        <v>890002395848</v>
      </c>
      <c r="S1214" s="548">
        <v>3848</v>
      </c>
      <c r="T1214" s="548">
        <v>38480</v>
      </c>
    </row>
    <row r="1215" spans="1:20" x14ac:dyDescent="0.25">
      <c r="S1215" t="s">
        <v>6760</v>
      </c>
      <c r="T1215" t="s">
        <v>6761</v>
      </c>
    </row>
    <row r="1216" spans="1:20" x14ac:dyDescent="0.25">
      <c r="A1216">
        <v>7</v>
      </c>
      <c r="B1216" s="645">
        <v>43917</v>
      </c>
      <c r="C1216" s="645">
        <v>43917</v>
      </c>
      <c r="D1216">
        <v>0</v>
      </c>
      <c r="E1216">
        <v>30247650</v>
      </c>
      <c r="F1216">
        <v>30247650</v>
      </c>
      <c r="G1216">
        <v>583</v>
      </c>
      <c r="H1216" t="s">
        <v>6725</v>
      </c>
      <c r="I1216" t="s">
        <v>6757</v>
      </c>
      <c r="J1216" t="s">
        <v>3295</v>
      </c>
      <c r="K1216">
        <v>60</v>
      </c>
      <c r="L1216" s="645">
        <v>43909</v>
      </c>
      <c r="M1216" s="645">
        <v>43920</v>
      </c>
      <c r="N1216" t="s">
        <v>6727</v>
      </c>
      <c r="O1216">
        <v>5150000328</v>
      </c>
      <c r="P1216" t="s">
        <v>3081</v>
      </c>
      <c r="Q1216">
        <v>9022684</v>
      </c>
      <c r="R1216">
        <v>890002395848</v>
      </c>
      <c r="S1216" s="548">
        <v>1320</v>
      </c>
      <c r="T1216" s="548">
        <v>42504</v>
      </c>
    </row>
    <row r="1217" spans="1:20" x14ac:dyDescent="0.25">
      <c r="S1217" t="s">
        <v>6884</v>
      </c>
      <c r="T1217" t="s">
        <v>6885</v>
      </c>
    </row>
    <row r="1218" spans="1:20" x14ac:dyDescent="0.25">
      <c r="A1218">
        <v>7</v>
      </c>
      <c r="B1218" s="645">
        <v>43920</v>
      </c>
      <c r="C1218" s="645">
        <v>43920</v>
      </c>
      <c r="D1218">
        <v>0</v>
      </c>
      <c r="E1218">
        <v>30247651</v>
      </c>
      <c r="F1218">
        <v>30247651</v>
      </c>
      <c r="G1218">
        <v>583</v>
      </c>
      <c r="H1218" t="s">
        <v>6725</v>
      </c>
      <c r="I1218" t="s">
        <v>6757</v>
      </c>
      <c r="J1218" t="s">
        <v>3295</v>
      </c>
      <c r="K1218">
        <v>60</v>
      </c>
      <c r="L1218" s="645">
        <v>43909</v>
      </c>
      <c r="M1218" s="645">
        <v>43920</v>
      </c>
      <c r="N1218" t="s">
        <v>6727</v>
      </c>
      <c r="O1218">
        <v>5150000302</v>
      </c>
      <c r="P1218" t="s">
        <v>3081</v>
      </c>
      <c r="Q1218">
        <v>9022688</v>
      </c>
      <c r="R1218">
        <v>890002395848</v>
      </c>
      <c r="S1218">
        <v>240</v>
      </c>
      <c r="T1218" s="548">
        <v>7728</v>
      </c>
    </row>
    <row r="1219" spans="1:20" x14ac:dyDescent="0.25">
      <c r="A1219">
        <v>7</v>
      </c>
      <c r="B1219" s="645">
        <v>43920</v>
      </c>
      <c r="C1219" s="645">
        <v>43920</v>
      </c>
      <c r="D1219">
        <v>0</v>
      </c>
      <c r="F1219">
        <v>30247651</v>
      </c>
      <c r="G1219">
        <v>583</v>
      </c>
      <c r="H1219" t="s">
        <v>6725</v>
      </c>
      <c r="I1219" t="s">
        <v>6757</v>
      </c>
      <c r="J1219" t="s">
        <v>3295</v>
      </c>
      <c r="K1219">
        <v>60</v>
      </c>
      <c r="L1219" s="645">
        <v>43909</v>
      </c>
      <c r="M1219" s="645">
        <v>43920</v>
      </c>
      <c r="N1219" t="s">
        <v>6727</v>
      </c>
      <c r="O1219">
        <v>5150005685</v>
      </c>
      <c r="P1219" t="s">
        <v>3081</v>
      </c>
      <c r="S1219" s="548">
        <v>3204</v>
      </c>
      <c r="T1219" s="548">
        <v>32040</v>
      </c>
    </row>
    <row r="1220" spans="1:20" x14ac:dyDescent="0.25">
      <c r="S1220" t="s">
        <v>7993</v>
      </c>
      <c r="T1220" t="s">
        <v>7994</v>
      </c>
    </row>
    <row r="1221" spans="1:20" x14ac:dyDescent="0.25">
      <c r="A1221">
        <v>7</v>
      </c>
      <c r="B1221" s="645">
        <v>43922</v>
      </c>
      <c r="C1221" s="645">
        <v>43922</v>
      </c>
      <c r="D1221">
        <v>0</v>
      </c>
      <c r="E1221">
        <v>30251353</v>
      </c>
      <c r="F1221">
        <v>30251353</v>
      </c>
      <c r="G1221">
        <v>583</v>
      </c>
      <c r="H1221" t="s">
        <v>6725</v>
      </c>
      <c r="I1221" t="s">
        <v>6757</v>
      </c>
      <c r="J1221" t="s">
        <v>3295</v>
      </c>
      <c r="K1221">
        <v>60</v>
      </c>
      <c r="L1221" s="645">
        <v>43917</v>
      </c>
      <c r="M1221" s="645">
        <v>43921</v>
      </c>
      <c r="N1221" t="s">
        <v>6727</v>
      </c>
      <c r="O1221">
        <v>5150024358</v>
      </c>
      <c r="P1221" t="s">
        <v>3081</v>
      </c>
      <c r="Q1221">
        <v>9047552</v>
      </c>
      <c r="R1221">
        <v>890002395848</v>
      </c>
      <c r="S1221">
        <v>564</v>
      </c>
      <c r="T1221" s="548">
        <v>2425</v>
      </c>
    </row>
    <row r="1222" spans="1:20" x14ac:dyDescent="0.25">
      <c r="A1222">
        <v>7</v>
      </c>
      <c r="B1222" s="645">
        <v>43922</v>
      </c>
      <c r="C1222" s="645">
        <v>43922</v>
      </c>
      <c r="D1222">
        <v>0</v>
      </c>
      <c r="F1222">
        <v>30251353</v>
      </c>
      <c r="G1222">
        <v>583</v>
      </c>
      <c r="H1222" t="s">
        <v>6725</v>
      </c>
      <c r="I1222" t="s">
        <v>6757</v>
      </c>
      <c r="J1222" t="s">
        <v>3295</v>
      </c>
      <c r="K1222">
        <v>60</v>
      </c>
      <c r="L1222" s="645">
        <v>43917</v>
      </c>
      <c r="M1222" s="645">
        <v>43921</v>
      </c>
      <c r="N1222" t="s">
        <v>6727</v>
      </c>
      <c r="O1222">
        <v>5150024358</v>
      </c>
      <c r="P1222" t="s">
        <v>3081</v>
      </c>
      <c r="S1222" s="548">
        <v>3876</v>
      </c>
      <c r="T1222" s="548">
        <v>16667</v>
      </c>
    </row>
    <row r="1223" spans="1:20" x14ac:dyDescent="0.25">
      <c r="S1223" t="s">
        <v>7995</v>
      </c>
      <c r="T1223" t="s">
        <v>7996</v>
      </c>
    </row>
    <row r="1224" spans="1:20" x14ac:dyDescent="0.25">
      <c r="A1224">
        <v>7</v>
      </c>
      <c r="B1224" s="645">
        <v>43922</v>
      </c>
      <c r="C1224" s="645">
        <v>43922</v>
      </c>
      <c r="D1224">
        <v>0</v>
      </c>
      <c r="E1224">
        <v>30251354</v>
      </c>
      <c r="F1224">
        <v>30251354</v>
      </c>
      <c r="G1224">
        <v>583</v>
      </c>
      <c r="H1224" t="s">
        <v>6725</v>
      </c>
      <c r="I1224" t="s">
        <v>6757</v>
      </c>
      <c r="J1224" t="s">
        <v>3295</v>
      </c>
      <c r="K1224">
        <v>60</v>
      </c>
      <c r="L1224" s="645">
        <v>43917</v>
      </c>
      <c r="M1224" s="645">
        <v>43921</v>
      </c>
      <c r="N1224" t="s">
        <v>6727</v>
      </c>
      <c r="O1224">
        <v>5150000302</v>
      </c>
      <c r="P1224" t="s">
        <v>3081</v>
      </c>
      <c r="Q1224">
        <v>9047550</v>
      </c>
      <c r="R1224">
        <v>890002395848</v>
      </c>
      <c r="S1224">
        <v>540</v>
      </c>
      <c r="T1224" s="548">
        <v>17388</v>
      </c>
    </row>
    <row r="1225" spans="1:20" x14ac:dyDescent="0.25">
      <c r="A1225">
        <v>7</v>
      </c>
      <c r="B1225" s="645">
        <v>43922</v>
      </c>
      <c r="C1225" s="645">
        <v>43922</v>
      </c>
      <c r="D1225">
        <v>0</v>
      </c>
      <c r="F1225">
        <v>30251354</v>
      </c>
      <c r="G1225">
        <v>583</v>
      </c>
      <c r="H1225" t="s">
        <v>6725</v>
      </c>
      <c r="I1225" t="s">
        <v>6757</v>
      </c>
      <c r="J1225" t="s">
        <v>3295</v>
      </c>
      <c r="K1225">
        <v>60</v>
      </c>
      <c r="L1225" s="645">
        <v>43917</v>
      </c>
      <c r="M1225" s="645">
        <v>43921</v>
      </c>
      <c r="N1225" t="s">
        <v>6727</v>
      </c>
      <c r="O1225">
        <v>5150001180</v>
      </c>
      <c r="P1225" t="s">
        <v>3081</v>
      </c>
      <c r="S1225">
        <v>47</v>
      </c>
      <c r="T1225" s="548">
        <v>2524</v>
      </c>
    </row>
    <row r="1226" spans="1:20" x14ac:dyDescent="0.25">
      <c r="A1226">
        <v>7</v>
      </c>
      <c r="B1226" s="645">
        <v>43922</v>
      </c>
      <c r="C1226" s="645">
        <v>43922</v>
      </c>
      <c r="D1226">
        <v>0</v>
      </c>
      <c r="F1226">
        <v>30251354</v>
      </c>
      <c r="G1226">
        <v>583</v>
      </c>
      <c r="H1226" t="s">
        <v>6725</v>
      </c>
      <c r="I1226" t="s">
        <v>6757</v>
      </c>
      <c r="J1226" t="s">
        <v>3295</v>
      </c>
      <c r="K1226">
        <v>60</v>
      </c>
      <c r="L1226" s="645">
        <v>43917</v>
      </c>
      <c r="M1226" s="645">
        <v>43921</v>
      </c>
      <c r="N1226" t="s">
        <v>6727</v>
      </c>
      <c r="O1226">
        <v>5150003884</v>
      </c>
      <c r="P1226" t="s">
        <v>3081</v>
      </c>
      <c r="S1226">
        <v>426</v>
      </c>
      <c r="T1226" s="548">
        <v>6049</v>
      </c>
    </row>
    <row r="1227" spans="1:20" x14ac:dyDescent="0.25">
      <c r="A1227">
        <v>7</v>
      </c>
      <c r="B1227" s="645">
        <v>43922</v>
      </c>
      <c r="C1227" s="645">
        <v>43922</v>
      </c>
      <c r="D1227">
        <v>0</v>
      </c>
      <c r="F1227">
        <v>30251354</v>
      </c>
      <c r="G1227">
        <v>583</v>
      </c>
      <c r="H1227" t="s">
        <v>6725</v>
      </c>
      <c r="I1227" t="s">
        <v>6757</v>
      </c>
      <c r="J1227" t="s">
        <v>3295</v>
      </c>
      <c r="K1227">
        <v>60</v>
      </c>
      <c r="L1227" s="645">
        <v>43917</v>
      </c>
      <c r="M1227" s="645">
        <v>43921</v>
      </c>
      <c r="N1227" t="s">
        <v>6727</v>
      </c>
      <c r="O1227">
        <v>5150005682</v>
      </c>
      <c r="P1227" t="s">
        <v>3081</v>
      </c>
      <c r="S1227" s="548">
        <v>1036</v>
      </c>
      <c r="T1227" s="548">
        <v>10360</v>
      </c>
    </row>
    <row r="1228" spans="1:20" x14ac:dyDescent="0.25">
      <c r="A1228">
        <v>7</v>
      </c>
      <c r="B1228" s="645">
        <v>43922</v>
      </c>
      <c r="C1228" s="645">
        <v>43922</v>
      </c>
      <c r="D1228">
        <v>0</v>
      </c>
      <c r="F1228">
        <v>30251354</v>
      </c>
      <c r="G1228">
        <v>583</v>
      </c>
      <c r="H1228" t="s">
        <v>6725</v>
      </c>
      <c r="I1228" t="s">
        <v>6757</v>
      </c>
      <c r="J1228" t="s">
        <v>3295</v>
      </c>
      <c r="K1228">
        <v>60</v>
      </c>
      <c r="L1228" s="645">
        <v>43917</v>
      </c>
      <c r="M1228" s="645">
        <v>43921</v>
      </c>
      <c r="N1228" t="s">
        <v>6727</v>
      </c>
      <c r="O1228">
        <v>5150005684</v>
      </c>
      <c r="P1228" t="s">
        <v>3081</v>
      </c>
      <c r="S1228">
        <v>296</v>
      </c>
      <c r="T1228" s="548">
        <v>2960</v>
      </c>
    </row>
    <row r="1229" spans="1:20" x14ac:dyDescent="0.25">
      <c r="S1229" t="s">
        <v>7997</v>
      </c>
      <c r="T1229" t="s">
        <v>7998</v>
      </c>
    </row>
    <row r="1230" spans="1:20" x14ac:dyDescent="0.25">
      <c r="A1230">
        <v>7</v>
      </c>
      <c r="B1230" s="645">
        <v>43923</v>
      </c>
      <c r="C1230" s="645">
        <v>43923</v>
      </c>
      <c r="D1230">
        <v>0</v>
      </c>
      <c r="E1230">
        <v>30252264</v>
      </c>
      <c r="F1230">
        <v>30252264</v>
      </c>
      <c r="G1230">
        <v>583</v>
      </c>
      <c r="H1230" t="s">
        <v>6725</v>
      </c>
      <c r="I1230" t="s">
        <v>6757</v>
      </c>
      <c r="J1230" t="s">
        <v>3295</v>
      </c>
      <c r="K1230">
        <v>60</v>
      </c>
      <c r="L1230" s="645">
        <v>43920</v>
      </c>
      <c r="M1230" s="645">
        <v>43924</v>
      </c>
      <c r="N1230" t="s">
        <v>6727</v>
      </c>
      <c r="O1230">
        <v>6984806478</v>
      </c>
      <c r="P1230" t="s">
        <v>3081</v>
      </c>
      <c r="Q1230">
        <v>9054894</v>
      </c>
      <c r="R1230">
        <v>890002395848</v>
      </c>
      <c r="S1230">
        <v>954</v>
      </c>
      <c r="T1230" s="548">
        <v>22419</v>
      </c>
    </row>
    <row r="1231" spans="1:20" x14ac:dyDescent="0.25">
      <c r="A1231">
        <v>7</v>
      </c>
      <c r="B1231" s="645">
        <v>43923</v>
      </c>
      <c r="C1231" s="645">
        <v>43923</v>
      </c>
      <c r="D1231">
        <v>0</v>
      </c>
      <c r="F1231">
        <v>30252264</v>
      </c>
      <c r="G1231">
        <v>583</v>
      </c>
      <c r="H1231" t="s">
        <v>6725</v>
      </c>
      <c r="I1231" t="s">
        <v>6757</v>
      </c>
      <c r="J1231" t="s">
        <v>3295</v>
      </c>
      <c r="K1231">
        <v>60</v>
      </c>
      <c r="L1231" s="645">
        <v>43920</v>
      </c>
      <c r="M1231" s="645">
        <v>43924</v>
      </c>
      <c r="N1231" t="s">
        <v>6727</v>
      </c>
      <c r="O1231">
        <v>6984806783</v>
      </c>
      <c r="P1231" t="s">
        <v>3081</v>
      </c>
      <c r="S1231">
        <v>924</v>
      </c>
      <c r="T1231" s="548">
        <v>21714</v>
      </c>
    </row>
    <row r="1232" spans="1:20" x14ac:dyDescent="0.25">
      <c r="S1232" t="s">
        <v>7999</v>
      </c>
      <c r="T1232" t="s">
        <v>8000</v>
      </c>
    </row>
    <row r="1233" spans="1:20" x14ac:dyDescent="0.25">
      <c r="A1233">
        <v>7</v>
      </c>
      <c r="B1233" s="645">
        <v>43923</v>
      </c>
      <c r="C1233" s="645">
        <v>43923</v>
      </c>
      <c r="D1233">
        <v>0</v>
      </c>
      <c r="E1233">
        <v>30252265</v>
      </c>
      <c r="F1233">
        <v>30252265</v>
      </c>
      <c r="G1233">
        <v>583</v>
      </c>
      <c r="H1233" t="s">
        <v>6725</v>
      </c>
      <c r="I1233" t="s">
        <v>6757</v>
      </c>
      <c r="J1233" t="s">
        <v>3295</v>
      </c>
      <c r="K1233">
        <v>60</v>
      </c>
      <c r="L1233" s="645">
        <v>43920</v>
      </c>
      <c r="M1233" s="645">
        <v>43924</v>
      </c>
      <c r="N1233" t="s">
        <v>6727</v>
      </c>
      <c r="O1233">
        <v>6984806957</v>
      </c>
      <c r="P1233" t="s">
        <v>3081</v>
      </c>
      <c r="Q1233">
        <v>9054896</v>
      </c>
      <c r="R1233">
        <v>890002395848</v>
      </c>
      <c r="S1233" s="548">
        <v>1681</v>
      </c>
      <c r="T1233" s="548">
        <v>39504</v>
      </c>
    </row>
    <row r="1234" spans="1:20" x14ac:dyDescent="0.25">
      <c r="S1234" t="s">
        <v>6793</v>
      </c>
      <c r="T1234" t="s">
        <v>8001</v>
      </c>
    </row>
    <row r="1235" spans="1:20" x14ac:dyDescent="0.25">
      <c r="A1235">
        <v>7</v>
      </c>
      <c r="B1235" s="645">
        <v>43923</v>
      </c>
      <c r="C1235" s="645">
        <v>43923</v>
      </c>
      <c r="D1235">
        <v>0</v>
      </c>
      <c r="E1235">
        <v>30252266</v>
      </c>
      <c r="F1235">
        <v>30252266</v>
      </c>
      <c r="G1235">
        <v>583</v>
      </c>
      <c r="H1235" t="s">
        <v>6725</v>
      </c>
      <c r="I1235" t="s">
        <v>6757</v>
      </c>
      <c r="J1235" t="s">
        <v>3295</v>
      </c>
      <c r="K1235">
        <v>60</v>
      </c>
      <c r="L1235" s="645">
        <v>43920</v>
      </c>
      <c r="M1235" s="645">
        <v>43924</v>
      </c>
      <c r="N1235" t="s">
        <v>6727</v>
      </c>
      <c r="O1235">
        <v>5150000012</v>
      </c>
      <c r="P1235" t="s">
        <v>3081</v>
      </c>
      <c r="Q1235">
        <v>9054898</v>
      </c>
      <c r="R1235">
        <v>890002395848</v>
      </c>
      <c r="S1235" s="548">
        <v>1254</v>
      </c>
      <c r="T1235" s="548">
        <v>44141</v>
      </c>
    </row>
    <row r="1236" spans="1:20" x14ac:dyDescent="0.25">
      <c r="S1236" t="s">
        <v>8002</v>
      </c>
      <c r="T1236" t="s">
        <v>8003</v>
      </c>
    </row>
    <row r="1237" spans="1:20" x14ac:dyDescent="0.25">
      <c r="A1237">
        <v>7</v>
      </c>
      <c r="B1237" s="645">
        <v>43923</v>
      </c>
      <c r="C1237" s="645">
        <v>43923</v>
      </c>
      <c r="D1237">
        <v>0</v>
      </c>
      <c r="E1237">
        <v>30252267</v>
      </c>
      <c r="F1237">
        <v>30252267</v>
      </c>
      <c r="G1237">
        <v>583</v>
      </c>
      <c r="H1237" t="s">
        <v>6725</v>
      </c>
      <c r="I1237" t="s">
        <v>6757</v>
      </c>
      <c r="J1237" t="s">
        <v>3295</v>
      </c>
      <c r="K1237">
        <v>60</v>
      </c>
      <c r="L1237" s="645">
        <v>43920</v>
      </c>
      <c r="M1237" s="645">
        <v>43924</v>
      </c>
      <c r="N1237" t="s">
        <v>6727</v>
      </c>
      <c r="O1237">
        <v>6984806957</v>
      </c>
      <c r="P1237" t="s">
        <v>3081</v>
      </c>
      <c r="Q1237">
        <v>9054900</v>
      </c>
      <c r="R1237">
        <v>890002395848</v>
      </c>
      <c r="S1237" s="548">
        <v>1764</v>
      </c>
      <c r="T1237" s="548">
        <v>41454</v>
      </c>
    </row>
    <row r="1238" spans="1:20" x14ac:dyDescent="0.25">
      <c r="S1238" t="s">
        <v>6780</v>
      </c>
      <c r="T1238" t="s">
        <v>6781</v>
      </c>
    </row>
    <row r="1239" spans="1:20" x14ac:dyDescent="0.25">
      <c r="A1239">
        <v>7</v>
      </c>
      <c r="B1239" s="645">
        <v>43924</v>
      </c>
      <c r="C1239" s="645">
        <v>43924</v>
      </c>
      <c r="D1239">
        <v>0</v>
      </c>
      <c r="E1239">
        <v>30252268</v>
      </c>
      <c r="F1239">
        <v>30252268</v>
      </c>
      <c r="G1239">
        <v>583</v>
      </c>
      <c r="H1239" t="s">
        <v>6725</v>
      </c>
      <c r="I1239" t="s">
        <v>6757</v>
      </c>
      <c r="J1239" t="s">
        <v>3295</v>
      </c>
      <c r="K1239">
        <v>60</v>
      </c>
      <c r="L1239" s="645">
        <v>43920</v>
      </c>
      <c r="M1239" s="645">
        <v>43924</v>
      </c>
      <c r="N1239" t="s">
        <v>6727</v>
      </c>
      <c r="O1239">
        <v>5150000012</v>
      </c>
      <c r="P1239" t="s">
        <v>3081</v>
      </c>
      <c r="Q1239">
        <v>9051013</v>
      </c>
      <c r="R1239">
        <v>890002395848</v>
      </c>
      <c r="S1239">
        <v>240</v>
      </c>
      <c r="T1239" s="548">
        <v>8448</v>
      </c>
    </row>
    <row r="1240" spans="1:20" x14ac:dyDescent="0.25">
      <c r="A1240">
        <v>7</v>
      </c>
      <c r="B1240" s="645">
        <v>43924</v>
      </c>
      <c r="C1240" s="645">
        <v>43924</v>
      </c>
      <c r="D1240">
        <v>0</v>
      </c>
      <c r="F1240">
        <v>30252268</v>
      </c>
      <c r="G1240">
        <v>583</v>
      </c>
      <c r="H1240" t="s">
        <v>6725</v>
      </c>
      <c r="I1240" t="s">
        <v>6757</v>
      </c>
      <c r="J1240" t="s">
        <v>3295</v>
      </c>
      <c r="K1240">
        <v>60</v>
      </c>
      <c r="L1240" s="645">
        <v>43920</v>
      </c>
      <c r="M1240" s="645">
        <v>43924</v>
      </c>
      <c r="N1240" t="s">
        <v>6727</v>
      </c>
      <c r="O1240">
        <v>6984806783</v>
      </c>
      <c r="P1240" t="s">
        <v>3081</v>
      </c>
      <c r="S1240" s="548">
        <v>1512</v>
      </c>
      <c r="T1240" s="548">
        <v>35532</v>
      </c>
    </row>
    <row r="1241" spans="1:20" x14ac:dyDescent="0.25">
      <c r="S1241" t="s">
        <v>8004</v>
      </c>
      <c r="T1241" t="s">
        <v>8005</v>
      </c>
    </row>
    <row r="1242" spans="1:20" x14ac:dyDescent="0.25">
      <c r="A1242">
        <v>7</v>
      </c>
      <c r="B1242" s="645">
        <v>43928</v>
      </c>
      <c r="C1242" s="645">
        <v>43928</v>
      </c>
      <c r="D1242">
        <v>0</v>
      </c>
      <c r="E1242">
        <v>30252677</v>
      </c>
      <c r="F1242">
        <v>30252677</v>
      </c>
      <c r="G1242">
        <v>583</v>
      </c>
      <c r="H1242" t="s">
        <v>6725</v>
      </c>
      <c r="I1242" t="s">
        <v>6757</v>
      </c>
      <c r="J1242" t="s">
        <v>3295</v>
      </c>
      <c r="K1242">
        <v>60</v>
      </c>
      <c r="L1242" s="645">
        <v>43921</v>
      </c>
      <c r="M1242" s="645">
        <v>43927</v>
      </c>
      <c r="N1242" t="s">
        <v>6727</v>
      </c>
      <c r="O1242">
        <v>6984806304</v>
      </c>
      <c r="P1242" t="s">
        <v>3081</v>
      </c>
      <c r="Q1242">
        <v>9061600</v>
      </c>
      <c r="R1242">
        <v>890002395848</v>
      </c>
      <c r="S1242" s="548">
        <v>1344</v>
      </c>
      <c r="T1242" s="548">
        <v>32390</v>
      </c>
    </row>
    <row r="1243" spans="1:20" x14ac:dyDescent="0.25">
      <c r="S1243" t="s">
        <v>8006</v>
      </c>
      <c r="T1243" t="s">
        <v>8007</v>
      </c>
    </row>
    <row r="1244" spans="1:20" x14ac:dyDescent="0.25">
      <c r="A1244">
        <v>7</v>
      </c>
      <c r="B1244" s="645">
        <v>43927</v>
      </c>
      <c r="C1244" s="645">
        <v>43927</v>
      </c>
      <c r="D1244">
        <v>0</v>
      </c>
      <c r="E1244">
        <v>30252678</v>
      </c>
      <c r="F1244">
        <v>30252678</v>
      </c>
      <c r="G1244">
        <v>583</v>
      </c>
      <c r="H1244" t="s">
        <v>6725</v>
      </c>
      <c r="I1244" t="s">
        <v>6757</v>
      </c>
      <c r="J1244" t="s">
        <v>3295</v>
      </c>
      <c r="K1244">
        <v>60</v>
      </c>
      <c r="L1244" s="645">
        <v>43921</v>
      </c>
      <c r="M1244" s="645">
        <v>43927</v>
      </c>
      <c r="N1244" t="s">
        <v>6727</v>
      </c>
      <c r="O1244">
        <v>6984806270</v>
      </c>
      <c r="P1244" t="s">
        <v>3081</v>
      </c>
      <c r="Q1244">
        <v>9061604</v>
      </c>
      <c r="R1244">
        <v>890002395848</v>
      </c>
      <c r="S1244" s="548">
        <v>1680</v>
      </c>
      <c r="T1244" s="548">
        <v>42000</v>
      </c>
    </row>
    <row r="1245" spans="1:20" x14ac:dyDescent="0.25">
      <c r="S1245" t="s">
        <v>6796</v>
      </c>
      <c r="T1245" t="s">
        <v>6797</v>
      </c>
    </row>
    <row r="1246" spans="1:20" x14ac:dyDescent="0.25">
      <c r="A1246">
        <v>7</v>
      </c>
      <c r="B1246" s="645">
        <v>43927</v>
      </c>
      <c r="C1246" s="645">
        <v>43927</v>
      </c>
      <c r="D1246">
        <v>0</v>
      </c>
      <c r="E1246">
        <v>30252679</v>
      </c>
      <c r="F1246">
        <v>30252679</v>
      </c>
      <c r="G1246">
        <v>583</v>
      </c>
      <c r="H1246" t="s">
        <v>6725</v>
      </c>
      <c r="I1246" t="s">
        <v>6757</v>
      </c>
      <c r="J1246" t="s">
        <v>3295</v>
      </c>
      <c r="K1246">
        <v>60</v>
      </c>
      <c r="L1246" s="645">
        <v>43921</v>
      </c>
      <c r="M1246" s="645">
        <v>43927</v>
      </c>
      <c r="N1246" t="s">
        <v>6727</v>
      </c>
      <c r="O1246">
        <v>6984806304</v>
      </c>
      <c r="P1246" t="s">
        <v>3081</v>
      </c>
      <c r="Q1246">
        <v>9061606</v>
      </c>
      <c r="R1246">
        <v>890002395848</v>
      </c>
      <c r="S1246" s="548">
        <v>1764</v>
      </c>
      <c r="T1246" s="548">
        <v>42512</v>
      </c>
    </row>
    <row r="1247" spans="1:20" x14ac:dyDescent="0.25">
      <c r="S1247" t="s">
        <v>6780</v>
      </c>
      <c r="T1247" t="s">
        <v>6795</v>
      </c>
    </row>
    <row r="1248" spans="1:20" x14ac:dyDescent="0.25">
      <c r="A1248">
        <v>7</v>
      </c>
      <c r="B1248" s="645">
        <v>43927</v>
      </c>
      <c r="C1248" s="645">
        <v>43927</v>
      </c>
      <c r="D1248">
        <v>0</v>
      </c>
      <c r="E1248">
        <v>30252680</v>
      </c>
      <c r="F1248">
        <v>30252680</v>
      </c>
      <c r="G1248">
        <v>583</v>
      </c>
      <c r="H1248" t="s">
        <v>6725</v>
      </c>
      <c r="I1248" t="s">
        <v>6757</v>
      </c>
      <c r="J1248" t="s">
        <v>3295</v>
      </c>
      <c r="K1248">
        <v>60</v>
      </c>
      <c r="L1248" s="645">
        <v>43921</v>
      </c>
      <c r="M1248" s="645">
        <v>43927</v>
      </c>
      <c r="N1248" t="s">
        <v>6727</v>
      </c>
      <c r="O1248">
        <v>6984806304</v>
      </c>
      <c r="P1248" t="s">
        <v>3081</v>
      </c>
      <c r="Q1248">
        <v>9061608</v>
      </c>
      <c r="R1248">
        <v>890002395848</v>
      </c>
      <c r="S1248" s="548">
        <v>1764</v>
      </c>
      <c r="T1248" s="548">
        <v>42512</v>
      </c>
    </row>
    <row r="1249" spans="1:20" x14ac:dyDescent="0.25">
      <c r="S1249" t="s">
        <v>6780</v>
      </c>
      <c r="T1249" t="s">
        <v>6795</v>
      </c>
    </row>
    <row r="1250" spans="1:20" x14ac:dyDescent="0.25">
      <c r="A1250">
        <v>7</v>
      </c>
      <c r="B1250" s="645">
        <v>43927</v>
      </c>
      <c r="C1250" s="645">
        <v>43927</v>
      </c>
      <c r="D1250">
        <v>0</v>
      </c>
      <c r="E1250">
        <v>30252681</v>
      </c>
      <c r="F1250">
        <v>30252681</v>
      </c>
      <c r="G1250">
        <v>583</v>
      </c>
      <c r="H1250" t="s">
        <v>6725</v>
      </c>
      <c r="I1250" t="s">
        <v>6757</v>
      </c>
      <c r="J1250" t="s">
        <v>3295</v>
      </c>
      <c r="K1250">
        <v>60</v>
      </c>
      <c r="L1250" s="645">
        <v>43921</v>
      </c>
      <c r="M1250" s="645">
        <v>43927</v>
      </c>
      <c r="N1250" t="s">
        <v>6727</v>
      </c>
      <c r="O1250">
        <v>6984806668</v>
      </c>
      <c r="P1250" t="s">
        <v>3081</v>
      </c>
      <c r="Q1250">
        <v>9061610</v>
      </c>
      <c r="R1250">
        <v>890002395848</v>
      </c>
      <c r="S1250" s="548">
        <v>1755</v>
      </c>
      <c r="T1250" s="548">
        <v>41243</v>
      </c>
    </row>
    <row r="1251" spans="1:20" x14ac:dyDescent="0.25">
      <c r="S1251" t="s">
        <v>8008</v>
      </c>
      <c r="T1251" t="s">
        <v>8009</v>
      </c>
    </row>
    <row r="1252" spans="1:20" x14ac:dyDescent="0.25">
      <c r="A1252">
        <v>7</v>
      </c>
      <c r="B1252" s="645">
        <v>43927</v>
      </c>
      <c r="C1252" s="645">
        <v>43927</v>
      </c>
      <c r="D1252">
        <v>0</v>
      </c>
      <c r="E1252">
        <v>30252682</v>
      </c>
      <c r="F1252">
        <v>30252682</v>
      </c>
      <c r="G1252">
        <v>583</v>
      </c>
      <c r="H1252" t="s">
        <v>6725</v>
      </c>
      <c r="I1252" t="s">
        <v>6757</v>
      </c>
      <c r="J1252" t="s">
        <v>3295</v>
      </c>
      <c r="K1252">
        <v>60</v>
      </c>
      <c r="L1252" s="645">
        <v>43921</v>
      </c>
      <c r="M1252" s="645">
        <v>43927</v>
      </c>
      <c r="N1252" t="s">
        <v>6727</v>
      </c>
      <c r="O1252">
        <v>6984806304</v>
      </c>
      <c r="P1252" t="s">
        <v>3081</v>
      </c>
      <c r="Q1252">
        <v>9061614</v>
      </c>
      <c r="R1252">
        <v>890002395848</v>
      </c>
      <c r="S1252" s="548">
        <v>1764</v>
      </c>
      <c r="T1252" s="548">
        <v>42512</v>
      </c>
    </row>
    <row r="1253" spans="1:20" x14ac:dyDescent="0.25">
      <c r="S1253" t="s">
        <v>6780</v>
      </c>
      <c r="T1253" t="s">
        <v>6795</v>
      </c>
    </row>
    <row r="1254" spans="1:20" x14ac:dyDescent="0.25">
      <c r="A1254">
        <v>7</v>
      </c>
      <c r="B1254" s="645">
        <v>43927</v>
      </c>
      <c r="C1254" s="645">
        <v>43927</v>
      </c>
      <c r="D1254">
        <v>0</v>
      </c>
      <c r="E1254">
        <v>30252683</v>
      </c>
      <c r="F1254">
        <v>30252683</v>
      </c>
      <c r="G1254">
        <v>583</v>
      </c>
      <c r="H1254" t="s">
        <v>6725</v>
      </c>
      <c r="I1254" t="s">
        <v>6757</v>
      </c>
      <c r="J1254" t="s">
        <v>3295</v>
      </c>
      <c r="K1254">
        <v>60</v>
      </c>
      <c r="L1254" s="645">
        <v>43921</v>
      </c>
      <c r="M1254" s="645">
        <v>43927</v>
      </c>
      <c r="N1254" t="s">
        <v>6727</v>
      </c>
      <c r="O1254">
        <v>6984806270</v>
      </c>
      <c r="P1254" t="s">
        <v>3081</v>
      </c>
      <c r="Q1254">
        <v>9061616</v>
      </c>
      <c r="R1254">
        <v>890002395848</v>
      </c>
      <c r="S1254" s="548">
        <v>1172</v>
      </c>
      <c r="T1254" s="548">
        <v>29300</v>
      </c>
    </row>
    <row r="1255" spans="1:20" x14ac:dyDescent="0.25">
      <c r="A1255">
        <v>7</v>
      </c>
      <c r="B1255" s="645">
        <v>43927</v>
      </c>
      <c r="C1255" s="645">
        <v>43927</v>
      </c>
      <c r="D1255">
        <v>0</v>
      </c>
      <c r="F1255">
        <v>30252683</v>
      </c>
      <c r="G1255">
        <v>583</v>
      </c>
      <c r="H1255" t="s">
        <v>6725</v>
      </c>
      <c r="I1255" t="s">
        <v>6757</v>
      </c>
      <c r="J1255" t="s">
        <v>3295</v>
      </c>
      <c r="K1255">
        <v>60</v>
      </c>
      <c r="L1255" s="645">
        <v>43921</v>
      </c>
      <c r="M1255" s="645">
        <v>43927</v>
      </c>
      <c r="N1255" t="s">
        <v>6727</v>
      </c>
      <c r="O1255">
        <v>6984806668</v>
      </c>
      <c r="P1255" t="s">
        <v>3081</v>
      </c>
      <c r="S1255">
        <v>252</v>
      </c>
      <c r="T1255" s="548">
        <v>5922</v>
      </c>
    </row>
    <row r="1256" spans="1:20" x14ac:dyDescent="0.25">
      <c r="S1256" t="s">
        <v>8010</v>
      </c>
      <c r="T1256" t="s">
        <v>8011</v>
      </c>
    </row>
    <row r="1257" spans="1:20" x14ac:dyDescent="0.25">
      <c r="A1257">
        <v>7</v>
      </c>
      <c r="B1257" s="645">
        <v>43927</v>
      </c>
      <c r="C1257" s="645">
        <v>43927</v>
      </c>
      <c r="D1257">
        <v>0</v>
      </c>
      <c r="E1257">
        <v>30253295</v>
      </c>
      <c r="F1257">
        <v>30253295</v>
      </c>
      <c r="G1257">
        <v>583</v>
      </c>
      <c r="H1257" t="s">
        <v>6725</v>
      </c>
      <c r="I1257" t="s">
        <v>6757</v>
      </c>
      <c r="J1257" t="s">
        <v>3295</v>
      </c>
      <c r="K1257">
        <v>60</v>
      </c>
      <c r="L1257" s="645">
        <v>43922</v>
      </c>
      <c r="M1257" s="645">
        <v>43928</v>
      </c>
      <c r="N1257" t="s">
        <v>6727</v>
      </c>
      <c r="O1257">
        <v>6984806361</v>
      </c>
      <c r="P1257" t="s">
        <v>3081</v>
      </c>
      <c r="Q1257">
        <v>9059547</v>
      </c>
      <c r="R1257">
        <v>890002395848</v>
      </c>
      <c r="S1257" s="548">
        <v>1160</v>
      </c>
      <c r="T1257" s="548">
        <v>27028</v>
      </c>
    </row>
    <row r="1258" spans="1:20" x14ac:dyDescent="0.25">
      <c r="A1258">
        <v>7</v>
      </c>
      <c r="B1258" s="645">
        <v>43927</v>
      </c>
      <c r="C1258" s="645">
        <v>43927</v>
      </c>
      <c r="D1258">
        <v>0</v>
      </c>
      <c r="F1258">
        <v>30253295</v>
      </c>
      <c r="G1258">
        <v>583</v>
      </c>
      <c r="H1258" t="s">
        <v>6725</v>
      </c>
      <c r="I1258" t="s">
        <v>6757</v>
      </c>
      <c r="J1258" t="s">
        <v>3295</v>
      </c>
      <c r="K1258">
        <v>60</v>
      </c>
      <c r="L1258" s="645">
        <v>43922</v>
      </c>
      <c r="M1258" s="645">
        <v>43928</v>
      </c>
      <c r="N1258" t="s">
        <v>6727</v>
      </c>
      <c r="O1258">
        <v>7092000778</v>
      </c>
      <c r="P1258" t="s">
        <v>3081</v>
      </c>
      <c r="S1258">
        <v>755</v>
      </c>
      <c r="T1258" s="548">
        <v>13364</v>
      </c>
    </row>
    <row r="1259" spans="1:20" x14ac:dyDescent="0.25">
      <c r="S1259" t="s">
        <v>8012</v>
      </c>
      <c r="T1259" t="s">
        <v>8013</v>
      </c>
    </row>
    <row r="1260" spans="1:20" x14ac:dyDescent="0.25">
      <c r="A1260">
        <v>7</v>
      </c>
      <c r="B1260" s="645">
        <v>43924</v>
      </c>
      <c r="C1260" s="645">
        <v>43924</v>
      </c>
      <c r="D1260">
        <v>0</v>
      </c>
      <c r="E1260">
        <v>30253296</v>
      </c>
      <c r="F1260">
        <v>30253296</v>
      </c>
      <c r="G1260">
        <v>583</v>
      </c>
      <c r="H1260" t="s">
        <v>6725</v>
      </c>
      <c r="I1260" t="s">
        <v>6757</v>
      </c>
      <c r="J1260" t="s">
        <v>3295</v>
      </c>
      <c r="K1260">
        <v>60</v>
      </c>
      <c r="L1260" s="645">
        <v>43922</v>
      </c>
      <c r="M1260" s="645">
        <v>43928</v>
      </c>
      <c r="N1260" t="s">
        <v>6727</v>
      </c>
      <c r="O1260">
        <v>6984806361</v>
      </c>
      <c r="P1260" t="s">
        <v>3081</v>
      </c>
      <c r="Q1260">
        <v>9057625</v>
      </c>
      <c r="R1260">
        <v>890002395848</v>
      </c>
      <c r="S1260" s="548">
        <v>1848</v>
      </c>
      <c r="T1260" s="548">
        <v>43058</v>
      </c>
    </row>
    <row r="1261" spans="1:20" x14ac:dyDescent="0.25">
      <c r="S1261" t="s">
        <v>6800</v>
      </c>
      <c r="T1261" t="s">
        <v>6801</v>
      </c>
    </row>
    <row r="1262" spans="1:20" x14ac:dyDescent="0.25">
      <c r="A1262">
        <v>7</v>
      </c>
      <c r="B1262" s="645">
        <v>43927</v>
      </c>
      <c r="C1262" s="645">
        <v>43927</v>
      </c>
      <c r="D1262">
        <v>0</v>
      </c>
      <c r="E1262">
        <v>30253297</v>
      </c>
      <c r="F1262">
        <v>30253297</v>
      </c>
      <c r="G1262">
        <v>583</v>
      </c>
      <c r="H1262" t="s">
        <v>6725</v>
      </c>
      <c r="I1262" t="s">
        <v>6757</v>
      </c>
      <c r="J1262" t="s">
        <v>3295</v>
      </c>
      <c r="K1262">
        <v>60</v>
      </c>
      <c r="L1262" s="645">
        <v>43922</v>
      </c>
      <c r="M1262" s="645">
        <v>43928</v>
      </c>
      <c r="N1262" t="s">
        <v>6727</v>
      </c>
      <c r="O1262">
        <v>5150008211</v>
      </c>
      <c r="P1262" t="s">
        <v>3081</v>
      </c>
      <c r="Q1262">
        <v>9057635</v>
      </c>
      <c r="R1262">
        <v>890002395848</v>
      </c>
      <c r="S1262">
        <v>584</v>
      </c>
      <c r="T1262" s="548">
        <v>8001</v>
      </c>
    </row>
    <row r="1263" spans="1:20" x14ac:dyDescent="0.25">
      <c r="A1263">
        <v>7</v>
      </c>
      <c r="B1263" s="645">
        <v>43927</v>
      </c>
      <c r="C1263" s="645">
        <v>43927</v>
      </c>
      <c r="D1263">
        <v>0</v>
      </c>
      <c r="F1263">
        <v>30253297</v>
      </c>
      <c r="G1263">
        <v>583</v>
      </c>
      <c r="H1263" t="s">
        <v>6725</v>
      </c>
      <c r="I1263" t="s">
        <v>6757</v>
      </c>
      <c r="J1263" t="s">
        <v>3295</v>
      </c>
      <c r="K1263">
        <v>60</v>
      </c>
      <c r="L1263" s="645">
        <v>43922</v>
      </c>
      <c r="M1263" s="645">
        <v>43928</v>
      </c>
      <c r="N1263" t="s">
        <v>6727</v>
      </c>
      <c r="O1263">
        <v>5150008212</v>
      </c>
      <c r="P1263" t="s">
        <v>3081</v>
      </c>
      <c r="S1263">
        <v>751</v>
      </c>
      <c r="T1263" s="548">
        <v>10289</v>
      </c>
    </row>
    <row r="1264" spans="1:20" x14ac:dyDescent="0.25">
      <c r="A1264">
        <v>7</v>
      </c>
      <c r="B1264" s="645">
        <v>43927</v>
      </c>
      <c r="C1264" s="645">
        <v>43927</v>
      </c>
      <c r="D1264">
        <v>0</v>
      </c>
      <c r="F1264">
        <v>30253297</v>
      </c>
      <c r="G1264">
        <v>583</v>
      </c>
      <c r="H1264" t="s">
        <v>6725</v>
      </c>
      <c r="I1264" t="s">
        <v>6757</v>
      </c>
      <c r="J1264" t="s">
        <v>3295</v>
      </c>
      <c r="K1264">
        <v>60</v>
      </c>
      <c r="L1264" s="645">
        <v>43922</v>
      </c>
      <c r="M1264" s="645">
        <v>43928</v>
      </c>
      <c r="N1264" t="s">
        <v>6727</v>
      </c>
      <c r="O1264">
        <v>5150008219</v>
      </c>
      <c r="P1264" t="s">
        <v>3081</v>
      </c>
      <c r="S1264">
        <v>599</v>
      </c>
      <c r="T1264" s="548">
        <v>8206</v>
      </c>
    </row>
    <row r="1265" spans="1:20" x14ac:dyDescent="0.25">
      <c r="A1265">
        <v>7</v>
      </c>
      <c r="B1265" s="645">
        <v>43927</v>
      </c>
      <c r="C1265" s="645">
        <v>43927</v>
      </c>
      <c r="D1265">
        <v>0</v>
      </c>
      <c r="F1265">
        <v>30253297</v>
      </c>
      <c r="G1265">
        <v>583</v>
      </c>
      <c r="H1265" t="s">
        <v>6725</v>
      </c>
      <c r="I1265" t="s">
        <v>6757</v>
      </c>
      <c r="J1265" t="s">
        <v>3295</v>
      </c>
      <c r="K1265">
        <v>60</v>
      </c>
      <c r="L1265" s="645">
        <v>43922</v>
      </c>
      <c r="M1265" s="645">
        <v>43928</v>
      </c>
      <c r="N1265" t="s">
        <v>6727</v>
      </c>
      <c r="O1265">
        <v>5150028649</v>
      </c>
      <c r="P1265" t="s">
        <v>3081</v>
      </c>
      <c r="S1265" s="548">
        <v>1291</v>
      </c>
      <c r="T1265" s="548">
        <v>8262</v>
      </c>
    </row>
    <row r="1266" spans="1:20" x14ac:dyDescent="0.25">
      <c r="S1266" t="s">
        <v>8014</v>
      </c>
      <c r="T1266" t="s">
        <v>8015</v>
      </c>
    </row>
    <row r="1267" spans="1:20" x14ac:dyDescent="0.25">
      <c r="A1267">
        <v>7</v>
      </c>
      <c r="B1267" s="645">
        <v>43927</v>
      </c>
      <c r="C1267" s="645">
        <v>43927</v>
      </c>
      <c r="D1267">
        <v>0</v>
      </c>
      <c r="E1267">
        <v>30253298</v>
      </c>
      <c r="F1267">
        <v>30253298</v>
      </c>
      <c r="G1267">
        <v>583</v>
      </c>
      <c r="H1267" t="s">
        <v>6725</v>
      </c>
      <c r="I1267" t="s">
        <v>6757</v>
      </c>
      <c r="J1267" t="s">
        <v>3295</v>
      </c>
      <c r="K1267">
        <v>60</v>
      </c>
      <c r="L1267" s="645">
        <v>43922</v>
      </c>
      <c r="M1267" s="645">
        <v>43928</v>
      </c>
      <c r="N1267" t="s">
        <v>6727</v>
      </c>
      <c r="O1267">
        <v>5150028650</v>
      </c>
      <c r="P1267" t="s">
        <v>3081</v>
      </c>
      <c r="Q1267">
        <v>9057623</v>
      </c>
      <c r="R1267">
        <v>890002395848</v>
      </c>
      <c r="S1267" s="548">
        <v>1800</v>
      </c>
      <c r="T1267" s="548">
        <v>8640</v>
      </c>
    </row>
    <row r="1268" spans="1:20" x14ac:dyDescent="0.25">
      <c r="A1268">
        <v>7</v>
      </c>
      <c r="B1268" s="645">
        <v>43927</v>
      </c>
      <c r="C1268" s="645">
        <v>43927</v>
      </c>
      <c r="D1268">
        <v>0</v>
      </c>
      <c r="F1268">
        <v>30253298</v>
      </c>
      <c r="G1268">
        <v>583</v>
      </c>
      <c r="H1268" t="s">
        <v>6725</v>
      </c>
      <c r="I1268" t="s">
        <v>6757</v>
      </c>
      <c r="J1268" t="s">
        <v>3295</v>
      </c>
      <c r="K1268">
        <v>60</v>
      </c>
      <c r="L1268" s="645">
        <v>43922</v>
      </c>
      <c r="M1268" s="645">
        <v>43928</v>
      </c>
      <c r="N1268" t="s">
        <v>6727</v>
      </c>
      <c r="O1268">
        <v>7092000768</v>
      </c>
      <c r="P1268" t="s">
        <v>3081</v>
      </c>
      <c r="S1268" s="548">
        <v>1666</v>
      </c>
      <c r="T1268" s="548">
        <v>29488</v>
      </c>
    </row>
    <row r="1269" spans="1:20" x14ac:dyDescent="0.25">
      <c r="S1269" t="s">
        <v>8016</v>
      </c>
      <c r="T1269" t="s">
        <v>8017</v>
      </c>
    </row>
    <row r="1270" spans="1:20" x14ac:dyDescent="0.25">
      <c r="A1270">
        <v>7</v>
      </c>
      <c r="B1270" s="645">
        <v>43927</v>
      </c>
      <c r="C1270" s="645">
        <v>43927</v>
      </c>
      <c r="D1270">
        <v>0</v>
      </c>
      <c r="E1270">
        <v>30253299</v>
      </c>
      <c r="F1270">
        <v>30253299</v>
      </c>
      <c r="G1270">
        <v>583</v>
      </c>
      <c r="H1270" t="s">
        <v>6725</v>
      </c>
      <c r="I1270" t="s">
        <v>6757</v>
      </c>
      <c r="J1270" t="s">
        <v>3295</v>
      </c>
      <c r="K1270">
        <v>60</v>
      </c>
      <c r="L1270" s="645">
        <v>43922</v>
      </c>
      <c r="M1270" s="645">
        <v>43928</v>
      </c>
      <c r="N1270" t="s">
        <v>6727</v>
      </c>
      <c r="O1270">
        <v>6984805853</v>
      </c>
      <c r="P1270" t="s">
        <v>3081</v>
      </c>
      <c r="Q1270">
        <v>9057629</v>
      </c>
      <c r="R1270">
        <v>890002395848</v>
      </c>
      <c r="S1270" s="548">
        <v>1308</v>
      </c>
      <c r="T1270" s="548">
        <v>32700</v>
      </c>
    </row>
    <row r="1271" spans="1:20" x14ac:dyDescent="0.25">
      <c r="S1271" t="s">
        <v>8018</v>
      </c>
      <c r="T1271" t="s">
        <v>8019</v>
      </c>
    </row>
    <row r="1272" spans="1:20" x14ac:dyDescent="0.25">
      <c r="A1272">
        <v>7</v>
      </c>
      <c r="B1272" s="645">
        <v>43927</v>
      </c>
      <c r="C1272" s="645">
        <v>43927</v>
      </c>
      <c r="D1272">
        <v>0</v>
      </c>
      <c r="E1272">
        <v>30253300</v>
      </c>
      <c r="F1272">
        <v>30253300</v>
      </c>
      <c r="G1272">
        <v>583</v>
      </c>
      <c r="H1272" t="s">
        <v>6725</v>
      </c>
      <c r="I1272" t="s">
        <v>6757</v>
      </c>
      <c r="J1272" t="s">
        <v>3295</v>
      </c>
      <c r="K1272">
        <v>60</v>
      </c>
      <c r="L1272" s="645">
        <v>43922</v>
      </c>
      <c r="M1272" s="645">
        <v>43928</v>
      </c>
      <c r="N1272" t="s">
        <v>6727</v>
      </c>
      <c r="O1272">
        <v>7092000768</v>
      </c>
      <c r="P1272" t="s">
        <v>3081</v>
      </c>
      <c r="Q1272">
        <v>9057627</v>
      </c>
      <c r="R1272">
        <v>890002395848</v>
      </c>
      <c r="S1272" s="548">
        <v>1131</v>
      </c>
      <c r="T1272" s="548">
        <v>20019</v>
      </c>
    </row>
    <row r="1273" spans="1:20" x14ac:dyDescent="0.25">
      <c r="A1273">
        <v>7</v>
      </c>
      <c r="B1273" s="645">
        <v>43927</v>
      </c>
      <c r="C1273" s="645">
        <v>43927</v>
      </c>
      <c r="D1273">
        <v>0</v>
      </c>
      <c r="F1273">
        <v>30253300</v>
      </c>
      <c r="G1273">
        <v>583</v>
      </c>
      <c r="H1273" t="s">
        <v>6725</v>
      </c>
      <c r="I1273" t="s">
        <v>6757</v>
      </c>
      <c r="J1273" t="s">
        <v>3295</v>
      </c>
      <c r="K1273">
        <v>60</v>
      </c>
      <c r="L1273" s="645">
        <v>43922</v>
      </c>
      <c r="M1273" s="645">
        <v>43928</v>
      </c>
      <c r="N1273" t="s">
        <v>6727</v>
      </c>
      <c r="O1273">
        <v>7092000778</v>
      </c>
      <c r="P1273" t="s">
        <v>3081</v>
      </c>
      <c r="S1273" s="548">
        <v>1261</v>
      </c>
      <c r="T1273" s="548">
        <v>22320</v>
      </c>
    </row>
    <row r="1274" spans="1:20" x14ac:dyDescent="0.25">
      <c r="S1274" t="s">
        <v>8020</v>
      </c>
      <c r="T1274" t="s">
        <v>8021</v>
      </c>
    </row>
    <row r="1275" spans="1:20" x14ac:dyDescent="0.25">
      <c r="A1275">
        <v>7</v>
      </c>
      <c r="B1275" s="645">
        <v>43927</v>
      </c>
      <c r="C1275" s="645">
        <v>43927</v>
      </c>
      <c r="D1275">
        <v>0</v>
      </c>
      <c r="E1275">
        <v>30253301</v>
      </c>
      <c r="F1275">
        <v>30253301</v>
      </c>
      <c r="G1275">
        <v>583</v>
      </c>
      <c r="H1275" t="s">
        <v>6725</v>
      </c>
      <c r="I1275" t="s">
        <v>6757</v>
      </c>
      <c r="J1275" t="s">
        <v>3295</v>
      </c>
      <c r="K1275">
        <v>60</v>
      </c>
      <c r="L1275" s="645">
        <v>43922</v>
      </c>
      <c r="M1275" s="645">
        <v>43928</v>
      </c>
      <c r="N1275" t="s">
        <v>6727</v>
      </c>
      <c r="O1275">
        <v>5150000329</v>
      </c>
      <c r="P1275" t="s">
        <v>3081</v>
      </c>
      <c r="Q1275">
        <v>9057633</v>
      </c>
      <c r="R1275">
        <v>890002395848</v>
      </c>
      <c r="S1275">
        <v>60</v>
      </c>
      <c r="T1275" s="548">
        <v>1932</v>
      </c>
    </row>
    <row r="1276" spans="1:20" x14ac:dyDescent="0.25">
      <c r="A1276">
        <v>7</v>
      </c>
      <c r="B1276" s="645">
        <v>43927</v>
      </c>
      <c r="C1276" s="645">
        <v>43927</v>
      </c>
      <c r="D1276">
        <v>0</v>
      </c>
      <c r="F1276">
        <v>30253301</v>
      </c>
      <c r="G1276">
        <v>583</v>
      </c>
      <c r="H1276" t="s">
        <v>6725</v>
      </c>
      <c r="I1276" t="s">
        <v>6757</v>
      </c>
      <c r="J1276" t="s">
        <v>3295</v>
      </c>
      <c r="K1276">
        <v>60</v>
      </c>
      <c r="L1276" s="645">
        <v>43922</v>
      </c>
      <c r="M1276" s="645">
        <v>43928</v>
      </c>
      <c r="N1276" t="s">
        <v>6727</v>
      </c>
      <c r="O1276">
        <v>5150003884</v>
      </c>
      <c r="P1276" t="s">
        <v>3081</v>
      </c>
      <c r="S1276">
        <v>537</v>
      </c>
      <c r="T1276" s="548">
        <v>7625</v>
      </c>
    </row>
    <row r="1277" spans="1:20" x14ac:dyDescent="0.25">
      <c r="A1277">
        <v>7</v>
      </c>
      <c r="B1277" s="645">
        <v>43927</v>
      </c>
      <c r="C1277" s="645">
        <v>43927</v>
      </c>
      <c r="D1277">
        <v>0</v>
      </c>
      <c r="F1277">
        <v>30253301</v>
      </c>
      <c r="G1277">
        <v>583</v>
      </c>
      <c r="H1277" t="s">
        <v>6725</v>
      </c>
      <c r="I1277" t="s">
        <v>6757</v>
      </c>
      <c r="J1277" t="s">
        <v>3295</v>
      </c>
      <c r="K1277">
        <v>60</v>
      </c>
      <c r="L1277" s="645">
        <v>43922</v>
      </c>
      <c r="M1277" s="645">
        <v>43928</v>
      </c>
      <c r="N1277" t="s">
        <v>6727</v>
      </c>
      <c r="O1277">
        <v>5150008216</v>
      </c>
      <c r="P1277" t="s">
        <v>3081</v>
      </c>
      <c r="S1277" s="548">
        <v>1185</v>
      </c>
      <c r="T1277" s="548">
        <v>16827</v>
      </c>
    </row>
    <row r="1278" spans="1:20" x14ac:dyDescent="0.25">
      <c r="A1278">
        <v>7</v>
      </c>
      <c r="B1278" s="645">
        <v>43927</v>
      </c>
      <c r="C1278" s="645">
        <v>43927</v>
      </c>
      <c r="D1278">
        <v>0</v>
      </c>
      <c r="F1278">
        <v>30253301</v>
      </c>
      <c r="G1278">
        <v>583</v>
      </c>
      <c r="H1278" t="s">
        <v>6725</v>
      </c>
      <c r="I1278" t="s">
        <v>6757</v>
      </c>
      <c r="J1278" t="s">
        <v>3295</v>
      </c>
      <c r="K1278">
        <v>60</v>
      </c>
      <c r="L1278" s="645">
        <v>43922</v>
      </c>
      <c r="M1278" s="645">
        <v>43928</v>
      </c>
      <c r="N1278" t="s">
        <v>6727</v>
      </c>
      <c r="O1278">
        <v>5150008219</v>
      </c>
      <c r="P1278" t="s">
        <v>3081</v>
      </c>
      <c r="S1278">
        <v>136</v>
      </c>
      <c r="T1278" s="548">
        <v>1863</v>
      </c>
    </row>
    <row r="1279" spans="1:20" x14ac:dyDescent="0.25">
      <c r="S1279" t="s">
        <v>8022</v>
      </c>
      <c r="T1279" t="s">
        <v>8023</v>
      </c>
    </row>
    <row r="1280" spans="1:20" x14ac:dyDescent="0.25">
      <c r="A1280">
        <v>7</v>
      </c>
      <c r="B1280" s="645">
        <v>43927</v>
      </c>
      <c r="C1280" s="645">
        <v>43927</v>
      </c>
      <c r="D1280">
        <v>0</v>
      </c>
      <c r="E1280">
        <v>30253303</v>
      </c>
      <c r="F1280">
        <v>30253303</v>
      </c>
      <c r="G1280">
        <v>583</v>
      </c>
      <c r="H1280" t="s">
        <v>6725</v>
      </c>
      <c r="I1280" t="s">
        <v>6757</v>
      </c>
      <c r="J1280" t="s">
        <v>3295</v>
      </c>
      <c r="K1280">
        <v>60</v>
      </c>
      <c r="L1280" s="645">
        <v>43922</v>
      </c>
      <c r="M1280" s="645">
        <v>43928</v>
      </c>
      <c r="N1280" t="s">
        <v>6727</v>
      </c>
      <c r="O1280">
        <v>5150024808</v>
      </c>
      <c r="P1280" t="s">
        <v>3081</v>
      </c>
      <c r="Q1280">
        <v>9057621</v>
      </c>
      <c r="R1280">
        <v>890002395848</v>
      </c>
      <c r="S1280">
        <v>864</v>
      </c>
      <c r="T1280" s="548">
        <v>8294</v>
      </c>
    </row>
    <row r="1281" spans="1:20" x14ac:dyDescent="0.25">
      <c r="A1281">
        <v>7</v>
      </c>
      <c r="B1281" s="645">
        <v>43927</v>
      </c>
      <c r="C1281" s="645">
        <v>43927</v>
      </c>
      <c r="D1281">
        <v>0</v>
      </c>
      <c r="F1281">
        <v>30253303</v>
      </c>
      <c r="G1281">
        <v>583</v>
      </c>
      <c r="H1281" t="s">
        <v>6725</v>
      </c>
      <c r="I1281" t="s">
        <v>6757</v>
      </c>
      <c r="J1281" t="s">
        <v>3295</v>
      </c>
      <c r="K1281">
        <v>60</v>
      </c>
      <c r="L1281" s="645">
        <v>43922</v>
      </c>
      <c r="M1281" s="645">
        <v>43928</v>
      </c>
      <c r="N1281" t="s">
        <v>6727</v>
      </c>
      <c r="O1281">
        <v>5150028650</v>
      </c>
      <c r="P1281" t="s">
        <v>3081</v>
      </c>
      <c r="S1281" s="548">
        <v>3240</v>
      </c>
      <c r="T1281" s="548">
        <v>15552</v>
      </c>
    </row>
    <row r="1282" spans="1:20" x14ac:dyDescent="0.25">
      <c r="A1282">
        <v>7</v>
      </c>
      <c r="B1282" s="645">
        <v>43927</v>
      </c>
      <c r="C1282" s="645">
        <v>43927</v>
      </c>
      <c r="D1282">
        <v>0</v>
      </c>
      <c r="F1282">
        <v>30253303</v>
      </c>
      <c r="G1282">
        <v>583</v>
      </c>
      <c r="H1282" t="s">
        <v>6725</v>
      </c>
      <c r="I1282" t="s">
        <v>6757</v>
      </c>
      <c r="J1282" t="s">
        <v>3295</v>
      </c>
      <c r="K1282">
        <v>60</v>
      </c>
      <c r="L1282" s="645">
        <v>43922</v>
      </c>
      <c r="M1282" s="645">
        <v>43928</v>
      </c>
      <c r="N1282" t="s">
        <v>6727</v>
      </c>
      <c r="O1282">
        <v>5150028650</v>
      </c>
      <c r="P1282" t="s">
        <v>3081</v>
      </c>
      <c r="S1282" s="548">
        <v>3300</v>
      </c>
      <c r="T1282" s="548">
        <v>15840</v>
      </c>
    </row>
    <row r="1283" spans="1:20" x14ac:dyDescent="0.25">
      <c r="S1283" t="s">
        <v>8024</v>
      </c>
      <c r="T1283" t="s">
        <v>8025</v>
      </c>
    </row>
    <row r="1284" spans="1:20" x14ac:dyDescent="0.25">
      <c r="A1284">
        <v>7</v>
      </c>
      <c r="B1284" s="645">
        <v>43924</v>
      </c>
      <c r="C1284" s="645">
        <v>43922</v>
      </c>
      <c r="D1284">
        <v>-2</v>
      </c>
      <c r="E1284">
        <v>30253569</v>
      </c>
      <c r="G1284">
        <v>69</v>
      </c>
      <c r="H1284" t="s">
        <v>6752</v>
      </c>
      <c r="I1284" t="s">
        <v>6753</v>
      </c>
      <c r="J1284" t="s">
        <v>6754</v>
      </c>
      <c r="K1284">
        <v>60</v>
      </c>
      <c r="L1284" s="645">
        <v>43922</v>
      </c>
      <c r="M1284" s="645">
        <v>43925</v>
      </c>
      <c r="O1284">
        <v>69153</v>
      </c>
      <c r="P1284" t="s">
        <v>3081</v>
      </c>
      <c r="S1284">
        <v>576</v>
      </c>
      <c r="T1284" s="548">
        <v>14400</v>
      </c>
    </row>
    <row r="1285" spans="1:20" x14ac:dyDescent="0.25">
      <c r="A1285">
        <v>7</v>
      </c>
      <c r="B1285" s="645">
        <v>43924</v>
      </c>
      <c r="C1285" s="645">
        <v>43922</v>
      </c>
      <c r="D1285">
        <v>-2</v>
      </c>
      <c r="G1285">
        <v>69</v>
      </c>
      <c r="H1285" t="s">
        <v>6752</v>
      </c>
      <c r="I1285" t="s">
        <v>6753</v>
      </c>
      <c r="J1285" t="s">
        <v>6754</v>
      </c>
      <c r="K1285">
        <v>60</v>
      </c>
      <c r="L1285" s="645">
        <v>43922</v>
      </c>
      <c r="M1285" s="645">
        <v>43925</v>
      </c>
      <c r="O1285">
        <v>69154</v>
      </c>
      <c r="P1285" t="s">
        <v>3081</v>
      </c>
      <c r="S1285">
        <v>758</v>
      </c>
      <c r="T1285" s="548">
        <v>3032</v>
      </c>
    </row>
    <row r="1286" spans="1:20" x14ac:dyDescent="0.25">
      <c r="A1286">
        <v>7</v>
      </c>
      <c r="B1286" s="645">
        <v>43924</v>
      </c>
      <c r="C1286" s="645">
        <v>43922</v>
      </c>
      <c r="D1286">
        <v>-2</v>
      </c>
      <c r="G1286">
        <v>69</v>
      </c>
      <c r="H1286" t="s">
        <v>6752</v>
      </c>
      <c r="I1286" t="s">
        <v>6753</v>
      </c>
      <c r="J1286" t="s">
        <v>6754</v>
      </c>
      <c r="K1286">
        <v>60</v>
      </c>
      <c r="L1286" s="645">
        <v>43922</v>
      </c>
      <c r="M1286" s="645">
        <v>43925</v>
      </c>
      <c r="O1286">
        <v>69155</v>
      </c>
      <c r="P1286" t="s">
        <v>3081</v>
      </c>
      <c r="S1286">
        <v>576</v>
      </c>
      <c r="T1286">
        <v>576</v>
      </c>
    </row>
    <row r="1287" spans="1:20" x14ac:dyDescent="0.25">
      <c r="S1287" t="s">
        <v>8026</v>
      </c>
      <c r="T1287" t="s">
        <v>8027</v>
      </c>
    </row>
    <row r="1288" spans="1:20" x14ac:dyDescent="0.25">
      <c r="A1288">
        <v>7</v>
      </c>
      <c r="B1288" s="645">
        <v>43928</v>
      </c>
      <c r="C1288" s="645">
        <v>43928</v>
      </c>
      <c r="D1288">
        <v>0</v>
      </c>
      <c r="E1288">
        <v>30253823</v>
      </c>
      <c r="F1288">
        <v>30253823</v>
      </c>
      <c r="G1288">
        <v>583</v>
      </c>
      <c r="H1288" t="s">
        <v>6725</v>
      </c>
      <c r="I1288" t="s">
        <v>6757</v>
      </c>
      <c r="J1288" t="s">
        <v>3295</v>
      </c>
      <c r="K1288">
        <v>60</v>
      </c>
      <c r="L1288" s="645">
        <v>43923</v>
      </c>
      <c r="M1288" s="645">
        <v>43929</v>
      </c>
      <c r="N1288" t="s">
        <v>6727</v>
      </c>
      <c r="O1288">
        <v>7092000728</v>
      </c>
      <c r="P1288" t="s">
        <v>3081</v>
      </c>
      <c r="Q1288">
        <v>9059551</v>
      </c>
      <c r="R1288">
        <v>890002395848</v>
      </c>
      <c r="S1288" s="548">
        <v>2380</v>
      </c>
      <c r="T1288" s="548">
        <v>42126</v>
      </c>
    </row>
    <row r="1289" spans="1:20" x14ac:dyDescent="0.25">
      <c r="S1289" t="s">
        <v>6871</v>
      </c>
      <c r="T1289" t="s">
        <v>6872</v>
      </c>
    </row>
    <row r="1290" spans="1:20" x14ac:dyDescent="0.25">
      <c r="A1290">
        <v>7</v>
      </c>
      <c r="B1290" s="645">
        <v>43929</v>
      </c>
      <c r="C1290" s="645">
        <v>43929</v>
      </c>
      <c r="D1290">
        <v>0</v>
      </c>
      <c r="E1290">
        <v>30253824</v>
      </c>
      <c r="F1290">
        <v>30253824</v>
      </c>
      <c r="G1290">
        <v>583</v>
      </c>
      <c r="H1290" t="s">
        <v>6725</v>
      </c>
      <c r="I1290" t="s">
        <v>6757</v>
      </c>
      <c r="J1290" t="s">
        <v>3295</v>
      </c>
      <c r="K1290">
        <v>60</v>
      </c>
      <c r="L1290" s="645">
        <v>43923</v>
      </c>
      <c r="M1290" s="645">
        <v>43929</v>
      </c>
      <c r="N1290" t="s">
        <v>6727</v>
      </c>
      <c r="O1290">
        <v>5150028602</v>
      </c>
      <c r="P1290" t="s">
        <v>3081</v>
      </c>
      <c r="Q1290">
        <v>9059557</v>
      </c>
      <c r="R1290">
        <v>890002395848</v>
      </c>
      <c r="S1290" s="548">
        <v>5664</v>
      </c>
      <c r="T1290" s="548">
        <v>41914</v>
      </c>
    </row>
    <row r="1291" spans="1:20" x14ac:dyDescent="0.25">
      <c r="S1291" t="s">
        <v>8028</v>
      </c>
      <c r="T1291" t="s">
        <v>8029</v>
      </c>
    </row>
    <row r="1292" spans="1:20" x14ac:dyDescent="0.25">
      <c r="A1292">
        <v>7</v>
      </c>
      <c r="B1292" s="645">
        <v>43928</v>
      </c>
      <c r="C1292" s="645">
        <v>43928</v>
      </c>
      <c r="D1292">
        <v>0</v>
      </c>
      <c r="E1292">
        <v>30253825</v>
      </c>
      <c r="F1292">
        <v>30253825</v>
      </c>
      <c r="G1292">
        <v>583</v>
      </c>
      <c r="H1292" t="s">
        <v>6725</v>
      </c>
      <c r="I1292" t="s">
        <v>6757</v>
      </c>
      <c r="J1292" t="s">
        <v>3295</v>
      </c>
      <c r="K1292">
        <v>60</v>
      </c>
      <c r="L1292" s="645">
        <v>43923</v>
      </c>
      <c r="M1292" s="645">
        <v>43929</v>
      </c>
      <c r="N1292" t="s">
        <v>6727</v>
      </c>
      <c r="O1292">
        <v>7092000728</v>
      </c>
      <c r="P1292" t="s">
        <v>3081</v>
      </c>
      <c r="Q1292">
        <v>9059553</v>
      </c>
      <c r="R1292">
        <v>890002395848</v>
      </c>
      <c r="S1292" s="548">
        <v>2380</v>
      </c>
      <c r="T1292" s="548">
        <v>42126</v>
      </c>
    </row>
    <row r="1293" spans="1:20" x14ac:dyDescent="0.25">
      <c r="S1293" t="s">
        <v>6871</v>
      </c>
      <c r="T1293" t="s">
        <v>6872</v>
      </c>
    </row>
    <row r="1294" spans="1:20" x14ac:dyDescent="0.25">
      <c r="A1294">
        <v>7</v>
      </c>
      <c r="B1294" s="645">
        <v>43929</v>
      </c>
      <c r="C1294" s="645">
        <v>43929</v>
      </c>
      <c r="D1294">
        <v>0</v>
      </c>
      <c r="E1294">
        <v>30253826</v>
      </c>
      <c r="F1294">
        <v>30253826</v>
      </c>
      <c r="G1294">
        <v>583</v>
      </c>
      <c r="H1294" t="s">
        <v>6725</v>
      </c>
      <c r="I1294" t="s">
        <v>6757</v>
      </c>
      <c r="J1294" t="s">
        <v>3295</v>
      </c>
      <c r="K1294">
        <v>60</v>
      </c>
      <c r="L1294" s="645">
        <v>43923</v>
      </c>
      <c r="M1294" s="645">
        <v>43929</v>
      </c>
      <c r="N1294" t="s">
        <v>6727</v>
      </c>
      <c r="O1294">
        <v>5150024805</v>
      </c>
      <c r="P1294" t="s">
        <v>3081</v>
      </c>
      <c r="Q1294">
        <v>9059549</v>
      </c>
      <c r="R1294">
        <v>890002395848</v>
      </c>
      <c r="S1294">
        <v>738</v>
      </c>
      <c r="T1294" s="548">
        <v>9520</v>
      </c>
    </row>
    <row r="1295" spans="1:20" x14ac:dyDescent="0.25">
      <c r="A1295">
        <v>7</v>
      </c>
      <c r="B1295" s="645">
        <v>43929</v>
      </c>
      <c r="C1295" s="645">
        <v>43929</v>
      </c>
      <c r="D1295">
        <v>0</v>
      </c>
      <c r="F1295">
        <v>30253826</v>
      </c>
      <c r="G1295">
        <v>583</v>
      </c>
      <c r="H1295" t="s">
        <v>6725</v>
      </c>
      <c r="I1295" t="s">
        <v>6757</v>
      </c>
      <c r="J1295" t="s">
        <v>3295</v>
      </c>
      <c r="K1295">
        <v>60</v>
      </c>
      <c r="L1295" s="645">
        <v>43923</v>
      </c>
      <c r="M1295" s="645">
        <v>43929</v>
      </c>
      <c r="N1295" t="s">
        <v>6727</v>
      </c>
      <c r="O1295">
        <v>5150028741</v>
      </c>
      <c r="P1295" t="s">
        <v>3081</v>
      </c>
      <c r="S1295">
        <v>977</v>
      </c>
      <c r="T1295" s="548">
        <v>6351</v>
      </c>
    </row>
    <row r="1296" spans="1:20" x14ac:dyDescent="0.25">
      <c r="A1296">
        <v>7</v>
      </c>
      <c r="B1296" s="645">
        <v>43929</v>
      </c>
      <c r="C1296" s="645">
        <v>43929</v>
      </c>
      <c r="D1296">
        <v>0</v>
      </c>
      <c r="F1296">
        <v>30253826</v>
      </c>
      <c r="G1296">
        <v>583</v>
      </c>
      <c r="H1296" t="s">
        <v>6725</v>
      </c>
      <c r="I1296" t="s">
        <v>6757</v>
      </c>
      <c r="J1296" t="s">
        <v>3295</v>
      </c>
      <c r="K1296">
        <v>60</v>
      </c>
      <c r="L1296" s="645">
        <v>43923</v>
      </c>
      <c r="M1296" s="645">
        <v>43929</v>
      </c>
      <c r="N1296" t="s">
        <v>6727</v>
      </c>
      <c r="O1296">
        <v>7092000778</v>
      </c>
      <c r="P1296" t="s">
        <v>3081</v>
      </c>
      <c r="S1296">
        <v>238</v>
      </c>
      <c r="T1296" s="548">
        <v>4213</v>
      </c>
    </row>
    <row r="1297" spans="1:20" x14ac:dyDescent="0.25">
      <c r="A1297">
        <v>7</v>
      </c>
      <c r="B1297" s="645">
        <v>43929</v>
      </c>
      <c r="C1297" s="645">
        <v>43929</v>
      </c>
      <c r="D1297">
        <v>0</v>
      </c>
      <c r="F1297">
        <v>30253826</v>
      </c>
      <c r="G1297">
        <v>583</v>
      </c>
      <c r="H1297" t="s">
        <v>6725</v>
      </c>
      <c r="I1297" t="s">
        <v>6757</v>
      </c>
      <c r="J1297" t="s">
        <v>3295</v>
      </c>
      <c r="K1297">
        <v>60</v>
      </c>
      <c r="L1297" s="645">
        <v>43923</v>
      </c>
      <c r="M1297" s="645">
        <v>43929</v>
      </c>
      <c r="N1297" t="s">
        <v>6727</v>
      </c>
      <c r="O1297">
        <v>7092000780</v>
      </c>
      <c r="P1297" t="s">
        <v>3081</v>
      </c>
      <c r="S1297">
        <v>997</v>
      </c>
      <c r="T1297" s="548">
        <v>17647</v>
      </c>
    </row>
    <row r="1298" spans="1:20" x14ac:dyDescent="0.25">
      <c r="S1298" t="s">
        <v>8030</v>
      </c>
      <c r="T1298" t="s">
        <v>8031</v>
      </c>
    </row>
    <row r="1299" spans="1:20" x14ac:dyDescent="0.25">
      <c r="A1299">
        <v>7</v>
      </c>
      <c r="B1299" s="645">
        <v>43929</v>
      </c>
      <c r="C1299" s="645">
        <v>43929</v>
      </c>
      <c r="D1299">
        <v>0</v>
      </c>
      <c r="E1299">
        <v>30253827</v>
      </c>
      <c r="F1299">
        <v>30253827</v>
      </c>
      <c r="G1299">
        <v>583</v>
      </c>
      <c r="H1299" t="s">
        <v>6725</v>
      </c>
      <c r="I1299" t="s">
        <v>6757</v>
      </c>
      <c r="J1299" t="s">
        <v>3295</v>
      </c>
      <c r="K1299">
        <v>60</v>
      </c>
      <c r="L1299" s="645">
        <v>43923</v>
      </c>
      <c r="M1299" s="645">
        <v>43929</v>
      </c>
      <c r="N1299" t="s">
        <v>6727</v>
      </c>
      <c r="O1299">
        <v>5150000012</v>
      </c>
      <c r="P1299" t="s">
        <v>3081</v>
      </c>
      <c r="Q1299">
        <v>9059561</v>
      </c>
      <c r="R1299">
        <v>890002395848</v>
      </c>
      <c r="S1299">
        <v>330</v>
      </c>
      <c r="T1299" s="548">
        <v>11616</v>
      </c>
    </row>
    <row r="1300" spans="1:20" x14ac:dyDescent="0.25">
      <c r="A1300">
        <v>7</v>
      </c>
      <c r="B1300" s="645">
        <v>43929</v>
      </c>
      <c r="C1300" s="645">
        <v>43929</v>
      </c>
      <c r="D1300">
        <v>0</v>
      </c>
      <c r="F1300">
        <v>30253827</v>
      </c>
      <c r="G1300">
        <v>583</v>
      </c>
      <c r="H1300" t="s">
        <v>6725</v>
      </c>
      <c r="I1300" t="s">
        <v>6757</v>
      </c>
      <c r="J1300" t="s">
        <v>3295</v>
      </c>
      <c r="K1300">
        <v>60</v>
      </c>
      <c r="L1300" s="645">
        <v>43923</v>
      </c>
      <c r="M1300" s="645">
        <v>43929</v>
      </c>
      <c r="N1300" t="s">
        <v>6727</v>
      </c>
      <c r="O1300">
        <v>6984806783</v>
      </c>
      <c r="P1300" t="s">
        <v>3081</v>
      </c>
      <c r="S1300">
        <v>554</v>
      </c>
      <c r="T1300" s="548">
        <v>13019</v>
      </c>
    </row>
    <row r="1301" spans="1:20" x14ac:dyDescent="0.25">
      <c r="A1301">
        <v>7</v>
      </c>
      <c r="B1301" s="645">
        <v>43929</v>
      </c>
      <c r="C1301" s="645">
        <v>43929</v>
      </c>
      <c r="D1301">
        <v>0</v>
      </c>
      <c r="F1301">
        <v>30253827</v>
      </c>
      <c r="G1301">
        <v>583</v>
      </c>
      <c r="H1301" t="s">
        <v>6725</v>
      </c>
      <c r="I1301" t="s">
        <v>6757</v>
      </c>
      <c r="J1301" t="s">
        <v>3295</v>
      </c>
      <c r="K1301">
        <v>60</v>
      </c>
      <c r="L1301" s="645">
        <v>43923</v>
      </c>
      <c r="M1301" s="645">
        <v>43929</v>
      </c>
      <c r="N1301" t="s">
        <v>6727</v>
      </c>
      <c r="O1301">
        <v>6984806957</v>
      </c>
      <c r="P1301" t="s">
        <v>3081</v>
      </c>
      <c r="S1301">
        <v>504</v>
      </c>
      <c r="T1301" s="548">
        <v>11844</v>
      </c>
    </row>
    <row r="1302" spans="1:20" x14ac:dyDescent="0.25">
      <c r="S1302" t="s">
        <v>8032</v>
      </c>
      <c r="T1302" t="s">
        <v>8033</v>
      </c>
    </row>
    <row r="1303" spans="1:20" x14ac:dyDescent="0.25">
      <c r="A1303">
        <v>7</v>
      </c>
      <c r="B1303" s="645">
        <v>43928</v>
      </c>
      <c r="C1303" s="645">
        <v>43928</v>
      </c>
      <c r="D1303">
        <v>0</v>
      </c>
      <c r="E1303">
        <v>30253828</v>
      </c>
      <c r="F1303">
        <v>30253828</v>
      </c>
      <c r="G1303">
        <v>583</v>
      </c>
      <c r="H1303" t="s">
        <v>6725</v>
      </c>
      <c r="I1303" t="s">
        <v>6757</v>
      </c>
      <c r="J1303" t="s">
        <v>3295</v>
      </c>
      <c r="K1303">
        <v>60</v>
      </c>
      <c r="L1303" s="645">
        <v>43923</v>
      </c>
      <c r="M1303" s="645">
        <v>43929</v>
      </c>
      <c r="N1303" t="s">
        <v>6727</v>
      </c>
      <c r="O1303">
        <v>7092000728</v>
      </c>
      <c r="P1303" t="s">
        <v>3081</v>
      </c>
      <c r="Q1303">
        <v>9059559</v>
      </c>
      <c r="R1303">
        <v>890002395848</v>
      </c>
      <c r="S1303">
        <v>429</v>
      </c>
      <c r="T1303" s="548">
        <v>7593</v>
      </c>
    </row>
    <row r="1304" spans="1:20" x14ac:dyDescent="0.25">
      <c r="A1304">
        <v>7</v>
      </c>
      <c r="B1304" s="645">
        <v>43928</v>
      </c>
      <c r="C1304" s="645">
        <v>43928</v>
      </c>
      <c r="D1304">
        <v>0</v>
      </c>
      <c r="F1304">
        <v>30253828</v>
      </c>
      <c r="G1304">
        <v>583</v>
      </c>
      <c r="H1304" t="s">
        <v>6725</v>
      </c>
      <c r="I1304" t="s">
        <v>6757</v>
      </c>
      <c r="J1304" t="s">
        <v>3295</v>
      </c>
      <c r="K1304">
        <v>60</v>
      </c>
      <c r="L1304" s="645">
        <v>43923</v>
      </c>
      <c r="M1304" s="645">
        <v>43929</v>
      </c>
      <c r="N1304" t="s">
        <v>6727</v>
      </c>
      <c r="O1304">
        <v>7092000772</v>
      </c>
      <c r="P1304" t="s">
        <v>3081</v>
      </c>
      <c r="S1304" s="548">
        <v>1964</v>
      </c>
      <c r="T1304" s="548">
        <v>34763</v>
      </c>
    </row>
    <row r="1305" spans="1:20" x14ac:dyDescent="0.25">
      <c r="S1305" t="s">
        <v>8034</v>
      </c>
      <c r="T1305" t="s">
        <v>8035</v>
      </c>
    </row>
    <row r="1306" spans="1:20" x14ac:dyDescent="0.25">
      <c r="A1306">
        <v>7</v>
      </c>
      <c r="B1306" s="645">
        <v>43928</v>
      </c>
      <c r="C1306" s="645">
        <v>43928</v>
      </c>
      <c r="D1306">
        <v>0</v>
      </c>
      <c r="E1306">
        <v>30253829</v>
      </c>
      <c r="F1306">
        <v>30253829</v>
      </c>
      <c r="G1306">
        <v>583</v>
      </c>
      <c r="H1306" t="s">
        <v>6725</v>
      </c>
      <c r="I1306" t="s">
        <v>6757</v>
      </c>
      <c r="J1306" t="s">
        <v>3295</v>
      </c>
      <c r="K1306">
        <v>60</v>
      </c>
      <c r="L1306" s="645">
        <v>43923</v>
      </c>
      <c r="M1306" s="645">
        <v>43929</v>
      </c>
      <c r="N1306" t="s">
        <v>6727</v>
      </c>
      <c r="O1306">
        <v>7092000772</v>
      </c>
      <c r="P1306" t="s">
        <v>3081</v>
      </c>
      <c r="Q1306">
        <v>9059555</v>
      </c>
      <c r="R1306">
        <v>890002395848</v>
      </c>
      <c r="S1306" s="548">
        <v>2380</v>
      </c>
      <c r="T1306" s="548">
        <v>42126</v>
      </c>
    </row>
    <row r="1307" spans="1:20" x14ac:dyDescent="0.25">
      <c r="S1307" t="s">
        <v>6871</v>
      </c>
      <c r="T1307" t="s">
        <v>6872</v>
      </c>
    </row>
    <row r="1308" spans="1:20" x14ac:dyDescent="0.25">
      <c r="E1308" t="s">
        <v>8036</v>
      </c>
      <c r="S1308" t="s">
        <v>8037</v>
      </c>
      <c r="T1308" t="s">
        <v>8038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AF01A-937F-40D9-B52B-E3F2EC5BDC47}">
  <sheetPr codeName="Sheet19"/>
  <dimension ref="A1:O120"/>
  <sheetViews>
    <sheetView workbookViewId="0"/>
  </sheetViews>
  <sheetFormatPr defaultColWidth="8.7109375" defaultRowHeight="15" x14ac:dyDescent="0.25"/>
  <cols>
    <col min="1" max="1" width="8.7109375" style="266"/>
    <col min="2" max="2" width="10.85546875" style="266" customWidth="1"/>
    <col min="3" max="4" width="8.7109375" style="266"/>
    <col min="5" max="5" width="14.5703125" style="266" customWidth="1"/>
    <col min="6" max="6" width="24.5703125" style="266" customWidth="1"/>
    <col min="7" max="16384" width="8.7109375" style="266"/>
  </cols>
  <sheetData>
    <row r="1" spans="1:15" x14ac:dyDescent="0.25">
      <c r="A1" s="555"/>
      <c r="B1" s="555"/>
      <c r="C1" s="555"/>
      <c r="D1" s="555"/>
      <c r="E1" s="555"/>
      <c r="F1" s="555"/>
      <c r="G1" s="555"/>
      <c r="H1" s="555"/>
      <c r="I1" s="555"/>
      <c r="J1" s="555"/>
      <c r="K1" s="555"/>
      <c r="L1" s="555"/>
      <c r="M1" s="555"/>
      <c r="N1" s="555"/>
      <c r="O1" s="555"/>
    </row>
    <row r="2" spans="1:15" x14ac:dyDescent="0.25">
      <c r="A2" s="276"/>
      <c r="B2" s="276"/>
      <c r="C2" s="276"/>
      <c r="D2" s="276"/>
      <c r="E2" s="276"/>
      <c r="F2" s="276"/>
      <c r="G2" s="276"/>
      <c r="H2" s="276"/>
      <c r="I2" s="276"/>
      <c r="J2" s="276"/>
      <c r="K2" s="276"/>
      <c r="L2" s="276"/>
      <c r="M2" s="555"/>
      <c r="N2" s="555"/>
      <c r="O2" s="555"/>
    </row>
    <row r="3" spans="1:15" x14ac:dyDescent="0.25">
      <c r="A3" s="276"/>
      <c r="B3" s="276"/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555"/>
      <c r="N3" s="555"/>
      <c r="O3" s="555"/>
    </row>
    <row r="4" spans="1:15" x14ac:dyDescent="0.25">
      <c r="A4" s="276"/>
      <c r="B4" s="276"/>
      <c r="C4" s="276"/>
      <c r="D4" s="276"/>
      <c r="E4" s="276"/>
      <c r="F4" s="276"/>
      <c r="G4" s="276"/>
      <c r="H4" s="276"/>
      <c r="I4" s="276"/>
      <c r="J4" s="276"/>
      <c r="K4" s="276"/>
      <c r="L4" s="276"/>
      <c r="M4" s="555"/>
      <c r="N4" s="555"/>
      <c r="O4" s="555"/>
    </row>
    <row r="5" spans="1:15" x14ac:dyDescent="0.25">
      <c r="A5" s="276"/>
      <c r="B5" s="577"/>
      <c r="C5" s="276"/>
      <c r="D5" s="276"/>
      <c r="E5" s="276"/>
      <c r="F5" s="276"/>
      <c r="G5" s="276"/>
      <c r="H5" s="276"/>
      <c r="I5" s="276"/>
      <c r="J5" s="276"/>
      <c r="K5" s="276"/>
      <c r="L5" s="276"/>
      <c r="M5" s="555"/>
      <c r="N5" s="555"/>
      <c r="O5" s="555"/>
    </row>
    <row r="6" spans="1:15" x14ac:dyDescent="0.25">
      <c r="A6" s="276"/>
      <c r="B6" s="577"/>
      <c r="C6" s="276"/>
      <c r="D6" s="276"/>
      <c r="E6" s="276"/>
      <c r="F6" s="276"/>
      <c r="G6" s="276"/>
      <c r="H6" s="276"/>
      <c r="I6" s="276"/>
      <c r="J6" s="276"/>
      <c r="K6" s="276"/>
      <c r="L6" s="276"/>
      <c r="M6" s="555"/>
      <c r="N6" s="555"/>
      <c r="O6" s="555"/>
    </row>
    <row r="7" spans="1:15" x14ac:dyDescent="0.25">
      <c r="A7" s="276"/>
      <c r="B7" s="577"/>
      <c r="C7" s="276"/>
      <c r="D7" s="276"/>
      <c r="E7" s="276"/>
      <c r="F7" s="276"/>
      <c r="G7" s="276"/>
      <c r="H7" s="276"/>
      <c r="I7" s="276"/>
      <c r="J7" s="276"/>
      <c r="K7" s="276"/>
      <c r="L7" s="276"/>
      <c r="M7" s="555"/>
      <c r="N7" s="555"/>
      <c r="O7" s="555"/>
    </row>
    <row r="8" spans="1:15" x14ac:dyDescent="0.25">
      <c r="A8" s="276"/>
      <c r="B8" s="577"/>
      <c r="C8" s="276"/>
      <c r="D8" s="276"/>
      <c r="E8" s="276"/>
      <c r="F8" s="276"/>
      <c r="G8" s="276"/>
      <c r="H8" s="276"/>
      <c r="I8" s="276"/>
      <c r="J8" s="276"/>
      <c r="K8" s="276"/>
      <c r="L8" s="276"/>
      <c r="M8" s="555"/>
      <c r="N8" s="555"/>
      <c r="O8" s="555"/>
    </row>
    <row r="9" spans="1:15" x14ac:dyDescent="0.25">
      <c r="A9" s="276"/>
      <c r="B9" s="577"/>
      <c r="C9" s="276"/>
      <c r="D9" s="276"/>
      <c r="E9" s="276"/>
      <c r="F9" s="276"/>
      <c r="G9" s="276"/>
      <c r="H9" s="276"/>
      <c r="I9" s="276"/>
      <c r="J9" s="276"/>
      <c r="K9" s="276"/>
      <c r="L9" s="276"/>
      <c r="M9" s="555"/>
      <c r="N9" s="555"/>
      <c r="O9" s="555"/>
    </row>
    <row r="10" spans="1:15" x14ac:dyDescent="0.25">
      <c r="A10" s="276"/>
      <c r="B10" s="577"/>
      <c r="C10" s="276"/>
      <c r="D10" s="276"/>
      <c r="E10" s="276"/>
      <c r="F10" s="276"/>
      <c r="G10" s="276"/>
      <c r="H10" s="276"/>
      <c r="I10" s="276"/>
      <c r="J10" s="276"/>
      <c r="K10" s="579"/>
      <c r="L10" s="276"/>
      <c r="M10" s="555"/>
      <c r="N10" s="555"/>
      <c r="O10" s="555"/>
    </row>
    <row r="11" spans="1:15" x14ac:dyDescent="0.25">
      <c r="A11" s="276"/>
      <c r="B11" s="577"/>
      <c r="C11" s="276"/>
      <c r="D11" s="276"/>
      <c r="E11" s="276"/>
      <c r="F11" s="276"/>
      <c r="G11" s="276"/>
      <c r="H11" s="276"/>
      <c r="I11" s="579"/>
      <c r="J11" s="276"/>
      <c r="K11" s="579"/>
      <c r="L11" s="276"/>
      <c r="M11" s="555"/>
      <c r="N11" s="555"/>
      <c r="O11" s="555"/>
    </row>
    <row r="12" spans="1:15" x14ac:dyDescent="0.25">
      <c r="A12" s="276"/>
      <c r="B12" s="577"/>
      <c r="C12" s="276"/>
      <c r="D12" s="276"/>
      <c r="E12" s="276"/>
      <c r="F12" s="276"/>
      <c r="G12" s="276"/>
      <c r="H12" s="276"/>
      <c r="I12" s="579"/>
      <c r="J12" s="276"/>
      <c r="K12" s="579"/>
      <c r="L12" s="276"/>
      <c r="M12" s="555"/>
      <c r="N12" s="555"/>
      <c r="O12" s="555"/>
    </row>
    <row r="13" spans="1:15" x14ac:dyDescent="0.25">
      <c r="A13" s="276"/>
      <c r="B13" s="577"/>
      <c r="C13" s="276"/>
      <c r="D13" s="276"/>
      <c r="E13" s="276"/>
      <c r="F13" s="276"/>
      <c r="G13" s="276"/>
      <c r="H13" s="276"/>
      <c r="I13" s="276"/>
      <c r="J13" s="276"/>
      <c r="K13" s="579"/>
      <c r="L13" s="276"/>
      <c r="M13" s="555"/>
      <c r="N13" s="555"/>
      <c r="O13" s="555"/>
    </row>
    <row r="14" spans="1:15" x14ac:dyDescent="0.25">
      <c r="A14" s="276"/>
      <c r="B14" s="577"/>
      <c r="C14" s="276"/>
      <c r="D14" s="276"/>
      <c r="E14" s="276"/>
      <c r="F14" s="276"/>
      <c r="G14" s="276"/>
      <c r="H14" s="276"/>
      <c r="I14" s="579"/>
      <c r="J14" s="276"/>
      <c r="K14" s="579"/>
      <c r="L14" s="276"/>
      <c r="M14" s="555"/>
      <c r="N14" s="555"/>
      <c r="O14" s="555"/>
    </row>
    <row r="15" spans="1:15" x14ac:dyDescent="0.25">
      <c r="A15" s="276"/>
      <c r="B15" s="577"/>
      <c r="C15" s="276"/>
      <c r="D15" s="276"/>
      <c r="E15" s="276"/>
      <c r="F15" s="276"/>
      <c r="G15" s="276"/>
      <c r="H15" s="276"/>
      <c r="I15" s="579"/>
      <c r="J15" s="276"/>
      <c r="K15" s="579"/>
      <c r="L15" s="276"/>
      <c r="M15" s="555"/>
      <c r="N15" s="555"/>
      <c r="O15" s="555"/>
    </row>
    <row r="16" spans="1:15" x14ac:dyDescent="0.25">
      <c r="A16" s="276"/>
      <c r="B16" s="577"/>
      <c r="C16" s="276"/>
      <c r="D16" s="276"/>
      <c r="E16" s="276"/>
      <c r="F16" s="276"/>
      <c r="G16" s="276"/>
      <c r="H16" s="276"/>
      <c r="I16" s="276"/>
      <c r="J16" s="276"/>
      <c r="K16" s="276"/>
      <c r="L16" s="276"/>
      <c r="M16" s="555"/>
      <c r="N16" s="555"/>
      <c r="O16" s="555"/>
    </row>
    <row r="17" spans="1:15" x14ac:dyDescent="0.25">
      <c r="A17" s="276"/>
      <c r="B17" s="577"/>
      <c r="C17" s="276"/>
      <c r="D17" s="276"/>
      <c r="E17" s="276"/>
      <c r="F17" s="276"/>
      <c r="G17" s="276"/>
      <c r="H17" s="276"/>
      <c r="I17" s="276"/>
      <c r="J17" s="276"/>
      <c r="K17" s="276"/>
      <c r="L17" s="276"/>
      <c r="M17" s="555"/>
      <c r="N17" s="555"/>
      <c r="O17" s="555"/>
    </row>
    <row r="18" spans="1:15" x14ac:dyDescent="0.25">
      <c r="A18" s="276"/>
      <c r="B18" s="577"/>
      <c r="C18" s="276"/>
      <c r="D18" s="276"/>
      <c r="E18" s="276"/>
      <c r="F18" s="276"/>
      <c r="G18" s="276"/>
      <c r="H18" s="276"/>
      <c r="I18" s="276"/>
      <c r="J18" s="276"/>
      <c r="K18" s="276"/>
      <c r="L18" s="276"/>
      <c r="M18" s="555"/>
      <c r="N18" s="555"/>
      <c r="O18" s="555"/>
    </row>
    <row r="19" spans="1:15" x14ac:dyDescent="0.25">
      <c r="A19" s="276"/>
      <c r="B19" s="577"/>
      <c r="C19" s="276"/>
      <c r="D19" s="276"/>
      <c r="E19" s="276"/>
      <c r="F19" s="276"/>
      <c r="G19" s="276"/>
      <c r="H19" s="276"/>
      <c r="I19" s="276"/>
      <c r="J19" s="276"/>
      <c r="K19" s="579"/>
      <c r="L19" s="276"/>
      <c r="M19" s="555"/>
      <c r="N19" s="555"/>
      <c r="O19" s="555"/>
    </row>
    <row r="20" spans="1:15" x14ac:dyDescent="0.25">
      <c r="A20" s="276"/>
      <c r="B20" s="577"/>
      <c r="C20" s="276"/>
      <c r="D20" s="276"/>
      <c r="E20" s="276"/>
      <c r="F20" s="276"/>
      <c r="G20" s="276"/>
      <c r="H20" s="276"/>
      <c r="I20" s="276"/>
      <c r="J20" s="276"/>
      <c r="K20" s="579"/>
      <c r="L20" s="276"/>
      <c r="M20" s="555"/>
      <c r="N20" s="555"/>
      <c r="O20" s="555"/>
    </row>
    <row r="21" spans="1:15" x14ac:dyDescent="0.25">
      <c r="A21" s="276"/>
      <c r="B21" s="577"/>
      <c r="C21" s="276"/>
      <c r="D21" s="276"/>
      <c r="E21" s="276"/>
      <c r="F21" s="276"/>
      <c r="G21" s="276"/>
      <c r="H21" s="276"/>
      <c r="I21" s="579"/>
      <c r="J21" s="276"/>
      <c r="K21" s="579"/>
      <c r="L21" s="276"/>
      <c r="M21" s="555"/>
      <c r="N21" s="555"/>
      <c r="O21" s="555"/>
    </row>
    <row r="22" spans="1:15" x14ac:dyDescent="0.25">
      <c r="A22" s="276"/>
      <c r="B22" s="577"/>
      <c r="C22" s="276"/>
      <c r="D22" s="276"/>
      <c r="E22" s="276"/>
      <c r="F22" s="276"/>
      <c r="G22" s="276"/>
      <c r="H22" s="276"/>
      <c r="I22" s="276"/>
      <c r="J22" s="276"/>
      <c r="K22" s="276"/>
      <c r="L22" s="276"/>
      <c r="M22" s="555"/>
      <c r="N22" s="555"/>
      <c r="O22" s="555"/>
    </row>
    <row r="23" spans="1:15" x14ac:dyDescent="0.25">
      <c r="A23" s="276"/>
      <c r="B23" s="577"/>
      <c r="C23" s="276"/>
      <c r="D23" s="276"/>
      <c r="E23" s="276"/>
      <c r="F23" s="276"/>
      <c r="G23" s="276"/>
      <c r="H23" s="276"/>
      <c r="I23" s="276"/>
      <c r="J23" s="276"/>
      <c r="K23" s="579"/>
      <c r="L23" s="276"/>
      <c r="M23" s="555"/>
      <c r="N23" s="555"/>
      <c r="O23" s="555"/>
    </row>
    <row r="24" spans="1:15" x14ac:dyDescent="0.25">
      <c r="A24" s="276"/>
      <c r="B24" s="577"/>
      <c r="C24" s="276"/>
      <c r="D24" s="276"/>
      <c r="E24" s="276"/>
      <c r="F24" s="276"/>
      <c r="G24" s="276"/>
      <c r="H24" s="276"/>
      <c r="I24" s="276"/>
      <c r="J24" s="276"/>
      <c r="K24" s="276"/>
      <c r="L24" s="276"/>
      <c r="M24" s="555"/>
      <c r="N24" s="555"/>
      <c r="O24" s="555"/>
    </row>
    <row r="25" spans="1:15" x14ac:dyDescent="0.25">
      <c r="A25" s="276"/>
      <c r="B25" s="276"/>
      <c r="C25" s="276"/>
      <c r="D25" s="276"/>
      <c r="E25" s="276"/>
      <c r="F25" s="276"/>
      <c r="G25" s="276"/>
      <c r="H25" s="276"/>
      <c r="I25" s="276"/>
      <c r="J25" s="276"/>
      <c r="K25" s="276"/>
      <c r="L25" s="276"/>
      <c r="M25" s="555"/>
      <c r="N25" s="555"/>
      <c r="O25" s="555"/>
    </row>
    <row r="26" spans="1:15" x14ac:dyDescent="0.25">
      <c r="A26" s="276"/>
      <c r="B26" s="276"/>
      <c r="C26" s="276"/>
      <c r="D26" s="276"/>
      <c r="E26" s="276"/>
      <c r="F26" s="276"/>
      <c r="G26" s="276"/>
      <c r="H26" s="276"/>
      <c r="I26" s="276"/>
      <c r="J26" s="276"/>
      <c r="K26" s="276"/>
      <c r="L26" s="276"/>
      <c r="M26" s="555"/>
      <c r="N26" s="555"/>
      <c r="O26" s="555"/>
    </row>
    <row r="27" spans="1:15" x14ac:dyDescent="0.25">
      <c r="A27" s="276"/>
      <c r="B27" s="276"/>
      <c r="C27" s="276"/>
      <c r="D27" s="276"/>
      <c r="E27" s="276"/>
      <c r="F27" s="276"/>
      <c r="G27" s="276"/>
      <c r="H27" s="276"/>
      <c r="I27" s="276"/>
      <c r="J27" s="276"/>
      <c r="K27" s="579"/>
      <c r="L27" s="276"/>
      <c r="M27" s="555"/>
      <c r="N27" s="555"/>
      <c r="O27" s="555"/>
    </row>
    <row r="28" spans="1:15" x14ac:dyDescent="0.25">
      <c r="A28" s="276"/>
      <c r="B28" s="276"/>
      <c r="C28" s="276"/>
      <c r="D28" s="276"/>
      <c r="E28" s="276"/>
      <c r="F28" s="276"/>
      <c r="G28" s="276"/>
      <c r="H28" s="276"/>
      <c r="I28" s="276"/>
      <c r="J28" s="276"/>
      <c r="K28" s="276"/>
      <c r="L28" s="276"/>
      <c r="M28" s="555"/>
      <c r="N28" s="555"/>
      <c r="O28" s="555"/>
    </row>
    <row r="29" spans="1:15" x14ac:dyDescent="0.25">
      <c r="A29" s="276"/>
      <c r="B29" s="276"/>
      <c r="C29" s="276"/>
      <c r="D29" s="276"/>
      <c r="E29" s="276"/>
      <c r="F29" s="276"/>
      <c r="G29" s="276"/>
      <c r="H29" s="276"/>
      <c r="I29" s="276"/>
      <c r="J29" s="276"/>
      <c r="K29" s="276"/>
      <c r="L29" s="276"/>
      <c r="M29" s="555"/>
      <c r="N29" s="555"/>
      <c r="O29" s="555"/>
    </row>
    <row r="30" spans="1:15" x14ac:dyDescent="0.25">
      <c r="A30" s="276"/>
      <c r="B30" s="276"/>
      <c r="C30" s="276"/>
      <c r="D30" s="276"/>
      <c r="E30" s="276"/>
      <c r="F30" s="276"/>
      <c r="G30" s="276"/>
      <c r="H30" s="276"/>
      <c r="I30" s="276"/>
      <c r="J30" s="276"/>
      <c r="K30" s="276"/>
      <c r="L30" s="276"/>
      <c r="M30" s="555"/>
      <c r="N30" s="555"/>
      <c r="O30" s="555"/>
    </row>
    <row r="31" spans="1:15" x14ac:dyDescent="0.25">
      <c r="A31" s="276"/>
      <c r="B31" s="276"/>
      <c r="C31" s="276"/>
      <c r="D31" s="276"/>
      <c r="E31" s="276"/>
      <c r="F31" s="276"/>
      <c r="G31" s="276"/>
      <c r="H31" s="276"/>
      <c r="I31" s="276"/>
      <c r="J31" s="276"/>
      <c r="K31" s="579"/>
      <c r="L31" s="276"/>
      <c r="M31" s="555"/>
      <c r="N31" s="555"/>
      <c r="O31" s="555"/>
    </row>
    <row r="32" spans="1:15" x14ac:dyDescent="0.25">
      <c r="A32" s="276"/>
      <c r="B32" s="276"/>
      <c r="C32" s="276"/>
      <c r="D32" s="276"/>
      <c r="E32" s="276"/>
      <c r="F32" s="276"/>
      <c r="G32" s="276"/>
      <c r="H32" s="276"/>
      <c r="I32" s="276"/>
      <c r="J32" s="276"/>
      <c r="K32" s="276"/>
      <c r="L32" s="276"/>
      <c r="M32" s="555"/>
      <c r="N32" s="555"/>
      <c r="O32" s="555"/>
    </row>
    <row r="33" spans="1:15" x14ac:dyDescent="0.25">
      <c r="A33" s="276"/>
      <c r="B33" s="276"/>
      <c r="C33" s="276"/>
      <c r="D33" s="276"/>
      <c r="E33" s="276"/>
      <c r="F33" s="276"/>
      <c r="G33" s="276"/>
      <c r="H33" s="276"/>
      <c r="I33" s="579"/>
      <c r="J33" s="276"/>
      <c r="K33" s="579"/>
      <c r="L33" s="276"/>
      <c r="M33" s="555"/>
      <c r="N33" s="555"/>
      <c r="O33" s="555"/>
    </row>
    <row r="34" spans="1:15" x14ac:dyDescent="0.25">
      <c r="A34" s="276"/>
      <c r="B34" s="276"/>
      <c r="C34" s="276"/>
      <c r="D34" s="276"/>
      <c r="E34" s="276"/>
      <c r="F34" s="276"/>
      <c r="G34" s="276"/>
      <c r="H34" s="276"/>
      <c r="I34" s="579"/>
      <c r="J34" s="276"/>
      <c r="K34" s="579"/>
      <c r="L34" s="276"/>
      <c r="M34" s="555"/>
      <c r="N34" s="555"/>
      <c r="O34" s="555"/>
    </row>
    <row r="35" spans="1:15" x14ac:dyDescent="0.25">
      <c r="A35" s="276"/>
      <c r="B35" s="276"/>
      <c r="C35" s="276"/>
      <c r="D35" s="276"/>
      <c r="E35" s="276"/>
      <c r="F35" s="276"/>
      <c r="G35" s="276"/>
      <c r="H35" s="276"/>
      <c r="I35" s="579"/>
      <c r="J35" s="276"/>
      <c r="K35" s="579"/>
      <c r="L35" s="276"/>
      <c r="M35" s="555"/>
      <c r="N35" s="555"/>
      <c r="O35" s="555"/>
    </row>
    <row r="36" spans="1:15" x14ac:dyDescent="0.25">
      <c r="A36" s="276"/>
      <c r="B36" s="276"/>
      <c r="C36" s="276"/>
      <c r="D36" s="276"/>
      <c r="E36" s="276"/>
      <c r="F36" s="276"/>
      <c r="G36" s="276"/>
      <c r="H36" s="276"/>
      <c r="I36" s="579"/>
      <c r="J36" s="276"/>
      <c r="K36" s="579"/>
      <c r="L36" s="276"/>
      <c r="M36" s="555"/>
      <c r="N36" s="555"/>
      <c r="O36" s="555"/>
    </row>
    <row r="37" spans="1:15" x14ac:dyDescent="0.25">
      <c r="A37" s="276"/>
      <c r="B37" s="276"/>
      <c r="C37" s="276"/>
      <c r="D37" s="276"/>
      <c r="E37" s="276"/>
      <c r="F37" s="276"/>
      <c r="G37" s="276"/>
      <c r="H37" s="276"/>
      <c r="I37" s="276"/>
      <c r="J37" s="276"/>
      <c r="K37" s="579"/>
      <c r="L37" s="276"/>
      <c r="M37" s="555"/>
      <c r="N37" s="555"/>
      <c r="O37" s="555"/>
    </row>
    <row r="38" spans="1:15" x14ac:dyDescent="0.25">
      <c r="A38" s="276"/>
      <c r="B38" s="276"/>
      <c r="C38" s="276"/>
      <c r="D38" s="276"/>
      <c r="E38" s="276"/>
      <c r="F38" s="276"/>
      <c r="G38" s="276"/>
      <c r="H38" s="276"/>
      <c r="I38" s="579"/>
      <c r="J38" s="276"/>
      <c r="K38" s="579"/>
      <c r="L38" s="276"/>
      <c r="M38" s="555"/>
      <c r="N38" s="555"/>
      <c r="O38" s="555"/>
    </row>
    <row r="39" spans="1:15" x14ac:dyDescent="0.25">
      <c r="A39" s="276"/>
      <c r="B39" s="276"/>
      <c r="C39" s="276"/>
      <c r="D39" s="276"/>
      <c r="E39" s="276"/>
      <c r="F39" s="276"/>
      <c r="G39" s="276"/>
      <c r="H39" s="276"/>
      <c r="I39" s="579"/>
      <c r="J39" s="276"/>
      <c r="K39" s="579"/>
      <c r="L39" s="276"/>
      <c r="M39" s="555"/>
      <c r="N39" s="555"/>
      <c r="O39" s="555"/>
    </row>
    <row r="40" spans="1:15" x14ac:dyDescent="0.25">
      <c r="A40" s="276"/>
      <c r="B40" s="276"/>
      <c r="C40" s="276"/>
      <c r="D40" s="276"/>
      <c r="E40" s="276"/>
      <c r="F40" s="276"/>
      <c r="G40" s="276"/>
      <c r="H40" s="276"/>
      <c r="I40" s="276"/>
      <c r="J40" s="276"/>
      <c r="K40" s="579"/>
      <c r="L40" s="276"/>
      <c r="M40" s="555"/>
      <c r="N40" s="555"/>
      <c r="O40" s="555"/>
    </row>
    <row r="41" spans="1:15" x14ac:dyDescent="0.25">
      <c r="A41" s="276"/>
      <c r="B41" s="276"/>
      <c r="C41" s="276"/>
      <c r="D41" s="276"/>
      <c r="E41" s="276"/>
      <c r="F41" s="276"/>
      <c r="G41" s="276"/>
      <c r="H41" s="276"/>
      <c r="I41" s="276"/>
      <c r="J41" s="276"/>
      <c r="K41" s="579"/>
      <c r="L41" s="276"/>
      <c r="M41" s="555"/>
      <c r="N41" s="555"/>
      <c r="O41" s="555"/>
    </row>
    <row r="42" spans="1:15" x14ac:dyDescent="0.25">
      <c r="A42" s="276"/>
      <c r="B42" s="276"/>
      <c r="C42" s="276"/>
      <c r="D42" s="276"/>
      <c r="E42" s="276"/>
      <c r="F42" s="276"/>
      <c r="G42" s="276"/>
      <c r="H42" s="276"/>
      <c r="I42" s="579"/>
      <c r="J42" s="276"/>
      <c r="K42" s="579"/>
      <c r="L42" s="276"/>
      <c r="M42" s="555"/>
      <c r="N42" s="555"/>
      <c r="O42" s="555"/>
    </row>
    <row r="43" spans="1:15" x14ac:dyDescent="0.25">
      <c r="A43" s="276"/>
      <c r="B43" s="276"/>
      <c r="C43" s="276"/>
      <c r="D43" s="276"/>
      <c r="E43" s="276"/>
      <c r="F43" s="276"/>
      <c r="G43" s="276"/>
      <c r="H43" s="276"/>
      <c r="I43" s="276"/>
      <c r="J43" s="276"/>
      <c r="K43" s="276"/>
      <c r="L43" s="276"/>
      <c r="M43" s="555"/>
      <c r="N43" s="555"/>
      <c r="O43" s="555"/>
    </row>
    <row r="44" spans="1:15" x14ac:dyDescent="0.25">
      <c r="A44" s="276"/>
      <c r="B44" s="276"/>
      <c r="C44" s="276"/>
      <c r="D44" s="276"/>
      <c r="E44" s="276"/>
      <c r="F44" s="276"/>
      <c r="G44" s="276"/>
      <c r="H44" s="276"/>
      <c r="I44" s="276"/>
      <c r="J44" s="276"/>
      <c r="K44" s="276"/>
      <c r="L44" s="276"/>
      <c r="M44" s="555"/>
      <c r="N44" s="555"/>
      <c r="O44" s="555"/>
    </row>
    <row r="45" spans="1:15" x14ac:dyDescent="0.25">
      <c r="A45" s="276"/>
      <c r="B45" s="276"/>
      <c r="C45" s="276"/>
      <c r="D45" s="276"/>
      <c r="E45" s="276"/>
      <c r="F45" s="276"/>
      <c r="G45" s="276"/>
      <c r="H45" s="276"/>
      <c r="I45" s="276"/>
      <c r="J45" s="276"/>
      <c r="K45" s="579"/>
      <c r="L45" s="276"/>
      <c r="M45" s="555"/>
      <c r="N45" s="555"/>
      <c r="O45" s="555"/>
    </row>
    <row r="46" spans="1:15" x14ac:dyDescent="0.25">
      <c r="A46" s="276"/>
      <c r="B46" s="276"/>
      <c r="C46" s="276"/>
      <c r="D46" s="276"/>
      <c r="E46" s="276"/>
      <c r="F46" s="276"/>
      <c r="G46" s="276"/>
      <c r="H46" s="276"/>
      <c r="I46" s="276"/>
      <c r="J46" s="276"/>
      <c r="K46" s="579"/>
      <c r="L46" s="276"/>
      <c r="M46" s="555"/>
      <c r="N46" s="555"/>
      <c r="O46" s="555"/>
    </row>
    <row r="47" spans="1:15" x14ac:dyDescent="0.25">
      <c r="A47" s="276"/>
      <c r="B47" s="276"/>
      <c r="C47" s="276"/>
      <c r="D47" s="276"/>
      <c r="E47" s="276"/>
      <c r="F47" s="276"/>
      <c r="G47" s="276"/>
      <c r="H47" s="276"/>
      <c r="I47" s="276"/>
      <c r="J47" s="276"/>
      <c r="K47" s="276"/>
      <c r="L47" s="276"/>
      <c r="M47" s="555"/>
      <c r="N47" s="555"/>
      <c r="O47" s="555"/>
    </row>
    <row r="48" spans="1:15" x14ac:dyDescent="0.25">
      <c r="A48" s="276"/>
      <c r="B48" s="276"/>
      <c r="C48" s="276"/>
      <c r="D48" s="276"/>
      <c r="E48" s="276"/>
      <c r="F48" s="276"/>
      <c r="G48" s="276"/>
      <c r="H48" s="276"/>
      <c r="I48" s="276"/>
      <c r="J48" s="276"/>
      <c r="K48" s="276"/>
      <c r="L48" s="276"/>
      <c r="M48" s="555"/>
      <c r="N48" s="555"/>
      <c r="O48" s="555"/>
    </row>
    <row r="49" spans="1:15" x14ac:dyDescent="0.25">
      <c r="A49" s="276"/>
      <c r="B49" s="276"/>
      <c r="C49" s="276"/>
      <c r="D49" s="276"/>
      <c r="E49" s="276"/>
      <c r="F49" s="276"/>
      <c r="G49" s="276"/>
      <c r="H49" s="276"/>
      <c r="I49" s="276"/>
      <c r="J49" s="276"/>
      <c r="K49" s="579"/>
      <c r="L49" s="276"/>
      <c r="M49" s="555"/>
      <c r="N49" s="555"/>
      <c r="O49" s="555"/>
    </row>
    <row r="50" spans="1:15" x14ac:dyDescent="0.25">
      <c r="A50" s="276"/>
      <c r="B50" s="276"/>
      <c r="C50" s="276"/>
      <c r="D50" s="276"/>
      <c r="E50" s="276"/>
      <c r="F50" s="276"/>
      <c r="G50" s="276"/>
      <c r="H50" s="276"/>
      <c r="I50" s="579"/>
      <c r="J50" s="276"/>
      <c r="K50" s="579"/>
      <c r="L50" s="276"/>
      <c r="M50" s="555"/>
      <c r="N50" s="555"/>
      <c r="O50" s="555"/>
    </row>
    <row r="51" spans="1:15" x14ac:dyDescent="0.25">
      <c r="A51" s="276"/>
      <c r="B51" s="276"/>
      <c r="C51" s="276"/>
      <c r="D51" s="276"/>
      <c r="E51" s="276"/>
      <c r="F51" s="276"/>
      <c r="G51" s="276"/>
      <c r="H51" s="276"/>
      <c r="I51" s="276"/>
      <c r="J51" s="276"/>
      <c r="K51" s="579"/>
      <c r="L51" s="276"/>
      <c r="M51" s="555"/>
      <c r="N51" s="555"/>
      <c r="O51" s="555"/>
    </row>
    <row r="52" spans="1:15" x14ac:dyDescent="0.25">
      <c r="A52" s="276"/>
      <c r="B52" s="276"/>
      <c r="C52" s="276"/>
      <c r="D52" s="276"/>
      <c r="E52" s="276"/>
      <c r="F52" s="276"/>
      <c r="G52" s="276"/>
      <c r="H52" s="276"/>
      <c r="I52" s="276"/>
      <c r="J52" s="276"/>
      <c r="K52" s="579"/>
      <c r="L52" s="276"/>
      <c r="M52" s="555"/>
      <c r="N52" s="555"/>
      <c r="O52" s="555"/>
    </row>
    <row r="53" spans="1:15" x14ac:dyDescent="0.25">
      <c r="A53" s="276"/>
      <c r="B53" s="276"/>
      <c r="C53" s="276"/>
      <c r="D53" s="276"/>
      <c r="E53" s="276"/>
      <c r="F53" s="276"/>
      <c r="G53" s="276"/>
      <c r="H53" s="276"/>
      <c r="I53" s="276"/>
      <c r="J53" s="276"/>
      <c r="K53" s="276"/>
      <c r="L53" s="276"/>
      <c r="M53" s="555"/>
      <c r="N53" s="555"/>
      <c r="O53" s="555"/>
    </row>
    <row r="54" spans="1:15" x14ac:dyDescent="0.25">
      <c r="A54" s="276"/>
      <c r="B54" s="276"/>
      <c r="C54" s="276"/>
      <c r="D54" s="276"/>
      <c r="E54" s="276"/>
      <c r="F54" s="276"/>
      <c r="G54" s="276"/>
      <c r="H54" s="276"/>
      <c r="I54" s="276"/>
      <c r="J54" s="276"/>
      <c r="K54" s="579"/>
      <c r="L54" s="276"/>
      <c r="M54" s="555"/>
      <c r="N54" s="555"/>
      <c r="O54" s="555"/>
    </row>
    <row r="55" spans="1:15" x14ac:dyDescent="0.25">
      <c r="A55" s="276"/>
      <c r="B55" s="276"/>
      <c r="C55" s="276"/>
      <c r="D55" s="276"/>
      <c r="E55" s="276"/>
      <c r="F55" s="276"/>
      <c r="G55" s="276"/>
      <c r="H55" s="276"/>
      <c r="I55" s="276"/>
      <c r="J55" s="276"/>
      <c r="K55" s="276"/>
      <c r="L55" s="276"/>
      <c r="M55" s="555"/>
      <c r="N55" s="555"/>
      <c r="O55" s="555"/>
    </row>
    <row r="56" spans="1:15" x14ac:dyDescent="0.25">
      <c r="A56" s="276"/>
      <c r="B56" s="276"/>
      <c r="C56" s="276"/>
      <c r="D56" s="276"/>
      <c r="E56" s="276"/>
      <c r="F56" s="276"/>
      <c r="G56" s="276"/>
      <c r="H56" s="276"/>
      <c r="I56" s="276"/>
      <c r="J56" s="276"/>
      <c r="K56" s="579"/>
      <c r="L56" s="276"/>
      <c r="M56" s="555"/>
      <c r="N56" s="555"/>
      <c r="O56" s="555"/>
    </row>
    <row r="57" spans="1:15" x14ac:dyDescent="0.25">
      <c r="A57" s="276"/>
      <c r="B57" s="276"/>
      <c r="C57" s="276"/>
      <c r="D57" s="276"/>
      <c r="E57" s="276"/>
      <c r="F57" s="276"/>
      <c r="G57" s="276"/>
      <c r="H57" s="276"/>
      <c r="I57" s="276"/>
      <c r="J57" s="276"/>
      <c r="K57" s="276"/>
      <c r="L57" s="276"/>
      <c r="M57" s="555"/>
      <c r="N57" s="555"/>
      <c r="O57" s="555"/>
    </row>
    <row r="58" spans="1:15" x14ac:dyDescent="0.25">
      <c r="A58" s="276"/>
      <c r="B58" s="276"/>
      <c r="C58" s="276"/>
      <c r="D58" s="276"/>
      <c r="E58" s="276"/>
      <c r="F58" s="276"/>
      <c r="G58" s="276"/>
      <c r="H58" s="276"/>
      <c r="I58" s="276"/>
      <c r="J58" s="276"/>
      <c r="K58" s="276"/>
      <c r="L58" s="276"/>
      <c r="M58" s="555"/>
      <c r="N58" s="555"/>
      <c r="O58" s="555"/>
    </row>
    <row r="59" spans="1:15" x14ac:dyDescent="0.25">
      <c r="A59" s="276"/>
      <c r="B59" s="276"/>
      <c r="C59" s="276"/>
      <c r="D59" s="276"/>
      <c r="E59" s="276"/>
      <c r="F59" s="276"/>
      <c r="G59" s="276"/>
      <c r="H59" s="276"/>
      <c r="I59" s="276"/>
      <c r="J59" s="276"/>
      <c r="K59" s="276"/>
      <c r="L59" s="276"/>
      <c r="M59" s="555"/>
      <c r="N59" s="555"/>
      <c r="O59" s="555"/>
    </row>
    <row r="60" spans="1:15" x14ac:dyDescent="0.25">
      <c r="A60" s="276"/>
      <c r="B60" s="276"/>
      <c r="C60" s="276"/>
      <c r="D60" s="276"/>
      <c r="E60" s="276"/>
      <c r="F60" s="276"/>
      <c r="G60" s="276"/>
      <c r="H60" s="276"/>
      <c r="I60" s="276"/>
      <c r="J60" s="276"/>
      <c r="K60" s="276"/>
      <c r="L60" s="276"/>
      <c r="M60" s="555"/>
      <c r="N60" s="555"/>
      <c r="O60" s="555"/>
    </row>
    <row r="61" spans="1:15" x14ac:dyDescent="0.25">
      <c r="A61" s="276"/>
      <c r="B61" s="276"/>
      <c r="C61" s="276"/>
      <c r="D61" s="276"/>
      <c r="E61" s="276"/>
      <c r="F61" s="276"/>
      <c r="G61" s="276"/>
      <c r="H61" s="276"/>
      <c r="I61" s="276"/>
      <c r="J61" s="276"/>
      <c r="K61" s="579"/>
      <c r="L61" s="276"/>
      <c r="M61" s="555"/>
      <c r="N61" s="555"/>
      <c r="O61" s="555"/>
    </row>
    <row r="62" spans="1:15" x14ac:dyDescent="0.25">
      <c r="A62" s="276"/>
      <c r="B62" s="276"/>
      <c r="C62" s="276"/>
      <c r="D62" s="276"/>
      <c r="E62" s="276"/>
      <c r="F62" s="276"/>
      <c r="G62" s="276"/>
      <c r="H62" s="276"/>
      <c r="I62" s="276"/>
      <c r="J62" s="276"/>
      <c r="K62" s="579"/>
      <c r="L62" s="276"/>
      <c r="M62" s="555"/>
      <c r="N62" s="555"/>
      <c r="O62" s="555"/>
    </row>
    <row r="63" spans="1:15" x14ac:dyDescent="0.25">
      <c r="A63" s="276"/>
      <c r="B63" s="276"/>
      <c r="C63" s="276"/>
      <c r="D63" s="276"/>
      <c r="E63" s="276"/>
      <c r="F63" s="276"/>
      <c r="G63" s="276"/>
      <c r="H63" s="276"/>
      <c r="I63" s="276"/>
      <c r="J63" s="276"/>
      <c r="K63" s="276"/>
      <c r="L63" s="276"/>
      <c r="M63" s="555"/>
      <c r="N63" s="555"/>
      <c r="O63" s="555"/>
    </row>
    <row r="64" spans="1:15" x14ac:dyDescent="0.25">
      <c r="A64" s="276"/>
      <c r="B64" s="276"/>
      <c r="C64" s="276"/>
      <c r="D64" s="276"/>
      <c r="E64" s="276"/>
      <c r="F64" s="276"/>
      <c r="G64" s="276"/>
      <c r="H64" s="276"/>
      <c r="I64" s="276"/>
      <c r="J64" s="276"/>
      <c r="K64" s="276"/>
      <c r="L64" s="276"/>
      <c r="M64" s="555"/>
      <c r="N64" s="555"/>
      <c r="O64" s="555"/>
    </row>
    <row r="65" spans="1:15" x14ac:dyDescent="0.25">
      <c r="A65" s="276"/>
      <c r="B65" s="276"/>
      <c r="C65" s="276"/>
      <c r="D65" s="276"/>
      <c r="E65" s="276"/>
      <c r="F65" s="276"/>
      <c r="G65" s="276"/>
      <c r="H65" s="276"/>
      <c r="I65" s="276"/>
      <c r="J65" s="276"/>
      <c r="K65" s="276"/>
      <c r="L65" s="276"/>
      <c r="M65" s="555"/>
      <c r="N65" s="555"/>
      <c r="O65" s="555"/>
    </row>
    <row r="66" spans="1:15" x14ac:dyDescent="0.25">
      <c r="A66" s="276"/>
      <c r="B66" s="276"/>
      <c r="C66" s="276"/>
      <c r="D66" s="276"/>
      <c r="E66" s="276"/>
      <c r="F66" s="276"/>
      <c r="G66" s="276"/>
      <c r="H66" s="276"/>
      <c r="I66" s="579"/>
      <c r="J66" s="276"/>
      <c r="K66" s="579"/>
      <c r="L66" s="276"/>
      <c r="M66" s="555"/>
      <c r="N66" s="555"/>
      <c r="O66" s="555"/>
    </row>
    <row r="67" spans="1:15" x14ac:dyDescent="0.25">
      <c r="A67" s="276"/>
      <c r="B67" s="276"/>
      <c r="C67" s="276"/>
      <c r="D67" s="276"/>
      <c r="E67" s="276"/>
      <c r="F67" s="276"/>
      <c r="G67" s="276"/>
      <c r="H67" s="276"/>
      <c r="I67" s="579"/>
      <c r="J67" s="276"/>
      <c r="K67" s="579"/>
      <c r="L67" s="276"/>
      <c r="M67" s="555"/>
      <c r="N67" s="555"/>
      <c r="O67" s="555"/>
    </row>
    <row r="68" spans="1:15" x14ac:dyDescent="0.25">
      <c r="A68" s="276"/>
      <c r="B68" s="276"/>
      <c r="C68" s="276"/>
      <c r="D68" s="276"/>
      <c r="E68" s="276"/>
      <c r="F68" s="276"/>
      <c r="G68" s="276"/>
      <c r="H68" s="276"/>
      <c r="I68" s="276"/>
      <c r="J68" s="276"/>
      <c r="K68" s="276"/>
      <c r="L68" s="276"/>
      <c r="M68" s="555"/>
      <c r="N68" s="555"/>
      <c r="O68" s="555"/>
    </row>
    <row r="69" spans="1:15" x14ac:dyDescent="0.25">
      <c r="A69" s="276"/>
      <c r="B69" s="276"/>
      <c r="C69" s="276"/>
      <c r="D69" s="276"/>
      <c r="E69" s="276"/>
      <c r="F69" s="276"/>
      <c r="G69" s="276"/>
      <c r="H69" s="276"/>
      <c r="I69" s="579"/>
      <c r="J69" s="276"/>
      <c r="K69" s="579"/>
      <c r="L69" s="276"/>
      <c r="M69" s="555"/>
      <c r="N69" s="555"/>
      <c r="O69" s="555"/>
    </row>
    <row r="70" spans="1:15" x14ac:dyDescent="0.25">
      <c r="A70" s="276"/>
      <c r="B70" s="276"/>
      <c r="C70" s="276"/>
      <c r="D70" s="276"/>
      <c r="E70" s="276"/>
      <c r="F70" s="276"/>
      <c r="G70" s="276"/>
      <c r="H70" s="276"/>
      <c r="I70" s="579"/>
      <c r="J70" s="276"/>
      <c r="K70" s="579"/>
      <c r="L70" s="276"/>
      <c r="M70" s="555"/>
      <c r="N70" s="555"/>
      <c r="O70" s="555"/>
    </row>
    <row r="71" spans="1:15" x14ac:dyDescent="0.25">
      <c r="A71" s="276"/>
      <c r="B71" s="276"/>
      <c r="C71" s="276"/>
      <c r="D71" s="276"/>
      <c r="E71" s="276"/>
      <c r="F71" s="276"/>
      <c r="G71" s="276"/>
      <c r="H71" s="276"/>
      <c r="I71" s="579"/>
      <c r="J71" s="276"/>
      <c r="K71" s="579"/>
      <c r="L71" s="276"/>
      <c r="M71" s="555"/>
      <c r="N71" s="555"/>
      <c r="O71" s="555"/>
    </row>
    <row r="72" spans="1:15" x14ac:dyDescent="0.25">
      <c r="A72" s="276"/>
      <c r="B72" s="276"/>
      <c r="C72" s="276"/>
      <c r="D72" s="276"/>
      <c r="E72" s="276"/>
      <c r="F72" s="276"/>
      <c r="G72" s="276"/>
      <c r="H72" s="276"/>
      <c r="I72" s="276"/>
      <c r="J72" s="276"/>
      <c r="K72" s="276"/>
      <c r="L72" s="276"/>
      <c r="M72" s="555"/>
      <c r="N72" s="555"/>
      <c r="O72" s="555"/>
    </row>
    <row r="73" spans="1:15" x14ac:dyDescent="0.25">
      <c r="A73" s="276"/>
      <c r="B73" s="276"/>
      <c r="C73" s="276"/>
      <c r="D73" s="276"/>
      <c r="E73" s="276"/>
      <c r="F73" s="276"/>
      <c r="G73" s="276"/>
      <c r="H73" s="276"/>
      <c r="I73" s="579"/>
      <c r="J73" s="276"/>
      <c r="K73" s="579"/>
      <c r="L73" s="276"/>
      <c r="M73" s="555"/>
      <c r="N73" s="555"/>
      <c r="O73" s="555"/>
    </row>
    <row r="74" spans="1:15" x14ac:dyDescent="0.25">
      <c r="A74" s="276"/>
      <c r="B74" s="276"/>
      <c r="C74" s="276"/>
      <c r="D74" s="276"/>
      <c r="E74" s="276"/>
      <c r="F74" s="276"/>
      <c r="G74" s="276"/>
      <c r="H74" s="276"/>
      <c r="I74" s="276"/>
      <c r="J74" s="276"/>
      <c r="K74" s="276"/>
      <c r="L74" s="276"/>
      <c r="M74" s="555"/>
      <c r="N74" s="555"/>
      <c r="O74" s="555"/>
    </row>
    <row r="75" spans="1:15" x14ac:dyDescent="0.25">
      <c r="A75" s="276"/>
      <c r="B75" s="276"/>
      <c r="C75" s="276"/>
      <c r="D75" s="276"/>
      <c r="E75" s="276"/>
      <c r="F75" s="276"/>
      <c r="G75" s="276"/>
      <c r="H75" s="276"/>
      <c r="I75" s="276"/>
      <c r="J75" s="276"/>
      <c r="K75" s="579"/>
      <c r="L75" s="276"/>
      <c r="M75" s="555"/>
      <c r="N75" s="555"/>
      <c r="O75" s="555"/>
    </row>
    <row r="76" spans="1:15" x14ac:dyDescent="0.25">
      <c r="A76" s="276"/>
      <c r="B76" s="276"/>
      <c r="C76" s="276"/>
      <c r="D76" s="276"/>
      <c r="E76" s="276"/>
      <c r="F76" s="276"/>
      <c r="G76" s="276"/>
      <c r="H76" s="276"/>
      <c r="I76" s="276"/>
      <c r="J76" s="276"/>
      <c r="K76" s="579"/>
      <c r="L76" s="276"/>
      <c r="M76" s="555"/>
      <c r="N76" s="555"/>
      <c r="O76" s="555"/>
    </row>
    <row r="77" spans="1:15" x14ac:dyDescent="0.25">
      <c r="A77" s="276"/>
      <c r="B77" s="276"/>
      <c r="C77" s="276"/>
      <c r="D77" s="276"/>
      <c r="E77" s="276"/>
      <c r="F77" s="276"/>
      <c r="G77" s="276"/>
      <c r="H77" s="276"/>
      <c r="I77" s="276"/>
      <c r="J77" s="276"/>
      <c r="K77" s="276"/>
      <c r="L77" s="276"/>
      <c r="M77" s="555"/>
      <c r="N77" s="555"/>
      <c r="O77" s="555"/>
    </row>
    <row r="78" spans="1:15" x14ac:dyDescent="0.25">
      <c r="A78" s="276"/>
      <c r="B78" s="276"/>
      <c r="C78" s="276"/>
      <c r="D78" s="276"/>
      <c r="E78" s="276"/>
      <c r="F78" s="276"/>
      <c r="G78" s="276"/>
      <c r="H78" s="276"/>
      <c r="I78" s="579"/>
      <c r="J78" s="276"/>
      <c r="K78" s="579"/>
      <c r="L78" s="276"/>
      <c r="M78" s="555"/>
      <c r="N78" s="555"/>
      <c r="O78" s="555"/>
    </row>
    <row r="79" spans="1:15" x14ac:dyDescent="0.25">
      <c r="A79" s="276"/>
      <c r="B79" s="276"/>
      <c r="C79" s="276"/>
      <c r="D79" s="276"/>
      <c r="E79" s="276"/>
      <c r="F79" s="276"/>
      <c r="G79" s="276"/>
      <c r="H79" s="276"/>
      <c r="I79" s="276"/>
      <c r="J79" s="276"/>
      <c r="K79" s="276"/>
      <c r="L79" s="276"/>
      <c r="M79" s="555"/>
      <c r="N79" s="555"/>
      <c r="O79" s="555"/>
    </row>
    <row r="80" spans="1:15" x14ac:dyDescent="0.25">
      <c r="A80" s="276"/>
      <c r="B80" s="276"/>
      <c r="C80" s="276"/>
      <c r="D80" s="276"/>
      <c r="E80" s="276"/>
      <c r="F80" s="276"/>
      <c r="G80" s="276"/>
      <c r="H80" s="276"/>
      <c r="I80" s="276"/>
      <c r="J80" s="276"/>
      <c r="K80" s="276"/>
      <c r="L80" s="276"/>
      <c r="M80" s="555"/>
      <c r="N80" s="555"/>
      <c r="O80" s="555"/>
    </row>
    <row r="81" spans="1:15" x14ac:dyDescent="0.25">
      <c r="A81" s="276"/>
      <c r="B81" s="276"/>
      <c r="C81" s="276"/>
      <c r="D81" s="276"/>
      <c r="E81" s="276"/>
      <c r="F81" s="276"/>
      <c r="G81" s="276"/>
      <c r="H81" s="276"/>
      <c r="I81" s="276"/>
      <c r="J81" s="276"/>
      <c r="K81" s="579"/>
      <c r="L81" s="276"/>
      <c r="M81" s="555"/>
      <c r="N81" s="555"/>
      <c r="O81" s="555"/>
    </row>
    <row r="82" spans="1:15" x14ac:dyDescent="0.25">
      <c r="A82" s="276"/>
      <c r="B82" s="276"/>
      <c r="C82" s="276"/>
      <c r="D82" s="276"/>
      <c r="E82" s="276"/>
      <c r="F82" s="276"/>
      <c r="G82" s="276"/>
      <c r="H82" s="276"/>
      <c r="I82" s="276"/>
      <c r="J82" s="276"/>
      <c r="K82" s="579"/>
      <c r="L82" s="276"/>
      <c r="M82" s="555"/>
      <c r="N82" s="555"/>
      <c r="O82" s="555"/>
    </row>
    <row r="83" spans="1:15" x14ac:dyDescent="0.25">
      <c r="A83" s="276"/>
      <c r="B83" s="276"/>
      <c r="C83" s="276"/>
      <c r="D83" s="276"/>
      <c r="E83" s="276"/>
      <c r="F83" s="276"/>
      <c r="G83" s="276"/>
      <c r="H83" s="276"/>
      <c r="I83" s="276"/>
      <c r="J83" s="276"/>
      <c r="K83" s="579"/>
      <c r="L83" s="276"/>
      <c r="M83" s="555"/>
      <c r="N83" s="555"/>
      <c r="O83" s="555"/>
    </row>
    <row r="84" spans="1:15" x14ac:dyDescent="0.25">
      <c r="A84" s="276"/>
      <c r="B84" s="276"/>
      <c r="C84" s="276"/>
      <c r="D84" s="276"/>
      <c r="E84" s="276"/>
      <c r="F84" s="276"/>
      <c r="G84" s="276"/>
      <c r="H84" s="276"/>
      <c r="I84" s="579"/>
      <c r="J84" s="276"/>
      <c r="K84" s="579"/>
      <c r="L84" s="276"/>
      <c r="M84" s="555"/>
      <c r="N84" s="555"/>
      <c r="O84" s="555"/>
    </row>
    <row r="85" spans="1:15" x14ac:dyDescent="0.25">
      <c r="A85" s="276"/>
      <c r="B85" s="276"/>
      <c r="C85" s="276"/>
      <c r="D85" s="276"/>
      <c r="E85" s="276"/>
      <c r="F85" s="276"/>
      <c r="G85" s="276"/>
      <c r="H85" s="276"/>
      <c r="I85" s="276"/>
      <c r="J85" s="276"/>
      <c r="K85" s="579"/>
      <c r="L85" s="276"/>
      <c r="M85" s="555"/>
      <c r="N85" s="555"/>
      <c r="O85" s="555"/>
    </row>
    <row r="86" spans="1:15" x14ac:dyDescent="0.25">
      <c r="A86" s="276"/>
      <c r="B86" s="276"/>
      <c r="C86" s="276"/>
      <c r="D86" s="276"/>
      <c r="E86" s="276"/>
      <c r="F86" s="276"/>
      <c r="G86" s="276"/>
      <c r="H86" s="276"/>
      <c r="I86" s="579"/>
      <c r="J86" s="276"/>
      <c r="K86" s="579"/>
      <c r="L86" s="276"/>
      <c r="M86" s="555"/>
      <c r="N86" s="555"/>
      <c r="O86" s="555"/>
    </row>
    <row r="87" spans="1:15" x14ac:dyDescent="0.25">
      <c r="A87" s="276"/>
      <c r="B87" s="276"/>
      <c r="C87" s="276"/>
      <c r="D87" s="276"/>
      <c r="E87" s="276"/>
      <c r="F87" s="276"/>
      <c r="G87" s="276"/>
      <c r="H87" s="276"/>
      <c r="I87" s="579"/>
      <c r="J87" s="276"/>
      <c r="K87" s="579"/>
      <c r="L87" s="276"/>
      <c r="M87" s="555"/>
      <c r="N87" s="555"/>
      <c r="O87" s="555"/>
    </row>
    <row r="88" spans="1:15" x14ac:dyDescent="0.25">
      <c r="A88" s="276"/>
      <c r="B88" s="276"/>
      <c r="C88" s="276"/>
      <c r="D88" s="276"/>
      <c r="E88" s="276"/>
      <c r="F88" s="276"/>
      <c r="G88" s="276"/>
      <c r="H88" s="276"/>
      <c r="I88" s="579"/>
      <c r="J88" s="276"/>
      <c r="K88" s="579"/>
      <c r="L88" s="276"/>
      <c r="M88" s="555"/>
      <c r="N88" s="555"/>
      <c r="O88" s="555"/>
    </row>
    <row r="89" spans="1:15" x14ac:dyDescent="0.25">
      <c r="A89" s="276"/>
      <c r="B89" s="276"/>
      <c r="C89" s="276"/>
      <c r="D89" s="276"/>
      <c r="E89" s="276"/>
      <c r="F89" s="276"/>
      <c r="G89" s="276"/>
      <c r="H89" s="276"/>
      <c r="I89" s="276"/>
      <c r="J89" s="276"/>
      <c r="K89" s="579"/>
      <c r="L89" s="276"/>
      <c r="M89" s="555"/>
      <c r="N89" s="555"/>
      <c r="O89" s="555"/>
    </row>
    <row r="90" spans="1:15" x14ac:dyDescent="0.25">
      <c r="A90" s="276"/>
      <c r="B90" s="276"/>
      <c r="C90" s="276"/>
      <c r="D90" s="276"/>
      <c r="E90" s="276"/>
      <c r="F90" s="276"/>
      <c r="G90" s="276"/>
      <c r="H90" s="276"/>
      <c r="I90" s="276"/>
      <c r="J90" s="276"/>
      <c r="K90" s="276"/>
      <c r="L90" s="276"/>
      <c r="M90" s="555"/>
      <c r="N90" s="555"/>
      <c r="O90" s="555"/>
    </row>
    <row r="91" spans="1:15" x14ac:dyDescent="0.25">
      <c r="A91" s="276"/>
      <c r="B91" s="276"/>
      <c r="C91" s="276"/>
      <c r="D91" s="276"/>
      <c r="E91" s="276"/>
      <c r="F91" s="276"/>
      <c r="G91" s="276"/>
      <c r="H91" s="276"/>
      <c r="I91" s="276"/>
      <c r="J91" s="276"/>
      <c r="K91" s="579"/>
      <c r="L91" s="276"/>
      <c r="M91" s="555"/>
      <c r="N91" s="555"/>
      <c r="O91" s="555"/>
    </row>
    <row r="92" spans="1:15" x14ac:dyDescent="0.25">
      <c r="A92" s="276"/>
      <c r="B92" s="276"/>
      <c r="C92" s="276"/>
      <c r="D92" s="276"/>
      <c r="E92" s="276"/>
      <c r="F92" s="276"/>
      <c r="G92" s="276"/>
      <c r="H92" s="276"/>
      <c r="I92" s="276"/>
      <c r="J92" s="276"/>
      <c r="K92" s="579"/>
      <c r="L92" s="276"/>
      <c r="M92" s="555"/>
      <c r="N92" s="555"/>
      <c r="O92" s="555"/>
    </row>
    <row r="93" spans="1:15" x14ac:dyDescent="0.25">
      <c r="A93" s="276"/>
      <c r="B93" s="276"/>
      <c r="C93" s="276"/>
      <c r="D93" s="276"/>
      <c r="E93" s="276"/>
      <c r="F93" s="276"/>
      <c r="G93" s="276"/>
      <c r="H93" s="276"/>
      <c r="I93" s="276"/>
      <c r="J93" s="276"/>
      <c r="K93" s="276"/>
      <c r="L93" s="276"/>
      <c r="M93" s="555"/>
      <c r="N93" s="555"/>
      <c r="O93" s="555"/>
    </row>
    <row r="94" spans="1:15" x14ac:dyDescent="0.25">
      <c r="A94" s="276"/>
      <c r="B94" s="276"/>
      <c r="C94" s="276"/>
      <c r="D94" s="276"/>
      <c r="E94" s="276"/>
      <c r="F94" s="276"/>
      <c r="G94" s="276"/>
      <c r="H94" s="276"/>
      <c r="I94" s="276"/>
      <c r="J94" s="276"/>
      <c r="K94" s="276"/>
      <c r="L94" s="276"/>
      <c r="M94" s="555"/>
      <c r="N94" s="555"/>
      <c r="O94" s="555"/>
    </row>
    <row r="95" spans="1:15" x14ac:dyDescent="0.25">
      <c r="A95" s="276"/>
      <c r="B95" s="276"/>
      <c r="C95" s="276"/>
      <c r="D95" s="276"/>
      <c r="E95" s="276"/>
      <c r="F95" s="276"/>
      <c r="G95" s="276"/>
      <c r="H95" s="276"/>
      <c r="I95" s="276"/>
      <c r="J95" s="276"/>
      <c r="K95" s="579"/>
      <c r="L95" s="276"/>
      <c r="M95" s="555"/>
      <c r="N95" s="555"/>
      <c r="O95" s="555"/>
    </row>
    <row r="96" spans="1:15" x14ac:dyDescent="0.25">
      <c r="A96" s="276"/>
      <c r="B96" s="276"/>
      <c r="C96" s="276"/>
      <c r="D96" s="276"/>
      <c r="E96" s="276"/>
      <c r="F96" s="276"/>
      <c r="G96" s="276"/>
      <c r="H96" s="276"/>
      <c r="I96" s="276"/>
      <c r="J96" s="276"/>
      <c r="K96" s="579"/>
      <c r="L96" s="276"/>
      <c r="M96" s="555"/>
      <c r="N96" s="555"/>
      <c r="O96" s="555"/>
    </row>
    <row r="97" spans="1:15" x14ac:dyDescent="0.25">
      <c r="A97" s="555"/>
      <c r="B97" s="555"/>
      <c r="C97" s="555"/>
      <c r="D97" s="555"/>
      <c r="E97" s="555"/>
      <c r="F97" s="555"/>
      <c r="G97" s="555"/>
      <c r="H97" s="555"/>
      <c r="I97" s="555"/>
      <c r="J97" s="555"/>
      <c r="K97" s="555"/>
      <c r="L97" s="555"/>
      <c r="M97" s="555"/>
      <c r="N97" s="555"/>
      <c r="O97" s="555"/>
    </row>
    <row r="98" spans="1:15" x14ac:dyDescent="0.25">
      <c r="A98" s="555"/>
      <c r="B98" s="555"/>
      <c r="C98" s="555"/>
      <c r="D98" s="555"/>
      <c r="E98" s="555"/>
      <c r="F98" s="555"/>
      <c r="G98" s="555"/>
      <c r="H98" s="555"/>
      <c r="I98" s="569"/>
      <c r="J98" s="555"/>
      <c r="K98" s="569"/>
      <c r="L98" s="555"/>
      <c r="M98" s="555"/>
      <c r="N98" s="555"/>
      <c r="O98" s="555"/>
    </row>
    <row r="99" spans="1:15" x14ac:dyDescent="0.25">
      <c r="A99" s="555"/>
      <c r="B99" s="555"/>
      <c r="C99" s="555"/>
      <c r="D99" s="555"/>
      <c r="E99" s="555"/>
      <c r="F99" s="555"/>
      <c r="G99" s="555"/>
      <c r="H99" s="555"/>
      <c r="I99" s="569"/>
      <c r="J99" s="555"/>
      <c r="K99" s="569"/>
      <c r="L99" s="555"/>
      <c r="M99" s="555"/>
      <c r="N99" s="555"/>
      <c r="O99" s="555"/>
    </row>
    <row r="100" spans="1:15" x14ac:dyDescent="0.25">
      <c r="A100" s="555"/>
      <c r="B100" s="555"/>
      <c r="C100" s="555"/>
      <c r="D100" s="555"/>
      <c r="E100" s="555"/>
      <c r="F100" s="555"/>
      <c r="G100" s="555"/>
      <c r="H100" s="555"/>
      <c r="I100" s="569"/>
      <c r="J100" s="555"/>
      <c r="K100" s="569"/>
      <c r="L100" s="555"/>
      <c r="M100" s="555"/>
      <c r="N100" s="555"/>
      <c r="O100" s="555"/>
    </row>
    <row r="101" spans="1:15" x14ac:dyDescent="0.25">
      <c r="A101" s="555"/>
      <c r="B101" s="555"/>
      <c r="C101" s="555"/>
      <c r="D101" s="555"/>
      <c r="E101" s="555"/>
      <c r="F101" s="555"/>
      <c r="G101" s="555"/>
      <c r="H101" s="555"/>
      <c r="I101" s="555"/>
      <c r="J101" s="555"/>
      <c r="K101" s="569"/>
      <c r="L101" s="555"/>
      <c r="M101" s="555"/>
      <c r="N101" s="555"/>
      <c r="O101" s="555"/>
    </row>
    <row r="102" spans="1:15" x14ac:dyDescent="0.25">
      <c r="A102" s="555"/>
      <c r="B102" s="555"/>
      <c r="C102" s="555"/>
      <c r="D102" s="555"/>
      <c r="E102" s="555"/>
      <c r="F102" s="555"/>
      <c r="G102" s="555"/>
      <c r="H102" s="555"/>
      <c r="I102" s="569"/>
      <c r="J102" s="555"/>
      <c r="K102" s="569"/>
      <c r="L102" s="555"/>
      <c r="M102" s="555"/>
      <c r="N102" s="555"/>
      <c r="O102" s="555"/>
    </row>
    <row r="103" spans="1:15" x14ac:dyDescent="0.25">
      <c r="A103" s="555"/>
      <c r="B103" s="555"/>
      <c r="C103" s="555"/>
      <c r="D103" s="555"/>
      <c r="E103" s="555"/>
      <c r="F103" s="555"/>
      <c r="G103" s="555"/>
      <c r="H103" s="555"/>
      <c r="I103" s="555"/>
      <c r="J103" s="555"/>
      <c r="K103" s="555"/>
      <c r="L103" s="555"/>
      <c r="M103" s="555"/>
      <c r="N103" s="555"/>
      <c r="O103" s="555"/>
    </row>
    <row r="104" spans="1:15" x14ac:dyDescent="0.25">
      <c r="A104" s="555"/>
      <c r="B104" s="555"/>
      <c r="C104" s="555"/>
      <c r="D104" s="555"/>
      <c r="E104" s="555"/>
      <c r="F104" s="555"/>
      <c r="G104" s="555"/>
      <c r="H104" s="555"/>
      <c r="I104" s="555"/>
      <c r="J104" s="555"/>
      <c r="K104" s="555"/>
      <c r="L104" s="555"/>
      <c r="M104" s="555"/>
      <c r="N104" s="555"/>
      <c r="O104" s="555"/>
    </row>
    <row r="105" spans="1:15" x14ac:dyDescent="0.25">
      <c r="A105" s="555"/>
      <c r="B105" s="555"/>
      <c r="C105" s="555"/>
      <c r="D105" s="555"/>
      <c r="E105" s="555"/>
      <c r="F105" s="555"/>
      <c r="G105" s="555"/>
      <c r="H105" s="555"/>
      <c r="I105" s="555"/>
      <c r="J105" s="555"/>
      <c r="K105" s="555"/>
      <c r="L105" s="555"/>
      <c r="M105" s="555"/>
      <c r="N105" s="555"/>
      <c r="O105" s="555"/>
    </row>
    <row r="106" spans="1:15" x14ac:dyDescent="0.25">
      <c r="A106" s="555"/>
      <c r="B106" s="555"/>
      <c r="C106" s="555"/>
      <c r="D106" s="555"/>
      <c r="E106" s="555"/>
      <c r="F106" s="555"/>
      <c r="G106" s="555"/>
      <c r="H106" s="555"/>
      <c r="I106" s="569"/>
      <c r="J106" s="555"/>
      <c r="K106" s="569"/>
      <c r="L106" s="555"/>
      <c r="M106" s="555"/>
      <c r="N106" s="555"/>
      <c r="O106" s="555"/>
    </row>
    <row r="107" spans="1:15" x14ac:dyDescent="0.25">
      <c r="A107" s="555"/>
      <c r="B107" s="555"/>
      <c r="C107" s="555"/>
      <c r="D107" s="555"/>
      <c r="E107" s="555"/>
      <c r="F107" s="555"/>
      <c r="G107" s="555"/>
      <c r="H107" s="555"/>
      <c r="I107" s="555"/>
      <c r="J107" s="555"/>
      <c r="K107" s="569"/>
      <c r="L107" s="555"/>
      <c r="M107" s="555"/>
      <c r="N107" s="555"/>
      <c r="O107" s="555"/>
    </row>
    <row r="108" spans="1:15" x14ac:dyDescent="0.25">
      <c r="A108" s="555"/>
      <c r="B108" s="555"/>
      <c r="C108" s="555"/>
      <c r="D108" s="555"/>
      <c r="E108" s="555"/>
      <c r="F108" s="555"/>
      <c r="G108" s="555"/>
      <c r="H108" s="555"/>
      <c r="I108" s="555"/>
      <c r="J108" s="555"/>
      <c r="K108" s="555"/>
      <c r="L108" s="555"/>
      <c r="M108" s="555"/>
      <c r="N108" s="555"/>
      <c r="O108" s="555"/>
    </row>
    <row r="109" spans="1:15" x14ac:dyDescent="0.25">
      <c r="A109" s="555"/>
      <c r="B109" s="555"/>
      <c r="C109" s="555"/>
      <c r="D109" s="555"/>
      <c r="E109" s="555"/>
      <c r="F109" s="555"/>
      <c r="G109" s="555"/>
      <c r="H109" s="555"/>
      <c r="I109" s="569"/>
      <c r="J109" s="555"/>
      <c r="K109" s="569"/>
      <c r="L109" s="555"/>
      <c r="M109" s="555"/>
      <c r="N109" s="555"/>
      <c r="O109" s="555"/>
    </row>
    <row r="110" spans="1:15" x14ac:dyDescent="0.25">
      <c r="A110" s="555"/>
      <c r="B110" s="555"/>
      <c r="C110" s="555"/>
      <c r="D110" s="555"/>
      <c r="E110" s="555"/>
      <c r="F110" s="555"/>
      <c r="G110" s="555"/>
      <c r="H110" s="555"/>
      <c r="I110" s="569"/>
      <c r="J110" s="555"/>
      <c r="K110" s="569"/>
      <c r="L110" s="555"/>
      <c r="M110" s="555"/>
      <c r="N110" s="555"/>
      <c r="O110" s="555"/>
    </row>
    <row r="111" spans="1:15" x14ac:dyDescent="0.25">
      <c r="A111" s="555"/>
      <c r="B111" s="555"/>
      <c r="C111" s="555"/>
      <c r="D111" s="555"/>
      <c r="E111" s="555"/>
      <c r="F111" s="555"/>
      <c r="G111" s="555"/>
      <c r="H111" s="555"/>
      <c r="I111" s="569"/>
      <c r="J111" s="555"/>
      <c r="K111" s="569"/>
      <c r="L111" s="555"/>
      <c r="M111" s="555"/>
      <c r="N111" s="555"/>
      <c r="O111" s="555"/>
    </row>
    <row r="112" spans="1:15" x14ac:dyDescent="0.25">
      <c r="A112" s="555"/>
      <c r="B112" s="555"/>
      <c r="C112" s="555"/>
      <c r="D112" s="555"/>
      <c r="E112" s="555"/>
      <c r="F112" s="555"/>
      <c r="G112" s="555"/>
      <c r="H112" s="555"/>
      <c r="I112" s="555"/>
      <c r="J112" s="555"/>
      <c r="K112" s="569"/>
      <c r="L112" s="555"/>
      <c r="M112" s="555"/>
      <c r="N112" s="555"/>
      <c r="O112" s="555"/>
    </row>
    <row r="113" spans="1:15" x14ac:dyDescent="0.25">
      <c r="A113" s="555"/>
      <c r="B113" s="555"/>
      <c r="C113" s="555"/>
      <c r="D113" s="555"/>
      <c r="E113" s="555"/>
      <c r="F113" s="555"/>
      <c r="G113" s="555"/>
      <c r="H113" s="555"/>
      <c r="I113" s="569"/>
      <c r="J113" s="555"/>
      <c r="K113" s="569"/>
      <c r="L113" s="555"/>
      <c r="M113" s="555"/>
      <c r="N113" s="555"/>
      <c r="O113" s="555"/>
    </row>
    <row r="114" spans="1:15" x14ac:dyDescent="0.25">
      <c r="A114" s="555"/>
      <c r="B114" s="555"/>
      <c r="C114" s="555"/>
      <c r="D114" s="555"/>
      <c r="E114" s="555"/>
      <c r="F114" s="555"/>
      <c r="G114" s="555"/>
      <c r="H114" s="555"/>
      <c r="I114" s="569"/>
      <c r="J114" s="555"/>
      <c r="K114" s="569"/>
      <c r="L114" s="555"/>
      <c r="M114" s="555"/>
      <c r="N114" s="555"/>
      <c r="O114" s="555"/>
    </row>
    <row r="115" spans="1:15" x14ac:dyDescent="0.25">
      <c r="A115" s="555"/>
      <c r="B115" s="555"/>
      <c r="C115" s="555"/>
      <c r="D115" s="555"/>
      <c r="E115" s="555"/>
      <c r="F115" s="555"/>
      <c r="G115" s="555"/>
      <c r="H115" s="555"/>
      <c r="I115" s="555"/>
      <c r="J115" s="555"/>
      <c r="K115" s="569"/>
      <c r="L115" s="555"/>
      <c r="M115" s="555"/>
      <c r="N115" s="555"/>
      <c r="O115" s="555"/>
    </row>
    <row r="116" spans="1:15" x14ac:dyDescent="0.25">
      <c r="A116" s="555"/>
      <c r="B116" s="555"/>
      <c r="C116" s="555"/>
      <c r="D116" s="555"/>
      <c r="E116" s="555"/>
      <c r="F116" s="555"/>
      <c r="G116" s="555"/>
      <c r="H116" s="555"/>
      <c r="I116" s="569"/>
      <c r="J116" s="555"/>
      <c r="K116" s="569"/>
      <c r="L116" s="555"/>
      <c r="M116" s="555"/>
      <c r="N116" s="555"/>
      <c r="O116" s="555"/>
    </row>
    <row r="117" spans="1:15" x14ac:dyDescent="0.25">
      <c r="A117" s="555"/>
      <c r="B117" s="555"/>
      <c r="C117" s="555"/>
      <c r="D117" s="555"/>
      <c r="E117" s="555"/>
      <c r="F117" s="555"/>
      <c r="G117" s="555"/>
      <c r="H117" s="555"/>
      <c r="I117" s="569"/>
      <c r="J117" s="555"/>
      <c r="K117" s="569"/>
      <c r="L117" s="555"/>
      <c r="M117" s="555"/>
      <c r="N117" s="555"/>
      <c r="O117" s="555"/>
    </row>
    <row r="118" spans="1:15" x14ac:dyDescent="0.25">
      <c r="A118" s="555"/>
      <c r="B118" s="555"/>
      <c r="C118" s="555"/>
      <c r="D118" s="555"/>
      <c r="E118" s="555"/>
      <c r="F118" s="555"/>
      <c r="G118" s="555"/>
      <c r="H118" s="555"/>
      <c r="I118" s="555"/>
      <c r="J118" s="555"/>
      <c r="K118" s="569"/>
      <c r="L118" s="555"/>
      <c r="M118" s="555"/>
      <c r="N118" s="555"/>
      <c r="O118" s="555"/>
    </row>
    <row r="119" spans="1:15" x14ac:dyDescent="0.25">
      <c r="A119" s="555"/>
      <c r="B119" s="555"/>
      <c r="C119" s="555"/>
      <c r="D119" s="555"/>
      <c r="E119" s="555"/>
      <c r="F119" s="555"/>
      <c r="G119" s="555"/>
      <c r="H119" s="555"/>
      <c r="I119" s="569"/>
      <c r="J119" s="555"/>
      <c r="K119" s="569"/>
      <c r="L119" s="555"/>
      <c r="M119" s="555"/>
      <c r="N119" s="555"/>
      <c r="O119" s="555"/>
    </row>
    <row r="120" spans="1:15" x14ac:dyDescent="0.25">
      <c r="A120" s="555"/>
      <c r="B120" s="555"/>
      <c r="C120" s="555"/>
      <c r="D120" s="555"/>
      <c r="E120" s="555"/>
      <c r="F120" s="555"/>
      <c r="G120" s="555"/>
      <c r="H120" s="555"/>
      <c r="I120" s="555"/>
      <c r="J120" s="555"/>
      <c r="K120" s="555"/>
      <c r="L120" s="555"/>
      <c r="M120" s="555"/>
      <c r="N120" s="555"/>
      <c r="O120" s="555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D13EA-4F74-42E3-B93C-11ED321585C8}">
  <sheetPr codeName="Sheet17"/>
  <dimension ref="A1:BJ160"/>
  <sheetViews>
    <sheetView workbookViewId="0">
      <selection activeCell="B27" sqref="B27"/>
    </sheetView>
  </sheetViews>
  <sheetFormatPr defaultRowHeight="15" x14ac:dyDescent="0.25"/>
  <cols>
    <col min="2" max="2" width="16.85546875" customWidth="1"/>
    <col min="3" max="3" width="14.140625" customWidth="1"/>
    <col min="5" max="5" width="14.140625" customWidth="1"/>
    <col min="6" max="6" width="24.85546875" style="266" customWidth="1"/>
    <col min="7" max="7" width="14.85546875" customWidth="1"/>
    <col min="8" max="8" width="39.140625" style="266" customWidth="1"/>
    <col min="9" max="9" width="7" style="266" customWidth="1"/>
    <col min="10" max="10" width="7.42578125" customWidth="1"/>
    <col min="11" max="11" width="45.28515625" style="266" hidden="1" customWidth="1"/>
    <col min="12" max="12" width="20.85546875" customWidth="1"/>
    <col min="13" max="13" width="16" customWidth="1"/>
    <col min="14" max="14" width="16" style="266" customWidth="1"/>
    <col min="15" max="16" width="30.28515625" style="266" customWidth="1"/>
    <col min="17" max="17" width="9.140625" customWidth="1"/>
    <col min="18" max="18" width="14.85546875" style="266" customWidth="1"/>
  </cols>
  <sheetData>
    <row r="1" spans="1:62" x14ac:dyDescent="0.25">
      <c r="A1" s="337"/>
      <c r="B1" s="337"/>
      <c r="C1" s="337"/>
      <c r="D1" s="337"/>
      <c r="E1" s="337"/>
      <c r="F1" s="337"/>
      <c r="G1" s="337"/>
      <c r="H1" s="337"/>
      <c r="I1" s="337"/>
      <c r="J1" s="337"/>
      <c r="K1" s="337"/>
      <c r="L1" s="337"/>
      <c r="M1" s="336"/>
      <c r="N1" s="336"/>
      <c r="O1" s="336"/>
      <c r="P1" s="336"/>
      <c r="Q1" s="336"/>
      <c r="R1" s="336"/>
      <c r="S1" s="336"/>
      <c r="T1" s="336"/>
      <c r="U1" s="336"/>
      <c r="V1" s="336"/>
      <c r="W1" s="336"/>
      <c r="X1" s="336"/>
      <c r="Y1" s="336"/>
      <c r="Z1" s="336"/>
      <c r="AA1" s="336"/>
      <c r="AB1" s="336"/>
      <c r="AC1" s="336"/>
      <c r="AD1" s="336"/>
      <c r="AE1" s="336"/>
      <c r="AF1" s="336"/>
      <c r="AG1" s="336"/>
      <c r="AH1" s="336"/>
      <c r="AI1" s="336"/>
      <c r="AJ1" s="336"/>
      <c r="AK1" s="336"/>
      <c r="AL1" s="336"/>
      <c r="AM1" s="336"/>
      <c r="AN1" s="336"/>
      <c r="AO1" s="336"/>
      <c r="AP1" s="336"/>
      <c r="AQ1" s="336"/>
      <c r="AR1" s="336"/>
      <c r="AS1" s="336"/>
      <c r="AT1" s="336"/>
      <c r="AU1" s="336"/>
      <c r="AV1" s="336"/>
      <c r="AW1" s="336"/>
      <c r="AX1" s="336"/>
      <c r="AY1" s="336"/>
      <c r="AZ1" s="336"/>
      <c r="BA1" s="336"/>
      <c r="BB1" s="336"/>
      <c r="BC1" s="336"/>
      <c r="BD1" s="336"/>
      <c r="BE1" s="336"/>
      <c r="BF1" s="336"/>
      <c r="BG1" s="336"/>
      <c r="BH1" s="336"/>
      <c r="BI1" s="336"/>
      <c r="BJ1" s="336"/>
    </row>
    <row r="2" spans="1:62" x14ac:dyDescent="0.25">
      <c r="A2" s="337"/>
      <c r="B2" s="337" t="s">
        <v>3050</v>
      </c>
      <c r="C2" s="337" t="s">
        <v>3028</v>
      </c>
      <c r="D2" s="337" t="s">
        <v>3051</v>
      </c>
      <c r="E2" s="337" t="s">
        <v>3052</v>
      </c>
      <c r="F2" s="337" t="s">
        <v>3507</v>
      </c>
      <c r="G2" s="337" t="s">
        <v>3053</v>
      </c>
      <c r="H2" s="337" t="s">
        <v>2972</v>
      </c>
      <c r="I2" s="337" t="s">
        <v>3059</v>
      </c>
      <c r="J2" s="337" t="s">
        <v>3152</v>
      </c>
      <c r="K2" s="337" t="s">
        <v>3154</v>
      </c>
      <c r="L2" s="337" t="s">
        <v>3153</v>
      </c>
      <c r="M2" s="336" t="s">
        <v>3054</v>
      </c>
      <c r="N2" s="336" t="s">
        <v>3150</v>
      </c>
      <c r="O2" s="336" t="s">
        <v>3151</v>
      </c>
      <c r="P2" s="336" t="s">
        <v>3486</v>
      </c>
      <c r="Q2" s="336" t="s">
        <v>3055</v>
      </c>
      <c r="R2" s="336" t="s">
        <v>2985</v>
      </c>
      <c r="S2" s="336" t="s">
        <v>3060</v>
      </c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  <c r="AG2" s="336"/>
      <c r="AH2" s="336"/>
      <c r="AI2" s="336"/>
      <c r="AJ2" s="336"/>
      <c r="AK2" s="336"/>
      <c r="AL2" s="336"/>
      <c r="AM2" s="336"/>
      <c r="AN2" s="336"/>
      <c r="AO2" s="336"/>
      <c r="AP2" s="336"/>
      <c r="AQ2" s="336"/>
      <c r="AR2" s="336"/>
      <c r="AS2" s="336"/>
      <c r="AT2" s="336"/>
      <c r="AU2" s="336"/>
      <c r="AV2" s="336"/>
      <c r="AW2" s="336"/>
      <c r="AX2" s="336"/>
      <c r="AY2" s="336"/>
      <c r="AZ2" s="336"/>
      <c r="BA2" s="336"/>
      <c r="BB2" s="336"/>
      <c r="BC2" s="336"/>
      <c r="BD2" s="336"/>
      <c r="BE2" s="336"/>
      <c r="BF2" s="336"/>
      <c r="BG2" s="336"/>
      <c r="BH2" s="336"/>
      <c r="BI2" s="336"/>
      <c r="BJ2" s="336"/>
    </row>
    <row r="3" spans="1:62" x14ac:dyDescent="0.25">
      <c r="A3" s="337"/>
      <c r="B3" s="369">
        <v>43789</v>
      </c>
      <c r="C3" s="370">
        <v>2379499</v>
      </c>
      <c r="D3" s="370" t="s">
        <v>3056</v>
      </c>
      <c r="E3" s="370" t="s">
        <v>3057</v>
      </c>
      <c r="F3" s="370"/>
      <c r="G3" s="370">
        <v>54430</v>
      </c>
      <c r="H3" s="370" t="str">
        <f>IFERROR(VLOOKUP(G3,Database!A:D,2,FALSE),"FG not Found")</f>
        <v>FLAV-VANILLA ART 87672</v>
      </c>
      <c r="I3" s="370" t="s">
        <v>3058</v>
      </c>
      <c r="J3" s="370">
        <v>39</v>
      </c>
      <c r="K3" s="370">
        <v>5</v>
      </c>
      <c r="L3" s="370">
        <f>J3*K3</f>
        <v>195</v>
      </c>
      <c r="M3" s="371" t="s">
        <v>3149</v>
      </c>
      <c r="N3" s="371">
        <v>700</v>
      </c>
      <c r="O3" s="371" t="s">
        <v>3148</v>
      </c>
      <c r="P3" s="371"/>
      <c r="Q3" s="371" t="s">
        <v>3056</v>
      </c>
      <c r="R3" s="371"/>
      <c r="S3" s="371"/>
      <c r="T3" s="336"/>
      <c r="U3" s="336"/>
      <c r="V3" s="336"/>
      <c r="W3" s="336"/>
      <c r="X3" s="336"/>
      <c r="Y3" s="336"/>
      <c r="Z3" s="336"/>
      <c r="AA3" s="336"/>
      <c r="AB3" s="336"/>
      <c r="AC3" s="336"/>
      <c r="AD3" s="336"/>
      <c r="AE3" s="336"/>
      <c r="AF3" s="336"/>
      <c r="AG3" s="336"/>
      <c r="AH3" s="336"/>
      <c r="AI3" s="336"/>
      <c r="AJ3" s="336"/>
      <c r="AK3" s="336"/>
      <c r="AL3" s="336"/>
      <c r="AM3" s="336"/>
      <c r="AN3" s="336"/>
      <c r="AO3" s="336"/>
      <c r="AP3" s="336"/>
      <c r="AQ3" s="336"/>
      <c r="AR3" s="336"/>
      <c r="AS3" s="336"/>
      <c r="AT3" s="336"/>
      <c r="AU3" s="336"/>
      <c r="AV3" s="336"/>
      <c r="AW3" s="336"/>
      <c r="AX3" s="336"/>
      <c r="AY3" s="336"/>
      <c r="AZ3" s="336"/>
      <c r="BA3" s="336"/>
      <c r="BB3" s="336"/>
      <c r="BC3" s="336"/>
      <c r="BD3" s="336"/>
      <c r="BE3" s="336"/>
      <c r="BF3" s="336"/>
      <c r="BG3" s="336"/>
      <c r="BH3" s="336"/>
      <c r="BI3" s="336"/>
      <c r="BJ3" s="336"/>
    </row>
    <row r="4" spans="1:62" x14ac:dyDescent="0.25">
      <c r="A4" s="337"/>
      <c r="B4" s="370"/>
      <c r="C4" s="370"/>
      <c r="D4" s="370"/>
      <c r="E4" s="370"/>
      <c r="F4" s="370"/>
      <c r="G4" s="370">
        <v>66800001</v>
      </c>
      <c r="H4" s="370" t="str">
        <f>IFERROR(VLOOKUP(G4,Database!A:D,2,FALSE),"FG not Found")</f>
        <v>EXP LBL FT 11OZ SM CDR APL BTR</v>
      </c>
      <c r="I4" s="370"/>
      <c r="J4" s="370"/>
      <c r="K4" s="370"/>
      <c r="L4" s="370">
        <v>42100</v>
      </c>
      <c r="M4" s="371"/>
      <c r="N4" s="371"/>
      <c r="O4" s="371"/>
      <c r="P4" s="371"/>
      <c r="Q4" s="371"/>
      <c r="R4" s="371"/>
      <c r="S4" s="371"/>
      <c r="T4" s="336"/>
      <c r="U4" s="336"/>
      <c r="V4" s="336"/>
      <c r="W4" s="336"/>
      <c r="X4" s="336"/>
      <c r="Y4" s="336"/>
      <c r="Z4" s="336"/>
      <c r="AA4" s="336"/>
      <c r="AB4" s="336"/>
      <c r="AC4" s="336"/>
      <c r="AD4" s="336"/>
      <c r="AE4" s="336"/>
      <c r="AF4" s="336"/>
      <c r="AG4" s="336"/>
      <c r="AH4" s="336"/>
      <c r="AI4" s="336"/>
      <c r="AJ4" s="336"/>
      <c r="AK4" s="336"/>
      <c r="AL4" s="336"/>
      <c r="AM4" s="336"/>
      <c r="AN4" s="336"/>
      <c r="AO4" s="336"/>
      <c r="AP4" s="336"/>
      <c r="AQ4" s="336"/>
      <c r="AR4" s="336"/>
      <c r="AS4" s="336"/>
      <c r="AT4" s="336"/>
      <c r="AU4" s="336"/>
      <c r="AV4" s="336"/>
      <c r="AW4" s="336"/>
      <c r="AX4" s="336"/>
      <c r="AY4" s="336"/>
      <c r="AZ4" s="336"/>
      <c r="BA4" s="336"/>
      <c r="BB4" s="336"/>
      <c r="BC4" s="336"/>
      <c r="BD4" s="336"/>
      <c r="BE4" s="336"/>
      <c r="BF4" s="336"/>
      <c r="BG4" s="336"/>
      <c r="BH4" s="336"/>
      <c r="BI4" s="336"/>
      <c r="BJ4" s="336"/>
    </row>
    <row r="5" spans="1:62" x14ac:dyDescent="0.25">
      <c r="A5" s="337"/>
      <c r="B5" s="370"/>
      <c r="C5" s="370"/>
      <c r="D5" s="370"/>
      <c r="E5" s="370"/>
      <c r="F5" s="370"/>
      <c r="G5" s="370">
        <v>44902</v>
      </c>
      <c r="H5" s="370" t="str">
        <f>IFERROR(VLOOKUP(G5,Database!A:D,2,FALSE),"FG not Found")</f>
        <v>LBL BK 11OZ SM CIDR APL BTR</v>
      </c>
      <c r="I5" s="370"/>
      <c r="J5" s="370"/>
      <c r="K5" s="370"/>
      <c r="L5" s="370">
        <v>46700</v>
      </c>
      <c r="M5" s="371"/>
      <c r="N5" s="371"/>
      <c r="O5" s="371"/>
      <c r="P5" s="371"/>
      <c r="Q5" s="371"/>
      <c r="R5" s="371"/>
      <c r="S5" s="371"/>
      <c r="T5" s="336"/>
      <c r="U5" s="336"/>
      <c r="V5" s="336"/>
      <c r="W5" s="336"/>
      <c r="X5" s="336"/>
      <c r="Y5" s="336"/>
      <c r="Z5" s="336"/>
      <c r="AA5" s="336"/>
      <c r="AB5" s="336"/>
      <c r="AC5" s="336"/>
      <c r="AD5" s="336"/>
      <c r="AE5" s="336"/>
      <c r="AF5" s="336"/>
      <c r="AG5" s="336"/>
      <c r="AH5" s="336"/>
      <c r="AI5" s="336"/>
      <c r="AJ5" s="336"/>
      <c r="AK5" s="336"/>
      <c r="AL5" s="336"/>
      <c r="AM5" s="336"/>
      <c r="AN5" s="336"/>
      <c r="AO5" s="336"/>
      <c r="AP5" s="336"/>
      <c r="AQ5" s="336"/>
      <c r="AR5" s="336"/>
      <c r="AS5" s="336"/>
      <c r="AT5" s="336"/>
      <c r="AU5" s="336"/>
      <c r="AV5" s="336"/>
      <c r="AW5" s="336"/>
      <c r="AX5" s="336"/>
      <c r="AY5" s="336"/>
      <c r="AZ5" s="336"/>
      <c r="BA5" s="336"/>
      <c r="BB5" s="336"/>
      <c r="BC5" s="336"/>
      <c r="BD5" s="336"/>
      <c r="BE5" s="336"/>
      <c r="BF5" s="336"/>
      <c r="BG5" s="336"/>
      <c r="BH5" s="336"/>
      <c r="BI5" s="336"/>
      <c r="BJ5" s="336"/>
    </row>
    <row r="6" spans="1:62" x14ac:dyDescent="0.25">
      <c r="A6" s="337"/>
      <c r="B6" s="370"/>
      <c r="C6" s="370"/>
      <c r="D6" s="370"/>
      <c r="E6" s="370"/>
      <c r="F6" s="370"/>
      <c r="G6" s="370">
        <v>30014012</v>
      </c>
      <c r="H6" s="370" t="str">
        <f>IFERROR(VLOOKUP(G6,Database!A:D,2,FALSE),"FG not Found")</f>
        <v>LBL BK 12 OZ SM MXFRT JLY</v>
      </c>
      <c r="I6" s="370"/>
      <c r="J6" s="370"/>
      <c r="K6" s="370"/>
      <c r="L6" s="370">
        <v>25000</v>
      </c>
      <c r="M6" s="371"/>
      <c r="N6" s="371"/>
      <c r="O6" s="371"/>
      <c r="P6" s="371"/>
      <c r="Q6" s="371"/>
      <c r="R6" s="371"/>
      <c r="S6" s="371"/>
      <c r="T6" s="336"/>
      <c r="U6" s="336"/>
      <c r="V6" s="336"/>
      <c r="W6" s="336"/>
      <c r="X6" s="336"/>
      <c r="Y6" s="336"/>
      <c r="Z6" s="336"/>
      <c r="AA6" s="336"/>
      <c r="AB6" s="336"/>
      <c r="AC6" s="336"/>
      <c r="AD6" s="336"/>
      <c r="AE6" s="336"/>
      <c r="AF6" s="336"/>
      <c r="AG6" s="336"/>
      <c r="AH6" s="336"/>
      <c r="AI6" s="336"/>
      <c r="AJ6" s="336"/>
      <c r="AK6" s="336"/>
      <c r="AL6" s="336"/>
      <c r="AM6" s="336"/>
      <c r="AN6" s="336"/>
      <c r="AO6" s="336"/>
      <c r="AP6" s="336"/>
      <c r="AQ6" s="336"/>
      <c r="AR6" s="336"/>
      <c r="AS6" s="336"/>
      <c r="AT6" s="336"/>
      <c r="AU6" s="336"/>
      <c r="AV6" s="336"/>
      <c r="AW6" s="336"/>
      <c r="AX6" s="336"/>
      <c r="AY6" s="336"/>
      <c r="AZ6" s="336"/>
      <c r="BA6" s="336"/>
      <c r="BB6" s="336"/>
      <c r="BC6" s="336"/>
      <c r="BD6" s="336"/>
      <c r="BE6" s="336"/>
      <c r="BF6" s="336"/>
      <c r="BG6" s="336"/>
      <c r="BH6" s="336"/>
      <c r="BI6" s="336"/>
      <c r="BJ6" s="336"/>
    </row>
    <row r="7" spans="1:62" x14ac:dyDescent="0.25">
      <c r="A7" s="337"/>
      <c r="B7" s="370"/>
      <c r="C7" s="370"/>
      <c r="D7" s="370"/>
      <c r="E7" s="370"/>
      <c r="F7" s="370"/>
      <c r="G7" s="370">
        <v>72110001</v>
      </c>
      <c r="H7" s="370" t="str">
        <f>IFERROR(VLOOKUP(G7,Database!A:D,2,FALSE),"FG not Found")</f>
        <v>LBL FT 12 OZ SM MXFRT JLY</v>
      </c>
      <c r="I7" s="370"/>
      <c r="J7" s="370"/>
      <c r="K7" s="370"/>
      <c r="L7" s="370">
        <v>30800</v>
      </c>
      <c r="M7" s="371"/>
      <c r="N7" s="371"/>
      <c r="O7" s="371"/>
      <c r="P7" s="371"/>
      <c r="Q7" s="371"/>
      <c r="R7" s="371"/>
      <c r="S7" s="371"/>
      <c r="T7" s="336"/>
      <c r="U7" s="336"/>
      <c r="V7" s="336"/>
      <c r="W7" s="336"/>
      <c r="X7" s="336"/>
      <c r="Y7" s="336"/>
      <c r="Z7" s="336"/>
      <c r="AA7" s="336"/>
      <c r="AB7" s="336"/>
      <c r="AC7" s="336"/>
      <c r="AD7" s="336"/>
      <c r="AE7" s="336"/>
      <c r="AF7" s="336"/>
      <c r="AG7" s="336"/>
      <c r="AH7" s="336"/>
      <c r="AI7" s="336"/>
      <c r="AJ7" s="336"/>
      <c r="AK7" s="336"/>
      <c r="AL7" s="336"/>
      <c r="AM7" s="336"/>
      <c r="AN7" s="336"/>
      <c r="AO7" s="336"/>
      <c r="AP7" s="336"/>
      <c r="AQ7" s="336"/>
      <c r="AR7" s="336"/>
      <c r="AS7" s="336"/>
      <c r="AT7" s="336"/>
      <c r="AU7" s="336"/>
      <c r="AV7" s="336"/>
      <c r="AW7" s="336"/>
      <c r="AX7" s="336"/>
      <c r="AY7" s="336"/>
      <c r="AZ7" s="336"/>
      <c r="BA7" s="336"/>
      <c r="BB7" s="336"/>
      <c r="BC7" s="336"/>
      <c r="BD7" s="336"/>
      <c r="BE7" s="336"/>
      <c r="BF7" s="336"/>
      <c r="BG7" s="336"/>
      <c r="BH7" s="336"/>
      <c r="BI7" s="336"/>
      <c r="BJ7" s="336"/>
    </row>
    <row r="8" spans="1:62" x14ac:dyDescent="0.25">
      <c r="A8" s="337"/>
      <c r="B8" s="370"/>
      <c r="C8" s="370"/>
      <c r="D8" s="370"/>
      <c r="E8" s="370"/>
      <c r="F8" s="370"/>
      <c r="G8" s="370">
        <v>66804002</v>
      </c>
      <c r="H8" s="370" t="str">
        <f>IFERROR(VLOOKUP(G8,Database!A:D,2,FALSE),"FG not Found")</f>
        <v>LBL FT 12.25OZ SM MARSHMLW TPG</v>
      </c>
      <c r="I8" s="370"/>
      <c r="J8" s="370"/>
      <c r="K8" s="370"/>
      <c r="L8" s="370">
        <v>136500</v>
      </c>
      <c r="M8" s="371"/>
      <c r="N8" s="371"/>
      <c r="O8" s="371"/>
      <c r="P8" s="371"/>
      <c r="Q8" s="371"/>
      <c r="R8" s="371"/>
      <c r="S8" s="371"/>
      <c r="T8" s="336"/>
      <c r="U8" s="336"/>
      <c r="V8" s="336"/>
      <c r="W8" s="336"/>
      <c r="X8" s="336"/>
      <c r="Y8" s="336"/>
      <c r="Z8" s="336"/>
      <c r="AA8" s="336"/>
      <c r="AB8" s="336"/>
      <c r="AC8" s="336"/>
      <c r="AD8" s="336"/>
      <c r="AE8" s="336"/>
      <c r="AF8" s="336"/>
      <c r="AG8" s="336"/>
      <c r="AH8" s="336"/>
      <c r="AI8" s="336"/>
      <c r="AJ8" s="336"/>
      <c r="AK8" s="336"/>
      <c r="AL8" s="336"/>
      <c r="AM8" s="336"/>
      <c r="AN8" s="336"/>
      <c r="AO8" s="336"/>
      <c r="AP8" s="336"/>
      <c r="AQ8" s="336"/>
      <c r="AR8" s="336"/>
      <c r="AS8" s="336"/>
      <c r="AT8" s="336"/>
      <c r="AU8" s="336"/>
      <c r="AV8" s="336"/>
      <c r="AW8" s="336"/>
      <c r="AX8" s="336"/>
      <c r="AY8" s="336"/>
      <c r="AZ8" s="336"/>
      <c r="BA8" s="336"/>
      <c r="BB8" s="336"/>
      <c r="BC8" s="336"/>
      <c r="BD8" s="336"/>
      <c r="BE8" s="336"/>
      <c r="BF8" s="336"/>
      <c r="BG8" s="336"/>
      <c r="BH8" s="336"/>
      <c r="BI8" s="336"/>
      <c r="BJ8" s="336"/>
    </row>
    <row r="9" spans="1:62" x14ac:dyDescent="0.25">
      <c r="A9" s="337"/>
      <c r="B9" s="370"/>
      <c r="C9" s="370"/>
      <c r="D9" s="370"/>
      <c r="E9" s="370"/>
      <c r="F9" s="370"/>
      <c r="G9" s="370">
        <v>34960003</v>
      </c>
      <c r="H9" s="370" t="str">
        <f>IFERROR(VLOOKUP(G9,Database!A:D,2,FALSE),"FG not Found")</f>
        <v>EXP LBL BK 12.25 OZ SM MRSHMLW</v>
      </c>
      <c r="I9" s="370"/>
      <c r="J9" s="370"/>
      <c r="K9" s="370"/>
      <c r="L9" s="370">
        <v>800</v>
      </c>
      <c r="M9" s="371"/>
      <c r="N9" s="371"/>
      <c r="O9" s="371"/>
      <c r="P9" s="371"/>
      <c r="Q9" s="371"/>
      <c r="R9" s="371"/>
      <c r="S9" s="371"/>
      <c r="T9" s="336"/>
      <c r="U9" s="336"/>
      <c r="V9" s="336"/>
      <c r="W9" s="336"/>
      <c r="X9" s="336"/>
      <c r="Y9" s="336"/>
      <c r="Z9" s="336"/>
      <c r="AA9" s="336"/>
      <c r="AB9" s="336"/>
      <c r="AC9" s="336"/>
      <c r="AD9" s="336"/>
      <c r="AE9" s="336"/>
      <c r="AF9" s="336"/>
      <c r="AG9" s="336"/>
      <c r="AH9" s="336"/>
      <c r="AI9" s="336"/>
      <c r="AJ9" s="336"/>
      <c r="AK9" s="336"/>
      <c r="AL9" s="336"/>
      <c r="AM9" s="336"/>
      <c r="AN9" s="336"/>
      <c r="AO9" s="336"/>
      <c r="AP9" s="336"/>
      <c r="AQ9" s="336"/>
      <c r="AR9" s="336"/>
      <c r="AS9" s="336"/>
      <c r="AT9" s="336"/>
      <c r="AU9" s="336"/>
      <c r="AV9" s="336"/>
      <c r="AW9" s="336"/>
      <c r="AX9" s="336"/>
      <c r="AY9" s="336"/>
      <c r="AZ9" s="336"/>
      <c r="BA9" s="336"/>
      <c r="BB9" s="336"/>
      <c r="BC9" s="336"/>
      <c r="BD9" s="336"/>
      <c r="BE9" s="336"/>
      <c r="BF9" s="336"/>
      <c r="BG9" s="336"/>
      <c r="BH9" s="336"/>
      <c r="BI9" s="336"/>
      <c r="BJ9" s="336"/>
    </row>
    <row r="10" spans="1:62" x14ac:dyDescent="0.25">
      <c r="A10" s="337"/>
      <c r="B10" s="370"/>
      <c r="C10" s="370"/>
      <c r="D10" s="370"/>
      <c r="E10" s="370"/>
      <c r="F10" s="370"/>
      <c r="G10" s="370">
        <v>54273</v>
      </c>
      <c r="H10" s="370" t="str">
        <f>IFERROR(VLOOKUP(G10,Database!A:D,2,FALSE),"FG not Found")</f>
        <v>CELLULOSE AVICEL RC-591F</v>
      </c>
      <c r="I10" s="370"/>
      <c r="J10" s="370"/>
      <c r="K10" s="370"/>
      <c r="L10" s="370">
        <v>1544</v>
      </c>
      <c r="M10" s="371"/>
      <c r="N10" s="371"/>
      <c r="O10" s="371"/>
      <c r="P10" s="371"/>
      <c r="Q10" s="371"/>
      <c r="R10" s="371"/>
      <c r="S10" s="371"/>
      <c r="T10" s="336"/>
      <c r="U10" s="336"/>
      <c r="V10" s="336"/>
      <c r="W10" s="336"/>
      <c r="X10" s="336"/>
      <c r="Y10" s="336"/>
      <c r="Z10" s="336"/>
      <c r="AA10" s="336"/>
      <c r="AB10" s="336"/>
      <c r="AC10" s="336"/>
      <c r="AD10" s="336"/>
      <c r="AE10" s="336"/>
      <c r="AF10" s="336"/>
      <c r="AG10" s="336"/>
      <c r="AH10" s="336"/>
      <c r="AI10" s="336"/>
      <c r="AJ10" s="336"/>
      <c r="AK10" s="336"/>
      <c r="AL10" s="336"/>
      <c r="AM10" s="336"/>
      <c r="AN10" s="336"/>
      <c r="AO10" s="336"/>
      <c r="AP10" s="336"/>
      <c r="AQ10" s="336"/>
      <c r="AR10" s="336"/>
      <c r="AS10" s="336"/>
      <c r="AT10" s="336"/>
      <c r="AU10" s="336"/>
      <c r="AV10" s="336"/>
      <c r="AW10" s="336"/>
      <c r="AX10" s="336"/>
      <c r="AY10" s="336"/>
      <c r="AZ10" s="336"/>
      <c r="BA10" s="336"/>
      <c r="BB10" s="336"/>
      <c r="BC10" s="336"/>
      <c r="BD10" s="336"/>
      <c r="BE10" s="336"/>
      <c r="BF10" s="336"/>
      <c r="BG10" s="336"/>
      <c r="BH10" s="336"/>
      <c r="BI10" s="336"/>
      <c r="BJ10" s="336"/>
    </row>
    <row r="11" spans="1:62" x14ac:dyDescent="0.25">
      <c r="A11" s="337"/>
      <c r="B11" s="370"/>
      <c r="C11" s="370"/>
      <c r="D11" s="370"/>
      <c r="E11" s="370"/>
      <c r="F11" s="370"/>
      <c r="G11" s="370">
        <v>54185</v>
      </c>
      <c r="H11" s="370" t="str">
        <f>IFERROR(VLOOKUP(G11,Database!A:D,2,FALSE),"FG not Found")</f>
        <v>STARCH MIRA CLEER 340</v>
      </c>
      <c r="I11" s="370"/>
      <c r="J11" s="370"/>
      <c r="K11" s="370"/>
      <c r="L11" s="370">
        <v>1900</v>
      </c>
      <c r="M11" s="371"/>
      <c r="N11" s="371"/>
      <c r="O11" s="371"/>
      <c r="P11" s="371"/>
      <c r="Q11" s="371"/>
      <c r="R11" s="371"/>
      <c r="S11" s="371"/>
      <c r="T11" s="336"/>
      <c r="U11" s="336"/>
      <c r="V11" s="336"/>
      <c r="W11" s="336"/>
      <c r="X11" s="336"/>
      <c r="Y11" s="336"/>
      <c r="Z11" s="336"/>
      <c r="AA11" s="336"/>
      <c r="AB11" s="336"/>
      <c r="AC11" s="336"/>
      <c r="AD11" s="336"/>
      <c r="AE11" s="336"/>
      <c r="AF11" s="336"/>
      <c r="AG11" s="336"/>
      <c r="AH11" s="336"/>
      <c r="AI11" s="336"/>
      <c r="AJ11" s="336"/>
      <c r="AK11" s="336"/>
      <c r="AL11" s="336"/>
      <c r="AM11" s="336"/>
      <c r="AN11" s="336"/>
      <c r="AO11" s="336"/>
      <c r="AP11" s="336"/>
      <c r="AQ11" s="336"/>
      <c r="AR11" s="336"/>
      <c r="AS11" s="336"/>
      <c r="AT11" s="336"/>
      <c r="AU11" s="336"/>
      <c r="AV11" s="336"/>
      <c r="AW11" s="336"/>
      <c r="AX11" s="336"/>
      <c r="AY11" s="336"/>
      <c r="AZ11" s="336"/>
      <c r="BA11" s="336"/>
      <c r="BB11" s="336"/>
      <c r="BC11" s="336"/>
      <c r="BD11" s="336"/>
      <c r="BE11" s="336"/>
      <c r="BF11" s="336"/>
      <c r="BG11" s="336"/>
      <c r="BH11" s="336"/>
      <c r="BI11" s="336"/>
      <c r="BJ11" s="336"/>
    </row>
    <row r="12" spans="1:62" x14ac:dyDescent="0.25">
      <c r="A12" s="337"/>
      <c r="B12" s="370"/>
      <c r="C12" s="370"/>
      <c r="D12" s="370"/>
      <c r="E12" s="370"/>
      <c r="F12" s="370"/>
      <c r="G12" s="370">
        <v>54517</v>
      </c>
      <c r="H12" s="370" t="str">
        <f>IFERROR(VLOOKUP(G12,Database!A:D,2,FALSE),"FG not Found")</f>
        <v>COLOR TITANIUM DIOXIDE LIQUID</v>
      </c>
      <c r="I12" s="370"/>
      <c r="J12" s="370"/>
      <c r="K12" s="370"/>
      <c r="L12" s="370">
        <v>2300</v>
      </c>
      <c r="M12" s="371"/>
      <c r="N12" s="371"/>
      <c r="O12" s="371"/>
      <c r="P12" s="371"/>
      <c r="Q12" s="371"/>
      <c r="R12" s="371"/>
      <c r="S12" s="371"/>
      <c r="T12" s="336"/>
      <c r="U12" s="336"/>
      <c r="V12" s="336"/>
      <c r="W12" s="336"/>
      <c r="X12" s="336"/>
      <c r="Y12" s="336"/>
      <c r="Z12" s="336"/>
      <c r="AA12" s="336"/>
      <c r="AB12" s="336"/>
      <c r="AC12" s="336"/>
      <c r="AD12" s="336"/>
      <c r="AE12" s="336"/>
      <c r="AF12" s="336"/>
      <c r="AG12" s="336"/>
      <c r="AH12" s="336"/>
      <c r="AI12" s="336"/>
      <c r="AJ12" s="336"/>
      <c r="AK12" s="336"/>
      <c r="AL12" s="336"/>
      <c r="AM12" s="336"/>
      <c r="AN12" s="336"/>
      <c r="AO12" s="336"/>
      <c r="AP12" s="336"/>
      <c r="AQ12" s="336"/>
      <c r="AR12" s="336"/>
      <c r="AS12" s="336"/>
      <c r="AT12" s="336"/>
      <c r="AU12" s="336"/>
      <c r="AV12" s="336"/>
      <c r="AW12" s="336"/>
      <c r="AX12" s="336"/>
      <c r="AY12" s="336"/>
      <c r="AZ12" s="336"/>
      <c r="BA12" s="336"/>
      <c r="BB12" s="336"/>
      <c r="BC12" s="336"/>
      <c r="BD12" s="336"/>
      <c r="BE12" s="336"/>
      <c r="BF12" s="336"/>
      <c r="BG12" s="336"/>
      <c r="BH12" s="336"/>
      <c r="BI12" s="336"/>
      <c r="BJ12" s="336"/>
    </row>
    <row r="13" spans="1:62" x14ac:dyDescent="0.25">
      <c r="A13" s="337"/>
      <c r="B13" s="370"/>
      <c r="C13" s="370"/>
      <c r="D13" s="370"/>
      <c r="E13" s="370"/>
      <c r="F13" s="370"/>
      <c r="G13" s="370">
        <v>72567001</v>
      </c>
      <c r="H13" s="370" t="str">
        <f>IFERROR(VLOOKUP(G13,Database!A:D,2,FALSE),"FG not Found")</f>
        <v>CLOSURE MET 53 MM  LT BLUE ICT</v>
      </c>
      <c r="I13" s="370"/>
      <c r="J13" s="370"/>
      <c r="K13" s="370"/>
      <c r="L13" s="370">
        <v>17214</v>
      </c>
      <c r="M13" s="371"/>
      <c r="N13" s="371"/>
      <c r="O13" s="371"/>
      <c r="P13" s="371"/>
      <c r="Q13" s="371"/>
      <c r="R13" s="371">
        <v>5</v>
      </c>
      <c r="S13" s="371"/>
      <c r="T13" s="336"/>
      <c r="U13" s="336"/>
      <c r="V13" s="336"/>
      <c r="W13" s="336"/>
      <c r="X13" s="336"/>
      <c r="Y13" s="336"/>
      <c r="Z13" s="336"/>
      <c r="AA13" s="336"/>
      <c r="AB13" s="336"/>
      <c r="AC13" s="336"/>
      <c r="AD13" s="336"/>
      <c r="AE13" s="336"/>
      <c r="AF13" s="336"/>
      <c r="AG13" s="336"/>
      <c r="AH13" s="336"/>
      <c r="AI13" s="336"/>
      <c r="AJ13" s="336"/>
      <c r="AK13" s="336"/>
      <c r="AL13" s="336"/>
      <c r="AM13" s="336"/>
      <c r="AN13" s="336"/>
      <c r="AO13" s="336"/>
      <c r="AP13" s="336"/>
      <c r="AQ13" s="336"/>
      <c r="AR13" s="336"/>
      <c r="AS13" s="336"/>
      <c r="AT13" s="336"/>
      <c r="AU13" s="336"/>
      <c r="AV13" s="336"/>
      <c r="AW13" s="336"/>
      <c r="AX13" s="336"/>
      <c r="AY13" s="336"/>
      <c r="AZ13" s="336"/>
      <c r="BA13" s="336"/>
      <c r="BB13" s="336"/>
      <c r="BC13" s="336"/>
      <c r="BD13" s="336"/>
      <c r="BE13" s="336"/>
      <c r="BF13" s="336"/>
      <c r="BG13" s="336"/>
      <c r="BH13" s="336"/>
      <c r="BI13" s="336"/>
      <c r="BJ13" s="336"/>
    </row>
    <row r="14" spans="1:62" s="266" customFormat="1" x14ac:dyDescent="0.25">
      <c r="A14" s="337"/>
      <c r="B14" s="338">
        <v>43789</v>
      </c>
      <c r="C14" s="337">
        <v>2379556</v>
      </c>
      <c r="D14" s="337" t="s">
        <v>3056</v>
      </c>
      <c r="E14" s="337" t="s">
        <v>3057</v>
      </c>
      <c r="F14" s="337"/>
      <c r="G14" s="337" t="s">
        <v>3062</v>
      </c>
      <c r="H14" s="337" t="str">
        <f>IFERROR(VLOOKUP(G14,Database!A:D,2,FALSE),"FG not Found")</f>
        <v>GENERIC  DESCRIPTION FOR ITEMS SENT</v>
      </c>
      <c r="I14" s="337"/>
      <c r="J14" s="337"/>
      <c r="K14" s="337"/>
      <c r="L14" s="337"/>
      <c r="M14" s="336"/>
      <c r="N14" s="336"/>
      <c r="O14" s="336"/>
      <c r="P14" s="336"/>
      <c r="Q14" s="336"/>
      <c r="R14" s="336">
        <v>1</v>
      </c>
      <c r="S14" s="336" t="s">
        <v>3155</v>
      </c>
      <c r="T14" s="336"/>
      <c r="U14" s="336"/>
      <c r="V14" s="336"/>
      <c r="W14" s="336"/>
      <c r="X14" s="336"/>
      <c r="Y14" s="336"/>
      <c r="Z14" s="336"/>
      <c r="AA14" s="336"/>
      <c r="AB14" s="336"/>
      <c r="AC14" s="336"/>
      <c r="AD14" s="336"/>
      <c r="AE14" s="336"/>
      <c r="AF14" s="336"/>
      <c r="AG14" s="336"/>
      <c r="AH14" s="336"/>
      <c r="AI14" s="336"/>
      <c r="AJ14" s="336"/>
      <c r="AK14" s="336"/>
      <c r="AL14" s="336"/>
      <c r="AM14" s="336"/>
      <c r="AN14" s="336"/>
      <c r="AO14" s="336"/>
      <c r="AP14" s="336"/>
      <c r="AQ14" s="336"/>
      <c r="AR14" s="336"/>
      <c r="AS14" s="336"/>
      <c r="AT14" s="336"/>
      <c r="AU14" s="336"/>
      <c r="AV14" s="336"/>
      <c r="AW14" s="336"/>
      <c r="AX14" s="336"/>
      <c r="AY14" s="336"/>
      <c r="AZ14" s="336"/>
      <c r="BA14" s="336"/>
      <c r="BB14" s="336"/>
      <c r="BC14" s="336"/>
      <c r="BD14" s="336"/>
      <c r="BE14" s="336"/>
      <c r="BF14" s="336"/>
      <c r="BG14" s="336"/>
      <c r="BH14" s="336"/>
      <c r="BI14" s="336"/>
      <c r="BJ14" s="336"/>
    </row>
    <row r="15" spans="1:62" s="266" customFormat="1" x14ac:dyDescent="0.25">
      <c r="A15" s="337"/>
      <c r="B15" s="491"/>
      <c r="C15" s="491"/>
      <c r="D15" s="491"/>
      <c r="E15" s="491"/>
      <c r="F15" s="491"/>
      <c r="G15" s="491"/>
      <c r="H15" s="491" t="str">
        <f>IFERROR(VLOOKUP(G15,Database!A:D,2,FALSE),"FG not Found")</f>
        <v>FG not Found</v>
      </c>
      <c r="I15" s="491"/>
      <c r="J15" s="491"/>
      <c r="K15" s="491"/>
      <c r="L15" s="491"/>
      <c r="M15" s="492"/>
      <c r="N15" s="492"/>
      <c r="O15" s="492"/>
      <c r="P15" s="492"/>
      <c r="Q15" s="492"/>
      <c r="R15" s="492"/>
      <c r="S15" s="492"/>
      <c r="T15" s="336"/>
      <c r="U15" s="336"/>
      <c r="V15" s="336"/>
      <c r="W15" s="336"/>
      <c r="X15" s="336"/>
      <c r="Y15" s="336"/>
      <c r="Z15" s="336"/>
      <c r="AA15" s="336"/>
      <c r="AB15" s="336"/>
      <c r="AC15" s="336"/>
      <c r="AD15" s="336"/>
      <c r="AE15" s="336"/>
      <c r="AF15" s="336"/>
      <c r="AG15" s="336"/>
      <c r="AH15" s="336"/>
      <c r="AI15" s="336"/>
      <c r="AJ15" s="336"/>
      <c r="AK15" s="336"/>
      <c r="AL15" s="336"/>
      <c r="AM15" s="336"/>
      <c r="AN15" s="336"/>
      <c r="AO15" s="336"/>
      <c r="AP15" s="336"/>
      <c r="AQ15" s="336"/>
      <c r="AR15" s="336"/>
      <c r="AS15" s="336"/>
      <c r="AT15" s="336"/>
      <c r="AU15" s="336"/>
      <c r="AV15" s="336"/>
      <c r="AW15" s="336"/>
      <c r="AX15" s="336"/>
      <c r="AY15" s="336"/>
      <c r="AZ15" s="336"/>
      <c r="BA15" s="336"/>
      <c r="BB15" s="336"/>
      <c r="BC15" s="336"/>
      <c r="BD15" s="336"/>
      <c r="BE15" s="336"/>
      <c r="BF15" s="336"/>
      <c r="BG15" s="336"/>
      <c r="BH15" s="336"/>
      <c r="BI15" s="336"/>
      <c r="BJ15" s="336"/>
    </row>
    <row r="16" spans="1:62" s="266" customFormat="1" x14ac:dyDescent="0.25">
      <c r="A16" s="337"/>
      <c r="B16" s="491"/>
      <c r="C16" s="491"/>
      <c r="D16" s="491"/>
      <c r="E16" s="491"/>
      <c r="F16" s="491"/>
      <c r="G16" s="491"/>
      <c r="H16" s="491" t="str">
        <f>IFERROR(VLOOKUP(G16,Database!A:D,2,FALSE),"FG not Found")</f>
        <v>FG not Found</v>
      </c>
      <c r="I16" s="491"/>
      <c r="J16" s="491"/>
      <c r="K16" s="491"/>
      <c r="L16" s="491"/>
      <c r="M16" s="492"/>
      <c r="N16" s="492"/>
      <c r="O16" s="492"/>
      <c r="P16" s="492"/>
      <c r="Q16" s="492"/>
      <c r="R16" s="492"/>
      <c r="S16" s="492"/>
      <c r="T16" s="336"/>
      <c r="U16" s="336"/>
      <c r="V16" s="336"/>
      <c r="W16" s="336"/>
      <c r="X16" s="336"/>
      <c r="Y16" s="336"/>
      <c r="Z16" s="336"/>
      <c r="AA16" s="336"/>
      <c r="AB16" s="336"/>
      <c r="AC16" s="336"/>
      <c r="AD16" s="336"/>
      <c r="AE16" s="336"/>
      <c r="AF16" s="336"/>
      <c r="AG16" s="336"/>
      <c r="AH16" s="336"/>
      <c r="AI16" s="336"/>
      <c r="AJ16" s="336"/>
      <c r="AK16" s="336"/>
      <c r="AL16" s="336"/>
      <c r="AM16" s="336"/>
      <c r="AN16" s="336"/>
      <c r="AO16" s="336"/>
      <c r="AP16" s="336"/>
      <c r="AQ16" s="336"/>
      <c r="AR16" s="336"/>
      <c r="AS16" s="336"/>
      <c r="AT16" s="336"/>
      <c r="AU16" s="336"/>
      <c r="AV16" s="336"/>
      <c r="AW16" s="336"/>
      <c r="AX16" s="336"/>
      <c r="AY16" s="336"/>
      <c r="AZ16" s="336"/>
      <c r="BA16" s="336"/>
      <c r="BB16" s="336"/>
      <c r="BC16" s="336"/>
      <c r="BD16" s="336"/>
      <c r="BE16" s="336"/>
      <c r="BF16" s="336"/>
      <c r="BG16" s="336"/>
      <c r="BH16" s="336"/>
      <c r="BI16" s="336"/>
      <c r="BJ16" s="336"/>
    </row>
    <row r="17" spans="1:62" s="266" customFormat="1" x14ac:dyDescent="0.25">
      <c r="A17" s="337"/>
      <c r="B17" s="493">
        <v>42346</v>
      </c>
      <c r="C17" s="491">
        <v>30204150</v>
      </c>
      <c r="D17" s="491" t="s">
        <v>3056</v>
      </c>
      <c r="E17" s="491" t="s">
        <v>3504</v>
      </c>
      <c r="F17" s="491"/>
      <c r="G17" s="491">
        <v>100804</v>
      </c>
      <c r="H17" s="370" t="str">
        <f>IFERROR(VLOOKUP(G17,Database!A:D,2,FALSE),"FG not Found")</f>
        <v>CHOCOLATE SLURRY</v>
      </c>
      <c r="I17" s="491"/>
      <c r="J17" s="491"/>
      <c r="K17" s="491" t="s">
        <v>3505</v>
      </c>
      <c r="L17" s="491">
        <v>32081</v>
      </c>
      <c r="M17" s="492" t="s">
        <v>3519</v>
      </c>
      <c r="N17" s="492"/>
      <c r="O17" s="492"/>
      <c r="P17" s="492"/>
      <c r="Q17" s="492" t="s">
        <v>3506</v>
      </c>
      <c r="R17" s="492"/>
      <c r="S17" s="492"/>
      <c r="T17" s="336"/>
      <c r="U17" s="336"/>
      <c r="V17" s="336"/>
      <c r="W17" s="336"/>
      <c r="X17" s="336"/>
      <c r="Y17" s="336"/>
      <c r="Z17" s="336"/>
      <c r="AA17" s="336"/>
      <c r="AB17" s="336"/>
      <c r="AC17" s="336"/>
      <c r="AD17" s="336"/>
      <c r="AE17" s="336"/>
      <c r="AF17" s="336"/>
      <c r="AG17" s="336"/>
      <c r="AH17" s="336"/>
      <c r="AI17" s="336"/>
      <c r="AJ17" s="336"/>
      <c r="AK17" s="336"/>
      <c r="AL17" s="336"/>
      <c r="AM17" s="336"/>
      <c r="AN17" s="336"/>
      <c r="AO17" s="336"/>
      <c r="AP17" s="336"/>
      <c r="AQ17" s="336"/>
      <c r="AR17" s="336"/>
      <c r="AS17" s="336"/>
      <c r="AT17" s="336"/>
      <c r="AU17" s="336"/>
      <c r="AV17" s="336"/>
      <c r="AW17" s="336"/>
      <c r="AX17" s="336"/>
      <c r="AY17" s="336"/>
      <c r="AZ17" s="336"/>
      <c r="BA17" s="336"/>
      <c r="BB17" s="336"/>
      <c r="BC17" s="336"/>
      <c r="BD17" s="336"/>
      <c r="BE17" s="336"/>
      <c r="BF17" s="336"/>
      <c r="BG17" s="336"/>
      <c r="BH17" s="336"/>
      <c r="BI17" s="336"/>
      <c r="BJ17" s="336"/>
    </row>
    <row r="18" spans="1:62" s="266" customFormat="1" x14ac:dyDescent="0.25">
      <c r="A18" s="337"/>
      <c r="B18" s="491"/>
      <c r="C18" s="491"/>
      <c r="D18" s="491"/>
      <c r="E18" s="491"/>
      <c r="F18" s="491"/>
      <c r="G18" s="491"/>
      <c r="H18" s="491" t="str">
        <f>IFERROR(VLOOKUP(G18,Database!A:D,2,FALSE),"FG not Found")</f>
        <v>FG not Found</v>
      </c>
      <c r="I18" s="491"/>
      <c r="J18" s="491"/>
      <c r="K18" s="491"/>
      <c r="L18" s="491"/>
      <c r="M18" s="492" t="s">
        <v>3520</v>
      </c>
      <c r="N18" s="492"/>
      <c r="O18" s="492"/>
      <c r="P18" s="492"/>
      <c r="Q18" s="492"/>
      <c r="R18" s="492"/>
      <c r="S18" s="492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6"/>
      <c r="AF18" s="336"/>
      <c r="AG18" s="336"/>
      <c r="AH18" s="336"/>
      <c r="AI18" s="336"/>
      <c r="AJ18" s="336"/>
      <c r="AK18" s="336"/>
      <c r="AL18" s="336"/>
      <c r="AM18" s="336"/>
      <c r="AN18" s="336"/>
      <c r="AO18" s="336"/>
      <c r="AP18" s="336"/>
      <c r="AQ18" s="336"/>
      <c r="AR18" s="336"/>
      <c r="AS18" s="336"/>
      <c r="AT18" s="336"/>
      <c r="AU18" s="336"/>
      <c r="AV18" s="336"/>
      <c r="AW18" s="336"/>
      <c r="AX18" s="336"/>
      <c r="AY18" s="336"/>
      <c r="AZ18" s="336"/>
      <c r="BA18" s="336"/>
      <c r="BB18" s="336"/>
      <c r="BC18" s="336"/>
      <c r="BD18" s="336"/>
      <c r="BE18" s="336"/>
      <c r="BF18" s="336"/>
      <c r="BG18" s="336"/>
      <c r="BH18" s="336"/>
      <c r="BI18" s="336"/>
      <c r="BJ18" s="336"/>
    </row>
    <row r="19" spans="1:62" s="266" customFormat="1" x14ac:dyDescent="0.25">
      <c r="A19" s="337"/>
      <c r="B19" s="491"/>
      <c r="C19" s="491"/>
      <c r="D19" s="491"/>
      <c r="E19" s="491"/>
      <c r="F19" s="491"/>
      <c r="G19" s="491"/>
      <c r="H19" s="491" t="str">
        <f>IFERROR(VLOOKUP(G19,Database!A:D,2,FALSE),"FG not Found")</f>
        <v>FG not Found</v>
      </c>
      <c r="I19" s="491"/>
      <c r="J19" s="491"/>
      <c r="K19" s="491"/>
      <c r="L19" s="491"/>
      <c r="M19" s="492"/>
      <c r="N19" s="492"/>
      <c r="O19" s="492"/>
      <c r="P19" s="492"/>
      <c r="Q19" s="492"/>
      <c r="R19" s="492"/>
      <c r="S19" s="492"/>
      <c r="T19" s="336"/>
      <c r="U19" s="336"/>
      <c r="V19" s="336"/>
      <c r="W19" s="336"/>
      <c r="X19" s="336"/>
      <c r="Y19" s="336"/>
      <c r="Z19" s="336"/>
      <c r="AA19" s="336"/>
      <c r="AB19" s="336"/>
      <c r="AC19" s="336"/>
      <c r="AD19" s="336"/>
      <c r="AE19" s="336"/>
      <c r="AF19" s="336"/>
      <c r="AG19" s="336"/>
      <c r="AH19" s="336"/>
      <c r="AI19" s="336"/>
      <c r="AJ19" s="336"/>
      <c r="AK19" s="336"/>
      <c r="AL19" s="336"/>
      <c r="AM19" s="336"/>
      <c r="AN19" s="336"/>
      <c r="AO19" s="336"/>
      <c r="AP19" s="336"/>
      <c r="AQ19" s="336"/>
      <c r="AR19" s="336"/>
      <c r="AS19" s="336"/>
      <c r="AT19" s="336"/>
      <c r="AU19" s="336"/>
      <c r="AV19" s="336"/>
      <c r="AW19" s="336"/>
      <c r="AX19" s="336"/>
      <c r="AY19" s="336"/>
      <c r="AZ19" s="336"/>
      <c r="BA19" s="336"/>
      <c r="BB19" s="336"/>
      <c r="BC19" s="336"/>
      <c r="BD19" s="336"/>
      <c r="BE19" s="336"/>
      <c r="BF19" s="336"/>
      <c r="BG19" s="336"/>
      <c r="BH19" s="336"/>
      <c r="BI19" s="336"/>
      <c r="BJ19" s="336"/>
    </row>
    <row r="20" spans="1:62" x14ac:dyDescent="0.25">
      <c r="A20" s="337"/>
      <c r="T20" s="336"/>
      <c r="U20" s="336"/>
      <c r="V20" s="336"/>
      <c r="W20" s="336"/>
      <c r="X20" s="336"/>
      <c r="Y20" s="336"/>
      <c r="Z20" s="336"/>
      <c r="AA20" s="336"/>
      <c r="AB20" s="336"/>
      <c r="AC20" s="336"/>
      <c r="AD20" s="336"/>
      <c r="AE20" s="336"/>
      <c r="AF20" s="336"/>
      <c r="AG20" s="336"/>
      <c r="AH20" s="336"/>
      <c r="AI20" s="336"/>
      <c r="AJ20" s="336"/>
      <c r="AK20" s="336"/>
      <c r="AL20" s="336"/>
      <c r="AM20" s="336"/>
      <c r="AN20" s="336"/>
      <c r="AO20" s="336"/>
      <c r="AP20" s="336"/>
      <c r="AQ20" s="336"/>
      <c r="AR20" s="336"/>
      <c r="AS20" s="336"/>
      <c r="AT20" s="336"/>
      <c r="AU20" s="336"/>
      <c r="AV20" s="336"/>
      <c r="AW20" s="336"/>
      <c r="AX20" s="336"/>
      <c r="AY20" s="336"/>
      <c r="AZ20" s="336"/>
      <c r="BA20" s="336"/>
      <c r="BB20" s="336"/>
      <c r="BC20" s="336"/>
      <c r="BD20" s="336"/>
      <c r="BE20" s="336"/>
      <c r="BF20" s="336"/>
      <c r="BG20" s="336"/>
      <c r="BH20" s="336"/>
      <c r="BI20" s="336"/>
      <c r="BJ20" s="336"/>
    </row>
    <row r="21" spans="1:62" x14ac:dyDescent="0.25">
      <c r="A21" s="337"/>
      <c r="B21" s="338">
        <v>42348</v>
      </c>
      <c r="C21" s="337">
        <v>30205954</v>
      </c>
      <c r="D21" s="337" t="s">
        <v>3056</v>
      </c>
      <c r="E21" s="337" t="s">
        <v>3057</v>
      </c>
      <c r="F21" s="337"/>
      <c r="G21" s="337">
        <v>56031</v>
      </c>
      <c r="H21" s="337" t="str">
        <f>IFERROR(VLOOKUP(G21,Database!A:D,2,FALSE),"FG not Found")</f>
        <v>CLOSURE MET 53 MM ORANGE GING</v>
      </c>
      <c r="I21" s="337" t="s">
        <v>3058</v>
      </c>
      <c r="L21" s="337">
        <v>78599</v>
      </c>
      <c r="M21" s="336" t="s">
        <v>3056</v>
      </c>
      <c r="N21" s="336"/>
      <c r="O21" s="336"/>
      <c r="P21" s="336" t="s">
        <v>3513</v>
      </c>
      <c r="Q21" s="336"/>
      <c r="R21" s="336">
        <v>3</v>
      </c>
      <c r="S21" s="336" t="s">
        <v>3509</v>
      </c>
      <c r="T21" s="336" t="s">
        <v>3510</v>
      </c>
      <c r="U21" s="336"/>
      <c r="V21" s="336"/>
      <c r="W21" s="336"/>
      <c r="X21" s="336"/>
      <c r="Y21" s="336"/>
      <c r="Z21" s="336"/>
      <c r="AA21" s="336"/>
      <c r="AB21" s="336"/>
      <c r="AC21" s="336"/>
      <c r="AD21" s="336"/>
      <c r="AE21" s="336"/>
      <c r="AF21" s="336"/>
      <c r="AG21" s="336"/>
      <c r="AH21" s="336"/>
      <c r="AI21" s="336"/>
      <c r="AJ21" s="336"/>
      <c r="AK21" s="336"/>
      <c r="AL21" s="336"/>
      <c r="AM21" s="336"/>
      <c r="AN21" s="336"/>
      <c r="AO21" s="336"/>
      <c r="AP21" s="336"/>
      <c r="AQ21" s="336"/>
      <c r="AR21" s="336"/>
      <c r="AS21" s="336"/>
      <c r="AT21" s="336"/>
      <c r="AU21" s="336"/>
      <c r="AV21" s="336"/>
      <c r="AW21" s="336"/>
      <c r="AX21" s="336"/>
      <c r="AY21" s="336"/>
      <c r="AZ21" s="336"/>
      <c r="BA21" s="336"/>
      <c r="BB21" s="336"/>
      <c r="BC21" s="336"/>
      <c r="BD21" s="336"/>
      <c r="BE21" s="336"/>
      <c r="BF21" s="336"/>
      <c r="BG21" s="336"/>
      <c r="BH21" s="336"/>
      <c r="BI21" s="336"/>
      <c r="BJ21" s="336"/>
    </row>
    <row r="22" spans="1:62" x14ac:dyDescent="0.25">
      <c r="A22" s="337"/>
      <c r="B22" s="337" t="s">
        <v>3518</v>
      </c>
      <c r="C22" s="337">
        <v>30207791</v>
      </c>
      <c r="D22" s="337"/>
      <c r="E22" s="337" t="s">
        <v>3057</v>
      </c>
      <c r="F22" s="337"/>
      <c r="G22" s="337">
        <v>56034</v>
      </c>
      <c r="H22" s="337" t="str">
        <f>IFERROR(VLOOKUP(G22,Database!A:D,2,FALSE),"FG not Found")</f>
        <v>CLSUR MET 53MM APLBTR BRN GING</v>
      </c>
      <c r="I22" s="337" t="s">
        <v>3058</v>
      </c>
      <c r="J22" s="337"/>
      <c r="K22" s="337"/>
      <c r="L22" s="337">
        <v>45590</v>
      </c>
      <c r="M22" s="336"/>
      <c r="N22" s="336"/>
      <c r="O22" s="336"/>
      <c r="P22" s="336" t="s">
        <v>3514</v>
      </c>
      <c r="Q22" s="336"/>
      <c r="R22" s="336"/>
      <c r="S22" s="336" t="s">
        <v>3511</v>
      </c>
      <c r="T22" s="336"/>
      <c r="U22" s="336"/>
      <c r="V22" s="336"/>
      <c r="W22" s="336"/>
      <c r="X22" s="336"/>
      <c r="Y22" s="336"/>
      <c r="Z22" s="336"/>
      <c r="AA22" s="336"/>
      <c r="AB22" s="336"/>
      <c r="AC22" s="336"/>
      <c r="AD22" s="336"/>
      <c r="AE22" s="336"/>
      <c r="AF22" s="336"/>
      <c r="AG22" s="336"/>
      <c r="AH22" s="336"/>
      <c r="AI22" s="336"/>
      <c r="AJ22" s="336"/>
      <c r="AK22" s="336"/>
      <c r="AL22" s="336"/>
      <c r="AM22" s="336"/>
      <c r="AN22" s="336"/>
      <c r="AO22" s="336"/>
      <c r="AP22" s="336"/>
      <c r="AQ22" s="336"/>
      <c r="AR22" s="336"/>
      <c r="AS22" s="336"/>
      <c r="AT22" s="336"/>
      <c r="AU22" s="336"/>
      <c r="AV22" s="336"/>
      <c r="AW22" s="336"/>
      <c r="AX22" s="336"/>
      <c r="AY22" s="336"/>
      <c r="AZ22" s="336"/>
      <c r="BA22" s="336"/>
      <c r="BB22" s="336"/>
      <c r="BC22" s="336"/>
      <c r="BD22" s="336"/>
      <c r="BE22" s="336"/>
      <c r="BF22" s="336"/>
      <c r="BG22" s="336"/>
      <c r="BH22" s="336"/>
      <c r="BI22" s="336"/>
      <c r="BJ22" s="336"/>
    </row>
    <row r="23" spans="1:62" x14ac:dyDescent="0.25">
      <c r="A23" s="337"/>
      <c r="B23" s="337"/>
      <c r="C23" s="337"/>
      <c r="D23" s="337"/>
      <c r="E23" s="337"/>
      <c r="F23" s="337" t="s">
        <v>3508</v>
      </c>
      <c r="G23" s="337">
        <v>61246001</v>
      </c>
      <c r="H23" s="337" t="str">
        <f>IFERROR(VLOOKUP(G23,Database!A:D,2,FALSE),"FG not Found")</f>
        <v>CLSUR PLAS 33 MM SQZ TPG BRN</v>
      </c>
      <c r="I23" s="337"/>
      <c r="J23" s="337"/>
      <c r="K23" s="337"/>
      <c r="L23" s="337">
        <v>200</v>
      </c>
      <c r="M23" s="336" t="s">
        <v>3056</v>
      </c>
      <c r="N23" s="336"/>
      <c r="O23" s="336"/>
      <c r="P23" s="336"/>
      <c r="Q23" s="336"/>
      <c r="R23" s="336">
        <v>1</v>
      </c>
      <c r="S23" s="336" t="s">
        <v>3512</v>
      </c>
      <c r="T23" s="336"/>
      <c r="U23" s="336"/>
      <c r="V23" s="336"/>
      <c r="W23" s="336"/>
      <c r="X23" s="336"/>
      <c r="Y23" s="336"/>
      <c r="Z23" s="336"/>
      <c r="AA23" s="336"/>
      <c r="AB23" s="336"/>
      <c r="AC23" s="336"/>
      <c r="AD23" s="336"/>
      <c r="AE23" s="336"/>
      <c r="AF23" s="336"/>
      <c r="AG23" s="336"/>
      <c r="AH23" s="336"/>
      <c r="AI23" s="336"/>
      <c r="AJ23" s="336"/>
      <c r="AK23" s="336"/>
      <c r="AL23" s="336"/>
      <c r="AM23" s="336"/>
      <c r="AN23" s="336"/>
      <c r="AO23" s="336"/>
      <c r="AP23" s="336"/>
      <c r="AQ23" s="336"/>
      <c r="AR23" s="336"/>
      <c r="AS23" s="336"/>
      <c r="AT23" s="336"/>
      <c r="AU23" s="336"/>
      <c r="AV23" s="336"/>
      <c r="AW23" s="336"/>
      <c r="AX23" s="336"/>
      <c r="AY23" s="336"/>
      <c r="AZ23" s="336"/>
      <c r="BA23" s="336"/>
      <c r="BB23" s="336"/>
      <c r="BC23" s="336"/>
      <c r="BD23" s="336"/>
      <c r="BE23" s="336"/>
      <c r="BF23" s="336"/>
      <c r="BG23" s="336"/>
      <c r="BH23" s="336"/>
      <c r="BI23" s="336"/>
      <c r="BJ23" s="336"/>
    </row>
    <row r="24" spans="1:62" x14ac:dyDescent="0.25">
      <c r="A24" s="337"/>
      <c r="B24" s="337"/>
      <c r="C24" s="337"/>
      <c r="D24" s="337"/>
      <c r="E24" s="337"/>
      <c r="F24" s="337"/>
      <c r="G24" s="337">
        <v>89126001</v>
      </c>
      <c r="H24" s="337" t="str">
        <f>IFERROR(VLOOKUP(G24,Database!A:D,2,FALSE),"FG not Found")</f>
        <v>CLSUR PLAS 28 MM MGSHL BROWN</v>
      </c>
      <c r="I24" s="337"/>
      <c r="J24" s="337"/>
      <c r="K24" s="337"/>
      <c r="L24" s="337">
        <v>200</v>
      </c>
      <c r="M24" s="336"/>
      <c r="N24" s="336"/>
      <c r="O24" s="336"/>
      <c r="P24" s="336"/>
      <c r="Q24" s="336"/>
      <c r="R24" s="336"/>
      <c r="S24" s="336"/>
      <c r="T24" s="336"/>
      <c r="U24" s="336"/>
      <c r="V24" s="336"/>
      <c r="W24" s="336"/>
      <c r="X24" s="336"/>
      <c r="Y24" s="336"/>
      <c r="Z24" s="336"/>
      <c r="AA24" s="336"/>
      <c r="AB24" s="336"/>
      <c r="AC24" s="336"/>
      <c r="AD24" s="336"/>
      <c r="AE24" s="336"/>
      <c r="AF24" s="336"/>
      <c r="AG24" s="336"/>
      <c r="AH24" s="336"/>
      <c r="AI24" s="336"/>
      <c r="AJ24" s="336"/>
      <c r="AK24" s="336"/>
      <c r="AL24" s="336"/>
      <c r="AM24" s="336"/>
      <c r="AN24" s="336"/>
      <c r="AO24" s="336"/>
      <c r="AP24" s="336"/>
      <c r="AQ24" s="336"/>
      <c r="AR24" s="336"/>
      <c r="AS24" s="336"/>
      <c r="AT24" s="336"/>
      <c r="AU24" s="336"/>
      <c r="AV24" s="336"/>
      <c r="AW24" s="336"/>
      <c r="AX24" s="336"/>
      <c r="AY24" s="336"/>
      <c r="AZ24" s="336"/>
      <c r="BA24" s="336"/>
      <c r="BB24" s="336"/>
      <c r="BC24" s="336"/>
      <c r="BD24" s="336"/>
      <c r="BE24" s="336"/>
      <c r="BF24" s="336"/>
      <c r="BG24" s="336"/>
      <c r="BH24" s="336"/>
      <c r="BI24" s="336"/>
      <c r="BJ24" s="336"/>
    </row>
    <row r="25" spans="1:62" x14ac:dyDescent="0.25">
      <c r="A25" s="337"/>
      <c r="B25" s="337"/>
      <c r="C25" s="337"/>
      <c r="D25" s="337"/>
      <c r="E25" s="337"/>
      <c r="F25" s="337"/>
      <c r="G25" s="337">
        <v>72803001</v>
      </c>
      <c r="H25" s="337" t="str">
        <f>IFERROR(VLOOKUP(G25,Database!A:D,2,FALSE),"FG not Found")</f>
        <v>BTL 15.5 OZ MICRO SQZ LGT BRWN</v>
      </c>
      <c r="I25" s="337"/>
      <c r="J25" s="337"/>
      <c r="K25" s="337"/>
      <c r="L25" s="337">
        <v>200</v>
      </c>
      <c r="M25" s="336"/>
      <c r="N25" s="336"/>
      <c r="O25" s="336"/>
      <c r="P25" s="336"/>
      <c r="Q25" s="336"/>
      <c r="R25" s="336"/>
      <c r="S25" s="336"/>
      <c r="T25" s="336"/>
      <c r="U25" s="336"/>
      <c r="V25" s="336"/>
      <c r="W25" s="336"/>
      <c r="X25" s="336"/>
      <c r="Y25" s="336"/>
      <c r="Z25" s="336"/>
      <c r="AA25" s="336"/>
      <c r="AB25" s="336"/>
      <c r="AC25" s="336"/>
      <c r="AD25" s="336"/>
      <c r="AE25" s="336"/>
      <c r="AF25" s="336"/>
      <c r="AG25" s="336"/>
      <c r="AH25" s="336"/>
      <c r="AI25" s="336"/>
      <c r="AJ25" s="336"/>
      <c r="AK25" s="336"/>
      <c r="AL25" s="336"/>
      <c r="AM25" s="336"/>
      <c r="AN25" s="336"/>
      <c r="AO25" s="336"/>
      <c r="AP25" s="336"/>
      <c r="AQ25" s="336"/>
      <c r="AR25" s="336"/>
      <c r="AS25" s="336"/>
      <c r="AT25" s="336"/>
      <c r="AU25" s="336"/>
      <c r="AV25" s="336"/>
      <c r="AW25" s="336"/>
      <c r="AX25" s="336"/>
      <c r="AY25" s="336"/>
      <c r="AZ25" s="336"/>
      <c r="BA25" s="336"/>
      <c r="BB25" s="336"/>
      <c r="BC25" s="336"/>
      <c r="BD25" s="336"/>
      <c r="BE25" s="336"/>
      <c r="BF25" s="336"/>
      <c r="BG25" s="336"/>
      <c r="BH25" s="336"/>
      <c r="BI25" s="336"/>
      <c r="BJ25" s="336"/>
    </row>
    <row r="26" spans="1:62" x14ac:dyDescent="0.25">
      <c r="A26" s="337"/>
      <c r="B26" s="337"/>
      <c r="C26" s="337"/>
      <c r="D26" s="337"/>
      <c r="E26" s="337"/>
      <c r="F26" s="337"/>
      <c r="G26" s="337">
        <v>89115001</v>
      </c>
      <c r="H26" s="337" t="str">
        <f>IFERROR(VLOOKUP(G26,Database!A:D,2,FALSE),"FG not Found")</f>
        <v>BOTL PLAS 7.25OZ SM MG SHL BRN</v>
      </c>
      <c r="I26" s="337"/>
      <c r="J26" s="337"/>
      <c r="K26" s="337"/>
      <c r="L26" s="337">
        <v>200</v>
      </c>
      <c r="M26" s="336"/>
      <c r="N26" s="336"/>
      <c r="O26" s="336"/>
      <c r="P26" s="336"/>
      <c r="Q26" s="336"/>
      <c r="R26" s="336"/>
      <c r="S26" s="336"/>
      <c r="T26" s="336"/>
      <c r="U26" s="336"/>
      <c r="V26" s="336"/>
      <c r="W26" s="336"/>
      <c r="X26" s="336"/>
      <c r="Y26" s="336"/>
      <c r="Z26" s="336"/>
      <c r="AA26" s="336"/>
      <c r="AB26" s="336"/>
      <c r="AC26" s="336"/>
      <c r="AD26" s="336"/>
      <c r="AE26" s="336"/>
      <c r="AF26" s="336"/>
      <c r="AG26" s="336"/>
      <c r="AH26" s="336"/>
      <c r="AI26" s="336"/>
      <c r="AJ26" s="336"/>
      <c r="AK26" s="336"/>
      <c r="AL26" s="336"/>
      <c r="AM26" s="336"/>
      <c r="AN26" s="336"/>
      <c r="AO26" s="336"/>
      <c r="AP26" s="336"/>
      <c r="AQ26" s="336"/>
      <c r="AR26" s="336"/>
      <c r="AS26" s="336"/>
      <c r="AT26" s="336"/>
      <c r="AU26" s="336"/>
      <c r="AV26" s="336"/>
      <c r="AW26" s="336"/>
      <c r="AX26" s="336"/>
      <c r="AY26" s="336"/>
      <c r="AZ26" s="336"/>
      <c r="BA26" s="336"/>
      <c r="BB26" s="336"/>
      <c r="BC26" s="336"/>
      <c r="BD26" s="336"/>
      <c r="BE26" s="336"/>
      <c r="BF26" s="336"/>
      <c r="BG26" s="336"/>
      <c r="BH26" s="336"/>
      <c r="BI26" s="336"/>
      <c r="BJ26" s="336"/>
    </row>
    <row r="27" spans="1:62" x14ac:dyDescent="0.25">
      <c r="A27" s="337"/>
      <c r="B27" s="337"/>
      <c r="C27" s="337"/>
      <c r="D27" s="337"/>
      <c r="E27" s="337"/>
      <c r="F27" s="337"/>
      <c r="G27" s="337"/>
      <c r="H27" s="337" t="str">
        <f>IFERROR(VLOOKUP(G27,Database!A:D,2,FALSE),"FG not Found")</f>
        <v>FG not Found</v>
      </c>
      <c r="I27" s="337"/>
      <c r="J27" s="337"/>
      <c r="K27" s="337"/>
      <c r="L27" s="337"/>
      <c r="M27" s="336"/>
      <c r="N27" s="336"/>
      <c r="O27" s="336"/>
      <c r="P27" s="336"/>
      <c r="Q27" s="336"/>
      <c r="R27" s="336"/>
      <c r="S27" s="336"/>
      <c r="T27" s="336"/>
      <c r="U27" s="336"/>
      <c r="V27" s="336"/>
      <c r="W27" s="336"/>
      <c r="X27" s="336"/>
      <c r="Y27" s="336"/>
      <c r="Z27" s="336"/>
      <c r="AA27" s="336"/>
      <c r="AB27" s="336"/>
      <c r="AC27" s="336"/>
      <c r="AD27" s="336"/>
      <c r="AE27" s="336"/>
      <c r="AF27" s="336"/>
      <c r="AG27" s="336"/>
      <c r="AH27" s="336"/>
      <c r="AI27" s="336"/>
      <c r="AJ27" s="336"/>
      <c r="AK27" s="336"/>
      <c r="AL27" s="336"/>
      <c r="AM27" s="336"/>
      <c r="AN27" s="336"/>
      <c r="AO27" s="336"/>
      <c r="AP27" s="336"/>
      <c r="AQ27" s="336"/>
      <c r="AR27" s="336"/>
      <c r="AS27" s="336"/>
      <c r="AT27" s="336"/>
      <c r="AU27" s="336"/>
      <c r="AV27" s="336"/>
      <c r="AW27" s="336"/>
      <c r="AX27" s="336"/>
      <c r="AY27" s="336"/>
      <c r="AZ27" s="336"/>
      <c r="BA27" s="336"/>
      <c r="BB27" s="336"/>
      <c r="BC27" s="336"/>
      <c r="BD27" s="336"/>
      <c r="BE27" s="336"/>
      <c r="BF27" s="336"/>
      <c r="BG27" s="336"/>
      <c r="BH27" s="336"/>
      <c r="BI27" s="336"/>
      <c r="BJ27" s="336"/>
    </row>
    <row r="28" spans="1:62" x14ac:dyDescent="0.25">
      <c r="A28" s="337"/>
      <c r="B28" s="337"/>
      <c r="C28" s="337"/>
      <c r="D28" s="337"/>
      <c r="E28" s="337"/>
      <c r="F28" s="337"/>
      <c r="G28" s="337"/>
      <c r="H28" s="337" t="str">
        <f>IFERROR(VLOOKUP(G28,Database!A:D,2,FALSE),"FG not Found")</f>
        <v>FG not Found</v>
      </c>
      <c r="I28" s="337"/>
      <c r="J28" s="337"/>
      <c r="K28" s="337"/>
      <c r="L28" s="337"/>
      <c r="M28" s="336"/>
      <c r="N28" s="336"/>
      <c r="O28" s="336"/>
      <c r="P28" s="336"/>
      <c r="Q28" s="336"/>
      <c r="R28" s="336"/>
      <c r="S28" s="336"/>
      <c r="T28" s="336"/>
      <c r="U28" s="336"/>
      <c r="V28" s="336"/>
      <c r="W28" s="336"/>
      <c r="X28" s="336"/>
      <c r="Y28" s="336"/>
      <c r="Z28" s="336"/>
      <c r="AA28" s="336"/>
      <c r="AB28" s="336"/>
      <c r="AC28" s="336"/>
      <c r="AD28" s="336"/>
      <c r="AE28" s="336"/>
      <c r="AF28" s="336"/>
      <c r="AG28" s="336"/>
      <c r="AH28" s="336"/>
      <c r="AI28" s="336"/>
      <c r="AJ28" s="336"/>
      <c r="AK28" s="336"/>
      <c r="AL28" s="336"/>
      <c r="AM28" s="336"/>
      <c r="AN28" s="336"/>
      <c r="AO28" s="336"/>
      <c r="AP28" s="336"/>
      <c r="AQ28" s="336"/>
      <c r="AR28" s="336"/>
      <c r="AS28" s="336"/>
      <c r="AT28" s="336"/>
      <c r="AU28" s="336"/>
      <c r="AV28" s="336"/>
      <c r="AW28" s="336"/>
      <c r="AX28" s="336"/>
      <c r="AY28" s="336"/>
      <c r="AZ28" s="336"/>
      <c r="BA28" s="336"/>
      <c r="BB28" s="336"/>
      <c r="BC28" s="336"/>
      <c r="BD28" s="336"/>
      <c r="BE28" s="336"/>
      <c r="BF28" s="336"/>
      <c r="BG28" s="336"/>
      <c r="BH28" s="336"/>
      <c r="BI28" s="336"/>
      <c r="BJ28" s="336"/>
    </row>
    <row r="29" spans="1:62" x14ac:dyDescent="0.25">
      <c r="A29" s="337"/>
      <c r="B29" s="337"/>
      <c r="C29" s="337"/>
      <c r="D29" s="337"/>
      <c r="E29" s="337"/>
      <c r="F29" s="337"/>
      <c r="G29" s="337"/>
      <c r="H29" s="337" t="str">
        <f>IFERROR(VLOOKUP(G29,Database!A:D,2,FALSE),"FG not Found")</f>
        <v>FG not Found</v>
      </c>
      <c r="I29" s="337"/>
      <c r="J29" s="337"/>
      <c r="K29" s="337"/>
      <c r="L29" s="337"/>
      <c r="M29" s="336"/>
      <c r="N29" s="336"/>
      <c r="O29" s="336"/>
      <c r="P29" s="336"/>
      <c r="Q29" s="336"/>
      <c r="R29" s="336"/>
      <c r="S29" s="336"/>
      <c r="T29" s="336"/>
      <c r="U29" s="336"/>
      <c r="V29" s="336"/>
      <c r="W29" s="336"/>
      <c r="X29" s="336"/>
      <c r="Y29" s="336"/>
      <c r="Z29" s="336"/>
      <c r="AA29" s="336"/>
      <c r="AB29" s="336"/>
      <c r="AC29" s="336"/>
      <c r="AD29" s="336"/>
      <c r="AE29" s="336"/>
      <c r="AF29" s="336"/>
      <c r="AG29" s="336"/>
      <c r="AH29" s="336"/>
      <c r="AI29" s="336"/>
      <c r="AJ29" s="336"/>
      <c r="AK29" s="336"/>
      <c r="AL29" s="336"/>
      <c r="AM29" s="336"/>
      <c r="AN29" s="336"/>
      <c r="AO29" s="336"/>
      <c r="AP29" s="336"/>
      <c r="AQ29" s="336"/>
      <c r="AR29" s="336"/>
      <c r="AS29" s="336"/>
      <c r="AT29" s="336"/>
      <c r="AU29" s="336"/>
      <c r="AV29" s="336"/>
      <c r="AW29" s="336"/>
      <c r="AX29" s="336"/>
      <c r="AY29" s="336"/>
      <c r="AZ29" s="336"/>
      <c r="BA29" s="336"/>
      <c r="BB29" s="336"/>
      <c r="BC29" s="336"/>
      <c r="BD29" s="336"/>
      <c r="BE29" s="336"/>
      <c r="BF29" s="336"/>
      <c r="BG29" s="336"/>
      <c r="BH29" s="336"/>
      <c r="BI29" s="336"/>
      <c r="BJ29" s="336"/>
    </row>
    <row r="30" spans="1:62" x14ac:dyDescent="0.25">
      <c r="A30" s="337"/>
      <c r="B30" s="337"/>
      <c r="C30" s="337"/>
      <c r="D30" s="337"/>
      <c r="E30" s="337"/>
      <c r="F30" s="337"/>
      <c r="G30" s="337"/>
      <c r="H30" s="337" t="str">
        <f>IFERROR(VLOOKUP(G30,Database!A:D,2,FALSE),"FG not Found")</f>
        <v>FG not Found</v>
      </c>
      <c r="I30" s="337"/>
      <c r="J30" s="337"/>
      <c r="K30" s="337"/>
      <c r="L30" s="337"/>
      <c r="M30" s="336"/>
      <c r="N30" s="336"/>
      <c r="O30" s="336"/>
      <c r="P30" s="336"/>
      <c r="Q30" s="336"/>
      <c r="R30" s="336"/>
      <c r="S30" s="336"/>
      <c r="T30" s="336"/>
      <c r="U30" s="336"/>
      <c r="V30" s="336"/>
      <c r="W30" s="336"/>
      <c r="X30" s="336"/>
      <c r="Y30" s="336"/>
      <c r="Z30" s="336"/>
      <c r="AA30" s="336"/>
      <c r="AB30" s="336"/>
      <c r="AC30" s="336"/>
      <c r="AD30" s="336"/>
      <c r="AE30" s="336"/>
      <c r="AF30" s="336"/>
      <c r="AG30" s="336"/>
      <c r="AH30" s="336"/>
      <c r="AI30" s="336"/>
      <c r="AJ30" s="336"/>
      <c r="AK30" s="336"/>
      <c r="AL30" s="336"/>
      <c r="AM30" s="336"/>
      <c r="AN30" s="336"/>
      <c r="AO30" s="336"/>
      <c r="AP30" s="336"/>
      <c r="AQ30" s="336"/>
      <c r="AR30" s="336"/>
      <c r="AS30" s="336"/>
      <c r="AT30" s="336"/>
      <c r="AU30" s="336"/>
      <c r="AV30" s="336"/>
      <c r="AW30" s="336"/>
      <c r="AX30" s="336"/>
      <c r="AY30" s="336"/>
      <c r="AZ30" s="336"/>
      <c r="BA30" s="336"/>
      <c r="BB30" s="336"/>
      <c r="BC30" s="336"/>
      <c r="BD30" s="336"/>
      <c r="BE30" s="336"/>
      <c r="BF30" s="336"/>
      <c r="BG30" s="336"/>
      <c r="BH30" s="336"/>
      <c r="BI30" s="336"/>
      <c r="BJ30" s="336"/>
    </row>
    <row r="31" spans="1:62" x14ac:dyDescent="0.25">
      <c r="A31" s="337"/>
      <c r="B31" s="369"/>
      <c r="C31" s="370"/>
      <c r="D31" s="370"/>
      <c r="E31" s="370"/>
      <c r="F31" s="370"/>
      <c r="G31" s="370">
        <v>0</v>
      </c>
      <c r="H31" s="370" t="str">
        <f>IFERROR(VLOOKUP(G31,Database!A:D,2,FALSE),"FG not Found")</f>
        <v>FG not Found</v>
      </c>
      <c r="I31" s="370"/>
      <c r="J31" s="370"/>
      <c r="K31" s="370"/>
      <c r="L31" s="370"/>
      <c r="M31" s="371"/>
      <c r="N31" s="371"/>
      <c r="O31" s="371"/>
      <c r="P31" s="371"/>
      <c r="Q31" s="371"/>
      <c r="R31" s="371"/>
      <c r="S31" s="371"/>
      <c r="T31" s="336"/>
      <c r="U31" s="336"/>
      <c r="V31" s="336"/>
      <c r="W31" s="336"/>
      <c r="X31" s="336"/>
      <c r="Y31" s="336"/>
      <c r="Z31" s="336"/>
      <c r="AA31" s="336"/>
      <c r="AB31" s="336"/>
      <c r="AC31" s="336"/>
      <c r="AD31" s="336"/>
      <c r="AE31" s="336"/>
      <c r="AF31" s="336"/>
      <c r="AG31" s="336"/>
      <c r="AH31" s="336"/>
      <c r="AI31" s="336"/>
      <c r="AJ31" s="336"/>
      <c r="AK31" s="336"/>
      <c r="AL31" s="336"/>
      <c r="AM31" s="336"/>
      <c r="AN31" s="336"/>
      <c r="AO31" s="336"/>
      <c r="AP31" s="336"/>
      <c r="AQ31" s="336"/>
      <c r="AR31" s="336"/>
      <c r="AS31" s="336"/>
      <c r="AT31" s="336"/>
      <c r="AU31" s="336"/>
      <c r="AV31" s="336"/>
      <c r="AW31" s="336"/>
      <c r="AX31" s="336"/>
      <c r="AY31" s="336"/>
      <c r="AZ31" s="336"/>
      <c r="BA31" s="336"/>
      <c r="BB31" s="336"/>
      <c r="BC31" s="336"/>
      <c r="BD31" s="336"/>
      <c r="BE31" s="336"/>
      <c r="BF31" s="336"/>
      <c r="BG31" s="336"/>
      <c r="BH31" s="336"/>
      <c r="BI31" s="336"/>
      <c r="BJ31" s="336"/>
    </row>
    <row r="32" spans="1:62" x14ac:dyDescent="0.25">
      <c r="A32" s="337"/>
      <c r="B32" s="370"/>
      <c r="C32" s="370"/>
      <c r="D32" s="370"/>
      <c r="E32" s="370"/>
      <c r="F32" s="370"/>
      <c r="G32" s="370">
        <v>0</v>
      </c>
      <c r="H32" s="370" t="str">
        <f>IFERROR(VLOOKUP(G32,Database!A:D,2,FALSE),"FG not Found")</f>
        <v>FG not Found</v>
      </c>
      <c r="I32" s="370"/>
      <c r="J32" s="370"/>
      <c r="K32" s="370"/>
      <c r="L32" s="370"/>
      <c r="M32" s="371"/>
      <c r="N32" s="371"/>
      <c r="O32" s="371"/>
      <c r="P32" s="371"/>
      <c r="Q32" s="371"/>
      <c r="R32" s="371"/>
      <c r="S32" s="371"/>
      <c r="T32" s="336"/>
      <c r="U32" s="336"/>
      <c r="V32" s="336"/>
      <c r="W32" s="336"/>
      <c r="X32" s="336"/>
      <c r="Y32" s="336"/>
      <c r="Z32" s="336"/>
      <c r="AA32" s="336"/>
      <c r="AB32" s="336"/>
      <c r="AC32" s="336"/>
      <c r="AD32" s="336"/>
      <c r="AE32" s="336"/>
      <c r="AF32" s="336"/>
      <c r="AG32" s="336"/>
      <c r="AH32" s="336"/>
      <c r="AI32" s="336"/>
      <c r="AJ32" s="336"/>
      <c r="AK32" s="336"/>
      <c r="AL32" s="336"/>
      <c r="AM32" s="336"/>
      <c r="AN32" s="336"/>
      <c r="AO32" s="336"/>
      <c r="AP32" s="336"/>
      <c r="AQ32" s="336"/>
      <c r="AR32" s="336"/>
      <c r="AS32" s="336"/>
      <c r="AT32" s="336"/>
      <c r="AU32" s="336"/>
      <c r="AV32" s="336"/>
      <c r="AW32" s="336"/>
      <c r="AX32" s="336"/>
      <c r="AY32" s="336"/>
      <c r="AZ32" s="336"/>
      <c r="BA32" s="336"/>
      <c r="BB32" s="336"/>
      <c r="BC32" s="336"/>
      <c r="BD32" s="336"/>
      <c r="BE32" s="336"/>
      <c r="BF32" s="336"/>
      <c r="BG32" s="336"/>
      <c r="BH32" s="336"/>
      <c r="BI32" s="336"/>
      <c r="BJ32" s="336"/>
    </row>
    <row r="33" spans="1:62" x14ac:dyDescent="0.25">
      <c r="A33" s="337"/>
      <c r="B33" s="370"/>
      <c r="C33" s="370"/>
      <c r="D33" s="370"/>
      <c r="E33" s="370"/>
      <c r="F33" s="370"/>
      <c r="G33" s="370">
        <v>0</v>
      </c>
      <c r="H33" s="370" t="str">
        <f>IFERROR(VLOOKUP(G33,Database!A:D,2,FALSE),"FG not Found")</f>
        <v>FG not Found</v>
      </c>
      <c r="I33" s="370"/>
      <c r="J33" s="370"/>
      <c r="K33" s="370"/>
      <c r="L33" s="370"/>
      <c r="M33" s="371"/>
      <c r="N33" s="371"/>
      <c r="O33" s="371"/>
      <c r="P33" s="371"/>
      <c r="Q33" s="371"/>
      <c r="R33" s="371"/>
      <c r="S33" s="371"/>
      <c r="T33" s="336"/>
      <c r="U33" s="336"/>
      <c r="V33" s="336"/>
      <c r="W33" s="336"/>
      <c r="X33" s="336"/>
      <c r="Y33" s="336"/>
      <c r="Z33" s="336"/>
      <c r="AA33" s="336"/>
      <c r="AB33" s="336"/>
      <c r="AC33" s="336"/>
      <c r="AD33" s="336"/>
      <c r="AE33" s="336"/>
      <c r="AF33" s="336"/>
      <c r="AG33" s="336"/>
      <c r="AH33" s="336"/>
      <c r="AI33" s="336"/>
      <c r="AJ33" s="336"/>
      <c r="AK33" s="336"/>
      <c r="AL33" s="336"/>
      <c r="AM33" s="336"/>
      <c r="AN33" s="336"/>
      <c r="AO33" s="336"/>
      <c r="AP33" s="336"/>
      <c r="AQ33" s="336"/>
      <c r="AR33" s="336"/>
      <c r="AS33" s="336"/>
      <c r="AT33" s="336"/>
      <c r="AU33" s="336"/>
      <c r="AV33" s="336"/>
      <c r="AW33" s="336"/>
      <c r="AX33" s="336"/>
      <c r="AY33" s="336"/>
      <c r="AZ33" s="336"/>
      <c r="BA33" s="336"/>
      <c r="BB33" s="336"/>
      <c r="BC33" s="336"/>
      <c r="BD33" s="336"/>
      <c r="BE33" s="336"/>
      <c r="BF33" s="336"/>
      <c r="BG33" s="336"/>
      <c r="BH33" s="336"/>
      <c r="BI33" s="336"/>
      <c r="BJ33" s="336"/>
    </row>
    <row r="34" spans="1:62" x14ac:dyDescent="0.25">
      <c r="A34" s="337"/>
      <c r="B34" s="370"/>
      <c r="C34" s="370"/>
      <c r="D34" s="370"/>
      <c r="E34" s="370"/>
      <c r="F34" s="370"/>
      <c r="G34" s="370">
        <v>0</v>
      </c>
      <c r="H34" s="370" t="str">
        <f>IFERROR(VLOOKUP(G34,Database!A:D,2,FALSE),"FG not Found")</f>
        <v>FG not Found</v>
      </c>
      <c r="I34" s="370"/>
      <c r="J34" s="370"/>
      <c r="K34" s="370"/>
      <c r="L34" s="370"/>
      <c r="M34" s="371"/>
      <c r="N34" s="371"/>
      <c r="O34" s="371"/>
      <c r="P34" s="371"/>
      <c r="Q34" s="371"/>
      <c r="R34" s="371"/>
      <c r="S34" s="371"/>
      <c r="T34" s="336"/>
      <c r="U34" s="336"/>
      <c r="V34" s="336"/>
      <c r="W34" s="336"/>
      <c r="X34" s="336"/>
      <c r="Y34" s="336"/>
      <c r="Z34" s="336"/>
      <c r="AA34" s="336"/>
      <c r="AB34" s="336"/>
      <c r="AC34" s="336"/>
      <c r="AD34" s="336"/>
      <c r="AE34" s="336"/>
      <c r="AF34" s="336"/>
      <c r="AG34" s="336"/>
      <c r="AH34" s="336"/>
      <c r="AI34" s="336"/>
      <c r="AJ34" s="336"/>
      <c r="AK34" s="336"/>
      <c r="AL34" s="336"/>
      <c r="AM34" s="336"/>
      <c r="AN34" s="336"/>
      <c r="AO34" s="336"/>
      <c r="AP34" s="336"/>
      <c r="AQ34" s="336"/>
      <c r="AR34" s="336"/>
      <c r="AS34" s="336"/>
      <c r="AT34" s="336"/>
      <c r="AU34" s="336"/>
      <c r="AV34" s="336"/>
      <c r="AW34" s="336"/>
      <c r="AX34" s="336"/>
      <c r="AY34" s="336"/>
      <c r="AZ34" s="336"/>
      <c r="BA34" s="336"/>
      <c r="BB34" s="336"/>
      <c r="BC34" s="336"/>
      <c r="BD34" s="336"/>
      <c r="BE34" s="336"/>
      <c r="BF34" s="336"/>
      <c r="BG34" s="336"/>
      <c r="BH34" s="336"/>
      <c r="BI34" s="336"/>
      <c r="BJ34" s="336"/>
    </row>
    <row r="35" spans="1:62" x14ac:dyDescent="0.25">
      <c r="A35" s="337"/>
      <c r="B35" s="370"/>
      <c r="C35" s="370"/>
      <c r="D35" s="370"/>
      <c r="E35" s="370"/>
      <c r="F35" s="370"/>
      <c r="G35" s="370">
        <v>0</v>
      </c>
      <c r="H35" s="370" t="str">
        <f>IFERROR(VLOOKUP(G35,Database!A:D,2,FALSE),"FG not Found")</f>
        <v>FG not Found</v>
      </c>
      <c r="I35" s="370"/>
      <c r="J35" s="370"/>
      <c r="K35" s="370"/>
      <c r="L35" s="370"/>
      <c r="M35" s="371"/>
      <c r="N35" s="371"/>
      <c r="O35" s="371"/>
      <c r="P35" s="371"/>
      <c r="Q35" s="371"/>
      <c r="R35" s="371"/>
      <c r="S35" s="371"/>
      <c r="T35" s="336"/>
      <c r="U35" s="336"/>
      <c r="V35" s="336"/>
      <c r="W35" s="336"/>
      <c r="X35" s="336"/>
      <c r="Y35" s="336"/>
      <c r="Z35" s="336"/>
      <c r="AA35" s="336"/>
      <c r="AB35" s="336"/>
      <c r="AC35" s="336"/>
      <c r="AD35" s="336"/>
      <c r="AE35" s="336"/>
      <c r="AF35" s="336"/>
      <c r="AG35" s="336"/>
      <c r="AH35" s="336"/>
      <c r="AI35" s="336"/>
      <c r="AJ35" s="336"/>
      <c r="AK35" s="336"/>
      <c r="AL35" s="336"/>
      <c r="AM35" s="336"/>
      <c r="AN35" s="336"/>
      <c r="AO35" s="336"/>
      <c r="AP35" s="336"/>
      <c r="AQ35" s="336"/>
      <c r="AR35" s="336"/>
      <c r="AS35" s="336"/>
      <c r="AT35" s="336"/>
      <c r="AU35" s="336"/>
      <c r="AV35" s="336"/>
      <c r="AW35" s="336"/>
      <c r="AX35" s="336"/>
      <c r="AY35" s="336"/>
      <c r="AZ35" s="336"/>
      <c r="BA35" s="336"/>
      <c r="BB35" s="336"/>
      <c r="BC35" s="336"/>
      <c r="BD35" s="336"/>
      <c r="BE35" s="336"/>
      <c r="BF35" s="336"/>
      <c r="BG35" s="336"/>
      <c r="BH35" s="336"/>
      <c r="BI35" s="336"/>
      <c r="BJ35" s="336"/>
    </row>
    <row r="36" spans="1:62" x14ac:dyDescent="0.25">
      <c r="A36" s="337"/>
      <c r="B36" s="370"/>
      <c r="C36" s="370"/>
      <c r="D36" s="370"/>
      <c r="E36" s="370"/>
      <c r="F36" s="370"/>
      <c r="G36" s="370">
        <v>0</v>
      </c>
      <c r="H36" s="370" t="str">
        <f>IFERROR(VLOOKUP(G36,Database!A:D,2,FALSE),"FG not Found")</f>
        <v>FG not Found</v>
      </c>
      <c r="I36" s="370"/>
      <c r="J36" s="370"/>
      <c r="K36" s="370"/>
      <c r="L36" s="370"/>
      <c r="M36" s="371"/>
      <c r="N36" s="371"/>
      <c r="O36" s="371"/>
      <c r="P36" s="371"/>
      <c r="Q36" s="371"/>
      <c r="R36" s="371"/>
      <c r="S36" s="371"/>
      <c r="T36" s="336"/>
      <c r="U36" s="336"/>
      <c r="V36" s="336"/>
      <c r="W36" s="336"/>
      <c r="X36" s="336"/>
      <c r="Y36" s="336"/>
      <c r="Z36" s="336"/>
      <c r="AA36" s="336"/>
      <c r="AB36" s="336"/>
      <c r="AC36" s="336"/>
      <c r="AD36" s="336"/>
      <c r="AE36" s="336"/>
      <c r="AF36" s="336"/>
      <c r="AG36" s="336"/>
      <c r="AH36" s="336"/>
      <c r="AI36" s="336"/>
      <c r="AJ36" s="336"/>
      <c r="AK36" s="336"/>
      <c r="AL36" s="336"/>
      <c r="AM36" s="336"/>
      <c r="AN36" s="336"/>
      <c r="AO36" s="336"/>
      <c r="AP36" s="336"/>
      <c r="AQ36" s="336"/>
      <c r="AR36" s="336"/>
      <c r="AS36" s="336"/>
      <c r="AT36" s="336"/>
      <c r="AU36" s="336"/>
      <c r="AV36" s="336"/>
      <c r="AW36" s="336"/>
      <c r="AX36" s="336"/>
      <c r="AY36" s="336"/>
      <c r="AZ36" s="336"/>
      <c r="BA36" s="336"/>
      <c r="BB36" s="336"/>
      <c r="BC36" s="336"/>
      <c r="BD36" s="336"/>
      <c r="BE36" s="336"/>
      <c r="BF36" s="336"/>
      <c r="BG36" s="336"/>
      <c r="BH36" s="336"/>
      <c r="BI36" s="336"/>
      <c r="BJ36" s="336"/>
    </row>
    <row r="37" spans="1:62" x14ac:dyDescent="0.25">
      <c r="A37" s="337"/>
      <c r="B37" s="370"/>
      <c r="C37" s="370"/>
      <c r="D37" s="370"/>
      <c r="E37" s="370"/>
      <c r="F37" s="370"/>
      <c r="G37" s="370">
        <v>0</v>
      </c>
      <c r="H37" s="370" t="str">
        <f>IFERROR(VLOOKUP(G37,Database!A:D,2,FALSE),"FG not Found")</f>
        <v>FG not Found</v>
      </c>
      <c r="I37" s="370"/>
      <c r="J37" s="370"/>
      <c r="K37" s="370"/>
      <c r="L37" s="370"/>
      <c r="M37" s="371"/>
      <c r="N37" s="371"/>
      <c r="O37" s="371"/>
      <c r="P37" s="371"/>
      <c r="Q37" s="371"/>
      <c r="R37" s="371"/>
      <c r="S37" s="371"/>
      <c r="T37" s="336"/>
      <c r="U37" s="336"/>
      <c r="V37" s="336"/>
      <c r="W37" s="336"/>
      <c r="X37" s="336"/>
      <c r="Y37" s="336"/>
      <c r="Z37" s="336"/>
      <c r="AA37" s="336"/>
      <c r="AB37" s="336"/>
      <c r="AC37" s="336"/>
      <c r="AD37" s="336"/>
      <c r="AE37" s="336"/>
      <c r="AF37" s="336"/>
      <c r="AG37" s="336"/>
      <c r="AH37" s="336"/>
      <c r="AI37" s="336"/>
      <c r="AJ37" s="336"/>
      <c r="AK37" s="336"/>
      <c r="AL37" s="336"/>
      <c r="AM37" s="336"/>
      <c r="AN37" s="336"/>
      <c r="AO37" s="336"/>
      <c r="AP37" s="336"/>
      <c r="AQ37" s="336"/>
      <c r="AR37" s="336"/>
      <c r="AS37" s="336"/>
      <c r="AT37" s="336"/>
      <c r="AU37" s="336"/>
      <c r="AV37" s="336"/>
      <c r="AW37" s="336"/>
      <c r="AX37" s="336"/>
      <c r="AY37" s="336"/>
      <c r="AZ37" s="336"/>
      <c r="BA37" s="336"/>
      <c r="BB37" s="336"/>
      <c r="BC37" s="336"/>
      <c r="BD37" s="336"/>
      <c r="BE37" s="336"/>
      <c r="BF37" s="336"/>
      <c r="BG37" s="336"/>
      <c r="BH37" s="336"/>
      <c r="BI37" s="336"/>
      <c r="BJ37" s="336"/>
    </row>
    <row r="38" spans="1:62" x14ac:dyDescent="0.25">
      <c r="A38" s="337"/>
      <c r="B38" s="370"/>
      <c r="C38" s="370"/>
      <c r="D38" s="370"/>
      <c r="E38" s="370"/>
      <c r="F38" s="370"/>
      <c r="G38" s="370">
        <v>0</v>
      </c>
      <c r="H38" s="370" t="str">
        <f>IFERROR(VLOOKUP(G38,Database!A:D,2,FALSE),"FG not Found")</f>
        <v>FG not Found</v>
      </c>
      <c r="I38" s="370"/>
      <c r="J38" s="370"/>
      <c r="K38" s="370"/>
      <c r="L38" s="370"/>
      <c r="M38" s="371"/>
      <c r="N38" s="371"/>
      <c r="O38" s="371"/>
      <c r="P38" s="371"/>
      <c r="Q38" s="371"/>
      <c r="R38" s="371"/>
      <c r="S38" s="371"/>
      <c r="T38" s="336"/>
      <c r="U38" s="336"/>
      <c r="V38" s="336"/>
      <c r="W38" s="336"/>
      <c r="X38" s="336"/>
      <c r="Y38" s="336"/>
      <c r="Z38" s="336"/>
      <c r="AA38" s="336"/>
      <c r="AB38" s="336"/>
      <c r="AC38" s="336"/>
      <c r="AD38" s="336"/>
      <c r="AE38" s="336"/>
      <c r="AF38" s="336"/>
      <c r="AG38" s="336"/>
      <c r="AH38" s="336"/>
      <c r="AI38" s="336"/>
      <c r="AJ38" s="336"/>
      <c r="AK38" s="336"/>
      <c r="AL38" s="336"/>
      <c r="AM38" s="336"/>
      <c r="AN38" s="336"/>
      <c r="AO38" s="336"/>
      <c r="AP38" s="336"/>
      <c r="AQ38" s="336"/>
      <c r="AR38" s="336"/>
      <c r="AS38" s="336"/>
      <c r="AT38" s="336"/>
      <c r="AU38" s="336"/>
      <c r="AV38" s="336"/>
      <c r="AW38" s="336"/>
      <c r="AX38" s="336"/>
      <c r="AY38" s="336"/>
      <c r="AZ38" s="336"/>
      <c r="BA38" s="336"/>
      <c r="BB38" s="336"/>
      <c r="BC38" s="336"/>
      <c r="BD38" s="336"/>
      <c r="BE38" s="336"/>
      <c r="BF38" s="336"/>
      <c r="BG38" s="336"/>
      <c r="BH38" s="336"/>
      <c r="BI38" s="336"/>
      <c r="BJ38" s="336"/>
    </row>
    <row r="39" spans="1:62" x14ac:dyDescent="0.25">
      <c r="A39" s="337"/>
      <c r="B39" s="370"/>
      <c r="C39" s="370"/>
      <c r="D39" s="370"/>
      <c r="E39" s="370"/>
      <c r="F39" s="370"/>
      <c r="G39" s="370">
        <v>0</v>
      </c>
      <c r="H39" s="370" t="str">
        <f>IFERROR(VLOOKUP(G39,Database!A:D,2,FALSE),"FG not Found")</f>
        <v>FG not Found</v>
      </c>
      <c r="I39" s="370"/>
      <c r="J39" s="370"/>
      <c r="K39" s="370"/>
      <c r="L39" s="370"/>
      <c r="M39" s="371"/>
      <c r="N39" s="371"/>
      <c r="O39" s="371"/>
      <c r="P39" s="371"/>
      <c r="Q39" s="371"/>
      <c r="R39" s="371"/>
      <c r="S39" s="371"/>
      <c r="T39" s="336"/>
      <c r="U39" s="336"/>
      <c r="V39" s="336"/>
      <c r="W39" s="336"/>
      <c r="X39" s="336"/>
      <c r="Y39" s="336"/>
      <c r="Z39" s="336"/>
      <c r="AA39" s="336"/>
      <c r="AB39" s="336"/>
      <c r="AC39" s="336"/>
      <c r="AD39" s="336"/>
      <c r="AE39" s="336"/>
      <c r="AF39" s="336"/>
      <c r="AG39" s="336"/>
      <c r="AH39" s="336"/>
      <c r="AI39" s="336"/>
      <c r="AJ39" s="336"/>
      <c r="AK39" s="336"/>
      <c r="AL39" s="336"/>
      <c r="AM39" s="336"/>
      <c r="AN39" s="336"/>
      <c r="AO39" s="336"/>
      <c r="AP39" s="336"/>
      <c r="AQ39" s="336"/>
      <c r="AR39" s="336"/>
      <c r="AS39" s="336"/>
      <c r="AT39" s="336"/>
      <c r="AU39" s="336"/>
      <c r="AV39" s="336"/>
      <c r="AW39" s="336"/>
      <c r="AX39" s="336"/>
      <c r="AY39" s="336"/>
      <c r="AZ39" s="336"/>
      <c r="BA39" s="336"/>
      <c r="BB39" s="336"/>
      <c r="BC39" s="336"/>
      <c r="BD39" s="336"/>
      <c r="BE39" s="336"/>
      <c r="BF39" s="336"/>
      <c r="BG39" s="336"/>
      <c r="BH39" s="336"/>
      <c r="BI39" s="336"/>
      <c r="BJ39" s="336"/>
    </row>
    <row r="40" spans="1:62" x14ac:dyDescent="0.25">
      <c r="A40" s="337"/>
      <c r="B40" s="370"/>
      <c r="C40" s="370"/>
      <c r="D40" s="370"/>
      <c r="E40" s="370"/>
      <c r="F40" s="370"/>
      <c r="G40" s="370">
        <v>0</v>
      </c>
      <c r="H40" s="370" t="str">
        <f>IFERROR(VLOOKUP(G40,Database!A:D,2,FALSE),"FG not Found")</f>
        <v>FG not Found</v>
      </c>
      <c r="I40" s="370"/>
      <c r="J40" s="370"/>
      <c r="K40" s="370"/>
      <c r="L40" s="370"/>
      <c r="M40" s="371"/>
      <c r="N40" s="371"/>
      <c r="O40" s="371"/>
      <c r="P40" s="371"/>
      <c r="Q40" s="371"/>
      <c r="R40" s="371"/>
      <c r="S40" s="371"/>
      <c r="T40" s="336"/>
      <c r="U40" s="336"/>
      <c r="V40" s="336"/>
      <c r="W40" s="336"/>
      <c r="X40" s="336"/>
      <c r="Y40" s="336"/>
      <c r="Z40" s="336"/>
      <c r="AA40" s="336"/>
      <c r="AB40" s="336"/>
      <c r="AC40" s="336"/>
      <c r="AD40" s="336"/>
      <c r="AE40" s="336"/>
      <c r="AF40" s="336"/>
      <c r="AG40" s="336"/>
      <c r="AH40" s="336"/>
      <c r="AI40" s="336"/>
      <c r="AJ40" s="336"/>
      <c r="AK40" s="336"/>
      <c r="AL40" s="336"/>
      <c r="AM40" s="336"/>
      <c r="AN40" s="336"/>
      <c r="AO40" s="336"/>
      <c r="AP40" s="336"/>
      <c r="AQ40" s="336"/>
      <c r="AR40" s="336"/>
      <c r="AS40" s="336"/>
      <c r="AT40" s="336"/>
      <c r="AU40" s="336"/>
      <c r="AV40" s="336"/>
      <c r="AW40" s="336"/>
      <c r="AX40" s="336"/>
      <c r="AY40" s="336"/>
      <c r="AZ40" s="336"/>
      <c r="BA40" s="336"/>
      <c r="BB40" s="336"/>
      <c r="BC40" s="336"/>
      <c r="BD40" s="336"/>
      <c r="BE40" s="336"/>
      <c r="BF40" s="336"/>
      <c r="BG40" s="336"/>
      <c r="BH40" s="336"/>
      <c r="BI40" s="336"/>
      <c r="BJ40" s="336"/>
    </row>
    <row r="41" spans="1:62" x14ac:dyDescent="0.25">
      <c r="A41" s="337"/>
      <c r="B41" s="370"/>
      <c r="C41" s="370"/>
      <c r="D41" s="370"/>
      <c r="E41" s="370"/>
      <c r="F41" s="370"/>
      <c r="G41" s="370">
        <v>0</v>
      </c>
      <c r="H41" s="370" t="str">
        <f>IFERROR(VLOOKUP(G41,Database!A:D,2,FALSE),"FG not Found")</f>
        <v>FG not Found</v>
      </c>
      <c r="I41" s="370"/>
      <c r="J41" s="370"/>
      <c r="K41" s="370"/>
      <c r="L41" s="370"/>
      <c r="M41" s="371"/>
      <c r="N41" s="371"/>
      <c r="O41" s="371"/>
      <c r="P41" s="371"/>
      <c r="Q41" s="371"/>
      <c r="R41" s="371"/>
      <c r="S41" s="371"/>
      <c r="T41" s="336"/>
      <c r="U41" s="336"/>
      <c r="V41" s="336"/>
      <c r="W41" s="336"/>
      <c r="X41" s="336"/>
      <c r="Y41" s="336"/>
      <c r="Z41" s="336"/>
      <c r="AA41" s="336"/>
      <c r="AB41" s="336"/>
      <c r="AC41" s="336"/>
      <c r="AD41" s="336"/>
      <c r="AE41" s="336"/>
      <c r="AF41" s="336"/>
      <c r="AG41" s="336"/>
      <c r="AH41" s="336"/>
      <c r="AI41" s="336"/>
      <c r="AJ41" s="336"/>
      <c r="AK41" s="336"/>
      <c r="AL41" s="336"/>
      <c r="AM41" s="336"/>
      <c r="AN41" s="336"/>
      <c r="AO41" s="336"/>
      <c r="AP41" s="336"/>
      <c r="AQ41" s="336"/>
      <c r="AR41" s="336"/>
      <c r="AS41" s="336"/>
      <c r="AT41" s="336"/>
      <c r="AU41" s="336"/>
      <c r="AV41" s="336"/>
      <c r="AW41" s="336"/>
      <c r="AX41" s="336"/>
      <c r="AY41" s="336"/>
      <c r="AZ41" s="336"/>
      <c r="BA41" s="336"/>
      <c r="BB41" s="336"/>
      <c r="BC41" s="336"/>
      <c r="BD41" s="336"/>
      <c r="BE41" s="336"/>
      <c r="BF41" s="336"/>
      <c r="BG41" s="336"/>
      <c r="BH41" s="336"/>
      <c r="BI41" s="336"/>
      <c r="BJ41" s="336"/>
    </row>
    <row r="42" spans="1:62" x14ac:dyDescent="0.25">
      <c r="A42" s="337"/>
      <c r="B42" s="337"/>
      <c r="C42" s="337"/>
      <c r="D42" s="337"/>
      <c r="E42" s="337"/>
      <c r="F42" s="337"/>
      <c r="G42" s="337">
        <v>0</v>
      </c>
      <c r="H42" s="337" t="str">
        <f>IFERROR(VLOOKUP(G42,Database!A:D,2,FALSE),"FG not Found")</f>
        <v>FG not Found</v>
      </c>
      <c r="I42" s="337"/>
      <c r="J42" s="337"/>
      <c r="K42" s="337"/>
      <c r="L42" s="337"/>
      <c r="M42" s="336"/>
      <c r="N42" s="336"/>
      <c r="O42" s="336"/>
      <c r="P42" s="336"/>
      <c r="Q42" s="336"/>
      <c r="R42" s="336"/>
      <c r="S42" s="336"/>
      <c r="T42" s="336"/>
      <c r="U42" s="336"/>
      <c r="V42" s="336"/>
      <c r="W42" s="336"/>
      <c r="X42" s="336"/>
      <c r="Y42" s="336"/>
      <c r="Z42" s="336"/>
      <c r="AA42" s="336"/>
      <c r="AB42" s="336"/>
      <c r="AC42" s="336"/>
      <c r="AD42" s="336"/>
      <c r="AE42" s="336"/>
      <c r="AF42" s="336"/>
      <c r="AG42" s="336"/>
      <c r="AH42" s="336"/>
      <c r="AI42" s="336"/>
      <c r="AJ42" s="336"/>
      <c r="AK42" s="336"/>
      <c r="AL42" s="336"/>
      <c r="AM42" s="336"/>
      <c r="AN42" s="336"/>
      <c r="AO42" s="336"/>
      <c r="AP42" s="336"/>
      <c r="AQ42" s="336"/>
      <c r="AR42" s="336"/>
      <c r="AS42" s="336"/>
      <c r="AT42" s="336"/>
      <c r="AU42" s="336"/>
      <c r="AV42" s="336"/>
      <c r="AW42" s="336"/>
      <c r="AX42" s="336"/>
      <c r="AY42" s="336"/>
      <c r="AZ42" s="336"/>
      <c r="BA42" s="336"/>
      <c r="BB42" s="336"/>
      <c r="BC42" s="336"/>
      <c r="BD42" s="336"/>
      <c r="BE42" s="336"/>
      <c r="BF42" s="336"/>
      <c r="BG42" s="336"/>
      <c r="BH42" s="336"/>
      <c r="BI42" s="336"/>
      <c r="BJ42" s="336"/>
    </row>
    <row r="43" spans="1:62" x14ac:dyDescent="0.25">
      <c r="A43" s="337"/>
      <c r="B43" s="337"/>
      <c r="C43" s="337"/>
      <c r="D43" s="337"/>
      <c r="E43" s="337"/>
      <c r="F43" s="337"/>
      <c r="G43" s="337">
        <v>0</v>
      </c>
      <c r="H43" s="337" t="str">
        <f>IFERROR(VLOOKUP(G43,Database!A:D,2,FALSE),"FG not Found")</f>
        <v>FG not Found</v>
      </c>
      <c r="I43" s="337"/>
      <c r="J43" s="337"/>
      <c r="K43" s="337"/>
      <c r="L43" s="337"/>
      <c r="M43" s="336"/>
      <c r="N43" s="336"/>
      <c r="O43" s="336"/>
      <c r="P43" s="336"/>
      <c r="Q43" s="336"/>
      <c r="R43" s="336"/>
      <c r="S43" s="336"/>
      <c r="T43" s="336"/>
      <c r="U43" s="336"/>
      <c r="V43" s="336"/>
      <c r="W43" s="336"/>
      <c r="X43" s="336"/>
      <c r="Y43" s="336"/>
      <c r="Z43" s="336"/>
      <c r="AA43" s="336"/>
      <c r="AB43" s="336"/>
      <c r="AC43" s="336"/>
      <c r="AD43" s="336"/>
      <c r="AE43" s="336"/>
      <c r="AF43" s="336"/>
      <c r="AG43" s="336"/>
      <c r="AH43" s="336"/>
      <c r="AI43" s="336"/>
      <c r="AJ43" s="336"/>
      <c r="AK43" s="336"/>
      <c r="AL43" s="336"/>
      <c r="AM43" s="336"/>
      <c r="AN43" s="336"/>
      <c r="AO43" s="336"/>
      <c r="AP43" s="336"/>
      <c r="AQ43" s="336"/>
      <c r="AR43" s="336"/>
      <c r="AS43" s="336"/>
      <c r="AT43" s="336"/>
      <c r="AU43" s="336"/>
      <c r="AV43" s="336"/>
      <c r="AW43" s="336"/>
      <c r="AX43" s="336"/>
      <c r="AY43" s="336"/>
      <c r="AZ43" s="336"/>
      <c r="BA43" s="336"/>
      <c r="BB43" s="336"/>
      <c r="BC43" s="336"/>
      <c r="BD43" s="336"/>
      <c r="BE43" s="336"/>
      <c r="BF43" s="336"/>
      <c r="BG43" s="336"/>
      <c r="BH43" s="336"/>
      <c r="BI43" s="336"/>
      <c r="BJ43" s="336"/>
    </row>
    <row r="44" spans="1:62" x14ac:dyDescent="0.25">
      <c r="A44" s="337"/>
      <c r="B44" s="337"/>
      <c r="C44" s="337"/>
      <c r="D44" s="337"/>
      <c r="E44" s="337"/>
      <c r="F44" s="337"/>
      <c r="G44" s="337">
        <v>0</v>
      </c>
      <c r="H44" s="337" t="str">
        <f>IFERROR(VLOOKUP(G44,Database!A:D,2,FALSE),"FG not Found")</f>
        <v>FG not Found</v>
      </c>
      <c r="I44" s="337"/>
      <c r="J44" s="337"/>
      <c r="K44" s="337"/>
      <c r="L44" s="337"/>
      <c r="M44" s="336"/>
      <c r="N44" s="336"/>
      <c r="O44" s="336"/>
      <c r="P44" s="336"/>
      <c r="Q44" s="336"/>
      <c r="R44" s="336"/>
      <c r="S44" s="336"/>
      <c r="T44" s="336"/>
      <c r="U44" s="336"/>
      <c r="V44" s="336"/>
      <c r="W44" s="336"/>
      <c r="X44" s="336"/>
      <c r="Y44" s="336"/>
      <c r="Z44" s="336"/>
      <c r="AA44" s="336"/>
      <c r="AB44" s="336"/>
      <c r="AC44" s="336"/>
      <c r="AD44" s="336"/>
      <c r="AE44" s="336"/>
      <c r="AF44" s="336"/>
      <c r="AG44" s="336"/>
      <c r="AH44" s="336"/>
      <c r="AI44" s="336"/>
      <c r="AJ44" s="336"/>
      <c r="AK44" s="336"/>
      <c r="AL44" s="336"/>
      <c r="AM44" s="336"/>
      <c r="AN44" s="336"/>
      <c r="AO44" s="336"/>
      <c r="AP44" s="336"/>
      <c r="AQ44" s="336"/>
      <c r="AR44" s="336"/>
      <c r="AS44" s="336"/>
      <c r="AT44" s="336"/>
      <c r="AU44" s="336"/>
      <c r="AV44" s="336"/>
      <c r="AW44" s="336"/>
      <c r="AX44" s="336"/>
      <c r="AY44" s="336"/>
      <c r="AZ44" s="336"/>
      <c r="BA44" s="336"/>
      <c r="BB44" s="336"/>
      <c r="BC44" s="336"/>
      <c r="BD44" s="336"/>
      <c r="BE44" s="336"/>
      <c r="BF44" s="336"/>
      <c r="BG44" s="336"/>
      <c r="BH44" s="336"/>
      <c r="BI44" s="336"/>
      <c r="BJ44" s="336"/>
    </row>
    <row r="45" spans="1:62" x14ac:dyDescent="0.25">
      <c r="A45" s="337"/>
      <c r="B45" s="337"/>
      <c r="C45" s="337"/>
      <c r="D45" s="337"/>
      <c r="E45" s="337"/>
      <c r="F45" s="337"/>
      <c r="G45" s="337">
        <v>0</v>
      </c>
      <c r="H45" s="337" t="str">
        <f>IFERROR(VLOOKUP(G45,Database!A:D,2,FALSE),"FG not Found")</f>
        <v>FG not Found</v>
      </c>
      <c r="I45" s="337"/>
      <c r="J45" s="337"/>
      <c r="K45" s="337"/>
      <c r="L45" s="337"/>
      <c r="M45" s="336"/>
      <c r="N45" s="336"/>
      <c r="O45" s="336"/>
      <c r="P45" s="336"/>
      <c r="Q45" s="336"/>
      <c r="R45" s="336"/>
      <c r="S45" s="336"/>
      <c r="T45" s="336"/>
      <c r="U45" s="336"/>
      <c r="V45" s="336"/>
      <c r="W45" s="336"/>
      <c r="X45" s="336"/>
      <c r="Y45" s="336"/>
      <c r="Z45" s="336"/>
      <c r="AA45" s="336"/>
      <c r="AB45" s="336"/>
      <c r="AC45" s="336"/>
      <c r="AD45" s="336"/>
      <c r="AE45" s="336"/>
      <c r="AF45" s="336"/>
      <c r="AG45" s="336"/>
      <c r="AH45" s="336"/>
      <c r="AI45" s="336"/>
      <c r="AJ45" s="336"/>
      <c r="AK45" s="336"/>
      <c r="AL45" s="336"/>
      <c r="AM45" s="336"/>
      <c r="AN45" s="336"/>
      <c r="AO45" s="336"/>
      <c r="AP45" s="336"/>
      <c r="AQ45" s="336"/>
      <c r="AR45" s="336"/>
      <c r="AS45" s="336"/>
      <c r="AT45" s="336"/>
      <c r="AU45" s="336"/>
      <c r="AV45" s="336"/>
      <c r="AW45" s="336"/>
      <c r="AX45" s="336"/>
      <c r="AY45" s="336"/>
      <c r="AZ45" s="336"/>
      <c r="BA45" s="336"/>
      <c r="BB45" s="336"/>
      <c r="BC45" s="336"/>
      <c r="BD45" s="336"/>
      <c r="BE45" s="336"/>
      <c r="BF45" s="336"/>
      <c r="BG45" s="336"/>
      <c r="BH45" s="336"/>
      <c r="BI45" s="336"/>
      <c r="BJ45" s="336"/>
    </row>
    <row r="46" spans="1:62" x14ac:dyDescent="0.25">
      <c r="A46" s="337"/>
      <c r="B46" s="337"/>
      <c r="C46" s="337"/>
      <c r="D46" s="337"/>
      <c r="E46" s="337"/>
      <c r="F46" s="337"/>
      <c r="G46" s="337">
        <v>0</v>
      </c>
      <c r="H46" s="337" t="str">
        <f>IFERROR(VLOOKUP(G46,Database!A:D,2,FALSE),"FG not Found")</f>
        <v>FG not Found</v>
      </c>
      <c r="I46" s="337"/>
      <c r="J46" s="337"/>
      <c r="K46" s="337"/>
      <c r="L46" s="337"/>
      <c r="M46" s="336"/>
      <c r="N46" s="336"/>
      <c r="O46" s="336"/>
      <c r="P46" s="336"/>
      <c r="Q46" s="336"/>
      <c r="R46" s="336"/>
      <c r="S46" s="336"/>
      <c r="T46" s="336"/>
      <c r="U46" s="336"/>
      <c r="V46" s="336"/>
      <c r="W46" s="336"/>
      <c r="X46" s="336"/>
      <c r="Y46" s="336"/>
      <c r="Z46" s="336"/>
      <c r="AA46" s="336"/>
      <c r="AB46" s="336"/>
      <c r="AC46" s="336"/>
      <c r="AD46" s="336"/>
      <c r="AE46" s="336"/>
      <c r="AF46" s="336"/>
      <c r="AG46" s="336"/>
      <c r="AH46" s="336"/>
      <c r="AI46" s="336"/>
      <c r="AJ46" s="336"/>
      <c r="AK46" s="336"/>
      <c r="AL46" s="336"/>
      <c r="AM46" s="336"/>
      <c r="AN46" s="336"/>
      <c r="AO46" s="336"/>
      <c r="AP46" s="336"/>
      <c r="AQ46" s="336"/>
      <c r="AR46" s="336"/>
      <c r="AS46" s="336"/>
      <c r="AT46" s="336"/>
      <c r="AU46" s="336"/>
      <c r="AV46" s="336"/>
      <c r="AW46" s="336"/>
      <c r="AX46" s="336"/>
      <c r="AY46" s="336"/>
      <c r="AZ46" s="336"/>
      <c r="BA46" s="336"/>
      <c r="BB46" s="336"/>
      <c r="BC46" s="336"/>
      <c r="BD46" s="336"/>
      <c r="BE46" s="336"/>
      <c r="BF46" s="336"/>
      <c r="BG46" s="336"/>
      <c r="BH46" s="336"/>
      <c r="BI46" s="336"/>
      <c r="BJ46" s="336"/>
    </row>
    <row r="47" spans="1:62" x14ac:dyDescent="0.25">
      <c r="A47" s="337"/>
      <c r="B47" s="337"/>
      <c r="C47" s="337"/>
      <c r="D47" s="337"/>
      <c r="E47" s="337"/>
      <c r="F47" s="337"/>
      <c r="G47" s="337">
        <v>0</v>
      </c>
      <c r="H47" s="337" t="str">
        <f>IFERROR(VLOOKUP(G47,Database!A:D,2,FALSE),"FG not Found")</f>
        <v>FG not Found</v>
      </c>
      <c r="I47" s="337"/>
      <c r="J47" s="337"/>
      <c r="K47" s="337"/>
      <c r="L47" s="337"/>
      <c r="M47" s="336"/>
      <c r="N47" s="336"/>
      <c r="O47" s="336"/>
      <c r="P47" s="336"/>
      <c r="Q47" s="336"/>
      <c r="R47" s="336"/>
      <c r="S47" s="336"/>
      <c r="T47" s="336"/>
      <c r="U47" s="336"/>
      <c r="V47" s="336"/>
      <c r="W47" s="336"/>
      <c r="X47" s="336"/>
      <c r="Y47" s="336"/>
      <c r="Z47" s="336"/>
      <c r="AA47" s="336"/>
      <c r="AB47" s="336"/>
      <c r="AC47" s="336"/>
      <c r="AD47" s="336"/>
      <c r="AE47" s="336"/>
      <c r="AF47" s="336"/>
      <c r="AG47" s="336"/>
      <c r="AH47" s="336"/>
      <c r="AI47" s="336"/>
      <c r="AJ47" s="336"/>
      <c r="AK47" s="336"/>
      <c r="AL47" s="336"/>
      <c r="AM47" s="336"/>
      <c r="AN47" s="336"/>
      <c r="AO47" s="336"/>
      <c r="AP47" s="336"/>
      <c r="AQ47" s="336"/>
      <c r="AR47" s="336"/>
      <c r="AS47" s="336"/>
      <c r="AT47" s="336"/>
      <c r="AU47" s="336"/>
      <c r="AV47" s="336"/>
      <c r="AW47" s="336"/>
      <c r="AX47" s="336"/>
      <c r="AY47" s="336"/>
      <c r="AZ47" s="336"/>
      <c r="BA47" s="336"/>
      <c r="BB47" s="336"/>
      <c r="BC47" s="336"/>
      <c r="BD47" s="336"/>
      <c r="BE47" s="336"/>
      <c r="BF47" s="336"/>
      <c r="BG47" s="336"/>
      <c r="BH47" s="336"/>
      <c r="BI47" s="336"/>
      <c r="BJ47" s="336"/>
    </row>
    <row r="48" spans="1:62" x14ac:dyDescent="0.25">
      <c r="A48" s="337"/>
      <c r="B48" s="337"/>
      <c r="C48" s="337"/>
      <c r="D48" s="337"/>
      <c r="E48" s="337"/>
      <c r="F48" s="337"/>
      <c r="G48" s="337">
        <v>0</v>
      </c>
      <c r="H48" s="337" t="str">
        <f>IFERROR(VLOOKUP(G48,Database!A:D,2,FALSE),"FG not Found")</f>
        <v>FG not Found</v>
      </c>
      <c r="I48" s="337"/>
      <c r="J48" s="337"/>
      <c r="K48" s="337"/>
      <c r="L48" s="337"/>
      <c r="M48" s="336"/>
      <c r="N48" s="336"/>
      <c r="O48" s="336"/>
      <c r="P48" s="336"/>
      <c r="Q48" s="336"/>
      <c r="R48" s="336"/>
      <c r="S48" s="336"/>
      <c r="T48" s="336"/>
      <c r="U48" s="336"/>
      <c r="V48" s="336"/>
      <c r="W48" s="336"/>
      <c r="X48" s="336"/>
      <c r="Y48" s="336"/>
      <c r="Z48" s="336"/>
      <c r="AA48" s="336"/>
      <c r="AB48" s="336"/>
      <c r="AC48" s="336"/>
      <c r="AD48" s="336"/>
      <c r="AE48" s="336"/>
      <c r="AF48" s="336"/>
      <c r="AG48" s="336"/>
      <c r="AH48" s="336"/>
      <c r="AI48" s="336"/>
      <c r="AJ48" s="336"/>
      <c r="AK48" s="336"/>
      <c r="AL48" s="336"/>
      <c r="AM48" s="336"/>
      <c r="AN48" s="336"/>
      <c r="AO48" s="336"/>
      <c r="AP48" s="336"/>
      <c r="AQ48" s="336"/>
      <c r="AR48" s="336"/>
      <c r="AS48" s="336"/>
      <c r="AT48" s="336"/>
      <c r="AU48" s="336"/>
      <c r="AV48" s="336"/>
      <c r="AW48" s="336"/>
      <c r="AX48" s="336"/>
      <c r="AY48" s="336"/>
      <c r="AZ48" s="336"/>
      <c r="BA48" s="336"/>
      <c r="BB48" s="336"/>
      <c r="BC48" s="336"/>
      <c r="BD48" s="336"/>
      <c r="BE48" s="336"/>
      <c r="BF48" s="336"/>
      <c r="BG48" s="336"/>
      <c r="BH48" s="336"/>
      <c r="BI48" s="336"/>
      <c r="BJ48" s="336"/>
    </row>
    <row r="49" spans="1:62" x14ac:dyDescent="0.25">
      <c r="A49" s="337"/>
      <c r="B49" s="337"/>
      <c r="C49" s="337"/>
      <c r="D49" s="337"/>
      <c r="E49" s="337"/>
      <c r="F49" s="337"/>
      <c r="G49" s="337">
        <v>0</v>
      </c>
      <c r="H49" s="337" t="str">
        <f>IFERROR(VLOOKUP(G49,Database!A:D,2,FALSE),"FG not Found")</f>
        <v>FG not Found</v>
      </c>
      <c r="I49" s="337"/>
      <c r="J49" s="337"/>
      <c r="K49" s="337"/>
      <c r="L49" s="337"/>
      <c r="M49" s="336"/>
      <c r="N49" s="336"/>
      <c r="O49" s="336"/>
      <c r="P49" s="336"/>
      <c r="Q49" s="336"/>
      <c r="R49" s="336"/>
      <c r="S49" s="336"/>
      <c r="T49" s="336"/>
      <c r="U49" s="336"/>
      <c r="V49" s="336"/>
      <c r="W49" s="336"/>
      <c r="X49" s="336"/>
      <c r="Y49" s="336"/>
      <c r="Z49" s="336"/>
      <c r="AA49" s="336"/>
      <c r="AB49" s="336"/>
      <c r="AC49" s="336"/>
      <c r="AD49" s="336"/>
      <c r="AE49" s="336"/>
      <c r="AF49" s="336"/>
      <c r="AG49" s="336"/>
      <c r="AH49" s="336"/>
      <c r="AI49" s="336"/>
      <c r="AJ49" s="336"/>
      <c r="AK49" s="336"/>
      <c r="AL49" s="336"/>
      <c r="AM49" s="336"/>
      <c r="AN49" s="336"/>
      <c r="AO49" s="336"/>
      <c r="AP49" s="336"/>
      <c r="AQ49" s="336"/>
      <c r="AR49" s="336"/>
      <c r="AS49" s="336"/>
      <c r="AT49" s="336"/>
      <c r="AU49" s="336"/>
      <c r="AV49" s="336"/>
      <c r="AW49" s="336"/>
      <c r="AX49" s="336"/>
      <c r="AY49" s="336"/>
      <c r="AZ49" s="336"/>
      <c r="BA49" s="336"/>
      <c r="BB49" s="336"/>
      <c r="BC49" s="336"/>
      <c r="BD49" s="336"/>
      <c r="BE49" s="336"/>
      <c r="BF49" s="336"/>
      <c r="BG49" s="336"/>
      <c r="BH49" s="336"/>
      <c r="BI49" s="336"/>
      <c r="BJ49" s="336"/>
    </row>
    <row r="50" spans="1:62" x14ac:dyDescent="0.25">
      <c r="A50" s="337"/>
      <c r="B50" s="337"/>
      <c r="C50" s="337"/>
      <c r="D50" s="337"/>
      <c r="E50" s="337"/>
      <c r="F50" s="337"/>
      <c r="G50" s="337">
        <v>0</v>
      </c>
      <c r="H50" s="337" t="str">
        <f>IFERROR(VLOOKUP(G50,Database!A:D,2,FALSE),"FG not Found")</f>
        <v>FG not Found</v>
      </c>
      <c r="I50" s="337"/>
      <c r="J50" s="337"/>
      <c r="K50" s="337"/>
      <c r="L50" s="337"/>
      <c r="M50" s="336"/>
      <c r="N50" s="336"/>
      <c r="O50" s="336"/>
      <c r="P50" s="336"/>
      <c r="Q50" s="336"/>
      <c r="R50" s="336"/>
      <c r="S50" s="336"/>
      <c r="T50" s="336"/>
      <c r="U50" s="336"/>
      <c r="V50" s="336"/>
      <c r="W50" s="336"/>
      <c r="X50" s="336"/>
      <c r="Y50" s="336"/>
      <c r="Z50" s="336"/>
      <c r="AA50" s="336"/>
      <c r="AB50" s="336"/>
      <c r="AC50" s="336"/>
      <c r="AD50" s="336"/>
      <c r="AE50" s="336"/>
      <c r="AF50" s="336"/>
      <c r="AG50" s="336"/>
      <c r="AH50" s="336"/>
      <c r="AI50" s="336"/>
      <c r="AJ50" s="336"/>
      <c r="AK50" s="336"/>
      <c r="AL50" s="336"/>
      <c r="AM50" s="336"/>
      <c r="AN50" s="336"/>
      <c r="AO50" s="336"/>
      <c r="AP50" s="336"/>
      <c r="AQ50" s="336"/>
      <c r="AR50" s="336"/>
      <c r="AS50" s="336"/>
      <c r="AT50" s="336"/>
      <c r="AU50" s="336"/>
      <c r="AV50" s="336"/>
      <c r="AW50" s="336"/>
      <c r="AX50" s="336"/>
      <c r="AY50" s="336"/>
      <c r="AZ50" s="336"/>
      <c r="BA50" s="336"/>
      <c r="BB50" s="336"/>
      <c r="BC50" s="336"/>
      <c r="BD50" s="336"/>
      <c r="BE50" s="336"/>
      <c r="BF50" s="336"/>
      <c r="BG50" s="336"/>
      <c r="BH50" s="336"/>
      <c r="BI50" s="336"/>
      <c r="BJ50" s="336"/>
    </row>
    <row r="51" spans="1:62" x14ac:dyDescent="0.25">
      <c r="A51" s="337"/>
      <c r="B51" s="337"/>
      <c r="C51" s="337"/>
      <c r="D51" s="337"/>
      <c r="E51" s="337"/>
      <c r="F51" s="337"/>
      <c r="G51" s="337">
        <v>0</v>
      </c>
      <c r="H51" s="337" t="str">
        <f>IFERROR(VLOOKUP(G51,Database!A:D,2,FALSE),"FG not Found")</f>
        <v>FG not Found</v>
      </c>
      <c r="I51" s="337"/>
      <c r="J51" s="337"/>
      <c r="K51" s="337"/>
      <c r="L51" s="337"/>
      <c r="M51" s="336"/>
      <c r="N51" s="336"/>
      <c r="O51" s="336"/>
      <c r="P51" s="336"/>
      <c r="Q51" s="336"/>
      <c r="R51" s="336"/>
      <c r="S51" s="336"/>
      <c r="T51" s="336"/>
      <c r="U51" s="336"/>
      <c r="V51" s="336"/>
      <c r="W51" s="336"/>
      <c r="X51" s="336"/>
      <c r="Y51" s="336"/>
      <c r="Z51" s="336"/>
      <c r="AA51" s="336"/>
      <c r="AB51" s="336"/>
      <c r="AC51" s="336"/>
      <c r="AD51" s="336"/>
      <c r="AE51" s="336"/>
      <c r="AF51" s="336"/>
      <c r="AG51" s="336"/>
      <c r="AH51" s="336"/>
      <c r="AI51" s="336"/>
      <c r="AJ51" s="336"/>
      <c r="AK51" s="336"/>
      <c r="AL51" s="336"/>
      <c r="AM51" s="336"/>
      <c r="AN51" s="336"/>
      <c r="AO51" s="336"/>
      <c r="AP51" s="336"/>
      <c r="AQ51" s="336"/>
      <c r="AR51" s="336"/>
      <c r="AS51" s="336"/>
      <c r="AT51" s="336"/>
      <c r="AU51" s="336"/>
      <c r="AV51" s="336"/>
      <c r="AW51" s="336"/>
      <c r="AX51" s="336"/>
      <c r="AY51" s="336"/>
      <c r="AZ51" s="336"/>
      <c r="BA51" s="336"/>
      <c r="BB51" s="336"/>
      <c r="BC51" s="336"/>
      <c r="BD51" s="336"/>
      <c r="BE51" s="336"/>
      <c r="BF51" s="336"/>
      <c r="BG51" s="336"/>
      <c r="BH51" s="336"/>
      <c r="BI51" s="336"/>
      <c r="BJ51" s="336"/>
    </row>
    <row r="52" spans="1:62" x14ac:dyDescent="0.25">
      <c r="A52" s="337"/>
      <c r="B52" s="337"/>
      <c r="C52" s="337"/>
      <c r="D52" s="337"/>
      <c r="E52" s="337"/>
      <c r="F52" s="337"/>
      <c r="G52" s="337">
        <v>0</v>
      </c>
      <c r="H52" s="337" t="str">
        <f>IFERROR(VLOOKUP(G52,Database!A:D,2,FALSE),"FG not Found")</f>
        <v>FG not Found</v>
      </c>
      <c r="I52" s="337"/>
      <c r="J52" s="337"/>
      <c r="K52" s="337"/>
      <c r="L52" s="337"/>
      <c r="M52" s="336"/>
      <c r="N52" s="336"/>
      <c r="O52" s="336"/>
      <c r="P52" s="336"/>
      <c r="Q52" s="336"/>
      <c r="R52" s="336"/>
      <c r="S52" s="336"/>
      <c r="T52" s="336"/>
      <c r="U52" s="336"/>
      <c r="V52" s="336"/>
      <c r="W52" s="336"/>
      <c r="X52" s="336"/>
      <c r="Y52" s="336"/>
      <c r="Z52" s="336"/>
      <c r="AA52" s="336"/>
      <c r="AB52" s="336"/>
      <c r="AC52" s="336"/>
      <c r="AD52" s="336"/>
      <c r="AE52" s="336"/>
      <c r="AF52" s="336"/>
      <c r="AG52" s="336"/>
      <c r="AH52" s="336"/>
      <c r="AI52" s="336"/>
      <c r="AJ52" s="336"/>
      <c r="AK52" s="336"/>
      <c r="AL52" s="336"/>
      <c r="AM52" s="336"/>
      <c r="AN52" s="336"/>
      <c r="AO52" s="336"/>
      <c r="AP52" s="336"/>
      <c r="AQ52" s="336"/>
      <c r="AR52" s="336"/>
      <c r="AS52" s="336"/>
      <c r="AT52" s="336"/>
      <c r="AU52" s="336"/>
      <c r="AV52" s="336"/>
      <c r="AW52" s="336"/>
      <c r="AX52" s="336"/>
      <c r="AY52" s="336"/>
      <c r="AZ52" s="336"/>
      <c r="BA52" s="336"/>
      <c r="BB52" s="336"/>
      <c r="BC52" s="336"/>
      <c r="BD52" s="336"/>
      <c r="BE52" s="336"/>
      <c r="BF52" s="336"/>
      <c r="BG52" s="336"/>
      <c r="BH52" s="336"/>
      <c r="BI52" s="336"/>
      <c r="BJ52" s="336"/>
    </row>
    <row r="53" spans="1:62" x14ac:dyDescent="0.25">
      <c r="A53" s="337"/>
      <c r="B53" s="369"/>
      <c r="C53" s="370"/>
      <c r="D53" s="370"/>
      <c r="E53" s="370"/>
      <c r="F53" s="370"/>
      <c r="G53" s="370">
        <v>0</v>
      </c>
      <c r="H53" s="370" t="str">
        <f>IFERROR(VLOOKUP(G53,Database!A:D,2,FALSE),"FG not Found")</f>
        <v>FG not Found</v>
      </c>
      <c r="I53" s="370"/>
      <c r="J53" s="370"/>
      <c r="K53" s="370"/>
      <c r="L53" s="370"/>
      <c r="M53" s="371"/>
      <c r="N53" s="371"/>
      <c r="O53" s="371"/>
      <c r="P53" s="371"/>
      <c r="Q53" s="371"/>
      <c r="R53" s="371"/>
      <c r="S53" s="371"/>
      <c r="T53" s="336"/>
      <c r="U53" s="336"/>
      <c r="V53" s="336"/>
      <c r="W53" s="336"/>
      <c r="X53" s="336"/>
      <c r="Y53" s="336"/>
      <c r="Z53" s="336"/>
      <c r="AA53" s="336"/>
      <c r="AB53" s="336"/>
      <c r="AC53" s="336"/>
      <c r="AD53" s="336"/>
      <c r="AE53" s="336"/>
      <c r="AF53" s="336"/>
      <c r="AG53" s="336"/>
      <c r="AH53" s="336"/>
      <c r="AI53" s="336"/>
      <c r="AJ53" s="336"/>
      <c r="AK53" s="336"/>
      <c r="AL53" s="336"/>
      <c r="AM53" s="336"/>
      <c r="AN53" s="336"/>
      <c r="AO53" s="336"/>
      <c r="AP53" s="336"/>
      <c r="AQ53" s="336"/>
      <c r="AR53" s="336"/>
      <c r="AS53" s="336"/>
      <c r="AT53" s="336"/>
      <c r="AU53" s="336"/>
      <c r="AV53" s="336"/>
      <c r="AW53" s="336"/>
      <c r="AX53" s="336"/>
      <c r="AY53" s="336"/>
      <c r="AZ53" s="336"/>
      <c r="BA53" s="336"/>
      <c r="BB53" s="336"/>
      <c r="BC53" s="336"/>
      <c r="BD53" s="336"/>
      <c r="BE53" s="336"/>
      <c r="BF53" s="336"/>
      <c r="BG53" s="336"/>
      <c r="BH53" s="336"/>
      <c r="BI53" s="336"/>
      <c r="BJ53" s="336"/>
    </row>
    <row r="54" spans="1:62" x14ac:dyDescent="0.25">
      <c r="A54" s="337"/>
      <c r="B54" s="370"/>
      <c r="C54" s="370"/>
      <c r="D54" s="370"/>
      <c r="E54" s="370"/>
      <c r="F54" s="370"/>
      <c r="G54" s="370">
        <v>0</v>
      </c>
      <c r="H54" s="370" t="str">
        <f>IFERROR(VLOOKUP(G54,Database!A:D,2,FALSE),"FG not Found")</f>
        <v>FG not Found</v>
      </c>
      <c r="I54" s="370"/>
      <c r="J54" s="370"/>
      <c r="K54" s="370"/>
      <c r="L54" s="370"/>
      <c r="M54" s="371"/>
      <c r="N54" s="371"/>
      <c r="O54" s="371"/>
      <c r="P54" s="371"/>
      <c r="Q54" s="371"/>
      <c r="R54" s="371"/>
      <c r="S54" s="371"/>
      <c r="T54" s="336"/>
      <c r="U54" s="336"/>
      <c r="V54" s="336"/>
      <c r="W54" s="336"/>
      <c r="X54" s="336"/>
      <c r="Y54" s="336"/>
      <c r="Z54" s="336"/>
      <c r="AA54" s="336"/>
      <c r="AB54" s="336"/>
      <c r="AC54" s="336"/>
      <c r="AD54" s="336"/>
      <c r="AE54" s="336"/>
      <c r="AF54" s="336"/>
      <c r="AG54" s="336"/>
      <c r="AH54" s="336"/>
      <c r="AI54" s="336"/>
      <c r="AJ54" s="336"/>
      <c r="AK54" s="336"/>
      <c r="AL54" s="336"/>
      <c r="AM54" s="336"/>
      <c r="AN54" s="336"/>
      <c r="AO54" s="336"/>
      <c r="AP54" s="336"/>
      <c r="AQ54" s="336"/>
      <c r="AR54" s="336"/>
      <c r="AS54" s="336"/>
      <c r="AT54" s="336"/>
      <c r="AU54" s="336"/>
      <c r="AV54" s="336"/>
      <c r="AW54" s="336"/>
      <c r="AX54" s="336"/>
      <c r="AY54" s="336"/>
      <c r="AZ54" s="336"/>
      <c r="BA54" s="336"/>
      <c r="BB54" s="336"/>
      <c r="BC54" s="336"/>
      <c r="BD54" s="336"/>
      <c r="BE54" s="336"/>
      <c r="BF54" s="336"/>
      <c r="BG54" s="336"/>
      <c r="BH54" s="336"/>
      <c r="BI54" s="336"/>
      <c r="BJ54" s="336"/>
    </row>
    <row r="55" spans="1:62" x14ac:dyDescent="0.25">
      <c r="A55" s="337"/>
      <c r="B55" s="370"/>
      <c r="C55" s="370"/>
      <c r="D55" s="370"/>
      <c r="E55" s="370"/>
      <c r="F55" s="370"/>
      <c r="G55" s="370">
        <v>0</v>
      </c>
      <c r="H55" s="370" t="str">
        <f>IFERROR(VLOOKUP(G55,Database!A:D,2,FALSE),"FG not Found")</f>
        <v>FG not Found</v>
      </c>
      <c r="I55" s="370"/>
      <c r="J55" s="370"/>
      <c r="K55" s="370"/>
      <c r="L55" s="370"/>
      <c r="M55" s="371"/>
      <c r="N55" s="371"/>
      <c r="O55" s="371"/>
      <c r="P55" s="371"/>
      <c r="Q55" s="371"/>
      <c r="R55" s="371"/>
      <c r="S55" s="371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  <c r="AM55" s="336"/>
      <c r="AN55" s="336"/>
      <c r="AO55" s="336"/>
      <c r="AP55" s="336"/>
      <c r="AQ55" s="336"/>
      <c r="AR55" s="336"/>
      <c r="AS55" s="336"/>
      <c r="AT55" s="336"/>
      <c r="AU55" s="336"/>
      <c r="AV55" s="336"/>
      <c r="AW55" s="336"/>
      <c r="AX55" s="336"/>
      <c r="AY55" s="336"/>
      <c r="AZ55" s="336"/>
      <c r="BA55" s="336"/>
      <c r="BB55" s="336"/>
      <c r="BC55" s="336"/>
      <c r="BD55" s="336"/>
      <c r="BE55" s="336"/>
      <c r="BF55" s="336"/>
      <c r="BG55" s="336"/>
      <c r="BH55" s="336"/>
      <c r="BI55" s="336"/>
      <c r="BJ55" s="336"/>
    </row>
    <row r="56" spans="1:62" x14ac:dyDescent="0.25">
      <c r="A56" s="337"/>
      <c r="B56" s="370"/>
      <c r="C56" s="370"/>
      <c r="D56" s="370"/>
      <c r="E56" s="370"/>
      <c r="F56" s="370"/>
      <c r="G56" s="370">
        <v>0</v>
      </c>
      <c r="H56" s="370" t="str">
        <f>IFERROR(VLOOKUP(G56,Database!A:D,2,FALSE),"FG not Found")</f>
        <v>FG not Found</v>
      </c>
      <c r="I56" s="370"/>
      <c r="J56" s="370"/>
      <c r="K56" s="370"/>
      <c r="L56" s="370"/>
      <c r="M56" s="371"/>
      <c r="N56" s="371"/>
      <c r="O56" s="371"/>
      <c r="P56" s="371"/>
      <c r="Q56" s="371"/>
      <c r="R56" s="371"/>
      <c r="S56" s="371"/>
      <c r="T56" s="336"/>
      <c r="U56" s="336"/>
      <c r="V56" s="336"/>
      <c r="W56" s="336"/>
      <c r="X56" s="336"/>
      <c r="Y56" s="336"/>
      <c r="Z56" s="336"/>
      <c r="AA56" s="336"/>
      <c r="AB56" s="336"/>
      <c r="AC56" s="336"/>
      <c r="AD56" s="336"/>
      <c r="AE56" s="336"/>
      <c r="AF56" s="336"/>
      <c r="AG56" s="336"/>
      <c r="AH56" s="336"/>
      <c r="AI56" s="336"/>
      <c r="AJ56" s="336"/>
      <c r="AK56" s="336"/>
      <c r="AL56" s="336"/>
      <c r="AM56" s="336"/>
      <c r="AN56" s="336"/>
      <c r="AO56" s="336"/>
      <c r="AP56" s="336"/>
      <c r="AQ56" s="336"/>
      <c r="AR56" s="336"/>
      <c r="AS56" s="336"/>
      <c r="AT56" s="336"/>
      <c r="AU56" s="336"/>
      <c r="AV56" s="336"/>
      <c r="AW56" s="336"/>
      <c r="AX56" s="336"/>
      <c r="AY56" s="336"/>
      <c r="AZ56" s="336"/>
      <c r="BA56" s="336"/>
      <c r="BB56" s="336"/>
      <c r="BC56" s="336"/>
      <c r="BD56" s="336"/>
      <c r="BE56" s="336"/>
      <c r="BF56" s="336"/>
      <c r="BG56" s="336"/>
      <c r="BH56" s="336"/>
      <c r="BI56" s="336"/>
      <c r="BJ56" s="336"/>
    </row>
    <row r="57" spans="1:62" x14ac:dyDescent="0.25">
      <c r="A57" s="337"/>
      <c r="B57" s="370"/>
      <c r="C57" s="370"/>
      <c r="D57" s="370"/>
      <c r="E57" s="370"/>
      <c r="F57" s="370"/>
      <c r="G57" s="370">
        <v>0</v>
      </c>
      <c r="H57" s="370" t="str">
        <f>IFERROR(VLOOKUP(G57,Database!A:D,2,FALSE),"FG not Found")</f>
        <v>FG not Found</v>
      </c>
      <c r="I57" s="370"/>
      <c r="J57" s="370"/>
      <c r="K57" s="370"/>
      <c r="L57" s="370"/>
      <c r="M57" s="371"/>
      <c r="N57" s="371"/>
      <c r="O57" s="371"/>
      <c r="P57" s="371"/>
      <c r="Q57" s="371"/>
      <c r="R57" s="371"/>
      <c r="S57" s="371"/>
      <c r="T57" s="336"/>
      <c r="U57" s="336"/>
      <c r="V57" s="336"/>
      <c r="W57" s="336"/>
      <c r="X57" s="336"/>
      <c r="Y57" s="336"/>
      <c r="Z57" s="336"/>
      <c r="AA57" s="336"/>
      <c r="AB57" s="336"/>
      <c r="AC57" s="336"/>
      <c r="AD57" s="336"/>
      <c r="AE57" s="336"/>
      <c r="AF57" s="336"/>
      <c r="AG57" s="336"/>
      <c r="AH57" s="336"/>
      <c r="AI57" s="336"/>
      <c r="AJ57" s="336"/>
      <c r="AK57" s="336"/>
      <c r="AL57" s="336"/>
      <c r="AM57" s="336"/>
      <c r="AN57" s="336"/>
      <c r="AO57" s="336"/>
      <c r="AP57" s="336"/>
      <c r="AQ57" s="336"/>
      <c r="AR57" s="336"/>
      <c r="AS57" s="336"/>
      <c r="AT57" s="336"/>
      <c r="AU57" s="336"/>
      <c r="AV57" s="336"/>
      <c r="AW57" s="336"/>
      <c r="AX57" s="336"/>
      <c r="AY57" s="336"/>
      <c r="AZ57" s="336"/>
      <c r="BA57" s="336"/>
      <c r="BB57" s="336"/>
      <c r="BC57" s="336"/>
      <c r="BD57" s="336"/>
      <c r="BE57" s="336"/>
      <c r="BF57" s="336"/>
      <c r="BG57" s="336"/>
      <c r="BH57" s="336"/>
      <c r="BI57" s="336"/>
      <c r="BJ57" s="336"/>
    </row>
    <row r="58" spans="1:62" x14ac:dyDescent="0.25">
      <c r="A58" s="337"/>
      <c r="B58" s="370"/>
      <c r="C58" s="370"/>
      <c r="D58" s="370"/>
      <c r="E58" s="370"/>
      <c r="F58" s="370"/>
      <c r="G58" s="370">
        <v>0</v>
      </c>
      <c r="H58" s="370" t="str">
        <f>IFERROR(VLOOKUP(G58,Database!A:D,2,FALSE),"FG not Found")</f>
        <v>FG not Found</v>
      </c>
      <c r="I58" s="370"/>
      <c r="J58" s="370"/>
      <c r="K58" s="370"/>
      <c r="L58" s="370"/>
      <c r="M58" s="371"/>
      <c r="N58" s="371"/>
      <c r="O58" s="371"/>
      <c r="P58" s="371"/>
      <c r="Q58" s="371"/>
      <c r="R58" s="371"/>
      <c r="S58" s="371"/>
      <c r="T58" s="336"/>
      <c r="U58" s="336"/>
      <c r="V58" s="336"/>
      <c r="W58" s="336"/>
      <c r="X58" s="336"/>
      <c r="Y58" s="336"/>
      <c r="Z58" s="336"/>
      <c r="AA58" s="336"/>
      <c r="AB58" s="336"/>
      <c r="AC58" s="336"/>
      <c r="AD58" s="336"/>
      <c r="AE58" s="336"/>
      <c r="AF58" s="336"/>
      <c r="AG58" s="336"/>
      <c r="AH58" s="336"/>
      <c r="AI58" s="336"/>
      <c r="AJ58" s="336"/>
      <c r="AK58" s="336"/>
      <c r="AL58" s="336"/>
      <c r="AM58" s="336"/>
      <c r="AN58" s="336"/>
      <c r="AO58" s="336"/>
      <c r="AP58" s="336"/>
      <c r="AQ58" s="336"/>
      <c r="AR58" s="336"/>
      <c r="AS58" s="336"/>
      <c r="AT58" s="336"/>
      <c r="AU58" s="336"/>
      <c r="AV58" s="336"/>
      <c r="AW58" s="336"/>
      <c r="AX58" s="336"/>
      <c r="AY58" s="336"/>
      <c r="AZ58" s="336"/>
      <c r="BA58" s="336"/>
      <c r="BB58" s="336"/>
      <c r="BC58" s="336"/>
      <c r="BD58" s="336"/>
      <c r="BE58" s="336"/>
      <c r="BF58" s="336"/>
      <c r="BG58" s="336"/>
      <c r="BH58" s="336"/>
      <c r="BI58" s="336"/>
      <c r="BJ58" s="336"/>
    </row>
    <row r="59" spans="1:62" x14ac:dyDescent="0.25">
      <c r="A59" s="337"/>
      <c r="B59" s="370"/>
      <c r="C59" s="370"/>
      <c r="D59" s="370"/>
      <c r="E59" s="370"/>
      <c r="F59" s="370"/>
      <c r="G59" s="370">
        <v>0</v>
      </c>
      <c r="H59" s="370" t="str">
        <f>IFERROR(VLOOKUP(G59,Database!A:D,2,FALSE),"FG not Found")</f>
        <v>FG not Found</v>
      </c>
      <c r="I59" s="370"/>
      <c r="J59" s="370"/>
      <c r="K59" s="370"/>
      <c r="L59" s="370"/>
      <c r="M59" s="371"/>
      <c r="N59" s="371"/>
      <c r="O59" s="371"/>
      <c r="P59" s="371"/>
      <c r="Q59" s="371"/>
      <c r="R59" s="371"/>
      <c r="S59" s="371"/>
      <c r="T59" s="336"/>
      <c r="U59" s="336"/>
      <c r="V59" s="336"/>
      <c r="W59" s="336"/>
      <c r="X59" s="336"/>
      <c r="Y59" s="336"/>
      <c r="Z59" s="336"/>
      <c r="AA59" s="336"/>
      <c r="AB59" s="336"/>
      <c r="AC59" s="336"/>
      <c r="AD59" s="336"/>
      <c r="AE59" s="336"/>
      <c r="AF59" s="336"/>
      <c r="AG59" s="336"/>
      <c r="AH59" s="336"/>
      <c r="AI59" s="336"/>
      <c r="AJ59" s="336"/>
      <c r="AK59" s="336"/>
      <c r="AL59" s="336"/>
      <c r="AM59" s="336"/>
      <c r="AN59" s="336"/>
      <c r="AO59" s="336"/>
      <c r="AP59" s="336"/>
      <c r="AQ59" s="336"/>
      <c r="AR59" s="336"/>
      <c r="AS59" s="336"/>
      <c r="AT59" s="336"/>
      <c r="AU59" s="336"/>
      <c r="AV59" s="336"/>
      <c r="AW59" s="336"/>
      <c r="AX59" s="336"/>
      <c r="AY59" s="336"/>
      <c r="AZ59" s="336"/>
      <c r="BA59" s="336"/>
      <c r="BB59" s="336"/>
      <c r="BC59" s="336"/>
      <c r="BD59" s="336"/>
      <c r="BE59" s="336"/>
      <c r="BF59" s="336"/>
      <c r="BG59" s="336"/>
      <c r="BH59" s="336"/>
      <c r="BI59" s="336"/>
      <c r="BJ59" s="336"/>
    </row>
    <row r="60" spans="1:62" x14ac:dyDescent="0.25">
      <c r="A60" s="337"/>
      <c r="B60" s="370"/>
      <c r="C60" s="370"/>
      <c r="D60" s="370"/>
      <c r="E60" s="370"/>
      <c r="F60" s="370"/>
      <c r="G60" s="370">
        <v>0</v>
      </c>
      <c r="H60" s="370" t="str">
        <f>IFERROR(VLOOKUP(G60,Database!A:D,2,FALSE),"FG not Found")</f>
        <v>FG not Found</v>
      </c>
      <c r="I60" s="370"/>
      <c r="J60" s="370"/>
      <c r="K60" s="370"/>
      <c r="L60" s="370"/>
      <c r="M60" s="371"/>
      <c r="N60" s="371"/>
      <c r="O60" s="371"/>
      <c r="P60" s="371"/>
      <c r="Q60" s="371"/>
      <c r="R60" s="371"/>
      <c r="S60" s="371"/>
      <c r="T60" s="336"/>
      <c r="U60" s="336"/>
      <c r="V60" s="336"/>
      <c r="W60" s="336"/>
      <c r="X60" s="336"/>
      <c r="Y60" s="336"/>
      <c r="Z60" s="336"/>
      <c r="AA60" s="336"/>
      <c r="AB60" s="336"/>
      <c r="AC60" s="336"/>
      <c r="AD60" s="336"/>
      <c r="AE60" s="336"/>
      <c r="AF60" s="336"/>
      <c r="AG60" s="336"/>
      <c r="AH60" s="336"/>
      <c r="AI60" s="336"/>
      <c r="AJ60" s="336"/>
      <c r="AK60" s="336"/>
      <c r="AL60" s="336"/>
      <c r="AM60" s="336"/>
      <c r="AN60" s="336"/>
      <c r="AO60" s="336"/>
      <c r="AP60" s="336"/>
      <c r="AQ60" s="336"/>
      <c r="AR60" s="336"/>
      <c r="AS60" s="336"/>
      <c r="AT60" s="336"/>
      <c r="AU60" s="336"/>
      <c r="AV60" s="336"/>
      <c r="AW60" s="336"/>
      <c r="AX60" s="336"/>
      <c r="AY60" s="336"/>
      <c r="AZ60" s="336"/>
      <c r="BA60" s="336"/>
      <c r="BB60" s="336"/>
      <c r="BC60" s="336"/>
      <c r="BD60" s="336"/>
      <c r="BE60" s="336"/>
      <c r="BF60" s="336"/>
      <c r="BG60" s="336"/>
      <c r="BH60" s="336"/>
      <c r="BI60" s="336"/>
      <c r="BJ60" s="336"/>
    </row>
    <row r="61" spans="1:62" x14ac:dyDescent="0.25">
      <c r="A61" s="337"/>
      <c r="B61" s="370"/>
      <c r="C61" s="370"/>
      <c r="D61" s="370"/>
      <c r="E61" s="370"/>
      <c r="F61" s="370"/>
      <c r="G61" s="370">
        <v>0</v>
      </c>
      <c r="H61" s="370" t="str">
        <f>IFERROR(VLOOKUP(G61,Database!A:D,2,FALSE),"FG not Found")</f>
        <v>FG not Found</v>
      </c>
      <c r="I61" s="370"/>
      <c r="J61" s="370"/>
      <c r="K61" s="370"/>
      <c r="L61" s="370"/>
      <c r="M61" s="371"/>
      <c r="N61" s="371"/>
      <c r="O61" s="371"/>
      <c r="P61" s="371"/>
      <c r="Q61" s="371"/>
      <c r="R61" s="371"/>
      <c r="S61" s="371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336"/>
      <c r="AN61" s="336"/>
      <c r="AO61" s="336"/>
      <c r="AP61" s="336"/>
      <c r="AQ61" s="336"/>
      <c r="AR61" s="336"/>
      <c r="AS61" s="336"/>
      <c r="AT61" s="336"/>
      <c r="AU61" s="336"/>
      <c r="AV61" s="336"/>
      <c r="AW61" s="336"/>
      <c r="AX61" s="336"/>
      <c r="AY61" s="336"/>
      <c r="AZ61" s="336"/>
      <c r="BA61" s="336"/>
      <c r="BB61" s="336"/>
      <c r="BC61" s="336"/>
      <c r="BD61" s="336"/>
      <c r="BE61" s="336"/>
      <c r="BF61" s="336"/>
      <c r="BG61" s="336"/>
      <c r="BH61" s="336"/>
      <c r="BI61" s="336"/>
      <c r="BJ61" s="336"/>
    </row>
    <row r="62" spans="1:62" x14ac:dyDescent="0.25">
      <c r="A62" s="337"/>
      <c r="B62" s="370"/>
      <c r="C62" s="370"/>
      <c r="D62" s="370"/>
      <c r="E62" s="370"/>
      <c r="F62" s="370"/>
      <c r="G62" s="370">
        <v>0</v>
      </c>
      <c r="H62" s="370" t="str">
        <f>IFERROR(VLOOKUP(G62,Database!A:D,2,FALSE),"FG not Found")</f>
        <v>FG not Found</v>
      </c>
      <c r="I62" s="370"/>
      <c r="J62" s="370"/>
      <c r="K62" s="370"/>
      <c r="L62" s="370"/>
      <c r="M62" s="371"/>
      <c r="N62" s="371"/>
      <c r="O62" s="371"/>
      <c r="P62" s="371"/>
      <c r="Q62" s="371"/>
      <c r="R62" s="371"/>
      <c r="S62" s="371"/>
      <c r="T62" s="336"/>
      <c r="U62" s="336"/>
      <c r="V62" s="336"/>
      <c r="W62" s="336"/>
      <c r="X62" s="336"/>
      <c r="Y62" s="336"/>
      <c r="Z62" s="336"/>
      <c r="AA62" s="336"/>
      <c r="AB62" s="336"/>
      <c r="AC62" s="336"/>
      <c r="AD62" s="336"/>
      <c r="AE62" s="336"/>
      <c r="AF62" s="336"/>
      <c r="AG62" s="336"/>
      <c r="AH62" s="336"/>
      <c r="AI62" s="336"/>
      <c r="AJ62" s="336"/>
      <c r="AK62" s="336"/>
      <c r="AL62" s="336"/>
      <c r="AM62" s="336"/>
      <c r="AN62" s="336"/>
      <c r="AO62" s="336"/>
      <c r="AP62" s="336"/>
      <c r="AQ62" s="336"/>
      <c r="AR62" s="336"/>
      <c r="AS62" s="336"/>
      <c r="AT62" s="336"/>
      <c r="AU62" s="336"/>
      <c r="AV62" s="336"/>
      <c r="AW62" s="336"/>
      <c r="AX62" s="336"/>
      <c r="AY62" s="336"/>
      <c r="AZ62" s="336"/>
      <c r="BA62" s="336"/>
      <c r="BB62" s="336"/>
      <c r="BC62" s="336"/>
      <c r="BD62" s="336"/>
      <c r="BE62" s="336"/>
      <c r="BF62" s="336"/>
      <c r="BG62" s="336"/>
      <c r="BH62" s="336"/>
      <c r="BI62" s="336"/>
      <c r="BJ62" s="336"/>
    </row>
    <row r="63" spans="1:62" x14ac:dyDescent="0.25">
      <c r="A63" s="337"/>
      <c r="B63" s="370"/>
      <c r="C63" s="370"/>
      <c r="D63" s="370"/>
      <c r="E63" s="370"/>
      <c r="F63" s="370"/>
      <c r="G63" s="370">
        <v>0</v>
      </c>
      <c r="H63" s="370" t="str">
        <f>IFERROR(VLOOKUP(G63,Database!A:D,2,FALSE),"FG not Found")</f>
        <v>FG not Found</v>
      </c>
      <c r="I63" s="370"/>
      <c r="J63" s="370"/>
      <c r="K63" s="370"/>
      <c r="L63" s="370"/>
      <c r="M63" s="371"/>
      <c r="N63" s="371"/>
      <c r="O63" s="371"/>
      <c r="P63" s="371"/>
      <c r="Q63" s="371"/>
      <c r="R63" s="371"/>
      <c r="S63" s="371"/>
      <c r="T63" s="336"/>
      <c r="U63" s="336"/>
      <c r="V63" s="336"/>
      <c r="W63" s="336"/>
      <c r="X63" s="336"/>
      <c r="Y63" s="336"/>
      <c r="Z63" s="336"/>
      <c r="AA63" s="336"/>
      <c r="AB63" s="336"/>
      <c r="AC63" s="336"/>
      <c r="AD63" s="336"/>
      <c r="AE63" s="336"/>
      <c r="AF63" s="336"/>
      <c r="AG63" s="336"/>
      <c r="AH63" s="336"/>
      <c r="AI63" s="336"/>
      <c r="AJ63" s="336"/>
      <c r="AK63" s="336"/>
      <c r="AL63" s="336"/>
      <c r="AM63" s="336"/>
      <c r="AN63" s="336"/>
      <c r="AO63" s="336"/>
      <c r="AP63" s="336"/>
      <c r="AQ63" s="336"/>
      <c r="AR63" s="336"/>
      <c r="AS63" s="336"/>
      <c r="AT63" s="336"/>
      <c r="AU63" s="336"/>
      <c r="AV63" s="336"/>
      <c r="AW63" s="336"/>
      <c r="AX63" s="336"/>
      <c r="AY63" s="336"/>
      <c r="AZ63" s="336"/>
      <c r="BA63" s="336"/>
      <c r="BB63" s="336"/>
      <c r="BC63" s="336"/>
      <c r="BD63" s="336"/>
      <c r="BE63" s="336"/>
      <c r="BF63" s="336"/>
      <c r="BG63" s="336"/>
      <c r="BH63" s="336"/>
      <c r="BI63" s="336"/>
      <c r="BJ63" s="336"/>
    </row>
    <row r="64" spans="1:62" x14ac:dyDescent="0.25">
      <c r="A64" s="337"/>
      <c r="B64" s="337"/>
      <c r="C64" s="337"/>
      <c r="D64" s="337"/>
      <c r="E64" s="337"/>
      <c r="F64" s="337"/>
      <c r="G64" s="337">
        <v>0</v>
      </c>
      <c r="H64" s="337" t="str">
        <f>IFERROR(VLOOKUP(G64,Database!A:D,2,FALSE),"FG not Found")</f>
        <v>FG not Found</v>
      </c>
      <c r="I64" s="337"/>
      <c r="J64" s="337"/>
      <c r="K64" s="337"/>
      <c r="L64" s="337"/>
      <c r="M64" s="336"/>
      <c r="N64" s="336"/>
      <c r="O64" s="336"/>
      <c r="P64" s="336"/>
      <c r="Q64" s="336"/>
      <c r="R64" s="336"/>
      <c r="S64" s="336"/>
      <c r="T64" s="336"/>
      <c r="U64" s="336"/>
      <c r="V64" s="336"/>
      <c r="W64" s="336"/>
      <c r="X64" s="336"/>
      <c r="Y64" s="336"/>
      <c r="Z64" s="336"/>
      <c r="AA64" s="336"/>
      <c r="AB64" s="336"/>
      <c r="AC64" s="336"/>
      <c r="AD64" s="336"/>
      <c r="AE64" s="336"/>
      <c r="AF64" s="336"/>
      <c r="AG64" s="336"/>
      <c r="AH64" s="336"/>
      <c r="AI64" s="336"/>
      <c r="AJ64" s="336"/>
      <c r="AK64" s="336"/>
      <c r="AL64" s="336"/>
      <c r="AM64" s="336"/>
      <c r="AN64" s="336"/>
      <c r="AO64" s="336"/>
      <c r="AP64" s="336"/>
      <c r="AQ64" s="336"/>
      <c r="AR64" s="336"/>
      <c r="AS64" s="336"/>
      <c r="AT64" s="336"/>
      <c r="AU64" s="336"/>
      <c r="AV64" s="336"/>
      <c r="AW64" s="336"/>
      <c r="AX64" s="336"/>
      <c r="AY64" s="336"/>
      <c r="AZ64" s="336"/>
      <c r="BA64" s="336"/>
      <c r="BB64" s="336"/>
      <c r="BC64" s="336"/>
      <c r="BD64" s="336"/>
      <c r="BE64" s="336"/>
      <c r="BF64" s="336"/>
      <c r="BG64" s="336"/>
      <c r="BH64" s="336"/>
      <c r="BI64" s="336"/>
      <c r="BJ64" s="336"/>
    </row>
    <row r="65" spans="1:62" x14ac:dyDescent="0.25">
      <c r="A65" s="337"/>
      <c r="B65" s="337"/>
      <c r="C65" s="337"/>
      <c r="D65" s="337"/>
      <c r="E65" s="337"/>
      <c r="F65" s="337"/>
      <c r="G65" s="337">
        <v>0</v>
      </c>
      <c r="H65" s="337" t="str">
        <f>IFERROR(VLOOKUP(G65,Database!A:D,2,FALSE),"FG not Found")</f>
        <v>FG not Found</v>
      </c>
      <c r="I65" s="337"/>
      <c r="J65" s="337"/>
      <c r="K65" s="337"/>
      <c r="L65" s="337"/>
      <c r="M65" s="336"/>
      <c r="N65" s="336"/>
      <c r="O65" s="336"/>
      <c r="P65" s="336"/>
      <c r="Q65" s="336"/>
      <c r="R65" s="336"/>
      <c r="S65" s="336"/>
      <c r="T65" s="336"/>
      <c r="U65" s="336"/>
      <c r="V65" s="336"/>
      <c r="W65" s="336"/>
      <c r="X65" s="336"/>
      <c r="Y65" s="336"/>
      <c r="Z65" s="336"/>
      <c r="AA65" s="336"/>
      <c r="AB65" s="336"/>
      <c r="AC65" s="336"/>
      <c r="AD65" s="336"/>
      <c r="AE65" s="336"/>
      <c r="AF65" s="336"/>
      <c r="AG65" s="336"/>
      <c r="AH65" s="336"/>
      <c r="AI65" s="336"/>
      <c r="AJ65" s="336"/>
      <c r="AK65" s="336"/>
      <c r="AL65" s="336"/>
      <c r="AM65" s="336"/>
      <c r="AN65" s="336"/>
      <c r="AO65" s="336"/>
      <c r="AP65" s="336"/>
      <c r="AQ65" s="336"/>
      <c r="AR65" s="336"/>
      <c r="AS65" s="336"/>
      <c r="AT65" s="336"/>
      <c r="AU65" s="336"/>
      <c r="AV65" s="336"/>
      <c r="AW65" s="336"/>
      <c r="AX65" s="336"/>
      <c r="AY65" s="336"/>
      <c r="AZ65" s="336"/>
      <c r="BA65" s="336"/>
      <c r="BB65" s="336"/>
      <c r="BC65" s="336"/>
      <c r="BD65" s="336"/>
      <c r="BE65" s="336"/>
      <c r="BF65" s="336"/>
      <c r="BG65" s="336"/>
      <c r="BH65" s="336"/>
      <c r="BI65" s="336"/>
      <c r="BJ65" s="336"/>
    </row>
    <row r="66" spans="1:62" x14ac:dyDescent="0.25">
      <c r="A66" s="337"/>
      <c r="B66" s="337"/>
      <c r="C66" s="337"/>
      <c r="D66" s="337"/>
      <c r="E66" s="337"/>
      <c r="F66" s="337"/>
      <c r="G66" s="337">
        <v>0</v>
      </c>
      <c r="H66" s="337" t="str">
        <f>IFERROR(VLOOKUP(G66,Database!A:D,2,FALSE),"FG not Found")</f>
        <v>FG not Found</v>
      </c>
      <c r="I66" s="337"/>
      <c r="J66" s="337"/>
      <c r="K66" s="337"/>
      <c r="L66" s="337"/>
      <c r="M66" s="336"/>
      <c r="N66" s="336"/>
      <c r="O66" s="336"/>
      <c r="P66" s="336"/>
      <c r="Q66" s="336"/>
      <c r="R66" s="336"/>
      <c r="S66" s="336"/>
      <c r="T66" s="336"/>
      <c r="U66" s="336"/>
      <c r="V66" s="336"/>
      <c r="W66" s="336"/>
      <c r="X66" s="336"/>
      <c r="Y66" s="336"/>
      <c r="Z66" s="336"/>
      <c r="AA66" s="336"/>
      <c r="AB66" s="336"/>
      <c r="AC66" s="336"/>
      <c r="AD66" s="336"/>
      <c r="AE66" s="336"/>
      <c r="AF66" s="336"/>
      <c r="AG66" s="336"/>
      <c r="AH66" s="336"/>
      <c r="AI66" s="336"/>
      <c r="AJ66" s="336"/>
      <c r="AK66" s="336"/>
      <c r="AL66" s="336"/>
      <c r="AM66" s="336"/>
      <c r="AN66" s="336"/>
      <c r="AO66" s="336"/>
      <c r="AP66" s="336"/>
      <c r="AQ66" s="336"/>
      <c r="AR66" s="336"/>
      <c r="AS66" s="336"/>
      <c r="AT66" s="336"/>
      <c r="AU66" s="336"/>
      <c r="AV66" s="336"/>
      <c r="AW66" s="336"/>
      <c r="AX66" s="336"/>
      <c r="AY66" s="336"/>
      <c r="AZ66" s="336"/>
      <c r="BA66" s="336"/>
      <c r="BB66" s="336"/>
      <c r="BC66" s="336"/>
      <c r="BD66" s="336"/>
      <c r="BE66" s="336"/>
      <c r="BF66" s="336"/>
      <c r="BG66" s="336"/>
      <c r="BH66" s="336"/>
      <c r="BI66" s="336"/>
      <c r="BJ66" s="336"/>
    </row>
    <row r="67" spans="1:62" x14ac:dyDescent="0.25">
      <c r="A67" s="337"/>
      <c r="B67" s="337"/>
      <c r="C67" s="337"/>
      <c r="D67" s="337"/>
      <c r="E67" s="337"/>
      <c r="F67" s="337"/>
      <c r="G67" s="337">
        <v>0</v>
      </c>
      <c r="H67" s="337" t="str">
        <f>IFERROR(VLOOKUP(G67,Database!A:D,2,FALSE),"FG not Found")</f>
        <v>FG not Found</v>
      </c>
      <c r="I67" s="337"/>
      <c r="J67" s="337"/>
      <c r="K67" s="337"/>
      <c r="L67" s="337"/>
      <c r="M67" s="336"/>
      <c r="N67" s="336"/>
      <c r="O67" s="336"/>
      <c r="P67" s="336"/>
      <c r="Q67" s="336"/>
      <c r="R67" s="336"/>
      <c r="S67" s="336"/>
      <c r="T67" s="336"/>
      <c r="U67" s="336"/>
      <c r="V67" s="336"/>
      <c r="W67" s="336"/>
      <c r="X67" s="336"/>
      <c r="Y67" s="336"/>
      <c r="Z67" s="336"/>
      <c r="AA67" s="336"/>
      <c r="AB67" s="336"/>
      <c r="AC67" s="336"/>
      <c r="AD67" s="336"/>
      <c r="AE67" s="336"/>
      <c r="AF67" s="336"/>
      <c r="AG67" s="336"/>
      <c r="AH67" s="336"/>
      <c r="AI67" s="336"/>
      <c r="AJ67" s="336"/>
      <c r="AK67" s="336"/>
      <c r="AL67" s="336"/>
      <c r="AM67" s="336"/>
      <c r="AN67" s="336"/>
      <c r="AO67" s="336"/>
      <c r="AP67" s="336"/>
      <c r="AQ67" s="336"/>
      <c r="AR67" s="336"/>
      <c r="AS67" s="336"/>
      <c r="AT67" s="336"/>
      <c r="AU67" s="336"/>
      <c r="AV67" s="336"/>
      <c r="AW67" s="336"/>
      <c r="AX67" s="336"/>
      <c r="AY67" s="336"/>
      <c r="AZ67" s="336"/>
      <c r="BA67" s="336"/>
      <c r="BB67" s="336"/>
      <c r="BC67" s="336"/>
      <c r="BD67" s="336"/>
      <c r="BE67" s="336"/>
      <c r="BF67" s="336"/>
      <c r="BG67" s="336"/>
      <c r="BH67" s="336"/>
      <c r="BI67" s="336"/>
      <c r="BJ67" s="336"/>
    </row>
    <row r="68" spans="1:62" x14ac:dyDescent="0.25">
      <c r="A68" s="337"/>
      <c r="B68" s="337"/>
      <c r="C68" s="337"/>
      <c r="D68" s="337"/>
      <c r="E68" s="337"/>
      <c r="F68" s="337"/>
      <c r="G68" s="337">
        <v>0</v>
      </c>
      <c r="H68" s="337" t="str">
        <f>IFERROR(VLOOKUP(G68,Database!A:D,2,FALSE),"FG not Found")</f>
        <v>FG not Found</v>
      </c>
      <c r="I68" s="337"/>
      <c r="J68" s="337"/>
      <c r="K68" s="337"/>
      <c r="L68" s="337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336"/>
      <c r="AN68" s="336"/>
      <c r="AO68" s="336"/>
      <c r="AP68" s="336"/>
      <c r="AQ68" s="336"/>
      <c r="AR68" s="336"/>
      <c r="AS68" s="336"/>
      <c r="AT68" s="336"/>
      <c r="AU68" s="336"/>
      <c r="AV68" s="336"/>
      <c r="AW68" s="336"/>
      <c r="AX68" s="336"/>
      <c r="AY68" s="336"/>
      <c r="AZ68" s="336"/>
      <c r="BA68" s="336"/>
      <c r="BB68" s="336"/>
      <c r="BC68" s="336"/>
      <c r="BD68" s="336"/>
      <c r="BE68" s="336"/>
      <c r="BF68" s="336"/>
      <c r="BG68" s="336"/>
      <c r="BH68" s="336"/>
      <c r="BI68" s="336"/>
      <c r="BJ68" s="336"/>
    </row>
    <row r="69" spans="1:62" x14ac:dyDescent="0.25">
      <c r="A69" s="337"/>
      <c r="B69" s="337"/>
      <c r="C69" s="337"/>
      <c r="D69" s="337"/>
      <c r="E69" s="337"/>
      <c r="F69" s="337"/>
      <c r="G69" s="337">
        <v>0</v>
      </c>
      <c r="H69" s="337" t="str">
        <f>IFERROR(VLOOKUP(G69,Database!A:D,2,FALSE),"FG not Found")</f>
        <v>FG not Found</v>
      </c>
      <c r="I69" s="337"/>
      <c r="J69" s="337"/>
      <c r="K69" s="337"/>
      <c r="L69" s="337"/>
      <c r="M69" s="336"/>
      <c r="N69" s="336"/>
      <c r="O69" s="336"/>
      <c r="P69" s="336"/>
      <c r="Q69" s="336"/>
      <c r="R69" s="336"/>
      <c r="S69" s="336"/>
      <c r="T69" s="336"/>
      <c r="U69" s="336"/>
      <c r="V69" s="336"/>
      <c r="W69" s="336"/>
      <c r="X69" s="336"/>
      <c r="Y69" s="336"/>
      <c r="Z69" s="336"/>
      <c r="AA69" s="336"/>
      <c r="AB69" s="336"/>
      <c r="AC69" s="336"/>
      <c r="AD69" s="336"/>
      <c r="AE69" s="336"/>
      <c r="AF69" s="336"/>
      <c r="AG69" s="336"/>
      <c r="AH69" s="336"/>
      <c r="AI69" s="336"/>
      <c r="AJ69" s="336"/>
      <c r="AK69" s="336"/>
      <c r="AL69" s="336"/>
      <c r="AM69" s="336"/>
      <c r="AN69" s="336"/>
      <c r="AO69" s="336"/>
      <c r="AP69" s="336"/>
      <c r="AQ69" s="336"/>
      <c r="AR69" s="336"/>
      <c r="AS69" s="336"/>
      <c r="AT69" s="336"/>
      <c r="AU69" s="336"/>
      <c r="AV69" s="336"/>
      <c r="AW69" s="336"/>
      <c r="AX69" s="336"/>
      <c r="AY69" s="336"/>
      <c r="AZ69" s="336"/>
      <c r="BA69" s="336"/>
      <c r="BB69" s="336"/>
      <c r="BC69" s="336"/>
      <c r="BD69" s="336"/>
      <c r="BE69" s="336"/>
      <c r="BF69" s="336"/>
      <c r="BG69" s="336"/>
      <c r="BH69" s="336"/>
      <c r="BI69" s="336"/>
      <c r="BJ69" s="336"/>
    </row>
    <row r="70" spans="1:62" x14ac:dyDescent="0.25">
      <c r="A70" s="337"/>
      <c r="B70" s="337"/>
      <c r="C70" s="337"/>
      <c r="D70" s="337"/>
      <c r="E70" s="337"/>
      <c r="F70" s="337"/>
      <c r="G70" s="337">
        <v>0</v>
      </c>
      <c r="H70" s="337" t="str">
        <f>IFERROR(VLOOKUP(G70,Database!A:D,2,FALSE),"FG not Found")</f>
        <v>FG not Found</v>
      </c>
      <c r="I70" s="337"/>
      <c r="J70" s="337"/>
      <c r="K70" s="337"/>
      <c r="L70" s="337"/>
      <c r="M70" s="336"/>
      <c r="N70" s="336"/>
      <c r="O70" s="336"/>
      <c r="P70" s="336"/>
      <c r="Q70" s="336"/>
      <c r="R70" s="336"/>
      <c r="S70" s="336"/>
      <c r="T70" s="336"/>
      <c r="U70" s="336"/>
      <c r="V70" s="336"/>
      <c r="W70" s="336"/>
      <c r="X70" s="336"/>
      <c r="Y70" s="336"/>
      <c r="Z70" s="336"/>
      <c r="AA70" s="336"/>
      <c r="AB70" s="336"/>
      <c r="AC70" s="336"/>
      <c r="AD70" s="336"/>
      <c r="AE70" s="336"/>
      <c r="AF70" s="336"/>
      <c r="AG70" s="336"/>
      <c r="AH70" s="336"/>
      <c r="AI70" s="336"/>
      <c r="AJ70" s="336"/>
      <c r="AK70" s="336"/>
      <c r="AL70" s="336"/>
      <c r="AM70" s="336"/>
      <c r="AN70" s="336"/>
      <c r="AO70" s="336"/>
      <c r="AP70" s="336"/>
      <c r="AQ70" s="336"/>
      <c r="AR70" s="336"/>
      <c r="AS70" s="336"/>
      <c r="AT70" s="336"/>
      <c r="AU70" s="336"/>
      <c r="AV70" s="336"/>
      <c r="AW70" s="336"/>
      <c r="AX70" s="336"/>
      <c r="AY70" s="336"/>
      <c r="AZ70" s="336"/>
      <c r="BA70" s="336"/>
      <c r="BB70" s="336"/>
      <c r="BC70" s="336"/>
      <c r="BD70" s="336"/>
      <c r="BE70" s="336"/>
      <c r="BF70" s="336"/>
      <c r="BG70" s="336"/>
      <c r="BH70" s="336"/>
      <c r="BI70" s="336"/>
      <c r="BJ70" s="336"/>
    </row>
    <row r="71" spans="1:62" x14ac:dyDescent="0.25">
      <c r="A71" s="337"/>
      <c r="B71" s="337"/>
      <c r="C71" s="337"/>
      <c r="D71" s="337"/>
      <c r="E71" s="337"/>
      <c r="F71" s="337"/>
      <c r="G71" s="337">
        <v>0</v>
      </c>
      <c r="H71" s="337" t="str">
        <f>IFERROR(VLOOKUP(G71,Database!A:D,2,FALSE),"FG not Found")</f>
        <v>FG not Found</v>
      </c>
      <c r="I71" s="337"/>
      <c r="J71" s="337"/>
      <c r="K71" s="337"/>
      <c r="L71" s="337"/>
      <c r="M71" s="336"/>
      <c r="N71" s="336"/>
      <c r="O71" s="336"/>
      <c r="P71" s="336"/>
      <c r="Q71" s="336"/>
      <c r="R71" s="336"/>
      <c r="S71" s="336"/>
      <c r="T71" s="336"/>
      <c r="U71" s="336"/>
      <c r="V71" s="336"/>
      <c r="W71" s="336"/>
      <c r="X71" s="336"/>
      <c r="Y71" s="336"/>
      <c r="Z71" s="336"/>
      <c r="AA71" s="336"/>
      <c r="AB71" s="336"/>
      <c r="AC71" s="336"/>
      <c r="AD71" s="336"/>
      <c r="AE71" s="336"/>
      <c r="AF71" s="336"/>
      <c r="AG71" s="336"/>
      <c r="AH71" s="336"/>
      <c r="AI71" s="336"/>
      <c r="AJ71" s="336"/>
      <c r="AK71" s="336"/>
      <c r="AL71" s="336"/>
      <c r="AM71" s="336"/>
      <c r="AN71" s="336"/>
      <c r="AO71" s="336"/>
      <c r="AP71" s="336"/>
      <c r="AQ71" s="336"/>
      <c r="AR71" s="336"/>
      <c r="AS71" s="336"/>
      <c r="AT71" s="336"/>
      <c r="AU71" s="336"/>
      <c r="AV71" s="336"/>
      <c r="AW71" s="336"/>
      <c r="AX71" s="336"/>
      <c r="AY71" s="336"/>
      <c r="AZ71" s="336"/>
      <c r="BA71" s="336"/>
      <c r="BB71" s="336"/>
      <c r="BC71" s="336"/>
      <c r="BD71" s="336"/>
      <c r="BE71" s="336"/>
      <c r="BF71" s="336"/>
      <c r="BG71" s="336"/>
      <c r="BH71" s="336"/>
      <c r="BI71" s="336"/>
      <c r="BJ71" s="336"/>
    </row>
    <row r="72" spans="1:62" x14ac:dyDescent="0.25">
      <c r="A72" s="337"/>
      <c r="B72" s="337"/>
      <c r="C72" s="337"/>
      <c r="D72" s="337"/>
      <c r="E72" s="337"/>
      <c r="F72" s="337"/>
      <c r="G72" s="337">
        <v>0</v>
      </c>
      <c r="H72" s="337" t="str">
        <f>IFERROR(VLOOKUP(G72,Database!A:D,2,FALSE),"FG not Found")</f>
        <v>FG not Found</v>
      </c>
      <c r="I72" s="337"/>
      <c r="J72" s="337"/>
      <c r="K72" s="337"/>
      <c r="L72" s="337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336"/>
      <c r="AN72" s="336"/>
      <c r="AO72" s="336"/>
      <c r="AP72" s="336"/>
      <c r="AQ72" s="336"/>
      <c r="AR72" s="336"/>
      <c r="AS72" s="336"/>
      <c r="AT72" s="336"/>
      <c r="AU72" s="336"/>
      <c r="AV72" s="336"/>
      <c r="AW72" s="336"/>
      <c r="AX72" s="336"/>
      <c r="AY72" s="336"/>
      <c r="AZ72" s="336"/>
      <c r="BA72" s="336"/>
      <c r="BB72" s="336"/>
      <c r="BC72" s="336"/>
      <c r="BD72" s="336"/>
      <c r="BE72" s="336"/>
      <c r="BF72" s="336"/>
      <c r="BG72" s="336"/>
      <c r="BH72" s="336"/>
      <c r="BI72" s="336"/>
      <c r="BJ72" s="336"/>
    </row>
    <row r="73" spans="1:62" x14ac:dyDescent="0.25">
      <c r="A73" s="337"/>
      <c r="B73" s="337"/>
      <c r="C73" s="337"/>
      <c r="D73" s="337"/>
      <c r="E73" s="337"/>
      <c r="F73" s="337"/>
      <c r="G73" s="337">
        <v>0</v>
      </c>
      <c r="H73" s="337" t="str">
        <f>IFERROR(VLOOKUP(G73,Database!A:D,2,FALSE),"FG not Found")</f>
        <v>FG not Found</v>
      </c>
      <c r="I73" s="337"/>
      <c r="J73" s="337"/>
      <c r="K73" s="337"/>
      <c r="L73" s="337"/>
      <c r="M73" s="336"/>
      <c r="N73" s="336"/>
      <c r="O73" s="336"/>
      <c r="P73" s="336"/>
      <c r="Q73" s="336"/>
      <c r="R73" s="336"/>
      <c r="S73" s="336"/>
      <c r="T73" s="336"/>
      <c r="U73" s="336"/>
      <c r="V73" s="336"/>
      <c r="W73" s="336"/>
      <c r="X73" s="336"/>
      <c r="Y73" s="336"/>
      <c r="Z73" s="336"/>
      <c r="AA73" s="336"/>
      <c r="AB73" s="336"/>
      <c r="AC73" s="336"/>
      <c r="AD73" s="336"/>
      <c r="AE73" s="336"/>
      <c r="AF73" s="336"/>
      <c r="AG73" s="336"/>
      <c r="AH73" s="336"/>
      <c r="AI73" s="336"/>
      <c r="AJ73" s="336"/>
      <c r="AK73" s="336"/>
      <c r="AL73" s="336"/>
      <c r="AM73" s="336"/>
      <c r="AN73" s="336"/>
      <c r="AO73" s="336"/>
      <c r="AP73" s="336"/>
      <c r="AQ73" s="336"/>
      <c r="AR73" s="336"/>
      <c r="AS73" s="336"/>
      <c r="AT73" s="336"/>
      <c r="AU73" s="336"/>
      <c r="AV73" s="336"/>
      <c r="AW73" s="336"/>
      <c r="AX73" s="336"/>
      <c r="AY73" s="336"/>
      <c r="AZ73" s="336"/>
      <c r="BA73" s="336"/>
      <c r="BB73" s="336"/>
      <c r="BC73" s="336"/>
      <c r="BD73" s="336"/>
      <c r="BE73" s="336"/>
      <c r="BF73" s="336"/>
      <c r="BG73" s="336"/>
      <c r="BH73" s="336"/>
      <c r="BI73" s="336"/>
      <c r="BJ73" s="336"/>
    </row>
    <row r="74" spans="1:62" x14ac:dyDescent="0.25">
      <c r="A74" s="337"/>
      <c r="B74" s="337"/>
      <c r="C74" s="337"/>
      <c r="D74" s="337"/>
      <c r="E74" s="337"/>
      <c r="F74" s="337"/>
      <c r="G74" s="337">
        <v>0</v>
      </c>
      <c r="H74" s="337" t="str">
        <f>IFERROR(VLOOKUP(G74,Database!A:D,2,FALSE),"FG not Found")</f>
        <v>FG not Found</v>
      </c>
      <c r="I74" s="337"/>
      <c r="J74" s="337"/>
      <c r="K74" s="337"/>
      <c r="L74" s="337"/>
      <c r="M74" s="336"/>
      <c r="N74" s="336"/>
      <c r="O74" s="336"/>
      <c r="P74" s="336"/>
      <c r="Q74" s="336"/>
      <c r="R74" s="336"/>
      <c r="S74" s="336"/>
      <c r="T74" s="336"/>
      <c r="U74" s="336"/>
      <c r="V74" s="336"/>
      <c r="W74" s="336"/>
      <c r="X74" s="336"/>
      <c r="Y74" s="336"/>
      <c r="Z74" s="336"/>
      <c r="AA74" s="336"/>
      <c r="AB74" s="336"/>
      <c r="AC74" s="336"/>
      <c r="AD74" s="336"/>
      <c r="AE74" s="336"/>
      <c r="AF74" s="336"/>
      <c r="AG74" s="336"/>
      <c r="AH74" s="336"/>
      <c r="AI74" s="336"/>
      <c r="AJ74" s="336"/>
      <c r="AK74" s="336"/>
      <c r="AL74" s="336"/>
      <c r="AM74" s="336"/>
      <c r="AN74" s="336"/>
      <c r="AO74" s="336"/>
      <c r="AP74" s="336"/>
      <c r="AQ74" s="336"/>
      <c r="AR74" s="336"/>
      <c r="AS74" s="336"/>
      <c r="AT74" s="336"/>
      <c r="AU74" s="336"/>
      <c r="AV74" s="336"/>
      <c r="AW74" s="336"/>
      <c r="AX74" s="336"/>
      <c r="AY74" s="336"/>
      <c r="AZ74" s="336"/>
      <c r="BA74" s="336"/>
      <c r="BB74" s="336"/>
      <c r="BC74" s="336"/>
      <c r="BD74" s="336"/>
      <c r="BE74" s="336"/>
      <c r="BF74" s="336"/>
      <c r="BG74" s="336"/>
      <c r="BH74" s="336"/>
      <c r="BI74" s="336"/>
      <c r="BJ74" s="336"/>
    </row>
    <row r="75" spans="1:62" x14ac:dyDescent="0.25">
      <c r="A75" s="337"/>
      <c r="B75" s="369"/>
      <c r="C75" s="370"/>
      <c r="D75" s="370"/>
      <c r="E75" s="370"/>
      <c r="F75" s="370"/>
      <c r="G75" s="370">
        <v>0</v>
      </c>
      <c r="H75" s="370" t="str">
        <f>IFERROR(VLOOKUP(G75,Database!A:D,2,FALSE),"FG not Found")</f>
        <v>FG not Found</v>
      </c>
      <c r="I75" s="370"/>
      <c r="J75" s="370"/>
      <c r="K75" s="370"/>
      <c r="L75" s="370"/>
      <c r="M75" s="371"/>
      <c r="N75" s="371"/>
      <c r="O75" s="371"/>
      <c r="P75" s="371"/>
      <c r="Q75" s="371"/>
      <c r="R75" s="371"/>
      <c r="S75" s="371"/>
      <c r="T75" s="336"/>
      <c r="U75" s="336"/>
      <c r="V75" s="336"/>
      <c r="W75" s="336"/>
      <c r="X75" s="336"/>
      <c r="Y75" s="336"/>
      <c r="Z75" s="336"/>
      <c r="AA75" s="336"/>
      <c r="AB75" s="336"/>
      <c r="AC75" s="336"/>
      <c r="AD75" s="336"/>
      <c r="AE75" s="336"/>
      <c r="AF75" s="336"/>
      <c r="AG75" s="336"/>
      <c r="AH75" s="336"/>
      <c r="AI75" s="336"/>
      <c r="AJ75" s="336"/>
      <c r="AK75" s="336"/>
      <c r="AL75" s="336"/>
      <c r="AM75" s="336"/>
      <c r="AN75" s="336"/>
      <c r="AO75" s="336"/>
      <c r="AP75" s="336"/>
      <c r="AQ75" s="336"/>
      <c r="AR75" s="336"/>
      <c r="AS75" s="336"/>
      <c r="AT75" s="336"/>
      <c r="AU75" s="336"/>
      <c r="AV75" s="336"/>
      <c r="AW75" s="336"/>
      <c r="AX75" s="336"/>
      <c r="AY75" s="336"/>
      <c r="AZ75" s="336"/>
      <c r="BA75" s="336"/>
      <c r="BB75" s="336"/>
      <c r="BC75" s="336"/>
      <c r="BD75" s="336"/>
      <c r="BE75" s="336"/>
      <c r="BF75" s="336"/>
      <c r="BG75" s="336"/>
      <c r="BH75" s="336"/>
      <c r="BI75" s="336"/>
      <c r="BJ75" s="336"/>
    </row>
    <row r="76" spans="1:62" x14ac:dyDescent="0.25">
      <c r="A76" s="337"/>
      <c r="B76" s="370"/>
      <c r="C76" s="370"/>
      <c r="D76" s="370"/>
      <c r="E76" s="370"/>
      <c r="F76" s="370"/>
      <c r="G76" s="370">
        <v>0</v>
      </c>
      <c r="H76" s="370" t="str">
        <f>IFERROR(VLOOKUP(G76,Database!A:D,2,FALSE),"FG not Found")</f>
        <v>FG not Found</v>
      </c>
      <c r="I76" s="370"/>
      <c r="J76" s="370"/>
      <c r="K76" s="370"/>
      <c r="L76" s="370"/>
      <c r="M76" s="371"/>
      <c r="N76" s="371"/>
      <c r="O76" s="371"/>
      <c r="P76" s="371"/>
      <c r="Q76" s="371"/>
      <c r="R76" s="371"/>
      <c r="S76" s="371"/>
      <c r="T76" s="336"/>
      <c r="U76" s="336"/>
      <c r="V76" s="336"/>
      <c r="W76" s="336"/>
      <c r="X76" s="336"/>
      <c r="Y76" s="336"/>
      <c r="Z76" s="336"/>
      <c r="AA76" s="336"/>
      <c r="AB76" s="336"/>
      <c r="AC76" s="336"/>
      <c r="AD76" s="336"/>
      <c r="AE76" s="336"/>
      <c r="AF76" s="336"/>
      <c r="AG76" s="336"/>
      <c r="AH76" s="336"/>
      <c r="AI76" s="336"/>
      <c r="AJ76" s="336"/>
      <c r="AK76" s="336"/>
      <c r="AL76" s="336"/>
      <c r="AM76" s="336"/>
      <c r="AN76" s="336"/>
      <c r="AO76" s="336"/>
      <c r="AP76" s="336"/>
      <c r="AQ76" s="336"/>
      <c r="AR76" s="336"/>
      <c r="AS76" s="336"/>
      <c r="AT76" s="336"/>
      <c r="AU76" s="336"/>
      <c r="AV76" s="336"/>
      <c r="AW76" s="336"/>
      <c r="AX76" s="336"/>
      <c r="AY76" s="336"/>
      <c r="AZ76" s="336"/>
      <c r="BA76" s="336"/>
      <c r="BB76" s="336"/>
      <c r="BC76" s="336"/>
      <c r="BD76" s="336"/>
      <c r="BE76" s="336"/>
      <c r="BF76" s="336"/>
      <c r="BG76" s="336"/>
      <c r="BH76" s="336"/>
      <c r="BI76" s="336"/>
      <c r="BJ76" s="336"/>
    </row>
    <row r="77" spans="1:62" x14ac:dyDescent="0.25">
      <c r="A77" s="337"/>
      <c r="B77" s="370"/>
      <c r="C77" s="370"/>
      <c r="D77" s="370"/>
      <c r="E77" s="370"/>
      <c r="F77" s="370"/>
      <c r="G77" s="370">
        <v>0</v>
      </c>
      <c r="H77" s="370" t="str">
        <f>IFERROR(VLOOKUP(G77,Database!A:D,2,FALSE),"FG not Found")</f>
        <v>FG not Found</v>
      </c>
      <c r="I77" s="370"/>
      <c r="J77" s="370"/>
      <c r="K77" s="370"/>
      <c r="L77" s="370"/>
      <c r="M77" s="371"/>
      <c r="N77" s="371"/>
      <c r="O77" s="371"/>
      <c r="P77" s="371"/>
      <c r="Q77" s="371"/>
      <c r="R77" s="371"/>
      <c r="S77" s="371"/>
      <c r="T77" s="336"/>
      <c r="U77" s="336"/>
      <c r="V77" s="336"/>
      <c r="W77" s="336"/>
      <c r="X77" s="336"/>
      <c r="Y77" s="336"/>
      <c r="Z77" s="336"/>
      <c r="AA77" s="336"/>
      <c r="AB77" s="336"/>
      <c r="AC77" s="336"/>
      <c r="AD77" s="336"/>
      <c r="AE77" s="336"/>
      <c r="AF77" s="336"/>
      <c r="AG77" s="336"/>
      <c r="AH77" s="336"/>
      <c r="AI77" s="336"/>
      <c r="AJ77" s="336"/>
      <c r="AK77" s="336"/>
      <c r="AL77" s="336"/>
      <c r="AM77" s="336"/>
      <c r="AN77" s="336"/>
      <c r="AO77" s="336"/>
      <c r="AP77" s="336"/>
      <c r="AQ77" s="336"/>
      <c r="AR77" s="336"/>
      <c r="AS77" s="336"/>
      <c r="AT77" s="336"/>
      <c r="AU77" s="336"/>
      <c r="AV77" s="336"/>
      <c r="AW77" s="336"/>
      <c r="AX77" s="336"/>
      <c r="AY77" s="336"/>
      <c r="AZ77" s="336"/>
      <c r="BA77" s="336"/>
      <c r="BB77" s="336"/>
      <c r="BC77" s="336"/>
      <c r="BD77" s="336"/>
      <c r="BE77" s="336"/>
      <c r="BF77" s="336"/>
      <c r="BG77" s="336"/>
      <c r="BH77" s="336"/>
      <c r="BI77" s="336"/>
      <c r="BJ77" s="336"/>
    </row>
    <row r="78" spans="1:62" x14ac:dyDescent="0.25">
      <c r="A78" s="337"/>
      <c r="B78" s="370"/>
      <c r="C78" s="370"/>
      <c r="D78" s="370"/>
      <c r="E78" s="370"/>
      <c r="F78" s="370"/>
      <c r="G78" s="370">
        <v>0</v>
      </c>
      <c r="H78" s="370" t="str">
        <f>IFERROR(VLOOKUP(G78,Database!A:D,2,FALSE),"FG not Found")</f>
        <v>FG not Found</v>
      </c>
      <c r="I78" s="370"/>
      <c r="J78" s="370"/>
      <c r="K78" s="370"/>
      <c r="L78" s="370"/>
      <c r="M78" s="371"/>
      <c r="N78" s="371"/>
      <c r="O78" s="371"/>
      <c r="P78" s="371"/>
      <c r="Q78" s="371"/>
      <c r="R78" s="371"/>
      <c r="S78" s="371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336"/>
      <c r="AN78" s="336"/>
      <c r="AO78" s="336"/>
      <c r="AP78" s="336"/>
      <c r="AQ78" s="336"/>
      <c r="AR78" s="336"/>
      <c r="AS78" s="336"/>
      <c r="AT78" s="336"/>
      <c r="AU78" s="336"/>
      <c r="AV78" s="336"/>
      <c r="AW78" s="336"/>
      <c r="AX78" s="336"/>
      <c r="AY78" s="336"/>
      <c r="AZ78" s="336"/>
      <c r="BA78" s="336"/>
      <c r="BB78" s="336"/>
      <c r="BC78" s="336"/>
      <c r="BD78" s="336"/>
      <c r="BE78" s="336"/>
      <c r="BF78" s="336"/>
      <c r="BG78" s="336"/>
      <c r="BH78" s="336"/>
      <c r="BI78" s="336"/>
      <c r="BJ78" s="336"/>
    </row>
    <row r="79" spans="1:62" x14ac:dyDescent="0.25">
      <c r="A79" s="337"/>
      <c r="B79" s="370"/>
      <c r="C79" s="370"/>
      <c r="D79" s="370"/>
      <c r="E79" s="370"/>
      <c r="F79" s="370"/>
      <c r="G79" s="370">
        <v>0</v>
      </c>
      <c r="H79" s="370" t="str">
        <f>IFERROR(VLOOKUP(G79,Database!A:D,2,FALSE),"FG not Found")</f>
        <v>FG not Found</v>
      </c>
      <c r="I79" s="370"/>
      <c r="J79" s="370"/>
      <c r="K79" s="370"/>
      <c r="L79" s="370"/>
      <c r="M79" s="371"/>
      <c r="N79" s="371"/>
      <c r="O79" s="371"/>
      <c r="P79" s="371"/>
      <c r="Q79" s="371"/>
      <c r="R79" s="371"/>
      <c r="S79" s="371"/>
      <c r="T79" s="336"/>
      <c r="U79" s="336"/>
      <c r="V79" s="336"/>
      <c r="W79" s="336"/>
      <c r="X79" s="336"/>
      <c r="Y79" s="336"/>
      <c r="Z79" s="336"/>
      <c r="AA79" s="336"/>
      <c r="AB79" s="336"/>
      <c r="AC79" s="336"/>
      <c r="AD79" s="336"/>
      <c r="AE79" s="336"/>
      <c r="AF79" s="336"/>
      <c r="AG79" s="336"/>
      <c r="AH79" s="336"/>
      <c r="AI79" s="336"/>
      <c r="AJ79" s="336"/>
      <c r="AK79" s="336"/>
      <c r="AL79" s="336"/>
      <c r="AM79" s="336"/>
      <c r="AN79" s="336"/>
      <c r="AO79" s="336"/>
      <c r="AP79" s="336"/>
      <c r="AQ79" s="336"/>
      <c r="AR79" s="336"/>
      <c r="AS79" s="336"/>
      <c r="AT79" s="336"/>
      <c r="AU79" s="336"/>
      <c r="AV79" s="336"/>
      <c r="AW79" s="336"/>
      <c r="AX79" s="336"/>
      <c r="AY79" s="336"/>
      <c r="AZ79" s="336"/>
      <c r="BA79" s="336"/>
      <c r="BB79" s="336"/>
      <c r="BC79" s="336"/>
      <c r="BD79" s="336"/>
      <c r="BE79" s="336"/>
      <c r="BF79" s="336"/>
      <c r="BG79" s="336"/>
      <c r="BH79" s="336"/>
      <c r="BI79" s="336"/>
      <c r="BJ79" s="336"/>
    </row>
    <row r="80" spans="1:62" x14ac:dyDescent="0.25">
      <c r="A80" s="337"/>
      <c r="B80" s="370"/>
      <c r="C80" s="370"/>
      <c r="D80" s="370"/>
      <c r="E80" s="370"/>
      <c r="F80" s="370"/>
      <c r="G80" s="370">
        <v>0</v>
      </c>
      <c r="H80" s="370" t="str">
        <f>IFERROR(VLOOKUP(G80,Database!A:D,2,FALSE),"FG not Found")</f>
        <v>FG not Found</v>
      </c>
      <c r="I80" s="370"/>
      <c r="J80" s="370"/>
      <c r="K80" s="370"/>
      <c r="L80" s="370"/>
      <c r="M80" s="371"/>
      <c r="N80" s="371"/>
      <c r="O80" s="371"/>
      <c r="P80" s="371"/>
      <c r="Q80" s="371"/>
      <c r="R80" s="371"/>
      <c r="S80" s="371"/>
      <c r="T80" s="336"/>
      <c r="U80" s="336"/>
      <c r="V80" s="336"/>
      <c r="W80" s="336"/>
      <c r="X80" s="336"/>
      <c r="Y80" s="336"/>
      <c r="Z80" s="336"/>
      <c r="AA80" s="336"/>
      <c r="AB80" s="336"/>
      <c r="AC80" s="336"/>
      <c r="AD80" s="336"/>
      <c r="AE80" s="336"/>
      <c r="AF80" s="336"/>
      <c r="AG80" s="336"/>
      <c r="AH80" s="336"/>
      <c r="AI80" s="336"/>
      <c r="AJ80" s="336"/>
      <c r="AK80" s="336"/>
      <c r="AL80" s="336"/>
      <c r="AM80" s="336"/>
      <c r="AN80" s="336"/>
      <c r="AO80" s="336"/>
      <c r="AP80" s="336"/>
      <c r="AQ80" s="336"/>
      <c r="AR80" s="336"/>
      <c r="AS80" s="336"/>
      <c r="AT80" s="336"/>
      <c r="AU80" s="336"/>
      <c r="AV80" s="336"/>
      <c r="AW80" s="336"/>
      <c r="AX80" s="336"/>
      <c r="AY80" s="336"/>
      <c r="AZ80" s="336"/>
      <c r="BA80" s="336"/>
      <c r="BB80" s="336"/>
      <c r="BC80" s="336"/>
      <c r="BD80" s="336"/>
      <c r="BE80" s="336"/>
      <c r="BF80" s="336"/>
      <c r="BG80" s="336"/>
      <c r="BH80" s="336"/>
      <c r="BI80" s="336"/>
      <c r="BJ80" s="336"/>
    </row>
    <row r="81" spans="1:62" x14ac:dyDescent="0.25">
      <c r="A81" s="337"/>
      <c r="B81" s="370"/>
      <c r="C81" s="370"/>
      <c r="D81" s="370"/>
      <c r="E81" s="370"/>
      <c r="F81" s="370"/>
      <c r="G81" s="370">
        <v>0</v>
      </c>
      <c r="H81" s="370" t="str">
        <f>IFERROR(VLOOKUP(G81,Database!A:D,2,FALSE),"FG not Found")</f>
        <v>FG not Found</v>
      </c>
      <c r="I81" s="370"/>
      <c r="J81" s="370"/>
      <c r="K81" s="370"/>
      <c r="L81" s="370"/>
      <c r="M81" s="371"/>
      <c r="N81" s="371"/>
      <c r="O81" s="371"/>
      <c r="P81" s="371"/>
      <c r="Q81" s="371"/>
      <c r="R81" s="371"/>
      <c r="S81" s="371"/>
      <c r="T81" s="336"/>
      <c r="U81" s="336"/>
      <c r="V81" s="336"/>
      <c r="W81" s="336"/>
      <c r="X81" s="336"/>
      <c r="Y81" s="336"/>
      <c r="Z81" s="336"/>
      <c r="AA81" s="336"/>
      <c r="AB81" s="336"/>
      <c r="AC81" s="336"/>
      <c r="AD81" s="336"/>
      <c r="AE81" s="336"/>
      <c r="AF81" s="336"/>
      <c r="AG81" s="336"/>
      <c r="AH81" s="336"/>
      <c r="AI81" s="336"/>
      <c r="AJ81" s="336"/>
      <c r="AK81" s="336"/>
      <c r="AL81" s="336"/>
      <c r="AM81" s="336"/>
      <c r="AN81" s="336"/>
      <c r="AO81" s="336"/>
      <c r="AP81" s="336"/>
      <c r="AQ81" s="336"/>
      <c r="AR81" s="336"/>
      <c r="AS81" s="336"/>
      <c r="AT81" s="336"/>
      <c r="AU81" s="336"/>
      <c r="AV81" s="336"/>
      <c r="AW81" s="336"/>
      <c r="AX81" s="336"/>
      <c r="AY81" s="336"/>
      <c r="AZ81" s="336"/>
      <c r="BA81" s="336"/>
      <c r="BB81" s="336"/>
      <c r="BC81" s="336"/>
      <c r="BD81" s="336"/>
      <c r="BE81" s="336"/>
      <c r="BF81" s="336"/>
      <c r="BG81" s="336"/>
      <c r="BH81" s="336"/>
      <c r="BI81" s="336"/>
      <c r="BJ81" s="336"/>
    </row>
    <row r="82" spans="1:62" x14ac:dyDescent="0.25">
      <c r="A82" s="337"/>
      <c r="B82" s="370"/>
      <c r="C82" s="370"/>
      <c r="D82" s="370"/>
      <c r="E82" s="370"/>
      <c r="F82" s="370"/>
      <c r="G82" s="370">
        <v>0</v>
      </c>
      <c r="H82" s="370" t="str">
        <f>IFERROR(VLOOKUP(G82,Database!A:D,2,FALSE),"FG not Found")</f>
        <v>FG not Found</v>
      </c>
      <c r="I82" s="370"/>
      <c r="J82" s="370"/>
      <c r="K82" s="370"/>
      <c r="L82" s="370"/>
      <c r="M82" s="371"/>
      <c r="N82" s="371"/>
      <c r="O82" s="371"/>
      <c r="P82" s="371"/>
      <c r="Q82" s="371"/>
      <c r="R82" s="371"/>
      <c r="S82" s="371"/>
      <c r="T82" s="336"/>
      <c r="U82" s="336"/>
      <c r="V82" s="336"/>
      <c r="W82" s="336"/>
      <c r="X82" s="336"/>
      <c r="Y82" s="336"/>
      <c r="Z82" s="336"/>
      <c r="AA82" s="336"/>
      <c r="AB82" s="336"/>
      <c r="AC82" s="336"/>
      <c r="AD82" s="336"/>
      <c r="AE82" s="336"/>
      <c r="AF82" s="336"/>
      <c r="AG82" s="336"/>
      <c r="AH82" s="336"/>
      <c r="AI82" s="336"/>
      <c r="AJ82" s="336"/>
      <c r="AK82" s="336"/>
      <c r="AL82" s="336"/>
      <c r="AM82" s="336"/>
      <c r="AN82" s="336"/>
      <c r="AO82" s="336"/>
      <c r="AP82" s="336"/>
      <c r="AQ82" s="336"/>
      <c r="AR82" s="336"/>
      <c r="AS82" s="336"/>
      <c r="AT82" s="336"/>
      <c r="AU82" s="336"/>
      <c r="AV82" s="336"/>
      <c r="AW82" s="336"/>
      <c r="AX82" s="336"/>
      <c r="AY82" s="336"/>
      <c r="AZ82" s="336"/>
      <c r="BA82" s="336"/>
      <c r="BB82" s="336"/>
      <c r="BC82" s="336"/>
      <c r="BD82" s="336"/>
      <c r="BE82" s="336"/>
      <c r="BF82" s="336"/>
      <c r="BG82" s="336"/>
      <c r="BH82" s="336"/>
      <c r="BI82" s="336"/>
      <c r="BJ82" s="336"/>
    </row>
    <row r="83" spans="1:62" x14ac:dyDescent="0.25">
      <c r="A83" s="337"/>
      <c r="B83" s="370"/>
      <c r="C83" s="370"/>
      <c r="D83" s="370"/>
      <c r="E83" s="370"/>
      <c r="F83" s="370"/>
      <c r="G83" s="370">
        <v>0</v>
      </c>
      <c r="H83" s="370" t="str">
        <f>IFERROR(VLOOKUP(G83,Database!A:D,2,FALSE),"FG not Found")</f>
        <v>FG not Found</v>
      </c>
      <c r="I83" s="370"/>
      <c r="J83" s="370"/>
      <c r="K83" s="370"/>
      <c r="L83" s="370"/>
      <c r="M83" s="371"/>
      <c r="N83" s="371"/>
      <c r="O83" s="371"/>
      <c r="P83" s="371"/>
      <c r="Q83" s="371"/>
      <c r="R83" s="371"/>
      <c r="S83" s="371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336"/>
      <c r="AN83" s="336"/>
      <c r="AO83" s="336"/>
      <c r="AP83" s="336"/>
      <c r="AQ83" s="336"/>
      <c r="AR83" s="336"/>
      <c r="AS83" s="336"/>
      <c r="AT83" s="336"/>
      <c r="AU83" s="336"/>
      <c r="AV83" s="336"/>
      <c r="AW83" s="336"/>
      <c r="AX83" s="336"/>
      <c r="AY83" s="336"/>
      <c r="AZ83" s="336"/>
      <c r="BA83" s="336"/>
      <c r="BB83" s="336"/>
      <c r="BC83" s="336"/>
      <c r="BD83" s="336"/>
      <c r="BE83" s="336"/>
      <c r="BF83" s="336"/>
      <c r="BG83" s="336"/>
      <c r="BH83" s="336"/>
      <c r="BI83" s="336"/>
      <c r="BJ83" s="336"/>
    </row>
    <row r="84" spans="1:62" x14ac:dyDescent="0.25">
      <c r="A84" s="337"/>
      <c r="B84" s="370"/>
      <c r="C84" s="370"/>
      <c r="D84" s="370"/>
      <c r="E84" s="370"/>
      <c r="F84" s="370"/>
      <c r="G84" s="370">
        <v>0</v>
      </c>
      <c r="H84" s="370" t="str">
        <f>IFERROR(VLOOKUP(G84,Database!A:D,2,FALSE),"FG not Found")</f>
        <v>FG not Found</v>
      </c>
      <c r="I84" s="370"/>
      <c r="J84" s="370"/>
      <c r="K84" s="370"/>
      <c r="L84" s="370"/>
      <c r="M84" s="371"/>
      <c r="N84" s="371"/>
      <c r="O84" s="371"/>
      <c r="P84" s="371"/>
      <c r="Q84" s="371"/>
      <c r="R84" s="371"/>
      <c r="S84" s="371"/>
      <c r="T84" s="336"/>
      <c r="U84" s="336"/>
      <c r="V84" s="336"/>
      <c r="W84" s="336"/>
      <c r="X84" s="336"/>
      <c r="Y84" s="336"/>
      <c r="Z84" s="336"/>
      <c r="AA84" s="336"/>
      <c r="AB84" s="336"/>
      <c r="AC84" s="336"/>
      <c r="AD84" s="336"/>
      <c r="AE84" s="336"/>
      <c r="AF84" s="336"/>
      <c r="AG84" s="336"/>
      <c r="AH84" s="336"/>
      <c r="AI84" s="336"/>
      <c r="AJ84" s="336"/>
      <c r="AK84" s="336"/>
      <c r="AL84" s="336"/>
      <c r="AM84" s="336"/>
      <c r="AN84" s="336"/>
      <c r="AO84" s="336"/>
      <c r="AP84" s="336"/>
      <c r="AQ84" s="336"/>
      <c r="AR84" s="336"/>
      <c r="AS84" s="336"/>
      <c r="AT84" s="336"/>
      <c r="AU84" s="336"/>
      <c r="AV84" s="336"/>
      <c r="AW84" s="336"/>
      <c r="AX84" s="336"/>
      <c r="AY84" s="336"/>
      <c r="AZ84" s="336"/>
      <c r="BA84" s="336"/>
      <c r="BB84" s="336"/>
      <c r="BC84" s="336"/>
      <c r="BD84" s="336"/>
      <c r="BE84" s="336"/>
      <c r="BF84" s="336"/>
      <c r="BG84" s="336"/>
      <c r="BH84" s="336"/>
      <c r="BI84" s="336"/>
      <c r="BJ84" s="336"/>
    </row>
    <row r="85" spans="1:62" x14ac:dyDescent="0.25">
      <c r="A85" s="337"/>
      <c r="B85" s="370"/>
      <c r="C85" s="370"/>
      <c r="D85" s="370"/>
      <c r="E85" s="370"/>
      <c r="F85" s="370"/>
      <c r="G85" s="370">
        <v>0</v>
      </c>
      <c r="H85" s="370" t="str">
        <f>IFERROR(VLOOKUP(G85,Database!A:D,2,FALSE),"FG not Found")</f>
        <v>FG not Found</v>
      </c>
      <c r="I85" s="370"/>
      <c r="J85" s="370"/>
      <c r="K85" s="370"/>
      <c r="L85" s="370"/>
      <c r="M85" s="371"/>
      <c r="N85" s="371"/>
      <c r="O85" s="371"/>
      <c r="P85" s="371"/>
      <c r="Q85" s="371"/>
      <c r="R85" s="371"/>
      <c r="S85" s="371"/>
      <c r="T85" s="336"/>
      <c r="U85" s="336"/>
      <c r="V85" s="336"/>
      <c r="W85" s="336"/>
      <c r="X85" s="336"/>
      <c r="Y85" s="336"/>
      <c r="Z85" s="336"/>
      <c r="AA85" s="336"/>
      <c r="AB85" s="336"/>
      <c r="AC85" s="336"/>
      <c r="AD85" s="336"/>
      <c r="AE85" s="336"/>
      <c r="AF85" s="336"/>
      <c r="AG85" s="336"/>
      <c r="AH85" s="336"/>
      <c r="AI85" s="336"/>
      <c r="AJ85" s="336"/>
      <c r="AK85" s="336"/>
      <c r="AL85" s="336"/>
      <c r="AM85" s="336"/>
      <c r="AN85" s="336"/>
      <c r="AO85" s="336"/>
      <c r="AP85" s="336"/>
      <c r="AQ85" s="336"/>
      <c r="AR85" s="336"/>
      <c r="AS85" s="336"/>
      <c r="AT85" s="336"/>
      <c r="AU85" s="336"/>
      <c r="AV85" s="336"/>
      <c r="AW85" s="336"/>
      <c r="AX85" s="336"/>
      <c r="AY85" s="336"/>
      <c r="AZ85" s="336"/>
      <c r="BA85" s="336"/>
      <c r="BB85" s="336"/>
      <c r="BC85" s="336"/>
      <c r="BD85" s="336"/>
      <c r="BE85" s="336"/>
      <c r="BF85" s="336"/>
      <c r="BG85" s="336"/>
      <c r="BH85" s="336"/>
      <c r="BI85" s="336"/>
      <c r="BJ85" s="336"/>
    </row>
    <row r="86" spans="1:62" x14ac:dyDescent="0.25">
      <c r="A86" s="337"/>
      <c r="B86" s="337"/>
      <c r="C86" s="337"/>
      <c r="D86" s="337"/>
      <c r="E86" s="337"/>
      <c r="F86" s="337"/>
      <c r="G86" s="337"/>
      <c r="H86" s="337"/>
      <c r="I86" s="337"/>
      <c r="J86" s="337"/>
      <c r="K86" s="337"/>
      <c r="L86" s="337"/>
      <c r="M86" s="336"/>
      <c r="N86" s="336"/>
      <c r="O86" s="336"/>
      <c r="P86" s="336"/>
      <c r="Q86" s="336"/>
      <c r="R86" s="336"/>
      <c r="S86" s="336"/>
      <c r="T86" s="336"/>
      <c r="U86" s="336"/>
      <c r="V86" s="336"/>
      <c r="W86" s="336"/>
      <c r="X86" s="336"/>
      <c r="Y86" s="336"/>
      <c r="Z86" s="336"/>
      <c r="AA86" s="336"/>
      <c r="AB86" s="336"/>
      <c r="AC86" s="336"/>
      <c r="AD86" s="336"/>
      <c r="AE86" s="336"/>
      <c r="AF86" s="336"/>
      <c r="AG86" s="336"/>
      <c r="AH86" s="336"/>
      <c r="AI86" s="336"/>
      <c r="AJ86" s="336"/>
      <c r="AK86" s="336"/>
      <c r="AL86" s="336"/>
      <c r="AM86" s="336"/>
      <c r="AN86" s="336"/>
      <c r="AO86" s="336"/>
      <c r="AP86" s="336"/>
      <c r="AQ86" s="336"/>
      <c r="AR86" s="336"/>
      <c r="AS86" s="336"/>
      <c r="AT86" s="336"/>
      <c r="AU86" s="336"/>
      <c r="AV86" s="336"/>
      <c r="AW86" s="336"/>
      <c r="AX86" s="336"/>
      <c r="AY86" s="336"/>
      <c r="AZ86" s="336"/>
      <c r="BA86" s="336"/>
      <c r="BB86" s="336"/>
      <c r="BC86" s="336"/>
      <c r="BD86" s="336"/>
      <c r="BE86" s="336"/>
      <c r="BF86" s="336"/>
      <c r="BG86" s="336"/>
      <c r="BH86" s="336"/>
      <c r="BI86" s="336"/>
      <c r="BJ86" s="336"/>
    </row>
    <row r="87" spans="1:62" x14ac:dyDescent="0.25">
      <c r="A87" s="337"/>
      <c r="B87" s="337"/>
      <c r="C87" s="337"/>
      <c r="D87" s="337"/>
      <c r="E87" s="337"/>
      <c r="F87" s="337"/>
      <c r="G87" s="337"/>
      <c r="H87" s="337"/>
      <c r="I87" s="337"/>
      <c r="J87" s="337"/>
      <c r="K87" s="337"/>
      <c r="L87" s="337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336"/>
      <c r="AN87" s="336"/>
      <c r="AO87" s="336"/>
      <c r="AP87" s="336"/>
      <c r="AQ87" s="336"/>
      <c r="AR87" s="336"/>
      <c r="AS87" s="336"/>
      <c r="AT87" s="336"/>
      <c r="AU87" s="336"/>
      <c r="AV87" s="336"/>
      <c r="AW87" s="336"/>
      <c r="AX87" s="336"/>
      <c r="AY87" s="336"/>
      <c r="AZ87" s="336"/>
      <c r="BA87" s="336"/>
      <c r="BB87" s="336"/>
      <c r="BC87" s="336"/>
      <c r="BD87" s="336"/>
      <c r="BE87" s="336"/>
      <c r="BF87" s="336"/>
      <c r="BG87" s="336"/>
      <c r="BH87" s="336"/>
      <c r="BI87" s="336"/>
      <c r="BJ87" s="336"/>
    </row>
    <row r="88" spans="1:62" x14ac:dyDescent="0.25">
      <c r="A88" s="337"/>
      <c r="B88" s="337"/>
      <c r="C88" s="337"/>
      <c r="D88" s="337"/>
      <c r="E88" s="337"/>
      <c r="F88" s="337"/>
      <c r="G88" s="337"/>
      <c r="H88" s="337"/>
      <c r="I88" s="337"/>
      <c r="J88" s="337"/>
      <c r="K88" s="337"/>
      <c r="L88" s="337"/>
      <c r="M88" s="336"/>
      <c r="N88" s="336"/>
      <c r="O88" s="336"/>
      <c r="P88" s="336"/>
      <c r="Q88" s="336"/>
      <c r="R88" s="336"/>
      <c r="S88" s="336"/>
      <c r="T88" s="336"/>
      <c r="U88" s="336"/>
      <c r="V88" s="336"/>
      <c r="W88" s="336"/>
      <c r="X88" s="336"/>
      <c r="Y88" s="336"/>
      <c r="Z88" s="336"/>
      <c r="AA88" s="336"/>
      <c r="AB88" s="336"/>
      <c r="AC88" s="336"/>
      <c r="AD88" s="336"/>
      <c r="AE88" s="336"/>
      <c r="AF88" s="336"/>
      <c r="AG88" s="336"/>
      <c r="AH88" s="336"/>
      <c r="AI88" s="336"/>
      <c r="AJ88" s="336"/>
      <c r="AK88" s="336"/>
      <c r="AL88" s="336"/>
      <c r="AM88" s="336"/>
      <c r="AN88" s="336"/>
      <c r="AO88" s="336"/>
      <c r="AP88" s="336"/>
      <c r="AQ88" s="336"/>
      <c r="AR88" s="336"/>
      <c r="AS88" s="336"/>
      <c r="AT88" s="336"/>
      <c r="AU88" s="336"/>
      <c r="AV88" s="336"/>
      <c r="AW88" s="336"/>
      <c r="AX88" s="336"/>
      <c r="AY88" s="336"/>
      <c r="AZ88" s="336"/>
      <c r="BA88" s="336"/>
      <c r="BB88" s="336"/>
      <c r="BC88" s="336"/>
      <c r="BD88" s="336"/>
      <c r="BE88" s="336"/>
      <c r="BF88" s="336"/>
      <c r="BG88" s="336"/>
      <c r="BH88" s="336"/>
      <c r="BI88" s="336"/>
      <c r="BJ88" s="336"/>
    </row>
    <row r="89" spans="1:62" x14ac:dyDescent="0.25">
      <c r="A89" s="337"/>
      <c r="B89" s="337"/>
      <c r="C89" s="337"/>
      <c r="D89" s="337"/>
      <c r="E89" s="337"/>
      <c r="F89" s="337"/>
      <c r="G89" s="337"/>
      <c r="H89" s="337"/>
      <c r="I89" s="337"/>
      <c r="J89" s="337"/>
      <c r="K89" s="337"/>
      <c r="L89" s="337"/>
      <c r="M89" s="336"/>
      <c r="N89" s="336"/>
      <c r="O89" s="336"/>
      <c r="P89" s="336"/>
      <c r="Q89" s="336"/>
      <c r="R89" s="336"/>
      <c r="S89" s="336"/>
      <c r="T89" s="336"/>
      <c r="U89" s="336"/>
      <c r="V89" s="336"/>
      <c r="W89" s="336"/>
      <c r="X89" s="336"/>
      <c r="Y89" s="336"/>
      <c r="Z89" s="336"/>
      <c r="AA89" s="336"/>
      <c r="AB89" s="336"/>
      <c r="AC89" s="336"/>
      <c r="AD89" s="336"/>
      <c r="AE89" s="336"/>
      <c r="AF89" s="336"/>
      <c r="AG89" s="336"/>
      <c r="AH89" s="336"/>
      <c r="AI89" s="336"/>
      <c r="AJ89" s="336"/>
      <c r="AK89" s="336"/>
      <c r="AL89" s="336"/>
      <c r="AM89" s="336"/>
      <c r="AN89" s="336"/>
      <c r="AO89" s="336"/>
      <c r="AP89" s="336"/>
      <c r="AQ89" s="336"/>
      <c r="AR89" s="336"/>
      <c r="AS89" s="336"/>
      <c r="AT89" s="336"/>
      <c r="AU89" s="336"/>
      <c r="AV89" s="336"/>
      <c r="AW89" s="336"/>
      <c r="AX89" s="336"/>
      <c r="AY89" s="336"/>
      <c r="AZ89" s="336"/>
      <c r="BA89" s="336"/>
      <c r="BB89" s="336"/>
      <c r="BC89" s="336"/>
      <c r="BD89" s="336"/>
      <c r="BE89" s="336"/>
      <c r="BF89" s="336"/>
      <c r="BG89" s="336"/>
      <c r="BH89" s="336"/>
      <c r="BI89" s="336"/>
      <c r="BJ89" s="336"/>
    </row>
    <row r="90" spans="1:62" x14ac:dyDescent="0.25">
      <c r="A90" s="337"/>
      <c r="B90" s="337"/>
      <c r="C90" s="337"/>
      <c r="D90" s="337"/>
      <c r="E90" s="337"/>
      <c r="F90" s="337"/>
      <c r="G90" s="337"/>
      <c r="H90" s="337"/>
      <c r="I90" s="337"/>
      <c r="J90" s="337"/>
      <c r="K90" s="337"/>
      <c r="L90" s="337"/>
      <c r="M90" s="336"/>
      <c r="N90" s="336"/>
      <c r="O90" s="336"/>
      <c r="P90" s="336"/>
      <c r="Q90" s="336"/>
      <c r="R90" s="336"/>
      <c r="S90" s="336"/>
      <c r="T90" s="336"/>
      <c r="U90" s="336"/>
      <c r="V90" s="336"/>
      <c r="W90" s="336"/>
      <c r="X90" s="336"/>
      <c r="Y90" s="336"/>
      <c r="Z90" s="336"/>
      <c r="AA90" s="336"/>
      <c r="AB90" s="336"/>
      <c r="AC90" s="336"/>
      <c r="AD90" s="336"/>
      <c r="AE90" s="336"/>
      <c r="AF90" s="336"/>
      <c r="AG90" s="336"/>
      <c r="AH90" s="336"/>
      <c r="AI90" s="336"/>
      <c r="AJ90" s="336"/>
      <c r="AK90" s="336"/>
      <c r="AL90" s="336"/>
      <c r="AM90" s="336"/>
      <c r="AN90" s="336"/>
      <c r="AO90" s="336"/>
      <c r="AP90" s="336"/>
      <c r="AQ90" s="336"/>
      <c r="AR90" s="336"/>
      <c r="AS90" s="336"/>
      <c r="AT90" s="336"/>
      <c r="AU90" s="336"/>
      <c r="AV90" s="336"/>
      <c r="AW90" s="336"/>
      <c r="AX90" s="336"/>
      <c r="AY90" s="336"/>
      <c r="AZ90" s="336"/>
      <c r="BA90" s="336"/>
      <c r="BB90" s="336"/>
      <c r="BC90" s="336"/>
      <c r="BD90" s="336"/>
      <c r="BE90" s="336"/>
      <c r="BF90" s="336"/>
      <c r="BG90" s="336"/>
      <c r="BH90" s="336"/>
      <c r="BI90" s="336"/>
      <c r="BJ90" s="336"/>
    </row>
    <row r="91" spans="1:62" x14ac:dyDescent="0.25">
      <c r="A91" s="337"/>
      <c r="B91" s="337"/>
      <c r="C91" s="337"/>
      <c r="D91" s="337"/>
      <c r="E91" s="337"/>
      <c r="F91" s="337"/>
      <c r="G91" s="337"/>
      <c r="H91" s="337"/>
      <c r="I91" s="337"/>
      <c r="J91" s="337"/>
      <c r="K91" s="337"/>
      <c r="L91" s="337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336"/>
      <c r="AN91" s="336"/>
      <c r="AO91" s="336"/>
      <c r="AP91" s="336"/>
      <c r="AQ91" s="336"/>
      <c r="AR91" s="336"/>
      <c r="AS91" s="336"/>
      <c r="AT91" s="336"/>
      <c r="AU91" s="336"/>
      <c r="AV91" s="336"/>
      <c r="AW91" s="336"/>
      <c r="AX91" s="336"/>
      <c r="AY91" s="336"/>
      <c r="AZ91" s="336"/>
      <c r="BA91" s="336"/>
      <c r="BB91" s="336"/>
      <c r="BC91" s="336"/>
      <c r="BD91" s="336"/>
      <c r="BE91" s="336"/>
      <c r="BF91" s="336"/>
      <c r="BG91" s="336"/>
      <c r="BH91" s="336"/>
      <c r="BI91" s="336"/>
      <c r="BJ91" s="336"/>
    </row>
    <row r="92" spans="1:62" x14ac:dyDescent="0.25">
      <c r="A92" s="337"/>
      <c r="B92" s="337"/>
      <c r="C92" s="337"/>
      <c r="D92" s="337"/>
      <c r="E92" s="337"/>
      <c r="F92" s="337"/>
      <c r="G92" s="337"/>
      <c r="H92" s="337"/>
      <c r="I92" s="337"/>
      <c r="J92" s="337"/>
      <c r="K92" s="337"/>
      <c r="L92" s="337"/>
      <c r="M92" s="336"/>
      <c r="N92" s="336"/>
      <c r="O92" s="336"/>
      <c r="P92" s="336"/>
      <c r="Q92" s="336"/>
      <c r="R92" s="336"/>
      <c r="S92" s="336"/>
      <c r="T92" s="336"/>
      <c r="U92" s="336"/>
      <c r="V92" s="336"/>
      <c r="W92" s="336"/>
      <c r="X92" s="336"/>
      <c r="Y92" s="336"/>
      <c r="Z92" s="336"/>
      <c r="AA92" s="336"/>
      <c r="AB92" s="336"/>
      <c r="AC92" s="336"/>
      <c r="AD92" s="336"/>
      <c r="AE92" s="336"/>
      <c r="AF92" s="336"/>
      <c r="AG92" s="336"/>
      <c r="AH92" s="336"/>
      <c r="AI92" s="336"/>
      <c r="AJ92" s="336"/>
      <c r="AK92" s="336"/>
      <c r="AL92" s="336"/>
      <c r="AM92" s="336"/>
      <c r="AN92" s="336"/>
      <c r="AO92" s="336"/>
      <c r="AP92" s="336"/>
      <c r="AQ92" s="336"/>
      <c r="AR92" s="336"/>
      <c r="AS92" s="336"/>
      <c r="AT92" s="336"/>
      <c r="AU92" s="336"/>
      <c r="AV92" s="336"/>
      <c r="AW92" s="336"/>
      <c r="AX92" s="336"/>
      <c r="AY92" s="336"/>
      <c r="AZ92" s="336"/>
      <c r="BA92" s="336"/>
      <c r="BB92" s="336"/>
      <c r="BC92" s="336"/>
      <c r="BD92" s="336"/>
      <c r="BE92" s="336"/>
      <c r="BF92" s="336"/>
      <c r="BG92" s="336"/>
      <c r="BH92" s="336"/>
      <c r="BI92" s="336"/>
      <c r="BJ92" s="336"/>
    </row>
    <row r="93" spans="1:62" x14ac:dyDescent="0.25">
      <c r="A93" s="337"/>
      <c r="B93" s="337"/>
      <c r="C93" s="337"/>
      <c r="D93" s="337"/>
      <c r="E93" s="337"/>
      <c r="F93" s="337"/>
      <c r="G93" s="337"/>
      <c r="H93" s="337"/>
      <c r="I93" s="337"/>
      <c r="J93" s="337"/>
      <c r="K93" s="337"/>
      <c r="L93" s="337"/>
      <c r="M93" s="336"/>
      <c r="N93" s="336"/>
      <c r="O93" s="336"/>
      <c r="P93" s="336"/>
      <c r="Q93" s="336"/>
      <c r="R93" s="336"/>
      <c r="S93" s="336"/>
      <c r="T93" s="336"/>
      <c r="U93" s="336"/>
      <c r="V93" s="336"/>
      <c r="W93" s="336"/>
      <c r="X93" s="336"/>
      <c r="Y93" s="336"/>
      <c r="Z93" s="336"/>
      <c r="AA93" s="336"/>
      <c r="AB93" s="336"/>
      <c r="AC93" s="336"/>
      <c r="AD93" s="336"/>
      <c r="AE93" s="336"/>
      <c r="AF93" s="336"/>
      <c r="AG93" s="336"/>
      <c r="AH93" s="336"/>
      <c r="AI93" s="336"/>
      <c r="AJ93" s="336"/>
      <c r="AK93" s="336"/>
      <c r="AL93" s="336"/>
      <c r="AM93" s="336"/>
      <c r="AN93" s="336"/>
      <c r="AO93" s="336"/>
      <c r="AP93" s="336"/>
      <c r="AQ93" s="336"/>
      <c r="AR93" s="336"/>
      <c r="AS93" s="336"/>
      <c r="AT93" s="336"/>
      <c r="AU93" s="336"/>
      <c r="AV93" s="336"/>
      <c r="AW93" s="336"/>
      <c r="AX93" s="336"/>
      <c r="AY93" s="336"/>
      <c r="AZ93" s="336"/>
      <c r="BA93" s="336"/>
      <c r="BB93" s="336"/>
      <c r="BC93" s="336"/>
      <c r="BD93" s="336"/>
      <c r="BE93" s="336"/>
      <c r="BF93" s="336"/>
      <c r="BG93" s="336"/>
      <c r="BH93" s="336"/>
      <c r="BI93" s="336"/>
      <c r="BJ93" s="336"/>
    </row>
    <row r="94" spans="1:62" x14ac:dyDescent="0.25">
      <c r="A94" s="337"/>
      <c r="B94" s="337"/>
      <c r="C94" s="337"/>
      <c r="D94" s="337"/>
      <c r="E94" s="337"/>
      <c r="F94" s="337"/>
      <c r="G94" s="337"/>
      <c r="H94" s="337"/>
      <c r="I94" s="337"/>
      <c r="J94" s="337"/>
      <c r="K94" s="337"/>
      <c r="L94" s="337"/>
      <c r="M94" s="336"/>
      <c r="N94" s="336"/>
      <c r="O94" s="336"/>
      <c r="P94" s="336"/>
      <c r="Q94" s="336"/>
      <c r="R94" s="336"/>
      <c r="S94" s="336"/>
      <c r="T94" s="336"/>
      <c r="U94" s="336"/>
      <c r="V94" s="336"/>
      <c r="W94" s="336"/>
      <c r="X94" s="336"/>
      <c r="Y94" s="336"/>
      <c r="Z94" s="336"/>
      <c r="AA94" s="336"/>
      <c r="AB94" s="336"/>
      <c r="AC94" s="336"/>
      <c r="AD94" s="336"/>
      <c r="AE94" s="336"/>
      <c r="AF94" s="336"/>
      <c r="AG94" s="336"/>
      <c r="AH94" s="336"/>
      <c r="AI94" s="336"/>
      <c r="AJ94" s="336"/>
      <c r="AK94" s="336"/>
      <c r="AL94" s="336"/>
      <c r="AM94" s="336"/>
      <c r="AN94" s="336"/>
      <c r="AO94" s="336"/>
      <c r="AP94" s="336"/>
      <c r="AQ94" s="336"/>
      <c r="AR94" s="336"/>
      <c r="AS94" s="336"/>
      <c r="AT94" s="336"/>
      <c r="AU94" s="336"/>
      <c r="AV94" s="336"/>
      <c r="AW94" s="336"/>
      <c r="AX94" s="336"/>
      <c r="AY94" s="336"/>
      <c r="AZ94" s="336"/>
      <c r="BA94" s="336"/>
      <c r="BB94" s="336"/>
      <c r="BC94" s="336"/>
      <c r="BD94" s="336"/>
      <c r="BE94" s="336"/>
      <c r="BF94" s="336"/>
      <c r="BG94" s="336"/>
      <c r="BH94" s="336"/>
      <c r="BI94" s="336"/>
      <c r="BJ94" s="336"/>
    </row>
    <row r="95" spans="1:62" x14ac:dyDescent="0.25">
      <c r="A95" s="337"/>
      <c r="B95" s="337"/>
      <c r="C95" s="337"/>
      <c r="D95" s="337"/>
      <c r="E95" s="337"/>
      <c r="F95" s="337"/>
      <c r="G95" s="337"/>
      <c r="H95" s="337"/>
      <c r="I95" s="337"/>
      <c r="J95" s="337"/>
      <c r="K95" s="337"/>
      <c r="L95" s="337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336"/>
      <c r="AN95" s="336"/>
      <c r="AO95" s="336"/>
      <c r="AP95" s="336"/>
      <c r="AQ95" s="336"/>
      <c r="AR95" s="336"/>
      <c r="AS95" s="336"/>
      <c r="AT95" s="336"/>
      <c r="AU95" s="336"/>
      <c r="AV95" s="336"/>
      <c r="AW95" s="336"/>
      <c r="AX95" s="336"/>
      <c r="AY95" s="336"/>
      <c r="AZ95" s="336"/>
      <c r="BA95" s="336"/>
      <c r="BB95" s="336"/>
      <c r="BC95" s="336"/>
      <c r="BD95" s="336"/>
      <c r="BE95" s="336"/>
      <c r="BF95" s="336"/>
      <c r="BG95" s="336"/>
      <c r="BH95" s="336"/>
      <c r="BI95" s="336"/>
      <c r="BJ95" s="336"/>
    </row>
    <row r="96" spans="1:62" x14ac:dyDescent="0.25">
      <c r="A96" s="337"/>
      <c r="B96" s="337"/>
      <c r="C96" s="337"/>
      <c r="D96" s="337"/>
      <c r="E96" s="337"/>
      <c r="F96" s="337"/>
      <c r="G96" s="337"/>
      <c r="H96" s="337"/>
      <c r="I96" s="337"/>
      <c r="J96" s="337"/>
      <c r="K96" s="337"/>
      <c r="L96" s="337"/>
      <c r="M96" s="336"/>
      <c r="N96" s="336"/>
      <c r="O96" s="336"/>
      <c r="P96" s="336"/>
      <c r="Q96" s="336"/>
      <c r="R96" s="336"/>
      <c r="S96" s="336"/>
      <c r="T96" s="336"/>
      <c r="U96" s="336"/>
      <c r="V96" s="336"/>
      <c r="W96" s="336"/>
      <c r="X96" s="336"/>
      <c r="Y96" s="336"/>
      <c r="Z96" s="336"/>
      <c r="AA96" s="336"/>
      <c r="AB96" s="336"/>
      <c r="AC96" s="336"/>
      <c r="AD96" s="336"/>
      <c r="AE96" s="336"/>
      <c r="AF96" s="336"/>
      <c r="AG96" s="336"/>
      <c r="AH96" s="336"/>
      <c r="AI96" s="336"/>
      <c r="AJ96" s="336"/>
      <c r="AK96" s="336"/>
      <c r="AL96" s="336"/>
      <c r="AM96" s="336"/>
      <c r="AN96" s="336"/>
      <c r="AO96" s="336"/>
      <c r="AP96" s="336"/>
      <c r="AQ96" s="336"/>
      <c r="AR96" s="336"/>
      <c r="AS96" s="336"/>
      <c r="AT96" s="336"/>
      <c r="AU96" s="336"/>
      <c r="AV96" s="336"/>
      <c r="AW96" s="336"/>
      <c r="AX96" s="336"/>
      <c r="AY96" s="336"/>
      <c r="AZ96" s="336"/>
      <c r="BA96" s="336"/>
      <c r="BB96" s="336"/>
      <c r="BC96" s="336"/>
      <c r="BD96" s="336"/>
      <c r="BE96" s="336"/>
      <c r="BF96" s="336"/>
      <c r="BG96" s="336"/>
      <c r="BH96" s="336"/>
      <c r="BI96" s="336"/>
      <c r="BJ96" s="336"/>
    </row>
    <row r="97" spans="1:62" x14ac:dyDescent="0.25">
      <c r="A97" s="337"/>
      <c r="B97" s="337"/>
      <c r="C97" s="337"/>
      <c r="D97" s="337"/>
      <c r="E97" s="337"/>
      <c r="F97" s="337"/>
      <c r="G97" s="337"/>
      <c r="H97" s="337"/>
      <c r="I97" s="337"/>
      <c r="J97" s="337"/>
      <c r="K97" s="337"/>
      <c r="L97" s="337"/>
      <c r="M97" s="336"/>
      <c r="N97" s="336"/>
      <c r="O97" s="336"/>
      <c r="P97" s="336"/>
      <c r="Q97" s="336"/>
      <c r="R97" s="336"/>
      <c r="S97" s="336"/>
      <c r="T97" s="336"/>
      <c r="U97" s="336"/>
      <c r="V97" s="336"/>
      <c r="W97" s="336"/>
      <c r="X97" s="336"/>
      <c r="Y97" s="336"/>
      <c r="Z97" s="336"/>
      <c r="AA97" s="336"/>
      <c r="AB97" s="336"/>
      <c r="AC97" s="336"/>
      <c r="AD97" s="336"/>
      <c r="AE97" s="336"/>
      <c r="AF97" s="336"/>
      <c r="AG97" s="336"/>
      <c r="AH97" s="336"/>
      <c r="AI97" s="336"/>
      <c r="AJ97" s="336"/>
      <c r="AK97" s="336"/>
      <c r="AL97" s="336"/>
      <c r="AM97" s="336"/>
      <c r="AN97" s="336"/>
      <c r="AO97" s="336"/>
      <c r="AP97" s="336"/>
      <c r="AQ97" s="336"/>
      <c r="AR97" s="336"/>
      <c r="AS97" s="336"/>
      <c r="AT97" s="336"/>
      <c r="AU97" s="336"/>
      <c r="AV97" s="336"/>
      <c r="AW97" s="336"/>
      <c r="AX97" s="336"/>
      <c r="AY97" s="336"/>
      <c r="AZ97" s="336"/>
      <c r="BA97" s="336"/>
      <c r="BB97" s="336"/>
      <c r="BC97" s="336"/>
      <c r="BD97" s="336"/>
      <c r="BE97" s="336"/>
      <c r="BF97" s="336"/>
      <c r="BG97" s="336"/>
      <c r="BH97" s="336"/>
      <c r="BI97" s="336"/>
      <c r="BJ97" s="336"/>
    </row>
    <row r="98" spans="1:62" x14ac:dyDescent="0.25">
      <c r="A98" s="337"/>
      <c r="B98" s="337"/>
      <c r="C98" s="337"/>
      <c r="D98" s="337"/>
      <c r="E98" s="337"/>
      <c r="F98" s="337"/>
      <c r="G98" s="337"/>
      <c r="H98" s="337"/>
      <c r="I98" s="337"/>
      <c r="J98" s="337"/>
      <c r="K98" s="337"/>
      <c r="L98" s="337"/>
      <c r="M98" s="336"/>
      <c r="N98" s="336"/>
      <c r="O98" s="336"/>
      <c r="P98" s="336"/>
      <c r="Q98" s="336"/>
      <c r="R98" s="336"/>
      <c r="S98" s="336"/>
      <c r="T98" s="336"/>
      <c r="U98" s="336"/>
      <c r="V98" s="336"/>
      <c r="W98" s="336"/>
      <c r="X98" s="336"/>
      <c r="Y98" s="336"/>
      <c r="Z98" s="336"/>
      <c r="AA98" s="336"/>
      <c r="AB98" s="336"/>
      <c r="AC98" s="336"/>
      <c r="AD98" s="336"/>
      <c r="AE98" s="336"/>
      <c r="AF98" s="336"/>
      <c r="AG98" s="336"/>
      <c r="AH98" s="336"/>
      <c r="AI98" s="336"/>
      <c r="AJ98" s="336"/>
      <c r="AK98" s="336"/>
      <c r="AL98" s="336"/>
      <c r="AM98" s="336"/>
      <c r="AN98" s="336"/>
      <c r="AO98" s="336"/>
      <c r="AP98" s="336"/>
      <c r="AQ98" s="336"/>
      <c r="AR98" s="336"/>
      <c r="AS98" s="336"/>
      <c r="AT98" s="336"/>
      <c r="AU98" s="336"/>
      <c r="AV98" s="336"/>
      <c r="AW98" s="336"/>
      <c r="AX98" s="336"/>
      <c r="AY98" s="336"/>
      <c r="AZ98" s="336"/>
      <c r="BA98" s="336"/>
      <c r="BB98" s="336"/>
      <c r="BC98" s="336"/>
      <c r="BD98" s="336"/>
      <c r="BE98" s="336"/>
      <c r="BF98" s="336"/>
      <c r="BG98" s="336"/>
      <c r="BH98" s="336"/>
      <c r="BI98" s="336"/>
      <c r="BJ98" s="336"/>
    </row>
    <row r="99" spans="1:62" x14ac:dyDescent="0.25">
      <c r="A99" s="337"/>
      <c r="B99" s="337"/>
      <c r="C99" s="337"/>
      <c r="D99" s="337"/>
      <c r="E99" s="337"/>
      <c r="F99" s="337"/>
      <c r="G99" s="337"/>
      <c r="H99" s="337"/>
      <c r="I99" s="337"/>
      <c r="J99" s="337"/>
      <c r="K99" s="337"/>
      <c r="L99" s="337"/>
      <c r="M99" s="336"/>
      <c r="N99" s="336"/>
      <c r="O99" s="336"/>
      <c r="P99" s="336"/>
      <c r="Q99" s="336"/>
      <c r="R99" s="336"/>
      <c r="S99" s="336"/>
      <c r="T99" s="336"/>
      <c r="U99" s="336"/>
      <c r="V99" s="336"/>
      <c r="W99" s="336"/>
      <c r="X99" s="336"/>
      <c r="Y99" s="336"/>
      <c r="Z99" s="336"/>
      <c r="AA99" s="336"/>
      <c r="AB99" s="336"/>
      <c r="AC99" s="336"/>
      <c r="AD99" s="336"/>
      <c r="AE99" s="336"/>
      <c r="AF99" s="336"/>
      <c r="AG99" s="336"/>
      <c r="AH99" s="336"/>
      <c r="AI99" s="336"/>
      <c r="AJ99" s="336"/>
      <c r="AK99" s="336"/>
      <c r="AL99" s="336"/>
      <c r="AM99" s="336"/>
      <c r="AN99" s="336"/>
      <c r="AO99" s="336"/>
      <c r="AP99" s="336"/>
      <c r="AQ99" s="336"/>
      <c r="AR99" s="336"/>
      <c r="AS99" s="336"/>
      <c r="AT99" s="336"/>
      <c r="AU99" s="336"/>
      <c r="AV99" s="336"/>
      <c r="AW99" s="336"/>
      <c r="AX99" s="336"/>
      <c r="AY99" s="336"/>
      <c r="AZ99" s="336"/>
      <c r="BA99" s="336"/>
      <c r="BB99" s="336"/>
      <c r="BC99" s="336"/>
      <c r="BD99" s="336"/>
      <c r="BE99" s="336"/>
      <c r="BF99" s="336"/>
      <c r="BG99" s="336"/>
      <c r="BH99" s="336"/>
      <c r="BI99" s="336"/>
      <c r="BJ99" s="336"/>
    </row>
    <row r="100" spans="1:62" x14ac:dyDescent="0.25">
      <c r="A100" s="337"/>
      <c r="B100" s="337"/>
      <c r="C100" s="337"/>
      <c r="D100" s="337"/>
      <c r="E100" s="337"/>
      <c r="F100" s="337"/>
      <c r="G100" s="337"/>
      <c r="H100" s="337"/>
      <c r="I100" s="337"/>
      <c r="J100" s="337"/>
      <c r="K100" s="337"/>
      <c r="L100" s="337"/>
      <c r="M100" s="336"/>
      <c r="N100" s="336"/>
      <c r="O100" s="336"/>
      <c r="P100" s="336"/>
      <c r="Q100" s="336"/>
      <c r="R100" s="336"/>
      <c r="S100" s="336"/>
      <c r="T100" s="336"/>
      <c r="U100" s="336"/>
      <c r="V100" s="336"/>
      <c r="W100" s="336"/>
      <c r="X100" s="336"/>
      <c r="Y100" s="336"/>
      <c r="Z100" s="336"/>
      <c r="AA100" s="336"/>
      <c r="AB100" s="336"/>
      <c r="AC100" s="336"/>
      <c r="AD100" s="336"/>
      <c r="AE100" s="336"/>
      <c r="AF100" s="336"/>
      <c r="AG100" s="336"/>
      <c r="AH100" s="336"/>
      <c r="AI100" s="336"/>
      <c r="AJ100" s="336"/>
      <c r="AK100" s="336"/>
      <c r="AL100" s="336"/>
      <c r="AM100" s="336"/>
      <c r="AN100" s="336"/>
      <c r="AO100" s="336"/>
      <c r="AP100" s="336"/>
      <c r="AQ100" s="336"/>
      <c r="AR100" s="336"/>
      <c r="AS100" s="336"/>
      <c r="AT100" s="336"/>
      <c r="AU100" s="336"/>
      <c r="AV100" s="336"/>
      <c r="AW100" s="336"/>
      <c r="AX100" s="336"/>
      <c r="AY100" s="336"/>
      <c r="AZ100" s="336"/>
      <c r="BA100" s="336"/>
      <c r="BB100" s="336"/>
      <c r="BC100" s="336"/>
      <c r="BD100" s="336"/>
      <c r="BE100" s="336"/>
      <c r="BF100" s="336"/>
      <c r="BG100" s="336"/>
      <c r="BH100" s="336"/>
      <c r="BI100" s="336"/>
      <c r="BJ100" s="336"/>
    </row>
    <row r="101" spans="1:62" x14ac:dyDescent="0.25">
      <c r="A101" s="337"/>
      <c r="B101" s="337"/>
      <c r="C101" s="337"/>
      <c r="D101" s="337"/>
      <c r="E101" s="337"/>
      <c r="F101" s="337"/>
      <c r="G101" s="337"/>
      <c r="H101" s="337"/>
      <c r="I101" s="337"/>
      <c r="J101" s="337"/>
      <c r="K101" s="337"/>
      <c r="L101" s="337"/>
      <c r="M101" s="336"/>
      <c r="N101" s="336"/>
      <c r="O101" s="336"/>
      <c r="P101" s="336"/>
      <c r="Q101" s="336"/>
      <c r="R101" s="336"/>
      <c r="S101" s="336"/>
      <c r="T101" s="336"/>
      <c r="U101" s="336"/>
      <c r="V101" s="336"/>
      <c r="W101" s="336"/>
      <c r="X101" s="336"/>
      <c r="Y101" s="336"/>
      <c r="Z101" s="336"/>
      <c r="AA101" s="336"/>
      <c r="AB101" s="336"/>
      <c r="AC101" s="336"/>
      <c r="AD101" s="336"/>
      <c r="AE101" s="336"/>
      <c r="AF101" s="336"/>
      <c r="AG101" s="336"/>
      <c r="AH101" s="336"/>
      <c r="AI101" s="336"/>
      <c r="AJ101" s="336"/>
      <c r="AK101" s="336"/>
      <c r="AL101" s="336"/>
      <c r="AM101" s="336"/>
      <c r="AN101" s="336"/>
      <c r="AO101" s="336"/>
      <c r="AP101" s="336"/>
      <c r="AQ101" s="336"/>
      <c r="AR101" s="336"/>
      <c r="AS101" s="336"/>
      <c r="AT101" s="336"/>
      <c r="AU101" s="336"/>
      <c r="AV101" s="336"/>
      <c r="AW101" s="336"/>
      <c r="AX101" s="336"/>
      <c r="AY101" s="336"/>
      <c r="AZ101" s="336"/>
      <c r="BA101" s="336"/>
      <c r="BB101" s="336"/>
      <c r="BC101" s="336"/>
      <c r="BD101" s="336"/>
      <c r="BE101" s="336"/>
      <c r="BF101" s="336"/>
      <c r="BG101" s="336"/>
      <c r="BH101" s="336"/>
      <c r="BI101" s="336"/>
      <c r="BJ101" s="336"/>
    </row>
    <row r="102" spans="1:62" x14ac:dyDescent="0.25">
      <c r="A102" s="337"/>
      <c r="B102" s="337"/>
      <c r="C102" s="337"/>
      <c r="D102" s="337"/>
      <c r="E102" s="337"/>
      <c r="F102" s="337"/>
      <c r="G102" s="337"/>
      <c r="H102" s="337"/>
      <c r="I102" s="337"/>
      <c r="J102" s="337"/>
      <c r="K102" s="337"/>
      <c r="L102" s="337"/>
      <c r="M102" s="336"/>
      <c r="N102" s="336"/>
      <c r="O102" s="336"/>
      <c r="P102" s="336"/>
      <c r="Q102" s="336"/>
      <c r="R102" s="336"/>
      <c r="S102" s="336"/>
      <c r="T102" s="336"/>
      <c r="U102" s="336"/>
      <c r="V102" s="336"/>
      <c r="W102" s="336"/>
      <c r="X102" s="336"/>
      <c r="Y102" s="336"/>
      <c r="Z102" s="336"/>
      <c r="AA102" s="336"/>
      <c r="AB102" s="336"/>
      <c r="AC102" s="336"/>
      <c r="AD102" s="336"/>
      <c r="AE102" s="336"/>
      <c r="AF102" s="336"/>
      <c r="AG102" s="336"/>
      <c r="AH102" s="336"/>
      <c r="AI102" s="336"/>
      <c r="AJ102" s="336"/>
      <c r="AK102" s="336"/>
      <c r="AL102" s="336"/>
      <c r="AM102" s="336"/>
      <c r="AN102" s="336"/>
      <c r="AO102" s="336"/>
      <c r="AP102" s="336"/>
      <c r="AQ102" s="336"/>
      <c r="AR102" s="336"/>
      <c r="AS102" s="336"/>
      <c r="AT102" s="336"/>
      <c r="AU102" s="336"/>
      <c r="AV102" s="336"/>
      <c r="AW102" s="336"/>
      <c r="AX102" s="336"/>
      <c r="AY102" s="336"/>
      <c r="AZ102" s="336"/>
      <c r="BA102" s="336"/>
      <c r="BB102" s="336"/>
      <c r="BC102" s="336"/>
      <c r="BD102" s="336"/>
      <c r="BE102" s="336"/>
      <c r="BF102" s="336"/>
      <c r="BG102" s="336"/>
      <c r="BH102" s="336"/>
      <c r="BI102" s="336"/>
      <c r="BJ102" s="336"/>
    </row>
    <row r="103" spans="1:62" x14ac:dyDescent="0.25">
      <c r="A103" s="337"/>
      <c r="B103" s="337"/>
      <c r="C103" s="337"/>
      <c r="D103" s="337"/>
      <c r="E103" s="337"/>
      <c r="F103" s="337"/>
      <c r="G103" s="337"/>
      <c r="H103" s="337"/>
      <c r="I103" s="337"/>
      <c r="J103" s="337"/>
      <c r="K103" s="337"/>
      <c r="L103" s="337"/>
      <c r="M103" s="336"/>
      <c r="N103" s="336"/>
      <c r="O103" s="336"/>
      <c r="P103" s="336"/>
      <c r="Q103" s="336"/>
      <c r="R103" s="336"/>
      <c r="S103" s="336"/>
      <c r="T103" s="336"/>
      <c r="U103" s="336"/>
      <c r="V103" s="336"/>
      <c r="W103" s="336"/>
      <c r="X103" s="336"/>
      <c r="Y103" s="336"/>
      <c r="Z103" s="336"/>
      <c r="AA103" s="336"/>
      <c r="AB103" s="336"/>
      <c r="AC103" s="336"/>
      <c r="AD103" s="336"/>
      <c r="AE103" s="336"/>
      <c r="AF103" s="336"/>
      <c r="AG103" s="336"/>
      <c r="AH103" s="336"/>
      <c r="AI103" s="336"/>
      <c r="AJ103" s="336"/>
      <c r="AK103" s="336"/>
      <c r="AL103" s="336"/>
      <c r="AM103" s="336"/>
      <c r="AN103" s="336"/>
      <c r="AO103" s="336"/>
      <c r="AP103" s="336"/>
      <c r="AQ103" s="336"/>
      <c r="AR103" s="336"/>
      <c r="AS103" s="336"/>
      <c r="AT103" s="336"/>
      <c r="AU103" s="336"/>
      <c r="AV103" s="336"/>
      <c r="AW103" s="336"/>
      <c r="AX103" s="336"/>
      <c r="AY103" s="336"/>
      <c r="AZ103" s="336"/>
      <c r="BA103" s="336"/>
      <c r="BB103" s="336"/>
      <c r="BC103" s="336"/>
      <c r="BD103" s="336"/>
      <c r="BE103" s="336"/>
      <c r="BF103" s="336"/>
      <c r="BG103" s="336"/>
      <c r="BH103" s="336"/>
      <c r="BI103" s="336"/>
      <c r="BJ103" s="336"/>
    </row>
    <row r="104" spans="1:62" x14ac:dyDescent="0.25">
      <c r="A104" s="337"/>
      <c r="B104" s="337"/>
      <c r="C104" s="337"/>
      <c r="D104" s="337"/>
      <c r="E104" s="337"/>
      <c r="F104" s="337"/>
      <c r="G104" s="337"/>
      <c r="H104" s="337"/>
      <c r="I104" s="337"/>
      <c r="J104" s="337"/>
      <c r="K104" s="337"/>
      <c r="L104" s="337"/>
      <c r="M104" s="336"/>
      <c r="N104" s="336"/>
      <c r="O104" s="336"/>
      <c r="P104" s="336"/>
      <c r="Q104" s="336"/>
      <c r="R104" s="336"/>
      <c r="S104" s="336"/>
      <c r="T104" s="336"/>
      <c r="U104" s="336"/>
      <c r="V104" s="336"/>
      <c r="W104" s="336"/>
      <c r="X104" s="336"/>
      <c r="Y104" s="336"/>
      <c r="Z104" s="336"/>
      <c r="AA104" s="336"/>
      <c r="AB104" s="336"/>
      <c r="AC104" s="336"/>
      <c r="AD104" s="336"/>
      <c r="AE104" s="336"/>
      <c r="AF104" s="336"/>
      <c r="AG104" s="336"/>
      <c r="AH104" s="336"/>
      <c r="AI104" s="336"/>
      <c r="AJ104" s="336"/>
      <c r="AK104" s="336"/>
      <c r="AL104" s="336"/>
      <c r="AM104" s="336"/>
      <c r="AN104" s="336"/>
      <c r="AO104" s="336"/>
      <c r="AP104" s="336"/>
      <c r="AQ104" s="336"/>
      <c r="AR104" s="336"/>
      <c r="AS104" s="336"/>
      <c r="AT104" s="336"/>
      <c r="AU104" s="336"/>
      <c r="AV104" s="336"/>
      <c r="AW104" s="336"/>
      <c r="AX104" s="336"/>
      <c r="AY104" s="336"/>
      <c r="AZ104" s="336"/>
      <c r="BA104" s="336"/>
      <c r="BB104" s="336"/>
      <c r="BC104" s="336"/>
      <c r="BD104" s="336"/>
      <c r="BE104" s="336"/>
      <c r="BF104" s="336"/>
      <c r="BG104" s="336"/>
      <c r="BH104" s="336"/>
      <c r="BI104" s="336"/>
      <c r="BJ104" s="336"/>
    </row>
    <row r="105" spans="1:62" x14ac:dyDescent="0.25">
      <c r="A105" s="337"/>
      <c r="B105" s="337"/>
      <c r="C105" s="337"/>
      <c r="D105" s="337"/>
      <c r="E105" s="337"/>
      <c r="F105" s="337"/>
      <c r="G105" s="337"/>
      <c r="H105" s="337"/>
      <c r="I105" s="337"/>
      <c r="J105" s="337"/>
      <c r="K105" s="337"/>
      <c r="L105" s="337"/>
      <c r="M105" s="336"/>
      <c r="N105" s="336"/>
      <c r="O105" s="336"/>
      <c r="P105" s="336"/>
      <c r="Q105" s="336"/>
      <c r="R105" s="336"/>
      <c r="S105" s="336"/>
      <c r="T105" s="336"/>
      <c r="U105" s="336"/>
      <c r="V105" s="336"/>
      <c r="W105" s="336"/>
      <c r="X105" s="336"/>
      <c r="Y105" s="336"/>
      <c r="Z105" s="336"/>
      <c r="AA105" s="336"/>
      <c r="AB105" s="336"/>
      <c r="AC105" s="336"/>
      <c r="AD105" s="336"/>
      <c r="AE105" s="336"/>
      <c r="AF105" s="336"/>
      <c r="AG105" s="336"/>
      <c r="AH105" s="336"/>
      <c r="AI105" s="336"/>
      <c r="AJ105" s="336"/>
      <c r="AK105" s="336"/>
      <c r="AL105" s="336"/>
      <c r="AM105" s="336"/>
      <c r="AN105" s="336"/>
      <c r="AO105" s="336"/>
      <c r="AP105" s="336"/>
      <c r="AQ105" s="336"/>
      <c r="AR105" s="336"/>
      <c r="AS105" s="336"/>
      <c r="AT105" s="336"/>
      <c r="AU105" s="336"/>
      <c r="AV105" s="336"/>
      <c r="AW105" s="336"/>
      <c r="AX105" s="336"/>
      <c r="AY105" s="336"/>
      <c r="AZ105" s="336"/>
      <c r="BA105" s="336"/>
      <c r="BB105" s="336"/>
      <c r="BC105" s="336"/>
      <c r="BD105" s="336"/>
      <c r="BE105" s="336"/>
      <c r="BF105" s="336"/>
      <c r="BG105" s="336"/>
      <c r="BH105" s="336"/>
      <c r="BI105" s="336"/>
      <c r="BJ105" s="336"/>
    </row>
    <row r="106" spans="1:62" x14ac:dyDescent="0.25">
      <c r="A106" s="337"/>
      <c r="B106" s="337"/>
      <c r="C106" s="337"/>
      <c r="D106" s="337"/>
      <c r="E106" s="337"/>
      <c r="F106" s="337"/>
      <c r="G106" s="337"/>
      <c r="H106" s="337"/>
      <c r="I106" s="337"/>
      <c r="J106" s="337"/>
      <c r="K106" s="337"/>
      <c r="L106" s="337"/>
      <c r="M106" s="336"/>
      <c r="N106" s="336"/>
      <c r="O106" s="336"/>
      <c r="P106" s="336"/>
      <c r="Q106" s="336"/>
      <c r="R106" s="336"/>
      <c r="S106" s="336"/>
      <c r="T106" s="336"/>
      <c r="U106" s="336"/>
      <c r="V106" s="336"/>
      <c r="W106" s="336"/>
      <c r="X106" s="336"/>
      <c r="Y106" s="336"/>
      <c r="Z106" s="336"/>
      <c r="AA106" s="336"/>
      <c r="AB106" s="336"/>
      <c r="AC106" s="336"/>
      <c r="AD106" s="336"/>
      <c r="AE106" s="336"/>
      <c r="AF106" s="336"/>
      <c r="AG106" s="336"/>
      <c r="AH106" s="336"/>
      <c r="AI106" s="336"/>
      <c r="AJ106" s="336"/>
      <c r="AK106" s="336"/>
      <c r="AL106" s="336"/>
      <c r="AM106" s="336"/>
      <c r="AN106" s="336"/>
      <c r="AO106" s="336"/>
      <c r="AP106" s="336"/>
      <c r="AQ106" s="336"/>
      <c r="AR106" s="336"/>
      <c r="AS106" s="336"/>
      <c r="AT106" s="336"/>
      <c r="AU106" s="336"/>
      <c r="AV106" s="336"/>
      <c r="AW106" s="336"/>
      <c r="AX106" s="336"/>
      <c r="AY106" s="336"/>
      <c r="AZ106" s="336"/>
      <c r="BA106" s="336"/>
      <c r="BB106" s="336"/>
      <c r="BC106" s="336"/>
      <c r="BD106" s="336"/>
      <c r="BE106" s="336"/>
      <c r="BF106" s="336"/>
      <c r="BG106" s="336"/>
      <c r="BH106" s="336"/>
      <c r="BI106" s="336"/>
      <c r="BJ106" s="336"/>
    </row>
    <row r="107" spans="1:62" x14ac:dyDescent="0.25">
      <c r="A107" s="337"/>
      <c r="B107" s="337"/>
      <c r="C107" s="337"/>
      <c r="D107" s="337"/>
      <c r="E107" s="337"/>
      <c r="F107" s="337"/>
      <c r="G107" s="337"/>
      <c r="H107" s="337"/>
      <c r="I107" s="337"/>
      <c r="J107" s="337"/>
      <c r="K107" s="337"/>
      <c r="L107" s="337"/>
      <c r="M107" s="336"/>
      <c r="N107" s="336"/>
      <c r="O107" s="336"/>
      <c r="P107" s="336"/>
      <c r="Q107" s="336"/>
      <c r="R107" s="336"/>
      <c r="S107" s="336"/>
      <c r="T107" s="336"/>
      <c r="U107" s="336"/>
      <c r="V107" s="336"/>
      <c r="W107" s="336"/>
      <c r="X107" s="336"/>
      <c r="Y107" s="336"/>
      <c r="Z107" s="336"/>
      <c r="AA107" s="336"/>
      <c r="AB107" s="336"/>
      <c r="AC107" s="336"/>
      <c r="AD107" s="336"/>
      <c r="AE107" s="336"/>
      <c r="AF107" s="336"/>
      <c r="AG107" s="336"/>
      <c r="AH107" s="336"/>
      <c r="AI107" s="336"/>
      <c r="AJ107" s="336"/>
      <c r="AK107" s="336"/>
      <c r="AL107" s="336"/>
      <c r="AM107" s="336"/>
      <c r="AN107" s="336"/>
      <c r="AO107" s="336"/>
      <c r="AP107" s="336"/>
      <c r="AQ107" s="336"/>
      <c r="AR107" s="336"/>
      <c r="AS107" s="336"/>
      <c r="AT107" s="336"/>
      <c r="AU107" s="336"/>
      <c r="AV107" s="336"/>
      <c r="AW107" s="336"/>
      <c r="AX107" s="336"/>
      <c r="AY107" s="336"/>
      <c r="AZ107" s="336"/>
      <c r="BA107" s="336"/>
      <c r="BB107" s="336"/>
      <c r="BC107" s="336"/>
      <c r="BD107" s="336"/>
      <c r="BE107" s="336"/>
      <c r="BF107" s="336"/>
      <c r="BG107" s="336"/>
      <c r="BH107" s="336"/>
      <c r="BI107" s="336"/>
      <c r="BJ107" s="336"/>
    </row>
    <row r="108" spans="1:62" x14ac:dyDescent="0.25">
      <c r="A108" s="337"/>
      <c r="B108" s="337"/>
      <c r="C108" s="337"/>
      <c r="D108" s="337"/>
      <c r="E108" s="337"/>
      <c r="F108" s="337"/>
      <c r="G108" s="337"/>
      <c r="H108" s="337"/>
      <c r="I108" s="337"/>
      <c r="J108" s="337"/>
      <c r="K108" s="337"/>
      <c r="L108" s="337"/>
      <c r="M108" s="336"/>
      <c r="N108" s="336"/>
      <c r="O108" s="336"/>
      <c r="P108" s="336"/>
      <c r="Q108" s="336"/>
      <c r="R108" s="336"/>
      <c r="S108" s="336"/>
      <c r="T108" s="336"/>
      <c r="U108" s="336"/>
      <c r="V108" s="336"/>
      <c r="W108" s="336"/>
      <c r="X108" s="336"/>
      <c r="Y108" s="336"/>
      <c r="Z108" s="336"/>
      <c r="AA108" s="336"/>
      <c r="AB108" s="336"/>
      <c r="AC108" s="336"/>
      <c r="AD108" s="336"/>
      <c r="AE108" s="336"/>
      <c r="AF108" s="336"/>
      <c r="AG108" s="336"/>
      <c r="AH108" s="336"/>
      <c r="AI108" s="336"/>
      <c r="AJ108" s="336"/>
      <c r="AK108" s="336"/>
      <c r="AL108" s="336"/>
      <c r="AM108" s="336"/>
      <c r="AN108" s="336"/>
      <c r="AO108" s="336"/>
      <c r="AP108" s="336"/>
      <c r="AQ108" s="336"/>
      <c r="AR108" s="336"/>
      <c r="AS108" s="336"/>
      <c r="AT108" s="336"/>
      <c r="AU108" s="336"/>
      <c r="AV108" s="336"/>
      <c r="AW108" s="336"/>
      <c r="AX108" s="336"/>
      <c r="AY108" s="336"/>
      <c r="AZ108" s="336"/>
      <c r="BA108" s="336"/>
      <c r="BB108" s="336"/>
      <c r="BC108" s="336"/>
      <c r="BD108" s="336"/>
      <c r="BE108" s="336"/>
      <c r="BF108" s="336"/>
      <c r="BG108" s="336"/>
      <c r="BH108" s="336"/>
      <c r="BI108" s="336"/>
      <c r="BJ108" s="336"/>
    </row>
    <row r="109" spans="1:62" x14ac:dyDescent="0.25">
      <c r="A109" s="337"/>
      <c r="B109" s="337"/>
      <c r="C109" s="337"/>
      <c r="D109" s="337"/>
      <c r="E109" s="337"/>
      <c r="F109" s="337"/>
      <c r="G109" s="337"/>
      <c r="H109" s="337"/>
      <c r="I109" s="337"/>
      <c r="J109" s="337"/>
      <c r="K109" s="337"/>
      <c r="L109" s="337"/>
      <c r="M109" s="336"/>
      <c r="N109" s="336"/>
      <c r="O109" s="336"/>
      <c r="P109" s="336"/>
      <c r="Q109" s="336"/>
      <c r="R109" s="336"/>
      <c r="S109" s="336"/>
      <c r="T109" s="336"/>
      <c r="U109" s="336"/>
      <c r="V109" s="336"/>
      <c r="W109" s="336"/>
      <c r="X109" s="336"/>
      <c r="Y109" s="336"/>
      <c r="Z109" s="336"/>
      <c r="AA109" s="336"/>
      <c r="AB109" s="336"/>
      <c r="AC109" s="336"/>
      <c r="AD109" s="336"/>
      <c r="AE109" s="336"/>
      <c r="AF109" s="336"/>
      <c r="AG109" s="336"/>
      <c r="AH109" s="336"/>
      <c r="AI109" s="336"/>
      <c r="AJ109" s="336"/>
      <c r="AK109" s="336"/>
      <c r="AL109" s="336"/>
      <c r="AM109" s="336"/>
      <c r="AN109" s="336"/>
      <c r="AO109" s="336"/>
      <c r="AP109" s="336"/>
      <c r="AQ109" s="336"/>
      <c r="AR109" s="336"/>
      <c r="AS109" s="336"/>
      <c r="AT109" s="336"/>
      <c r="AU109" s="336"/>
      <c r="AV109" s="336"/>
      <c r="AW109" s="336"/>
      <c r="AX109" s="336"/>
      <c r="AY109" s="336"/>
      <c r="AZ109" s="336"/>
      <c r="BA109" s="336"/>
      <c r="BB109" s="336"/>
      <c r="BC109" s="336"/>
      <c r="BD109" s="336"/>
      <c r="BE109" s="336"/>
      <c r="BF109" s="336"/>
      <c r="BG109" s="336"/>
      <c r="BH109" s="336"/>
      <c r="BI109" s="336"/>
      <c r="BJ109" s="336"/>
    </row>
    <row r="110" spans="1:62" x14ac:dyDescent="0.25">
      <c r="A110" s="337"/>
      <c r="B110" s="337"/>
      <c r="C110" s="337"/>
      <c r="D110" s="337"/>
      <c r="E110" s="337"/>
      <c r="F110" s="337"/>
      <c r="G110" s="337"/>
      <c r="H110" s="337"/>
      <c r="I110" s="337"/>
      <c r="J110" s="337"/>
      <c r="K110" s="337"/>
      <c r="L110" s="337"/>
      <c r="M110" s="336"/>
      <c r="N110" s="336"/>
      <c r="O110" s="336"/>
      <c r="P110" s="336"/>
      <c r="Q110" s="336"/>
      <c r="R110" s="336"/>
      <c r="S110" s="336"/>
      <c r="T110" s="336"/>
      <c r="U110" s="336"/>
      <c r="V110" s="336"/>
      <c r="W110" s="336"/>
      <c r="X110" s="336"/>
      <c r="Y110" s="336"/>
      <c r="Z110" s="336"/>
      <c r="AA110" s="336"/>
      <c r="AB110" s="336"/>
      <c r="AC110" s="336"/>
      <c r="AD110" s="336"/>
      <c r="AE110" s="336"/>
      <c r="AF110" s="336"/>
      <c r="AG110" s="336"/>
      <c r="AH110" s="336"/>
      <c r="AI110" s="336"/>
      <c r="AJ110" s="336"/>
      <c r="AK110" s="336"/>
      <c r="AL110" s="336"/>
      <c r="AM110" s="336"/>
      <c r="AN110" s="336"/>
      <c r="AO110" s="336"/>
      <c r="AP110" s="336"/>
      <c r="AQ110" s="336"/>
      <c r="AR110" s="336"/>
      <c r="AS110" s="336"/>
      <c r="AT110" s="336"/>
      <c r="AU110" s="336"/>
      <c r="AV110" s="336"/>
      <c r="AW110" s="336"/>
      <c r="AX110" s="336"/>
      <c r="AY110" s="336"/>
      <c r="AZ110" s="336"/>
      <c r="BA110" s="336"/>
      <c r="BB110" s="336"/>
      <c r="BC110" s="336"/>
      <c r="BD110" s="336"/>
      <c r="BE110" s="336"/>
      <c r="BF110" s="336"/>
      <c r="BG110" s="336"/>
      <c r="BH110" s="336"/>
      <c r="BI110" s="336"/>
      <c r="BJ110" s="336"/>
    </row>
    <row r="111" spans="1:62" x14ac:dyDescent="0.25">
      <c r="A111" s="337"/>
      <c r="B111" s="337"/>
      <c r="C111" s="337"/>
      <c r="D111" s="337"/>
      <c r="E111" s="337"/>
      <c r="F111" s="337"/>
      <c r="G111" s="337"/>
      <c r="H111" s="337"/>
      <c r="I111" s="337"/>
      <c r="J111" s="337"/>
      <c r="K111" s="337"/>
      <c r="L111" s="337"/>
      <c r="M111" s="336"/>
      <c r="N111" s="336"/>
      <c r="O111" s="336"/>
      <c r="P111" s="336"/>
      <c r="Q111" s="336"/>
      <c r="R111" s="336"/>
      <c r="S111" s="336"/>
      <c r="T111" s="336"/>
      <c r="U111" s="336"/>
      <c r="V111" s="336"/>
      <c r="W111" s="336"/>
      <c r="X111" s="336"/>
      <c r="Y111" s="336"/>
      <c r="Z111" s="336"/>
      <c r="AA111" s="336"/>
      <c r="AB111" s="336"/>
      <c r="AC111" s="336"/>
      <c r="AD111" s="336"/>
      <c r="AE111" s="336"/>
      <c r="AF111" s="336"/>
      <c r="AG111" s="336"/>
      <c r="AH111" s="336"/>
      <c r="AI111" s="336"/>
      <c r="AJ111" s="336"/>
      <c r="AK111" s="336"/>
      <c r="AL111" s="336"/>
      <c r="AM111" s="336"/>
      <c r="AN111" s="336"/>
      <c r="AO111" s="336"/>
      <c r="AP111" s="336"/>
      <c r="AQ111" s="336"/>
      <c r="AR111" s="336"/>
      <c r="AS111" s="336"/>
      <c r="AT111" s="336"/>
      <c r="AU111" s="336"/>
      <c r="AV111" s="336"/>
      <c r="AW111" s="336"/>
      <c r="AX111" s="336"/>
      <c r="AY111" s="336"/>
      <c r="AZ111" s="336"/>
      <c r="BA111" s="336"/>
      <c r="BB111" s="336"/>
      <c r="BC111" s="336"/>
      <c r="BD111" s="336"/>
      <c r="BE111" s="336"/>
      <c r="BF111" s="336"/>
      <c r="BG111" s="336"/>
      <c r="BH111" s="336"/>
      <c r="BI111" s="336"/>
      <c r="BJ111" s="336"/>
    </row>
    <row r="112" spans="1:62" x14ac:dyDescent="0.25">
      <c r="A112" s="337"/>
      <c r="B112" s="337"/>
      <c r="C112" s="337"/>
      <c r="D112" s="337"/>
      <c r="E112" s="337"/>
      <c r="F112" s="337"/>
      <c r="G112" s="337"/>
      <c r="H112" s="337"/>
      <c r="I112" s="337"/>
      <c r="J112" s="337"/>
      <c r="K112" s="337"/>
      <c r="L112" s="337"/>
      <c r="M112" s="336"/>
      <c r="N112" s="336"/>
      <c r="O112" s="336"/>
      <c r="P112" s="336"/>
      <c r="Q112" s="336"/>
      <c r="R112" s="336"/>
      <c r="S112" s="336"/>
      <c r="T112" s="336"/>
      <c r="U112" s="336"/>
      <c r="V112" s="336"/>
      <c r="W112" s="336"/>
      <c r="X112" s="336"/>
      <c r="Y112" s="336"/>
      <c r="Z112" s="336"/>
      <c r="AA112" s="336"/>
      <c r="AB112" s="336"/>
      <c r="AC112" s="336"/>
      <c r="AD112" s="336"/>
      <c r="AE112" s="336"/>
      <c r="AF112" s="336"/>
      <c r="AG112" s="336"/>
      <c r="AH112" s="336"/>
      <c r="AI112" s="336"/>
      <c r="AJ112" s="336"/>
      <c r="AK112" s="336"/>
      <c r="AL112" s="336"/>
      <c r="AM112" s="336"/>
      <c r="AN112" s="336"/>
      <c r="AO112" s="336"/>
      <c r="AP112" s="336"/>
      <c r="AQ112" s="336"/>
      <c r="AR112" s="336"/>
      <c r="AS112" s="336"/>
      <c r="AT112" s="336"/>
      <c r="AU112" s="336"/>
      <c r="AV112" s="336"/>
      <c r="AW112" s="336"/>
      <c r="AX112" s="336"/>
      <c r="AY112" s="336"/>
      <c r="AZ112" s="336"/>
      <c r="BA112" s="336"/>
      <c r="BB112" s="336"/>
      <c r="BC112" s="336"/>
      <c r="BD112" s="336"/>
      <c r="BE112" s="336"/>
      <c r="BF112" s="336"/>
      <c r="BG112" s="336"/>
      <c r="BH112" s="336"/>
      <c r="BI112" s="336"/>
      <c r="BJ112" s="336"/>
    </row>
    <row r="113" spans="1:62" x14ac:dyDescent="0.25">
      <c r="A113" s="337"/>
      <c r="B113" s="337"/>
      <c r="C113" s="337"/>
      <c r="D113" s="337"/>
      <c r="E113" s="337"/>
      <c r="F113" s="337"/>
      <c r="G113" s="337"/>
      <c r="H113" s="337"/>
      <c r="I113" s="337"/>
      <c r="J113" s="337"/>
      <c r="K113" s="337"/>
      <c r="L113" s="337"/>
      <c r="M113" s="336"/>
      <c r="N113" s="336"/>
      <c r="O113" s="336"/>
      <c r="P113" s="336"/>
      <c r="Q113" s="336"/>
      <c r="R113" s="336"/>
      <c r="S113" s="336"/>
      <c r="T113" s="336"/>
      <c r="U113" s="336"/>
      <c r="V113" s="336"/>
      <c r="W113" s="336"/>
      <c r="X113" s="336"/>
      <c r="Y113" s="336"/>
      <c r="Z113" s="336"/>
      <c r="AA113" s="336"/>
      <c r="AB113" s="336"/>
      <c r="AC113" s="336"/>
      <c r="AD113" s="336"/>
      <c r="AE113" s="336"/>
      <c r="AF113" s="336"/>
      <c r="AG113" s="336"/>
      <c r="AH113" s="336"/>
      <c r="AI113" s="336"/>
      <c r="AJ113" s="336"/>
      <c r="AK113" s="336"/>
      <c r="AL113" s="336"/>
      <c r="AM113" s="336"/>
      <c r="AN113" s="336"/>
      <c r="AO113" s="336"/>
      <c r="AP113" s="336"/>
      <c r="AQ113" s="336"/>
      <c r="AR113" s="336"/>
      <c r="AS113" s="336"/>
      <c r="AT113" s="336"/>
      <c r="AU113" s="336"/>
      <c r="AV113" s="336"/>
      <c r="AW113" s="336"/>
      <c r="AX113" s="336"/>
      <c r="AY113" s="336"/>
      <c r="AZ113" s="336"/>
      <c r="BA113" s="336"/>
      <c r="BB113" s="336"/>
      <c r="BC113" s="336"/>
      <c r="BD113" s="336"/>
      <c r="BE113" s="336"/>
      <c r="BF113" s="336"/>
      <c r="BG113" s="336"/>
      <c r="BH113" s="336"/>
      <c r="BI113" s="336"/>
      <c r="BJ113" s="336"/>
    </row>
    <row r="114" spans="1:62" x14ac:dyDescent="0.25">
      <c r="A114" s="337"/>
      <c r="B114" s="337"/>
      <c r="C114" s="337"/>
      <c r="D114" s="337"/>
      <c r="E114" s="337"/>
      <c r="F114" s="337"/>
      <c r="G114" s="337"/>
      <c r="H114" s="337"/>
      <c r="I114" s="337"/>
      <c r="J114" s="337"/>
      <c r="K114" s="337"/>
      <c r="L114" s="337"/>
      <c r="M114" s="336"/>
      <c r="N114" s="336"/>
      <c r="O114" s="336"/>
      <c r="P114" s="336"/>
      <c r="Q114" s="336"/>
      <c r="R114" s="336"/>
      <c r="S114" s="336"/>
      <c r="T114" s="336"/>
      <c r="U114" s="336"/>
      <c r="V114" s="336"/>
      <c r="W114" s="336"/>
      <c r="X114" s="336"/>
      <c r="Y114" s="336"/>
      <c r="Z114" s="336"/>
      <c r="AA114" s="336"/>
      <c r="AB114" s="336"/>
      <c r="AC114" s="336"/>
      <c r="AD114" s="336"/>
      <c r="AE114" s="336"/>
      <c r="AF114" s="336"/>
      <c r="AG114" s="336"/>
      <c r="AH114" s="336"/>
      <c r="AI114" s="336"/>
      <c r="AJ114" s="336"/>
      <c r="AK114" s="336"/>
      <c r="AL114" s="336"/>
      <c r="AM114" s="336"/>
      <c r="AN114" s="336"/>
      <c r="AO114" s="336"/>
      <c r="AP114" s="336"/>
      <c r="AQ114" s="336"/>
      <c r="AR114" s="336"/>
      <c r="AS114" s="336"/>
      <c r="AT114" s="336"/>
      <c r="AU114" s="336"/>
      <c r="AV114" s="336"/>
      <c r="AW114" s="336"/>
      <c r="AX114" s="336"/>
      <c r="AY114" s="336"/>
      <c r="AZ114" s="336"/>
      <c r="BA114" s="336"/>
      <c r="BB114" s="336"/>
      <c r="BC114" s="336"/>
      <c r="BD114" s="336"/>
      <c r="BE114" s="336"/>
      <c r="BF114" s="336"/>
      <c r="BG114" s="336"/>
      <c r="BH114" s="336"/>
      <c r="BI114" s="336"/>
      <c r="BJ114" s="336"/>
    </row>
    <row r="115" spans="1:62" x14ac:dyDescent="0.25">
      <c r="A115" s="337"/>
      <c r="B115" s="337"/>
      <c r="C115" s="337"/>
      <c r="D115" s="337"/>
      <c r="E115" s="337"/>
      <c r="F115" s="337"/>
      <c r="G115" s="337"/>
      <c r="H115" s="337"/>
      <c r="I115" s="337"/>
      <c r="J115" s="337"/>
      <c r="K115" s="337"/>
      <c r="L115" s="337"/>
      <c r="M115" s="336"/>
      <c r="N115" s="336"/>
      <c r="O115" s="336"/>
      <c r="P115" s="336"/>
      <c r="Q115" s="336"/>
      <c r="R115" s="336"/>
      <c r="S115" s="336"/>
      <c r="T115" s="336"/>
      <c r="U115" s="336"/>
      <c r="V115" s="336"/>
      <c r="W115" s="336"/>
      <c r="X115" s="336"/>
      <c r="Y115" s="336"/>
      <c r="Z115" s="336"/>
      <c r="AA115" s="336"/>
      <c r="AB115" s="336"/>
      <c r="AC115" s="336"/>
      <c r="AD115" s="336"/>
      <c r="AE115" s="336"/>
      <c r="AF115" s="336"/>
      <c r="AG115" s="336"/>
      <c r="AH115" s="336"/>
      <c r="AI115" s="336"/>
      <c r="AJ115" s="336"/>
      <c r="AK115" s="336"/>
      <c r="AL115" s="336"/>
      <c r="AM115" s="336"/>
      <c r="AN115" s="336"/>
      <c r="AO115" s="336"/>
      <c r="AP115" s="336"/>
      <c r="AQ115" s="336"/>
      <c r="AR115" s="336"/>
      <c r="AS115" s="336"/>
      <c r="AT115" s="336"/>
      <c r="AU115" s="336"/>
      <c r="AV115" s="336"/>
      <c r="AW115" s="336"/>
      <c r="AX115" s="336"/>
      <c r="AY115" s="336"/>
      <c r="AZ115" s="336"/>
      <c r="BA115" s="336"/>
      <c r="BB115" s="336"/>
      <c r="BC115" s="336"/>
      <c r="BD115" s="336"/>
      <c r="BE115" s="336"/>
      <c r="BF115" s="336"/>
      <c r="BG115" s="336"/>
      <c r="BH115" s="336"/>
      <c r="BI115" s="336"/>
      <c r="BJ115" s="336"/>
    </row>
    <row r="116" spans="1:62" x14ac:dyDescent="0.25">
      <c r="A116" s="337"/>
      <c r="B116" s="337"/>
      <c r="C116" s="337"/>
      <c r="D116" s="337"/>
      <c r="E116" s="337"/>
      <c r="F116" s="337"/>
      <c r="G116" s="337"/>
      <c r="H116" s="337"/>
      <c r="I116" s="337"/>
      <c r="J116" s="337"/>
      <c r="K116" s="337"/>
      <c r="L116" s="337"/>
      <c r="M116" s="336"/>
      <c r="N116" s="336"/>
      <c r="O116" s="336"/>
      <c r="P116" s="336"/>
      <c r="Q116" s="336"/>
      <c r="R116" s="336"/>
      <c r="S116" s="336"/>
      <c r="T116" s="336"/>
      <c r="U116" s="336"/>
      <c r="V116" s="336"/>
      <c r="W116" s="336"/>
      <c r="X116" s="336"/>
      <c r="Y116" s="336"/>
      <c r="Z116" s="336"/>
      <c r="AA116" s="336"/>
      <c r="AB116" s="336"/>
      <c r="AC116" s="336"/>
      <c r="AD116" s="336"/>
      <c r="AE116" s="336"/>
      <c r="AF116" s="336"/>
      <c r="AG116" s="336"/>
      <c r="AH116" s="336"/>
      <c r="AI116" s="336"/>
      <c r="AJ116" s="336"/>
      <c r="AK116" s="336"/>
      <c r="AL116" s="336"/>
      <c r="AM116" s="336"/>
      <c r="AN116" s="336"/>
      <c r="AO116" s="336"/>
      <c r="AP116" s="336"/>
      <c r="AQ116" s="336"/>
      <c r="AR116" s="336"/>
      <c r="AS116" s="336"/>
      <c r="AT116" s="336"/>
      <c r="AU116" s="336"/>
      <c r="AV116" s="336"/>
      <c r="AW116" s="336"/>
      <c r="AX116" s="336"/>
      <c r="AY116" s="336"/>
      <c r="AZ116" s="336"/>
      <c r="BA116" s="336"/>
      <c r="BB116" s="336"/>
      <c r="BC116" s="336"/>
      <c r="BD116" s="336"/>
      <c r="BE116" s="336"/>
      <c r="BF116" s="336"/>
      <c r="BG116" s="336"/>
      <c r="BH116" s="336"/>
      <c r="BI116" s="336"/>
      <c r="BJ116" s="336"/>
    </row>
    <row r="117" spans="1:62" x14ac:dyDescent="0.25">
      <c r="A117" s="337"/>
      <c r="B117" s="337"/>
      <c r="C117" s="337"/>
      <c r="D117" s="337"/>
      <c r="E117" s="337"/>
      <c r="F117" s="337"/>
      <c r="G117" s="337"/>
      <c r="H117" s="337"/>
      <c r="I117" s="337"/>
      <c r="J117" s="337"/>
      <c r="K117" s="337"/>
      <c r="L117" s="337"/>
      <c r="M117" s="336"/>
      <c r="N117" s="336"/>
      <c r="O117" s="336"/>
      <c r="P117" s="336"/>
      <c r="Q117" s="336"/>
      <c r="R117" s="336"/>
      <c r="S117" s="336"/>
      <c r="T117" s="336"/>
      <c r="U117" s="336"/>
      <c r="V117" s="336"/>
      <c r="W117" s="336"/>
      <c r="X117" s="336"/>
      <c r="Y117" s="336"/>
      <c r="Z117" s="336"/>
      <c r="AA117" s="336"/>
      <c r="AB117" s="336"/>
      <c r="AC117" s="336"/>
      <c r="AD117" s="336"/>
      <c r="AE117" s="336"/>
      <c r="AF117" s="336"/>
      <c r="AG117" s="336"/>
      <c r="AH117" s="336"/>
      <c r="AI117" s="336"/>
      <c r="AJ117" s="336"/>
      <c r="AK117" s="336"/>
      <c r="AL117" s="336"/>
      <c r="AM117" s="336"/>
      <c r="AN117" s="336"/>
      <c r="AO117" s="336"/>
      <c r="AP117" s="336"/>
      <c r="AQ117" s="336"/>
      <c r="AR117" s="336"/>
      <c r="AS117" s="336"/>
      <c r="AT117" s="336"/>
      <c r="AU117" s="336"/>
      <c r="AV117" s="336"/>
      <c r="AW117" s="336"/>
      <c r="AX117" s="336"/>
      <c r="AY117" s="336"/>
      <c r="AZ117" s="336"/>
      <c r="BA117" s="336"/>
      <c r="BB117" s="336"/>
      <c r="BC117" s="336"/>
      <c r="BD117" s="336"/>
      <c r="BE117" s="336"/>
      <c r="BF117" s="336"/>
      <c r="BG117" s="336"/>
      <c r="BH117" s="336"/>
      <c r="BI117" s="336"/>
      <c r="BJ117" s="336"/>
    </row>
    <row r="118" spans="1:62" x14ac:dyDescent="0.25">
      <c r="A118" s="337"/>
      <c r="B118" s="337"/>
      <c r="C118" s="337"/>
      <c r="D118" s="337"/>
      <c r="E118" s="337"/>
      <c r="F118" s="337"/>
      <c r="G118" s="337"/>
      <c r="H118" s="337"/>
      <c r="I118" s="337"/>
      <c r="J118" s="337"/>
      <c r="K118" s="337"/>
      <c r="L118" s="337"/>
      <c r="M118" s="336"/>
      <c r="N118" s="336"/>
      <c r="O118" s="336"/>
      <c r="P118" s="336"/>
      <c r="Q118" s="336"/>
      <c r="R118" s="336"/>
      <c r="S118" s="336"/>
      <c r="T118" s="336"/>
      <c r="U118" s="336"/>
      <c r="V118" s="336"/>
      <c r="W118" s="336"/>
      <c r="X118" s="336"/>
      <c r="Y118" s="336"/>
      <c r="Z118" s="336"/>
      <c r="AA118" s="336"/>
      <c r="AB118" s="336"/>
      <c r="AC118" s="336"/>
      <c r="AD118" s="336"/>
      <c r="AE118" s="336"/>
      <c r="AF118" s="336"/>
      <c r="AG118" s="336"/>
      <c r="AH118" s="336"/>
      <c r="AI118" s="336"/>
      <c r="AJ118" s="336"/>
      <c r="AK118" s="336"/>
      <c r="AL118" s="336"/>
      <c r="AM118" s="336"/>
      <c r="AN118" s="336"/>
      <c r="AO118" s="336"/>
      <c r="AP118" s="336"/>
      <c r="AQ118" s="336"/>
      <c r="AR118" s="336"/>
      <c r="AS118" s="336"/>
      <c r="AT118" s="336"/>
      <c r="AU118" s="336"/>
      <c r="AV118" s="336"/>
      <c r="AW118" s="336"/>
      <c r="AX118" s="336"/>
      <c r="AY118" s="336"/>
      <c r="AZ118" s="336"/>
      <c r="BA118" s="336"/>
      <c r="BB118" s="336"/>
      <c r="BC118" s="336"/>
      <c r="BD118" s="336"/>
      <c r="BE118" s="336"/>
      <c r="BF118" s="336"/>
      <c r="BG118" s="336"/>
      <c r="BH118" s="336"/>
      <c r="BI118" s="336"/>
      <c r="BJ118" s="336"/>
    </row>
    <row r="119" spans="1:62" x14ac:dyDescent="0.25">
      <c r="A119" s="337"/>
      <c r="B119" s="337"/>
      <c r="C119" s="337"/>
      <c r="D119" s="337"/>
      <c r="E119" s="337"/>
      <c r="F119" s="337"/>
      <c r="G119" s="337"/>
      <c r="H119" s="337"/>
      <c r="I119" s="337"/>
      <c r="J119" s="337"/>
      <c r="K119" s="337"/>
      <c r="L119" s="337"/>
      <c r="M119" s="336"/>
      <c r="N119" s="336"/>
      <c r="O119" s="336"/>
      <c r="P119" s="336"/>
      <c r="Q119" s="336"/>
      <c r="R119" s="336"/>
      <c r="S119" s="336"/>
      <c r="T119" s="336"/>
      <c r="U119" s="336"/>
      <c r="V119" s="336"/>
      <c r="W119" s="336"/>
      <c r="X119" s="336"/>
      <c r="Y119" s="336"/>
      <c r="Z119" s="336"/>
      <c r="AA119" s="336"/>
      <c r="AB119" s="336"/>
      <c r="AC119" s="336"/>
      <c r="AD119" s="336"/>
      <c r="AE119" s="336"/>
      <c r="AF119" s="336"/>
      <c r="AG119" s="336"/>
      <c r="AH119" s="336"/>
      <c r="AI119" s="336"/>
      <c r="AJ119" s="336"/>
      <c r="AK119" s="336"/>
      <c r="AL119" s="336"/>
      <c r="AM119" s="336"/>
      <c r="AN119" s="336"/>
      <c r="AO119" s="336"/>
      <c r="AP119" s="336"/>
      <c r="AQ119" s="336"/>
      <c r="AR119" s="336"/>
      <c r="AS119" s="336"/>
      <c r="AT119" s="336"/>
      <c r="AU119" s="336"/>
      <c r="AV119" s="336"/>
      <c r="AW119" s="336"/>
      <c r="AX119" s="336"/>
      <c r="AY119" s="336"/>
      <c r="AZ119" s="336"/>
      <c r="BA119" s="336"/>
      <c r="BB119" s="336"/>
      <c r="BC119" s="336"/>
      <c r="BD119" s="336"/>
      <c r="BE119" s="336"/>
      <c r="BF119" s="336"/>
      <c r="BG119" s="336"/>
      <c r="BH119" s="336"/>
      <c r="BI119" s="336"/>
      <c r="BJ119" s="336"/>
    </row>
    <row r="120" spans="1:62" x14ac:dyDescent="0.25">
      <c r="A120" s="337"/>
      <c r="B120" s="337"/>
      <c r="C120" s="337"/>
      <c r="D120" s="337"/>
      <c r="E120" s="337"/>
      <c r="F120" s="337"/>
      <c r="G120" s="337"/>
      <c r="H120" s="337"/>
      <c r="I120" s="337"/>
      <c r="J120" s="337"/>
      <c r="K120" s="337"/>
      <c r="L120" s="337"/>
      <c r="M120" s="336"/>
      <c r="N120" s="336"/>
      <c r="O120" s="336"/>
      <c r="P120" s="336"/>
      <c r="Q120" s="336"/>
      <c r="R120" s="336"/>
      <c r="S120" s="336"/>
      <c r="T120" s="336"/>
      <c r="U120" s="336"/>
      <c r="V120" s="336"/>
      <c r="W120" s="336"/>
      <c r="X120" s="336"/>
      <c r="Y120" s="336"/>
      <c r="Z120" s="336"/>
      <c r="AA120" s="336"/>
      <c r="AB120" s="336"/>
      <c r="AC120" s="336"/>
      <c r="AD120" s="336"/>
      <c r="AE120" s="336"/>
      <c r="AF120" s="336"/>
      <c r="AG120" s="336"/>
      <c r="AH120" s="336"/>
      <c r="AI120" s="336"/>
      <c r="AJ120" s="336"/>
      <c r="AK120" s="336"/>
      <c r="AL120" s="336"/>
      <c r="AM120" s="336"/>
      <c r="AN120" s="336"/>
      <c r="AO120" s="336"/>
      <c r="AP120" s="336"/>
      <c r="AQ120" s="336"/>
      <c r="AR120" s="336"/>
      <c r="AS120" s="336"/>
      <c r="AT120" s="336"/>
      <c r="AU120" s="336"/>
      <c r="AV120" s="336"/>
      <c r="AW120" s="336"/>
      <c r="AX120" s="336"/>
      <c r="AY120" s="336"/>
      <c r="AZ120" s="336"/>
      <c r="BA120" s="336"/>
      <c r="BB120" s="336"/>
      <c r="BC120" s="336"/>
      <c r="BD120" s="336"/>
      <c r="BE120" s="336"/>
      <c r="BF120" s="336"/>
      <c r="BG120" s="336"/>
      <c r="BH120" s="336"/>
      <c r="BI120" s="336"/>
      <c r="BJ120" s="336"/>
    </row>
    <row r="121" spans="1:62" x14ac:dyDescent="0.25">
      <c r="A121" s="337"/>
      <c r="B121" s="337"/>
      <c r="C121" s="337"/>
      <c r="D121" s="337"/>
      <c r="E121" s="337"/>
      <c r="F121" s="337"/>
      <c r="G121" s="337"/>
      <c r="H121" s="337"/>
      <c r="I121" s="337"/>
      <c r="J121" s="337"/>
      <c r="K121" s="337"/>
      <c r="L121" s="337"/>
      <c r="M121" s="336"/>
      <c r="N121" s="336"/>
      <c r="O121" s="336"/>
      <c r="P121" s="336"/>
      <c r="Q121" s="336"/>
      <c r="R121" s="336"/>
      <c r="S121" s="336"/>
      <c r="T121" s="336"/>
      <c r="U121" s="336"/>
      <c r="V121" s="336"/>
      <c r="W121" s="336"/>
      <c r="X121" s="336"/>
      <c r="Y121" s="336"/>
      <c r="Z121" s="336"/>
      <c r="AA121" s="336"/>
      <c r="AB121" s="336"/>
      <c r="AC121" s="336"/>
      <c r="AD121" s="336"/>
      <c r="AE121" s="336"/>
      <c r="AF121" s="336"/>
      <c r="AG121" s="336"/>
      <c r="AH121" s="336"/>
      <c r="AI121" s="336"/>
      <c r="AJ121" s="336"/>
      <c r="AK121" s="336"/>
      <c r="AL121" s="336"/>
      <c r="AM121" s="336"/>
      <c r="AN121" s="336"/>
      <c r="AO121" s="336"/>
      <c r="AP121" s="336"/>
      <c r="AQ121" s="336"/>
      <c r="AR121" s="336"/>
      <c r="AS121" s="336"/>
      <c r="AT121" s="336"/>
      <c r="AU121" s="336"/>
      <c r="AV121" s="336"/>
      <c r="AW121" s="336"/>
      <c r="AX121" s="336"/>
      <c r="AY121" s="336"/>
      <c r="AZ121" s="336"/>
      <c r="BA121" s="336"/>
      <c r="BB121" s="336"/>
      <c r="BC121" s="336"/>
      <c r="BD121" s="336"/>
      <c r="BE121" s="336"/>
      <c r="BF121" s="336"/>
      <c r="BG121" s="336"/>
      <c r="BH121" s="336"/>
      <c r="BI121" s="336"/>
      <c r="BJ121" s="336"/>
    </row>
    <row r="122" spans="1:62" x14ac:dyDescent="0.25">
      <c r="A122" s="337"/>
      <c r="B122" s="337"/>
      <c r="C122" s="337"/>
      <c r="D122" s="337"/>
      <c r="E122" s="337"/>
      <c r="F122" s="337"/>
      <c r="G122" s="337"/>
      <c r="H122" s="337"/>
      <c r="I122" s="337"/>
      <c r="J122" s="337"/>
      <c r="K122" s="337"/>
      <c r="L122" s="337"/>
      <c r="M122" s="336"/>
      <c r="N122" s="336"/>
      <c r="O122" s="336"/>
      <c r="P122" s="336"/>
      <c r="Q122" s="336"/>
      <c r="R122" s="336"/>
      <c r="S122" s="336"/>
      <c r="T122" s="336"/>
      <c r="U122" s="336"/>
      <c r="V122" s="336"/>
      <c r="W122" s="336"/>
      <c r="X122" s="336"/>
      <c r="Y122" s="336"/>
      <c r="Z122" s="336"/>
      <c r="AA122" s="336"/>
      <c r="AB122" s="336"/>
      <c r="AC122" s="336"/>
      <c r="AD122" s="336"/>
      <c r="AE122" s="336"/>
      <c r="AF122" s="336"/>
      <c r="AG122" s="336"/>
      <c r="AH122" s="336"/>
      <c r="AI122" s="336"/>
      <c r="AJ122" s="336"/>
      <c r="AK122" s="336"/>
      <c r="AL122" s="336"/>
      <c r="AM122" s="336"/>
      <c r="AN122" s="336"/>
      <c r="AO122" s="336"/>
      <c r="AP122" s="336"/>
      <c r="AQ122" s="336"/>
      <c r="AR122" s="336"/>
      <c r="AS122" s="336"/>
      <c r="AT122" s="336"/>
      <c r="AU122" s="336"/>
      <c r="AV122" s="336"/>
      <c r="AW122" s="336"/>
      <c r="AX122" s="336"/>
      <c r="AY122" s="336"/>
      <c r="AZ122" s="336"/>
      <c r="BA122" s="336"/>
      <c r="BB122" s="336"/>
      <c r="BC122" s="336"/>
      <c r="BD122" s="336"/>
      <c r="BE122" s="336"/>
      <c r="BF122" s="336"/>
      <c r="BG122" s="336"/>
      <c r="BH122" s="336"/>
      <c r="BI122" s="336"/>
      <c r="BJ122" s="336"/>
    </row>
    <row r="123" spans="1:62" x14ac:dyDescent="0.25">
      <c r="A123" s="337"/>
      <c r="B123" s="337"/>
      <c r="C123" s="337"/>
      <c r="D123" s="337"/>
      <c r="E123" s="337"/>
      <c r="F123" s="337"/>
      <c r="G123" s="337"/>
      <c r="H123" s="337"/>
      <c r="I123" s="337"/>
      <c r="J123" s="337"/>
      <c r="K123" s="337"/>
      <c r="L123" s="337"/>
      <c r="M123" s="336"/>
      <c r="N123" s="336"/>
      <c r="O123" s="336"/>
      <c r="P123" s="336"/>
      <c r="Q123" s="336"/>
      <c r="R123" s="336"/>
      <c r="S123" s="336"/>
      <c r="T123" s="336"/>
      <c r="U123" s="336"/>
      <c r="V123" s="336"/>
      <c r="W123" s="336"/>
      <c r="X123" s="336"/>
      <c r="Y123" s="336"/>
      <c r="Z123" s="336"/>
      <c r="AA123" s="336"/>
      <c r="AB123" s="336"/>
      <c r="AC123" s="336"/>
      <c r="AD123" s="336"/>
      <c r="AE123" s="336"/>
      <c r="AF123" s="336"/>
      <c r="AG123" s="336"/>
      <c r="AH123" s="336"/>
      <c r="AI123" s="336"/>
      <c r="AJ123" s="336"/>
      <c r="AK123" s="336"/>
      <c r="AL123" s="336"/>
      <c r="AM123" s="336"/>
      <c r="AN123" s="336"/>
      <c r="AO123" s="336"/>
      <c r="AP123" s="336"/>
      <c r="AQ123" s="336"/>
      <c r="AR123" s="336"/>
      <c r="AS123" s="336"/>
      <c r="AT123" s="336"/>
      <c r="AU123" s="336"/>
      <c r="AV123" s="336"/>
      <c r="AW123" s="336"/>
      <c r="AX123" s="336"/>
      <c r="AY123" s="336"/>
      <c r="AZ123" s="336"/>
      <c r="BA123" s="336"/>
      <c r="BB123" s="336"/>
      <c r="BC123" s="336"/>
      <c r="BD123" s="336"/>
      <c r="BE123" s="336"/>
      <c r="BF123" s="336"/>
      <c r="BG123" s="336"/>
      <c r="BH123" s="336"/>
      <c r="BI123" s="336"/>
      <c r="BJ123" s="336"/>
    </row>
    <row r="124" spans="1:62" x14ac:dyDescent="0.25">
      <c r="A124" s="337"/>
      <c r="B124" s="337"/>
      <c r="C124" s="337"/>
      <c r="D124" s="337"/>
      <c r="E124" s="337"/>
      <c r="F124" s="337"/>
      <c r="G124" s="337"/>
      <c r="H124" s="337"/>
      <c r="I124" s="337"/>
      <c r="J124" s="337"/>
      <c r="K124" s="337"/>
      <c r="L124" s="337"/>
      <c r="M124" s="336"/>
      <c r="N124" s="336"/>
      <c r="O124" s="336"/>
      <c r="P124" s="336"/>
      <c r="Q124" s="336"/>
      <c r="R124" s="336"/>
      <c r="S124" s="336"/>
      <c r="T124" s="336"/>
      <c r="U124" s="336"/>
      <c r="V124" s="336"/>
      <c r="W124" s="336"/>
      <c r="X124" s="336"/>
      <c r="Y124" s="336"/>
      <c r="Z124" s="336"/>
      <c r="AA124" s="336"/>
      <c r="AB124" s="336"/>
      <c r="AC124" s="336"/>
      <c r="AD124" s="336"/>
      <c r="AE124" s="336"/>
      <c r="AF124" s="336"/>
      <c r="AG124" s="336"/>
      <c r="AH124" s="336"/>
      <c r="AI124" s="336"/>
      <c r="AJ124" s="336"/>
      <c r="AK124" s="336"/>
      <c r="AL124" s="336"/>
      <c r="AM124" s="336"/>
      <c r="AN124" s="336"/>
      <c r="AO124" s="336"/>
      <c r="AP124" s="336"/>
      <c r="AQ124" s="336"/>
      <c r="AR124" s="336"/>
      <c r="AS124" s="336"/>
      <c r="AT124" s="336"/>
      <c r="AU124" s="336"/>
      <c r="AV124" s="336"/>
      <c r="AW124" s="336"/>
      <c r="AX124" s="336"/>
      <c r="AY124" s="336"/>
      <c r="AZ124" s="336"/>
      <c r="BA124" s="336"/>
      <c r="BB124" s="336"/>
      <c r="BC124" s="336"/>
      <c r="BD124" s="336"/>
      <c r="BE124" s="336"/>
      <c r="BF124" s="336"/>
      <c r="BG124" s="336"/>
      <c r="BH124" s="336"/>
      <c r="BI124" s="336"/>
      <c r="BJ124" s="336"/>
    </row>
    <row r="125" spans="1:62" x14ac:dyDescent="0.25">
      <c r="A125" s="337"/>
      <c r="B125" s="337"/>
      <c r="C125" s="337"/>
      <c r="D125" s="337"/>
      <c r="E125" s="337"/>
      <c r="F125" s="337"/>
      <c r="G125" s="337"/>
      <c r="H125" s="337"/>
      <c r="I125" s="337"/>
      <c r="J125" s="337"/>
      <c r="K125" s="337"/>
      <c r="L125" s="337"/>
      <c r="M125" s="336"/>
      <c r="N125" s="336"/>
      <c r="O125" s="336"/>
      <c r="P125" s="336"/>
      <c r="Q125" s="336"/>
      <c r="R125" s="336"/>
      <c r="S125" s="336"/>
      <c r="T125" s="336"/>
      <c r="U125" s="336"/>
      <c r="V125" s="336"/>
      <c r="W125" s="336"/>
      <c r="X125" s="336"/>
      <c r="Y125" s="336"/>
      <c r="Z125" s="336"/>
      <c r="AA125" s="336"/>
      <c r="AB125" s="336"/>
      <c r="AC125" s="336"/>
      <c r="AD125" s="336"/>
      <c r="AE125" s="336"/>
      <c r="AF125" s="336"/>
      <c r="AG125" s="336"/>
      <c r="AH125" s="336"/>
      <c r="AI125" s="336"/>
      <c r="AJ125" s="336"/>
      <c r="AK125" s="336"/>
      <c r="AL125" s="336"/>
      <c r="AM125" s="336"/>
      <c r="AN125" s="336"/>
      <c r="AO125" s="336"/>
      <c r="AP125" s="336"/>
      <c r="AQ125" s="336"/>
      <c r="AR125" s="336"/>
      <c r="AS125" s="336"/>
      <c r="AT125" s="336"/>
      <c r="AU125" s="336"/>
      <c r="AV125" s="336"/>
      <c r="AW125" s="336"/>
      <c r="AX125" s="336"/>
      <c r="AY125" s="336"/>
      <c r="AZ125" s="336"/>
      <c r="BA125" s="336"/>
      <c r="BB125" s="336"/>
      <c r="BC125" s="336"/>
      <c r="BD125" s="336"/>
      <c r="BE125" s="336"/>
      <c r="BF125" s="336"/>
      <c r="BG125" s="336"/>
      <c r="BH125" s="336"/>
      <c r="BI125" s="336"/>
      <c r="BJ125" s="336"/>
    </row>
    <row r="126" spans="1:62" x14ac:dyDescent="0.25">
      <c r="A126" s="337"/>
      <c r="B126" s="337"/>
      <c r="C126" s="337"/>
      <c r="D126" s="337"/>
      <c r="E126" s="337"/>
      <c r="F126" s="337"/>
      <c r="G126" s="337"/>
      <c r="H126" s="337"/>
      <c r="I126" s="337"/>
      <c r="J126" s="337"/>
      <c r="K126" s="337"/>
      <c r="L126" s="337"/>
      <c r="M126" s="336"/>
      <c r="N126" s="336"/>
      <c r="O126" s="336"/>
      <c r="P126" s="336"/>
      <c r="Q126" s="336"/>
      <c r="R126" s="336"/>
      <c r="S126" s="336"/>
      <c r="T126" s="336"/>
      <c r="U126" s="336"/>
      <c r="V126" s="336"/>
      <c r="W126" s="336"/>
      <c r="X126" s="336"/>
      <c r="Y126" s="336"/>
      <c r="Z126" s="336"/>
      <c r="AA126" s="336"/>
      <c r="AB126" s="336"/>
      <c r="AC126" s="336"/>
      <c r="AD126" s="336"/>
      <c r="AE126" s="336"/>
      <c r="AF126" s="336"/>
      <c r="AG126" s="336"/>
      <c r="AH126" s="336"/>
      <c r="AI126" s="336"/>
      <c r="AJ126" s="336"/>
      <c r="AK126" s="336"/>
      <c r="AL126" s="336"/>
      <c r="AM126" s="336"/>
      <c r="AN126" s="336"/>
      <c r="AO126" s="336"/>
      <c r="AP126" s="336"/>
      <c r="AQ126" s="336"/>
      <c r="AR126" s="336"/>
      <c r="AS126" s="336"/>
      <c r="AT126" s="336"/>
      <c r="AU126" s="336"/>
      <c r="AV126" s="336"/>
      <c r="AW126" s="336"/>
      <c r="AX126" s="336"/>
      <c r="AY126" s="336"/>
      <c r="AZ126" s="336"/>
      <c r="BA126" s="336"/>
      <c r="BB126" s="336"/>
      <c r="BC126" s="336"/>
      <c r="BD126" s="336"/>
      <c r="BE126" s="336"/>
      <c r="BF126" s="336"/>
      <c r="BG126" s="336"/>
      <c r="BH126" s="336"/>
      <c r="BI126" s="336"/>
      <c r="BJ126" s="336"/>
    </row>
    <row r="127" spans="1:62" x14ac:dyDescent="0.25">
      <c r="A127" s="337"/>
      <c r="B127" s="337"/>
      <c r="C127" s="337"/>
      <c r="D127" s="337"/>
      <c r="E127" s="337"/>
      <c r="F127" s="337"/>
      <c r="G127" s="337"/>
      <c r="H127" s="337"/>
      <c r="I127" s="337"/>
      <c r="J127" s="337"/>
      <c r="K127" s="337"/>
      <c r="L127" s="337"/>
      <c r="M127" s="336"/>
      <c r="N127" s="336"/>
      <c r="O127" s="336"/>
      <c r="P127" s="336"/>
      <c r="Q127" s="336"/>
      <c r="R127" s="336"/>
      <c r="S127" s="336"/>
      <c r="T127" s="336"/>
      <c r="U127" s="336"/>
      <c r="V127" s="336"/>
      <c r="W127" s="336"/>
      <c r="X127" s="336"/>
      <c r="Y127" s="336"/>
      <c r="Z127" s="336"/>
      <c r="AA127" s="336"/>
      <c r="AB127" s="336"/>
      <c r="AC127" s="336"/>
      <c r="AD127" s="336"/>
      <c r="AE127" s="336"/>
      <c r="AF127" s="336"/>
      <c r="AG127" s="336"/>
      <c r="AH127" s="336"/>
      <c r="AI127" s="336"/>
      <c r="AJ127" s="336"/>
      <c r="AK127" s="336"/>
      <c r="AL127" s="336"/>
      <c r="AM127" s="336"/>
      <c r="AN127" s="336"/>
      <c r="AO127" s="336"/>
      <c r="AP127" s="336"/>
      <c r="AQ127" s="336"/>
      <c r="AR127" s="336"/>
      <c r="AS127" s="336"/>
      <c r="AT127" s="336"/>
      <c r="AU127" s="336"/>
      <c r="AV127" s="336"/>
      <c r="AW127" s="336"/>
      <c r="AX127" s="336"/>
      <c r="AY127" s="336"/>
      <c r="AZ127" s="336"/>
      <c r="BA127" s="336"/>
      <c r="BB127" s="336"/>
      <c r="BC127" s="336"/>
      <c r="BD127" s="336"/>
      <c r="BE127" s="336"/>
      <c r="BF127" s="336"/>
      <c r="BG127" s="336"/>
      <c r="BH127" s="336"/>
      <c r="BI127" s="336"/>
      <c r="BJ127" s="336"/>
    </row>
    <row r="128" spans="1:62" x14ac:dyDescent="0.25">
      <c r="A128" s="337"/>
      <c r="B128" s="337"/>
      <c r="C128" s="337"/>
      <c r="D128" s="337"/>
      <c r="E128" s="337"/>
      <c r="F128" s="337"/>
      <c r="G128" s="337"/>
      <c r="H128" s="337"/>
      <c r="I128" s="337"/>
      <c r="J128" s="337"/>
      <c r="K128" s="337"/>
      <c r="L128" s="337"/>
      <c r="M128" s="336"/>
      <c r="N128" s="336"/>
      <c r="O128" s="336"/>
      <c r="P128" s="336"/>
      <c r="Q128" s="336"/>
      <c r="R128" s="336"/>
      <c r="S128" s="336"/>
      <c r="T128" s="336"/>
      <c r="U128" s="336"/>
      <c r="V128" s="336"/>
      <c r="W128" s="336"/>
      <c r="X128" s="336"/>
      <c r="Y128" s="336"/>
      <c r="Z128" s="336"/>
      <c r="AA128" s="336"/>
      <c r="AB128" s="336"/>
      <c r="AC128" s="336"/>
      <c r="AD128" s="336"/>
      <c r="AE128" s="336"/>
      <c r="AF128" s="336"/>
      <c r="AG128" s="336"/>
      <c r="AH128" s="336"/>
      <c r="AI128" s="336"/>
      <c r="AJ128" s="336"/>
      <c r="AK128" s="336"/>
      <c r="AL128" s="336"/>
      <c r="AM128" s="336"/>
      <c r="AN128" s="336"/>
      <c r="AO128" s="336"/>
      <c r="AP128" s="336"/>
      <c r="AQ128" s="336"/>
      <c r="AR128" s="336"/>
      <c r="AS128" s="336"/>
      <c r="AT128" s="336"/>
      <c r="AU128" s="336"/>
      <c r="AV128" s="336"/>
      <c r="AW128" s="336"/>
      <c r="AX128" s="336"/>
      <c r="AY128" s="336"/>
      <c r="AZ128" s="336"/>
      <c r="BA128" s="336"/>
      <c r="BB128" s="336"/>
      <c r="BC128" s="336"/>
      <c r="BD128" s="336"/>
      <c r="BE128" s="336"/>
      <c r="BF128" s="336"/>
      <c r="BG128" s="336"/>
      <c r="BH128" s="336"/>
      <c r="BI128" s="336"/>
      <c r="BJ128" s="336"/>
    </row>
    <row r="129" spans="1:62" x14ac:dyDescent="0.25">
      <c r="A129" s="337"/>
      <c r="B129" s="337"/>
      <c r="C129" s="337"/>
      <c r="D129" s="337"/>
      <c r="E129" s="337"/>
      <c r="F129" s="337"/>
      <c r="G129" s="337"/>
      <c r="H129" s="337"/>
      <c r="I129" s="337"/>
      <c r="J129" s="337"/>
      <c r="K129" s="337"/>
      <c r="L129" s="337"/>
      <c r="M129" s="336"/>
      <c r="N129" s="336"/>
      <c r="O129" s="336"/>
      <c r="P129" s="336"/>
      <c r="Q129" s="336"/>
      <c r="R129" s="336"/>
      <c r="S129" s="336"/>
      <c r="T129" s="336"/>
      <c r="U129" s="336"/>
      <c r="V129" s="336"/>
      <c r="W129" s="336"/>
      <c r="X129" s="336"/>
      <c r="Y129" s="336"/>
      <c r="Z129" s="336"/>
      <c r="AA129" s="336"/>
      <c r="AB129" s="336"/>
      <c r="AC129" s="336"/>
      <c r="AD129" s="336"/>
      <c r="AE129" s="336"/>
      <c r="AF129" s="336"/>
      <c r="AG129" s="336"/>
      <c r="AH129" s="336"/>
      <c r="AI129" s="336"/>
      <c r="AJ129" s="336"/>
      <c r="AK129" s="336"/>
      <c r="AL129" s="336"/>
      <c r="AM129" s="336"/>
      <c r="AN129" s="336"/>
      <c r="AO129" s="336"/>
      <c r="AP129" s="336"/>
      <c r="AQ129" s="336"/>
      <c r="AR129" s="336"/>
      <c r="AS129" s="336"/>
      <c r="AT129" s="336"/>
      <c r="AU129" s="336"/>
      <c r="AV129" s="336"/>
      <c r="AW129" s="336"/>
      <c r="AX129" s="336"/>
      <c r="AY129" s="336"/>
      <c r="AZ129" s="336"/>
      <c r="BA129" s="336"/>
      <c r="BB129" s="336"/>
      <c r="BC129" s="336"/>
      <c r="BD129" s="336"/>
      <c r="BE129" s="336"/>
      <c r="BF129" s="336"/>
      <c r="BG129" s="336"/>
      <c r="BH129" s="336"/>
      <c r="BI129" s="336"/>
      <c r="BJ129" s="336"/>
    </row>
    <row r="130" spans="1:62" x14ac:dyDescent="0.25">
      <c r="A130" s="337"/>
      <c r="B130" s="337"/>
      <c r="C130" s="337"/>
      <c r="D130" s="337"/>
      <c r="E130" s="337"/>
      <c r="F130" s="337"/>
      <c r="G130" s="337"/>
      <c r="H130" s="337"/>
      <c r="I130" s="337"/>
      <c r="J130" s="337"/>
      <c r="K130" s="337"/>
      <c r="L130" s="337"/>
      <c r="M130" s="336"/>
      <c r="N130" s="336"/>
      <c r="O130" s="336"/>
      <c r="P130" s="336"/>
      <c r="Q130" s="336"/>
      <c r="R130" s="336"/>
      <c r="S130" s="336"/>
      <c r="T130" s="336"/>
      <c r="U130" s="336"/>
      <c r="V130" s="336"/>
      <c r="W130" s="336"/>
      <c r="X130" s="336"/>
      <c r="Y130" s="336"/>
      <c r="Z130" s="336"/>
      <c r="AA130" s="336"/>
      <c r="AB130" s="336"/>
      <c r="AC130" s="336"/>
      <c r="AD130" s="336"/>
      <c r="AE130" s="336"/>
      <c r="AF130" s="336"/>
      <c r="AG130" s="336"/>
      <c r="AH130" s="336"/>
      <c r="AI130" s="336"/>
      <c r="AJ130" s="336"/>
      <c r="AK130" s="336"/>
      <c r="AL130" s="336"/>
      <c r="AM130" s="336"/>
      <c r="AN130" s="336"/>
      <c r="AO130" s="336"/>
      <c r="AP130" s="336"/>
      <c r="AQ130" s="336"/>
      <c r="AR130" s="336"/>
      <c r="AS130" s="336"/>
      <c r="AT130" s="336"/>
      <c r="AU130" s="336"/>
      <c r="AV130" s="336"/>
      <c r="AW130" s="336"/>
      <c r="AX130" s="336"/>
      <c r="AY130" s="336"/>
      <c r="AZ130" s="336"/>
      <c r="BA130" s="336"/>
      <c r="BB130" s="336"/>
      <c r="BC130" s="336"/>
      <c r="BD130" s="336"/>
      <c r="BE130" s="336"/>
      <c r="BF130" s="336"/>
      <c r="BG130" s="336"/>
      <c r="BH130" s="336"/>
      <c r="BI130" s="336"/>
      <c r="BJ130" s="336"/>
    </row>
    <row r="131" spans="1:62" x14ac:dyDescent="0.25">
      <c r="A131" s="337"/>
      <c r="B131" s="337"/>
      <c r="C131" s="337"/>
      <c r="D131" s="337"/>
      <c r="E131" s="337"/>
      <c r="F131" s="337"/>
      <c r="G131" s="337"/>
      <c r="H131" s="337"/>
      <c r="I131" s="337"/>
      <c r="J131" s="337"/>
      <c r="K131" s="337"/>
      <c r="L131" s="337"/>
      <c r="M131" s="336"/>
      <c r="N131" s="336"/>
      <c r="O131" s="336"/>
      <c r="P131" s="336"/>
      <c r="Q131" s="336"/>
      <c r="R131" s="336"/>
      <c r="S131" s="336"/>
      <c r="T131" s="336"/>
      <c r="U131" s="336"/>
      <c r="V131" s="336"/>
      <c r="W131" s="336"/>
      <c r="X131" s="336"/>
      <c r="Y131" s="336"/>
      <c r="Z131" s="336"/>
      <c r="AA131" s="336"/>
      <c r="AB131" s="336"/>
      <c r="AC131" s="336"/>
      <c r="AD131" s="336"/>
      <c r="AE131" s="336"/>
      <c r="AF131" s="336"/>
      <c r="AG131" s="336"/>
      <c r="AH131" s="336"/>
      <c r="AI131" s="336"/>
      <c r="AJ131" s="336"/>
      <c r="AK131" s="336"/>
      <c r="AL131" s="336"/>
      <c r="AM131" s="336"/>
      <c r="AN131" s="336"/>
      <c r="AO131" s="336"/>
      <c r="AP131" s="336"/>
      <c r="AQ131" s="336"/>
      <c r="AR131" s="336"/>
      <c r="AS131" s="336"/>
      <c r="AT131" s="336"/>
      <c r="AU131" s="336"/>
      <c r="AV131" s="336"/>
      <c r="AW131" s="336"/>
      <c r="AX131" s="336"/>
      <c r="AY131" s="336"/>
      <c r="AZ131" s="336"/>
      <c r="BA131" s="336"/>
      <c r="BB131" s="336"/>
      <c r="BC131" s="336"/>
      <c r="BD131" s="336"/>
      <c r="BE131" s="336"/>
      <c r="BF131" s="336"/>
      <c r="BG131" s="336"/>
      <c r="BH131" s="336"/>
      <c r="BI131" s="336"/>
      <c r="BJ131" s="336"/>
    </row>
    <row r="132" spans="1:62" x14ac:dyDescent="0.25">
      <c r="A132" s="337"/>
      <c r="B132" s="337"/>
      <c r="C132" s="337"/>
      <c r="D132" s="337"/>
      <c r="E132" s="337"/>
      <c r="F132" s="337"/>
      <c r="G132" s="337"/>
      <c r="H132" s="337"/>
      <c r="I132" s="337"/>
      <c r="J132" s="337"/>
      <c r="K132" s="337"/>
      <c r="L132" s="337"/>
      <c r="M132" s="336"/>
      <c r="N132" s="336"/>
      <c r="O132" s="336"/>
      <c r="P132" s="336"/>
      <c r="Q132" s="336"/>
      <c r="R132" s="336"/>
      <c r="S132" s="336"/>
      <c r="T132" s="336"/>
      <c r="U132" s="336"/>
      <c r="V132" s="336"/>
      <c r="W132" s="336"/>
      <c r="X132" s="336"/>
      <c r="Y132" s="336"/>
      <c r="Z132" s="336"/>
      <c r="AA132" s="336"/>
      <c r="AB132" s="336"/>
      <c r="AC132" s="336"/>
      <c r="AD132" s="336"/>
      <c r="AE132" s="336"/>
      <c r="AF132" s="336"/>
      <c r="AG132" s="336"/>
      <c r="AH132" s="336"/>
      <c r="AI132" s="336"/>
      <c r="AJ132" s="336"/>
      <c r="AK132" s="336"/>
      <c r="AL132" s="336"/>
      <c r="AM132" s="336"/>
      <c r="AN132" s="336"/>
      <c r="AO132" s="336"/>
      <c r="AP132" s="336"/>
      <c r="AQ132" s="336"/>
      <c r="AR132" s="336"/>
      <c r="AS132" s="336"/>
      <c r="AT132" s="336"/>
      <c r="AU132" s="336"/>
      <c r="AV132" s="336"/>
      <c r="AW132" s="336"/>
      <c r="AX132" s="336"/>
      <c r="AY132" s="336"/>
      <c r="AZ132" s="336"/>
      <c r="BA132" s="336"/>
      <c r="BB132" s="336"/>
      <c r="BC132" s="336"/>
      <c r="BD132" s="336"/>
      <c r="BE132" s="336"/>
      <c r="BF132" s="336"/>
      <c r="BG132" s="336"/>
      <c r="BH132" s="336"/>
      <c r="BI132" s="336"/>
      <c r="BJ132" s="336"/>
    </row>
    <row r="133" spans="1:62" x14ac:dyDescent="0.25">
      <c r="A133" s="337"/>
      <c r="B133" s="337"/>
      <c r="C133" s="337"/>
      <c r="D133" s="337"/>
      <c r="E133" s="337"/>
      <c r="F133" s="337"/>
      <c r="G133" s="337"/>
      <c r="H133" s="337"/>
      <c r="I133" s="337"/>
      <c r="J133" s="337"/>
      <c r="K133" s="337"/>
      <c r="L133" s="337"/>
      <c r="M133" s="336"/>
      <c r="N133" s="336"/>
      <c r="O133" s="336"/>
      <c r="P133" s="336"/>
      <c r="Q133" s="336"/>
      <c r="R133" s="336"/>
      <c r="S133" s="336"/>
      <c r="T133" s="336"/>
      <c r="U133" s="336"/>
      <c r="V133" s="336"/>
      <c r="W133" s="336"/>
      <c r="X133" s="336"/>
      <c r="Y133" s="336"/>
      <c r="Z133" s="336"/>
      <c r="AA133" s="336"/>
      <c r="AB133" s="336"/>
      <c r="AC133" s="336"/>
      <c r="AD133" s="336"/>
      <c r="AE133" s="336"/>
      <c r="AF133" s="336"/>
      <c r="AG133" s="336"/>
      <c r="AH133" s="336"/>
      <c r="AI133" s="336"/>
      <c r="AJ133" s="336"/>
      <c r="AK133" s="336"/>
      <c r="AL133" s="336"/>
      <c r="AM133" s="336"/>
      <c r="AN133" s="336"/>
      <c r="AO133" s="336"/>
      <c r="AP133" s="336"/>
      <c r="AQ133" s="336"/>
      <c r="AR133" s="336"/>
      <c r="AS133" s="336"/>
      <c r="AT133" s="336"/>
      <c r="AU133" s="336"/>
      <c r="AV133" s="336"/>
      <c r="AW133" s="336"/>
      <c r="AX133" s="336"/>
      <c r="AY133" s="336"/>
      <c r="AZ133" s="336"/>
      <c r="BA133" s="336"/>
      <c r="BB133" s="336"/>
      <c r="BC133" s="336"/>
      <c r="BD133" s="336"/>
      <c r="BE133" s="336"/>
      <c r="BF133" s="336"/>
      <c r="BG133" s="336"/>
      <c r="BH133" s="336"/>
      <c r="BI133" s="336"/>
      <c r="BJ133" s="336"/>
    </row>
    <row r="134" spans="1:62" x14ac:dyDescent="0.25">
      <c r="A134" s="337"/>
      <c r="B134" s="337"/>
      <c r="C134" s="337"/>
      <c r="D134" s="337"/>
      <c r="E134" s="337"/>
      <c r="F134" s="337"/>
      <c r="G134" s="337"/>
      <c r="H134" s="337"/>
      <c r="I134" s="337"/>
      <c r="J134" s="337"/>
      <c r="K134" s="337"/>
      <c r="L134" s="337"/>
      <c r="M134" s="336"/>
      <c r="N134" s="336"/>
      <c r="O134" s="336"/>
      <c r="P134" s="336"/>
      <c r="Q134" s="336"/>
      <c r="R134" s="336"/>
      <c r="S134" s="336"/>
      <c r="T134" s="336"/>
      <c r="U134" s="336"/>
      <c r="V134" s="336"/>
      <c r="W134" s="336"/>
      <c r="X134" s="336"/>
      <c r="Y134" s="336"/>
      <c r="Z134" s="336"/>
      <c r="AA134" s="336"/>
      <c r="AB134" s="336"/>
      <c r="AC134" s="336"/>
      <c r="AD134" s="336"/>
      <c r="AE134" s="336"/>
      <c r="AF134" s="336"/>
      <c r="AG134" s="336"/>
      <c r="AH134" s="336"/>
      <c r="AI134" s="336"/>
      <c r="AJ134" s="336"/>
      <c r="AK134" s="336"/>
      <c r="AL134" s="336"/>
      <c r="AM134" s="336"/>
      <c r="AN134" s="336"/>
      <c r="AO134" s="336"/>
      <c r="AP134" s="336"/>
      <c r="AQ134" s="336"/>
      <c r="AR134" s="336"/>
      <c r="AS134" s="336"/>
      <c r="AT134" s="336"/>
      <c r="AU134" s="336"/>
      <c r="AV134" s="336"/>
      <c r="AW134" s="336"/>
      <c r="AX134" s="336"/>
      <c r="AY134" s="336"/>
      <c r="AZ134" s="336"/>
      <c r="BA134" s="336"/>
      <c r="BB134" s="336"/>
      <c r="BC134" s="336"/>
      <c r="BD134" s="336"/>
      <c r="BE134" s="336"/>
      <c r="BF134" s="336"/>
      <c r="BG134" s="336"/>
      <c r="BH134" s="336"/>
      <c r="BI134" s="336"/>
      <c r="BJ134" s="336"/>
    </row>
    <row r="135" spans="1:62" x14ac:dyDescent="0.25">
      <c r="A135" s="337"/>
      <c r="B135" s="337"/>
      <c r="C135" s="337"/>
      <c r="D135" s="337"/>
      <c r="E135" s="337"/>
      <c r="F135" s="337"/>
      <c r="G135" s="337"/>
      <c r="H135" s="337"/>
      <c r="I135" s="337"/>
      <c r="J135" s="337"/>
      <c r="K135" s="337"/>
      <c r="L135" s="337"/>
      <c r="M135" s="336"/>
      <c r="N135" s="336"/>
      <c r="O135" s="336"/>
      <c r="P135" s="336"/>
      <c r="Q135" s="336"/>
      <c r="R135" s="336"/>
      <c r="S135" s="336"/>
      <c r="T135" s="336"/>
      <c r="U135" s="336"/>
      <c r="V135" s="336"/>
      <c r="W135" s="336"/>
      <c r="X135" s="336"/>
      <c r="Y135" s="336"/>
      <c r="Z135" s="336"/>
      <c r="AA135" s="336"/>
      <c r="AB135" s="336"/>
      <c r="AC135" s="336"/>
      <c r="AD135" s="336"/>
      <c r="AE135" s="336"/>
      <c r="AF135" s="336"/>
      <c r="AG135" s="336"/>
      <c r="AH135" s="336"/>
      <c r="AI135" s="336"/>
      <c r="AJ135" s="336"/>
      <c r="AK135" s="336"/>
      <c r="AL135" s="336"/>
      <c r="AM135" s="336"/>
      <c r="AN135" s="336"/>
      <c r="AO135" s="336"/>
      <c r="AP135" s="336"/>
      <c r="AQ135" s="336"/>
      <c r="AR135" s="336"/>
      <c r="AS135" s="336"/>
      <c r="AT135" s="336"/>
      <c r="AU135" s="336"/>
      <c r="AV135" s="336"/>
      <c r="AW135" s="336"/>
      <c r="AX135" s="336"/>
      <c r="AY135" s="336"/>
      <c r="AZ135" s="336"/>
      <c r="BA135" s="336"/>
      <c r="BB135" s="336"/>
      <c r="BC135" s="336"/>
      <c r="BD135" s="336"/>
      <c r="BE135" s="336"/>
      <c r="BF135" s="336"/>
      <c r="BG135" s="336"/>
      <c r="BH135" s="336"/>
      <c r="BI135" s="336"/>
      <c r="BJ135" s="336"/>
    </row>
    <row r="136" spans="1:62" x14ac:dyDescent="0.25">
      <c r="A136" s="337"/>
      <c r="B136" s="337"/>
      <c r="C136" s="337"/>
      <c r="D136" s="337"/>
      <c r="E136" s="337"/>
      <c r="F136" s="337"/>
      <c r="G136" s="337"/>
      <c r="H136" s="337"/>
      <c r="I136" s="337"/>
      <c r="J136" s="337"/>
      <c r="K136" s="337"/>
      <c r="L136" s="337"/>
      <c r="M136" s="336"/>
      <c r="N136" s="336"/>
      <c r="O136" s="336"/>
      <c r="P136" s="336"/>
      <c r="Q136" s="336"/>
      <c r="R136" s="336"/>
      <c r="S136" s="336"/>
      <c r="T136" s="336"/>
      <c r="U136" s="336"/>
      <c r="V136" s="336"/>
      <c r="W136" s="336"/>
      <c r="X136" s="336"/>
      <c r="Y136" s="336"/>
      <c r="Z136" s="336"/>
      <c r="AA136" s="336"/>
      <c r="AB136" s="336"/>
      <c r="AC136" s="336"/>
      <c r="AD136" s="336"/>
      <c r="AE136" s="336"/>
      <c r="AF136" s="336"/>
      <c r="AG136" s="336"/>
      <c r="AH136" s="336"/>
      <c r="AI136" s="336"/>
      <c r="AJ136" s="336"/>
      <c r="AK136" s="336"/>
      <c r="AL136" s="336"/>
      <c r="AM136" s="336"/>
      <c r="AN136" s="336"/>
      <c r="AO136" s="336"/>
      <c r="AP136" s="336"/>
      <c r="AQ136" s="336"/>
      <c r="AR136" s="336"/>
      <c r="AS136" s="336"/>
      <c r="AT136" s="336"/>
      <c r="AU136" s="336"/>
      <c r="AV136" s="336"/>
      <c r="AW136" s="336"/>
      <c r="AX136" s="336"/>
      <c r="AY136" s="336"/>
      <c r="AZ136" s="336"/>
      <c r="BA136" s="336"/>
      <c r="BB136" s="336"/>
      <c r="BC136" s="336"/>
      <c r="BD136" s="336"/>
      <c r="BE136" s="336"/>
      <c r="BF136" s="336"/>
      <c r="BG136" s="336"/>
      <c r="BH136" s="336"/>
      <c r="BI136" s="336"/>
      <c r="BJ136" s="336"/>
    </row>
    <row r="137" spans="1:62" x14ac:dyDescent="0.25">
      <c r="A137" s="337"/>
      <c r="B137" s="337"/>
      <c r="C137" s="337"/>
      <c r="D137" s="337"/>
      <c r="E137" s="337"/>
      <c r="F137" s="337"/>
      <c r="G137" s="337"/>
      <c r="H137" s="337"/>
      <c r="I137" s="337"/>
      <c r="J137" s="337"/>
      <c r="K137" s="337"/>
      <c r="L137" s="337"/>
      <c r="M137" s="336"/>
      <c r="N137" s="336"/>
      <c r="O137" s="336"/>
      <c r="P137" s="336"/>
      <c r="Q137" s="336"/>
      <c r="R137" s="336"/>
      <c r="S137" s="336"/>
      <c r="T137" s="336"/>
      <c r="U137" s="336"/>
      <c r="V137" s="336"/>
      <c r="W137" s="336"/>
      <c r="X137" s="336"/>
      <c r="Y137" s="336"/>
      <c r="Z137" s="336"/>
      <c r="AA137" s="336"/>
      <c r="AB137" s="336"/>
      <c r="AC137" s="336"/>
      <c r="AD137" s="336"/>
      <c r="AE137" s="336"/>
      <c r="AF137" s="336"/>
      <c r="AG137" s="336"/>
      <c r="AH137" s="336"/>
      <c r="AI137" s="336"/>
      <c r="AJ137" s="336"/>
      <c r="AK137" s="336"/>
      <c r="AL137" s="336"/>
      <c r="AM137" s="336"/>
      <c r="AN137" s="336"/>
      <c r="AO137" s="336"/>
      <c r="AP137" s="336"/>
      <c r="AQ137" s="336"/>
      <c r="AR137" s="336"/>
      <c r="AS137" s="336"/>
      <c r="AT137" s="336"/>
      <c r="AU137" s="336"/>
      <c r="AV137" s="336"/>
      <c r="AW137" s="336"/>
      <c r="AX137" s="336"/>
      <c r="AY137" s="336"/>
      <c r="AZ137" s="336"/>
      <c r="BA137" s="336"/>
      <c r="BB137" s="336"/>
      <c r="BC137" s="336"/>
      <c r="BD137" s="336"/>
      <c r="BE137" s="336"/>
      <c r="BF137" s="336"/>
      <c r="BG137" s="336"/>
      <c r="BH137" s="336"/>
      <c r="BI137" s="336"/>
      <c r="BJ137" s="336"/>
    </row>
    <row r="138" spans="1:62" x14ac:dyDescent="0.25">
      <c r="A138" s="337"/>
      <c r="B138" s="337"/>
      <c r="C138" s="337"/>
      <c r="D138" s="337"/>
      <c r="E138" s="337"/>
      <c r="F138" s="337"/>
      <c r="G138" s="337"/>
      <c r="H138" s="337"/>
      <c r="I138" s="337"/>
      <c r="J138" s="337"/>
      <c r="K138" s="337"/>
      <c r="L138" s="337"/>
      <c r="M138" s="336"/>
      <c r="N138" s="336"/>
      <c r="O138" s="336"/>
      <c r="P138" s="336"/>
      <c r="Q138" s="336"/>
      <c r="R138" s="336"/>
      <c r="S138" s="336"/>
      <c r="T138" s="336"/>
      <c r="U138" s="336"/>
      <c r="V138" s="336"/>
      <c r="W138" s="336"/>
      <c r="X138" s="336"/>
      <c r="Y138" s="336"/>
      <c r="Z138" s="336"/>
      <c r="AA138" s="336"/>
      <c r="AB138" s="336"/>
      <c r="AC138" s="336"/>
      <c r="AD138" s="336"/>
      <c r="AE138" s="336"/>
      <c r="AF138" s="336"/>
      <c r="AG138" s="336"/>
      <c r="AH138" s="336"/>
      <c r="AI138" s="336"/>
      <c r="AJ138" s="336"/>
      <c r="AK138" s="336"/>
      <c r="AL138" s="336"/>
      <c r="AM138" s="336"/>
      <c r="AN138" s="336"/>
      <c r="AO138" s="336"/>
      <c r="AP138" s="336"/>
      <c r="AQ138" s="336"/>
      <c r="AR138" s="336"/>
      <c r="AS138" s="336"/>
      <c r="AT138" s="336"/>
      <c r="AU138" s="336"/>
      <c r="AV138" s="336"/>
      <c r="AW138" s="336"/>
      <c r="AX138" s="336"/>
      <c r="AY138" s="336"/>
      <c r="AZ138" s="336"/>
      <c r="BA138" s="336"/>
      <c r="BB138" s="336"/>
      <c r="BC138" s="336"/>
      <c r="BD138" s="336"/>
      <c r="BE138" s="336"/>
      <c r="BF138" s="336"/>
      <c r="BG138" s="336"/>
      <c r="BH138" s="336"/>
      <c r="BI138" s="336"/>
      <c r="BJ138" s="336"/>
    </row>
    <row r="139" spans="1:62" x14ac:dyDescent="0.25">
      <c r="A139" s="337"/>
      <c r="B139" s="337"/>
      <c r="C139" s="337"/>
      <c r="D139" s="337"/>
      <c r="E139" s="337"/>
      <c r="F139" s="337"/>
      <c r="G139" s="337"/>
      <c r="H139" s="337"/>
      <c r="I139" s="337"/>
      <c r="J139" s="337"/>
      <c r="K139" s="337"/>
      <c r="L139" s="337"/>
      <c r="M139" s="336"/>
      <c r="N139" s="336"/>
      <c r="O139" s="336"/>
      <c r="P139" s="336"/>
      <c r="Q139" s="336"/>
      <c r="R139" s="336"/>
      <c r="S139" s="336"/>
      <c r="T139" s="336"/>
      <c r="U139" s="336"/>
      <c r="V139" s="336"/>
      <c r="W139" s="336"/>
      <c r="X139" s="336"/>
      <c r="Y139" s="336"/>
      <c r="Z139" s="336"/>
      <c r="AA139" s="336"/>
      <c r="AB139" s="336"/>
      <c r="AC139" s="336"/>
      <c r="AD139" s="336"/>
      <c r="AE139" s="336"/>
      <c r="AF139" s="336"/>
      <c r="AG139" s="336"/>
      <c r="AH139" s="336"/>
      <c r="AI139" s="336"/>
      <c r="AJ139" s="336"/>
      <c r="AK139" s="336"/>
      <c r="AL139" s="336"/>
      <c r="AM139" s="336"/>
      <c r="AN139" s="336"/>
      <c r="AO139" s="336"/>
      <c r="AP139" s="336"/>
      <c r="AQ139" s="336"/>
      <c r="AR139" s="336"/>
      <c r="AS139" s="336"/>
      <c r="AT139" s="336"/>
      <c r="AU139" s="336"/>
      <c r="AV139" s="336"/>
      <c r="AW139" s="336"/>
      <c r="AX139" s="336"/>
      <c r="AY139" s="336"/>
      <c r="AZ139" s="336"/>
      <c r="BA139" s="336"/>
      <c r="BB139" s="336"/>
      <c r="BC139" s="336"/>
      <c r="BD139" s="336"/>
      <c r="BE139" s="336"/>
      <c r="BF139" s="336"/>
      <c r="BG139" s="336"/>
      <c r="BH139" s="336"/>
      <c r="BI139" s="336"/>
      <c r="BJ139" s="336"/>
    </row>
    <row r="140" spans="1:62" x14ac:dyDescent="0.25">
      <c r="A140" s="337"/>
      <c r="B140" s="337"/>
      <c r="C140" s="337"/>
      <c r="D140" s="337"/>
      <c r="E140" s="337"/>
      <c r="F140" s="337"/>
      <c r="G140" s="337"/>
      <c r="H140" s="337"/>
      <c r="I140" s="337"/>
      <c r="J140" s="337"/>
      <c r="K140" s="337"/>
      <c r="L140" s="337"/>
      <c r="M140" s="336"/>
      <c r="N140" s="336"/>
      <c r="O140" s="336"/>
      <c r="P140" s="336"/>
      <c r="Q140" s="336"/>
      <c r="R140" s="336"/>
      <c r="S140" s="336"/>
      <c r="T140" s="336"/>
      <c r="U140" s="336"/>
      <c r="V140" s="336"/>
      <c r="W140" s="336"/>
      <c r="X140" s="336"/>
      <c r="Y140" s="336"/>
      <c r="Z140" s="336"/>
      <c r="AA140" s="336"/>
      <c r="AB140" s="336"/>
      <c r="AC140" s="336"/>
      <c r="AD140" s="336"/>
      <c r="AE140" s="336"/>
      <c r="AF140" s="336"/>
      <c r="AG140" s="336"/>
      <c r="AH140" s="336"/>
      <c r="AI140" s="336"/>
      <c r="AJ140" s="336"/>
      <c r="AK140" s="336"/>
      <c r="AL140" s="336"/>
      <c r="AM140" s="336"/>
      <c r="AN140" s="336"/>
      <c r="AO140" s="336"/>
      <c r="AP140" s="336"/>
      <c r="AQ140" s="336"/>
      <c r="AR140" s="336"/>
      <c r="AS140" s="336"/>
      <c r="AT140" s="336"/>
      <c r="AU140" s="336"/>
      <c r="AV140" s="336"/>
      <c r="AW140" s="336"/>
      <c r="AX140" s="336"/>
      <c r="AY140" s="336"/>
      <c r="AZ140" s="336"/>
      <c r="BA140" s="336"/>
      <c r="BB140" s="336"/>
      <c r="BC140" s="336"/>
      <c r="BD140" s="336"/>
      <c r="BE140" s="336"/>
      <c r="BF140" s="336"/>
      <c r="BG140" s="336"/>
      <c r="BH140" s="336"/>
      <c r="BI140" s="336"/>
      <c r="BJ140" s="336"/>
    </row>
    <row r="141" spans="1:62" x14ac:dyDescent="0.25">
      <c r="A141" s="337"/>
      <c r="B141" s="337"/>
      <c r="C141" s="337"/>
      <c r="D141" s="337"/>
      <c r="E141" s="337"/>
      <c r="F141" s="337"/>
      <c r="G141" s="337"/>
      <c r="H141" s="337"/>
      <c r="I141" s="337"/>
      <c r="J141" s="337"/>
      <c r="K141" s="337"/>
      <c r="L141" s="337"/>
      <c r="M141" s="336"/>
      <c r="N141" s="336"/>
      <c r="O141" s="336"/>
      <c r="P141" s="336"/>
      <c r="Q141" s="336"/>
      <c r="R141" s="336"/>
      <c r="S141" s="336"/>
      <c r="T141" s="336"/>
      <c r="U141" s="336"/>
      <c r="V141" s="336"/>
      <c r="W141" s="336"/>
      <c r="X141" s="336"/>
      <c r="Y141" s="336"/>
      <c r="Z141" s="336"/>
      <c r="AA141" s="336"/>
      <c r="AB141" s="336"/>
      <c r="AC141" s="336"/>
      <c r="AD141" s="336"/>
      <c r="AE141" s="336"/>
      <c r="AF141" s="336"/>
      <c r="AG141" s="336"/>
      <c r="AH141" s="336"/>
      <c r="AI141" s="336"/>
      <c r="AJ141" s="336"/>
      <c r="AK141" s="336"/>
      <c r="AL141" s="336"/>
      <c r="AM141" s="336"/>
      <c r="AN141" s="336"/>
      <c r="AO141" s="336"/>
      <c r="AP141" s="336"/>
      <c r="AQ141" s="336"/>
      <c r="AR141" s="336"/>
      <c r="AS141" s="336"/>
      <c r="AT141" s="336"/>
      <c r="AU141" s="336"/>
      <c r="AV141" s="336"/>
      <c r="AW141" s="336"/>
      <c r="AX141" s="336"/>
      <c r="AY141" s="336"/>
      <c r="AZ141" s="336"/>
      <c r="BA141" s="336"/>
      <c r="BB141" s="336"/>
      <c r="BC141" s="336"/>
      <c r="BD141" s="336"/>
      <c r="BE141" s="336"/>
      <c r="BF141" s="336"/>
      <c r="BG141" s="336"/>
      <c r="BH141" s="336"/>
      <c r="BI141" s="336"/>
      <c r="BJ141" s="336"/>
    </row>
    <row r="142" spans="1:62" x14ac:dyDescent="0.25">
      <c r="A142" s="337"/>
      <c r="B142" s="337"/>
      <c r="C142" s="337"/>
      <c r="D142" s="337"/>
      <c r="E142" s="337"/>
      <c r="F142" s="337"/>
      <c r="G142" s="337"/>
      <c r="H142" s="337"/>
      <c r="I142" s="337"/>
      <c r="J142" s="337"/>
      <c r="K142" s="337"/>
      <c r="L142" s="337"/>
      <c r="M142" s="336"/>
      <c r="N142" s="336"/>
      <c r="O142" s="336"/>
      <c r="P142" s="336"/>
      <c r="Q142" s="336"/>
      <c r="R142" s="336"/>
      <c r="S142" s="336"/>
      <c r="T142" s="336"/>
      <c r="U142" s="336"/>
      <c r="V142" s="336"/>
      <c r="W142" s="336"/>
      <c r="X142" s="336"/>
      <c r="Y142" s="336"/>
      <c r="Z142" s="336"/>
      <c r="AA142" s="336"/>
      <c r="AB142" s="336"/>
      <c r="AC142" s="336"/>
      <c r="AD142" s="336"/>
      <c r="AE142" s="336"/>
      <c r="AF142" s="336"/>
      <c r="AG142" s="336"/>
      <c r="AH142" s="336"/>
      <c r="AI142" s="336"/>
      <c r="AJ142" s="336"/>
      <c r="AK142" s="336"/>
      <c r="AL142" s="336"/>
      <c r="AM142" s="336"/>
      <c r="AN142" s="336"/>
      <c r="AO142" s="336"/>
      <c r="AP142" s="336"/>
      <c r="AQ142" s="336"/>
      <c r="AR142" s="336"/>
      <c r="AS142" s="336"/>
      <c r="AT142" s="336"/>
      <c r="AU142" s="336"/>
      <c r="AV142" s="336"/>
      <c r="AW142" s="336"/>
      <c r="AX142" s="336"/>
      <c r="AY142" s="336"/>
      <c r="AZ142" s="336"/>
      <c r="BA142" s="336"/>
      <c r="BB142" s="336"/>
      <c r="BC142" s="336"/>
      <c r="BD142" s="336"/>
      <c r="BE142" s="336"/>
      <c r="BF142" s="336"/>
      <c r="BG142" s="336"/>
      <c r="BH142" s="336"/>
      <c r="BI142" s="336"/>
      <c r="BJ142" s="336"/>
    </row>
    <row r="143" spans="1:62" x14ac:dyDescent="0.25">
      <c r="A143" s="337"/>
      <c r="B143" s="337"/>
      <c r="C143" s="337"/>
      <c r="D143" s="337"/>
      <c r="E143" s="337"/>
      <c r="F143" s="337"/>
      <c r="G143" s="337"/>
      <c r="H143" s="337"/>
      <c r="I143" s="337"/>
      <c r="J143" s="337"/>
      <c r="K143" s="337"/>
      <c r="L143" s="337"/>
      <c r="M143" s="336"/>
      <c r="N143" s="336"/>
      <c r="O143" s="336"/>
      <c r="P143" s="336"/>
      <c r="Q143" s="336"/>
      <c r="R143" s="336"/>
      <c r="S143" s="336"/>
      <c r="T143" s="336"/>
      <c r="U143" s="336"/>
      <c r="V143" s="336"/>
      <c r="W143" s="336"/>
      <c r="X143" s="336"/>
      <c r="Y143" s="336"/>
      <c r="Z143" s="336"/>
      <c r="AA143" s="336"/>
      <c r="AB143" s="336"/>
      <c r="AC143" s="336"/>
      <c r="AD143" s="336"/>
      <c r="AE143" s="336"/>
      <c r="AF143" s="336"/>
      <c r="AG143" s="336"/>
      <c r="AH143" s="336"/>
      <c r="AI143" s="336"/>
      <c r="AJ143" s="336"/>
      <c r="AK143" s="336"/>
      <c r="AL143" s="336"/>
      <c r="AM143" s="336"/>
      <c r="AN143" s="336"/>
      <c r="AO143" s="336"/>
      <c r="AP143" s="336"/>
      <c r="AQ143" s="336"/>
      <c r="AR143" s="336"/>
      <c r="AS143" s="336"/>
      <c r="AT143" s="336"/>
      <c r="AU143" s="336"/>
      <c r="AV143" s="336"/>
      <c r="AW143" s="336"/>
      <c r="AX143" s="336"/>
      <c r="AY143" s="336"/>
      <c r="AZ143" s="336"/>
      <c r="BA143" s="336"/>
      <c r="BB143" s="336"/>
      <c r="BC143" s="336"/>
      <c r="BD143" s="336"/>
      <c r="BE143" s="336"/>
      <c r="BF143" s="336"/>
      <c r="BG143" s="336"/>
      <c r="BH143" s="336"/>
      <c r="BI143" s="336"/>
      <c r="BJ143" s="336"/>
    </row>
    <row r="144" spans="1:62" x14ac:dyDescent="0.25">
      <c r="A144" s="337"/>
      <c r="B144" s="337"/>
      <c r="C144" s="337"/>
      <c r="D144" s="337"/>
      <c r="E144" s="337"/>
      <c r="F144" s="337"/>
      <c r="G144" s="337"/>
      <c r="H144" s="337"/>
      <c r="I144" s="337"/>
      <c r="J144" s="337"/>
      <c r="K144" s="337"/>
      <c r="L144" s="337"/>
      <c r="M144" s="336"/>
      <c r="N144" s="336"/>
      <c r="O144" s="336"/>
      <c r="P144" s="336"/>
      <c r="Q144" s="336"/>
      <c r="R144" s="336"/>
      <c r="S144" s="336"/>
      <c r="T144" s="336"/>
      <c r="U144" s="336"/>
      <c r="V144" s="336"/>
      <c r="W144" s="336"/>
      <c r="X144" s="336"/>
      <c r="Y144" s="336"/>
      <c r="Z144" s="336"/>
      <c r="AA144" s="336"/>
      <c r="AB144" s="336"/>
      <c r="AC144" s="336"/>
      <c r="AD144" s="336"/>
      <c r="AE144" s="336"/>
      <c r="AF144" s="336"/>
      <c r="AG144" s="336"/>
      <c r="AH144" s="336"/>
      <c r="AI144" s="336"/>
      <c r="AJ144" s="336"/>
      <c r="AK144" s="336"/>
      <c r="AL144" s="336"/>
      <c r="AM144" s="336"/>
      <c r="AN144" s="336"/>
      <c r="AO144" s="336"/>
      <c r="AP144" s="336"/>
      <c r="AQ144" s="336"/>
      <c r="AR144" s="336"/>
      <c r="AS144" s="336"/>
      <c r="AT144" s="336"/>
      <c r="AU144" s="336"/>
      <c r="AV144" s="336"/>
      <c r="AW144" s="336"/>
      <c r="AX144" s="336"/>
      <c r="AY144" s="336"/>
      <c r="AZ144" s="336"/>
      <c r="BA144" s="336"/>
      <c r="BB144" s="336"/>
      <c r="BC144" s="336"/>
      <c r="BD144" s="336"/>
      <c r="BE144" s="336"/>
      <c r="BF144" s="336"/>
      <c r="BG144" s="336"/>
      <c r="BH144" s="336"/>
      <c r="BI144" s="336"/>
      <c r="BJ144" s="336"/>
    </row>
    <row r="145" spans="1:62" x14ac:dyDescent="0.25">
      <c r="A145" s="337"/>
      <c r="B145" s="337"/>
      <c r="C145" s="337"/>
      <c r="D145" s="337"/>
      <c r="E145" s="337"/>
      <c r="F145" s="337"/>
      <c r="G145" s="337"/>
      <c r="H145" s="337"/>
      <c r="I145" s="337"/>
      <c r="J145" s="337"/>
      <c r="K145" s="337"/>
      <c r="L145" s="337"/>
      <c r="M145" s="336"/>
      <c r="N145" s="336"/>
      <c r="O145" s="336"/>
      <c r="P145" s="336"/>
      <c r="Q145" s="336"/>
      <c r="R145" s="336"/>
      <c r="S145" s="336"/>
      <c r="T145" s="336"/>
      <c r="U145" s="336"/>
      <c r="V145" s="336"/>
      <c r="W145" s="336"/>
      <c r="X145" s="336"/>
      <c r="Y145" s="336"/>
      <c r="Z145" s="336"/>
      <c r="AA145" s="336"/>
      <c r="AB145" s="336"/>
      <c r="AC145" s="336"/>
      <c r="AD145" s="336"/>
      <c r="AE145" s="336"/>
      <c r="AF145" s="336"/>
      <c r="AG145" s="336"/>
      <c r="AH145" s="336"/>
      <c r="AI145" s="336"/>
      <c r="AJ145" s="336"/>
      <c r="AK145" s="336"/>
      <c r="AL145" s="336"/>
      <c r="AM145" s="336"/>
      <c r="AN145" s="336"/>
      <c r="AO145" s="336"/>
      <c r="AP145" s="336"/>
      <c r="AQ145" s="336"/>
      <c r="AR145" s="336"/>
      <c r="AS145" s="336"/>
      <c r="AT145" s="336"/>
      <c r="AU145" s="336"/>
      <c r="AV145" s="336"/>
      <c r="AW145" s="336"/>
      <c r="AX145" s="336"/>
      <c r="AY145" s="336"/>
      <c r="AZ145" s="336"/>
      <c r="BA145" s="336"/>
      <c r="BB145" s="336"/>
      <c r="BC145" s="336"/>
      <c r="BD145" s="336"/>
      <c r="BE145" s="336"/>
      <c r="BF145" s="336"/>
      <c r="BG145" s="336"/>
      <c r="BH145" s="336"/>
      <c r="BI145" s="336"/>
      <c r="BJ145" s="336"/>
    </row>
    <row r="146" spans="1:62" x14ac:dyDescent="0.25">
      <c r="A146" s="337"/>
      <c r="B146" s="337"/>
      <c r="C146" s="337"/>
      <c r="D146" s="337"/>
      <c r="E146" s="337"/>
      <c r="F146" s="337"/>
      <c r="G146" s="337"/>
      <c r="H146" s="337"/>
      <c r="I146" s="337"/>
      <c r="J146" s="337"/>
      <c r="K146" s="337"/>
      <c r="L146" s="337"/>
      <c r="M146" s="336"/>
      <c r="N146" s="336"/>
      <c r="O146" s="336"/>
      <c r="P146" s="336"/>
      <c r="Q146" s="336"/>
      <c r="R146" s="336"/>
      <c r="S146" s="336"/>
      <c r="T146" s="336"/>
      <c r="U146" s="336"/>
      <c r="V146" s="336"/>
      <c r="W146" s="336"/>
      <c r="X146" s="336"/>
      <c r="Y146" s="336"/>
      <c r="Z146" s="336"/>
      <c r="AA146" s="336"/>
      <c r="AB146" s="336"/>
      <c r="AC146" s="336"/>
      <c r="AD146" s="336"/>
      <c r="AE146" s="336"/>
      <c r="AF146" s="336"/>
      <c r="AG146" s="336"/>
      <c r="AH146" s="336"/>
      <c r="AI146" s="336"/>
      <c r="AJ146" s="336"/>
      <c r="AK146" s="336"/>
      <c r="AL146" s="336"/>
      <c r="AM146" s="336"/>
      <c r="AN146" s="336"/>
      <c r="AO146" s="336"/>
      <c r="AP146" s="336"/>
      <c r="AQ146" s="336"/>
      <c r="AR146" s="336"/>
      <c r="AS146" s="336"/>
      <c r="AT146" s="336"/>
      <c r="AU146" s="336"/>
      <c r="AV146" s="336"/>
      <c r="AW146" s="336"/>
      <c r="AX146" s="336"/>
      <c r="AY146" s="336"/>
      <c r="AZ146" s="336"/>
      <c r="BA146" s="336"/>
      <c r="BB146" s="336"/>
      <c r="BC146" s="336"/>
      <c r="BD146" s="336"/>
      <c r="BE146" s="336"/>
      <c r="BF146" s="336"/>
      <c r="BG146" s="336"/>
      <c r="BH146" s="336"/>
      <c r="BI146" s="336"/>
      <c r="BJ146" s="336"/>
    </row>
    <row r="147" spans="1:62" x14ac:dyDescent="0.25">
      <c r="A147" s="337"/>
      <c r="B147" s="337"/>
      <c r="C147" s="337"/>
      <c r="D147" s="337"/>
      <c r="E147" s="337"/>
      <c r="F147" s="337"/>
      <c r="G147" s="337"/>
      <c r="H147" s="337"/>
      <c r="I147" s="337"/>
      <c r="J147" s="337"/>
      <c r="K147" s="337"/>
      <c r="L147" s="337"/>
      <c r="M147" s="336"/>
      <c r="N147" s="336"/>
      <c r="O147" s="336"/>
      <c r="P147" s="336"/>
      <c r="Q147" s="336"/>
      <c r="R147" s="336"/>
      <c r="S147" s="336"/>
      <c r="T147" s="336"/>
      <c r="U147" s="336"/>
      <c r="V147" s="336"/>
      <c r="W147" s="336"/>
      <c r="X147" s="336"/>
      <c r="Y147" s="336"/>
      <c r="Z147" s="336"/>
      <c r="AA147" s="336"/>
      <c r="AB147" s="336"/>
      <c r="AC147" s="336"/>
      <c r="AD147" s="336"/>
      <c r="AE147" s="336"/>
      <c r="AF147" s="336"/>
      <c r="AG147" s="336"/>
      <c r="AH147" s="336"/>
      <c r="AI147" s="336"/>
      <c r="AJ147" s="336"/>
      <c r="AK147" s="336"/>
      <c r="AL147" s="336"/>
      <c r="AM147" s="336"/>
      <c r="AN147" s="336"/>
      <c r="AO147" s="336"/>
      <c r="AP147" s="336"/>
      <c r="AQ147" s="336"/>
      <c r="AR147" s="336"/>
      <c r="AS147" s="336"/>
      <c r="AT147" s="336"/>
      <c r="AU147" s="336"/>
      <c r="AV147" s="336"/>
      <c r="AW147" s="336"/>
      <c r="AX147" s="336"/>
      <c r="AY147" s="336"/>
      <c r="AZ147" s="336"/>
      <c r="BA147" s="336"/>
      <c r="BB147" s="336"/>
      <c r="BC147" s="336"/>
      <c r="BD147" s="336"/>
      <c r="BE147" s="336"/>
      <c r="BF147" s="336"/>
      <c r="BG147" s="336"/>
      <c r="BH147" s="336"/>
      <c r="BI147" s="336"/>
      <c r="BJ147" s="336"/>
    </row>
    <row r="148" spans="1:62" x14ac:dyDescent="0.25">
      <c r="A148" s="337"/>
      <c r="B148" s="337"/>
      <c r="C148" s="337"/>
      <c r="D148" s="337"/>
      <c r="E148" s="337"/>
      <c r="F148" s="337"/>
      <c r="G148" s="337"/>
      <c r="H148" s="337"/>
      <c r="I148" s="337"/>
      <c r="J148" s="337"/>
      <c r="K148" s="337"/>
      <c r="L148" s="337"/>
      <c r="M148" s="336"/>
      <c r="N148" s="336"/>
      <c r="O148" s="336"/>
      <c r="P148" s="336"/>
      <c r="Q148" s="336"/>
      <c r="R148" s="336"/>
      <c r="S148" s="336"/>
      <c r="T148" s="336"/>
      <c r="U148" s="336"/>
      <c r="V148" s="336"/>
      <c r="W148" s="336"/>
      <c r="X148" s="336"/>
      <c r="Y148" s="336"/>
      <c r="Z148" s="336"/>
      <c r="AA148" s="336"/>
      <c r="AB148" s="336"/>
      <c r="AC148" s="336"/>
      <c r="AD148" s="336"/>
      <c r="AE148" s="336"/>
      <c r="AF148" s="336"/>
      <c r="AG148" s="336"/>
      <c r="AH148" s="336"/>
      <c r="AI148" s="336"/>
      <c r="AJ148" s="336"/>
      <c r="AK148" s="336"/>
      <c r="AL148" s="336"/>
      <c r="AM148" s="336"/>
      <c r="AN148" s="336"/>
      <c r="AO148" s="336"/>
      <c r="AP148" s="336"/>
      <c r="AQ148" s="336"/>
      <c r="AR148" s="336"/>
      <c r="AS148" s="336"/>
      <c r="AT148" s="336"/>
      <c r="AU148" s="336"/>
      <c r="AV148" s="336"/>
      <c r="AW148" s="336"/>
      <c r="AX148" s="336"/>
      <c r="AY148" s="336"/>
      <c r="AZ148" s="336"/>
      <c r="BA148" s="336"/>
      <c r="BB148" s="336"/>
      <c r="BC148" s="336"/>
      <c r="BD148" s="336"/>
      <c r="BE148" s="336"/>
      <c r="BF148" s="336"/>
      <c r="BG148" s="336"/>
      <c r="BH148" s="336"/>
      <c r="BI148" s="336"/>
      <c r="BJ148" s="336"/>
    </row>
    <row r="149" spans="1:62" x14ac:dyDescent="0.25">
      <c r="A149" s="337"/>
      <c r="B149" s="337"/>
      <c r="C149" s="337"/>
      <c r="D149" s="337"/>
      <c r="E149" s="337"/>
      <c r="F149" s="337"/>
      <c r="G149" s="337"/>
      <c r="H149" s="337"/>
      <c r="I149" s="337"/>
      <c r="J149" s="337"/>
      <c r="K149" s="337"/>
      <c r="L149" s="337"/>
      <c r="M149" s="336"/>
      <c r="N149" s="336"/>
      <c r="O149" s="336"/>
      <c r="P149" s="336"/>
      <c r="Q149" s="336"/>
      <c r="R149" s="336"/>
      <c r="S149" s="336"/>
      <c r="T149" s="336"/>
      <c r="U149" s="336"/>
      <c r="V149" s="336"/>
      <c r="W149" s="336"/>
      <c r="X149" s="336"/>
      <c r="Y149" s="336"/>
      <c r="Z149" s="336"/>
      <c r="AA149" s="336"/>
      <c r="AB149" s="336"/>
      <c r="AC149" s="336"/>
      <c r="AD149" s="336"/>
      <c r="AE149" s="336"/>
      <c r="AF149" s="336"/>
      <c r="AG149" s="336"/>
      <c r="AH149" s="336"/>
      <c r="AI149" s="336"/>
      <c r="AJ149" s="336"/>
      <c r="AK149" s="336"/>
      <c r="AL149" s="336"/>
      <c r="AM149" s="336"/>
      <c r="AN149" s="336"/>
      <c r="AO149" s="336"/>
      <c r="AP149" s="336"/>
      <c r="AQ149" s="336"/>
      <c r="AR149" s="336"/>
      <c r="AS149" s="336"/>
      <c r="AT149" s="336"/>
      <c r="AU149" s="336"/>
      <c r="AV149" s="336"/>
      <c r="AW149" s="336"/>
      <c r="AX149" s="336"/>
      <c r="AY149" s="336"/>
      <c r="AZ149" s="336"/>
      <c r="BA149" s="336"/>
      <c r="BB149" s="336"/>
      <c r="BC149" s="336"/>
      <c r="BD149" s="336"/>
      <c r="BE149" s="336"/>
      <c r="BF149" s="336"/>
      <c r="BG149" s="336"/>
      <c r="BH149" s="336"/>
      <c r="BI149" s="336"/>
      <c r="BJ149" s="336"/>
    </row>
    <row r="150" spans="1:62" x14ac:dyDescent="0.25">
      <c r="A150" s="337"/>
      <c r="B150" s="337"/>
      <c r="C150" s="337"/>
      <c r="D150" s="337"/>
      <c r="E150" s="337"/>
      <c r="F150" s="337"/>
      <c r="G150" s="337"/>
      <c r="H150" s="337"/>
      <c r="I150" s="337"/>
      <c r="J150" s="337"/>
      <c r="K150" s="337"/>
      <c r="L150" s="337"/>
      <c r="M150" s="336"/>
      <c r="N150" s="336"/>
      <c r="O150" s="336"/>
      <c r="P150" s="336"/>
      <c r="Q150" s="336"/>
      <c r="R150" s="336"/>
      <c r="S150" s="336"/>
      <c r="T150" s="336"/>
      <c r="U150" s="336"/>
      <c r="V150" s="336"/>
      <c r="W150" s="336"/>
      <c r="X150" s="336"/>
      <c r="Y150" s="336"/>
      <c r="Z150" s="336"/>
      <c r="AA150" s="336"/>
      <c r="AB150" s="336"/>
      <c r="AC150" s="336"/>
      <c r="AD150" s="336"/>
      <c r="AE150" s="336"/>
      <c r="AF150" s="336"/>
      <c r="AG150" s="336"/>
      <c r="AH150" s="336"/>
      <c r="AI150" s="336"/>
      <c r="AJ150" s="336"/>
      <c r="AK150" s="336"/>
      <c r="AL150" s="336"/>
      <c r="AM150" s="336"/>
      <c r="AN150" s="336"/>
      <c r="AO150" s="336"/>
      <c r="AP150" s="336"/>
      <c r="AQ150" s="336"/>
      <c r="AR150" s="336"/>
      <c r="AS150" s="336"/>
      <c r="AT150" s="336"/>
      <c r="AU150" s="336"/>
      <c r="AV150" s="336"/>
      <c r="AW150" s="336"/>
      <c r="AX150" s="336"/>
      <c r="AY150" s="336"/>
      <c r="AZ150" s="336"/>
      <c r="BA150" s="336"/>
      <c r="BB150" s="336"/>
      <c r="BC150" s="336"/>
      <c r="BD150" s="336"/>
      <c r="BE150" s="336"/>
      <c r="BF150" s="336"/>
      <c r="BG150" s="336"/>
      <c r="BH150" s="336"/>
      <c r="BI150" s="336"/>
      <c r="BJ150" s="336"/>
    </row>
    <row r="151" spans="1:62" x14ac:dyDescent="0.25">
      <c r="A151" s="337"/>
      <c r="B151" s="337"/>
      <c r="C151" s="337"/>
      <c r="D151" s="337"/>
      <c r="E151" s="337"/>
      <c r="F151" s="337"/>
      <c r="G151" s="337"/>
      <c r="H151" s="337"/>
      <c r="I151" s="337"/>
      <c r="J151" s="337"/>
      <c r="K151" s="337"/>
      <c r="L151" s="337"/>
      <c r="M151" s="336"/>
      <c r="N151" s="336"/>
      <c r="O151" s="336"/>
      <c r="P151" s="336"/>
      <c r="Q151" s="336"/>
      <c r="R151" s="336"/>
      <c r="S151" s="336"/>
      <c r="T151" s="336"/>
      <c r="U151" s="336"/>
      <c r="V151" s="336"/>
      <c r="W151" s="336"/>
      <c r="X151" s="336"/>
      <c r="Y151" s="336"/>
      <c r="Z151" s="336"/>
      <c r="AA151" s="336"/>
      <c r="AB151" s="336"/>
      <c r="AC151" s="336"/>
      <c r="AD151" s="336"/>
      <c r="AE151" s="336"/>
      <c r="AF151" s="336"/>
      <c r="AG151" s="336"/>
      <c r="AH151" s="336"/>
      <c r="AI151" s="336"/>
      <c r="AJ151" s="336"/>
      <c r="AK151" s="336"/>
      <c r="AL151" s="336"/>
      <c r="AM151" s="336"/>
      <c r="AN151" s="336"/>
      <c r="AO151" s="336"/>
      <c r="AP151" s="336"/>
      <c r="AQ151" s="336"/>
      <c r="AR151" s="336"/>
      <c r="AS151" s="336"/>
      <c r="AT151" s="336"/>
      <c r="AU151" s="336"/>
      <c r="AV151" s="336"/>
      <c r="AW151" s="336"/>
      <c r="AX151" s="336"/>
      <c r="AY151" s="336"/>
      <c r="AZ151" s="336"/>
      <c r="BA151" s="336"/>
      <c r="BB151" s="336"/>
      <c r="BC151" s="336"/>
      <c r="BD151" s="336"/>
      <c r="BE151" s="336"/>
      <c r="BF151" s="336"/>
      <c r="BG151" s="336"/>
      <c r="BH151" s="336"/>
      <c r="BI151" s="336"/>
      <c r="BJ151" s="336"/>
    </row>
    <row r="152" spans="1:62" x14ac:dyDescent="0.25">
      <c r="A152" s="337"/>
      <c r="B152" s="337"/>
      <c r="C152" s="337"/>
      <c r="D152" s="337"/>
      <c r="E152" s="337"/>
      <c r="F152" s="337"/>
      <c r="G152" s="337"/>
      <c r="H152" s="337"/>
      <c r="I152" s="337"/>
      <c r="J152" s="337"/>
      <c r="K152" s="337"/>
      <c r="L152" s="337"/>
      <c r="M152" s="336"/>
      <c r="N152" s="336"/>
      <c r="O152" s="336"/>
      <c r="P152" s="336"/>
      <c r="Q152" s="336"/>
      <c r="R152" s="336"/>
      <c r="S152" s="336"/>
      <c r="T152" s="336"/>
      <c r="U152" s="336"/>
      <c r="V152" s="336"/>
      <c r="W152" s="336"/>
      <c r="X152" s="336"/>
      <c r="Y152" s="336"/>
      <c r="Z152" s="336"/>
      <c r="AA152" s="336"/>
      <c r="AB152" s="336"/>
      <c r="AC152" s="336"/>
      <c r="AD152" s="336"/>
      <c r="AE152" s="336"/>
      <c r="AF152" s="336"/>
      <c r="AG152" s="336"/>
      <c r="AH152" s="336"/>
      <c r="AI152" s="336"/>
      <c r="AJ152" s="336"/>
      <c r="AK152" s="336"/>
      <c r="AL152" s="336"/>
      <c r="AM152" s="336"/>
      <c r="AN152" s="336"/>
      <c r="AO152" s="336"/>
      <c r="AP152" s="336"/>
      <c r="AQ152" s="336"/>
      <c r="AR152" s="336"/>
      <c r="AS152" s="336"/>
      <c r="AT152" s="336"/>
      <c r="AU152" s="336"/>
      <c r="AV152" s="336"/>
      <c r="AW152" s="336"/>
      <c r="AX152" s="336"/>
      <c r="AY152" s="336"/>
      <c r="AZ152" s="336"/>
      <c r="BA152" s="336"/>
      <c r="BB152" s="336"/>
      <c r="BC152" s="336"/>
      <c r="BD152" s="336"/>
      <c r="BE152" s="336"/>
      <c r="BF152" s="336"/>
      <c r="BG152" s="336"/>
      <c r="BH152" s="336"/>
      <c r="BI152" s="336"/>
      <c r="BJ152" s="336"/>
    </row>
    <row r="153" spans="1:62" x14ac:dyDescent="0.25">
      <c r="A153" s="337"/>
      <c r="B153" s="337"/>
      <c r="C153" s="337"/>
      <c r="D153" s="337"/>
      <c r="E153" s="337"/>
      <c r="F153" s="337"/>
      <c r="G153" s="337"/>
      <c r="H153" s="337"/>
      <c r="I153" s="337"/>
      <c r="J153" s="337"/>
      <c r="K153" s="337"/>
      <c r="L153" s="337"/>
      <c r="M153" s="336"/>
      <c r="N153" s="336"/>
      <c r="O153" s="336"/>
      <c r="P153" s="336"/>
      <c r="Q153" s="336"/>
      <c r="R153" s="336"/>
      <c r="S153" s="336"/>
      <c r="T153" s="336"/>
      <c r="U153" s="336"/>
      <c r="V153" s="336"/>
      <c r="W153" s="336"/>
      <c r="X153" s="336"/>
      <c r="Y153" s="336"/>
      <c r="Z153" s="336"/>
      <c r="AA153" s="336"/>
      <c r="AB153" s="336"/>
      <c r="AC153" s="336"/>
      <c r="AD153" s="336"/>
      <c r="AE153" s="336"/>
      <c r="AF153" s="336"/>
      <c r="AG153" s="336"/>
      <c r="AH153" s="336"/>
      <c r="AI153" s="336"/>
      <c r="AJ153" s="336"/>
      <c r="AK153" s="336"/>
      <c r="AL153" s="336"/>
      <c r="AM153" s="336"/>
      <c r="AN153" s="336"/>
      <c r="AO153" s="336"/>
      <c r="AP153" s="336"/>
      <c r="AQ153" s="336"/>
      <c r="AR153" s="336"/>
      <c r="AS153" s="336"/>
      <c r="AT153" s="336"/>
      <c r="AU153" s="336"/>
      <c r="AV153" s="336"/>
      <c r="AW153" s="336"/>
      <c r="AX153" s="336"/>
      <c r="AY153" s="336"/>
      <c r="AZ153" s="336"/>
      <c r="BA153" s="336"/>
      <c r="BB153" s="336"/>
      <c r="BC153" s="336"/>
      <c r="BD153" s="336"/>
      <c r="BE153" s="336"/>
      <c r="BF153" s="336"/>
      <c r="BG153" s="336"/>
      <c r="BH153" s="336"/>
      <c r="BI153" s="336"/>
      <c r="BJ153" s="336"/>
    </row>
    <row r="154" spans="1:62" x14ac:dyDescent="0.25">
      <c r="A154" s="337"/>
      <c r="B154" s="337"/>
      <c r="C154" s="337"/>
      <c r="D154" s="337"/>
      <c r="E154" s="337"/>
      <c r="F154" s="337"/>
      <c r="G154" s="337"/>
      <c r="H154" s="337"/>
      <c r="I154" s="337"/>
      <c r="J154" s="337"/>
      <c r="K154" s="337"/>
      <c r="L154" s="337"/>
      <c r="M154" s="336"/>
      <c r="N154" s="336"/>
      <c r="O154" s="336"/>
      <c r="P154" s="336"/>
      <c r="Q154" s="336"/>
      <c r="R154" s="336"/>
      <c r="S154" s="336"/>
      <c r="T154" s="336"/>
      <c r="U154" s="336"/>
      <c r="V154" s="336"/>
      <c r="W154" s="336"/>
      <c r="X154" s="336"/>
      <c r="Y154" s="336"/>
      <c r="Z154" s="336"/>
      <c r="AA154" s="336"/>
      <c r="AB154" s="336"/>
      <c r="AC154" s="336"/>
      <c r="AD154" s="336"/>
      <c r="AE154" s="336"/>
      <c r="AF154" s="336"/>
      <c r="AG154" s="336"/>
      <c r="AH154" s="336"/>
      <c r="AI154" s="336"/>
      <c r="AJ154" s="336"/>
      <c r="AK154" s="336"/>
      <c r="AL154" s="336"/>
      <c r="AM154" s="336"/>
      <c r="AN154" s="336"/>
      <c r="AO154" s="336"/>
      <c r="AP154" s="336"/>
      <c r="AQ154" s="336"/>
      <c r="AR154" s="336"/>
      <c r="AS154" s="336"/>
      <c r="AT154" s="336"/>
      <c r="AU154" s="336"/>
      <c r="AV154" s="336"/>
      <c r="AW154" s="336"/>
      <c r="AX154" s="336"/>
      <c r="AY154" s="336"/>
      <c r="AZ154" s="336"/>
      <c r="BA154" s="336"/>
      <c r="BB154" s="336"/>
      <c r="BC154" s="336"/>
      <c r="BD154" s="336"/>
      <c r="BE154" s="336"/>
      <c r="BF154" s="336"/>
      <c r="BG154" s="336"/>
      <c r="BH154" s="336"/>
      <c r="BI154" s="336"/>
      <c r="BJ154" s="336"/>
    </row>
    <row r="155" spans="1:62" x14ac:dyDescent="0.25">
      <c r="A155" s="337"/>
      <c r="B155" s="337"/>
      <c r="C155" s="337"/>
      <c r="D155" s="337"/>
      <c r="E155" s="337"/>
      <c r="F155" s="337"/>
      <c r="G155" s="337"/>
      <c r="H155" s="337"/>
      <c r="I155" s="337"/>
      <c r="J155" s="337"/>
      <c r="K155" s="337"/>
      <c r="L155" s="337"/>
      <c r="M155" s="336"/>
      <c r="N155" s="336"/>
      <c r="O155" s="336"/>
      <c r="P155" s="336"/>
      <c r="Q155" s="336"/>
      <c r="R155" s="336"/>
      <c r="S155" s="336"/>
      <c r="T155" s="336"/>
      <c r="U155" s="336"/>
      <c r="V155" s="336"/>
      <c r="W155" s="336"/>
      <c r="X155" s="336"/>
      <c r="Y155" s="336"/>
      <c r="Z155" s="336"/>
      <c r="AA155" s="336"/>
      <c r="AB155" s="336"/>
      <c r="AC155" s="336"/>
      <c r="AD155" s="336"/>
      <c r="AE155" s="336"/>
      <c r="AF155" s="336"/>
      <c r="AG155" s="336"/>
      <c r="AH155" s="336"/>
      <c r="AI155" s="336"/>
      <c r="AJ155" s="336"/>
      <c r="AK155" s="336"/>
      <c r="AL155" s="336"/>
      <c r="AM155" s="336"/>
      <c r="AN155" s="336"/>
      <c r="AO155" s="336"/>
      <c r="AP155" s="336"/>
      <c r="AQ155" s="336"/>
      <c r="AR155" s="336"/>
      <c r="AS155" s="336"/>
      <c r="AT155" s="336"/>
      <c r="AU155" s="336"/>
      <c r="AV155" s="336"/>
      <c r="AW155" s="336"/>
      <c r="AX155" s="336"/>
      <c r="AY155" s="336"/>
      <c r="AZ155" s="336"/>
      <c r="BA155" s="336"/>
      <c r="BB155" s="336"/>
      <c r="BC155" s="336"/>
      <c r="BD155" s="336"/>
      <c r="BE155" s="336"/>
      <c r="BF155" s="336"/>
      <c r="BG155" s="336"/>
      <c r="BH155" s="336"/>
      <c r="BI155" s="336"/>
      <c r="BJ155" s="336"/>
    </row>
    <row r="156" spans="1:62" x14ac:dyDescent="0.25">
      <c r="A156" s="337"/>
      <c r="B156" s="337"/>
      <c r="C156" s="337"/>
      <c r="D156" s="337"/>
      <c r="E156" s="337"/>
      <c r="F156" s="337"/>
      <c r="G156" s="337"/>
      <c r="H156" s="337"/>
      <c r="I156" s="337"/>
      <c r="J156" s="337"/>
      <c r="K156" s="337"/>
      <c r="L156" s="337"/>
      <c r="M156" s="336"/>
      <c r="N156" s="336"/>
      <c r="O156" s="336"/>
      <c r="P156" s="336"/>
      <c r="Q156" s="336"/>
      <c r="R156" s="336"/>
      <c r="S156" s="336"/>
      <c r="T156" s="336"/>
      <c r="U156" s="336"/>
      <c r="V156" s="336"/>
      <c r="W156" s="336"/>
      <c r="X156" s="336"/>
      <c r="Y156" s="336"/>
      <c r="Z156" s="336"/>
      <c r="AA156" s="336"/>
      <c r="AB156" s="336"/>
      <c r="AC156" s="336"/>
      <c r="AD156" s="336"/>
      <c r="AE156" s="336"/>
      <c r="AF156" s="336"/>
      <c r="AG156" s="336"/>
      <c r="AH156" s="336"/>
      <c r="AI156" s="336"/>
      <c r="AJ156" s="336"/>
      <c r="AK156" s="336"/>
      <c r="AL156" s="336"/>
      <c r="AM156" s="336"/>
      <c r="AN156" s="336"/>
      <c r="AO156" s="336"/>
      <c r="AP156" s="336"/>
      <c r="AQ156" s="336"/>
      <c r="AR156" s="336"/>
      <c r="AS156" s="336"/>
      <c r="AT156" s="336"/>
      <c r="AU156" s="336"/>
      <c r="AV156" s="336"/>
      <c r="AW156" s="336"/>
      <c r="AX156" s="336"/>
      <c r="AY156" s="336"/>
      <c r="AZ156" s="336"/>
      <c r="BA156" s="336"/>
      <c r="BB156" s="336"/>
      <c r="BC156" s="336"/>
      <c r="BD156" s="336"/>
      <c r="BE156" s="336"/>
      <c r="BF156" s="336"/>
      <c r="BG156" s="336"/>
      <c r="BH156" s="336"/>
      <c r="BI156" s="336"/>
      <c r="BJ156" s="336"/>
    </row>
    <row r="157" spans="1:62" x14ac:dyDescent="0.25">
      <c r="A157" s="339"/>
      <c r="B157" s="339"/>
      <c r="C157" s="339"/>
      <c r="D157" s="339"/>
      <c r="E157" s="339"/>
      <c r="F157" s="339"/>
      <c r="G157" s="339"/>
      <c r="H157" s="339"/>
      <c r="I157" s="339"/>
      <c r="J157" s="339"/>
      <c r="K157" s="339"/>
      <c r="L157" s="339"/>
    </row>
    <row r="158" spans="1:62" x14ac:dyDescent="0.25">
      <c r="A158" s="339"/>
      <c r="B158" s="339"/>
      <c r="C158" s="339"/>
      <c r="D158" s="339"/>
      <c r="E158" s="339"/>
      <c r="F158" s="339"/>
      <c r="G158" s="339"/>
      <c r="H158" s="339"/>
      <c r="I158" s="339"/>
      <c r="J158" s="339"/>
      <c r="K158" s="339"/>
      <c r="L158" s="339"/>
    </row>
    <row r="159" spans="1:62" x14ac:dyDescent="0.25">
      <c r="A159" s="339"/>
      <c r="B159" s="339"/>
      <c r="C159" s="339"/>
      <c r="D159" s="339"/>
      <c r="E159" s="339"/>
      <c r="F159" s="339"/>
      <c r="G159" s="339"/>
      <c r="H159" s="339"/>
      <c r="I159" s="339"/>
      <c r="J159" s="339"/>
      <c r="K159" s="339"/>
      <c r="L159" s="339"/>
    </row>
    <row r="160" spans="1:62" x14ac:dyDescent="0.25">
      <c r="A160" s="339"/>
      <c r="B160" s="339"/>
      <c r="C160" s="339"/>
      <c r="D160" s="339"/>
      <c r="E160" s="339"/>
      <c r="F160" s="339"/>
      <c r="G160" s="339"/>
      <c r="H160" s="339"/>
      <c r="I160" s="339"/>
      <c r="J160" s="339"/>
      <c r="K160" s="339"/>
      <c r="L160" s="339"/>
    </row>
  </sheetData>
  <sheetProtection algorithmName="SHA-512" hashValue="HKV3fVikNPlgdn/ejKnslK8n+HdaJW0Wi7k19OqTnmDHD/FeFQOLeYv/b9QQfwWg5NVrIpU4MXnGgas0l09Ogw==" saltValue="heURHXdQZUmczdjBo5sMXw==" spinCount="100000" sheet="1" objects="1" scenarios="1"/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098C5-BE12-4C8E-8B18-72C74A38CBFA}">
  <dimension ref="A3:J118"/>
  <sheetViews>
    <sheetView topLeftCell="B1" workbookViewId="0">
      <selection activeCell="G20" sqref="G20"/>
    </sheetView>
  </sheetViews>
  <sheetFormatPr defaultRowHeight="15" x14ac:dyDescent="0.25"/>
  <cols>
    <col min="1" max="1" width="0" hidden="1" customWidth="1"/>
    <col min="3" max="3" width="15.7109375" customWidth="1"/>
    <col min="4" max="4" width="17.85546875" customWidth="1"/>
    <col min="5" max="5" width="17.42578125" customWidth="1"/>
    <col min="6" max="6" width="0" hidden="1" customWidth="1"/>
    <col min="7" max="7" width="8.5703125" customWidth="1"/>
    <col min="9" max="9" width="11.42578125" customWidth="1"/>
  </cols>
  <sheetData>
    <row r="3" spans="1:10" x14ac:dyDescent="0.25">
      <c r="D3">
        <v>5150055224</v>
      </c>
    </row>
    <row r="5" spans="1:10" x14ac:dyDescent="0.25">
      <c r="B5" t="s">
        <v>3263</v>
      </c>
    </row>
    <row r="6" spans="1:10" x14ac:dyDescent="0.25">
      <c r="B6" t="s">
        <v>7789</v>
      </c>
    </row>
    <row r="7" spans="1:10" x14ac:dyDescent="0.25">
      <c r="A7" t="s">
        <v>3263</v>
      </c>
      <c r="B7" t="s">
        <v>7790</v>
      </c>
    </row>
    <row r="8" spans="1:10" x14ac:dyDescent="0.25">
      <c r="A8" t="s">
        <v>7789</v>
      </c>
      <c r="B8" t="s">
        <v>8144</v>
      </c>
    </row>
    <row r="9" spans="1:10" x14ac:dyDescent="0.25">
      <c r="A9" t="s">
        <v>7790</v>
      </c>
    </row>
    <row r="10" spans="1:10" x14ac:dyDescent="0.25">
      <c r="A10" t="s">
        <v>7791</v>
      </c>
      <c r="B10" t="s">
        <v>8145</v>
      </c>
      <c r="D10" s="623"/>
      <c r="E10" s="623"/>
      <c r="F10" s="623"/>
      <c r="G10" s="623"/>
      <c r="H10" s="623"/>
      <c r="I10" s="623"/>
    </row>
    <row r="12" spans="1:10" x14ac:dyDescent="0.25">
      <c r="A12" t="s">
        <v>7792</v>
      </c>
      <c r="B12" t="s">
        <v>7793</v>
      </c>
      <c r="C12" t="s">
        <v>7794</v>
      </c>
      <c r="D12" t="s">
        <v>7795</v>
      </c>
    </row>
    <row r="14" spans="1:10" x14ac:dyDescent="0.25">
      <c r="A14" t="s">
        <v>7793</v>
      </c>
      <c r="B14" t="s">
        <v>7796</v>
      </c>
      <c r="C14" t="s">
        <v>7797</v>
      </c>
      <c r="D14" t="s">
        <v>6745</v>
      </c>
      <c r="E14" t="s">
        <v>7798</v>
      </c>
      <c r="F14" t="s">
        <v>7799</v>
      </c>
      <c r="G14" t="s">
        <v>7800</v>
      </c>
      <c r="H14" t="s">
        <v>7801</v>
      </c>
      <c r="I14" t="s">
        <v>6722</v>
      </c>
      <c r="J14" t="s">
        <v>2980</v>
      </c>
    </row>
    <row r="15" spans="1:10" x14ac:dyDescent="0.25">
      <c r="B15">
        <v>7</v>
      </c>
      <c r="C15" t="s">
        <v>8146</v>
      </c>
      <c r="D15" s="552">
        <v>43927.597291666665</v>
      </c>
      <c r="E15" s="552">
        <v>43927.590451388889</v>
      </c>
      <c r="F15" t="s">
        <v>7802</v>
      </c>
      <c r="G15" t="s">
        <v>122</v>
      </c>
      <c r="H15" t="s">
        <v>122</v>
      </c>
      <c r="I15" t="s">
        <v>122</v>
      </c>
      <c r="J15">
        <v>-64</v>
      </c>
    </row>
    <row r="16" spans="1:10" x14ac:dyDescent="0.25">
      <c r="A16" t="s">
        <v>7796</v>
      </c>
      <c r="C16" t="s">
        <v>3654</v>
      </c>
      <c r="D16" s="552">
        <v>43825.599016203705</v>
      </c>
      <c r="E16" s="552">
        <v>43825.596875000003</v>
      </c>
      <c r="F16" t="s">
        <v>7802</v>
      </c>
      <c r="G16" t="s">
        <v>122</v>
      </c>
      <c r="H16" t="s">
        <v>122</v>
      </c>
      <c r="I16" t="s">
        <v>122</v>
      </c>
      <c r="J16">
        <v>64</v>
      </c>
    </row>
    <row r="17" spans="1:10" x14ac:dyDescent="0.25">
      <c r="A17">
        <v>7</v>
      </c>
      <c r="B17" t="s">
        <v>7803</v>
      </c>
      <c r="C17" s="552" t="s">
        <v>7804</v>
      </c>
      <c r="D17" s="552">
        <v>43893</v>
      </c>
      <c r="E17" s="552">
        <v>43893.272511574076</v>
      </c>
      <c r="F17" t="s">
        <v>3655</v>
      </c>
      <c r="G17" t="s">
        <v>122</v>
      </c>
      <c r="H17">
        <v>583</v>
      </c>
      <c r="I17">
        <v>30239079</v>
      </c>
      <c r="J17" s="548">
        <v>-4074</v>
      </c>
    </row>
    <row r="18" spans="1:10" x14ac:dyDescent="0.25">
      <c r="A18" t="s">
        <v>7803</v>
      </c>
      <c r="C18" s="552" t="s">
        <v>7805</v>
      </c>
      <c r="D18" s="552">
        <v>43892.901053240741</v>
      </c>
      <c r="E18" s="552">
        <v>43892.901053240741</v>
      </c>
      <c r="F18" t="s">
        <v>3655</v>
      </c>
      <c r="G18" t="s">
        <v>122</v>
      </c>
      <c r="H18" t="s">
        <v>122</v>
      </c>
      <c r="I18" s="548">
        <v>44177368</v>
      </c>
      <c r="J18" s="548">
        <v>19674</v>
      </c>
    </row>
    <row r="19" spans="1:10" x14ac:dyDescent="0.25">
      <c r="C19" s="552" t="s">
        <v>7806</v>
      </c>
      <c r="D19" s="552">
        <v>43892.901018518518</v>
      </c>
      <c r="E19" s="552">
        <v>43892.901018518518</v>
      </c>
      <c r="F19" t="s">
        <v>7802</v>
      </c>
      <c r="G19" t="s">
        <v>122</v>
      </c>
      <c r="H19" t="s">
        <v>122</v>
      </c>
      <c r="I19" s="548" t="s">
        <v>122</v>
      </c>
      <c r="J19" s="548">
        <v>-19674</v>
      </c>
    </row>
    <row r="20" spans="1:10" x14ac:dyDescent="0.25">
      <c r="C20" s="552" t="s">
        <v>7804</v>
      </c>
      <c r="D20" s="552">
        <v>43892</v>
      </c>
      <c r="E20" s="552">
        <v>43892.37059027778</v>
      </c>
      <c r="F20" t="s">
        <v>3655</v>
      </c>
      <c r="G20" t="s">
        <v>122</v>
      </c>
      <c r="H20">
        <v>583</v>
      </c>
      <c r="I20" s="548">
        <v>30238602</v>
      </c>
      <c r="J20" s="548">
        <v>-5200</v>
      </c>
    </row>
    <row r="21" spans="1:10" x14ac:dyDescent="0.25">
      <c r="C21" s="552" t="s">
        <v>7804</v>
      </c>
      <c r="D21" s="552">
        <v>43892</v>
      </c>
      <c r="E21" s="552">
        <v>43892.352013888885</v>
      </c>
      <c r="F21" t="s">
        <v>3655</v>
      </c>
      <c r="G21" t="s">
        <v>122</v>
      </c>
      <c r="H21">
        <v>583</v>
      </c>
      <c r="I21" s="548">
        <v>30238598</v>
      </c>
      <c r="J21" s="548">
        <v>-5200</v>
      </c>
    </row>
    <row r="22" spans="1:10" x14ac:dyDescent="0.25">
      <c r="C22" s="552" t="s">
        <v>7804</v>
      </c>
      <c r="D22" s="552">
        <v>43892</v>
      </c>
      <c r="E22" s="552">
        <v>43892.270115740743</v>
      </c>
      <c r="F22" t="s">
        <v>3655</v>
      </c>
      <c r="G22" t="s">
        <v>122</v>
      </c>
      <c r="H22">
        <v>583</v>
      </c>
      <c r="I22" s="548">
        <v>30238605</v>
      </c>
      <c r="J22" s="548">
        <v>-5200</v>
      </c>
    </row>
    <row r="23" spans="1:10" x14ac:dyDescent="0.25">
      <c r="C23" s="552" t="s">
        <v>7807</v>
      </c>
      <c r="D23" s="552">
        <v>43892.863379629627</v>
      </c>
      <c r="E23" s="552">
        <v>43892</v>
      </c>
      <c r="F23" t="s">
        <v>7802</v>
      </c>
      <c r="G23" t="s">
        <v>122</v>
      </c>
      <c r="H23" t="s">
        <v>122</v>
      </c>
      <c r="I23" s="548" t="s">
        <v>122</v>
      </c>
      <c r="J23" s="548">
        <v>19674</v>
      </c>
    </row>
    <row r="24" spans="1:10" x14ac:dyDescent="0.25">
      <c r="C24" s="552" t="s">
        <v>7804</v>
      </c>
      <c r="D24" s="552">
        <v>43859</v>
      </c>
      <c r="E24" s="552">
        <v>43859.881550925929</v>
      </c>
      <c r="F24" t="s">
        <v>3655</v>
      </c>
      <c r="G24" t="s">
        <v>122</v>
      </c>
      <c r="H24">
        <v>583</v>
      </c>
      <c r="I24" s="548">
        <v>30225171</v>
      </c>
      <c r="J24" s="548">
        <v>-2108</v>
      </c>
    </row>
    <row r="25" spans="1:10" x14ac:dyDescent="0.25">
      <c r="C25" s="552" t="s">
        <v>7805</v>
      </c>
      <c r="D25" s="552">
        <v>43858.90892361111</v>
      </c>
      <c r="E25" s="552">
        <v>43858.90892361111</v>
      </c>
      <c r="F25" t="s">
        <v>3655</v>
      </c>
      <c r="G25" t="s">
        <v>122</v>
      </c>
      <c r="H25" t="s">
        <v>122</v>
      </c>
      <c r="I25" s="548">
        <v>30247770</v>
      </c>
      <c r="J25" s="548">
        <v>3962</v>
      </c>
    </row>
    <row r="26" spans="1:10" x14ac:dyDescent="0.25">
      <c r="C26" s="552" t="s">
        <v>7806</v>
      </c>
      <c r="D26" s="552">
        <v>43858.908888888887</v>
      </c>
      <c r="E26" s="552">
        <v>43858.908888888887</v>
      </c>
      <c r="F26" t="s">
        <v>7802</v>
      </c>
      <c r="G26" t="s">
        <v>122</v>
      </c>
      <c r="H26" t="s">
        <v>122</v>
      </c>
      <c r="I26" s="548" t="s">
        <v>122</v>
      </c>
      <c r="J26" s="548">
        <v>-3962</v>
      </c>
    </row>
    <row r="27" spans="1:10" x14ac:dyDescent="0.25">
      <c r="C27" s="552" t="s">
        <v>7804</v>
      </c>
      <c r="D27" s="552">
        <v>43859</v>
      </c>
      <c r="E27" s="552">
        <v>43858.811331018522</v>
      </c>
      <c r="F27" t="s">
        <v>3655</v>
      </c>
      <c r="G27" t="s">
        <v>122</v>
      </c>
      <c r="H27">
        <v>583</v>
      </c>
      <c r="I27" s="548">
        <v>30225168</v>
      </c>
      <c r="J27" s="548">
        <v>-1200</v>
      </c>
    </row>
    <row r="28" spans="1:10" x14ac:dyDescent="0.25">
      <c r="C28" s="552" t="s">
        <v>7804</v>
      </c>
      <c r="D28" s="552">
        <v>43859</v>
      </c>
      <c r="E28" s="552">
        <v>43858.811331018522</v>
      </c>
      <c r="F28" t="s">
        <v>3655</v>
      </c>
      <c r="G28" t="s">
        <v>122</v>
      </c>
      <c r="H28">
        <v>583</v>
      </c>
      <c r="I28" s="548">
        <v>30225168</v>
      </c>
      <c r="J28" s="548">
        <v>-3962</v>
      </c>
    </row>
    <row r="29" spans="1:10" x14ac:dyDescent="0.25">
      <c r="C29" s="552" t="s">
        <v>7804</v>
      </c>
      <c r="D29" s="552">
        <v>43859</v>
      </c>
      <c r="E29" s="552">
        <v>43858.803182870368</v>
      </c>
      <c r="F29" t="s">
        <v>3655</v>
      </c>
      <c r="G29" t="s">
        <v>122</v>
      </c>
      <c r="H29">
        <v>583</v>
      </c>
      <c r="I29" s="548">
        <v>30225173</v>
      </c>
      <c r="J29" s="548">
        <v>-5200</v>
      </c>
    </row>
    <row r="30" spans="1:10" x14ac:dyDescent="0.25">
      <c r="C30" s="552" t="s">
        <v>7807</v>
      </c>
      <c r="D30" s="552">
        <v>43858.901273148149</v>
      </c>
      <c r="E30" s="552">
        <v>43858</v>
      </c>
      <c r="F30" t="s">
        <v>7802</v>
      </c>
      <c r="G30" t="s">
        <v>122</v>
      </c>
      <c r="H30" t="s">
        <v>122</v>
      </c>
      <c r="I30" s="548" t="s">
        <v>122</v>
      </c>
      <c r="J30" s="548">
        <v>3962</v>
      </c>
    </row>
    <row r="31" spans="1:10" x14ac:dyDescent="0.25">
      <c r="C31" s="552" t="s">
        <v>7805</v>
      </c>
      <c r="D31" s="552">
        <v>43857.900717592594</v>
      </c>
      <c r="E31" s="552">
        <v>43857.900717592594</v>
      </c>
      <c r="F31" t="s">
        <v>3655</v>
      </c>
      <c r="G31" t="s">
        <v>122</v>
      </c>
      <c r="H31" t="s">
        <v>122</v>
      </c>
      <c r="I31" s="548">
        <v>29874360</v>
      </c>
      <c r="J31" s="548">
        <v>8708</v>
      </c>
    </row>
    <row r="32" spans="1:10" x14ac:dyDescent="0.25">
      <c r="C32" s="552" t="s">
        <v>7806</v>
      </c>
      <c r="D32" s="552">
        <v>43857.900682870371</v>
      </c>
      <c r="E32" s="552">
        <v>43857.900682870371</v>
      </c>
      <c r="F32" t="s">
        <v>7802</v>
      </c>
      <c r="G32" t="s">
        <v>122</v>
      </c>
      <c r="H32" t="s">
        <v>122</v>
      </c>
      <c r="I32" s="548" t="s">
        <v>122</v>
      </c>
      <c r="J32" s="548">
        <v>-8708</v>
      </c>
    </row>
    <row r="33" spans="3:10" x14ac:dyDescent="0.25">
      <c r="C33" s="552" t="s">
        <v>7807</v>
      </c>
      <c r="D33" s="552">
        <v>43857.888622685183</v>
      </c>
      <c r="E33" s="552">
        <v>43857</v>
      </c>
      <c r="F33" t="s">
        <v>7802</v>
      </c>
      <c r="G33" t="s">
        <v>122</v>
      </c>
      <c r="H33" t="s">
        <v>122</v>
      </c>
      <c r="I33" s="548" t="s">
        <v>122</v>
      </c>
      <c r="J33" s="548">
        <v>8708</v>
      </c>
    </row>
    <row r="34" spans="3:10" x14ac:dyDescent="0.25">
      <c r="C34" s="552" t="s">
        <v>7804</v>
      </c>
      <c r="D34" s="552">
        <v>43837</v>
      </c>
      <c r="E34" s="552">
        <v>43837.463194444441</v>
      </c>
      <c r="F34" t="s">
        <v>3655</v>
      </c>
      <c r="G34" t="s">
        <v>122</v>
      </c>
      <c r="H34">
        <v>583</v>
      </c>
      <c r="I34" s="548">
        <v>30216150</v>
      </c>
      <c r="J34">
        <v>-800</v>
      </c>
    </row>
    <row r="35" spans="3:10" x14ac:dyDescent="0.25">
      <c r="C35" s="552" t="s">
        <v>7805</v>
      </c>
      <c r="D35" s="552">
        <v>43825.90185185185</v>
      </c>
      <c r="E35" s="552">
        <v>43825.90185185185</v>
      </c>
      <c r="F35" t="s">
        <v>3655</v>
      </c>
      <c r="G35" t="s">
        <v>122</v>
      </c>
      <c r="H35" t="s">
        <v>122</v>
      </c>
      <c r="I35">
        <v>21161597</v>
      </c>
      <c r="J35">
        <v>-64</v>
      </c>
    </row>
    <row r="36" spans="3:10" x14ac:dyDescent="0.25">
      <c r="C36" s="552" t="s">
        <v>7806</v>
      </c>
      <c r="D36" s="552">
        <v>43825.901805555557</v>
      </c>
      <c r="E36" s="552">
        <v>43825.901805555557</v>
      </c>
      <c r="F36" t="s">
        <v>7802</v>
      </c>
      <c r="G36" t="s">
        <v>122</v>
      </c>
      <c r="H36" t="s">
        <v>122</v>
      </c>
      <c r="I36" t="s">
        <v>122</v>
      </c>
      <c r="J36">
        <v>64</v>
      </c>
    </row>
    <row r="37" spans="3:10" x14ac:dyDescent="0.25">
      <c r="C37" s="552" t="s">
        <v>3654</v>
      </c>
      <c r="D37" s="552">
        <v>43825.598194444443</v>
      </c>
      <c r="E37" s="552">
        <v>43825.596875000003</v>
      </c>
      <c r="F37" t="s">
        <v>7802</v>
      </c>
      <c r="G37" t="s">
        <v>122</v>
      </c>
      <c r="H37" t="s">
        <v>122</v>
      </c>
      <c r="I37" t="s">
        <v>122</v>
      </c>
      <c r="J37">
        <v>-64</v>
      </c>
    </row>
    <row r="38" spans="3:10" x14ac:dyDescent="0.25">
      <c r="C38" s="552" t="s">
        <v>7804</v>
      </c>
      <c r="D38" s="552">
        <v>43818</v>
      </c>
      <c r="E38" s="552">
        <v>43817.845729166664</v>
      </c>
      <c r="F38" t="s">
        <v>3655</v>
      </c>
      <c r="G38" t="s">
        <v>122</v>
      </c>
      <c r="H38">
        <v>583</v>
      </c>
      <c r="I38">
        <v>30210612</v>
      </c>
      <c r="J38" s="548">
        <v>-5200</v>
      </c>
    </row>
    <row r="39" spans="3:10" x14ac:dyDescent="0.25">
      <c r="C39" s="552" t="s">
        <v>7804</v>
      </c>
      <c r="D39" s="552">
        <v>43818</v>
      </c>
      <c r="E39" s="552">
        <v>43817.843599537038</v>
      </c>
      <c r="F39" t="s">
        <v>3655</v>
      </c>
      <c r="G39" t="s">
        <v>122</v>
      </c>
      <c r="H39">
        <v>583</v>
      </c>
      <c r="I39" s="548">
        <v>30210611</v>
      </c>
      <c r="J39" s="548">
        <v>-5240</v>
      </c>
    </row>
    <row r="40" spans="3:10" x14ac:dyDescent="0.25">
      <c r="C40" s="552" t="s">
        <v>7804</v>
      </c>
      <c r="D40" s="552">
        <v>43818</v>
      </c>
      <c r="E40" s="552">
        <v>43817.84101851852</v>
      </c>
      <c r="F40" t="s">
        <v>3655</v>
      </c>
      <c r="G40" t="s">
        <v>122</v>
      </c>
      <c r="H40">
        <v>583</v>
      </c>
      <c r="I40" s="548">
        <v>30210610</v>
      </c>
      <c r="J40" s="548">
        <v>-5200</v>
      </c>
    </row>
    <row r="41" spans="3:10" x14ac:dyDescent="0.25">
      <c r="C41" s="552" t="s">
        <v>7804</v>
      </c>
      <c r="D41" s="552">
        <v>43818</v>
      </c>
      <c r="E41" s="552">
        <v>43817.838356481479</v>
      </c>
      <c r="F41" t="s">
        <v>3655</v>
      </c>
      <c r="G41" t="s">
        <v>122</v>
      </c>
      <c r="H41">
        <v>583</v>
      </c>
      <c r="I41" s="548">
        <v>30210608</v>
      </c>
      <c r="J41" s="548">
        <v>-5200</v>
      </c>
    </row>
    <row r="42" spans="3:10" x14ac:dyDescent="0.25">
      <c r="C42" s="552" t="s">
        <v>7804</v>
      </c>
      <c r="D42" s="552">
        <v>43818</v>
      </c>
      <c r="E42" s="552">
        <v>43817.8359375</v>
      </c>
      <c r="F42" t="s">
        <v>3655</v>
      </c>
      <c r="G42" t="s">
        <v>122</v>
      </c>
      <c r="H42">
        <v>583</v>
      </c>
      <c r="I42" s="548">
        <v>30210607</v>
      </c>
      <c r="J42" s="548">
        <v>-1200</v>
      </c>
    </row>
    <row r="43" spans="3:10" x14ac:dyDescent="0.25">
      <c r="C43" s="552" t="s">
        <v>7804</v>
      </c>
      <c r="D43" s="552">
        <v>43818</v>
      </c>
      <c r="E43" s="552">
        <v>43817.8359375</v>
      </c>
      <c r="F43" t="s">
        <v>3655</v>
      </c>
      <c r="G43" t="s">
        <v>122</v>
      </c>
      <c r="H43">
        <v>583</v>
      </c>
      <c r="I43" s="548">
        <v>30210607</v>
      </c>
      <c r="J43" s="548">
        <v>-1200</v>
      </c>
    </row>
    <row r="44" spans="3:10" x14ac:dyDescent="0.25">
      <c r="C44" s="552" t="s">
        <v>7808</v>
      </c>
      <c r="D44" s="552"/>
      <c r="E44" s="552">
        <v>43817.475601851853</v>
      </c>
      <c r="F44" t="s">
        <v>3655</v>
      </c>
      <c r="G44" t="s">
        <v>122</v>
      </c>
      <c r="H44" t="s">
        <v>122</v>
      </c>
      <c r="I44" s="548">
        <v>30210123</v>
      </c>
      <c r="J44">
        <v>1</v>
      </c>
    </row>
    <row r="45" spans="3:10" x14ac:dyDescent="0.25">
      <c r="C45" t="s">
        <v>7805</v>
      </c>
      <c r="D45" s="552">
        <v>43816.911030092589</v>
      </c>
      <c r="E45" s="552">
        <v>43816.911030092589</v>
      </c>
      <c r="F45" t="s">
        <v>3655</v>
      </c>
      <c r="G45" t="s">
        <v>122</v>
      </c>
      <c r="H45" t="s">
        <v>122</v>
      </c>
      <c r="I45">
        <v>19163224</v>
      </c>
      <c r="J45" s="548">
        <v>11483</v>
      </c>
    </row>
    <row r="46" spans="3:10" x14ac:dyDescent="0.25">
      <c r="C46" s="552" t="s">
        <v>7806</v>
      </c>
      <c r="D46" s="552">
        <v>43816.910983796297</v>
      </c>
      <c r="E46" s="552">
        <v>43816.910983796297</v>
      </c>
      <c r="F46" t="s">
        <v>7802</v>
      </c>
      <c r="G46" t="s">
        <v>122</v>
      </c>
      <c r="H46" t="s">
        <v>122</v>
      </c>
      <c r="I46" s="548" t="s">
        <v>122</v>
      </c>
      <c r="J46" s="548">
        <v>-11483</v>
      </c>
    </row>
    <row r="47" spans="3:10" x14ac:dyDescent="0.25">
      <c r="C47" s="552" t="s">
        <v>7804</v>
      </c>
      <c r="D47" s="552">
        <v>43817</v>
      </c>
      <c r="E47" s="552">
        <v>43816.763425925928</v>
      </c>
      <c r="F47" t="s">
        <v>3655</v>
      </c>
      <c r="G47" t="s">
        <v>122</v>
      </c>
      <c r="H47">
        <v>583</v>
      </c>
      <c r="I47" s="548">
        <v>30210123</v>
      </c>
      <c r="J47" s="548">
        <v>-5200</v>
      </c>
    </row>
    <row r="48" spans="3:10" x14ac:dyDescent="0.25">
      <c r="C48" s="552" t="s">
        <v>7804</v>
      </c>
      <c r="D48" s="552">
        <v>43817</v>
      </c>
      <c r="E48" s="552">
        <v>43816.748692129629</v>
      </c>
      <c r="F48" t="s">
        <v>3655</v>
      </c>
      <c r="G48" t="s">
        <v>122</v>
      </c>
      <c r="H48">
        <v>583</v>
      </c>
      <c r="I48" s="548">
        <v>30210121</v>
      </c>
      <c r="J48" s="548">
        <v>-5219</v>
      </c>
    </row>
    <row r="49" spans="3:10" x14ac:dyDescent="0.25">
      <c r="C49" s="552" t="s">
        <v>7807</v>
      </c>
      <c r="D49" s="552">
        <v>43816.903113425928</v>
      </c>
      <c r="E49" s="552">
        <v>43816</v>
      </c>
      <c r="F49" t="s">
        <v>7802</v>
      </c>
      <c r="G49" t="s">
        <v>122</v>
      </c>
      <c r="H49" t="s">
        <v>122</v>
      </c>
      <c r="I49" s="548" t="s">
        <v>122</v>
      </c>
      <c r="J49" s="548">
        <v>11483</v>
      </c>
    </row>
    <row r="50" spans="3:10" x14ac:dyDescent="0.25">
      <c r="C50" s="552" t="s">
        <v>7805</v>
      </c>
      <c r="D50" s="552">
        <v>43815.900902777779</v>
      </c>
      <c r="E50" s="552">
        <v>43815.900902777779</v>
      </c>
      <c r="F50" t="s">
        <v>3655</v>
      </c>
      <c r="G50" t="s">
        <v>122</v>
      </c>
      <c r="H50" t="s">
        <v>122</v>
      </c>
      <c r="I50" s="548">
        <v>18824115</v>
      </c>
      <c r="J50" s="548">
        <v>23040</v>
      </c>
    </row>
    <row r="51" spans="3:10" x14ac:dyDescent="0.25">
      <c r="C51" s="552" t="s">
        <v>7806</v>
      </c>
      <c r="D51" s="552">
        <v>43815.900856481479</v>
      </c>
      <c r="E51" s="552">
        <v>43815.90084490741</v>
      </c>
      <c r="F51" t="s">
        <v>7802</v>
      </c>
      <c r="G51" t="s">
        <v>122</v>
      </c>
      <c r="H51" t="s">
        <v>122</v>
      </c>
      <c r="I51" s="548" t="s">
        <v>122</v>
      </c>
      <c r="J51" s="548">
        <v>-23040</v>
      </c>
    </row>
    <row r="52" spans="3:10" x14ac:dyDescent="0.25">
      <c r="C52" s="552" t="s">
        <v>7807</v>
      </c>
      <c r="D52" s="552">
        <v>43815.881319444445</v>
      </c>
      <c r="E52" s="552">
        <v>43815</v>
      </c>
      <c r="F52" t="s">
        <v>7802</v>
      </c>
      <c r="G52" t="s">
        <v>122</v>
      </c>
      <c r="H52" t="s">
        <v>122</v>
      </c>
      <c r="I52" s="548" t="s">
        <v>122</v>
      </c>
      <c r="J52" s="548">
        <v>23040</v>
      </c>
    </row>
    <row r="53" spans="3:10" x14ac:dyDescent="0.25">
      <c r="C53" s="552" t="s">
        <v>7804</v>
      </c>
      <c r="D53" s="552">
        <v>43795</v>
      </c>
      <c r="E53" s="552">
        <v>43801.304236111115</v>
      </c>
      <c r="F53" t="s">
        <v>3655</v>
      </c>
      <c r="G53" t="s">
        <v>122</v>
      </c>
      <c r="H53">
        <v>583</v>
      </c>
      <c r="I53" s="548">
        <v>30202801</v>
      </c>
      <c r="J53" s="548">
        <v>-5200</v>
      </c>
    </row>
    <row r="54" spans="3:10" x14ac:dyDescent="0.25">
      <c r="C54" s="552" t="s">
        <v>7804</v>
      </c>
      <c r="D54" s="552">
        <v>43795</v>
      </c>
      <c r="E54" s="552">
        <v>43795.333668981482</v>
      </c>
      <c r="F54" t="s">
        <v>3655</v>
      </c>
      <c r="G54" t="s">
        <v>122</v>
      </c>
      <c r="H54">
        <v>583</v>
      </c>
      <c r="I54" s="548">
        <v>30201610</v>
      </c>
      <c r="J54" s="548">
        <v>-4600</v>
      </c>
    </row>
    <row r="55" spans="3:10" x14ac:dyDescent="0.25">
      <c r="C55" s="552" t="s">
        <v>7804</v>
      </c>
      <c r="D55" s="552">
        <v>43795</v>
      </c>
      <c r="E55" s="552">
        <v>43794.774942129632</v>
      </c>
      <c r="F55" t="s">
        <v>3655</v>
      </c>
      <c r="G55" t="s">
        <v>122</v>
      </c>
      <c r="H55">
        <v>583</v>
      </c>
      <c r="I55" s="548">
        <v>30201619</v>
      </c>
      <c r="J55" s="548">
        <v>-5200</v>
      </c>
    </row>
    <row r="56" spans="3:10" x14ac:dyDescent="0.25">
      <c r="C56" s="552" t="s">
        <v>7804</v>
      </c>
      <c r="D56" s="552">
        <v>43795</v>
      </c>
      <c r="E56" s="552">
        <v>43794.771180555559</v>
      </c>
      <c r="F56" t="s">
        <v>3655</v>
      </c>
      <c r="G56" t="s">
        <v>122</v>
      </c>
      <c r="H56">
        <v>583</v>
      </c>
      <c r="I56" s="548">
        <v>30201621</v>
      </c>
      <c r="J56" s="548">
        <v>-5200</v>
      </c>
    </row>
    <row r="57" spans="3:10" x14ac:dyDescent="0.25">
      <c r="C57" s="552" t="s">
        <v>7804</v>
      </c>
      <c r="D57" s="552">
        <v>43795</v>
      </c>
      <c r="E57" s="552">
        <v>43794.768506944441</v>
      </c>
      <c r="F57" t="s">
        <v>3655</v>
      </c>
      <c r="G57" t="s">
        <v>122</v>
      </c>
      <c r="H57">
        <v>583</v>
      </c>
      <c r="I57" s="548">
        <v>30201616</v>
      </c>
      <c r="J57" s="548">
        <v>-5261</v>
      </c>
    </row>
    <row r="58" spans="3:10" x14ac:dyDescent="0.25">
      <c r="C58" s="552" t="s">
        <v>7804</v>
      </c>
      <c r="D58" s="552">
        <v>43795</v>
      </c>
      <c r="E58" s="552">
        <v>43794.763599537036</v>
      </c>
      <c r="F58" t="s">
        <v>3655</v>
      </c>
      <c r="G58" t="s">
        <v>122</v>
      </c>
      <c r="H58">
        <v>583</v>
      </c>
      <c r="I58" s="548">
        <v>30201615</v>
      </c>
      <c r="J58" s="548">
        <v>-5200</v>
      </c>
    </row>
    <row r="59" spans="3:10" x14ac:dyDescent="0.25">
      <c r="C59" s="552" t="s">
        <v>7804</v>
      </c>
      <c r="D59" s="552">
        <v>43795</v>
      </c>
      <c r="E59" s="552">
        <v>43794.558449074073</v>
      </c>
      <c r="F59" t="s">
        <v>3655</v>
      </c>
      <c r="G59" t="s">
        <v>122</v>
      </c>
      <c r="H59">
        <v>583</v>
      </c>
      <c r="I59" s="548">
        <v>30201618</v>
      </c>
      <c r="J59" s="548">
        <v>-5135</v>
      </c>
    </row>
    <row r="60" spans="3:10" x14ac:dyDescent="0.25">
      <c r="C60" s="552" t="s">
        <v>7805</v>
      </c>
      <c r="D60" s="552">
        <v>43793.899328703701</v>
      </c>
      <c r="E60" s="552">
        <v>43793.899328703701</v>
      </c>
      <c r="F60" t="s">
        <v>3655</v>
      </c>
      <c r="G60" t="s">
        <v>122</v>
      </c>
      <c r="H60" t="s">
        <v>122</v>
      </c>
      <c r="I60" s="548">
        <v>13814456</v>
      </c>
      <c r="J60" s="548">
        <v>35796</v>
      </c>
    </row>
    <row r="61" spans="3:10" x14ac:dyDescent="0.25">
      <c r="C61" s="552" t="s">
        <v>7806</v>
      </c>
      <c r="D61" s="552">
        <v>43793.899293981478</v>
      </c>
      <c r="E61" s="552">
        <v>43793.899293981478</v>
      </c>
      <c r="F61" t="s">
        <v>7802</v>
      </c>
      <c r="G61" t="s">
        <v>122</v>
      </c>
      <c r="H61" t="s">
        <v>122</v>
      </c>
      <c r="I61" s="548" t="s">
        <v>122</v>
      </c>
      <c r="J61" s="548">
        <v>-35796</v>
      </c>
    </row>
    <row r="62" spans="3:10" x14ac:dyDescent="0.25">
      <c r="C62" s="552" t="s">
        <v>7807</v>
      </c>
      <c r="D62" s="552">
        <v>43793.862569444442</v>
      </c>
      <c r="E62" s="552">
        <v>43793</v>
      </c>
      <c r="F62" t="s">
        <v>7802</v>
      </c>
      <c r="G62" t="s">
        <v>122</v>
      </c>
      <c r="H62" t="s">
        <v>122</v>
      </c>
      <c r="I62" s="548" t="s">
        <v>122</v>
      </c>
      <c r="J62" s="548">
        <v>35796</v>
      </c>
    </row>
    <row r="63" spans="3:10" x14ac:dyDescent="0.25">
      <c r="C63" s="552" t="s">
        <v>7805</v>
      </c>
      <c r="D63" s="552">
        <v>43792.899351851855</v>
      </c>
      <c r="E63" s="552">
        <v>43792.899351851855</v>
      </c>
      <c r="F63" t="s">
        <v>3655</v>
      </c>
      <c r="G63" t="s">
        <v>122</v>
      </c>
      <c r="H63" t="s">
        <v>122</v>
      </c>
      <c r="I63" s="548">
        <v>13566877</v>
      </c>
      <c r="J63" s="548">
        <v>4600</v>
      </c>
    </row>
    <row r="64" spans="3:10" x14ac:dyDescent="0.25">
      <c r="C64" s="552" t="s">
        <v>7806</v>
      </c>
      <c r="D64" s="552">
        <v>43792.899305555555</v>
      </c>
      <c r="E64" s="552">
        <v>43792.899305555555</v>
      </c>
      <c r="F64" t="s">
        <v>7802</v>
      </c>
      <c r="G64" t="s">
        <v>122</v>
      </c>
      <c r="H64" t="s">
        <v>122</v>
      </c>
      <c r="I64" s="548" t="s">
        <v>122</v>
      </c>
      <c r="J64" s="548">
        <v>-4600</v>
      </c>
    </row>
    <row r="65" spans="3:10" x14ac:dyDescent="0.25">
      <c r="C65" s="552" t="s">
        <v>7807</v>
      </c>
      <c r="D65" s="552">
        <v>43792.865324074075</v>
      </c>
      <c r="E65" s="552">
        <v>43792</v>
      </c>
      <c r="F65" t="s">
        <v>7802</v>
      </c>
      <c r="G65" t="s">
        <v>122</v>
      </c>
      <c r="H65" t="s">
        <v>122</v>
      </c>
      <c r="I65" s="548" t="s">
        <v>122</v>
      </c>
      <c r="J65" s="548">
        <v>4600</v>
      </c>
    </row>
    <row r="66" spans="3:10" x14ac:dyDescent="0.25">
      <c r="C66" s="552" t="s">
        <v>7804</v>
      </c>
      <c r="D66" s="552">
        <v>43794</v>
      </c>
      <c r="E66" s="552">
        <v>43791.783252314817</v>
      </c>
      <c r="F66" t="s">
        <v>3655</v>
      </c>
      <c r="G66" t="s">
        <v>122</v>
      </c>
      <c r="H66">
        <v>583</v>
      </c>
      <c r="I66" s="548">
        <v>30201349</v>
      </c>
      <c r="J66" s="548">
        <v>-4600</v>
      </c>
    </row>
    <row r="67" spans="3:10" x14ac:dyDescent="0.25">
      <c r="C67" s="552" t="s">
        <v>7804</v>
      </c>
      <c r="D67" s="552">
        <v>43774</v>
      </c>
      <c r="E67" s="552">
        <v>43774.477361111109</v>
      </c>
      <c r="F67" t="s">
        <v>3655</v>
      </c>
      <c r="G67" t="s">
        <v>122</v>
      </c>
      <c r="H67">
        <v>583</v>
      </c>
      <c r="I67" s="548">
        <v>30193182</v>
      </c>
      <c r="J67" s="548">
        <v>-1061</v>
      </c>
    </row>
    <row r="68" spans="3:10" x14ac:dyDescent="0.25">
      <c r="C68" s="552" t="s">
        <v>7804</v>
      </c>
      <c r="D68" s="552">
        <v>43769</v>
      </c>
      <c r="E68" s="552">
        <v>43768.804548611108</v>
      </c>
      <c r="F68" t="s">
        <v>3655</v>
      </c>
      <c r="G68" t="s">
        <v>122</v>
      </c>
      <c r="H68">
        <v>583</v>
      </c>
      <c r="I68" s="548">
        <v>30191781</v>
      </c>
      <c r="J68" s="548">
        <v>-1200</v>
      </c>
    </row>
    <row r="69" spans="3:10" x14ac:dyDescent="0.25">
      <c r="C69" s="552" t="s">
        <v>7804</v>
      </c>
      <c r="D69" s="552">
        <v>43769</v>
      </c>
      <c r="E69" s="552">
        <v>43768.801898148151</v>
      </c>
      <c r="F69" t="s">
        <v>3655</v>
      </c>
      <c r="G69" t="s">
        <v>122</v>
      </c>
      <c r="H69">
        <v>583</v>
      </c>
      <c r="I69" s="548">
        <v>30191786</v>
      </c>
      <c r="J69" s="548">
        <v>-5200</v>
      </c>
    </row>
    <row r="70" spans="3:10" x14ac:dyDescent="0.25">
      <c r="C70" s="552" t="s">
        <v>7804</v>
      </c>
      <c r="D70" s="552">
        <v>43769</v>
      </c>
      <c r="E70" s="552">
        <v>43768.799699074072</v>
      </c>
      <c r="F70" t="s">
        <v>3655</v>
      </c>
      <c r="G70" t="s">
        <v>122</v>
      </c>
      <c r="H70">
        <v>583</v>
      </c>
      <c r="I70" s="548">
        <v>30191784</v>
      </c>
      <c r="J70" s="548">
        <v>-5000</v>
      </c>
    </row>
    <row r="71" spans="3:10" x14ac:dyDescent="0.25">
      <c r="C71" s="552" t="s">
        <v>7804</v>
      </c>
      <c r="D71" s="552">
        <v>43769</v>
      </c>
      <c r="E71" s="552">
        <v>43768.799699074072</v>
      </c>
      <c r="F71" t="s">
        <v>3655</v>
      </c>
      <c r="G71" t="s">
        <v>122</v>
      </c>
      <c r="H71">
        <v>583</v>
      </c>
      <c r="I71" s="548">
        <v>30191784</v>
      </c>
      <c r="J71">
        <v>-190</v>
      </c>
    </row>
    <row r="72" spans="3:10" x14ac:dyDescent="0.25">
      <c r="C72" s="552" t="s">
        <v>7804</v>
      </c>
      <c r="D72" s="552">
        <v>43769</v>
      </c>
      <c r="E72" s="552">
        <v>43768.792824074073</v>
      </c>
      <c r="F72" t="s">
        <v>3655</v>
      </c>
      <c r="G72" t="s">
        <v>122</v>
      </c>
      <c r="H72">
        <v>583</v>
      </c>
      <c r="I72">
        <v>30191785</v>
      </c>
      <c r="J72" s="548">
        <v>-5200</v>
      </c>
    </row>
    <row r="73" spans="3:10" x14ac:dyDescent="0.25">
      <c r="C73" s="552" t="s">
        <v>7805</v>
      </c>
      <c r="D73" s="552">
        <v>43767.901261574072</v>
      </c>
      <c r="E73" s="552">
        <v>43767.901261574072</v>
      </c>
      <c r="F73" t="s">
        <v>3655</v>
      </c>
      <c r="G73" t="s">
        <v>122</v>
      </c>
      <c r="H73" t="s">
        <v>122</v>
      </c>
      <c r="I73" s="548">
        <v>6892565</v>
      </c>
      <c r="J73" s="548">
        <v>1390</v>
      </c>
    </row>
    <row r="74" spans="3:10" x14ac:dyDescent="0.25">
      <c r="C74" s="552" t="s">
        <v>7806</v>
      </c>
      <c r="D74" s="552">
        <v>43767.901261574072</v>
      </c>
      <c r="E74" s="552">
        <v>43767.901261574072</v>
      </c>
      <c r="F74" t="s">
        <v>7802</v>
      </c>
      <c r="G74" t="s">
        <v>122</v>
      </c>
      <c r="H74" t="s">
        <v>122</v>
      </c>
      <c r="I74" s="548" t="s">
        <v>122</v>
      </c>
      <c r="J74" s="548">
        <v>-1390</v>
      </c>
    </row>
    <row r="75" spans="3:10" x14ac:dyDescent="0.25">
      <c r="C75" s="552" t="s">
        <v>7807</v>
      </c>
      <c r="D75" s="552">
        <v>43767.866956018515</v>
      </c>
      <c r="E75" s="552">
        <v>43767</v>
      </c>
      <c r="F75" t="s">
        <v>7802</v>
      </c>
      <c r="G75" t="s">
        <v>122</v>
      </c>
      <c r="H75" t="s">
        <v>122</v>
      </c>
      <c r="I75" s="548" t="s">
        <v>122</v>
      </c>
      <c r="J75" s="548">
        <v>1390</v>
      </c>
    </row>
    <row r="76" spans="3:10" x14ac:dyDescent="0.25">
      <c r="C76" s="552" t="s">
        <v>7805</v>
      </c>
      <c r="D76" s="552">
        <v>43766.901388888888</v>
      </c>
      <c r="E76" s="552">
        <v>43766.901388888888</v>
      </c>
      <c r="F76" t="s">
        <v>3655</v>
      </c>
      <c r="G76" t="s">
        <v>122</v>
      </c>
      <c r="H76" t="s">
        <v>122</v>
      </c>
      <c r="I76" s="548">
        <v>6652081</v>
      </c>
      <c r="J76" s="548">
        <v>16461</v>
      </c>
    </row>
    <row r="77" spans="3:10" x14ac:dyDescent="0.25">
      <c r="C77" s="552" t="s">
        <v>7806</v>
      </c>
      <c r="D77" s="552">
        <v>43766.901365740741</v>
      </c>
      <c r="E77" s="552">
        <v>43766.901365740741</v>
      </c>
      <c r="F77" t="s">
        <v>7802</v>
      </c>
      <c r="G77" t="s">
        <v>122</v>
      </c>
      <c r="H77" t="s">
        <v>122</v>
      </c>
      <c r="I77" s="548" t="s">
        <v>122</v>
      </c>
      <c r="J77" s="548">
        <v>-16461</v>
      </c>
    </row>
    <row r="78" spans="3:10" x14ac:dyDescent="0.25">
      <c r="C78" s="552" t="s">
        <v>7807</v>
      </c>
      <c r="D78" s="552">
        <v>43766.868506944447</v>
      </c>
      <c r="E78" s="552">
        <v>43766</v>
      </c>
      <c r="F78" t="s">
        <v>7802</v>
      </c>
      <c r="G78" t="s">
        <v>122</v>
      </c>
      <c r="H78" t="s">
        <v>122</v>
      </c>
      <c r="I78" s="548" t="s">
        <v>122</v>
      </c>
      <c r="J78" s="548">
        <v>16461</v>
      </c>
    </row>
    <row r="79" spans="3:10" x14ac:dyDescent="0.25">
      <c r="C79" s="552" t="s">
        <v>7804</v>
      </c>
      <c r="D79" s="552">
        <v>43748</v>
      </c>
      <c r="E79" s="552">
        <v>43748.434178240743</v>
      </c>
      <c r="F79" t="s">
        <v>3655</v>
      </c>
      <c r="G79" t="s">
        <v>122</v>
      </c>
      <c r="H79">
        <v>583</v>
      </c>
      <c r="I79" s="548">
        <v>30183731</v>
      </c>
      <c r="J79" s="548">
        <v>-5251</v>
      </c>
    </row>
    <row r="80" spans="3:10" x14ac:dyDescent="0.25">
      <c r="C80" s="552" t="s">
        <v>7804</v>
      </c>
      <c r="D80" s="552">
        <v>43748</v>
      </c>
      <c r="E80" s="552">
        <v>43747.866435185184</v>
      </c>
      <c r="F80" t="s">
        <v>3655</v>
      </c>
      <c r="G80" t="s">
        <v>122</v>
      </c>
      <c r="H80">
        <v>583</v>
      </c>
      <c r="I80" s="548">
        <v>30183733</v>
      </c>
      <c r="J80" s="548">
        <v>-5200</v>
      </c>
    </row>
    <row r="81" spans="1:10" x14ac:dyDescent="0.25">
      <c r="C81" s="552" t="s">
        <v>7804</v>
      </c>
      <c r="D81" s="552">
        <v>43748</v>
      </c>
      <c r="E81" s="552">
        <v>43747.863958333335</v>
      </c>
      <c r="F81" t="s">
        <v>3655</v>
      </c>
      <c r="G81" t="s">
        <v>122</v>
      </c>
      <c r="H81">
        <v>583</v>
      </c>
      <c r="I81" s="548">
        <v>30183730</v>
      </c>
      <c r="J81" s="548">
        <v>-5200</v>
      </c>
    </row>
    <row r="82" spans="1:10" x14ac:dyDescent="0.25">
      <c r="C82" s="552" t="s">
        <v>7804</v>
      </c>
      <c r="D82" s="552">
        <v>43748</v>
      </c>
      <c r="E82" s="552">
        <v>43747.861168981479</v>
      </c>
      <c r="F82" t="s">
        <v>3655</v>
      </c>
      <c r="G82" t="s">
        <v>122</v>
      </c>
      <c r="H82">
        <v>583</v>
      </c>
      <c r="I82" s="548">
        <v>30183734</v>
      </c>
      <c r="J82" s="548">
        <v>-4935</v>
      </c>
    </row>
    <row r="83" spans="1:10" x14ac:dyDescent="0.25">
      <c r="C83" s="552" t="s">
        <v>7805</v>
      </c>
      <c r="D83" s="552">
        <v>43746.90121527778</v>
      </c>
      <c r="E83" s="552">
        <v>43746.90121527778</v>
      </c>
      <c r="F83" t="s">
        <v>3655</v>
      </c>
      <c r="G83" t="s">
        <v>122</v>
      </c>
      <c r="H83" t="s">
        <v>122</v>
      </c>
      <c r="I83" s="548">
        <v>1601997</v>
      </c>
      <c r="J83" s="548">
        <v>5735</v>
      </c>
    </row>
    <row r="84" spans="1:10" x14ac:dyDescent="0.25">
      <c r="C84" s="552" t="s">
        <v>7806</v>
      </c>
      <c r="D84" s="552">
        <v>43746.901192129626</v>
      </c>
      <c r="E84" s="552">
        <v>43746.901192129626</v>
      </c>
      <c r="F84" t="s">
        <v>7802</v>
      </c>
      <c r="G84" t="s">
        <v>122</v>
      </c>
      <c r="H84" t="s">
        <v>122</v>
      </c>
      <c r="I84" s="548" t="s">
        <v>122</v>
      </c>
      <c r="J84" s="548">
        <v>-5735</v>
      </c>
    </row>
    <row r="85" spans="1:10" x14ac:dyDescent="0.25">
      <c r="C85" s="552" t="s">
        <v>7807</v>
      </c>
      <c r="D85" s="552">
        <v>43746.865069444444</v>
      </c>
      <c r="E85" s="552">
        <v>43746</v>
      </c>
      <c r="F85" t="s">
        <v>7802</v>
      </c>
      <c r="G85" t="s">
        <v>122</v>
      </c>
      <c r="H85" t="s">
        <v>122</v>
      </c>
      <c r="I85" s="548" t="s">
        <v>122</v>
      </c>
      <c r="J85" s="548">
        <v>5735</v>
      </c>
    </row>
    <row r="86" spans="1:10" x14ac:dyDescent="0.25">
      <c r="C86" s="552" t="s">
        <v>7805</v>
      </c>
      <c r="D86" s="552">
        <v>43745.90084490741</v>
      </c>
      <c r="E86" s="552">
        <v>43745.90084490741</v>
      </c>
      <c r="F86" t="s">
        <v>3655</v>
      </c>
      <c r="G86" t="s">
        <v>122</v>
      </c>
      <c r="H86" t="s">
        <v>122</v>
      </c>
      <c r="I86" s="548">
        <v>1336294</v>
      </c>
      <c r="J86" s="548">
        <v>14851</v>
      </c>
    </row>
    <row r="87" spans="1:10" x14ac:dyDescent="0.25">
      <c r="C87" s="552" t="s">
        <v>7806</v>
      </c>
      <c r="D87" s="552">
        <v>43745.900833333333</v>
      </c>
      <c r="E87" s="552">
        <v>43745.900833333333</v>
      </c>
      <c r="F87" t="s">
        <v>7802</v>
      </c>
      <c r="G87" t="s">
        <v>122</v>
      </c>
      <c r="H87" t="s">
        <v>122</v>
      </c>
      <c r="I87" s="548" t="s">
        <v>122</v>
      </c>
      <c r="J87" s="548">
        <v>-14851</v>
      </c>
    </row>
    <row r="88" spans="1:10" x14ac:dyDescent="0.25">
      <c r="C88" s="552" t="s">
        <v>7807</v>
      </c>
      <c r="D88" s="552">
        <v>43745.86173611111</v>
      </c>
      <c r="E88" s="552">
        <v>43745</v>
      </c>
      <c r="F88" t="s">
        <v>7802</v>
      </c>
      <c r="G88" t="s">
        <v>122</v>
      </c>
      <c r="H88" t="s">
        <v>122</v>
      </c>
      <c r="I88" s="548" t="s">
        <v>122</v>
      </c>
      <c r="J88" s="548">
        <v>14851</v>
      </c>
    </row>
    <row r="89" spans="1:10" x14ac:dyDescent="0.25">
      <c r="B89" t="s">
        <v>7809</v>
      </c>
      <c r="C89" s="552" t="s">
        <v>7807</v>
      </c>
      <c r="D89" s="552">
        <v>43892.863379629627</v>
      </c>
      <c r="E89" s="552">
        <v>43892</v>
      </c>
      <c r="F89" t="s">
        <v>7802</v>
      </c>
      <c r="G89" t="s">
        <v>122</v>
      </c>
      <c r="H89" t="s">
        <v>122</v>
      </c>
      <c r="I89" s="548" t="s">
        <v>122</v>
      </c>
      <c r="J89" s="548">
        <v>-19674</v>
      </c>
    </row>
    <row r="90" spans="1:10" x14ac:dyDescent="0.25">
      <c r="A90" t="s">
        <v>7809</v>
      </c>
      <c r="C90" s="552" t="s">
        <v>7810</v>
      </c>
      <c r="D90" s="552">
        <v>43891.482152777775</v>
      </c>
      <c r="E90" s="552">
        <v>43889.003472222219</v>
      </c>
      <c r="F90" t="s">
        <v>7802</v>
      </c>
      <c r="G90" t="s">
        <v>7810</v>
      </c>
      <c r="H90" t="s">
        <v>122</v>
      </c>
      <c r="I90" s="548" t="s">
        <v>122</v>
      </c>
      <c r="J90" s="548">
        <v>19674</v>
      </c>
    </row>
    <row r="91" spans="1:10" x14ac:dyDescent="0.25">
      <c r="C91" s="552" t="s">
        <v>7807</v>
      </c>
      <c r="D91" s="552">
        <v>43858.901273148149</v>
      </c>
      <c r="E91" s="552">
        <v>43858</v>
      </c>
      <c r="F91" t="s">
        <v>7802</v>
      </c>
      <c r="G91" t="s">
        <v>122</v>
      </c>
      <c r="H91" t="s">
        <v>122</v>
      </c>
      <c r="I91" s="548" t="s">
        <v>122</v>
      </c>
      <c r="J91" s="548">
        <v>-3962</v>
      </c>
    </row>
    <row r="92" spans="1:10" x14ac:dyDescent="0.25">
      <c r="C92" s="552" t="s">
        <v>7807</v>
      </c>
      <c r="D92" s="552">
        <v>43857.888622685183</v>
      </c>
      <c r="E92" s="552">
        <v>43857</v>
      </c>
      <c r="F92" t="s">
        <v>7802</v>
      </c>
      <c r="G92" t="s">
        <v>122</v>
      </c>
      <c r="H92" t="s">
        <v>122</v>
      </c>
      <c r="I92" s="548" t="s">
        <v>122</v>
      </c>
      <c r="J92" s="548">
        <v>-8708</v>
      </c>
    </row>
    <row r="93" spans="1:10" x14ac:dyDescent="0.25">
      <c r="C93" s="552" t="s">
        <v>7810</v>
      </c>
      <c r="D93" s="552">
        <v>43857.507581018515</v>
      </c>
      <c r="E93" s="552">
        <v>43855.003472222219</v>
      </c>
      <c r="F93" t="s">
        <v>7802</v>
      </c>
      <c r="G93" t="s">
        <v>7810</v>
      </c>
      <c r="H93" t="s">
        <v>122</v>
      </c>
      <c r="I93" s="548" t="s">
        <v>122</v>
      </c>
      <c r="J93" s="548">
        <v>3962</v>
      </c>
    </row>
    <row r="94" spans="1:10" x14ac:dyDescent="0.25">
      <c r="C94" s="552" t="s">
        <v>7810</v>
      </c>
      <c r="D94" s="552">
        <v>43857.492939814816</v>
      </c>
      <c r="E94" s="552">
        <v>43854.003472222219</v>
      </c>
      <c r="F94" t="s">
        <v>7802</v>
      </c>
      <c r="G94" t="s">
        <v>7810</v>
      </c>
      <c r="H94" t="s">
        <v>122</v>
      </c>
      <c r="I94" s="548" t="s">
        <v>122</v>
      </c>
      <c r="J94" s="548">
        <v>8708</v>
      </c>
    </row>
    <row r="95" spans="1:10" x14ac:dyDescent="0.25">
      <c r="C95" s="552" t="s">
        <v>7807</v>
      </c>
      <c r="D95" s="552">
        <v>43816.903113425928</v>
      </c>
      <c r="E95" s="552">
        <v>43816</v>
      </c>
      <c r="F95" t="s">
        <v>7802</v>
      </c>
      <c r="G95" t="s">
        <v>122</v>
      </c>
      <c r="H95" t="s">
        <v>122</v>
      </c>
      <c r="I95" s="548" t="s">
        <v>122</v>
      </c>
      <c r="J95" s="548">
        <v>-11483</v>
      </c>
    </row>
    <row r="96" spans="1:10" x14ac:dyDescent="0.25">
      <c r="C96" s="552" t="s">
        <v>7807</v>
      </c>
      <c r="D96" s="552">
        <v>43815.881319444445</v>
      </c>
      <c r="E96" s="552">
        <v>43815</v>
      </c>
      <c r="F96" t="s">
        <v>7802</v>
      </c>
      <c r="G96" t="s">
        <v>122</v>
      </c>
      <c r="H96" t="s">
        <v>122</v>
      </c>
      <c r="I96" s="548" t="s">
        <v>122</v>
      </c>
      <c r="J96" s="548">
        <v>-23040</v>
      </c>
    </row>
    <row r="97" spans="3:10" x14ac:dyDescent="0.25">
      <c r="C97" s="552" t="s">
        <v>7810</v>
      </c>
      <c r="D97" s="552">
        <v>43815.485659722224</v>
      </c>
      <c r="E97" s="552">
        <v>43813.003472222219</v>
      </c>
      <c r="F97" t="s">
        <v>7802</v>
      </c>
      <c r="G97" t="s">
        <v>7810</v>
      </c>
      <c r="H97" t="s">
        <v>122</v>
      </c>
      <c r="I97" s="548" t="s">
        <v>122</v>
      </c>
      <c r="J97" s="548">
        <v>11483</v>
      </c>
    </row>
    <row r="98" spans="3:10" x14ac:dyDescent="0.25">
      <c r="C98" s="552" t="s">
        <v>7810</v>
      </c>
      <c r="D98" s="552">
        <v>43815.473761574074</v>
      </c>
      <c r="E98" s="552">
        <v>43812.003472222219</v>
      </c>
      <c r="F98" t="s">
        <v>7802</v>
      </c>
      <c r="G98" t="s">
        <v>7810</v>
      </c>
      <c r="H98" t="s">
        <v>122</v>
      </c>
      <c r="I98" s="548" t="s">
        <v>122</v>
      </c>
      <c r="J98" s="548">
        <v>12640</v>
      </c>
    </row>
    <row r="99" spans="3:10" x14ac:dyDescent="0.25">
      <c r="C99" s="552" t="s">
        <v>7810</v>
      </c>
      <c r="D99" s="552">
        <v>43812.964942129627</v>
      </c>
      <c r="E99" s="552">
        <v>43812.003472222219</v>
      </c>
      <c r="F99" t="s">
        <v>7802</v>
      </c>
      <c r="G99" t="s">
        <v>7810</v>
      </c>
      <c r="H99" t="s">
        <v>122</v>
      </c>
      <c r="I99" s="548" t="s">
        <v>122</v>
      </c>
      <c r="J99" s="548">
        <v>10400</v>
      </c>
    </row>
    <row r="100" spans="3:10" x14ac:dyDescent="0.25">
      <c r="C100" s="552" t="s">
        <v>7807</v>
      </c>
      <c r="D100" s="552">
        <v>43793.862569444442</v>
      </c>
      <c r="E100" s="552">
        <v>43793</v>
      </c>
      <c r="F100" t="s">
        <v>7802</v>
      </c>
      <c r="G100" t="s">
        <v>122</v>
      </c>
      <c r="H100" t="s">
        <v>122</v>
      </c>
      <c r="I100" s="548" t="s">
        <v>122</v>
      </c>
      <c r="J100" s="548">
        <v>-35796</v>
      </c>
    </row>
    <row r="101" spans="3:10" x14ac:dyDescent="0.25">
      <c r="C101" s="552" t="s">
        <v>7807</v>
      </c>
      <c r="D101" s="552">
        <v>43792.865324074075</v>
      </c>
      <c r="E101" s="552">
        <v>43792</v>
      </c>
      <c r="F101" t="s">
        <v>7802</v>
      </c>
      <c r="G101" t="s">
        <v>122</v>
      </c>
      <c r="H101" t="s">
        <v>122</v>
      </c>
      <c r="I101" s="548" t="s">
        <v>122</v>
      </c>
      <c r="J101" s="548">
        <v>-4600</v>
      </c>
    </row>
    <row r="102" spans="3:10" x14ac:dyDescent="0.25">
      <c r="C102" s="552" t="s">
        <v>7810</v>
      </c>
      <c r="D102" s="552">
        <v>43790.963171296295</v>
      </c>
      <c r="E102" s="552">
        <v>43790.003472222219</v>
      </c>
      <c r="F102" t="s">
        <v>7802</v>
      </c>
      <c r="G102" t="s">
        <v>7810</v>
      </c>
      <c r="H102" t="s">
        <v>122</v>
      </c>
      <c r="I102" s="548" t="s">
        <v>122</v>
      </c>
      <c r="J102" s="548">
        <v>14200</v>
      </c>
    </row>
    <row r="103" spans="3:10" x14ac:dyDescent="0.25">
      <c r="C103" s="552" t="s">
        <v>7810</v>
      </c>
      <c r="D103" s="552">
        <v>43791.310057870367</v>
      </c>
      <c r="E103" s="552">
        <v>43790.003472222219</v>
      </c>
      <c r="F103" t="s">
        <v>7802</v>
      </c>
      <c r="G103" t="s">
        <v>7810</v>
      </c>
      <c r="H103" t="s">
        <v>122</v>
      </c>
      <c r="I103" s="548" t="s">
        <v>122</v>
      </c>
      <c r="J103" s="548">
        <v>7596</v>
      </c>
    </row>
    <row r="104" spans="3:10" x14ac:dyDescent="0.25">
      <c r="C104" s="552" t="s">
        <v>7810</v>
      </c>
      <c r="D104" s="552">
        <v>43790.633761574078</v>
      </c>
      <c r="E104" s="552">
        <v>43790.003472222219</v>
      </c>
      <c r="F104" t="s">
        <v>7802</v>
      </c>
      <c r="G104" t="s">
        <v>7810</v>
      </c>
      <c r="H104" t="s">
        <v>122</v>
      </c>
      <c r="I104" s="548" t="s">
        <v>122</v>
      </c>
      <c r="J104" s="548">
        <v>14000</v>
      </c>
    </row>
    <row r="105" spans="3:10" x14ac:dyDescent="0.25">
      <c r="C105" s="552" t="s">
        <v>7810</v>
      </c>
      <c r="D105" s="552">
        <v>43790.299016203702</v>
      </c>
      <c r="E105" s="552">
        <v>43789.003472222219</v>
      </c>
      <c r="F105" t="s">
        <v>7802</v>
      </c>
      <c r="G105" t="s">
        <v>7810</v>
      </c>
      <c r="H105" t="s">
        <v>122</v>
      </c>
      <c r="I105" s="548" t="s">
        <v>122</v>
      </c>
      <c r="J105" s="548">
        <v>4600</v>
      </c>
    </row>
    <row r="106" spans="3:10" x14ac:dyDescent="0.25">
      <c r="C106" s="552" t="s">
        <v>7807</v>
      </c>
      <c r="D106" s="552">
        <v>43767.866944444446</v>
      </c>
      <c r="E106" s="552">
        <v>43767</v>
      </c>
      <c r="F106" t="s">
        <v>7802</v>
      </c>
      <c r="G106" t="s">
        <v>122</v>
      </c>
      <c r="H106" t="s">
        <v>122</v>
      </c>
      <c r="I106" s="548" t="s">
        <v>122</v>
      </c>
      <c r="J106" s="548">
        <v>-1390</v>
      </c>
    </row>
    <row r="107" spans="3:10" x14ac:dyDescent="0.25">
      <c r="C107" s="552" t="s">
        <v>7807</v>
      </c>
      <c r="D107" s="552">
        <v>43766.868495370371</v>
      </c>
      <c r="E107" s="552">
        <v>43766</v>
      </c>
      <c r="F107" t="s">
        <v>7802</v>
      </c>
      <c r="G107" t="s">
        <v>122</v>
      </c>
      <c r="H107" t="s">
        <v>122</v>
      </c>
      <c r="I107" s="548" t="s">
        <v>122</v>
      </c>
      <c r="J107" s="548">
        <v>-16461</v>
      </c>
    </row>
    <row r="108" spans="3:10" x14ac:dyDescent="0.25">
      <c r="C108" s="552" t="s">
        <v>7810</v>
      </c>
      <c r="D108" s="552">
        <v>43764.654976851853</v>
      </c>
      <c r="E108" s="552">
        <v>43764.003472222219</v>
      </c>
      <c r="F108" t="s">
        <v>7802</v>
      </c>
      <c r="G108" t="s">
        <v>7810</v>
      </c>
      <c r="H108" t="s">
        <v>122</v>
      </c>
      <c r="I108" s="548" t="s">
        <v>122</v>
      </c>
      <c r="J108" s="548">
        <v>1390</v>
      </c>
    </row>
    <row r="109" spans="3:10" x14ac:dyDescent="0.25">
      <c r="C109" s="552" t="s">
        <v>7810</v>
      </c>
      <c r="D109" s="552">
        <v>43763.965324074074</v>
      </c>
      <c r="E109" s="552">
        <v>43763.003472222219</v>
      </c>
      <c r="F109" t="s">
        <v>7802</v>
      </c>
      <c r="G109" t="s">
        <v>7810</v>
      </c>
      <c r="H109" t="s">
        <v>122</v>
      </c>
      <c r="I109" s="548" t="s">
        <v>122</v>
      </c>
      <c r="J109" s="548">
        <v>3400</v>
      </c>
    </row>
    <row r="110" spans="3:10" x14ac:dyDescent="0.25">
      <c r="C110" s="552" t="s">
        <v>7810</v>
      </c>
      <c r="D110" s="552">
        <v>43764.307511574072</v>
      </c>
      <c r="E110" s="552">
        <v>43763.003472222219</v>
      </c>
      <c r="F110" t="s">
        <v>7802</v>
      </c>
      <c r="G110" t="s">
        <v>7810</v>
      </c>
      <c r="H110" t="s">
        <v>122</v>
      </c>
      <c r="I110" s="548" t="s">
        <v>122</v>
      </c>
      <c r="J110" s="548">
        <v>13061</v>
      </c>
    </row>
    <row r="111" spans="3:10" x14ac:dyDescent="0.25">
      <c r="C111" s="552" t="s">
        <v>7807</v>
      </c>
      <c r="D111" s="552">
        <v>43746.865069444444</v>
      </c>
      <c r="E111" s="552">
        <v>43746</v>
      </c>
      <c r="F111" t="s">
        <v>7802</v>
      </c>
      <c r="G111" t="s">
        <v>122</v>
      </c>
      <c r="H111" t="s">
        <v>122</v>
      </c>
      <c r="I111" s="548" t="s">
        <v>122</v>
      </c>
      <c r="J111" s="548">
        <v>-5735</v>
      </c>
    </row>
    <row r="112" spans="3:10" x14ac:dyDescent="0.25">
      <c r="C112" s="552" t="s">
        <v>7807</v>
      </c>
      <c r="D112" s="552">
        <v>43745.86173611111</v>
      </c>
      <c r="E112" s="552">
        <v>43745</v>
      </c>
      <c r="F112" t="s">
        <v>7802</v>
      </c>
      <c r="G112" t="s">
        <v>122</v>
      </c>
      <c r="H112" t="s">
        <v>122</v>
      </c>
      <c r="I112" s="548" t="s">
        <v>122</v>
      </c>
      <c r="J112" s="548">
        <v>-14851</v>
      </c>
    </row>
    <row r="113" spans="3:10" x14ac:dyDescent="0.25">
      <c r="C113" s="552" t="s">
        <v>7810</v>
      </c>
      <c r="D113" s="552">
        <v>43743.637789351851</v>
      </c>
      <c r="E113" s="552">
        <v>43743.003472222219</v>
      </c>
      <c r="F113" t="s">
        <v>7802</v>
      </c>
      <c r="G113" t="s">
        <v>7810</v>
      </c>
      <c r="H113" t="s">
        <v>122</v>
      </c>
      <c r="I113" s="548" t="s">
        <v>122</v>
      </c>
      <c r="J113" s="548">
        <v>5735</v>
      </c>
    </row>
    <row r="114" spans="3:10" x14ac:dyDescent="0.25">
      <c r="C114" s="552" t="s">
        <v>7810</v>
      </c>
      <c r="D114" s="552">
        <v>43742.963750000003</v>
      </c>
      <c r="E114" s="552">
        <v>43742.003472222219</v>
      </c>
      <c r="F114" t="s">
        <v>7802</v>
      </c>
      <c r="G114" t="s">
        <v>7810</v>
      </c>
      <c r="H114" t="s">
        <v>122</v>
      </c>
      <c r="I114" s="548" t="s">
        <v>122</v>
      </c>
      <c r="J114" s="548">
        <v>4627</v>
      </c>
    </row>
    <row r="115" spans="3:10" x14ac:dyDescent="0.25">
      <c r="C115" s="552" t="s">
        <v>7810</v>
      </c>
      <c r="D115" s="552">
        <v>43742.967442129629</v>
      </c>
      <c r="E115" s="552">
        <v>43742.003472222219</v>
      </c>
      <c r="F115" t="s">
        <v>7802</v>
      </c>
      <c r="G115" t="s">
        <v>7810</v>
      </c>
      <c r="H115" t="s">
        <v>122</v>
      </c>
      <c r="I115" s="548" t="s">
        <v>122</v>
      </c>
      <c r="J115" s="548">
        <v>4400</v>
      </c>
    </row>
    <row r="116" spans="3:10" x14ac:dyDescent="0.25">
      <c r="C116" s="552" t="s">
        <v>7810</v>
      </c>
      <c r="D116" s="552">
        <v>43742.967453703706</v>
      </c>
      <c r="E116" s="552">
        <v>43742.003472222219</v>
      </c>
      <c r="F116" t="s">
        <v>7802</v>
      </c>
      <c r="G116" t="s">
        <v>7810</v>
      </c>
      <c r="H116" t="s">
        <v>122</v>
      </c>
      <c r="I116" s="548" t="s">
        <v>122</v>
      </c>
      <c r="J116" s="548">
        <v>-4627</v>
      </c>
    </row>
    <row r="117" spans="3:10" x14ac:dyDescent="0.25">
      <c r="C117" s="552" t="s">
        <v>7810</v>
      </c>
      <c r="D117" s="552">
        <v>43743.304988425924</v>
      </c>
      <c r="E117" s="552">
        <v>43742.003472222219</v>
      </c>
      <c r="F117" t="s">
        <v>7802</v>
      </c>
      <c r="G117" t="s">
        <v>7810</v>
      </c>
      <c r="H117" t="s">
        <v>122</v>
      </c>
      <c r="I117" s="548" t="s">
        <v>122</v>
      </c>
      <c r="J117" s="548">
        <v>10451</v>
      </c>
    </row>
    <row r="118" spans="3:10" x14ac:dyDescent="0.25">
      <c r="C118" s="552"/>
      <c r="D118" s="552"/>
      <c r="I118" s="548"/>
      <c r="J118" t="s">
        <v>8147</v>
      </c>
    </row>
  </sheetData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9971E-E0CA-4A17-A1D0-6727B79F7AC1}">
  <sheetPr codeName="Sheet20"/>
  <dimension ref="A1:K24"/>
  <sheetViews>
    <sheetView workbookViewId="0">
      <selection activeCell="C11" sqref="C11"/>
    </sheetView>
  </sheetViews>
  <sheetFormatPr defaultColWidth="8.7109375" defaultRowHeight="15" x14ac:dyDescent="0.25"/>
  <cols>
    <col min="1" max="1" width="9.28515625" style="266" customWidth="1"/>
    <col min="2" max="2" width="39.28515625" style="266" customWidth="1"/>
    <col min="3" max="3" width="9.5703125" style="266" customWidth="1"/>
    <col min="4" max="4" width="6.5703125" style="266" customWidth="1"/>
    <col min="5" max="5" width="9.5703125" style="266" customWidth="1"/>
    <col min="6" max="6" width="16.5703125" style="266" customWidth="1"/>
    <col min="7" max="7" width="12.42578125" style="266" customWidth="1"/>
    <col min="8" max="8" width="9.5703125" style="266" customWidth="1"/>
    <col min="9" max="16384" width="8.7109375" style="266"/>
  </cols>
  <sheetData>
    <row r="1" spans="1:11" ht="23.25" x14ac:dyDescent="0.35">
      <c r="A1" s="519" t="s">
        <v>3523</v>
      </c>
      <c r="B1" s="520"/>
      <c r="C1" s="520"/>
      <c r="D1" s="520"/>
      <c r="E1" s="520"/>
      <c r="F1" s="520"/>
      <c r="G1" s="520"/>
      <c r="H1" s="520"/>
      <c r="I1" s="520"/>
    </row>
    <row r="2" spans="1:11" ht="23.25" x14ac:dyDescent="0.35">
      <c r="A2" s="519" t="s">
        <v>3524</v>
      </c>
      <c r="B2" s="520"/>
      <c r="C2" s="520"/>
      <c r="D2" s="520"/>
      <c r="E2" s="520"/>
      <c r="F2" s="520"/>
      <c r="G2" s="520"/>
      <c r="H2" s="520"/>
      <c r="I2" s="520"/>
    </row>
    <row r="3" spans="1:11" ht="15.75" x14ac:dyDescent="0.25">
      <c r="A3" s="521" t="s">
        <v>3525</v>
      </c>
      <c r="B3" s="528">
        <f ca="1">TODAY()</f>
        <v>43945</v>
      </c>
      <c r="C3" s="522"/>
      <c r="D3" s="522"/>
      <c r="E3" s="522"/>
      <c r="F3" s="522"/>
      <c r="G3" s="522"/>
      <c r="H3" s="522"/>
      <c r="I3" s="522"/>
      <c r="J3" s="522"/>
      <c r="K3" s="522"/>
    </row>
    <row r="4" spans="1:11" ht="15.75" x14ac:dyDescent="0.25">
      <c r="A4" s="522"/>
      <c r="B4" s="522"/>
      <c r="C4" s="522"/>
      <c r="D4" s="522"/>
      <c r="E4" s="522"/>
      <c r="F4" s="522"/>
      <c r="G4" s="1065" t="s">
        <v>3526</v>
      </c>
      <c r="H4" s="1066"/>
      <c r="I4" s="1067"/>
      <c r="J4" s="522"/>
      <c r="K4" s="522"/>
    </row>
    <row r="5" spans="1:11" ht="45.6" customHeight="1" x14ac:dyDescent="0.25">
      <c r="A5" s="530" t="s">
        <v>3527</v>
      </c>
      <c r="B5" s="530" t="s">
        <v>3528</v>
      </c>
      <c r="C5" s="530" t="s">
        <v>3161</v>
      </c>
      <c r="D5" s="530" t="s">
        <v>3529</v>
      </c>
      <c r="E5" s="530" t="s">
        <v>3530</v>
      </c>
      <c r="F5" s="530" t="s">
        <v>3100</v>
      </c>
      <c r="G5" s="529" t="s">
        <v>3551</v>
      </c>
      <c r="H5" s="531" t="s">
        <v>3552</v>
      </c>
      <c r="I5" s="529" t="s">
        <v>3553</v>
      </c>
      <c r="J5" s="523" t="s">
        <v>3531</v>
      </c>
      <c r="K5" s="523"/>
    </row>
    <row r="6" spans="1:11" ht="15.75" x14ac:dyDescent="0.25">
      <c r="A6" s="538">
        <v>54049</v>
      </c>
      <c r="B6" s="538" t="str">
        <f>IFERROR(VLOOKUP(A6,Database!A:B,2,FALSE),"FG not Found")</f>
        <v>COLOR BLUE #1 FD&amp;C GRANULAR</v>
      </c>
      <c r="C6" s="539">
        <v>6091.48</v>
      </c>
      <c r="D6" s="538" t="s">
        <v>3539</v>
      </c>
      <c r="E6" s="540">
        <v>44166</v>
      </c>
      <c r="F6" s="541" t="s">
        <v>3537</v>
      </c>
      <c r="G6" s="541" t="s">
        <v>3536</v>
      </c>
      <c r="H6" s="541"/>
      <c r="I6" s="541">
        <v>5000</v>
      </c>
      <c r="J6" s="522" t="s">
        <v>3538</v>
      </c>
      <c r="K6" s="522"/>
    </row>
    <row r="7" spans="1:11" ht="15.75" x14ac:dyDescent="0.25">
      <c r="A7" s="532">
        <v>54055</v>
      </c>
      <c r="B7" s="532" t="str">
        <f>IFERROR(VLOOKUP(A7,Database!A:B,2,FALSE),"FG not Found")</f>
        <v>VINEGAR CIDER 50 GRAIN</v>
      </c>
      <c r="C7" s="532">
        <v>947.63</v>
      </c>
      <c r="D7" s="532" t="s">
        <v>3090</v>
      </c>
      <c r="E7" s="533">
        <v>42684</v>
      </c>
      <c r="F7" s="534" t="s">
        <v>3537</v>
      </c>
      <c r="G7" s="535" t="s">
        <v>3550</v>
      </c>
      <c r="H7" s="535" t="s">
        <v>3554</v>
      </c>
      <c r="I7" s="535">
        <v>939</v>
      </c>
      <c r="J7" s="522" t="s">
        <v>3538</v>
      </c>
      <c r="K7" s="522"/>
    </row>
    <row r="8" spans="1:11" ht="15.75" x14ac:dyDescent="0.25">
      <c r="A8" s="538">
        <v>54080</v>
      </c>
      <c r="B8" s="538" t="str">
        <f>IFERROR(VLOOKUP(A8,Database!A:B,2,FALSE),"FG not Found")</f>
        <v>COLOR CARAMEL AP 100</v>
      </c>
      <c r="C8" s="538">
        <v>23320</v>
      </c>
      <c r="D8" s="538" t="s">
        <v>3540</v>
      </c>
      <c r="E8" s="540"/>
      <c r="F8" s="541" t="s">
        <v>3543</v>
      </c>
      <c r="G8" s="541" t="s">
        <v>3555</v>
      </c>
      <c r="H8" s="541" t="s">
        <v>3556</v>
      </c>
      <c r="I8" s="541">
        <v>29330</v>
      </c>
      <c r="J8" s="522" t="s">
        <v>3538</v>
      </c>
      <c r="K8" s="522"/>
    </row>
    <row r="9" spans="1:11" ht="15.75" x14ac:dyDescent="0.25">
      <c r="A9" s="532">
        <v>54090</v>
      </c>
      <c r="B9" s="532" t="str">
        <f>IFERROR(VLOOKUP(A9,Database!A:B,2,FALSE),"FG not Found")</f>
        <v>ALLSPICE</v>
      </c>
      <c r="C9" s="532">
        <v>24.91</v>
      </c>
      <c r="D9" s="532" t="s">
        <v>3090</v>
      </c>
      <c r="E9" s="536">
        <v>42161</v>
      </c>
      <c r="F9" s="534" t="s">
        <v>3544</v>
      </c>
      <c r="G9" s="535" t="s">
        <v>3557</v>
      </c>
      <c r="H9" s="535"/>
      <c r="I9" s="535">
        <v>25</v>
      </c>
      <c r="J9" s="522" t="s">
        <v>3538</v>
      </c>
      <c r="K9" s="522"/>
    </row>
    <row r="10" spans="1:11" ht="15.75" x14ac:dyDescent="0.25">
      <c r="A10" s="538">
        <v>54096</v>
      </c>
      <c r="B10" s="538" t="str">
        <f>IFERROR(VLOOKUP(A10,Database!A:B,2,FALSE),"FG not Found")</f>
        <v>CINN CLOVES W DEXTROSE 493-85F</v>
      </c>
      <c r="C10" s="538">
        <v>316.5</v>
      </c>
      <c r="D10" s="538" t="s">
        <v>3090</v>
      </c>
      <c r="E10" s="542">
        <v>41912</v>
      </c>
      <c r="F10" s="541" t="s">
        <v>3545</v>
      </c>
      <c r="G10" s="541" t="s">
        <v>3558</v>
      </c>
      <c r="H10" s="541" t="s">
        <v>3559</v>
      </c>
      <c r="I10" s="541">
        <v>318.5</v>
      </c>
      <c r="J10" s="522" t="s">
        <v>3538</v>
      </c>
      <c r="K10" s="522"/>
    </row>
    <row r="11" spans="1:11" ht="15.75" x14ac:dyDescent="0.25">
      <c r="A11" s="532">
        <v>54136</v>
      </c>
      <c r="B11" s="532" t="str">
        <f>IFERROR(VLOOKUP(A11,Database!A:B,2,FALSE),"FG not Found")</f>
        <v>COCOA NATURAL POWDER 11-N-003</v>
      </c>
      <c r="C11" s="532">
        <v>16271.47</v>
      </c>
      <c r="D11" s="532" t="s">
        <v>3090</v>
      </c>
      <c r="E11" s="533"/>
      <c r="F11" s="534" t="s">
        <v>3537</v>
      </c>
      <c r="G11" s="535" t="s">
        <v>3560</v>
      </c>
      <c r="H11" s="535" t="s">
        <v>3561</v>
      </c>
      <c r="I11" s="535">
        <v>2522</v>
      </c>
      <c r="J11" s="522" t="s">
        <v>3538</v>
      </c>
      <c r="K11" s="522"/>
    </row>
    <row r="12" spans="1:11" ht="15.75" x14ac:dyDescent="0.25">
      <c r="A12" s="538">
        <v>54150</v>
      </c>
      <c r="B12" s="538" t="str">
        <f>IFERROR(VLOOKUP(A12,Database!A:B,2,FALSE),"FG not Found")</f>
        <v>LIME JCONC 59 DEG</v>
      </c>
      <c r="C12" s="538">
        <v>1726</v>
      </c>
      <c r="D12" s="538" t="s">
        <v>3090</v>
      </c>
      <c r="E12" s="540"/>
      <c r="F12" s="541" t="s">
        <v>3546</v>
      </c>
      <c r="G12" s="541" t="s">
        <v>3563</v>
      </c>
      <c r="H12" s="541" t="s">
        <v>3562</v>
      </c>
      <c r="I12" s="541">
        <v>1847</v>
      </c>
      <c r="J12" s="522" t="s">
        <v>3538</v>
      </c>
      <c r="K12" s="522"/>
    </row>
    <row r="13" spans="1:11" ht="15.75" x14ac:dyDescent="0.25">
      <c r="A13" s="532">
        <v>54202</v>
      </c>
      <c r="B13" s="532" t="str">
        <f>IFERROR(VLOOKUP(A13,Database!A:B,2,FALSE),"FG not Found")</f>
        <v>DISODIUM PHOSPHATE BUFFER</v>
      </c>
      <c r="C13" s="532">
        <v>10462.34</v>
      </c>
      <c r="D13" s="532" t="s">
        <v>3541</v>
      </c>
      <c r="E13" s="533">
        <v>42973</v>
      </c>
      <c r="F13" s="534" t="s">
        <v>3537</v>
      </c>
      <c r="G13" s="535" t="s">
        <v>3564</v>
      </c>
      <c r="H13" s="535"/>
      <c r="I13" s="535">
        <v>8000</v>
      </c>
      <c r="J13" s="522" t="s">
        <v>3538</v>
      </c>
      <c r="K13" s="522"/>
    </row>
    <row r="14" spans="1:11" ht="15.75" x14ac:dyDescent="0.25">
      <c r="A14" s="538">
        <v>54272</v>
      </c>
      <c r="B14" s="538" t="str">
        <f>IFERROR(VLOOKUP(A14,Database!A:B,2,FALSE),"FG not Found")</f>
        <v>MAYONNAISE 692470</v>
      </c>
      <c r="C14" s="538">
        <v>10920</v>
      </c>
      <c r="D14" s="538" t="s">
        <v>3090</v>
      </c>
      <c r="E14" s="539"/>
      <c r="F14" s="541" t="s">
        <v>3547</v>
      </c>
      <c r="G14" s="541" t="s">
        <v>3565</v>
      </c>
      <c r="H14" s="541"/>
      <c r="I14" s="541">
        <v>10920</v>
      </c>
      <c r="J14" s="522" t="s">
        <v>3538</v>
      </c>
      <c r="K14" s="522"/>
    </row>
    <row r="15" spans="1:11" ht="15.75" x14ac:dyDescent="0.25">
      <c r="A15" s="532">
        <v>54349</v>
      </c>
      <c r="B15" s="532" t="str">
        <f>IFERROR(VLOOKUP(A15,Database!A:B,2,FALSE),"FG not Found")</f>
        <v>GUM XANTHAN KELTROL F</v>
      </c>
      <c r="C15" s="532">
        <v>59.02</v>
      </c>
      <c r="D15" s="532" t="s">
        <v>3090</v>
      </c>
      <c r="E15" s="533">
        <v>43344</v>
      </c>
      <c r="F15" s="534" t="s">
        <v>3544</v>
      </c>
      <c r="G15" s="537" t="s">
        <v>3567</v>
      </c>
      <c r="H15" s="535" t="s">
        <v>3568</v>
      </c>
      <c r="I15" s="535">
        <v>60</v>
      </c>
      <c r="J15" s="522" t="s">
        <v>3538</v>
      </c>
      <c r="K15" s="522"/>
    </row>
    <row r="16" spans="1:11" ht="15.75" x14ac:dyDescent="0.25">
      <c r="A16" s="538">
        <v>54391</v>
      </c>
      <c r="B16" s="538" t="str">
        <f>IFERROR(VLOOKUP(A16,Database!A:B,2,FALSE),"FG not Found")</f>
        <v>WINE PORT KOSHER</v>
      </c>
      <c r="C16" s="538">
        <v>127686</v>
      </c>
      <c r="D16" s="538" t="s">
        <v>3542</v>
      </c>
      <c r="E16" s="540"/>
      <c r="F16" s="541" t="s">
        <v>3548</v>
      </c>
      <c r="G16" s="541" t="s">
        <v>3566</v>
      </c>
      <c r="H16" s="541"/>
      <c r="I16" s="541">
        <v>217724</v>
      </c>
      <c r="J16" s="522" t="s">
        <v>3538</v>
      </c>
      <c r="K16" s="522"/>
    </row>
    <row r="17" spans="1:11" ht="15.75" x14ac:dyDescent="0.25">
      <c r="A17" s="532">
        <v>54458</v>
      </c>
      <c r="B17" s="532" t="str">
        <f>IFERROR(VLOOKUP(A17,Database!A:B,2,FALSE),"FG not Found")</f>
        <v>SPEARMINT OIL NAT</v>
      </c>
      <c r="C17" s="532">
        <v>660.76</v>
      </c>
      <c r="D17" s="532" t="s">
        <v>3540</v>
      </c>
      <c r="E17" s="533">
        <v>43171</v>
      </c>
      <c r="F17" s="534" t="s">
        <v>3549</v>
      </c>
      <c r="G17" s="535" t="s">
        <v>3557</v>
      </c>
      <c r="H17" s="535"/>
      <c r="I17" s="535">
        <v>383.5</v>
      </c>
      <c r="J17" s="522" t="s">
        <v>3538</v>
      </c>
      <c r="K17" s="522"/>
    </row>
    <row r="18" spans="1:11" ht="15.75" x14ac:dyDescent="0.25">
      <c r="A18" s="522" t="s">
        <v>3532</v>
      </c>
      <c r="B18" s="527" t="s">
        <v>3534</v>
      </c>
      <c r="C18" s="1068"/>
      <c r="D18" s="1068"/>
      <c r="E18" s="1068"/>
      <c r="F18" s="522"/>
      <c r="G18" s="522"/>
      <c r="H18" s="522"/>
      <c r="I18" s="522"/>
      <c r="J18" s="522"/>
      <c r="K18" s="522"/>
    </row>
    <row r="19" spans="1:11" ht="15.75" x14ac:dyDescent="0.25">
      <c r="A19" s="521"/>
      <c r="B19" s="527" t="s">
        <v>3535</v>
      </c>
      <c r="C19" s="522"/>
      <c r="D19" s="522"/>
      <c r="E19" s="522"/>
      <c r="F19" s="522"/>
      <c r="G19" s="522"/>
      <c r="H19" s="522"/>
      <c r="I19" s="522"/>
      <c r="J19" s="522"/>
      <c r="K19" s="522"/>
    </row>
    <row r="20" spans="1:11" ht="15.75" x14ac:dyDescent="0.25">
      <c r="A20" s="524" t="s">
        <v>3533</v>
      </c>
      <c r="B20" s="525"/>
      <c r="C20" s="525"/>
      <c r="D20" s="525"/>
      <c r="E20" s="525"/>
      <c r="F20" s="525"/>
      <c r="G20" s="525"/>
      <c r="H20" s="525"/>
      <c r="I20" s="525"/>
      <c r="J20" s="522"/>
      <c r="K20" s="522"/>
    </row>
    <row r="21" spans="1:11" ht="15.75" x14ac:dyDescent="0.25">
      <c r="A21" s="524"/>
      <c r="B21" s="525"/>
      <c r="C21" s="525"/>
      <c r="D21" s="525"/>
      <c r="E21" s="525"/>
      <c r="F21" s="525"/>
      <c r="G21" s="525"/>
      <c r="H21" s="525"/>
      <c r="I21" s="525"/>
      <c r="J21" s="522"/>
      <c r="K21" s="522"/>
    </row>
    <row r="22" spans="1:11" ht="15.75" x14ac:dyDescent="0.25">
      <c r="A22" s="522"/>
      <c r="B22" s="522"/>
      <c r="C22" s="522"/>
      <c r="D22" s="522"/>
      <c r="E22" s="522"/>
      <c r="F22" s="522"/>
      <c r="G22" s="522"/>
      <c r="H22" s="522"/>
      <c r="I22" s="522"/>
      <c r="J22" s="522"/>
      <c r="K22" s="522"/>
    </row>
    <row r="23" spans="1:11" ht="15.75" x14ac:dyDescent="0.25">
      <c r="A23" s="522"/>
      <c r="B23" s="526"/>
      <c r="C23" s="522"/>
      <c r="D23" s="522"/>
      <c r="E23" s="522"/>
      <c r="F23" s="522"/>
      <c r="G23" s="522"/>
      <c r="H23" s="522"/>
      <c r="I23" s="522"/>
      <c r="J23" s="522"/>
      <c r="K23" s="522"/>
    </row>
    <row r="24" spans="1:11" ht="15.75" x14ac:dyDescent="0.25">
      <c r="A24" s="522"/>
      <c r="B24" s="522"/>
      <c r="C24" s="522"/>
      <c r="D24" s="522"/>
      <c r="E24" s="522"/>
      <c r="F24" s="522"/>
      <c r="G24" s="522"/>
      <c r="H24" s="522"/>
      <c r="I24" s="522"/>
      <c r="J24" s="522"/>
      <c r="K24" s="522"/>
    </row>
  </sheetData>
  <sheetProtection algorithmName="SHA-512" hashValue="h+xuJBtYCxK8k33r8b2HluyivXKqnnsdxq9LrxYmS/eRnGKhUL64gQe1yXYId5Q30Gl/zYPJRHP69IKQZyKNQg==" saltValue="wLqKWepJRmBb5xdjWvAZNg==" spinCount="100000" sheet="1" objects="1" scenarios="1"/>
  <mergeCells count="2">
    <mergeCell ref="G4:I4"/>
    <mergeCell ref="C18:E18"/>
  </mergeCells>
  <pageMargins left="0.25" right="0.25" top="0.75" bottom="0.75" header="0.3" footer="0.3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40CA0-7CA2-407F-B6DF-3ED829CC9453}">
  <sheetPr codeName="Sheet14"/>
  <dimension ref="A16:N68"/>
  <sheetViews>
    <sheetView workbookViewId="0">
      <selection activeCell="C10" sqref="C10"/>
    </sheetView>
  </sheetViews>
  <sheetFormatPr defaultRowHeight="15" x14ac:dyDescent="0.25"/>
  <cols>
    <col min="4" max="4" width="13.85546875" customWidth="1"/>
    <col min="5" max="5" width="14.5703125" customWidth="1"/>
  </cols>
  <sheetData>
    <row r="16" spans="1:14" x14ac:dyDescent="0.25">
      <c r="A16" s="570"/>
      <c r="F16" s="645"/>
      <c r="M16" s="645"/>
      <c r="N16" s="645"/>
    </row>
    <row r="17" spans="1:14" x14ac:dyDescent="0.25">
      <c r="F17" s="645"/>
      <c r="M17" s="645"/>
      <c r="N17" s="645"/>
    </row>
    <row r="18" spans="1:14" x14ac:dyDescent="0.25">
      <c r="F18" s="645"/>
      <c r="M18" s="645"/>
      <c r="N18" s="645"/>
    </row>
    <row r="19" spans="1:14" x14ac:dyDescent="0.25">
      <c r="F19" s="645"/>
      <c r="M19" s="645"/>
      <c r="N19" s="645"/>
    </row>
    <row r="21" spans="1:14" x14ac:dyDescent="0.25">
      <c r="F21" s="645"/>
      <c r="M21" s="645"/>
      <c r="N21" s="645"/>
    </row>
    <row r="23" spans="1:14" x14ac:dyDescent="0.25">
      <c r="A23" s="570"/>
      <c r="F23" s="645"/>
      <c r="M23" s="645"/>
      <c r="N23" s="645"/>
    </row>
    <row r="25" spans="1:14" x14ac:dyDescent="0.25">
      <c r="A25" s="570"/>
      <c r="F25" s="645"/>
      <c r="M25" s="645"/>
      <c r="N25" s="645"/>
    </row>
    <row r="26" spans="1:14" x14ac:dyDescent="0.25">
      <c r="F26" s="645"/>
      <c r="M26" s="645"/>
      <c r="N26" s="645"/>
    </row>
    <row r="28" spans="1:14" x14ac:dyDescent="0.25">
      <c r="F28" s="645"/>
      <c r="M28" s="645"/>
      <c r="N28" s="645"/>
    </row>
    <row r="29" spans="1:14" x14ac:dyDescent="0.25">
      <c r="F29" s="645"/>
      <c r="M29" s="645"/>
      <c r="N29" s="645"/>
    </row>
    <row r="31" spans="1:14" x14ac:dyDescent="0.25">
      <c r="F31" s="645"/>
      <c r="M31" s="645"/>
      <c r="N31" s="645"/>
    </row>
    <row r="32" spans="1:14" x14ac:dyDescent="0.25">
      <c r="F32" s="645"/>
      <c r="M32" s="645"/>
      <c r="N32" s="645"/>
    </row>
    <row r="33" spans="1:14" x14ac:dyDescent="0.25">
      <c r="F33" s="645"/>
      <c r="M33" s="645"/>
      <c r="N33" s="645"/>
    </row>
    <row r="35" spans="1:14" x14ac:dyDescent="0.25">
      <c r="F35" s="645"/>
      <c r="M35" s="645"/>
      <c r="N35" s="645"/>
    </row>
    <row r="36" spans="1:14" x14ac:dyDescent="0.25">
      <c r="F36" s="645"/>
      <c r="M36" s="645"/>
      <c r="N36" s="645"/>
    </row>
    <row r="38" spans="1:14" x14ac:dyDescent="0.25">
      <c r="F38" s="645"/>
      <c r="M38" s="645"/>
      <c r="N38" s="645"/>
    </row>
    <row r="39" spans="1:14" x14ac:dyDescent="0.25">
      <c r="F39" s="645"/>
      <c r="M39" s="645"/>
      <c r="N39" s="645"/>
    </row>
    <row r="40" spans="1:14" x14ac:dyDescent="0.25">
      <c r="F40" s="645"/>
      <c r="M40" s="645"/>
      <c r="N40" s="645"/>
    </row>
    <row r="42" spans="1:14" x14ac:dyDescent="0.25">
      <c r="F42" s="645"/>
      <c r="M42" s="645"/>
      <c r="N42" s="645"/>
    </row>
    <row r="44" spans="1:14" x14ac:dyDescent="0.25">
      <c r="A44" s="570"/>
      <c r="F44" s="645"/>
      <c r="M44" s="645"/>
      <c r="N44" s="645"/>
    </row>
    <row r="45" spans="1:14" x14ac:dyDescent="0.25">
      <c r="F45" s="645"/>
      <c r="M45" s="645"/>
      <c r="N45" s="645"/>
    </row>
    <row r="46" spans="1:14" x14ac:dyDescent="0.25">
      <c r="F46" s="645"/>
      <c r="M46" s="645"/>
      <c r="N46" s="645"/>
    </row>
    <row r="47" spans="1:14" x14ac:dyDescent="0.25">
      <c r="F47" s="645"/>
      <c r="M47" s="645"/>
      <c r="N47" s="645"/>
    </row>
    <row r="49" spans="6:14" x14ac:dyDescent="0.25">
      <c r="F49" s="645"/>
      <c r="M49" s="645"/>
      <c r="N49" s="645"/>
    </row>
    <row r="50" spans="6:14" x14ac:dyDescent="0.25">
      <c r="F50" s="645"/>
      <c r="M50" s="645"/>
      <c r="N50" s="645"/>
    </row>
    <row r="51" spans="6:14" x14ac:dyDescent="0.25">
      <c r="F51" s="645"/>
      <c r="M51" s="645"/>
      <c r="N51" s="645"/>
    </row>
    <row r="52" spans="6:14" x14ac:dyDescent="0.25">
      <c r="F52" s="645"/>
      <c r="M52" s="645"/>
      <c r="N52" s="645"/>
    </row>
    <row r="53" spans="6:14" x14ac:dyDescent="0.25">
      <c r="F53" s="645"/>
      <c r="M53" s="645"/>
      <c r="N53" s="645"/>
    </row>
    <row r="54" spans="6:14" x14ac:dyDescent="0.25">
      <c r="F54" s="645"/>
      <c r="M54" s="645"/>
      <c r="N54" s="645"/>
    </row>
    <row r="55" spans="6:14" x14ac:dyDescent="0.25">
      <c r="F55" s="645"/>
      <c r="M55" s="645"/>
      <c r="N55" s="645"/>
    </row>
    <row r="57" spans="6:14" x14ac:dyDescent="0.25">
      <c r="F57" s="645"/>
      <c r="M57" s="645"/>
      <c r="N57" s="645"/>
    </row>
    <row r="58" spans="6:14" x14ac:dyDescent="0.25">
      <c r="F58" s="645"/>
      <c r="M58" s="645"/>
      <c r="N58" s="645"/>
    </row>
    <row r="59" spans="6:14" x14ac:dyDescent="0.25">
      <c r="F59" s="645"/>
      <c r="M59" s="645"/>
      <c r="N59" s="645"/>
    </row>
    <row r="60" spans="6:14" x14ac:dyDescent="0.25">
      <c r="F60" s="645"/>
      <c r="M60" s="645"/>
      <c r="N60" s="645"/>
    </row>
    <row r="61" spans="6:14" x14ac:dyDescent="0.25">
      <c r="F61" s="645"/>
      <c r="M61" s="645"/>
      <c r="N61" s="645"/>
    </row>
    <row r="62" spans="6:14" x14ac:dyDescent="0.25">
      <c r="F62" s="645"/>
      <c r="M62" s="645"/>
      <c r="N62" s="645"/>
    </row>
    <row r="65" spans="1:14" x14ac:dyDescent="0.25">
      <c r="A65" s="570"/>
      <c r="F65" s="645"/>
      <c r="M65" s="645"/>
      <c r="N65" s="645"/>
    </row>
    <row r="66" spans="1:14" x14ac:dyDescent="0.25">
      <c r="F66" s="645"/>
      <c r="M66" s="645"/>
      <c r="N66" s="645"/>
    </row>
    <row r="68" spans="1:14" x14ac:dyDescent="0.25">
      <c r="F68" s="645"/>
      <c r="M68" s="645"/>
      <c r="N68" s="645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1FB94-D1FB-4E4A-9C8F-7CA8990E4C5B}">
  <sheetPr codeName="Sheet5"/>
  <dimension ref="A1:BD2907"/>
  <sheetViews>
    <sheetView topLeftCell="F1" zoomScale="72" zoomScaleNormal="72" workbookViewId="0">
      <selection activeCell="Z9" sqref="Z9"/>
    </sheetView>
  </sheetViews>
  <sheetFormatPr defaultRowHeight="15" x14ac:dyDescent="0.25"/>
  <cols>
    <col min="1" max="1" width="18.85546875" customWidth="1"/>
    <col min="2" max="2" width="32.85546875" customWidth="1"/>
    <col min="3" max="3" width="12.42578125" customWidth="1"/>
    <col min="4" max="4" width="16" customWidth="1"/>
    <col min="5" max="5" width="18.85546875" style="266" customWidth="1"/>
    <col min="6" max="6" width="37.42578125" customWidth="1"/>
    <col min="7" max="7" width="20.5703125" customWidth="1"/>
    <col min="8" max="8" width="12.85546875" customWidth="1"/>
    <col min="9" max="9" width="9.140625" customWidth="1"/>
    <col min="10" max="10" width="4.7109375" customWidth="1"/>
    <col min="11" max="11" width="3.5703125" customWidth="1"/>
    <col min="12" max="12" width="2.140625" style="266" customWidth="1"/>
    <col min="13" max="13" width="2.5703125" style="266" customWidth="1"/>
    <col min="14" max="14" width="3.5703125" style="266" customWidth="1"/>
    <col min="15" max="15" width="2.140625" style="266" customWidth="1"/>
    <col min="16" max="16" width="10.42578125" style="266" customWidth="1"/>
    <col min="17" max="17" width="8.140625" style="266" customWidth="1"/>
    <col min="18" max="18" width="19.42578125" customWidth="1"/>
    <col min="19" max="19" width="9.42578125" style="266" customWidth="1"/>
    <col min="20" max="20" width="14.5703125" customWidth="1"/>
    <col min="21" max="21" width="14.85546875" customWidth="1"/>
    <col min="22" max="22" width="17.85546875" customWidth="1"/>
    <col min="23" max="23" width="16.5703125" customWidth="1"/>
    <col min="24" max="24" width="14.42578125" customWidth="1"/>
    <col min="25" max="25" width="11.7109375" customWidth="1"/>
    <col min="26" max="26" width="33.28515625" style="555" customWidth="1"/>
    <col min="27" max="27" width="15.5703125" customWidth="1"/>
  </cols>
  <sheetData>
    <row r="1" spans="1:27" s="266" customFormat="1" ht="18.75" x14ac:dyDescent="0.25">
      <c r="A1" s="345">
        <v>100001</v>
      </c>
      <c r="B1" s="345" t="s">
        <v>2972</v>
      </c>
      <c r="C1" s="345" t="s">
        <v>3120</v>
      </c>
      <c r="D1" s="345" t="s">
        <v>3121</v>
      </c>
      <c r="E1" s="345" t="s">
        <v>3072</v>
      </c>
      <c r="F1" s="345" t="s">
        <v>3025</v>
      </c>
      <c r="G1" s="345" t="s">
        <v>3066</v>
      </c>
      <c r="H1" s="345" t="s">
        <v>3064</v>
      </c>
      <c r="I1" s="345" t="s">
        <v>3067</v>
      </c>
      <c r="J1" s="345" t="s">
        <v>3065</v>
      </c>
      <c r="K1" s="345" t="s">
        <v>3068</v>
      </c>
      <c r="L1" s="345" t="s">
        <v>3045</v>
      </c>
      <c r="M1" s="345" t="s">
        <v>3093</v>
      </c>
      <c r="N1" s="345" t="s">
        <v>3094</v>
      </c>
      <c r="O1" s="345" t="s">
        <v>3095</v>
      </c>
      <c r="P1" s="345" t="s">
        <v>3096</v>
      </c>
      <c r="Q1" s="345" t="s">
        <v>3089</v>
      </c>
      <c r="R1" s="345" t="s">
        <v>3112</v>
      </c>
      <c r="S1" s="345" t="s">
        <v>3100</v>
      </c>
      <c r="T1" s="345" t="s">
        <v>3117</v>
      </c>
      <c r="U1" s="345" t="s">
        <v>3118</v>
      </c>
      <c r="V1" s="345" t="s">
        <v>3592</v>
      </c>
      <c r="W1" s="345" t="s">
        <v>3575</v>
      </c>
      <c r="X1" s="345" t="s">
        <v>3594</v>
      </c>
      <c r="Y1" s="345" t="s">
        <v>3596</v>
      </c>
      <c r="Z1" s="345" t="s">
        <v>7160</v>
      </c>
      <c r="AA1" s="345" t="s">
        <v>7154</v>
      </c>
    </row>
    <row r="2" spans="1:27" x14ac:dyDescent="0.25">
      <c r="A2" s="49">
        <v>100804</v>
      </c>
      <c r="B2" s="49" t="s">
        <v>123</v>
      </c>
      <c r="C2" s="49">
        <v>2781.25</v>
      </c>
      <c r="D2" s="49">
        <v>1</v>
      </c>
      <c r="E2" s="354" t="s">
        <v>3494</v>
      </c>
      <c r="F2" s="355" t="s">
        <v>3025</v>
      </c>
      <c r="G2" s="355" t="s">
        <v>3066</v>
      </c>
      <c r="H2" s="355" t="s">
        <v>3495</v>
      </c>
      <c r="I2" s="355" t="s">
        <v>3495</v>
      </c>
      <c r="J2" s="355" t="s">
        <v>3495</v>
      </c>
      <c r="K2" s="355" t="s">
        <v>3495</v>
      </c>
      <c r="L2" s="355" t="s">
        <v>3495</v>
      </c>
      <c r="M2" s="355" t="s">
        <v>3495</v>
      </c>
      <c r="N2" s="355" t="s">
        <v>3094</v>
      </c>
      <c r="O2" s="355" t="s">
        <v>3495</v>
      </c>
      <c r="P2" s="355" t="s">
        <v>3495</v>
      </c>
      <c r="Q2" s="355" t="s">
        <v>3496</v>
      </c>
      <c r="R2" s="355" t="s">
        <v>3496</v>
      </c>
      <c r="S2" s="355" t="s">
        <v>3496</v>
      </c>
      <c r="T2" s="266">
        <v>0</v>
      </c>
      <c r="U2" s="266" t="s">
        <v>3497</v>
      </c>
    </row>
    <row r="3" spans="1:27" x14ac:dyDescent="0.25">
      <c r="A3" s="49">
        <v>10110</v>
      </c>
      <c r="B3" s="49" t="s">
        <v>124</v>
      </c>
      <c r="C3" s="49">
        <v>0</v>
      </c>
      <c r="D3" s="49">
        <v>0</v>
      </c>
      <c r="E3" s="354" t="s">
        <v>3494</v>
      </c>
      <c r="F3" s="354" t="s">
        <v>3498</v>
      </c>
      <c r="G3" s="355" t="s">
        <v>3499</v>
      </c>
      <c r="H3" s="355" t="s">
        <v>3495</v>
      </c>
      <c r="I3" s="355" t="s">
        <v>3495</v>
      </c>
      <c r="J3" s="355" t="s">
        <v>3495</v>
      </c>
      <c r="K3" s="355" t="s">
        <v>3495</v>
      </c>
      <c r="L3" s="355" t="s">
        <v>3495</v>
      </c>
      <c r="M3" s="355" t="s">
        <v>3495</v>
      </c>
      <c r="N3" s="355" t="s">
        <v>3495</v>
      </c>
      <c r="O3" s="355" t="s">
        <v>3495</v>
      </c>
      <c r="P3" s="355" t="s">
        <v>3495</v>
      </c>
      <c r="Q3" s="355" t="s">
        <v>3496</v>
      </c>
      <c r="R3" s="355" t="s">
        <v>3496</v>
      </c>
      <c r="S3" s="355" t="s">
        <v>3496</v>
      </c>
      <c r="T3" s="266">
        <v>0</v>
      </c>
      <c r="U3" s="266" t="s">
        <v>3497</v>
      </c>
    </row>
    <row r="4" spans="1:27" x14ac:dyDescent="0.25">
      <c r="A4" s="49">
        <v>10111</v>
      </c>
      <c r="B4" s="49" t="s">
        <v>125</v>
      </c>
      <c r="C4" s="49">
        <v>0</v>
      </c>
      <c r="D4" s="49">
        <v>0</v>
      </c>
      <c r="E4" s="354" t="s">
        <v>3494</v>
      </c>
      <c r="F4" s="354" t="s">
        <v>3498</v>
      </c>
      <c r="G4" s="355" t="s">
        <v>3499</v>
      </c>
      <c r="H4" s="355" t="s">
        <v>3495</v>
      </c>
      <c r="I4" s="355" t="s">
        <v>3495</v>
      </c>
      <c r="J4" s="355" t="s">
        <v>3495</v>
      </c>
      <c r="K4" s="355" t="s">
        <v>3495</v>
      </c>
      <c r="L4" s="355" t="s">
        <v>3495</v>
      </c>
      <c r="M4" s="355" t="s">
        <v>3495</v>
      </c>
      <c r="N4" s="355" t="s">
        <v>3495</v>
      </c>
      <c r="O4" s="355" t="s">
        <v>3495</v>
      </c>
      <c r="P4" s="355" t="s">
        <v>3495</v>
      </c>
      <c r="Q4" s="355" t="s">
        <v>3496</v>
      </c>
      <c r="R4" s="355" t="s">
        <v>3496</v>
      </c>
      <c r="S4" s="355" t="s">
        <v>3496</v>
      </c>
      <c r="T4" s="266">
        <v>0</v>
      </c>
      <c r="U4" s="266" t="s">
        <v>3497</v>
      </c>
    </row>
    <row r="5" spans="1:27" x14ac:dyDescent="0.25">
      <c r="A5" s="49">
        <v>10122</v>
      </c>
      <c r="B5" s="49" t="s">
        <v>126</v>
      </c>
      <c r="C5" s="49">
        <v>0</v>
      </c>
      <c r="D5" s="49">
        <v>0</v>
      </c>
      <c r="E5" s="354" t="s">
        <v>3494</v>
      </c>
      <c r="F5" s="354" t="s">
        <v>3498</v>
      </c>
      <c r="G5" s="355" t="s">
        <v>3499</v>
      </c>
      <c r="H5" s="355" t="s">
        <v>3495</v>
      </c>
      <c r="I5" s="355" t="s">
        <v>3495</v>
      </c>
      <c r="J5" s="355" t="s">
        <v>3495</v>
      </c>
      <c r="K5" s="355" t="s">
        <v>3495</v>
      </c>
      <c r="L5" s="355" t="s">
        <v>3495</v>
      </c>
      <c r="M5" s="355" t="s">
        <v>3495</v>
      </c>
      <c r="N5" s="355" t="s">
        <v>3495</v>
      </c>
      <c r="O5" s="355" t="s">
        <v>3495</v>
      </c>
      <c r="P5" s="355" t="s">
        <v>3495</v>
      </c>
      <c r="Q5" s="355" t="s">
        <v>3496</v>
      </c>
      <c r="R5" s="355" t="s">
        <v>3496</v>
      </c>
      <c r="S5" s="355" t="s">
        <v>3496</v>
      </c>
      <c r="T5" s="266">
        <v>0</v>
      </c>
      <c r="U5" s="266" t="s">
        <v>3497</v>
      </c>
      <c r="V5">
        <v>452</v>
      </c>
      <c r="W5">
        <v>5</v>
      </c>
      <c r="X5" t="s">
        <v>3506</v>
      </c>
      <c r="Y5" t="s">
        <v>3506</v>
      </c>
      <c r="Z5" s="555" t="s">
        <v>8299</v>
      </c>
    </row>
    <row r="6" spans="1:27" x14ac:dyDescent="0.25">
      <c r="A6" s="49">
        <v>10125</v>
      </c>
      <c r="B6" s="49" t="s">
        <v>127</v>
      </c>
      <c r="C6" s="49">
        <v>0</v>
      </c>
      <c r="D6" s="49">
        <v>0</v>
      </c>
      <c r="E6" s="354" t="s">
        <v>3494</v>
      </c>
      <c r="F6" s="354" t="s">
        <v>3498</v>
      </c>
      <c r="G6" s="355" t="s">
        <v>3499</v>
      </c>
      <c r="H6" s="355" t="s">
        <v>3495</v>
      </c>
      <c r="I6" s="355" t="s">
        <v>3495</v>
      </c>
      <c r="J6" s="355" t="s">
        <v>3495</v>
      </c>
      <c r="K6" s="355" t="s">
        <v>3495</v>
      </c>
      <c r="L6" s="355" t="s">
        <v>3495</v>
      </c>
      <c r="M6" s="355" t="s">
        <v>3495</v>
      </c>
      <c r="N6" s="355" t="s">
        <v>3495</v>
      </c>
      <c r="O6" s="355" t="s">
        <v>3495</v>
      </c>
      <c r="P6" s="355" t="s">
        <v>3495</v>
      </c>
      <c r="Q6" s="355" t="s">
        <v>3496</v>
      </c>
      <c r="R6" s="355" t="s">
        <v>3496</v>
      </c>
      <c r="S6" s="355" t="s">
        <v>3496</v>
      </c>
      <c r="T6" s="266">
        <v>0</v>
      </c>
      <c r="U6" s="266" t="s">
        <v>3497</v>
      </c>
      <c r="W6">
        <v>5</v>
      </c>
      <c r="X6" t="s">
        <v>3506</v>
      </c>
      <c r="Y6" t="s">
        <v>3506</v>
      </c>
      <c r="Z6" s="555" t="s">
        <v>7161</v>
      </c>
      <c r="AA6" t="s">
        <v>7155</v>
      </c>
    </row>
    <row r="7" spans="1:27" x14ac:dyDescent="0.25">
      <c r="A7" s="49">
        <v>10139</v>
      </c>
      <c r="B7" s="49" t="s">
        <v>128</v>
      </c>
      <c r="C7" s="49">
        <v>0</v>
      </c>
      <c r="D7" s="49">
        <v>0</v>
      </c>
      <c r="E7" s="354" t="s">
        <v>3494</v>
      </c>
      <c r="F7" s="354" t="s">
        <v>3498</v>
      </c>
      <c r="G7" s="355" t="s">
        <v>3499</v>
      </c>
      <c r="H7" s="355" t="s">
        <v>3495</v>
      </c>
      <c r="I7" s="355" t="s">
        <v>3495</v>
      </c>
      <c r="J7" s="355" t="s">
        <v>3495</v>
      </c>
      <c r="K7" s="355" t="s">
        <v>3495</v>
      </c>
      <c r="L7" s="355" t="s">
        <v>3495</v>
      </c>
      <c r="M7" s="355" t="s">
        <v>3495</v>
      </c>
      <c r="N7" s="355" t="s">
        <v>3495</v>
      </c>
      <c r="O7" s="355" t="s">
        <v>3495</v>
      </c>
      <c r="P7" s="355" t="s">
        <v>3495</v>
      </c>
      <c r="Q7" s="355" t="s">
        <v>3496</v>
      </c>
      <c r="R7" s="355" t="s">
        <v>3496</v>
      </c>
      <c r="S7" s="355" t="s">
        <v>3496</v>
      </c>
      <c r="T7" s="266">
        <v>0</v>
      </c>
      <c r="U7" s="266" t="s">
        <v>3497</v>
      </c>
    </row>
    <row r="8" spans="1:27" x14ac:dyDescent="0.25">
      <c r="A8" s="49">
        <v>10163</v>
      </c>
      <c r="B8" s="49" t="s">
        <v>129</v>
      </c>
      <c r="C8" s="49">
        <v>0</v>
      </c>
      <c r="D8" s="49">
        <v>0</v>
      </c>
      <c r="E8" s="354" t="s">
        <v>3494</v>
      </c>
      <c r="F8" s="354" t="s">
        <v>3498</v>
      </c>
      <c r="G8" s="355" t="s">
        <v>3499</v>
      </c>
      <c r="H8" s="355" t="s">
        <v>3495</v>
      </c>
      <c r="I8" s="355" t="s">
        <v>3495</v>
      </c>
      <c r="J8" s="355" t="s">
        <v>3495</v>
      </c>
      <c r="K8" s="355" t="s">
        <v>3495</v>
      </c>
      <c r="L8" s="355" t="s">
        <v>3495</v>
      </c>
      <c r="M8" s="355" t="s">
        <v>3495</v>
      </c>
      <c r="N8" s="355" t="s">
        <v>3495</v>
      </c>
      <c r="O8" s="355" t="s">
        <v>3495</v>
      </c>
      <c r="P8" s="355" t="s">
        <v>3495</v>
      </c>
      <c r="Q8" s="355" t="s">
        <v>3496</v>
      </c>
      <c r="R8" s="355" t="s">
        <v>3496</v>
      </c>
      <c r="S8" s="355" t="s">
        <v>3496</v>
      </c>
      <c r="T8" s="266">
        <v>0</v>
      </c>
      <c r="U8" s="266" t="s">
        <v>3497</v>
      </c>
    </row>
    <row r="9" spans="1:27" x14ac:dyDescent="0.25">
      <c r="A9" s="49">
        <v>10189</v>
      </c>
      <c r="B9" s="49" t="s">
        <v>130</v>
      </c>
      <c r="C9" s="49">
        <v>0</v>
      </c>
      <c r="D9" s="49">
        <v>0</v>
      </c>
      <c r="E9" s="354" t="s">
        <v>3494</v>
      </c>
      <c r="F9" s="354" t="s">
        <v>3498</v>
      </c>
      <c r="G9" s="355" t="s">
        <v>3499</v>
      </c>
      <c r="H9" s="355" t="s">
        <v>3495</v>
      </c>
      <c r="I9" s="355" t="s">
        <v>3495</v>
      </c>
      <c r="J9" s="355" t="s">
        <v>3495</v>
      </c>
      <c r="K9" s="355" t="s">
        <v>3495</v>
      </c>
      <c r="L9" s="355" t="s">
        <v>3495</v>
      </c>
      <c r="M9" s="355" t="s">
        <v>3495</v>
      </c>
      <c r="N9" s="355" t="s">
        <v>3495</v>
      </c>
      <c r="O9" s="355" t="s">
        <v>3495</v>
      </c>
      <c r="P9" s="355" t="s">
        <v>3495</v>
      </c>
      <c r="Q9" s="355" t="s">
        <v>3496</v>
      </c>
      <c r="R9" s="355" t="s">
        <v>3496</v>
      </c>
      <c r="S9" s="355" t="s">
        <v>3496</v>
      </c>
      <c r="T9" s="266">
        <v>0</v>
      </c>
      <c r="U9" s="266" t="s">
        <v>3497</v>
      </c>
    </row>
    <row r="10" spans="1:27" x14ac:dyDescent="0.25">
      <c r="A10" s="49">
        <v>10197</v>
      </c>
      <c r="B10" s="49" t="s">
        <v>131</v>
      </c>
      <c r="C10" s="49">
        <v>0</v>
      </c>
      <c r="D10" s="49">
        <v>0</v>
      </c>
      <c r="E10" s="354" t="s">
        <v>3494</v>
      </c>
      <c r="F10" s="354" t="s">
        <v>3498</v>
      </c>
      <c r="G10" s="355" t="s">
        <v>3499</v>
      </c>
      <c r="H10" s="355" t="s">
        <v>3495</v>
      </c>
      <c r="I10" s="355" t="s">
        <v>3495</v>
      </c>
      <c r="J10" s="355" t="s">
        <v>3495</v>
      </c>
      <c r="K10" s="355" t="s">
        <v>3495</v>
      </c>
      <c r="L10" s="355" t="s">
        <v>3495</v>
      </c>
      <c r="M10" s="355" t="s">
        <v>3495</v>
      </c>
      <c r="N10" s="355" t="s">
        <v>3495</v>
      </c>
      <c r="O10" s="355" t="s">
        <v>3495</v>
      </c>
      <c r="P10" s="355" t="s">
        <v>3495</v>
      </c>
      <c r="Q10" s="355" t="s">
        <v>3496</v>
      </c>
      <c r="R10" s="355" t="s">
        <v>3496</v>
      </c>
      <c r="S10" s="355" t="s">
        <v>3496</v>
      </c>
      <c r="T10" s="266">
        <v>0</v>
      </c>
      <c r="U10" s="266" t="s">
        <v>3497</v>
      </c>
    </row>
    <row r="11" spans="1:27" x14ac:dyDescent="0.25">
      <c r="A11" s="49">
        <v>10198</v>
      </c>
      <c r="B11" s="49" t="s">
        <v>132</v>
      </c>
      <c r="C11" s="49">
        <v>0</v>
      </c>
      <c r="D11" s="49">
        <v>0</v>
      </c>
      <c r="E11" s="354" t="s">
        <v>3494</v>
      </c>
      <c r="F11" s="354" t="s">
        <v>3498</v>
      </c>
      <c r="G11" s="355" t="s">
        <v>3499</v>
      </c>
      <c r="H11" s="355" t="s">
        <v>3495</v>
      </c>
      <c r="I11" s="355" t="s">
        <v>3495</v>
      </c>
      <c r="J11" s="355" t="s">
        <v>3495</v>
      </c>
      <c r="K11" s="355" t="s">
        <v>3495</v>
      </c>
      <c r="L11" s="355" t="s">
        <v>3495</v>
      </c>
      <c r="M11" s="355" t="s">
        <v>3495</v>
      </c>
      <c r="N11" s="355" t="s">
        <v>3495</v>
      </c>
      <c r="O11" s="355" t="s">
        <v>3495</v>
      </c>
      <c r="P11" s="355" t="s">
        <v>3495</v>
      </c>
      <c r="Q11" s="355" t="s">
        <v>3496</v>
      </c>
      <c r="R11" s="355" t="s">
        <v>3496</v>
      </c>
      <c r="S11" s="355" t="s">
        <v>3496</v>
      </c>
      <c r="T11" s="266">
        <v>0</v>
      </c>
      <c r="U11" s="266" t="s">
        <v>3497</v>
      </c>
    </row>
    <row r="12" spans="1:27" x14ac:dyDescent="0.25">
      <c r="A12" s="49">
        <v>10200</v>
      </c>
      <c r="B12" s="49" t="s">
        <v>133</v>
      </c>
      <c r="C12" s="49">
        <v>0</v>
      </c>
      <c r="D12" s="49">
        <v>0</v>
      </c>
      <c r="E12" s="354" t="s">
        <v>3494</v>
      </c>
      <c r="F12" s="354" t="s">
        <v>3498</v>
      </c>
      <c r="G12" s="355" t="s">
        <v>3499</v>
      </c>
      <c r="H12" s="355" t="s">
        <v>3495</v>
      </c>
      <c r="I12" s="355" t="s">
        <v>3495</v>
      </c>
      <c r="J12" s="355" t="s">
        <v>3495</v>
      </c>
      <c r="K12" s="355" t="s">
        <v>3495</v>
      </c>
      <c r="L12" s="355" t="s">
        <v>3495</v>
      </c>
      <c r="M12" s="355" t="s">
        <v>3495</v>
      </c>
      <c r="N12" s="355" t="s">
        <v>3495</v>
      </c>
      <c r="O12" s="355" t="s">
        <v>3495</v>
      </c>
      <c r="P12" s="355" t="s">
        <v>3495</v>
      </c>
      <c r="Q12" s="355" t="s">
        <v>3496</v>
      </c>
      <c r="R12" s="355" t="s">
        <v>3496</v>
      </c>
      <c r="S12" s="355" t="s">
        <v>3496</v>
      </c>
      <c r="T12" s="266">
        <v>0</v>
      </c>
      <c r="U12" s="266" t="s">
        <v>3497</v>
      </c>
    </row>
    <row r="13" spans="1:27" x14ac:dyDescent="0.25">
      <c r="A13" s="49">
        <v>10206</v>
      </c>
      <c r="B13" s="49" t="s">
        <v>134</v>
      </c>
      <c r="C13" s="49">
        <v>0</v>
      </c>
      <c r="D13" s="49">
        <v>0</v>
      </c>
      <c r="E13" s="354" t="s">
        <v>3494</v>
      </c>
      <c r="F13" s="354" t="s">
        <v>3498</v>
      </c>
      <c r="G13" s="355" t="s">
        <v>3499</v>
      </c>
      <c r="H13" s="355" t="s">
        <v>3495</v>
      </c>
      <c r="I13" s="355" t="s">
        <v>3495</v>
      </c>
      <c r="J13" s="355" t="s">
        <v>3495</v>
      </c>
      <c r="K13" s="355" t="s">
        <v>3495</v>
      </c>
      <c r="L13" s="355" t="s">
        <v>3495</v>
      </c>
      <c r="M13" s="355" t="s">
        <v>3495</v>
      </c>
      <c r="N13" s="355" t="s">
        <v>3495</v>
      </c>
      <c r="O13" s="355" t="s">
        <v>3495</v>
      </c>
      <c r="P13" s="355" t="s">
        <v>3495</v>
      </c>
      <c r="Q13" s="355" t="s">
        <v>3496</v>
      </c>
      <c r="R13" s="355" t="s">
        <v>3496</v>
      </c>
      <c r="S13" s="355" t="s">
        <v>3496</v>
      </c>
      <c r="T13" s="266">
        <v>0</v>
      </c>
      <c r="U13" s="266" t="s">
        <v>3497</v>
      </c>
    </row>
    <row r="14" spans="1:27" x14ac:dyDescent="0.25">
      <c r="A14" s="49">
        <v>10214</v>
      </c>
      <c r="B14" s="49" t="s">
        <v>135</v>
      </c>
      <c r="C14" s="49">
        <v>0</v>
      </c>
      <c r="D14" s="49">
        <v>0</v>
      </c>
      <c r="E14" s="354" t="s">
        <v>3494</v>
      </c>
      <c r="F14" s="354" t="s">
        <v>3498</v>
      </c>
      <c r="G14" s="355" t="s">
        <v>3499</v>
      </c>
      <c r="H14" s="355" t="s">
        <v>3495</v>
      </c>
      <c r="I14" s="355" t="s">
        <v>3495</v>
      </c>
      <c r="J14" s="355" t="s">
        <v>3495</v>
      </c>
      <c r="K14" s="355" t="s">
        <v>3495</v>
      </c>
      <c r="L14" s="355" t="s">
        <v>3495</v>
      </c>
      <c r="M14" s="355" t="s">
        <v>3495</v>
      </c>
      <c r="N14" s="355" t="s">
        <v>3495</v>
      </c>
      <c r="O14" s="355" t="s">
        <v>3495</v>
      </c>
      <c r="P14" s="355" t="s">
        <v>3495</v>
      </c>
      <c r="Q14" s="355" t="s">
        <v>3496</v>
      </c>
      <c r="R14" s="355" t="s">
        <v>3496</v>
      </c>
      <c r="S14" s="355" t="s">
        <v>3496</v>
      </c>
      <c r="T14" s="266">
        <v>0</v>
      </c>
      <c r="U14" s="266" t="s">
        <v>3497</v>
      </c>
    </row>
    <row r="15" spans="1:27" x14ac:dyDescent="0.25">
      <c r="A15" s="49">
        <v>10240</v>
      </c>
      <c r="B15" s="49" t="s">
        <v>136</v>
      </c>
      <c r="C15" s="49">
        <v>0</v>
      </c>
      <c r="D15" s="49">
        <v>0</v>
      </c>
      <c r="E15" s="354" t="s">
        <v>3494</v>
      </c>
      <c r="F15" s="354" t="s">
        <v>3498</v>
      </c>
      <c r="G15" s="355" t="s">
        <v>3499</v>
      </c>
      <c r="H15" s="355" t="s">
        <v>3495</v>
      </c>
      <c r="I15" s="355" t="s">
        <v>3495</v>
      </c>
      <c r="J15" s="355" t="s">
        <v>3495</v>
      </c>
      <c r="K15" s="355" t="s">
        <v>3495</v>
      </c>
      <c r="L15" s="355" t="s">
        <v>3495</v>
      </c>
      <c r="M15" s="355" t="s">
        <v>3495</v>
      </c>
      <c r="N15" s="355" t="s">
        <v>3495</v>
      </c>
      <c r="O15" s="355" t="s">
        <v>3495</v>
      </c>
      <c r="P15" s="355" t="s">
        <v>3495</v>
      </c>
      <c r="Q15" s="355" t="s">
        <v>3496</v>
      </c>
      <c r="R15" s="355" t="s">
        <v>3496</v>
      </c>
      <c r="S15" s="355" t="s">
        <v>3496</v>
      </c>
      <c r="T15" s="266">
        <v>0</v>
      </c>
      <c r="U15" s="266" t="s">
        <v>3497</v>
      </c>
      <c r="V15">
        <v>384</v>
      </c>
      <c r="W15">
        <v>4</v>
      </c>
      <c r="X15" t="s">
        <v>3595</v>
      </c>
      <c r="Y15" t="s">
        <v>3506</v>
      </c>
      <c r="Z15" s="555" t="s">
        <v>7164</v>
      </c>
      <c r="AA15" s="555" t="s">
        <v>7155</v>
      </c>
    </row>
    <row r="16" spans="1:27" s="266" customFormat="1" x14ac:dyDescent="0.25">
      <c r="A16" s="49">
        <v>10241</v>
      </c>
      <c r="B16" s="49" t="s">
        <v>314</v>
      </c>
      <c r="C16" s="49">
        <v>0</v>
      </c>
      <c r="D16" s="49">
        <v>0</v>
      </c>
      <c r="E16" s="354" t="s">
        <v>3494</v>
      </c>
      <c r="F16" s="354" t="s">
        <v>3498</v>
      </c>
      <c r="G16" s="355" t="s">
        <v>3066</v>
      </c>
      <c r="H16" s="355" t="s">
        <v>3495</v>
      </c>
      <c r="I16" s="355" t="s">
        <v>3495</v>
      </c>
      <c r="J16" s="355" t="s">
        <v>3495</v>
      </c>
      <c r="K16" s="355" t="s">
        <v>3086</v>
      </c>
      <c r="L16" s="355" t="s">
        <v>3495</v>
      </c>
      <c r="M16" s="355" t="s">
        <v>3495</v>
      </c>
      <c r="N16" s="355" t="s">
        <v>3495</v>
      </c>
      <c r="O16" s="355" t="s">
        <v>3495</v>
      </c>
      <c r="P16" s="355" t="s">
        <v>3495</v>
      </c>
      <c r="Q16" s="355" t="s">
        <v>3496</v>
      </c>
      <c r="R16" s="355" t="s">
        <v>3496</v>
      </c>
      <c r="S16" s="355" t="s">
        <v>3496</v>
      </c>
      <c r="T16" s="266">
        <v>0</v>
      </c>
      <c r="U16" s="266" t="s">
        <v>3497</v>
      </c>
      <c r="Z16" s="555"/>
    </row>
    <row r="17" spans="1:27" x14ac:dyDescent="0.25">
      <c r="A17" s="49">
        <v>10252</v>
      </c>
      <c r="B17" s="49" t="s">
        <v>137</v>
      </c>
      <c r="C17" s="49">
        <v>0</v>
      </c>
      <c r="D17" s="49">
        <v>0</v>
      </c>
      <c r="E17" s="354" t="s">
        <v>3494</v>
      </c>
      <c r="F17" s="354" t="s">
        <v>3498</v>
      </c>
      <c r="G17" s="355" t="s">
        <v>3499</v>
      </c>
      <c r="H17" s="355" t="s">
        <v>3495</v>
      </c>
      <c r="I17" s="355" t="s">
        <v>3495</v>
      </c>
      <c r="J17" s="355" t="s">
        <v>3495</v>
      </c>
      <c r="K17" s="355" t="s">
        <v>3495</v>
      </c>
      <c r="L17" s="355" t="s">
        <v>3495</v>
      </c>
      <c r="M17" s="355" t="s">
        <v>3495</v>
      </c>
      <c r="N17" s="355" t="s">
        <v>3495</v>
      </c>
      <c r="O17" s="355" t="s">
        <v>3495</v>
      </c>
      <c r="P17" s="355" t="s">
        <v>3495</v>
      </c>
      <c r="Q17" s="355" t="s">
        <v>3496</v>
      </c>
      <c r="R17" s="355" t="s">
        <v>3496</v>
      </c>
      <c r="S17" s="355" t="s">
        <v>3496</v>
      </c>
      <c r="T17" s="266">
        <v>0</v>
      </c>
      <c r="U17" s="266" t="s">
        <v>3497</v>
      </c>
    </row>
    <row r="18" spans="1:27" x14ac:dyDescent="0.25">
      <c r="A18" s="49">
        <v>10254</v>
      </c>
      <c r="B18" s="49" t="s">
        <v>138</v>
      </c>
      <c r="C18" s="49">
        <v>0</v>
      </c>
      <c r="D18" s="49">
        <v>0</v>
      </c>
      <c r="E18" s="354" t="s">
        <v>3494</v>
      </c>
      <c r="F18" s="354" t="s">
        <v>3498</v>
      </c>
      <c r="G18" s="355" t="s">
        <v>3499</v>
      </c>
      <c r="H18" s="355" t="s">
        <v>3495</v>
      </c>
      <c r="I18" s="355" t="s">
        <v>3495</v>
      </c>
      <c r="J18" s="355" t="s">
        <v>3495</v>
      </c>
      <c r="K18" s="355" t="s">
        <v>3495</v>
      </c>
      <c r="L18" s="355" t="s">
        <v>3495</v>
      </c>
      <c r="M18" s="355" t="s">
        <v>3495</v>
      </c>
      <c r="N18" s="355" t="s">
        <v>3495</v>
      </c>
      <c r="O18" s="355" t="s">
        <v>3495</v>
      </c>
      <c r="P18" s="355" t="s">
        <v>3495</v>
      </c>
      <c r="Q18" s="355" t="s">
        <v>3496</v>
      </c>
      <c r="R18" s="355" t="s">
        <v>3496</v>
      </c>
      <c r="S18" s="355" t="s">
        <v>3496</v>
      </c>
      <c r="T18" s="266">
        <v>0</v>
      </c>
      <c r="U18" s="266" t="s">
        <v>3497</v>
      </c>
      <c r="V18">
        <v>340</v>
      </c>
      <c r="W18">
        <v>7</v>
      </c>
      <c r="X18" t="s">
        <v>3506</v>
      </c>
      <c r="Y18" t="s">
        <v>3506</v>
      </c>
    </row>
    <row r="19" spans="1:27" x14ac:dyDescent="0.25">
      <c r="A19" s="49">
        <v>10258</v>
      </c>
      <c r="B19" s="49" t="s">
        <v>139</v>
      </c>
      <c r="C19" s="49">
        <v>0</v>
      </c>
      <c r="D19" s="49">
        <v>0</v>
      </c>
      <c r="E19" s="354" t="s">
        <v>3494</v>
      </c>
      <c r="F19" s="354" t="s">
        <v>3498</v>
      </c>
      <c r="G19" s="355" t="s">
        <v>3499</v>
      </c>
      <c r="H19" s="355" t="s">
        <v>3495</v>
      </c>
      <c r="I19" s="355" t="s">
        <v>3495</v>
      </c>
      <c r="J19" s="355" t="s">
        <v>3495</v>
      </c>
      <c r="K19" s="355" t="s">
        <v>3495</v>
      </c>
      <c r="L19" s="355" t="s">
        <v>3495</v>
      </c>
      <c r="M19" s="355" t="s">
        <v>3495</v>
      </c>
      <c r="N19" s="355" t="s">
        <v>3495</v>
      </c>
      <c r="O19" s="355" t="s">
        <v>3495</v>
      </c>
      <c r="P19" s="355" t="s">
        <v>3495</v>
      </c>
      <c r="Q19" s="355" t="s">
        <v>3496</v>
      </c>
      <c r="R19" s="355" t="s">
        <v>3496</v>
      </c>
      <c r="S19" s="355" t="s">
        <v>3496</v>
      </c>
      <c r="T19" s="266">
        <v>0</v>
      </c>
      <c r="U19" s="266" t="s">
        <v>3497</v>
      </c>
    </row>
    <row r="20" spans="1:27" x14ac:dyDescent="0.25">
      <c r="A20" s="49">
        <v>10269</v>
      </c>
      <c r="B20" s="49" t="s">
        <v>140</v>
      </c>
      <c r="C20" s="49">
        <v>0</v>
      </c>
      <c r="D20" s="49">
        <v>0</v>
      </c>
      <c r="E20" s="354" t="s">
        <v>3494</v>
      </c>
      <c r="F20" s="354" t="s">
        <v>3498</v>
      </c>
      <c r="G20" s="355" t="s">
        <v>3499</v>
      </c>
      <c r="H20" s="355" t="s">
        <v>3495</v>
      </c>
      <c r="I20" s="355" t="s">
        <v>3495</v>
      </c>
      <c r="J20" s="355" t="s">
        <v>3495</v>
      </c>
      <c r="K20" s="355" t="s">
        <v>3495</v>
      </c>
      <c r="L20" s="355" t="s">
        <v>3495</v>
      </c>
      <c r="M20" s="355" t="s">
        <v>3495</v>
      </c>
      <c r="N20" s="355" t="s">
        <v>3495</v>
      </c>
      <c r="O20" s="355" t="s">
        <v>3495</v>
      </c>
      <c r="P20" s="355" t="s">
        <v>3495</v>
      </c>
      <c r="Q20" s="355" t="s">
        <v>3496</v>
      </c>
      <c r="R20" s="355" t="s">
        <v>3496</v>
      </c>
      <c r="S20" s="355" t="s">
        <v>3496</v>
      </c>
      <c r="T20" s="266">
        <v>0</v>
      </c>
      <c r="U20" s="266" t="s">
        <v>3497</v>
      </c>
      <c r="Z20" s="555" t="s">
        <v>7171</v>
      </c>
      <c r="AA20" s="555" t="s">
        <v>7155</v>
      </c>
    </row>
    <row r="21" spans="1:27" x14ac:dyDescent="0.25">
      <c r="A21" s="49">
        <v>10284</v>
      </c>
      <c r="B21" s="49" t="s">
        <v>141</v>
      </c>
      <c r="C21" s="49">
        <v>0</v>
      </c>
      <c r="D21" s="49">
        <v>0</v>
      </c>
      <c r="E21" s="354" t="s">
        <v>3494</v>
      </c>
      <c r="F21" s="354" t="s">
        <v>3498</v>
      </c>
      <c r="G21" s="355" t="s">
        <v>3499</v>
      </c>
      <c r="H21" s="355" t="s">
        <v>3495</v>
      </c>
      <c r="I21" s="355" t="s">
        <v>3495</v>
      </c>
      <c r="J21" s="355" t="s">
        <v>3495</v>
      </c>
      <c r="K21" s="355" t="s">
        <v>3495</v>
      </c>
      <c r="L21" s="355" t="s">
        <v>3495</v>
      </c>
      <c r="M21" s="355" t="s">
        <v>3495</v>
      </c>
      <c r="N21" s="355" t="s">
        <v>3495</v>
      </c>
      <c r="O21" s="355" t="s">
        <v>3495</v>
      </c>
      <c r="P21" s="355" t="s">
        <v>3495</v>
      </c>
      <c r="Q21" s="355" t="s">
        <v>3496</v>
      </c>
      <c r="R21" s="355" t="s">
        <v>3496</v>
      </c>
      <c r="S21" s="355" t="s">
        <v>3496</v>
      </c>
      <c r="T21" s="266">
        <v>0</v>
      </c>
      <c r="U21" s="266" t="s">
        <v>3497</v>
      </c>
      <c r="Z21" s="555" t="s">
        <v>7170</v>
      </c>
      <c r="AA21" s="555" t="s">
        <v>7155</v>
      </c>
    </row>
    <row r="22" spans="1:27" x14ac:dyDescent="0.25">
      <c r="A22" s="49">
        <v>10303</v>
      </c>
      <c r="B22" s="49" t="s">
        <v>142</v>
      </c>
      <c r="C22" s="49">
        <v>0</v>
      </c>
      <c r="D22" s="49">
        <v>0</v>
      </c>
      <c r="E22" s="354" t="s">
        <v>3494</v>
      </c>
      <c r="F22" s="354" t="s">
        <v>3498</v>
      </c>
      <c r="G22" s="355" t="s">
        <v>3499</v>
      </c>
      <c r="H22" s="355" t="s">
        <v>3495</v>
      </c>
      <c r="I22" s="355" t="s">
        <v>3495</v>
      </c>
      <c r="J22" s="355" t="s">
        <v>3495</v>
      </c>
      <c r="K22" s="355" t="s">
        <v>3495</v>
      </c>
      <c r="L22" s="355" t="s">
        <v>3495</v>
      </c>
      <c r="M22" s="355" t="s">
        <v>3495</v>
      </c>
      <c r="N22" s="355" t="s">
        <v>3495</v>
      </c>
      <c r="O22" s="355" t="s">
        <v>3495</v>
      </c>
      <c r="P22" s="355" t="s">
        <v>3495</v>
      </c>
      <c r="Q22" s="355" t="s">
        <v>3496</v>
      </c>
      <c r="R22" s="355" t="s">
        <v>3496</v>
      </c>
      <c r="S22" s="355" t="s">
        <v>3496</v>
      </c>
      <c r="T22" s="266">
        <v>0</v>
      </c>
      <c r="U22" s="266" t="s">
        <v>3497</v>
      </c>
    </row>
    <row r="23" spans="1:27" x14ac:dyDescent="0.25">
      <c r="A23" s="49">
        <v>10313</v>
      </c>
      <c r="B23" s="49" t="s">
        <v>143</v>
      </c>
      <c r="C23" s="49">
        <v>0</v>
      </c>
      <c r="D23" s="49">
        <v>0</v>
      </c>
      <c r="E23" s="354" t="s">
        <v>3494</v>
      </c>
      <c r="F23" s="354" t="s">
        <v>3498</v>
      </c>
      <c r="G23" s="355" t="s">
        <v>3499</v>
      </c>
      <c r="H23" s="355" t="s">
        <v>3495</v>
      </c>
      <c r="I23" s="355" t="s">
        <v>3495</v>
      </c>
      <c r="J23" s="355" t="s">
        <v>3495</v>
      </c>
      <c r="K23" s="355" t="s">
        <v>3495</v>
      </c>
      <c r="L23" s="355" t="s">
        <v>3495</v>
      </c>
      <c r="M23" s="355" t="s">
        <v>3495</v>
      </c>
      <c r="N23" s="355" t="s">
        <v>3495</v>
      </c>
      <c r="O23" s="355" t="s">
        <v>3495</v>
      </c>
      <c r="P23" s="355" t="s">
        <v>3495</v>
      </c>
      <c r="Q23" s="355" t="s">
        <v>3496</v>
      </c>
      <c r="R23" s="355" t="s">
        <v>3496</v>
      </c>
      <c r="S23" s="355" t="s">
        <v>3496</v>
      </c>
      <c r="T23" s="266">
        <v>0</v>
      </c>
      <c r="U23" s="266" t="s">
        <v>3497</v>
      </c>
    </row>
    <row r="24" spans="1:27" x14ac:dyDescent="0.25">
      <c r="A24" s="49">
        <v>10318</v>
      </c>
      <c r="B24" s="49" t="s">
        <v>144</v>
      </c>
      <c r="C24" s="49">
        <v>0</v>
      </c>
      <c r="D24" s="49">
        <v>0</v>
      </c>
      <c r="E24" s="354" t="s">
        <v>3494</v>
      </c>
      <c r="F24" s="354" t="s">
        <v>3498</v>
      </c>
      <c r="G24" s="355" t="s">
        <v>3499</v>
      </c>
      <c r="H24" s="355" t="s">
        <v>3495</v>
      </c>
      <c r="I24" s="355" t="s">
        <v>3495</v>
      </c>
      <c r="J24" s="355" t="s">
        <v>3495</v>
      </c>
      <c r="K24" s="355" t="s">
        <v>3495</v>
      </c>
      <c r="L24" s="355" t="s">
        <v>3495</v>
      </c>
      <c r="M24" s="355" t="s">
        <v>3495</v>
      </c>
      <c r="N24" s="355" t="s">
        <v>3495</v>
      </c>
      <c r="O24" s="355" t="s">
        <v>3495</v>
      </c>
      <c r="P24" s="355" t="s">
        <v>3495</v>
      </c>
      <c r="Q24" s="355" t="s">
        <v>3496</v>
      </c>
      <c r="R24" s="355" t="s">
        <v>3496</v>
      </c>
      <c r="S24" s="355" t="s">
        <v>3496</v>
      </c>
      <c r="T24" s="266">
        <v>0</v>
      </c>
      <c r="U24" s="266" t="s">
        <v>3497</v>
      </c>
    </row>
    <row r="25" spans="1:27" x14ac:dyDescent="0.25">
      <c r="A25" s="49">
        <v>10324</v>
      </c>
      <c r="B25" s="49" t="s">
        <v>145</v>
      </c>
      <c r="C25" s="49">
        <v>0</v>
      </c>
      <c r="D25" s="49">
        <v>0</v>
      </c>
      <c r="E25" s="354" t="s">
        <v>3494</v>
      </c>
      <c r="F25" s="354" t="s">
        <v>3498</v>
      </c>
      <c r="G25" s="355" t="s">
        <v>3499</v>
      </c>
      <c r="H25" s="355" t="s">
        <v>3495</v>
      </c>
      <c r="I25" s="355" t="s">
        <v>3495</v>
      </c>
      <c r="J25" s="355" t="s">
        <v>3495</v>
      </c>
      <c r="K25" s="355" t="s">
        <v>3495</v>
      </c>
      <c r="L25" s="355" t="s">
        <v>3495</v>
      </c>
      <c r="M25" s="355" t="s">
        <v>3495</v>
      </c>
      <c r="N25" s="355" t="s">
        <v>3495</v>
      </c>
      <c r="O25" s="355" t="s">
        <v>3495</v>
      </c>
      <c r="P25" s="355" t="s">
        <v>3495</v>
      </c>
      <c r="Q25" s="355" t="s">
        <v>3496</v>
      </c>
      <c r="R25" s="355" t="s">
        <v>3496</v>
      </c>
      <c r="S25" s="355" t="s">
        <v>3496</v>
      </c>
      <c r="T25" s="266">
        <v>0</v>
      </c>
      <c r="U25" s="266" t="s">
        <v>3497</v>
      </c>
      <c r="Z25" s="555" t="s">
        <v>7169</v>
      </c>
      <c r="AA25" t="s">
        <v>7156</v>
      </c>
    </row>
    <row r="26" spans="1:27" x14ac:dyDescent="0.25">
      <c r="A26" s="49">
        <v>10325</v>
      </c>
      <c r="B26" s="49" t="s">
        <v>146</v>
      </c>
      <c r="C26" s="49">
        <v>0</v>
      </c>
      <c r="D26" s="49">
        <v>0</v>
      </c>
      <c r="E26" s="354" t="s">
        <v>3494</v>
      </c>
      <c r="F26" s="354" t="s">
        <v>3498</v>
      </c>
      <c r="G26" s="355" t="s">
        <v>3499</v>
      </c>
      <c r="H26" s="355" t="s">
        <v>3495</v>
      </c>
      <c r="I26" s="355" t="s">
        <v>3495</v>
      </c>
      <c r="J26" s="355" t="s">
        <v>3495</v>
      </c>
      <c r="K26" s="355" t="s">
        <v>3495</v>
      </c>
      <c r="L26" s="355" t="s">
        <v>3495</v>
      </c>
      <c r="M26" s="355" t="s">
        <v>3495</v>
      </c>
      <c r="N26" s="355" t="s">
        <v>3495</v>
      </c>
      <c r="O26" s="355" t="s">
        <v>3495</v>
      </c>
      <c r="P26" s="355" t="s">
        <v>3495</v>
      </c>
      <c r="Q26" s="355" t="s">
        <v>3496</v>
      </c>
      <c r="R26" s="355" t="s">
        <v>3496</v>
      </c>
      <c r="S26" s="355" t="s">
        <v>3496</v>
      </c>
      <c r="T26" s="266">
        <v>0</v>
      </c>
      <c r="U26" s="266" t="s">
        <v>3497</v>
      </c>
      <c r="Z26" s="555" t="s">
        <v>7168</v>
      </c>
      <c r="AA26" s="555" t="s">
        <v>7155</v>
      </c>
    </row>
    <row r="27" spans="1:27" x14ac:dyDescent="0.25">
      <c r="A27" s="49">
        <v>10335</v>
      </c>
      <c r="B27" s="49" t="s">
        <v>147</v>
      </c>
      <c r="C27" s="49">
        <v>0</v>
      </c>
      <c r="D27" s="49">
        <v>0</v>
      </c>
      <c r="E27" s="354" t="s">
        <v>3494</v>
      </c>
      <c r="F27" s="354" t="s">
        <v>3498</v>
      </c>
      <c r="G27" s="355" t="s">
        <v>3499</v>
      </c>
      <c r="H27" s="355" t="s">
        <v>3495</v>
      </c>
      <c r="I27" s="355" t="s">
        <v>3495</v>
      </c>
      <c r="J27" s="355" t="s">
        <v>3495</v>
      </c>
      <c r="K27" s="355" t="s">
        <v>3495</v>
      </c>
      <c r="L27" s="355" t="s">
        <v>3495</v>
      </c>
      <c r="M27" s="355" t="s">
        <v>3495</v>
      </c>
      <c r="N27" s="355" t="s">
        <v>3495</v>
      </c>
      <c r="O27" s="355" t="s">
        <v>3495</v>
      </c>
      <c r="P27" s="355" t="s">
        <v>3495</v>
      </c>
      <c r="Q27" s="355" t="s">
        <v>3496</v>
      </c>
      <c r="R27" s="355" t="s">
        <v>3496</v>
      </c>
      <c r="S27" s="355" t="s">
        <v>3496</v>
      </c>
      <c r="T27" s="266">
        <v>0</v>
      </c>
      <c r="U27" s="266" t="s">
        <v>3497</v>
      </c>
    </row>
    <row r="28" spans="1:27" x14ac:dyDescent="0.25">
      <c r="A28" s="49">
        <v>10367</v>
      </c>
      <c r="B28" s="49" t="s">
        <v>148</v>
      </c>
      <c r="C28" s="49">
        <v>0</v>
      </c>
      <c r="D28" s="49">
        <v>0</v>
      </c>
      <c r="E28" s="354" t="s">
        <v>3494</v>
      </c>
      <c r="F28" s="354" t="s">
        <v>3498</v>
      </c>
      <c r="G28" s="355" t="s">
        <v>3499</v>
      </c>
      <c r="H28" s="355" t="s">
        <v>3495</v>
      </c>
      <c r="I28" s="355" t="s">
        <v>3495</v>
      </c>
      <c r="J28" s="355" t="s">
        <v>3495</v>
      </c>
      <c r="K28" s="355" t="s">
        <v>3495</v>
      </c>
      <c r="L28" s="355" t="s">
        <v>3495</v>
      </c>
      <c r="M28" s="355" t="s">
        <v>3495</v>
      </c>
      <c r="N28" s="355" t="s">
        <v>3495</v>
      </c>
      <c r="O28" s="355" t="s">
        <v>3495</v>
      </c>
      <c r="P28" s="355" t="s">
        <v>3495</v>
      </c>
      <c r="Q28" s="355" t="s">
        <v>3496</v>
      </c>
      <c r="R28" s="355" t="s">
        <v>3496</v>
      </c>
      <c r="S28" s="355" t="s">
        <v>3496</v>
      </c>
      <c r="T28" s="266">
        <v>0</v>
      </c>
      <c r="U28" s="266" t="s">
        <v>3497</v>
      </c>
      <c r="Z28" s="555" t="s">
        <v>7162</v>
      </c>
      <c r="AA28" s="555" t="s">
        <v>7155</v>
      </c>
    </row>
    <row r="29" spans="1:27" x14ac:dyDescent="0.25">
      <c r="A29" s="49">
        <v>10368</v>
      </c>
      <c r="B29" s="49" t="s">
        <v>149</v>
      </c>
      <c r="C29" s="49">
        <v>0</v>
      </c>
      <c r="D29" s="49">
        <v>0</v>
      </c>
      <c r="E29" s="354" t="s">
        <v>3494</v>
      </c>
      <c r="F29" s="354" t="s">
        <v>3498</v>
      </c>
      <c r="G29" s="355" t="s">
        <v>3499</v>
      </c>
      <c r="H29" s="355" t="s">
        <v>3495</v>
      </c>
      <c r="I29" s="355" t="s">
        <v>3495</v>
      </c>
      <c r="J29" s="355" t="s">
        <v>3495</v>
      </c>
      <c r="K29" s="355" t="s">
        <v>3495</v>
      </c>
      <c r="L29" s="355" t="s">
        <v>3495</v>
      </c>
      <c r="M29" s="355" t="s">
        <v>3495</v>
      </c>
      <c r="N29" s="355" t="s">
        <v>3495</v>
      </c>
      <c r="O29" s="355" t="s">
        <v>3495</v>
      </c>
      <c r="P29" s="355" t="s">
        <v>3495</v>
      </c>
      <c r="Q29" s="355" t="s">
        <v>3496</v>
      </c>
      <c r="R29" s="355" t="s">
        <v>3496</v>
      </c>
      <c r="S29" s="355" t="s">
        <v>3496</v>
      </c>
      <c r="T29" s="266">
        <v>0</v>
      </c>
      <c r="U29" s="266" t="s">
        <v>3497</v>
      </c>
    </row>
    <row r="30" spans="1:27" x14ac:dyDescent="0.25">
      <c r="A30" s="49">
        <v>10394</v>
      </c>
      <c r="B30" s="49" t="s">
        <v>3087</v>
      </c>
      <c r="C30" s="49">
        <v>0</v>
      </c>
      <c r="D30" s="49">
        <v>0</v>
      </c>
      <c r="E30" s="354" t="s">
        <v>3494</v>
      </c>
      <c r="F30" s="354" t="s">
        <v>3498</v>
      </c>
      <c r="G30" s="355" t="s">
        <v>3066</v>
      </c>
      <c r="H30" s="355" t="s">
        <v>3495</v>
      </c>
      <c r="I30" s="355" t="s">
        <v>3495</v>
      </c>
      <c r="J30" s="355" t="s">
        <v>3495</v>
      </c>
      <c r="K30" s="355" t="s">
        <v>3495</v>
      </c>
      <c r="L30" s="355" t="s">
        <v>3045</v>
      </c>
      <c r="M30" s="355" t="s">
        <v>3495</v>
      </c>
      <c r="N30" s="355" t="s">
        <v>3495</v>
      </c>
      <c r="O30" s="355" t="s">
        <v>3495</v>
      </c>
      <c r="P30" s="355" t="s">
        <v>3495</v>
      </c>
      <c r="Q30" s="355" t="s">
        <v>3496</v>
      </c>
      <c r="R30" s="355" t="s">
        <v>3496</v>
      </c>
      <c r="S30" s="355" t="s">
        <v>3496</v>
      </c>
      <c r="T30" s="266">
        <v>0</v>
      </c>
      <c r="U30" s="266" t="s">
        <v>3497</v>
      </c>
    </row>
    <row r="31" spans="1:27" x14ac:dyDescent="0.25">
      <c r="A31" s="49">
        <v>10420</v>
      </c>
      <c r="B31" s="49" t="s">
        <v>150</v>
      </c>
      <c r="C31" s="49">
        <v>0</v>
      </c>
      <c r="D31" s="49">
        <v>0</v>
      </c>
      <c r="E31" s="354" t="s">
        <v>3494</v>
      </c>
      <c r="F31" s="354" t="s">
        <v>3498</v>
      </c>
      <c r="G31" s="355" t="s">
        <v>3499</v>
      </c>
      <c r="H31" s="355" t="s">
        <v>3495</v>
      </c>
      <c r="I31" s="355" t="s">
        <v>3495</v>
      </c>
      <c r="J31" s="355" t="s">
        <v>3495</v>
      </c>
      <c r="K31" s="355" t="s">
        <v>3495</v>
      </c>
      <c r="L31" s="355" t="s">
        <v>3495</v>
      </c>
      <c r="M31" s="355" t="s">
        <v>3495</v>
      </c>
      <c r="N31" s="355" t="s">
        <v>3495</v>
      </c>
      <c r="O31" s="355" t="s">
        <v>3495</v>
      </c>
      <c r="P31" s="355" t="s">
        <v>3495</v>
      </c>
      <c r="Q31" s="355" t="s">
        <v>3496</v>
      </c>
      <c r="R31" s="355" t="s">
        <v>3496</v>
      </c>
      <c r="S31" s="355" t="s">
        <v>3496</v>
      </c>
      <c r="T31" s="266">
        <v>0</v>
      </c>
      <c r="U31" s="266" t="s">
        <v>3497</v>
      </c>
      <c r="W31">
        <v>7</v>
      </c>
      <c r="X31" t="s">
        <v>3595</v>
      </c>
      <c r="Y31" t="s">
        <v>3506</v>
      </c>
      <c r="Z31" s="555" t="s">
        <v>7167</v>
      </c>
      <c r="AA31" s="555" t="s">
        <v>7155</v>
      </c>
    </row>
    <row r="32" spans="1:27" x14ac:dyDescent="0.25">
      <c r="A32" s="49">
        <v>10436</v>
      </c>
      <c r="B32" s="49" t="s">
        <v>151</v>
      </c>
      <c r="C32" s="49">
        <v>0</v>
      </c>
      <c r="D32" s="49">
        <v>0</v>
      </c>
      <c r="E32" s="354" t="s">
        <v>3494</v>
      </c>
      <c r="F32" s="354" t="s">
        <v>3498</v>
      </c>
      <c r="G32" s="355" t="s">
        <v>3499</v>
      </c>
      <c r="H32" s="355" t="s">
        <v>3495</v>
      </c>
      <c r="I32" s="355" t="s">
        <v>3495</v>
      </c>
      <c r="J32" s="355" t="s">
        <v>3495</v>
      </c>
      <c r="K32" s="355" t="s">
        <v>3495</v>
      </c>
      <c r="L32" s="355" t="s">
        <v>3495</v>
      </c>
      <c r="M32" s="355" t="s">
        <v>3495</v>
      </c>
      <c r="N32" s="355" t="s">
        <v>3495</v>
      </c>
      <c r="O32" s="355" t="s">
        <v>3495</v>
      </c>
      <c r="P32" s="355" t="s">
        <v>3495</v>
      </c>
      <c r="Q32" s="355" t="s">
        <v>3496</v>
      </c>
      <c r="R32" s="355" t="s">
        <v>3496</v>
      </c>
      <c r="S32" s="355" t="s">
        <v>3496</v>
      </c>
      <c r="T32" s="266">
        <v>0</v>
      </c>
      <c r="U32" s="266" t="s">
        <v>3497</v>
      </c>
    </row>
    <row r="33" spans="1:27" x14ac:dyDescent="0.25">
      <c r="A33" s="49">
        <v>10440</v>
      </c>
      <c r="B33" s="49" t="s">
        <v>152</v>
      </c>
      <c r="C33" s="49">
        <v>0</v>
      </c>
      <c r="D33" s="49">
        <v>0</v>
      </c>
      <c r="E33" s="354" t="s">
        <v>3494</v>
      </c>
      <c r="F33" s="354" t="s">
        <v>3498</v>
      </c>
      <c r="G33" s="355" t="s">
        <v>3499</v>
      </c>
      <c r="H33" s="355" t="s">
        <v>3495</v>
      </c>
      <c r="I33" s="355" t="s">
        <v>3495</v>
      </c>
      <c r="J33" s="355" t="s">
        <v>3495</v>
      </c>
      <c r="K33" s="355" t="s">
        <v>3495</v>
      </c>
      <c r="L33" s="355" t="s">
        <v>3495</v>
      </c>
      <c r="M33" s="355" t="s">
        <v>3495</v>
      </c>
      <c r="N33" s="355" t="s">
        <v>3495</v>
      </c>
      <c r="O33" s="355" t="s">
        <v>3495</v>
      </c>
      <c r="P33" s="355" t="s">
        <v>3495</v>
      </c>
      <c r="Q33" s="355" t="s">
        <v>3496</v>
      </c>
      <c r="R33" s="355" t="s">
        <v>3496</v>
      </c>
      <c r="S33" s="355" t="s">
        <v>3496</v>
      </c>
      <c r="T33" s="266">
        <v>0</v>
      </c>
      <c r="U33" s="266" t="s">
        <v>3497</v>
      </c>
    </row>
    <row r="34" spans="1:27" x14ac:dyDescent="0.25">
      <c r="A34" s="49">
        <v>10442</v>
      </c>
      <c r="B34" s="49" t="s">
        <v>153</v>
      </c>
      <c r="C34" s="49">
        <v>0</v>
      </c>
      <c r="D34" s="49">
        <v>0</v>
      </c>
      <c r="E34" s="354" t="s">
        <v>3494</v>
      </c>
      <c r="F34" s="354" t="s">
        <v>3498</v>
      </c>
      <c r="G34" s="355" t="s">
        <v>3499</v>
      </c>
      <c r="H34" s="355" t="s">
        <v>3495</v>
      </c>
      <c r="I34" s="355" t="s">
        <v>3495</v>
      </c>
      <c r="J34" s="355" t="s">
        <v>3495</v>
      </c>
      <c r="K34" s="355" t="s">
        <v>3495</v>
      </c>
      <c r="L34" s="355" t="s">
        <v>3495</v>
      </c>
      <c r="M34" s="355" t="s">
        <v>3495</v>
      </c>
      <c r="N34" s="355" t="s">
        <v>3495</v>
      </c>
      <c r="O34" s="355" t="s">
        <v>3495</v>
      </c>
      <c r="P34" s="355" t="s">
        <v>3495</v>
      </c>
      <c r="Q34" s="355" t="s">
        <v>3496</v>
      </c>
      <c r="R34" s="355" t="s">
        <v>3496</v>
      </c>
      <c r="S34" s="355" t="s">
        <v>3496</v>
      </c>
      <c r="T34" s="266">
        <v>0</v>
      </c>
      <c r="U34" s="266" t="s">
        <v>3497</v>
      </c>
    </row>
    <row r="35" spans="1:27" x14ac:dyDescent="0.25">
      <c r="A35" s="49">
        <v>10448</v>
      </c>
      <c r="B35" s="49" t="s">
        <v>154</v>
      </c>
      <c r="C35" s="49">
        <v>0</v>
      </c>
      <c r="D35" s="49">
        <v>0</v>
      </c>
      <c r="E35" s="354" t="s">
        <v>3494</v>
      </c>
      <c r="F35" s="354" t="s">
        <v>3498</v>
      </c>
      <c r="G35" s="355" t="s">
        <v>3499</v>
      </c>
      <c r="H35" s="355" t="s">
        <v>3495</v>
      </c>
      <c r="I35" s="355" t="s">
        <v>3495</v>
      </c>
      <c r="J35" s="355" t="s">
        <v>3495</v>
      </c>
      <c r="K35" s="355" t="s">
        <v>3495</v>
      </c>
      <c r="L35" s="355" t="s">
        <v>3495</v>
      </c>
      <c r="M35" s="355" t="s">
        <v>3495</v>
      </c>
      <c r="N35" s="355" t="s">
        <v>3495</v>
      </c>
      <c r="O35" s="355" t="s">
        <v>3495</v>
      </c>
      <c r="P35" s="355" t="s">
        <v>3495</v>
      </c>
      <c r="Q35" s="355" t="s">
        <v>3496</v>
      </c>
      <c r="R35" s="355" t="s">
        <v>3496</v>
      </c>
      <c r="S35" s="355" t="s">
        <v>3496</v>
      </c>
      <c r="T35" s="266">
        <v>0</v>
      </c>
      <c r="U35" s="266" t="s">
        <v>3497</v>
      </c>
      <c r="V35">
        <v>545</v>
      </c>
      <c r="W35">
        <v>7</v>
      </c>
      <c r="X35" t="s">
        <v>3595</v>
      </c>
      <c r="Z35" s="555" t="s">
        <v>7163</v>
      </c>
      <c r="AA35" s="555" t="s">
        <v>7155</v>
      </c>
    </row>
    <row r="36" spans="1:27" x14ac:dyDescent="0.25">
      <c r="A36" s="49">
        <v>10449</v>
      </c>
      <c r="B36" s="49" t="s">
        <v>155</v>
      </c>
      <c r="C36" s="49">
        <v>0</v>
      </c>
      <c r="D36" s="49">
        <v>0</v>
      </c>
      <c r="E36" s="354" t="s">
        <v>3494</v>
      </c>
      <c r="F36" s="354" t="s">
        <v>3498</v>
      </c>
      <c r="G36" s="355" t="s">
        <v>3499</v>
      </c>
      <c r="H36" s="355" t="s">
        <v>3495</v>
      </c>
      <c r="I36" s="355" t="s">
        <v>3495</v>
      </c>
      <c r="J36" s="355" t="s">
        <v>3495</v>
      </c>
      <c r="K36" s="355" t="s">
        <v>3495</v>
      </c>
      <c r="L36" s="355" t="s">
        <v>3495</v>
      </c>
      <c r="M36" s="355" t="s">
        <v>3495</v>
      </c>
      <c r="N36" s="355" t="s">
        <v>3495</v>
      </c>
      <c r="O36" s="355" t="s">
        <v>3495</v>
      </c>
      <c r="P36" s="355" t="s">
        <v>3495</v>
      </c>
      <c r="Q36" s="355" t="s">
        <v>3496</v>
      </c>
      <c r="R36" s="355" t="s">
        <v>3496</v>
      </c>
      <c r="S36" s="355" t="s">
        <v>3496</v>
      </c>
      <c r="T36" s="266">
        <v>0</v>
      </c>
      <c r="U36" s="266" t="s">
        <v>3497</v>
      </c>
    </row>
    <row r="37" spans="1:27" x14ac:dyDescent="0.25">
      <c r="A37" s="49">
        <v>10454</v>
      </c>
      <c r="B37" s="49" t="s">
        <v>156</v>
      </c>
      <c r="C37" s="49">
        <v>0</v>
      </c>
      <c r="D37" s="49">
        <v>0</v>
      </c>
      <c r="E37" s="354" t="s">
        <v>3494</v>
      </c>
      <c r="F37" s="354" t="s">
        <v>3498</v>
      </c>
      <c r="G37" s="355" t="s">
        <v>3499</v>
      </c>
      <c r="H37" s="355" t="s">
        <v>3495</v>
      </c>
      <c r="I37" s="355" t="s">
        <v>3495</v>
      </c>
      <c r="J37" s="355" t="s">
        <v>3495</v>
      </c>
      <c r="K37" s="355" t="s">
        <v>3495</v>
      </c>
      <c r="L37" s="355" t="s">
        <v>3495</v>
      </c>
      <c r="M37" s="355" t="s">
        <v>3495</v>
      </c>
      <c r="N37" s="355" t="s">
        <v>3495</v>
      </c>
      <c r="O37" s="355" t="s">
        <v>3495</v>
      </c>
      <c r="P37" s="355" t="s">
        <v>3495</v>
      </c>
      <c r="Q37" s="355" t="s">
        <v>3496</v>
      </c>
      <c r="R37" s="355" t="s">
        <v>3496</v>
      </c>
      <c r="S37" s="355" t="s">
        <v>3496</v>
      </c>
      <c r="T37" s="266">
        <v>0</v>
      </c>
      <c r="U37" s="266" t="s">
        <v>3497</v>
      </c>
      <c r="V37">
        <v>30</v>
      </c>
      <c r="W37">
        <v>3</v>
      </c>
      <c r="X37" t="s">
        <v>3595</v>
      </c>
      <c r="Y37" t="s">
        <v>3506</v>
      </c>
      <c r="Z37" s="555" t="s">
        <v>7165</v>
      </c>
      <c r="AA37" s="555" t="s">
        <v>7155</v>
      </c>
    </row>
    <row r="38" spans="1:27" x14ac:dyDescent="0.25">
      <c r="A38" s="49">
        <v>10456</v>
      </c>
      <c r="B38" s="49" t="s">
        <v>157</v>
      </c>
      <c r="C38" s="49">
        <v>0</v>
      </c>
      <c r="D38" s="49">
        <v>0</v>
      </c>
      <c r="E38" s="354" t="s">
        <v>3494</v>
      </c>
      <c r="F38" s="354" t="s">
        <v>3498</v>
      </c>
      <c r="G38" s="355" t="s">
        <v>3499</v>
      </c>
      <c r="H38" s="355" t="s">
        <v>3495</v>
      </c>
      <c r="I38" s="355" t="s">
        <v>3495</v>
      </c>
      <c r="J38" s="355" t="s">
        <v>3495</v>
      </c>
      <c r="K38" s="355" t="s">
        <v>3495</v>
      </c>
      <c r="L38" s="355" t="s">
        <v>3495</v>
      </c>
      <c r="M38" s="355" t="s">
        <v>3495</v>
      </c>
      <c r="N38" s="355" t="s">
        <v>3495</v>
      </c>
      <c r="O38" s="355" t="s">
        <v>3495</v>
      </c>
      <c r="P38" s="355" t="s">
        <v>3495</v>
      </c>
      <c r="Q38" s="355" t="s">
        <v>3496</v>
      </c>
      <c r="R38" s="355" t="s">
        <v>3496</v>
      </c>
      <c r="S38" s="355" t="s">
        <v>3496</v>
      </c>
      <c r="T38" s="266">
        <v>0</v>
      </c>
      <c r="U38" s="266" t="s">
        <v>3497</v>
      </c>
      <c r="V38">
        <v>340</v>
      </c>
      <c r="W38">
        <v>7</v>
      </c>
      <c r="X38" t="s">
        <v>3595</v>
      </c>
      <c r="Y38" t="s">
        <v>3506</v>
      </c>
      <c r="Z38" s="555" t="s">
        <v>7164</v>
      </c>
      <c r="AA38" s="555" t="s">
        <v>7155</v>
      </c>
    </row>
    <row r="39" spans="1:27" x14ac:dyDescent="0.25">
      <c r="A39" s="49">
        <v>10466</v>
      </c>
      <c r="B39" s="49" t="s">
        <v>158</v>
      </c>
      <c r="C39" s="49">
        <v>0</v>
      </c>
      <c r="D39" s="49">
        <v>0</v>
      </c>
      <c r="E39" s="354" t="s">
        <v>3494</v>
      </c>
      <c r="F39" s="354" t="s">
        <v>3498</v>
      </c>
      <c r="G39" s="355" t="s">
        <v>3499</v>
      </c>
      <c r="H39" s="355" t="s">
        <v>3495</v>
      </c>
      <c r="I39" s="355" t="s">
        <v>3495</v>
      </c>
      <c r="J39" s="355" t="s">
        <v>3495</v>
      </c>
      <c r="K39" s="355" t="s">
        <v>3495</v>
      </c>
      <c r="L39" s="355" t="s">
        <v>3495</v>
      </c>
      <c r="M39" s="355" t="s">
        <v>3495</v>
      </c>
      <c r="N39" s="355" t="s">
        <v>3495</v>
      </c>
      <c r="O39" s="355" t="s">
        <v>3495</v>
      </c>
      <c r="P39" s="355" t="s">
        <v>3495</v>
      </c>
      <c r="Q39" s="355" t="s">
        <v>3496</v>
      </c>
      <c r="R39" s="355" t="s">
        <v>3496</v>
      </c>
      <c r="S39" s="355" t="s">
        <v>3496</v>
      </c>
      <c r="T39" s="266">
        <v>0</v>
      </c>
      <c r="U39" s="266" t="s">
        <v>3497</v>
      </c>
    </row>
    <row r="40" spans="1:27" x14ac:dyDescent="0.25">
      <c r="A40" s="49">
        <v>10487</v>
      </c>
      <c r="B40" s="49" t="s">
        <v>159</v>
      </c>
      <c r="C40" s="49">
        <v>0</v>
      </c>
      <c r="D40" s="49">
        <v>0</v>
      </c>
      <c r="E40" s="354" t="s">
        <v>3494</v>
      </c>
      <c r="F40" s="354" t="s">
        <v>3498</v>
      </c>
      <c r="G40" s="355" t="s">
        <v>3499</v>
      </c>
      <c r="H40" s="355" t="s">
        <v>3495</v>
      </c>
      <c r="I40" s="355" t="s">
        <v>3495</v>
      </c>
      <c r="J40" s="355" t="s">
        <v>3495</v>
      </c>
      <c r="K40" s="355" t="s">
        <v>3495</v>
      </c>
      <c r="L40" s="355" t="s">
        <v>3495</v>
      </c>
      <c r="M40" s="355" t="s">
        <v>3495</v>
      </c>
      <c r="N40" s="355" t="s">
        <v>3495</v>
      </c>
      <c r="O40" s="355" t="s">
        <v>3495</v>
      </c>
      <c r="P40" s="355" t="s">
        <v>3495</v>
      </c>
      <c r="Q40" s="355" t="s">
        <v>3496</v>
      </c>
      <c r="R40" s="355" t="s">
        <v>3496</v>
      </c>
      <c r="S40" s="355" t="s">
        <v>3496</v>
      </c>
      <c r="T40" s="266">
        <v>0</v>
      </c>
      <c r="U40" s="266" t="s">
        <v>3497</v>
      </c>
      <c r="Z40" s="555" t="s">
        <v>7166</v>
      </c>
      <c r="AA40" s="555" t="s">
        <v>7155</v>
      </c>
    </row>
    <row r="41" spans="1:27" x14ac:dyDescent="0.25">
      <c r="A41" s="49">
        <v>10504</v>
      </c>
      <c r="B41" s="49" t="s">
        <v>160</v>
      </c>
      <c r="C41" s="49">
        <v>0</v>
      </c>
      <c r="D41" s="49">
        <v>0</v>
      </c>
      <c r="E41" s="354" t="s">
        <v>3494</v>
      </c>
      <c r="F41" s="354" t="s">
        <v>3498</v>
      </c>
      <c r="G41" s="355" t="s">
        <v>3499</v>
      </c>
      <c r="H41" s="355" t="s">
        <v>3495</v>
      </c>
      <c r="I41" s="355" t="s">
        <v>3495</v>
      </c>
      <c r="J41" s="355" t="s">
        <v>3495</v>
      </c>
      <c r="K41" s="355" t="s">
        <v>3495</v>
      </c>
      <c r="L41" s="355" t="s">
        <v>3495</v>
      </c>
      <c r="M41" s="355" t="s">
        <v>3495</v>
      </c>
      <c r="N41" s="355" t="s">
        <v>3495</v>
      </c>
      <c r="O41" s="355" t="s">
        <v>3495</v>
      </c>
      <c r="P41" s="355" t="s">
        <v>3495</v>
      </c>
      <c r="Q41" s="355" t="s">
        <v>3496</v>
      </c>
      <c r="R41" s="355" t="s">
        <v>3496</v>
      </c>
      <c r="S41" s="355" t="s">
        <v>3496</v>
      </c>
      <c r="T41" s="266">
        <v>0</v>
      </c>
      <c r="U41" s="266" t="s">
        <v>3497</v>
      </c>
    </row>
    <row r="42" spans="1:27" x14ac:dyDescent="0.25">
      <c r="A42" s="49">
        <v>10509</v>
      </c>
      <c r="B42" s="49" t="s">
        <v>161</v>
      </c>
      <c r="C42" s="49">
        <v>0</v>
      </c>
      <c r="D42" s="49">
        <v>0</v>
      </c>
      <c r="E42" s="354" t="s">
        <v>3494</v>
      </c>
      <c r="F42" s="354" t="s">
        <v>3498</v>
      </c>
      <c r="G42" s="355" t="s">
        <v>3499</v>
      </c>
      <c r="H42" s="355" t="s">
        <v>3495</v>
      </c>
      <c r="I42" s="355" t="s">
        <v>3495</v>
      </c>
      <c r="J42" s="355" t="s">
        <v>3495</v>
      </c>
      <c r="K42" s="355" t="s">
        <v>3495</v>
      </c>
      <c r="L42" s="355" t="s">
        <v>3495</v>
      </c>
      <c r="M42" s="355" t="s">
        <v>3495</v>
      </c>
      <c r="N42" s="355" t="s">
        <v>3495</v>
      </c>
      <c r="O42" s="355" t="s">
        <v>3495</v>
      </c>
      <c r="P42" s="355" t="s">
        <v>3495</v>
      </c>
      <c r="Q42" s="355" t="s">
        <v>3496</v>
      </c>
      <c r="R42" s="355" t="s">
        <v>3496</v>
      </c>
      <c r="S42" s="355" t="s">
        <v>3496</v>
      </c>
      <c r="T42" s="266">
        <v>0</v>
      </c>
      <c r="U42" s="266" t="s">
        <v>3497</v>
      </c>
      <c r="W42">
        <v>10</v>
      </c>
      <c r="X42" t="s">
        <v>3506</v>
      </c>
      <c r="Y42" t="s">
        <v>3506</v>
      </c>
    </row>
    <row r="43" spans="1:27" x14ac:dyDescent="0.25">
      <c r="A43" s="49">
        <v>10523</v>
      </c>
      <c r="B43" s="49" t="s">
        <v>162</v>
      </c>
      <c r="C43" s="49">
        <v>0</v>
      </c>
      <c r="D43" s="49">
        <v>0</v>
      </c>
      <c r="E43" s="354" t="s">
        <v>3494</v>
      </c>
      <c r="F43" s="354" t="s">
        <v>3498</v>
      </c>
      <c r="G43" s="355" t="s">
        <v>3499</v>
      </c>
      <c r="H43" s="355" t="s">
        <v>3495</v>
      </c>
      <c r="I43" s="355" t="s">
        <v>3495</v>
      </c>
      <c r="J43" s="355" t="s">
        <v>3495</v>
      </c>
      <c r="K43" s="355" t="s">
        <v>3495</v>
      </c>
      <c r="L43" s="355" t="s">
        <v>3495</v>
      </c>
      <c r="M43" s="355" t="s">
        <v>3495</v>
      </c>
      <c r="N43" s="355" t="s">
        <v>3495</v>
      </c>
      <c r="O43" s="355" t="s">
        <v>3495</v>
      </c>
      <c r="P43" s="355" t="s">
        <v>3495</v>
      </c>
      <c r="Q43" s="355" t="s">
        <v>3496</v>
      </c>
      <c r="R43" s="355" t="s">
        <v>3496</v>
      </c>
      <c r="S43" s="355" t="s">
        <v>3496</v>
      </c>
      <c r="T43" s="266">
        <v>0</v>
      </c>
      <c r="U43" s="266" t="s">
        <v>3497</v>
      </c>
      <c r="W43">
        <v>5</v>
      </c>
      <c r="X43" t="s">
        <v>3506</v>
      </c>
      <c r="Y43" t="s">
        <v>3506</v>
      </c>
    </row>
    <row r="44" spans="1:27" x14ac:dyDescent="0.25">
      <c r="A44" s="49">
        <v>10530</v>
      </c>
      <c r="B44" s="49" t="s">
        <v>163</v>
      </c>
      <c r="C44" s="49">
        <v>0</v>
      </c>
      <c r="D44" s="49">
        <v>0</v>
      </c>
      <c r="E44" s="354" t="s">
        <v>3494</v>
      </c>
      <c r="F44" s="354" t="s">
        <v>3498</v>
      </c>
      <c r="G44" s="355" t="s">
        <v>3499</v>
      </c>
      <c r="H44" s="355" t="s">
        <v>3495</v>
      </c>
      <c r="I44" s="355" t="s">
        <v>3495</v>
      </c>
      <c r="J44" s="355" t="s">
        <v>3495</v>
      </c>
      <c r="K44" s="355" t="s">
        <v>3495</v>
      </c>
      <c r="L44" s="355" t="s">
        <v>3495</v>
      </c>
      <c r="M44" s="355" t="s">
        <v>3495</v>
      </c>
      <c r="N44" s="355" t="s">
        <v>3495</v>
      </c>
      <c r="O44" s="355" t="s">
        <v>3495</v>
      </c>
      <c r="P44" s="355" t="s">
        <v>3495</v>
      </c>
      <c r="Q44" s="355" t="s">
        <v>3496</v>
      </c>
      <c r="R44" s="355" t="s">
        <v>3496</v>
      </c>
      <c r="S44" s="355" t="s">
        <v>3496</v>
      </c>
      <c r="T44" s="266">
        <v>0</v>
      </c>
      <c r="U44" s="266" t="s">
        <v>3497</v>
      </c>
      <c r="W44">
        <v>4</v>
      </c>
      <c r="X44" t="s">
        <v>7172</v>
      </c>
      <c r="Y44" t="s">
        <v>3506</v>
      </c>
      <c r="Z44" s="555" t="s">
        <v>7163</v>
      </c>
      <c r="AA44" s="555" t="s">
        <v>7155</v>
      </c>
    </row>
    <row r="45" spans="1:27" x14ac:dyDescent="0.25">
      <c r="A45" s="49">
        <v>10554</v>
      </c>
      <c r="B45" s="49" t="s">
        <v>164</v>
      </c>
      <c r="C45" s="49">
        <v>0</v>
      </c>
      <c r="D45" s="49">
        <v>0</v>
      </c>
      <c r="E45" s="354" t="s">
        <v>3494</v>
      </c>
      <c r="F45" s="354" t="s">
        <v>3498</v>
      </c>
      <c r="G45" s="355" t="s">
        <v>3499</v>
      </c>
      <c r="H45" s="355" t="s">
        <v>3495</v>
      </c>
      <c r="I45" s="355" t="s">
        <v>3495</v>
      </c>
      <c r="J45" s="355" t="s">
        <v>3495</v>
      </c>
      <c r="K45" s="355" t="s">
        <v>3495</v>
      </c>
      <c r="L45" s="355" t="s">
        <v>3495</v>
      </c>
      <c r="M45" s="355" t="s">
        <v>3495</v>
      </c>
      <c r="N45" s="355" t="s">
        <v>3495</v>
      </c>
      <c r="O45" s="355" t="s">
        <v>3495</v>
      </c>
      <c r="P45" s="355" t="s">
        <v>3495</v>
      </c>
      <c r="Q45" s="355" t="s">
        <v>3496</v>
      </c>
      <c r="R45" s="355" t="s">
        <v>3496</v>
      </c>
      <c r="S45" s="355" t="s">
        <v>3496</v>
      </c>
      <c r="T45" s="266">
        <v>0</v>
      </c>
      <c r="U45" s="266" t="s">
        <v>3497</v>
      </c>
      <c r="X45" t="s">
        <v>3595</v>
      </c>
      <c r="Z45" s="555" t="s">
        <v>7240</v>
      </c>
      <c r="AA45" s="555" t="s">
        <v>7155</v>
      </c>
    </row>
    <row r="46" spans="1:27" x14ac:dyDescent="0.25">
      <c r="A46" s="49">
        <v>10556</v>
      </c>
      <c r="B46" s="49" t="s">
        <v>165</v>
      </c>
      <c r="C46" s="49">
        <v>0</v>
      </c>
      <c r="D46" s="49">
        <v>0</v>
      </c>
      <c r="E46" s="354" t="s">
        <v>3494</v>
      </c>
      <c r="F46" s="354" t="s">
        <v>3498</v>
      </c>
      <c r="G46" s="355" t="s">
        <v>3499</v>
      </c>
      <c r="H46" s="355" t="s">
        <v>3495</v>
      </c>
      <c r="I46" s="355" t="s">
        <v>3495</v>
      </c>
      <c r="J46" s="355" t="s">
        <v>3495</v>
      </c>
      <c r="K46" s="355" t="s">
        <v>3495</v>
      </c>
      <c r="L46" s="355" t="s">
        <v>3495</v>
      </c>
      <c r="M46" s="355" t="s">
        <v>3495</v>
      </c>
      <c r="N46" s="355" t="s">
        <v>3495</v>
      </c>
      <c r="O46" s="355" t="s">
        <v>3495</v>
      </c>
      <c r="P46" s="355" t="s">
        <v>3495</v>
      </c>
      <c r="Q46" s="355" t="s">
        <v>3496</v>
      </c>
      <c r="R46" s="355" t="s">
        <v>3496</v>
      </c>
      <c r="S46" s="355" t="s">
        <v>3496</v>
      </c>
      <c r="T46" s="266">
        <v>0</v>
      </c>
      <c r="U46" s="266" t="s">
        <v>3497</v>
      </c>
    </row>
    <row r="47" spans="1:27" x14ac:dyDescent="0.25">
      <c r="A47" s="49">
        <v>10557</v>
      </c>
      <c r="B47" s="49" t="s">
        <v>166</v>
      </c>
      <c r="C47" s="49">
        <v>0</v>
      </c>
      <c r="D47" s="49">
        <v>0</v>
      </c>
      <c r="E47" s="354" t="s">
        <v>3494</v>
      </c>
      <c r="F47" s="354" t="s">
        <v>3498</v>
      </c>
      <c r="G47" s="355" t="s">
        <v>3499</v>
      </c>
      <c r="H47" s="355" t="s">
        <v>3495</v>
      </c>
      <c r="I47" s="355" t="s">
        <v>3495</v>
      </c>
      <c r="J47" s="355" t="s">
        <v>3495</v>
      </c>
      <c r="K47" s="355" t="s">
        <v>3495</v>
      </c>
      <c r="L47" s="355" t="s">
        <v>3495</v>
      </c>
      <c r="M47" s="355" t="s">
        <v>3495</v>
      </c>
      <c r="N47" s="355" t="s">
        <v>3495</v>
      </c>
      <c r="O47" s="355" t="s">
        <v>3495</v>
      </c>
      <c r="P47" s="355" t="s">
        <v>3495</v>
      </c>
      <c r="Q47" s="355" t="s">
        <v>3496</v>
      </c>
      <c r="R47" s="355" t="s">
        <v>3496</v>
      </c>
      <c r="S47" s="355" t="s">
        <v>3496</v>
      </c>
      <c r="T47" s="266">
        <v>0</v>
      </c>
      <c r="U47" s="266" t="s">
        <v>3497</v>
      </c>
    </row>
    <row r="48" spans="1:27" x14ac:dyDescent="0.25">
      <c r="A48" s="49">
        <v>10561</v>
      </c>
      <c r="B48" s="49" t="s">
        <v>167</v>
      </c>
      <c r="C48" s="49">
        <v>0</v>
      </c>
      <c r="D48" s="49">
        <v>0</v>
      </c>
      <c r="E48" s="354" t="s">
        <v>3494</v>
      </c>
      <c r="F48" s="354" t="s">
        <v>3498</v>
      </c>
      <c r="G48" s="355" t="s">
        <v>3499</v>
      </c>
      <c r="H48" s="355" t="s">
        <v>3495</v>
      </c>
      <c r="I48" s="355" t="s">
        <v>3495</v>
      </c>
      <c r="J48" s="355" t="s">
        <v>3495</v>
      </c>
      <c r="K48" s="355" t="s">
        <v>3495</v>
      </c>
      <c r="L48" s="355" t="s">
        <v>3495</v>
      </c>
      <c r="M48" s="355" t="s">
        <v>3495</v>
      </c>
      <c r="N48" s="355" t="s">
        <v>3495</v>
      </c>
      <c r="O48" s="355" t="s">
        <v>3495</v>
      </c>
      <c r="P48" s="355" t="s">
        <v>3495</v>
      </c>
      <c r="Q48" s="355" t="s">
        <v>3496</v>
      </c>
      <c r="R48" s="355" t="s">
        <v>3496</v>
      </c>
      <c r="S48" s="355" t="s">
        <v>3496</v>
      </c>
      <c r="T48" s="266">
        <v>0</v>
      </c>
      <c r="U48" s="266" t="s">
        <v>3497</v>
      </c>
    </row>
    <row r="49" spans="1:27" x14ac:dyDescent="0.25">
      <c r="A49" s="49">
        <v>10562</v>
      </c>
      <c r="B49" s="49" t="s">
        <v>168</v>
      </c>
      <c r="C49" s="49">
        <v>0</v>
      </c>
      <c r="D49" s="49">
        <v>0</v>
      </c>
      <c r="E49" s="354" t="s">
        <v>3494</v>
      </c>
      <c r="F49" s="354" t="s">
        <v>3498</v>
      </c>
      <c r="G49" s="355" t="s">
        <v>3499</v>
      </c>
      <c r="H49" s="355" t="s">
        <v>3495</v>
      </c>
      <c r="I49" s="355" t="s">
        <v>3495</v>
      </c>
      <c r="J49" s="355" t="s">
        <v>3495</v>
      </c>
      <c r="K49" s="355" t="s">
        <v>3495</v>
      </c>
      <c r="L49" s="355" t="s">
        <v>3495</v>
      </c>
      <c r="M49" s="355" t="s">
        <v>3495</v>
      </c>
      <c r="N49" s="355" t="s">
        <v>3495</v>
      </c>
      <c r="O49" s="355" t="s">
        <v>3495</v>
      </c>
      <c r="P49" s="355" t="s">
        <v>3495</v>
      </c>
      <c r="Q49" s="355" t="s">
        <v>3496</v>
      </c>
      <c r="R49" s="355" t="s">
        <v>3496</v>
      </c>
      <c r="S49" s="355" t="s">
        <v>3496</v>
      </c>
      <c r="T49" s="266">
        <v>0</v>
      </c>
      <c r="U49" s="266" t="s">
        <v>3497</v>
      </c>
    </row>
    <row r="50" spans="1:27" x14ac:dyDescent="0.25">
      <c r="A50" s="49">
        <v>10567</v>
      </c>
      <c r="B50" s="49" t="s">
        <v>169</v>
      </c>
      <c r="C50" s="49">
        <v>0</v>
      </c>
      <c r="D50" s="49">
        <v>0</v>
      </c>
      <c r="E50" s="354" t="s">
        <v>3494</v>
      </c>
      <c r="F50" s="354" t="s">
        <v>3498</v>
      </c>
      <c r="G50" s="355" t="s">
        <v>3499</v>
      </c>
      <c r="H50" s="355" t="s">
        <v>3495</v>
      </c>
      <c r="I50" s="355" t="s">
        <v>3495</v>
      </c>
      <c r="J50" s="355" t="s">
        <v>3495</v>
      </c>
      <c r="K50" s="355" t="s">
        <v>3495</v>
      </c>
      <c r="L50" s="355" t="s">
        <v>3495</v>
      </c>
      <c r="M50" s="355" t="s">
        <v>3495</v>
      </c>
      <c r="N50" s="355" t="s">
        <v>3495</v>
      </c>
      <c r="O50" s="355" t="s">
        <v>3495</v>
      </c>
      <c r="P50" s="355" t="s">
        <v>3495</v>
      </c>
      <c r="Q50" s="355" t="s">
        <v>3496</v>
      </c>
      <c r="R50" s="355" t="s">
        <v>3496</v>
      </c>
      <c r="S50" s="355" t="s">
        <v>3496</v>
      </c>
      <c r="T50" s="266">
        <v>0</v>
      </c>
      <c r="U50" s="266" t="s">
        <v>3497</v>
      </c>
      <c r="X50" t="s">
        <v>3595</v>
      </c>
      <c r="Z50" s="555" t="s">
        <v>7173</v>
      </c>
      <c r="AA50" s="555" t="s">
        <v>7155</v>
      </c>
    </row>
    <row r="51" spans="1:27" x14ac:dyDescent="0.25">
      <c r="A51" s="49">
        <v>10571</v>
      </c>
      <c r="B51" s="49" t="s">
        <v>170</v>
      </c>
      <c r="C51" s="49">
        <v>0</v>
      </c>
      <c r="D51" s="49">
        <v>0</v>
      </c>
      <c r="E51" s="354" t="s">
        <v>3494</v>
      </c>
      <c r="F51" s="354" t="s">
        <v>3498</v>
      </c>
      <c r="G51" s="355" t="s">
        <v>3499</v>
      </c>
      <c r="H51" s="355" t="s">
        <v>3495</v>
      </c>
      <c r="I51" s="355" t="s">
        <v>3495</v>
      </c>
      <c r="J51" s="355" t="s">
        <v>3495</v>
      </c>
      <c r="K51" s="355" t="s">
        <v>3495</v>
      </c>
      <c r="L51" s="355" t="s">
        <v>3495</v>
      </c>
      <c r="M51" s="355" t="s">
        <v>3495</v>
      </c>
      <c r="N51" s="355" t="s">
        <v>3495</v>
      </c>
      <c r="O51" s="355" t="s">
        <v>3495</v>
      </c>
      <c r="P51" s="355" t="s">
        <v>3495</v>
      </c>
      <c r="Q51" s="355" t="s">
        <v>3496</v>
      </c>
      <c r="R51" s="355" t="s">
        <v>3496</v>
      </c>
      <c r="S51" s="355" t="s">
        <v>3496</v>
      </c>
      <c r="T51" s="266">
        <v>0</v>
      </c>
      <c r="U51" s="266" t="s">
        <v>3497</v>
      </c>
    </row>
    <row r="52" spans="1:27" x14ac:dyDescent="0.25">
      <c r="A52" s="49">
        <v>10606</v>
      </c>
      <c r="B52" s="49" t="s">
        <v>171</v>
      </c>
      <c r="C52" s="49">
        <v>0</v>
      </c>
      <c r="D52" s="49">
        <v>0</v>
      </c>
      <c r="E52" s="354" t="s">
        <v>3494</v>
      </c>
      <c r="F52" s="354" t="s">
        <v>3498</v>
      </c>
      <c r="G52" s="355" t="s">
        <v>3499</v>
      </c>
      <c r="H52" s="355" t="s">
        <v>3495</v>
      </c>
      <c r="I52" s="355" t="s">
        <v>3495</v>
      </c>
      <c r="J52" s="355" t="s">
        <v>3495</v>
      </c>
      <c r="K52" s="355" t="s">
        <v>3495</v>
      </c>
      <c r="L52" s="355" t="s">
        <v>3495</v>
      </c>
      <c r="M52" s="355" t="s">
        <v>3495</v>
      </c>
      <c r="N52" s="355" t="s">
        <v>3495</v>
      </c>
      <c r="O52" s="355" t="s">
        <v>3495</v>
      </c>
      <c r="P52" s="355" t="s">
        <v>3495</v>
      </c>
      <c r="Q52" s="355" t="s">
        <v>3496</v>
      </c>
      <c r="R52" s="355" t="s">
        <v>3496</v>
      </c>
      <c r="S52" s="355" t="s">
        <v>3496</v>
      </c>
      <c r="T52" s="266">
        <v>0</v>
      </c>
      <c r="U52" s="266" t="s">
        <v>3497</v>
      </c>
    </row>
    <row r="53" spans="1:27" x14ac:dyDescent="0.25">
      <c r="A53" s="49">
        <v>10607</v>
      </c>
      <c r="B53" s="49" t="s">
        <v>172</v>
      </c>
      <c r="C53" s="49">
        <v>0</v>
      </c>
      <c r="D53" s="49">
        <v>0</v>
      </c>
      <c r="E53" s="354" t="s">
        <v>3494</v>
      </c>
      <c r="F53" s="354" t="s">
        <v>3498</v>
      </c>
      <c r="G53" s="355" t="s">
        <v>3066</v>
      </c>
      <c r="H53" s="355" t="s">
        <v>3064</v>
      </c>
      <c r="I53" s="355" t="s">
        <v>3495</v>
      </c>
      <c r="J53" s="355" t="s">
        <v>3495</v>
      </c>
      <c r="K53" s="355" t="s">
        <v>3495</v>
      </c>
      <c r="L53" s="355" t="s">
        <v>3495</v>
      </c>
      <c r="M53" s="355" t="s">
        <v>3495</v>
      </c>
      <c r="N53" s="355" t="s">
        <v>3495</v>
      </c>
      <c r="O53" s="355" t="s">
        <v>3495</v>
      </c>
      <c r="P53" s="355" t="s">
        <v>3495</v>
      </c>
      <c r="Q53" s="355" t="s">
        <v>3496</v>
      </c>
      <c r="R53" s="355" t="s">
        <v>3496</v>
      </c>
      <c r="S53" s="355" t="s">
        <v>3496</v>
      </c>
      <c r="T53" s="266">
        <v>0</v>
      </c>
      <c r="U53" s="266" t="s">
        <v>3497</v>
      </c>
      <c r="Z53" s="555" t="s">
        <v>7174</v>
      </c>
      <c r="AA53" s="555" t="s">
        <v>7155</v>
      </c>
    </row>
    <row r="54" spans="1:27" x14ac:dyDescent="0.25">
      <c r="A54" s="49">
        <v>10650</v>
      </c>
      <c r="B54" s="49" t="s">
        <v>173</v>
      </c>
      <c r="C54" s="49">
        <v>0</v>
      </c>
      <c r="D54" s="49">
        <v>0</v>
      </c>
      <c r="E54" s="354" t="s">
        <v>3494</v>
      </c>
      <c r="F54" s="354" t="s">
        <v>3498</v>
      </c>
      <c r="G54" s="355" t="s">
        <v>3499</v>
      </c>
      <c r="H54" s="355" t="s">
        <v>3495</v>
      </c>
      <c r="I54" s="355" t="s">
        <v>3495</v>
      </c>
      <c r="J54" s="355" t="s">
        <v>3495</v>
      </c>
      <c r="K54" s="355" t="s">
        <v>3495</v>
      </c>
      <c r="L54" s="355" t="s">
        <v>3495</v>
      </c>
      <c r="M54" s="355" t="s">
        <v>3495</v>
      </c>
      <c r="N54" s="355" t="s">
        <v>3495</v>
      </c>
      <c r="O54" s="355" t="s">
        <v>3495</v>
      </c>
      <c r="P54" s="355" t="s">
        <v>3495</v>
      </c>
      <c r="Q54" s="355" t="s">
        <v>3496</v>
      </c>
      <c r="R54" s="355" t="s">
        <v>3496</v>
      </c>
      <c r="S54" s="355" t="s">
        <v>3496</v>
      </c>
      <c r="T54" s="266">
        <v>0</v>
      </c>
      <c r="U54" s="266" t="s">
        <v>3497</v>
      </c>
      <c r="X54" t="s">
        <v>7172</v>
      </c>
      <c r="Z54" s="555" t="s">
        <v>7175</v>
      </c>
      <c r="AA54" s="555" t="s">
        <v>7155</v>
      </c>
    </row>
    <row r="55" spans="1:27" x14ac:dyDescent="0.25">
      <c r="A55" s="49">
        <v>10674</v>
      </c>
      <c r="B55" s="49" t="s">
        <v>174</v>
      </c>
      <c r="C55" s="49">
        <v>0</v>
      </c>
      <c r="D55" s="49">
        <v>0</v>
      </c>
      <c r="E55" s="354" t="s">
        <v>3494</v>
      </c>
      <c r="F55" s="354" t="s">
        <v>3498</v>
      </c>
      <c r="G55" s="355" t="s">
        <v>3499</v>
      </c>
      <c r="H55" s="355" t="s">
        <v>3495</v>
      </c>
      <c r="I55" s="355" t="s">
        <v>3495</v>
      </c>
      <c r="J55" s="355" t="s">
        <v>3495</v>
      </c>
      <c r="K55" s="355" t="s">
        <v>3495</v>
      </c>
      <c r="L55" s="355" t="s">
        <v>3495</v>
      </c>
      <c r="M55" s="355" t="s">
        <v>3495</v>
      </c>
      <c r="N55" s="355" t="s">
        <v>3495</v>
      </c>
      <c r="O55" s="355" t="s">
        <v>3495</v>
      </c>
      <c r="P55" s="355" t="s">
        <v>3495</v>
      </c>
      <c r="Q55" s="355" t="s">
        <v>3496</v>
      </c>
      <c r="R55" s="355" t="s">
        <v>3496</v>
      </c>
      <c r="S55" s="355" t="s">
        <v>3496</v>
      </c>
      <c r="T55" s="266">
        <v>0</v>
      </c>
      <c r="U55" s="266" t="s">
        <v>3497</v>
      </c>
    </row>
    <row r="56" spans="1:27" x14ac:dyDescent="0.25">
      <c r="A56" s="49">
        <v>10678</v>
      </c>
      <c r="B56" s="49" t="s">
        <v>175</v>
      </c>
      <c r="C56" s="49">
        <v>0</v>
      </c>
      <c r="D56" s="49">
        <v>0</v>
      </c>
      <c r="E56" s="354" t="s">
        <v>3494</v>
      </c>
      <c r="F56" s="354" t="s">
        <v>3498</v>
      </c>
      <c r="G56" s="355" t="s">
        <v>3499</v>
      </c>
      <c r="H56" s="355" t="s">
        <v>3495</v>
      </c>
      <c r="I56" s="355" t="s">
        <v>3495</v>
      </c>
      <c r="J56" s="355" t="s">
        <v>3495</v>
      </c>
      <c r="K56" s="355" t="s">
        <v>3495</v>
      </c>
      <c r="L56" s="355" t="s">
        <v>3495</v>
      </c>
      <c r="M56" s="355" t="s">
        <v>3495</v>
      </c>
      <c r="N56" s="355" t="s">
        <v>3495</v>
      </c>
      <c r="O56" s="355" t="s">
        <v>3495</v>
      </c>
      <c r="P56" s="355" t="s">
        <v>3495</v>
      </c>
      <c r="Q56" s="355" t="s">
        <v>3496</v>
      </c>
      <c r="R56" s="355" t="s">
        <v>3496</v>
      </c>
      <c r="S56" s="355" t="s">
        <v>3496</v>
      </c>
      <c r="T56" s="266">
        <v>0</v>
      </c>
      <c r="U56" s="266" t="s">
        <v>3497</v>
      </c>
    </row>
    <row r="57" spans="1:27" x14ac:dyDescent="0.25">
      <c r="A57" s="49">
        <v>10684</v>
      </c>
      <c r="B57" s="49" t="s">
        <v>176</v>
      </c>
      <c r="C57" s="49">
        <v>0</v>
      </c>
      <c r="D57" s="49">
        <v>0</v>
      </c>
      <c r="E57" s="354" t="s">
        <v>3494</v>
      </c>
      <c r="F57" s="354" t="s">
        <v>3498</v>
      </c>
      <c r="G57" s="355" t="s">
        <v>3499</v>
      </c>
      <c r="H57" s="355" t="s">
        <v>3495</v>
      </c>
      <c r="I57" s="355" t="s">
        <v>3495</v>
      </c>
      <c r="J57" s="355" t="s">
        <v>3495</v>
      </c>
      <c r="K57" s="355" t="s">
        <v>3495</v>
      </c>
      <c r="L57" s="355" t="s">
        <v>3495</v>
      </c>
      <c r="M57" s="355" t="s">
        <v>3495</v>
      </c>
      <c r="N57" s="355" t="s">
        <v>3495</v>
      </c>
      <c r="O57" s="355" t="s">
        <v>3495</v>
      </c>
      <c r="P57" s="355" t="s">
        <v>3495</v>
      </c>
      <c r="Q57" s="355" t="s">
        <v>3496</v>
      </c>
      <c r="R57" s="355" t="s">
        <v>3496</v>
      </c>
      <c r="S57" s="355" t="s">
        <v>3496</v>
      </c>
      <c r="T57" s="266">
        <v>0</v>
      </c>
      <c r="U57" s="266" t="s">
        <v>3497</v>
      </c>
      <c r="Z57" s="555" t="s">
        <v>7176</v>
      </c>
      <c r="AA57" s="555" t="s">
        <v>7155</v>
      </c>
    </row>
    <row r="58" spans="1:27" x14ac:dyDescent="0.25">
      <c r="A58" s="49">
        <v>10686</v>
      </c>
      <c r="B58" s="49" t="s">
        <v>177</v>
      </c>
      <c r="C58" s="49">
        <v>0</v>
      </c>
      <c r="D58" s="49">
        <v>0</v>
      </c>
      <c r="E58" s="354" t="s">
        <v>3494</v>
      </c>
      <c r="F58" s="354" t="s">
        <v>3498</v>
      </c>
      <c r="G58" s="355" t="s">
        <v>3499</v>
      </c>
      <c r="H58" s="355" t="s">
        <v>3495</v>
      </c>
      <c r="I58" s="355" t="s">
        <v>3495</v>
      </c>
      <c r="J58" s="355" t="s">
        <v>3495</v>
      </c>
      <c r="K58" s="355" t="s">
        <v>3495</v>
      </c>
      <c r="L58" s="355" t="s">
        <v>3495</v>
      </c>
      <c r="M58" s="355" t="s">
        <v>3495</v>
      </c>
      <c r="N58" s="355" t="s">
        <v>3495</v>
      </c>
      <c r="O58" s="355" t="s">
        <v>3495</v>
      </c>
      <c r="P58" s="355" t="s">
        <v>3495</v>
      </c>
      <c r="Q58" s="355" t="s">
        <v>3496</v>
      </c>
      <c r="R58" s="355" t="s">
        <v>3496</v>
      </c>
      <c r="S58" s="355" t="s">
        <v>3496</v>
      </c>
      <c r="T58" s="266">
        <v>0</v>
      </c>
      <c r="U58" s="266" t="s">
        <v>3497</v>
      </c>
      <c r="Z58" s="555" t="s">
        <v>7177</v>
      </c>
      <c r="AA58" s="555" t="s">
        <v>7155</v>
      </c>
    </row>
    <row r="59" spans="1:27" ht="21" x14ac:dyDescent="0.25">
      <c r="A59" s="49">
        <v>10687</v>
      </c>
      <c r="B59" s="49" t="s">
        <v>178</v>
      </c>
      <c r="C59" s="49">
        <v>0</v>
      </c>
      <c r="D59" s="49">
        <v>0</v>
      </c>
      <c r="E59" s="354" t="s">
        <v>3494</v>
      </c>
      <c r="F59" s="354" t="s">
        <v>3498</v>
      </c>
      <c r="G59" s="355" t="s">
        <v>3499</v>
      </c>
      <c r="H59" s="355" t="s">
        <v>3495</v>
      </c>
      <c r="I59" s="355" t="s">
        <v>3495</v>
      </c>
      <c r="J59" s="355" t="s">
        <v>3495</v>
      </c>
      <c r="K59" s="355" t="s">
        <v>3495</v>
      </c>
      <c r="L59" s="355" t="s">
        <v>3495</v>
      </c>
      <c r="M59" s="355" t="s">
        <v>3495</v>
      </c>
      <c r="N59" s="355" t="s">
        <v>3495</v>
      </c>
      <c r="O59" s="355" t="s">
        <v>3495</v>
      </c>
      <c r="P59" s="355" t="s">
        <v>3495</v>
      </c>
      <c r="Q59" s="355" t="s">
        <v>3496</v>
      </c>
      <c r="R59" s="355" t="s">
        <v>3496</v>
      </c>
      <c r="S59" s="355" t="s">
        <v>3496</v>
      </c>
      <c r="T59" s="266">
        <v>0</v>
      </c>
      <c r="U59" s="266" t="s">
        <v>3497</v>
      </c>
      <c r="Z59" s="555" t="s">
        <v>7178</v>
      </c>
      <c r="AA59" s="672" t="s">
        <v>7157</v>
      </c>
    </row>
    <row r="60" spans="1:27" x14ac:dyDescent="0.25">
      <c r="A60" s="49">
        <v>10689</v>
      </c>
      <c r="B60" s="49" t="s">
        <v>179</v>
      </c>
      <c r="C60" s="49">
        <v>0</v>
      </c>
      <c r="D60" s="49">
        <v>0</v>
      </c>
      <c r="E60" s="354" t="s">
        <v>3494</v>
      </c>
      <c r="F60" s="354" t="s">
        <v>3498</v>
      </c>
      <c r="G60" s="355" t="s">
        <v>3499</v>
      </c>
      <c r="H60" s="355" t="s">
        <v>3495</v>
      </c>
      <c r="I60" s="355" t="s">
        <v>3495</v>
      </c>
      <c r="J60" s="355" t="s">
        <v>3495</v>
      </c>
      <c r="K60" s="355" t="s">
        <v>3495</v>
      </c>
      <c r="L60" s="355" t="s">
        <v>3495</v>
      </c>
      <c r="M60" s="355" t="s">
        <v>3495</v>
      </c>
      <c r="N60" s="355" t="s">
        <v>3495</v>
      </c>
      <c r="O60" s="355" t="s">
        <v>3495</v>
      </c>
      <c r="P60" s="355" t="s">
        <v>3495</v>
      </c>
      <c r="Q60" s="355" t="s">
        <v>3496</v>
      </c>
      <c r="R60" s="355" t="s">
        <v>3496</v>
      </c>
      <c r="S60" s="355" t="s">
        <v>3496</v>
      </c>
      <c r="T60" s="266">
        <v>0</v>
      </c>
      <c r="U60" s="266" t="s">
        <v>3497</v>
      </c>
    </row>
    <row r="61" spans="1:27" x14ac:dyDescent="0.25">
      <c r="A61" s="49">
        <v>10690</v>
      </c>
      <c r="B61" s="49" t="s">
        <v>180</v>
      </c>
      <c r="C61" s="49">
        <v>0</v>
      </c>
      <c r="D61" s="49">
        <v>0</v>
      </c>
      <c r="E61" s="354" t="s">
        <v>3494</v>
      </c>
      <c r="F61" s="354" t="s">
        <v>3498</v>
      </c>
      <c r="G61" s="355" t="s">
        <v>3499</v>
      </c>
      <c r="H61" s="355" t="s">
        <v>3495</v>
      </c>
      <c r="I61" s="355" t="s">
        <v>3495</v>
      </c>
      <c r="J61" s="355" t="s">
        <v>3495</v>
      </c>
      <c r="K61" s="355" t="s">
        <v>3495</v>
      </c>
      <c r="L61" s="355" t="s">
        <v>3495</v>
      </c>
      <c r="M61" s="355" t="s">
        <v>3495</v>
      </c>
      <c r="N61" s="355" t="s">
        <v>3495</v>
      </c>
      <c r="O61" s="355" t="s">
        <v>3495</v>
      </c>
      <c r="P61" s="355" t="s">
        <v>3495</v>
      </c>
      <c r="Q61" s="355" t="s">
        <v>3496</v>
      </c>
      <c r="R61" s="355" t="s">
        <v>3496</v>
      </c>
      <c r="S61" s="355" t="s">
        <v>3496</v>
      </c>
      <c r="T61" s="266">
        <v>0</v>
      </c>
      <c r="U61" s="266" t="s">
        <v>3497</v>
      </c>
      <c r="Z61" s="276" t="s">
        <v>7179</v>
      </c>
    </row>
    <row r="62" spans="1:27" x14ac:dyDescent="0.25">
      <c r="A62" s="49">
        <v>10692</v>
      </c>
      <c r="B62" s="49" t="s">
        <v>181</v>
      </c>
      <c r="C62" s="49">
        <v>0</v>
      </c>
      <c r="D62" s="49">
        <v>0</v>
      </c>
      <c r="E62" s="354" t="s">
        <v>3494</v>
      </c>
      <c r="F62" s="354" t="s">
        <v>3498</v>
      </c>
      <c r="G62" s="355" t="s">
        <v>3499</v>
      </c>
      <c r="H62" s="355" t="s">
        <v>3495</v>
      </c>
      <c r="I62" s="355" t="s">
        <v>3495</v>
      </c>
      <c r="J62" s="355" t="s">
        <v>3495</v>
      </c>
      <c r="K62" s="355" t="s">
        <v>3495</v>
      </c>
      <c r="L62" s="355" t="s">
        <v>3495</v>
      </c>
      <c r="M62" s="355" t="s">
        <v>3495</v>
      </c>
      <c r="N62" s="355" t="s">
        <v>3495</v>
      </c>
      <c r="O62" s="355" t="s">
        <v>3495</v>
      </c>
      <c r="P62" s="355" t="s">
        <v>3495</v>
      </c>
      <c r="Q62" s="355" t="s">
        <v>3496</v>
      </c>
      <c r="R62" s="355" t="s">
        <v>3496</v>
      </c>
      <c r="S62" s="355" t="s">
        <v>3496</v>
      </c>
      <c r="T62" s="266">
        <v>0</v>
      </c>
      <c r="U62" s="266" t="s">
        <v>3497</v>
      </c>
      <c r="Z62" s="276" t="s">
        <v>7180</v>
      </c>
    </row>
    <row r="63" spans="1:27" x14ac:dyDescent="0.25">
      <c r="A63" s="49">
        <v>10693</v>
      </c>
      <c r="B63" s="49" t="s">
        <v>182</v>
      </c>
      <c r="C63" s="49">
        <v>0</v>
      </c>
      <c r="D63" s="49">
        <v>0</v>
      </c>
      <c r="E63" s="354" t="s">
        <v>3494</v>
      </c>
      <c r="F63" s="354" t="s">
        <v>3498</v>
      </c>
      <c r="G63" s="355" t="s">
        <v>3499</v>
      </c>
      <c r="H63" s="355" t="s">
        <v>3495</v>
      </c>
      <c r="I63" s="355" t="s">
        <v>3495</v>
      </c>
      <c r="J63" s="355" t="s">
        <v>3495</v>
      </c>
      <c r="K63" s="355" t="s">
        <v>3495</v>
      </c>
      <c r="L63" s="355" t="s">
        <v>3495</v>
      </c>
      <c r="M63" s="355" t="s">
        <v>3495</v>
      </c>
      <c r="N63" s="355" t="s">
        <v>3495</v>
      </c>
      <c r="O63" s="355" t="s">
        <v>3495</v>
      </c>
      <c r="P63" s="355" t="s">
        <v>3495</v>
      </c>
      <c r="Q63" s="355" t="s">
        <v>3496</v>
      </c>
      <c r="R63" s="355" t="s">
        <v>3496</v>
      </c>
      <c r="S63" s="355" t="s">
        <v>3496</v>
      </c>
      <c r="T63" s="266">
        <v>0</v>
      </c>
      <c r="U63" s="266" t="s">
        <v>3497</v>
      </c>
      <c r="Z63" s="276" t="s">
        <v>7177</v>
      </c>
      <c r="AA63" s="555" t="s">
        <v>7155</v>
      </c>
    </row>
    <row r="64" spans="1:27" x14ac:dyDescent="0.25">
      <c r="A64" s="49">
        <v>10694</v>
      </c>
      <c r="B64" s="49" t="s">
        <v>183</v>
      </c>
      <c r="C64" s="49">
        <v>0</v>
      </c>
      <c r="D64" s="49">
        <v>0</v>
      </c>
      <c r="E64" s="354" t="s">
        <v>3494</v>
      </c>
      <c r="F64" s="354" t="s">
        <v>3498</v>
      </c>
      <c r="G64" s="355" t="s">
        <v>3499</v>
      </c>
      <c r="H64" s="355" t="s">
        <v>3495</v>
      </c>
      <c r="I64" s="355" t="s">
        <v>3495</v>
      </c>
      <c r="J64" s="355" t="s">
        <v>3495</v>
      </c>
      <c r="K64" s="355" t="s">
        <v>3495</v>
      </c>
      <c r="L64" s="355" t="s">
        <v>3495</v>
      </c>
      <c r="M64" s="355" t="s">
        <v>3495</v>
      </c>
      <c r="N64" s="355" t="s">
        <v>3495</v>
      </c>
      <c r="O64" s="355" t="s">
        <v>3495</v>
      </c>
      <c r="P64" s="355" t="s">
        <v>3495</v>
      </c>
      <c r="Q64" s="355" t="s">
        <v>3496</v>
      </c>
      <c r="R64" s="355" t="s">
        <v>3496</v>
      </c>
      <c r="S64" s="355" t="s">
        <v>3496</v>
      </c>
      <c r="T64" s="266">
        <v>0</v>
      </c>
      <c r="U64" s="266" t="s">
        <v>3497</v>
      </c>
      <c r="Z64" s="276" t="s">
        <v>7181</v>
      </c>
      <c r="AA64" s="555" t="s">
        <v>7155</v>
      </c>
    </row>
    <row r="65" spans="1:27" x14ac:dyDescent="0.25">
      <c r="A65" s="49">
        <v>10695</v>
      </c>
      <c r="B65" s="49" t="s">
        <v>184</v>
      </c>
      <c r="C65" s="49">
        <v>0</v>
      </c>
      <c r="D65" s="49">
        <v>0</v>
      </c>
      <c r="E65" s="354" t="s">
        <v>3494</v>
      </c>
      <c r="F65" s="354" t="s">
        <v>3498</v>
      </c>
      <c r="G65" s="355" t="s">
        <v>3499</v>
      </c>
      <c r="H65" s="355" t="s">
        <v>3495</v>
      </c>
      <c r="I65" s="355" t="s">
        <v>3495</v>
      </c>
      <c r="J65" s="355" t="s">
        <v>3495</v>
      </c>
      <c r="K65" s="355" t="s">
        <v>3495</v>
      </c>
      <c r="L65" s="355" t="s">
        <v>3495</v>
      </c>
      <c r="M65" s="355" t="s">
        <v>3495</v>
      </c>
      <c r="N65" s="355" t="s">
        <v>3495</v>
      </c>
      <c r="O65" s="355" t="s">
        <v>3495</v>
      </c>
      <c r="P65" s="355" t="s">
        <v>3495</v>
      </c>
      <c r="Q65" s="355" t="s">
        <v>3496</v>
      </c>
      <c r="R65" s="355" t="s">
        <v>3496</v>
      </c>
      <c r="S65" s="355" t="s">
        <v>3496</v>
      </c>
      <c r="T65" s="266">
        <v>0</v>
      </c>
      <c r="U65" s="266" t="s">
        <v>3497</v>
      </c>
      <c r="Z65" s="276" t="s">
        <v>7182</v>
      </c>
      <c r="AA65" s="555" t="s">
        <v>7155</v>
      </c>
    </row>
    <row r="66" spans="1:27" x14ac:dyDescent="0.25">
      <c r="A66" s="49">
        <v>10696</v>
      </c>
      <c r="B66" s="49" t="s">
        <v>185</v>
      </c>
      <c r="C66" s="49">
        <v>0</v>
      </c>
      <c r="D66" s="49">
        <v>0</v>
      </c>
      <c r="E66" s="354" t="s">
        <v>3494</v>
      </c>
      <c r="F66" s="354" t="s">
        <v>3498</v>
      </c>
      <c r="G66" s="355" t="s">
        <v>3499</v>
      </c>
      <c r="H66" s="355" t="s">
        <v>3495</v>
      </c>
      <c r="I66" s="355" t="s">
        <v>3495</v>
      </c>
      <c r="J66" s="355" t="s">
        <v>3495</v>
      </c>
      <c r="K66" s="355" t="s">
        <v>3495</v>
      </c>
      <c r="L66" s="355" t="s">
        <v>3495</v>
      </c>
      <c r="M66" s="355" t="s">
        <v>3495</v>
      </c>
      <c r="N66" s="355" t="s">
        <v>3495</v>
      </c>
      <c r="O66" s="355" t="s">
        <v>3495</v>
      </c>
      <c r="P66" s="355" t="s">
        <v>3495</v>
      </c>
      <c r="Q66" s="355" t="s">
        <v>3496</v>
      </c>
      <c r="R66" s="355" t="s">
        <v>3496</v>
      </c>
      <c r="S66" s="355" t="s">
        <v>3496</v>
      </c>
      <c r="T66" s="266">
        <v>0</v>
      </c>
      <c r="U66" s="266" t="s">
        <v>3497</v>
      </c>
      <c r="W66">
        <v>10</v>
      </c>
      <c r="X66" t="s">
        <v>3506</v>
      </c>
      <c r="Y66" t="s">
        <v>3506</v>
      </c>
      <c r="Z66" s="276" t="s">
        <v>7184</v>
      </c>
      <c r="AA66" s="555" t="s">
        <v>7155</v>
      </c>
    </row>
    <row r="67" spans="1:27" x14ac:dyDescent="0.25">
      <c r="A67" s="49">
        <v>10737</v>
      </c>
      <c r="B67" s="49" t="s">
        <v>186</v>
      </c>
      <c r="C67" s="49">
        <v>0</v>
      </c>
      <c r="D67" s="49">
        <v>0</v>
      </c>
      <c r="E67" s="354" t="s">
        <v>3494</v>
      </c>
      <c r="F67" s="354" t="s">
        <v>3498</v>
      </c>
      <c r="G67" s="355" t="s">
        <v>3499</v>
      </c>
      <c r="H67" s="355" t="s">
        <v>3495</v>
      </c>
      <c r="I67" s="355" t="s">
        <v>3495</v>
      </c>
      <c r="J67" s="355" t="s">
        <v>3495</v>
      </c>
      <c r="K67" s="355" t="s">
        <v>3495</v>
      </c>
      <c r="L67" s="355" t="s">
        <v>3495</v>
      </c>
      <c r="M67" s="355" t="s">
        <v>3495</v>
      </c>
      <c r="N67" s="355" t="s">
        <v>3495</v>
      </c>
      <c r="O67" s="355" t="s">
        <v>3495</v>
      </c>
      <c r="P67" s="355" t="s">
        <v>3495</v>
      </c>
      <c r="Q67" s="355" t="s">
        <v>3496</v>
      </c>
      <c r="R67" s="355" t="s">
        <v>3496</v>
      </c>
      <c r="S67" s="355" t="s">
        <v>3496</v>
      </c>
      <c r="T67" s="266">
        <v>0</v>
      </c>
      <c r="U67" s="266" t="s">
        <v>3497</v>
      </c>
    </row>
    <row r="68" spans="1:27" x14ac:dyDescent="0.25">
      <c r="A68" s="49">
        <v>10742</v>
      </c>
      <c r="B68" s="49" t="s">
        <v>187</v>
      </c>
      <c r="C68" s="49">
        <v>0</v>
      </c>
      <c r="D68" s="49">
        <v>0</v>
      </c>
      <c r="E68" s="354" t="s">
        <v>3494</v>
      </c>
      <c r="F68" s="354" t="s">
        <v>3498</v>
      </c>
      <c r="G68" s="355" t="s">
        <v>3499</v>
      </c>
      <c r="H68" s="355" t="s">
        <v>3495</v>
      </c>
      <c r="I68" s="355" t="s">
        <v>3495</v>
      </c>
      <c r="J68" s="355" t="s">
        <v>3495</v>
      </c>
      <c r="K68" s="355" t="s">
        <v>3495</v>
      </c>
      <c r="L68" s="355" t="s">
        <v>3495</v>
      </c>
      <c r="M68" s="355" t="s">
        <v>3495</v>
      </c>
      <c r="N68" s="355" t="s">
        <v>3495</v>
      </c>
      <c r="O68" s="355" t="s">
        <v>3495</v>
      </c>
      <c r="P68" s="355" t="s">
        <v>3495</v>
      </c>
      <c r="Q68" s="355" t="s">
        <v>3496</v>
      </c>
      <c r="R68" s="355" t="s">
        <v>3496</v>
      </c>
      <c r="S68" s="355" t="s">
        <v>3496</v>
      </c>
      <c r="T68" s="266">
        <v>0</v>
      </c>
      <c r="U68" s="266" t="s">
        <v>3497</v>
      </c>
      <c r="V68">
        <v>350</v>
      </c>
      <c r="W68">
        <v>12</v>
      </c>
      <c r="X68" t="s">
        <v>3506</v>
      </c>
      <c r="Y68" t="s">
        <v>3506</v>
      </c>
      <c r="Z68" s="555" t="s">
        <v>7164</v>
      </c>
      <c r="AA68" s="555" t="s">
        <v>7155</v>
      </c>
    </row>
    <row r="69" spans="1:27" x14ac:dyDescent="0.25">
      <c r="A69" s="49">
        <v>10757</v>
      </c>
      <c r="B69" s="49" t="s">
        <v>188</v>
      </c>
      <c r="C69" s="49">
        <v>0</v>
      </c>
      <c r="D69" s="49">
        <v>0</v>
      </c>
      <c r="E69" s="354" t="s">
        <v>3494</v>
      </c>
      <c r="F69" s="354" t="s">
        <v>3498</v>
      </c>
      <c r="G69" s="355" t="s">
        <v>3499</v>
      </c>
      <c r="H69" s="355" t="s">
        <v>3495</v>
      </c>
      <c r="I69" s="355" t="s">
        <v>3495</v>
      </c>
      <c r="J69" s="355" t="s">
        <v>3495</v>
      </c>
      <c r="K69" s="355" t="s">
        <v>3495</v>
      </c>
      <c r="L69" s="355" t="s">
        <v>3495</v>
      </c>
      <c r="M69" s="355" t="s">
        <v>3495</v>
      </c>
      <c r="N69" s="355" t="s">
        <v>3495</v>
      </c>
      <c r="O69" s="355" t="s">
        <v>3495</v>
      </c>
      <c r="P69" s="355" t="s">
        <v>3495</v>
      </c>
      <c r="Q69" s="355" t="s">
        <v>3496</v>
      </c>
      <c r="R69" s="355" t="s">
        <v>3496</v>
      </c>
      <c r="S69" s="355" t="s">
        <v>3496</v>
      </c>
      <c r="T69" s="266">
        <v>0</v>
      </c>
      <c r="U69" s="266" t="s">
        <v>3497</v>
      </c>
      <c r="W69">
        <v>5</v>
      </c>
      <c r="X69" t="s">
        <v>3506</v>
      </c>
      <c r="Y69" t="s">
        <v>3506</v>
      </c>
    </row>
    <row r="70" spans="1:27" x14ac:dyDescent="0.25">
      <c r="A70" s="49">
        <v>10777</v>
      </c>
      <c r="B70" s="49" t="s">
        <v>189</v>
      </c>
      <c r="C70" s="49">
        <v>0</v>
      </c>
      <c r="D70" s="49">
        <v>0</v>
      </c>
      <c r="E70" s="354" t="s">
        <v>3494</v>
      </c>
      <c r="F70" s="354" t="s">
        <v>3498</v>
      </c>
      <c r="G70" s="355" t="s">
        <v>3499</v>
      </c>
      <c r="H70" s="355" t="s">
        <v>3495</v>
      </c>
      <c r="I70" s="355" t="s">
        <v>3495</v>
      </c>
      <c r="J70" s="355" t="s">
        <v>3495</v>
      </c>
      <c r="K70" s="355" t="s">
        <v>3495</v>
      </c>
      <c r="L70" s="355" t="s">
        <v>3495</v>
      </c>
      <c r="M70" s="355" t="s">
        <v>3495</v>
      </c>
      <c r="N70" s="355" t="s">
        <v>3495</v>
      </c>
      <c r="O70" s="355" t="s">
        <v>3495</v>
      </c>
      <c r="P70" s="355" t="s">
        <v>3495</v>
      </c>
      <c r="Q70" s="355" t="s">
        <v>3496</v>
      </c>
      <c r="R70" s="355" t="s">
        <v>3496</v>
      </c>
      <c r="S70" s="355" t="s">
        <v>3496</v>
      </c>
      <c r="T70" s="266">
        <v>0</v>
      </c>
      <c r="U70" s="266" t="s">
        <v>3497</v>
      </c>
      <c r="Z70" s="555" t="s">
        <v>7186</v>
      </c>
      <c r="AA70" s="555" t="s">
        <v>7155</v>
      </c>
    </row>
    <row r="71" spans="1:27" x14ac:dyDescent="0.25">
      <c r="A71" s="49">
        <v>10781</v>
      </c>
      <c r="B71" s="49" t="s">
        <v>190</v>
      </c>
      <c r="C71" s="49">
        <v>0</v>
      </c>
      <c r="D71" s="49">
        <v>0</v>
      </c>
      <c r="E71" s="354" t="s">
        <v>3494</v>
      </c>
      <c r="F71" s="354" t="s">
        <v>3498</v>
      </c>
      <c r="G71" s="355" t="s">
        <v>3499</v>
      </c>
      <c r="H71" s="355" t="s">
        <v>3495</v>
      </c>
      <c r="I71" s="355" t="s">
        <v>3495</v>
      </c>
      <c r="J71" s="355" t="s">
        <v>3495</v>
      </c>
      <c r="K71" s="355" t="s">
        <v>3495</v>
      </c>
      <c r="L71" s="355" t="s">
        <v>3495</v>
      </c>
      <c r="M71" s="355" t="s">
        <v>3495</v>
      </c>
      <c r="N71" s="355" t="s">
        <v>3495</v>
      </c>
      <c r="O71" s="355" t="s">
        <v>3495</v>
      </c>
      <c r="P71" s="355" t="s">
        <v>3495</v>
      </c>
      <c r="Q71" s="355" t="s">
        <v>3496</v>
      </c>
      <c r="R71" s="355" t="s">
        <v>3496</v>
      </c>
      <c r="S71" s="355" t="s">
        <v>3496</v>
      </c>
      <c r="T71" s="266">
        <v>0</v>
      </c>
      <c r="U71" s="266" t="s">
        <v>3497</v>
      </c>
      <c r="W71">
        <v>7</v>
      </c>
      <c r="X71" t="s">
        <v>3506</v>
      </c>
      <c r="Y71" t="s">
        <v>3506</v>
      </c>
      <c r="Z71" s="555" t="s">
        <v>7164</v>
      </c>
      <c r="AA71" s="555" t="s">
        <v>7155</v>
      </c>
    </row>
    <row r="72" spans="1:27" x14ac:dyDescent="0.25">
      <c r="A72" s="49">
        <v>10782</v>
      </c>
      <c r="B72" s="49" t="s">
        <v>191</v>
      </c>
      <c r="C72" s="49">
        <v>0</v>
      </c>
      <c r="D72" s="49">
        <v>0</v>
      </c>
      <c r="E72" s="354" t="s">
        <v>3494</v>
      </c>
      <c r="F72" s="354" t="s">
        <v>3498</v>
      </c>
      <c r="G72" s="355" t="s">
        <v>3499</v>
      </c>
      <c r="H72" s="355" t="s">
        <v>3495</v>
      </c>
      <c r="I72" s="355" t="s">
        <v>3495</v>
      </c>
      <c r="J72" s="355" t="s">
        <v>3495</v>
      </c>
      <c r="K72" s="355" t="s">
        <v>3495</v>
      </c>
      <c r="L72" s="355" t="s">
        <v>3495</v>
      </c>
      <c r="M72" s="355" t="s">
        <v>3495</v>
      </c>
      <c r="N72" s="355" t="s">
        <v>3495</v>
      </c>
      <c r="O72" s="355" t="s">
        <v>3495</v>
      </c>
      <c r="P72" s="355" t="s">
        <v>3495</v>
      </c>
      <c r="Q72" s="355" t="s">
        <v>3496</v>
      </c>
      <c r="R72" s="355" t="s">
        <v>3496</v>
      </c>
      <c r="S72" s="355" t="s">
        <v>3496</v>
      </c>
      <c r="T72" s="266">
        <v>0</v>
      </c>
      <c r="U72" s="266" t="s">
        <v>3497</v>
      </c>
      <c r="W72">
        <v>10</v>
      </c>
      <c r="X72" t="s">
        <v>3506</v>
      </c>
      <c r="Y72" t="s">
        <v>3506</v>
      </c>
      <c r="Z72" s="555" t="s">
        <v>7164</v>
      </c>
      <c r="AA72" s="555" t="s">
        <v>7155</v>
      </c>
    </row>
    <row r="73" spans="1:27" x14ac:dyDescent="0.25">
      <c r="A73" s="49">
        <v>10807</v>
      </c>
      <c r="B73" s="49" t="s">
        <v>192</v>
      </c>
      <c r="C73" s="49">
        <v>0</v>
      </c>
      <c r="D73" s="49">
        <v>0</v>
      </c>
      <c r="E73" s="354" t="s">
        <v>3494</v>
      </c>
      <c r="F73" s="354" t="s">
        <v>3498</v>
      </c>
      <c r="G73" s="355" t="s">
        <v>3499</v>
      </c>
      <c r="H73" s="355" t="s">
        <v>3495</v>
      </c>
      <c r="I73" s="355" t="s">
        <v>3495</v>
      </c>
      <c r="J73" s="355" t="s">
        <v>3495</v>
      </c>
      <c r="K73" s="355" t="s">
        <v>3495</v>
      </c>
      <c r="L73" s="355" t="s">
        <v>3495</v>
      </c>
      <c r="M73" s="355" t="s">
        <v>3495</v>
      </c>
      <c r="N73" s="355" t="s">
        <v>3495</v>
      </c>
      <c r="O73" s="355" t="s">
        <v>3495</v>
      </c>
      <c r="P73" s="355" t="s">
        <v>3495</v>
      </c>
      <c r="Q73" s="355" t="s">
        <v>3496</v>
      </c>
      <c r="R73" s="355" t="s">
        <v>3496</v>
      </c>
      <c r="S73" s="355" t="s">
        <v>3496</v>
      </c>
      <c r="T73" s="266">
        <v>0</v>
      </c>
      <c r="U73" s="266" t="s">
        <v>3497</v>
      </c>
      <c r="W73">
        <v>12</v>
      </c>
      <c r="X73" t="s">
        <v>3506</v>
      </c>
      <c r="Y73" t="s">
        <v>3506</v>
      </c>
      <c r="Z73" s="555" t="s">
        <v>7164</v>
      </c>
      <c r="AA73" s="555" t="s">
        <v>7155</v>
      </c>
    </row>
    <row r="74" spans="1:27" x14ac:dyDescent="0.25">
      <c r="A74" s="49">
        <v>10816</v>
      </c>
      <c r="B74" s="49" t="s">
        <v>193</v>
      </c>
      <c r="C74" s="49">
        <v>0</v>
      </c>
      <c r="D74" s="49">
        <v>0</v>
      </c>
      <c r="E74" s="354" t="s">
        <v>3494</v>
      </c>
      <c r="F74" s="354" t="s">
        <v>3498</v>
      </c>
      <c r="G74" s="355" t="s">
        <v>3499</v>
      </c>
      <c r="H74" s="355" t="s">
        <v>3495</v>
      </c>
      <c r="I74" s="355" t="s">
        <v>3495</v>
      </c>
      <c r="J74" s="355" t="s">
        <v>3495</v>
      </c>
      <c r="K74" s="355" t="s">
        <v>3495</v>
      </c>
      <c r="L74" s="355" t="s">
        <v>3495</v>
      </c>
      <c r="M74" s="355" t="s">
        <v>3495</v>
      </c>
      <c r="N74" s="355" t="s">
        <v>3495</v>
      </c>
      <c r="O74" s="355" t="s">
        <v>3495</v>
      </c>
      <c r="P74" s="355" t="s">
        <v>3495</v>
      </c>
      <c r="Q74" s="355" t="s">
        <v>3496</v>
      </c>
      <c r="R74" s="355" t="s">
        <v>3496</v>
      </c>
      <c r="S74" s="355" t="s">
        <v>3496</v>
      </c>
      <c r="T74" s="266">
        <v>0</v>
      </c>
      <c r="U74" s="266" t="s">
        <v>3497</v>
      </c>
    </row>
    <row r="75" spans="1:27" x14ac:dyDescent="0.25">
      <c r="A75" s="49">
        <v>10840</v>
      </c>
      <c r="B75" s="49" t="s">
        <v>194</v>
      </c>
      <c r="C75" s="49">
        <v>0</v>
      </c>
      <c r="D75" s="49">
        <v>0</v>
      </c>
      <c r="E75" s="354" t="s">
        <v>3494</v>
      </c>
      <c r="F75" s="354" t="s">
        <v>3498</v>
      </c>
      <c r="G75" s="355" t="s">
        <v>3499</v>
      </c>
      <c r="H75" s="355" t="s">
        <v>3495</v>
      </c>
      <c r="I75" s="355" t="s">
        <v>3495</v>
      </c>
      <c r="J75" s="355" t="s">
        <v>3495</v>
      </c>
      <c r="K75" s="355" t="s">
        <v>3495</v>
      </c>
      <c r="L75" s="355" t="s">
        <v>3495</v>
      </c>
      <c r="M75" s="355" t="s">
        <v>3495</v>
      </c>
      <c r="N75" s="355" t="s">
        <v>3495</v>
      </c>
      <c r="O75" s="355" t="s">
        <v>3495</v>
      </c>
      <c r="P75" s="355" t="s">
        <v>3495</v>
      </c>
      <c r="Q75" s="355" t="s">
        <v>3496</v>
      </c>
      <c r="R75" s="355" t="s">
        <v>3496</v>
      </c>
      <c r="S75" s="355" t="s">
        <v>3496</v>
      </c>
      <c r="T75" s="266">
        <v>0</v>
      </c>
      <c r="U75" s="266" t="s">
        <v>3497</v>
      </c>
    </row>
    <row r="76" spans="1:27" x14ac:dyDescent="0.25">
      <c r="A76" s="49">
        <v>10852</v>
      </c>
      <c r="B76" s="49" t="s">
        <v>195</v>
      </c>
      <c r="C76" s="49">
        <v>0</v>
      </c>
      <c r="D76" s="49">
        <v>0</v>
      </c>
      <c r="E76" s="354" t="s">
        <v>3494</v>
      </c>
      <c r="F76" s="354" t="s">
        <v>3498</v>
      </c>
      <c r="G76" s="355" t="s">
        <v>3499</v>
      </c>
      <c r="H76" s="355" t="s">
        <v>3495</v>
      </c>
      <c r="I76" s="355" t="s">
        <v>3495</v>
      </c>
      <c r="J76" s="355" t="s">
        <v>3495</v>
      </c>
      <c r="K76" s="355" t="s">
        <v>3495</v>
      </c>
      <c r="L76" s="355" t="s">
        <v>3495</v>
      </c>
      <c r="M76" s="355" t="s">
        <v>3495</v>
      </c>
      <c r="N76" s="355" t="s">
        <v>3495</v>
      </c>
      <c r="O76" s="355" t="s">
        <v>3495</v>
      </c>
      <c r="P76" s="355" t="s">
        <v>3495</v>
      </c>
      <c r="Q76" s="355" t="s">
        <v>3496</v>
      </c>
      <c r="R76" s="355" t="s">
        <v>3496</v>
      </c>
      <c r="S76" s="355" t="s">
        <v>3496</v>
      </c>
      <c r="T76" s="266">
        <v>0</v>
      </c>
      <c r="U76" s="266" t="s">
        <v>3497</v>
      </c>
    </row>
    <row r="77" spans="1:27" x14ac:dyDescent="0.25">
      <c r="A77" s="49">
        <v>10854</v>
      </c>
      <c r="B77" s="49" t="s">
        <v>196</v>
      </c>
      <c r="C77" s="49">
        <v>0</v>
      </c>
      <c r="D77" s="49">
        <v>0</v>
      </c>
      <c r="E77" s="354" t="s">
        <v>3494</v>
      </c>
      <c r="F77" s="354" t="s">
        <v>3498</v>
      </c>
      <c r="G77" s="355" t="s">
        <v>3499</v>
      </c>
      <c r="H77" s="355" t="s">
        <v>3495</v>
      </c>
      <c r="I77" s="355" t="s">
        <v>3495</v>
      </c>
      <c r="J77" s="355" t="s">
        <v>3495</v>
      </c>
      <c r="K77" s="355" t="s">
        <v>3495</v>
      </c>
      <c r="L77" s="355" t="s">
        <v>3495</v>
      </c>
      <c r="M77" s="355" t="s">
        <v>3495</v>
      </c>
      <c r="N77" s="355" t="s">
        <v>3495</v>
      </c>
      <c r="O77" s="355" t="s">
        <v>3495</v>
      </c>
      <c r="P77" s="355" t="s">
        <v>3495</v>
      </c>
      <c r="Q77" s="355" t="s">
        <v>3496</v>
      </c>
      <c r="R77" s="355" t="s">
        <v>3496</v>
      </c>
      <c r="S77" s="355" t="s">
        <v>3496</v>
      </c>
      <c r="T77" s="266">
        <v>0</v>
      </c>
      <c r="U77" s="266" t="s">
        <v>3497</v>
      </c>
    </row>
    <row r="78" spans="1:27" x14ac:dyDescent="0.25">
      <c r="A78" s="49">
        <v>10856</v>
      </c>
      <c r="B78" s="49" t="s">
        <v>197</v>
      </c>
      <c r="C78" s="49">
        <v>0</v>
      </c>
      <c r="D78" s="49">
        <v>0</v>
      </c>
      <c r="E78" s="354" t="s">
        <v>3494</v>
      </c>
      <c r="F78" s="354" t="s">
        <v>3498</v>
      </c>
      <c r="G78" s="355" t="s">
        <v>3499</v>
      </c>
      <c r="H78" s="355" t="s">
        <v>3495</v>
      </c>
      <c r="I78" s="355" t="s">
        <v>3495</v>
      </c>
      <c r="J78" s="355" t="s">
        <v>3495</v>
      </c>
      <c r="K78" s="355" t="s">
        <v>3495</v>
      </c>
      <c r="L78" s="355" t="s">
        <v>3495</v>
      </c>
      <c r="M78" s="355" t="s">
        <v>3495</v>
      </c>
      <c r="N78" s="355" t="s">
        <v>3495</v>
      </c>
      <c r="O78" s="355" t="s">
        <v>3495</v>
      </c>
      <c r="P78" s="355" t="s">
        <v>3495</v>
      </c>
      <c r="Q78" s="355" t="s">
        <v>3496</v>
      </c>
      <c r="R78" s="355" t="s">
        <v>3496</v>
      </c>
      <c r="S78" s="355" t="s">
        <v>3496</v>
      </c>
      <c r="T78" s="266">
        <v>0</v>
      </c>
      <c r="U78" s="266" t="s">
        <v>3497</v>
      </c>
    </row>
    <row r="79" spans="1:27" x14ac:dyDescent="0.25">
      <c r="A79" s="49">
        <v>10878</v>
      </c>
      <c r="B79" s="49" t="s">
        <v>198</v>
      </c>
      <c r="C79" s="49">
        <v>0</v>
      </c>
      <c r="D79" s="49">
        <v>0</v>
      </c>
      <c r="E79" s="354" t="s">
        <v>3494</v>
      </c>
      <c r="F79" s="354" t="s">
        <v>3498</v>
      </c>
      <c r="G79" s="355" t="s">
        <v>3499</v>
      </c>
      <c r="H79" s="355" t="s">
        <v>3495</v>
      </c>
      <c r="I79" s="355" t="s">
        <v>3495</v>
      </c>
      <c r="J79" s="355" t="s">
        <v>3495</v>
      </c>
      <c r="K79" s="355" t="s">
        <v>3495</v>
      </c>
      <c r="L79" s="355" t="s">
        <v>3495</v>
      </c>
      <c r="M79" s="355" t="s">
        <v>3495</v>
      </c>
      <c r="N79" s="355" t="s">
        <v>3495</v>
      </c>
      <c r="O79" s="355" t="s">
        <v>3495</v>
      </c>
      <c r="P79" s="355" t="s">
        <v>3495</v>
      </c>
      <c r="Q79" s="355" t="s">
        <v>3496</v>
      </c>
      <c r="R79" s="355" t="s">
        <v>3496</v>
      </c>
      <c r="S79" s="355" t="s">
        <v>3496</v>
      </c>
      <c r="T79" s="266">
        <v>0</v>
      </c>
      <c r="U79" s="266" t="s">
        <v>3497</v>
      </c>
    </row>
    <row r="80" spans="1:27" x14ac:dyDescent="0.25">
      <c r="A80" s="49">
        <v>10927</v>
      </c>
      <c r="B80" s="49" t="s">
        <v>199</v>
      </c>
      <c r="C80" s="49">
        <v>0</v>
      </c>
      <c r="D80" s="49">
        <v>0</v>
      </c>
      <c r="E80" s="354" t="s">
        <v>3494</v>
      </c>
      <c r="F80" s="354" t="s">
        <v>3498</v>
      </c>
      <c r="G80" s="355" t="s">
        <v>3499</v>
      </c>
      <c r="H80" s="355" t="s">
        <v>3495</v>
      </c>
      <c r="I80" s="355" t="s">
        <v>3495</v>
      </c>
      <c r="J80" s="355" t="s">
        <v>3495</v>
      </c>
      <c r="K80" s="355" t="s">
        <v>3495</v>
      </c>
      <c r="L80" s="355" t="s">
        <v>3495</v>
      </c>
      <c r="M80" s="355" t="s">
        <v>3495</v>
      </c>
      <c r="N80" s="355" t="s">
        <v>3495</v>
      </c>
      <c r="O80" s="355" t="s">
        <v>3495</v>
      </c>
      <c r="P80" s="355" t="s">
        <v>3495</v>
      </c>
      <c r="Q80" s="355" t="s">
        <v>3496</v>
      </c>
      <c r="R80" s="355" t="s">
        <v>3496</v>
      </c>
      <c r="S80" s="355" t="s">
        <v>3496</v>
      </c>
      <c r="T80" s="266">
        <v>0</v>
      </c>
      <c r="U80" s="266" t="s">
        <v>3497</v>
      </c>
    </row>
    <row r="81" spans="1:27" x14ac:dyDescent="0.25">
      <c r="A81" s="49">
        <v>10929</v>
      </c>
      <c r="B81" s="49" t="s">
        <v>200</v>
      </c>
      <c r="C81" s="49">
        <v>0</v>
      </c>
      <c r="D81" s="49">
        <v>0</v>
      </c>
      <c r="E81" s="354" t="s">
        <v>3494</v>
      </c>
      <c r="F81" s="354" t="s">
        <v>3498</v>
      </c>
      <c r="G81" s="355" t="s">
        <v>3499</v>
      </c>
      <c r="H81" s="355" t="s">
        <v>3495</v>
      </c>
      <c r="I81" s="355" t="s">
        <v>3495</v>
      </c>
      <c r="J81" s="355" t="s">
        <v>3495</v>
      </c>
      <c r="K81" s="355" t="s">
        <v>3495</v>
      </c>
      <c r="L81" s="355" t="s">
        <v>3495</v>
      </c>
      <c r="M81" s="355" t="s">
        <v>3495</v>
      </c>
      <c r="N81" s="355" t="s">
        <v>3495</v>
      </c>
      <c r="O81" s="355" t="s">
        <v>3495</v>
      </c>
      <c r="P81" s="355" t="s">
        <v>3495</v>
      </c>
      <c r="Q81" s="355" t="s">
        <v>3496</v>
      </c>
      <c r="R81" s="355" t="s">
        <v>3496</v>
      </c>
      <c r="S81" s="355" t="s">
        <v>3496</v>
      </c>
      <c r="T81" s="266">
        <v>0</v>
      </c>
      <c r="U81" s="266" t="s">
        <v>3497</v>
      </c>
    </row>
    <row r="82" spans="1:27" x14ac:dyDescent="0.25">
      <c r="A82" s="49">
        <v>10944</v>
      </c>
      <c r="B82" s="49" t="s">
        <v>201</v>
      </c>
      <c r="C82" s="49">
        <v>0</v>
      </c>
      <c r="D82" s="49">
        <v>0</v>
      </c>
      <c r="E82" s="354" t="s">
        <v>3494</v>
      </c>
      <c r="F82" s="354" t="s">
        <v>3498</v>
      </c>
      <c r="G82" s="355" t="s">
        <v>3499</v>
      </c>
      <c r="H82" s="355" t="s">
        <v>3495</v>
      </c>
      <c r="I82" s="355" t="s">
        <v>3495</v>
      </c>
      <c r="J82" s="355" t="s">
        <v>3495</v>
      </c>
      <c r="K82" s="355" t="s">
        <v>3495</v>
      </c>
      <c r="L82" s="355" t="s">
        <v>3495</v>
      </c>
      <c r="M82" s="355" t="s">
        <v>3495</v>
      </c>
      <c r="N82" s="355" t="s">
        <v>3495</v>
      </c>
      <c r="O82" s="355" t="s">
        <v>3495</v>
      </c>
      <c r="P82" s="355" t="s">
        <v>3495</v>
      </c>
      <c r="Q82" s="355" t="s">
        <v>3496</v>
      </c>
      <c r="R82" s="355" t="s">
        <v>3496</v>
      </c>
      <c r="S82" s="355" t="s">
        <v>3496</v>
      </c>
      <c r="T82" s="266">
        <v>0</v>
      </c>
      <c r="U82" s="266" t="s">
        <v>3497</v>
      </c>
    </row>
    <row r="83" spans="1:27" x14ac:dyDescent="0.25">
      <c r="A83" s="49">
        <v>10949</v>
      </c>
      <c r="B83" s="49" t="s">
        <v>202</v>
      </c>
      <c r="C83" s="49">
        <v>0</v>
      </c>
      <c r="D83" s="49">
        <v>0</v>
      </c>
      <c r="E83" s="354" t="s">
        <v>3494</v>
      </c>
      <c r="F83" s="354" t="s">
        <v>3498</v>
      </c>
      <c r="G83" s="355" t="s">
        <v>3499</v>
      </c>
      <c r="H83" s="355" t="s">
        <v>3495</v>
      </c>
      <c r="I83" s="355" t="s">
        <v>3495</v>
      </c>
      <c r="J83" s="355" t="s">
        <v>3495</v>
      </c>
      <c r="K83" s="355" t="s">
        <v>3495</v>
      </c>
      <c r="L83" s="355" t="s">
        <v>3495</v>
      </c>
      <c r="M83" s="355" t="s">
        <v>3495</v>
      </c>
      <c r="N83" s="355" t="s">
        <v>3495</v>
      </c>
      <c r="O83" s="355" t="s">
        <v>3495</v>
      </c>
      <c r="P83" s="355" t="s">
        <v>3495</v>
      </c>
      <c r="Q83" s="355" t="s">
        <v>3496</v>
      </c>
      <c r="R83" s="355" t="s">
        <v>3496</v>
      </c>
      <c r="S83" s="355" t="s">
        <v>3496</v>
      </c>
      <c r="T83" s="266">
        <v>0</v>
      </c>
      <c r="U83" s="266" t="s">
        <v>3497</v>
      </c>
      <c r="W83">
        <v>5</v>
      </c>
      <c r="X83" t="s">
        <v>3595</v>
      </c>
      <c r="Y83" t="s">
        <v>3593</v>
      </c>
      <c r="Z83" s="555" t="s">
        <v>7185</v>
      </c>
      <c r="AA83" s="555" t="s">
        <v>7155</v>
      </c>
    </row>
    <row r="84" spans="1:27" x14ac:dyDescent="0.25">
      <c r="A84" s="49">
        <v>10963</v>
      </c>
      <c r="B84" s="49" t="s">
        <v>203</v>
      </c>
      <c r="C84" s="49">
        <v>0</v>
      </c>
      <c r="D84" s="49">
        <v>0</v>
      </c>
      <c r="E84" s="354" t="s">
        <v>3494</v>
      </c>
      <c r="F84" s="354" t="s">
        <v>3498</v>
      </c>
      <c r="G84" s="355" t="s">
        <v>3499</v>
      </c>
      <c r="H84" s="355" t="s">
        <v>3495</v>
      </c>
      <c r="I84" s="355" t="s">
        <v>3495</v>
      </c>
      <c r="J84" s="355" t="s">
        <v>3495</v>
      </c>
      <c r="K84" s="355" t="s">
        <v>3495</v>
      </c>
      <c r="L84" s="355" t="s">
        <v>3495</v>
      </c>
      <c r="M84" s="355" t="s">
        <v>3495</v>
      </c>
      <c r="N84" s="355" t="s">
        <v>3495</v>
      </c>
      <c r="O84" s="355" t="s">
        <v>3495</v>
      </c>
      <c r="P84" s="355" t="s">
        <v>3495</v>
      </c>
      <c r="Q84" s="355" t="s">
        <v>3496</v>
      </c>
      <c r="R84" s="355" t="s">
        <v>3496</v>
      </c>
      <c r="S84" s="355" t="s">
        <v>3496</v>
      </c>
      <c r="T84" s="266">
        <v>0</v>
      </c>
      <c r="U84" s="266" t="s">
        <v>3497</v>
      </c>
      <c r="Z84" s="555" t="s">
        <v>7164</v>
      </c>
      <c r="AA84" s="555" t="s">
        <v>7155</v>
      </c>
    </row>
    <row r="85" spans="1:27" x14ac:dyDescent="0.25">
      <c r="A85" s="49">
        <v>10966</v>
      </c>
      <c r="B85" s="49" t="s">
        <v>204</v>
      </c>
      <c r="C85" s="49">
        <v>0</v>
      </c>
      <c r="D85" s="49">
        <v>0</v>
      </c>
      <c r="E85" s="354" t="s">
        <v>3494</v>
      </c>
      <c r="F85" s="354" t="s">
        <v>3498</v>
      </c>
      <c r="G85" s="355" t="s">
        <v>3499</v>
      </c>
      <c r="H85" s="355" t="s">
        <v>3495</v>
      </c>
      <c r="I85" s="355" t="s">
        <v>3495</v>
      </c>
      <c r="J85" s="355" t="s">
        <v>3495</v>
      </c>
      <c r="K85" s="355" t="s">
        <v>3495</v>
      </c>
      <c r="L85" s="355" t="s">
        <v>3495</v>
      </c>
      <c r="M85" s="355" t="s">
        <v>3495</v>
      </c>
      <c r="N85" s="355" t="s">
        <v>3495</v>
      </c>
      <c r="O85" s="355" t="s">
        <v>3495</v>
      </c>
      <c r="P85" s="355" t="s">
        <v>3495</v>
      </c>
      <c r="Q85" s="355" t="s">
        <v>3496</v>
      </c>
      <c r="R85" s="355" t="s">
        <v>3496</v>
      </c>
      <c r="S85" s="355" t="s">
        <v>3496</v>
      </c>
      <c r="T85" s="266">
        <v>0</v>
      </c>
      <c r="U85" s="266" t="s">
        <v>3497</v>
      </c>
      <c r="X85" t="s">
        <v>7188</v>
      </c>
      <c r="Z85" s="555" t="s">
        <v>7187</v>
      </c>
      <c r="AA85" s="555" t="s">
        <v>7155</v>
      </c>
    </row>
    <row r="86" spans="1:27" x14ac:dyDescent="0.25">
      <c r="A86" s="49">
        <v>10969</v>
      </c>
      <c r="B86" s="49" t="s">
        <v>205</v>
      </c>
      <c r="C86" s="49">
        <v>0</v>
      </c>
      <c r="D86" s="49">
        <v>0</v>
      </c>
      <c r="E86" s="354" t="s">
        <v>3494</v>
      </c>
      <c r="F86" s="354" t="s">
        <v>3498</v>
      </c>
      <c r="G86" s="355" t="s">
        <v>3499</v>
      </c>
      <c r="H86" s="355" t="s">
        <v>3495</v>
      </c>
      <c r="I86" s="355" t="s">
        <v>3495</v>
      </c>
      <c r="J86" s="355" t="s">
        <v>3495</v>
      </c>
      <c r="K86" s="355" t="s">
        <v>3495</v>
      </c>
      <c r="L86" s="355" t="s">
        <v>3495</v>
      </c>
      <c r="M86" s="355" t="s">
        <v>3495</v>
      </c>
      <c r="N86" s="355" t="s">
        <v>3495</v>
      </c>
      <c r="O86" s="355" t="s">
        <v>3495</v>
      </c>
      <c r="P86" s="355" t="s">
        <v>3495</v>
      </c>
      <c r="Q86" s="355" t="s">
        <v>3496</v>
      </c>
      <c r="R86" s="355" t="s">
        <v>3496</v>
      </c>
      <c r="S86" s="355" t="s">
        <v>3496</v>
      </c>
      <c r="T86" s="266">
        <v>0</v>
      </c>
      <c r="U86" s="266" t="s">
        <v>3497</v>
      </c>
      <c r="W86">
        <v>7</v>
      </c>
      <c r="X86" t="s">
        <v>3506</v>
      </c>
      <c r="Y86" t="s">
        <v>3506</v>
      </c>
      <c r="Z86" s="555" t="s">
        <v>7164</v>
      </c>
      <c r="AA86" s="555" t="s">
        <v>7155</v>
      </c>
    </row>
    <row r="87" spans="1:27" x14ac:dyDescent="0.25">
      <c r="A87" s="49">
        <v>10972</v>
      </c>
      <c r="B87" s="49" t="s">
        <v>206</v>
      </c>
      <c r="C87" s="49">
        <v>0</v>
      </c>
      <c r="D87" s="49">
        <v>0</v>
      </c>
      <c r="E87" s="354" t="s">
        <v>3494</v>
      </c>
      <c r="F87" s="354" t="s">
        <v>3498</v>
      </c>
      <c r="G87" s="355" t="s">
        <v>3499</v>
      </c>
      <c r="H87" s="355" t="s">
        <v>3495</v>
      </c>
      <c r="I87" s="355" t="s">
        <v>3495</v>
      </c>
      <c r="J87" s="355" t="s">
        <v>3495</v>
      </c>
      <c r="K87" s="355" t="s">
        <v>3495</v>
      </c>
      <c r="L87" s="355" t="s">
        <v>3495</v>
      </c>
      <c r="M87" s="355" t="s">
        <v>3495</v>
      </c>
      <c r="N87" s="355" t="s">
        <v>3495</v>
      </c>
      <c r="O87" s="355" t="s">
        <v>3495</v>
      </c>
      <c r="P87" s="355" t="s">
        <v>3495</v>
      </c>
      <c r="Q87" s="355" t="s">
        <v>3496</v>
      </c>
      <c r="R87" s="355" t="s">
        <v>3496</v>
      </c>
      <c r="S87" s="355" t="s">
        <v>3496</v>
      </c>
      <c r="T87" s="266">
        <v>0</v>
      </c>
      <c r="U87" s="266" t="s">
        <v>3497</v>
      </c>
    </row>
    <row r="88" spans="1:27" x14ac:dyDescent="0.25">
      <c r="A88" s="49">
        <v>10977</v>
      </c>
      <c r="B88" s="49" t="s">
        <v>207</v>
      </c>
      <c r="C88" s="49">
        <v>0</v>
      </c>
      <c r="D88" s="49">
        <v>0</v>
      </c>
      <c r="E88" s="354" t="s">
        <v>3494</v>
      </c>
      <c r="F88" s="354" t="s">
        <v>3498</v>
      </c>
      <c r="G88" s="355" t="s">
        <v>3499</v>
      </c>
      <c r="H88" s="355" t="s">
        <v>3495</v>
      </c>
      <c r="I88" s="355" t="s">
        <v>3495</v>
      </c>
      <c r="J88" s="355" t="s">
        <v>3495</v>
      </c>
      <c r="K88" s="355" t="s">
        <v>3495</v>
      </c>
      <c r="L88" s="355" t="s">
        <v>3495</v>
      </c>
      <c r="M88" s="355" t="s">
        <v>3495</v>
      </c>
      <c r="N88" s="355" t="s">
        <v>3495</v>
      </c>
      <c r="O88" s="355" t="s">
        <v>3495</v>
      </c>
      <c r="P88" s="355" t="s">
        <v>3495</v>
      </c>
      <c r="Q88" s="355" t="s">
        <v>3496</v>
      </c>
      <c r="R88" s="355" t="s">
        <v>3496</v>
      </c>
      <c r="S88" s="355" t="s">
        <v>3496</v>
      </c>
      <c r="T88" s="266">
        <v>0</v>
      </c>
      <c r="U88" s="266" t="s">
        <v>3497</v>
      </c>
    </row>
    <row r="89" spans="1:27" x14ac:dyDescent="0.25">
      <c r="A89" s="49">
        <v>11032</v>
      </c>
      <c r="B89" s="49" t="s">
        <v>208</v>
      </c>
      <c r="C89" s="49">
        <v>0</v>
      </c>
      <c r="D89" s="49">
        <v>0</v>
      </c>
      <c r="E89" s="354" t="s">
        <v>3494</v>
      </c>
      <c r="F89" s="354" t="s">
        <v>3498</v>
      </c>
      <c r="G89" s="355" t="s">
        <v>3499</v>
      </c>
      <c r="H89" s="355" t="s">
        <v>3495</v>
      </c>
      <c r="I89" s="355" t="s">
        <v>3495</v>
      </c>
      <c r="J89" s="355" t="s">
        <v>3495</v>
      </c>
      <c r="K89" s="355" t="s">
        <v>3495</v>
      </c>
      <c r="L89" s="355" t="s">
        <v>3495</v>
      </c>
      <c r="M89" s="355" t="s">
        <v>3495</v>
      </c>
      <c r="N89" s="355" t="s">
        <v>3495</v>
      </c>
      <c r="O89" s="355" t="s">
        <v>3495</v>
      </c>
      <c r="P89" s="355" t="s">
        <v>3495</v>
      </c>
      <c r="Q89" s="355" t="s">
        <v>3496</v>
      </c>
      <c r="R89" s="355" t="s">
        <v>3496</v>
      </c>
      <c r="S89" s="355" t="s">
        <v>3496</v>
      </c>
      <c r="T89" s="266">
        <v>0</v>
      </c>
      <c r="U89" s="266" t="s">
        <v>3497</v>
      </c>
      <c r="X89" t="s">
        <v>3595</v>
      </c>
      <c r="Y89" t="s">
        <v>3506</v>
      </c>
      <c r="Z89" s="555" t="s">
        <v>7189</v>
      </c>
      <c r="AA89" s="555" t="s">
        <v>7155</v>
      </c>
    </row>
    <row r="90" spans="1:27" x14ac:dyDescent="0.25">
      <c r="A90" s="49">
        <v>11036</v>
      </c>
      <c r="B90" s="49" t="s">
        <v>209</v>
      </c>
      <c r="C90" s="49">
        <v>0</v>
      </c>
      <c r="D90" s="49">
        <v>0</v>
      </c>
      <c r="E90" s="354" t="s">
        <v>3494</v>
      </c>
      <c r="F90" s="354" t="s">
        <v>3498</v>
      </c>
      <c r="G90" s="355" t="s">
        <v>3499</v>
      </c>
      <c r="H90" s="355" t="s">
        <v>3495</v>
      </c>
      <c r="I90" s="355" t="s">
        <v>3495</v>
      </c>
      <c r="J90" s="355" t="s">
        <v>3495</v>
      </c>
      <c r="K90" s="355" t="s">
        <v>3495</v>
      </c>
      <c r="L90" s="355" t="s">
        <v>3495</v>
      </c>
      <c r="M90" s="355" t="s">
        <v>3495</v>
      </c>
      <c r="N90" s="355" t="s">
        <v>3495</v>
      </c>
      <c r="O90" s="355" t="s">
        <v>3495</v>
      </c>
      <c r="P90" s="355" t="s">
        <v>3495</v>
      </c>
      <c r="Q90" s="355" t="s">
        <v>3496</v>
      </c>
      <c r="R90" s="355" t="s">
        <v>3496</v>
      </c>
      <c r="S90" s="355" t="s">
        <v>3496</v>
      </c>
      <c r="T90" s="266">
        <v>0</v>
      </c>
      <c r="U90" s="266" t="s">
        <v>3497</v>
      </c>
    </row>
    <row r="91" spans="1:27" x14ac:dyDescent="0.25">
      <c r="A91" s="49">
        <v>11038</v>
      </c>
      <c r="B91" s="49" t="s">
        <v>210</v>
      </c>
      <c r="C91" s="49">
        <v>0</v>
      </c>
      <c r="D91" s="49">
        <v>0</v>
      </c>
      <c r="E91" s="354" t="s">
        <v>3494</v>
      </c>
      <c r="F91" s="354" t="s">
        <v>3498</v>
      </c>
      <c r="G91" s="355" t="s">
        <v>3499</v>
      </c>
      <c r="H91" s="355" t="s">
        <v>3495</v>
      </c>
      <c r="I91" s="355" t="s">
        <v>3495</v>
      </c>
      <c r="J91" s="355" t="s">
        <v>3495</v>
      </c>
      <c r="K91" s="355" t="s">
        <v>3495</v>
      </c>
      <c r="L91" s="355" t="s">
        <v>3495</v>
      </c>
      <c r="M91" s="355" t="s">
        <v>3495</v>
      </c>
      <c r="N91" s="355" t="s">
        <v>3495</v>
      </c>
      <c r="O91" s="355" t="s">
        <v>3495</v>
      </c>
      <c r="P91" s="355" t="s">
        <v>3495</v>
      </c>
      <c r="Q91" s="355" t="s">
        <v>3496</v>
      </c>
      <c r="R91" s="355" t="s">
        <v>3496</v>
      </c>
      <c r="S91" s="355" t="s">
        <v>3496</v>
      </c>
      <c r="T91" s="266">
        <v>0</v>
      </c>
      <c r="U91" s="266" t="s">
        <v>3497</v>
      </c>
    </row>
    <row r="92" spans="1:27" x14ac:dyDescent="0.25">
      <c r="A92" s="49">
        <v>11046</v>
      </c>
      <c r="B92" s="49" t="s">
        <v>211</v>
      </c>
      <c r="C92" s="49">
        <v>0</v>
      </c>
      <c r="D92" s="49">
        <v>0</v>
      </c>
      <c r="E92" s="354" t="s">
        <v>3494</v>
      </c>
      <c r="F92" s="354" t="s">
        <v>3498</v>
      </c>
      <c r="G92" s="355" t="s">
        <v>3499</v>
      </c>
      <c r="H92" s="355" t="s">
        <v>3495</v>
      </c>
      <c r="I92" s="355" t="s">
        <v>3495</v>
      </c>
      <c r="J92" s="355" t="s">
        <v>3495</v>
      </c>
      <c r="K92" s="355" t="s">
        <v>3495</v>
      </c>
      <c r="L92" s="355" t="s">
        <v>3495</v>
      </c>
      <c r="M92" s="355" t="s">
        <v>3495</v>
      </c>
      <c r="N92" s="355" t="s">
        <v>3495</v>
      </c>
      <c r="O92" s="355" t="s">
        <v>3495</v>
      </c>
      <c r="P92" s="355" t="s">
        <v>3495</v>
      </c>
      <c r="Q92" s="355" t="s">
        <v>3496</v>
      </c>
      <c r="R92" s="355" t="s">
        <v>3496</v>
      </c>
      <c r="S92" s="355" t="s">
        <v>3496</v>
      </c>
      <c r="T92" s="266">
        <v>0</v>
      </c>
      <c r="U92" s="266" t="s">
        <v>3497</v>
      </c>
    </row>
    <row r="93" spans="1:27" x14ac:dyDescent="0.25">
      <c r="A93" s="49">
        <v>11072</v>
      </c>
      <c r="B93" s="49" t="s">
        <v>212</v>
      </c>
      <c r="C93" s="49">
        <v>0</v>
      </c>
      <c r="D93" s="49">
        <v>0</v>
      </c>
      <c r="E93" s="354" t="s">
        <v>3494</v>
      </c>
      <c r="F93" s="354" t="s">
        <v>3498</v>
      </c>
      <c r="G93" s="355" t="s">
        <v>3499</v>
      </c>
      <c r="H93" s="355" t="s">
        <v>3495</v>
      </c>
      <c r="I93" s="355" t="s">
        <v>3495</v>
      </c>
      <c r="J93" s="355" t="s">
        <v>3495</v>
      </c>
      <c r="K93" s="355" t="s">
        <v>3495</v>
      </c>
      <c r="L93" s="355" t="s">
        <v>3495</v>
      </c>
      <c r="M93" s="355" t="s">
        <v>3495</v>
      </c>
      <c r="N93" s="355" t="s">
        <v>3495</v>
      </c>
      <c r="O93" s="355" t="s">
        <v>3495</v>
      </c>
      <c r="P93" s="355" t="s">
        <v>3495</v>
      </c>
      <c r="Q93" s="355" t="s">
        <v>3496</v>
      </c>
      <c r="R93" s="355" t="s">
        <v>3496</v>
      </c>
      <c r="S93" s="355" t="s">
        <v>3496</v>
      </c>
      <c r="T93" s="266">
        <v>0</v>
      </c>
      <c r="U93" s="266" t="s">
        <v>3497</v>
      </c>
    </row>
    <row r="94" spans="1:27" x14ac:dyDescent="0.25">
      <c r="A94" s="49">
        <v>11089</v>
      </c>
      <c r="B94" s="49" t="s">
        <v>213</v>
      </c>
      <c r="C94" s="49">
        <v>0</v>
      </c>
      <c r="D94" s="49">
        <v>0</v>
      </c>
      <c r="E94" s="354" t="s">
        <v>3494</v>
      </c>
      <c r="F94" s="354" t="s">
        <v>3498</v>
      </c>
      <c r="G94" s="355" t="s">
        <v>3499</v>
      </c>
      <c r="H94" s="355" t="s">
        <v>3495</v>
      </c>
      <c r="I94" s="355" t="s">
        <v>3495</v>
      </c>
      <c r="J94" s="355" t="s">
        <v>3495</v>
      </c>
      <c r="K94" s="355" t="s">
        <v>3495</v>
      </c>
      <c r="L94" s="355" t="s">
        <v>3495</v>
      </c>
      <c r="M94" s="355" t="s">
        <v>3495</v>
      </c>
      <c r="N94" s="355" t="s">
        <v>3495</v>
      </c>
      <c r="O94" s="355" t="s">
        <v>3495</v>
      </c>
      <c r="P94" s="355" t="s">
        <v>3495</v>
      </c>
      <c r="Q94" s="355" t="s">
        <v>3496</v>
      </c>
      <c r="R94" s="355" t="s">
        <v>3496</v>
      </c>
      <c r="S94" s="355" t="s">
        <v>3496</v>
      </c>
      <c r="T94" s="266">
        <v>0</v>
      </c>
      <c r="U94" s="266" t="s">
        <v>3497</v>
      </c>
      <c r="V94">
        <v>340</v>
      </c>
      <c r="W94">
        <v>7</v>
      </c>
      <c r="X94" t="s">
        <v>3506</v>
      </c>
      <c r="Y94" t="s">
        <v>3506</v>
      </c>
    </row>
    <row r="95" spans="1:27" x14ac:dyDescent="0.25">
      <c r="A95" s="49">
        <v>11102</v>
      </c>
      <c r="B95" s="49" t="s">
        <v>214</v>
      </c>
      <c r="C95" s="49">
        <v>0</v>
      </c>
      <c r="D95" s="49">
        <v>0</v>
      </c>
      <c r="E95" s="354" t="s">
        <v>3494</v>
      </c>
      <c r="F95" s="354" t="s">
        <v>3498</v>
      </c>
      <c r="G95" s="355" t="s">
        <v>3499</v>
      </c>
      <c r="H95" s="355" t="s">
        <v>3495</v>
      </c>
      <c r="I95" s="355" t="s">
        <v>3495</v>
      </c>
      <c r="J95" s="355" t="s">
        <v>3495</v>
      </c>
      <c r="K95" s="355" t="s">
        <v>3495</v>
      </c>
      <c r="L95" s="355" t="s">
        <v>3495</v>
      </c>
      <c r="M95" s="355" t="s">
        <v>3495</v>
      </c>
      <c r="N95" s="355" t="s">
        <v>3495</v>
      </c>
      <c r="O95" s="355" t="s">
        <v>3495</v>
      </c>
      <c r="P95" s="355" t="s">
        <v>3495</v>
      </c>
      <c r="Q95" s="355" t="s">
        <v>3496</v>
      </c>
      <c r="R95" s="355" t="s">
        <v>3496</v>
      </c>
      <c r="S95" s="355" t="s">
        <v>3496</v>
      </c>
      <c r="T95" s="266">
        <v>0</v>
      </c>
      <c r="U95" s="266" t="s">
        <v>3497</v>
      </c>
    </row>
    <row r="96" spans="1:27" x14ac:dyDescent="0.25">
      <c r="A96" s="49">
        <v>11105</v>
      </c>
      <c r="B96" s="49" t="s">
        <v>215</v>
      </c>
      <c r="C96" s="49">
        <v>0</v>
      </c>
      <c r="D96" s="49">
        <v>0</v>
      </c>
      <c r="E96" s="354" t="s">
        <v>3494</v>
      </c>
      <c r="F96" s="354" t="s">
        <v>3498</v>
      </c>
      <c r="G96" s="355" t="s">
        <v>3499</v>
      </c>
      <c r="H96" s="355" t="s">
        <v>3495</v>
      </c>
      <c r="I96" s="355" t="s">
        <v>3495</v>
      </c>
      <c r="J96" s="355" t="s">
        <v>3495</v>
      </c>
      <c r="K96" s="355" t="s">
        <v>3495</v>
      </c>
      <c r="L96" s="355" t="s">
        <v>3495</v>
      </c>
      <c r="M96" s="355" t="s">
        <v>3495</v>
      </c>
      <c r="N96" s="355" t="s">
        <v>3495</v>
      </c>
      <c r="O96" s="355" t="s">
        <v>3495</v>
      </c>
      <c r="P96" s="355" t="s">
        <v>3495</v>
      </c>
      <c r="Q96" s="355" t="s">
        <v>3496</v>
      </c>
      <c r="R96" s="355" t="s">
        <v>3496</v>
      </c>
      <c r="S96" s="355" t="s">
        <v>3496</v>
      </c>
      <c r="T96" s="266">
        <v>0</v>
      </c>
      <c r="U96" s="266" t="s">
        <v>3497</v>
      </c>
    </row>
    <row r="97" spans="1:27" x14ac:dyDescent="0.25">
      <c r="A97" s="49">
        <v>11109</v>
      </c>
      <c r="B97" s="49" t="s">
        <v>216</v>
      </c>
      <c r="C97" s="49">
        <v>0</v>
      </c>
      <c r="D97" s="49">
        <v>0</v>
      </c>
      <c r="E97" s="354" t="s">
        <v>3494</v>
      </c>
      <c r="F97" s="354" t="s">
        <v>3498</v>
      </c>
      <c r="G97" s="355" t="s">
        <v>3499</v>
      </c>
      <c r="H97" s="355" t="s">
        <v>3495</v>
      </c>
      <c r="I97" s="355" t="s">
        <v>3495</v>
      </c>
      <c r="J97" s="355" t="s">
        <v>3495</v>
      </c>
      <c r="K97" s="355" t="s">
        <v>3495</v>
      </c>
      <c r="L97" s="355" t="s">
        <v>3495</v>
      </c>
      <c r="M97" s="355" t="s">
        <v>3495</v>
      </c>
      <c r="N97" s="355" t="s">
        <v>3495</v>
      </c>
      <c r="O97" s="355" t="s">
        <v>3495</v>
      </c>
      <c r="P97" s="355" t="s">
        <v>3495</v>
      </c>
      <c r="Q97" s="355" t="s">
        <v>3496</v>
      </c>
      <c r="R97" s="355" t="s">
        <v>3496</v>
      </c>
      <c r="S97" s="355" t="s">
        <v>3496</v>
      </c>
      <c r="T97" s="266">
        <v>0</v>
      </c>
      <c r="U97" s="266" t="s">
        <v>3497</v>
      </c>
    </row>
    <row r="98" spans="1:27" x14ac:dyDescent="0.25">
      <c r="A98" s="49">
        <v>11112</v>
      </c>
      <c r="B98" s="49" t="s">
        <v>217</v>
      </c>
      <c r="C98" s="49">
        <v>0</v>
      </c>
      <c r="D98" s="49">
        <v>0</v>
      </c>
      <c r="E98" s="354" t="s">
        <v>3494</v>
      </c>
      <c r="F98" s="354" t="s">
        <v>3498</v>
      </c>
      <c r="G98" s="355" t="s">
        <v>3499</v>
      </c>
      <c r="H98" s="355" t="s">
        <v>3495</v>
      </c>
      <c r="I98" s="355" t="s">
        <v>3495</v>
      </c>
      <c r="J98" s="355" t="s">
        <v>3495</v>
      </c>
      <c r="K98" s="355" t="s">
        <v>3495</v>
      </c>
      <c r="L98" s="355" t="s">
        <v>3495</v>
      </c>
      <c r="M98" s="355" t="s">
        <v>3495</v>
      </c>
      <c r="N98" s="355" t="s">
        <v>3495</v>
      </c>
      <c r="O98" s="355" t="s">
        <v>3495</v>
      </c>
      <c r="P98" s="355" t="s">
        <v>3495</v>
      </c>
      <c r="Q98" s="355" t="s">
        <v>3496</v>
      </c>
      <c r="R98" s="355" t="s">
        <v>3496</v>
      </c>
      <c r="S98" s="355" t="s">
        <v>3496</v>
      </c>
      <c r="T98" s="266">
        <v>0</v>
      </c>
      <c r="U98" s="266" t="s">
        <v>3497</v>
      </c>
    </row>
    <row r="99" spans="1:27" x14ac:dyDescent="0.25">
      <c r="A99" s="49">
        <v>11113</v>
      </c>
      <c r="B99" s="49" t="s">
        <v>218</v>
      </c>
      <c r="C99" s="49">
        <v>0</v>
      </c>
      <c r="D99" s="49">
        <v>0</v>
      </c>
      <c r="E99" s="354" t="s">
        <v>3494</v>
      </c>
      <c r="F99" s="354" t="s">
        <v>3498</v>
      </c>
      <c r="G99" s="355" t="s">
        <v>3499</v>
      </c>
      <c r="H99" s="355" t="s">
        <v>3495</v>
      </c>
      <c r="I99" s="355" t="s">
        <v>3495</v>
      </c>
      <c r="J99" s="355" t="s">
        <v>3495</v>
      </c>
      <c r="K99" s="355" t="s">
        <v>3495</v>
      </c>
      <c r="L99" s="355" t="s">
        <v>3495</v>
      </c>
      <c r="M99" s="355" t="s">
        <v>3495</v>
      </c>
      <c r="N99" s="355" t="s">
        <v>3495</v>
      </c>
      <c r="O99" s="355" t="s">
        <v>3495</v>
      </c>
      <c r="P99" s="355" t="s">
        <v>3495</v>
      </c>
      <c r="Q99" s="355" t="s">
        <v>3496</v>
      </c>
      <c r="R99" s="355" t="s">
        <v>3496</v>
      </c>
      <c r="S99" s="355" t="s">
        <v>3496</v>
      </c>
      <c r="T99" s="266">
        <v>0</v>
      </c>
      <c r="U99" s="266" t="s">
        <v>3497</v>
      </c>
    </row>
    <row r="100" spans="1:27" x14ac:dyDescent="0.25">
      <c r="A100" s="49">
        <v>11114</v>
      </c>
      <c r="B100" s="49" t="s">
        <v>219</v>
      </c>
      <c r="C100" s="49">
        <v>0</v>
      </c>
      <c r="D100" s="49">
        <v>0</v>
      </c>
      <c r="E100" s="354" t="s">
        <v>3494</v>
      </c>
      <c r="F100" s="354" t="s">
        <v>3498</v>
      </c>
      <c r="G100" s="355" t="s">
        <v>3499</v>
      </c>
      <c r="H100" s="355" t="s">
        <v>3495</v>
      </c>
      <c r="I100" s="355" t="s">
        <v>3495</v>
      </c>
      <c r="J100" s="355" t="s">
        <v>3495</v>
      </c>
      <c r="K100" s="355" t="s">
        <v>3495</v>
      </c>
      <c r="L100" s="355" t="s">
        <v>3495</v>
      </c>
      <c r="M100" s="355" t="s">
        <v>3495</v>
      </c>
      <c r="N100" s="355" t="s">
        <v>3495</v>
      </c>
      <c r="O100" s="355" t="s">
        <v>3495</v>
      </c>
      <c r="P100" s="355" t="s">
        <v>3495</v>
      </c>
      <c r="Q100" s="355" t="s">
        <v>3496</v>
      </c>
      <c r="R100" s="355" t="s">
        <v>3496</v>
      </c>
      <c r="S100" s="355" t="s">
        <v>3496</v>
      </c>
      <c r="T100" s="266">
        <v>0</v>
      </c>
      <c r="U100" s="266" t="s">
        <v>3497</v>
      </c>
    </row>
    <row r="101" spans="1:27" x14ac:dyDescent="0.25">
      <c r="A101" s="49">
        <v>11124</v>
      </c>
      <c r="B101" s="49" t="s">
        <v>220</v>
      </c>
      <c r="C101" s="49">
        <v>0</v>
      </c>
      <c r="D101" s="49">
        <v>0</v>
      </c>
      <c r="E101" s="354" t="s">
        <v>3494</v>
      </c>
      <c r="F101" s="354" t="s">
        <v>3498</v>
      </c>
      <c r="G101" s="355" t="s">
        <v>3499</v>
      </c>
      <c r="H101" s="355" t="s">
        <v>3495</v>
      </c>
      <c r="I101" s="355" t="s">
        <v>3495</v>
      </c>
      <c r="J101" s="355" t="s">
        <v>3495</v>
      </c>
      <c r="K101" s="355" t="s">
        <v>3495</v>
      </c>
      <c r="L101" s="355" t="s">
        <v>3495</v>
      </c>
      <c r="M101" s="355" t="s">
        <v>3495</v>
      </c>
      <c r="N101" s="355" t="s">
        <v>3495</v>
      </c>
      <c r="O101" s="355" t="s">
        <v>3495</v>
      </c>
      <c r="P101" s="355" t="s">
        <v>3495</v>
      </c>
      <c r="Q101" s="355" t="s">
        <v>3496</v>
      </c>
      <c r="R101" s="355" t="s">
        <v>3496</v>
      </c>
      <c r="S101" s="355" t="s">
        <v>3496</v>
      </c>
      <c r="T101" s="266">
        <v>0</v>
      </c>
      <c r="U101" s="266" t="s">
        <v>3497</v>
      </c>
    </row>
    <row r="102" spans="1:27" x14ac:dyDescent="0.25">
      <c r="A102" s="49">
        <v>11130</v>
      </c>
      <c r="B102" s="49" t="s">
        <v>221</v>
      </c>
      <c r="C102" s="49">
        <v>0</v>
      </c>
      <c r="D102" s="49">
        <v>0</v>
      </c>
      <c r="E102" s="354" t="s">
        <v>3494</v>
      </c>
      <c r="F102" s="354" t="s">
        <v>3498</v>
      </c>
      <c r="G102" s="355" t="s">
        <v>3499</v>
      </c>
      <c r="H102" s="355" t="s">
        <v>3495</v>
      </c>
      <c r="I102" s="355" t="s">
        <v>3495</v>
      </c>
      <c r="J102" s="355" t="s">
        <v>3495</v>
      </c>
      <c r="K102" s="355" t="s">
        <v>3495</v>
      </c>
      <c r="L102" s="355" t="s">
        <v>3495</v>
      </c>
      <c r="M102" s="355" t="s">
        <v>3495</v>
      </c>
      <c r="N102" s="355" t="s">
        <v>3495</v>
      </c>
      <c r="O102" s="355" t="s">
        <v>3495</v>
      </c>
      <c r="P102" s="355" t="s">
        <v>3495</v>
      </c>
      <c r="Q102" s="355" t="s">
        <v>3496</v>
      </c>
      <c r="R102" s="355" t="s">
        <v>3496</v>
      </c>
      <c r="S102" s="355" t="s">
        <v>3496</v>
      </c>
      <c r="T102" s="266">
        <v>0</v>
      </c>
      <c r="U102" s="266" t="s">
        <v>3497</v>
      </c>
    </row>
    <row r="103" spans="1:27" x14ac:dyDescent="0.25">
      <c r="A103" s="49">
        <v>11134</v>
      </c>
      <c r="B103" s="49" t="s">
        <v>222</v>
      </c>
      <c r="C103" s="49">
        <v>0</v>
      </c>
      <c r="D103" s="49">
        <v>0</v>
      </c>
      <c r="E103" s="354" t="s">
        <v>3494</v>
      </c>
      <c r="F103" s="354" t="s">
        <v>3498</v>
      </c>
      <c r="G103" s="355" t="s">
        <v>3499</v>
      </c>
      <c r="H103" s="355" t="s">
        <v>3495</v>
      </c>
      <c r="I103" s="355" t="s">
        <v>3495</v>
      </c>
      <c r="J103" s="355" t="s">
        <v>3495</v>
      </c>
      <c r="K103" s="355" t="s">
        <v>3495</v>
      </c>
      <c r="L103" s="355" t="s">
        <v>3495</v>
      </c>
      <c r="M103" s="355" t="s">
        <v>3495</v>
      </c>
      <c r="N103" s="355" t="s">
        <v>3495</v>
      </c>
      <c r="O103" s="355" t="s">
        <v>3495</v>
      </c>
      <c r="P103" s="355" t="s">
        <v>3495</v>
      </c>
      <c r="Q103" s="355" t="s">
        <v>3496</v>
      </c>
      <c r="R103" s="355" t="s">
        <v>3496</v>
      </c>
      <c r="S103" s="355" t="s">
        <v>3496</v>
      </c>
      <c r="T103" s="266">
        <v>0</v>
      </c>
      <c r="U103" s="266" t="s">
        <v>3497</v>
      </c>
    </row>
    <row r="104" spans="1:27" s="266" customFormat="1" x14ac:dyDescent="0.25">
      <c r="A104" s="49">
        <v>11149</v>
      </c>
      <c r="B104" s="49" t="s">
        <v>3088</v>
      </c>
      <c r="C104" s="49">
        <v>0</v>
      </c>
      <c r="D104" s="49">
        <v>0</v>
      </c>
      <c r="E104" s="355" t="s">
        <v>3494</v>
      </c>
      <c r="F104" s="354" t="s">
        <v>3498</v>
      </c>
      <c r="G104" s="355" t="s">
        <v>3066</v>
      </c>
      <c r="H104" s="355" t="s">
        <v>3495</v>
      </c>
      <c r="I104" s="355" t="s">
        <v>3067</v>
      </c>
      <c r="J104" s="355" t="s">
        <v>3495</v>
      </c>
      <c r="K104" s="355" t="s">
        <v>3495</v>
      </c>
      <c r="L104" s="355" t="s">
        <v>3495</v>
      </c>
      <c r="M104" s="355" t="s">
        <v>3495</v>
      </c>
      <c r="N104" s="355" t="s">
        <v>3495</v>
      </c>
      <c r="O104" s="355" t="s">
        <v>3495</v>
      </c>
      <c r="P104" s="355" t="s">
        <v>3495</v>
      </c>
      <c r="Q104" s="355" t="s">
        <v>3496</v>
      </c>
      <c r="R104" s="355" t="s">
        <v>3496</v>
      </c>
      <c r="S104" s="355" t="s">
        <v>3496</v>
      </c>
      <c r="T104" s="266">
        <v>0</v>
      </c>
      <c r="U104" s="266" t="s">
        <v>3497</v>
      </c>
      <c r="Z104" s="555"/>
    </row>
    <row r="105" spans="1:27" x14ac:dyDescent="0.25">
      <c r="A105" s="49">
        <v>11150</v>
      </c>
      <c r="B105" s="49" t="s">
        <v>223</v>
      </c>
      <c r="C105" s="49">
        <v>0</v>
      </c>
      <c r="D105" s="49">
        <v>0</v>
      </c>
      <c r="E105" s="354" t="s">
        <v>3494</v>
      </c>
      <c r="F105" s="354" t="s">
        <v>3498</v>
      </c>
      <c r="G105" s="355" t="s">
        <v>3499</v>
      </c>
      <c r="H105" s="355" t="s">
        <v>3495</v>
      </c>
      <c r="I105" s="355" t="s">
        <v>3495</v>
      </c>
      <c r="J105" s="355" t="s">
        <v>3495</v>
      </c>
      <c r="K105" s="355" t="s">
        <v>3495</v>
      </c>
      <c r="L105" s="355" t="s">
        <v>3495</v>
      </c>
      <c r="M105" s="355" t="s">
        <v>3495</v>
      </c>
      <c r="N105" s="355" t="s">
        <v>3495</v>
      </c>
      <c r="O105" s="355" t="s">
        <v>3495</v>
      </c>
      <c r="P105" s="355" t="s">
        <v>3495</v>
      </c>
      <c r="Q105" s="355" t="s">
        <v>3496</v>
      </c>
      <c r="R105" s="355" t="s">
        <v>3496</v>
      </c>
      <c r="S105" s="355" t="s">
        <v>3496</v>
      </c>
      <c r="T105" s="266">
        <v>0</v>
      </c>
      <c r="U105" s="266" t="s">
        <v>3497</v>
      </c>
    </row>
    <row r="106" spans="1:27" x14ac:dyDescent="0.25">
      <c r="A106" s="49">
        <v>11158</v>
      </c>
      <c r="B106" s="49" t="s">
        <v>224</v>
      </c>
      <c r="C106" s="49">
        <v>0</v>
      </c>
      <c r="D106" s="49">
        <v>0</v>
      </c>
      <c r="E106" s="354" t="s">
        <v>3494</v>
      </c>
      <c r="F106" s="354" t="s">
        <v>3498</v>
      </c>
      <c r="G106" s="355" t="s">
        <v>3499</v>
      </c>
      <c r="H106" s="355" t="s">
        <v>3495</v>
      </c>
      <c r="I106" s="355" t="s">
        <v>3495</v>
      </c>
      <c r="J106" s="355" t="s">
        <v>3495</v>
      </c>
      <c r="K106" s="355" t="s">
        <v>3495</v>
      </c>
      <c r="L106" s="355" t="s">
        <v>3495</v>
      </c>
      <c r="M106" s="355" t="s">
        <v>3495</v>
      </c>
      <c r="N106" s="355" t="s">
        <v>3495</v>
      </c>
      <c r="O106" s="355" t="s">
        <v>3495</v>
      </c>
      <c r="P106" s="355" t="s">
        <v>3495</v>
      </c>
      <c r="Q106" s="355" t="s">
        <v>3496</v>
      </c>
      <c r="R106" s="355" t="s">
        <v>3496</v>
      </c>
      <c r="S106" s="355" t="s">
        <v>3496</v>
      </c>
      <c r="T106" s="266">
        <v>0</v>
      </c>
      <c r="U106" s="266" t="s">
        <v>3497</v>
      </c>
    </row>
    <row r="107" spans="1:27" x14ac:dyDescent="0.25">
      <c r="A107" s="49">
        <v>11164</v>
      </c>
      <c r="B107" s="49" t="s">
        <v>225</v>
      </c>
      <c r="C107" s="49">
        <v>0</v>
      </c>
      <c r="D107" s="49">
        <v>0</v>
      </c>
      <c r="E107" s="354" t="s">
        <v>3494</v>
      </c>
      <c r="F107" s="354" t="s">
        <v>3498</v>
      </c>
      <c r="G107" s="355" t="s">
        <v>3499</v>
      </c>
      <c r="H107" s="355" t="s">
        <v>3495</v>
      </c>
      <c r="I107" s="355" t="s">
        <v>3495</v>
      </c>
      <c r="J107" s="355" t="s">
        <v>3495</v>
      </c>
      <c r="K107" s="355" t="s">
        <v>3495</v>
      </c>
      <c r="L107" s="355" t="s">
        <v>3495</v>
      </c>
      <c r="M107" s="355" t="s">
        <v>3495</v>
      </c>
      <c r="N107" s="355" t="s">
        <v>3495</v>
      </c>
      <c r="O107" s="355" t="s">
        <v>3495</v>
      </c>
      <c r="P107" s="355" t="s">
        <v>3495</v>
      </c>
      <c r="Q107" s="355" t="s">
        <v>3496</v>
      </c>
      <c r="R107" s="355" t="s">
        <v>3496</v>
      </c>
      <c r="S107" s="355" t="s">
        <v>3496</v>
      </c>
      <c r="T107" s="266">
        <v>0</v>
      </c>
      <c r="U107" s="266" t="s">
        <v>3497</v>
      </c>
    </row>
    <row r="108" spans="1:27" x14ac:dyDescent="0.25">
      <c r="A108" s="49">
        <v>11165</v>
      </c>
      <c r="B108" s="49" t="s">
        <v>226</v>
      </c>
      <c r="C108" s="49">
        <v>0</v>
      </c>
      <c r="D108" s="49">
        <v>0</v>
      </c>
      <c r="E108" s="354" t="s">
        <v>3494</v>
      </c>
      <c r="F108" s="354" t="s">
        <v>3498</v>
      </c>
      <c r="G108" s="355" t="s">
        <v>3499</v>
      </c>
      <c r="H108" s="355" t="s">
        <v>3495</v>
      </c>
      <c r="I108" s="355" t="s">
        <v>3495</v>
      </c>
      <c r="J108" s="355" t="s">
        <v>3495</v>
      </c>
      <c r="K108" s="355" t="s">
        <v>3495</v>
      </c>
      <c r="L108" s="355" t="s">
        <v>3495</v>
      </c>
      <c r="M108" s="355" t="s">
        <v>3495</v>
      </c>
      <c r="N108" s="355" t="s">
        <v>3495</v>
      </c>
      <c r="O108" s="355" t="s">
        <v>3495</v>
      </c>
      <c r="P108" s="355" t="s">
        <v>3495</v>
      </c>
      <c r="Q108" s="355" t="s">
        <v>3496</v>
      </c>
      <c r="R108" s="355" t="s">
        <v>3496</v>
      </c>
      <c r="S108" s="355" t="s">
        <v>3496</v>
      </c>
      <c r="T108" s="266">
        <v>0</v>
      </c>
      <c r="U108" s="266" t="s">
        <v>3497</v>
      </c>
      <c r="X108" t="s">
        <v>3506</v>
      </c>
      <c r="Y108" t="s">
        <v>7191</v>
      </c>
      <c r="Z108" s="555" t="s">
        <v>7190</v>
      </c>
      <c r="AA108" s="555" t="s">
        <v>7155</v>
      </c>
    </row>
    <row r="109" spans="1:27" x14ac:dyDescent="0.25">
      <c r="A109" s="49">
        <v>11179</v>
      </c>
      <c r="B109" s="49" t="s">
        <v>227</v>
      </c>
      <c r="C109" s="49">
        <v>0</v>
      </c>
      <c r="D109" s="49">
        <v>0</v>
      </c>
      <c r="E109" s="354" t="s">
        <v>3494</v>
      </c>
      <c r="F109" s="354" t="s">
        <v>3498</v>
      </c>
      <c r="G109" s="355" t="s">
        <v>3499</v>
      </c>
      <c r="H109" s="355" t="s">
        <v>3495</v>
      </c>
      <c r="I109" s="355" t="s">
        <v>3495</v>
      </c>
      <c r="J109" s="355" t="s">
        <v>3495</v>
      </c>
      <c r="K109" s="355" t="s">
        <v>3495</v>
      </c>
      <c r="L109" s="355" t="s">
        <v>3495</v>
      </c>
      <c r="M109" s="355" t="s">
        <v>3495</v>
      </c>
      <c r="N109" s="355" t="s">
        <v>3495</v>
      </c>
      <c r="O109" s="355" t="s">
        <v>3495</v>
      </c>
      <c r="P109" s="355" t="s">
        <v>3495</v>
      </c>
      <c r="Q109" s="355" t="s">
        <v>3496</v>
      </c>
      <c r="R109" s="355" t="s">
        <v>3496</v>
      </c>
      <c r="S109" s="355" t="s">
        <v>3496</v>
      </c>
      <c r="T109" s="266">
        <v>0</v>
      </c>
      <c r="U109" s="266" t="s">
        <v>3497</v>
      </c>
    </row>
    <row r="110" spans="1:27" x14ac:dyDescent="0.25">
      <c r="A110" s="49">
        <v>11184</v>
      </c>
      <c r="B110" s="49" t="s">
        <v>228</v>
      </c>
      <c r="C110" s="49">
        <v>0</v>
      </c>
      <c r="D110" s="49">
        <v>0</v>
      </c>
      <c r="E110" s="354" t="s">
        <v>3494</v>
      </c>
      <c r="F110" s="354" t="s">
        <v>3498</v>
      </c>
      <c r="G110" s="355" t="s">
        <v>3499</v>
      </c>
      <c r="H110" s="355" t="s">
        <v>3495</v>
      </c>
      <c r="I110" s="355" t="s">
        <v>3495</v>
      </c>
      <c r="J110" s="355" t="s">
        <v>3495</v>
      </c>
      <c r="K110" s="355" t="s">
        <v>3495</v>
      </c>
      <c r="L110" s="355" t="s">
        <v>3495</v>
      </c>
      <c r="M110" s="355" t="s">
        <v>3495</v>
      </c>
      <c r="N110" s="355" t="s">
        <v>3495</v>
      </c>
      <c r="O110" s="355" t="s">
        <v>3495</v>
      </c>
      <c r="P110" s="355" t="s">
        <v>3495</v>
      </c>
      <c r="Q110" s="355" t="s">
        <v>3496</v>
      </c>
      <c r="R110" s="355" t="s">
        <v>3496</v>
      </c>
      <c r="S110" s="355" t="s">
        <v>3496</v>
      </c>
      <c r="T110" s="266">
        <v>0</v>
      </c>
      <c r="U110" s="266" t="s">
        <v>3497</v>
      </c>
      <c r="X110" t="s">
        <v>7188</v>
      </c>
      <c r="Y110" t="s">
        <v>7191</v>
      </c>
      <c r="Z110" s="555" t="s">
        <v>7190</v>
      </c>
      <c r="AA110" s="555" t="s">
        <v>7155</v>
      </c>
    </row>
    <row r="111" spans="1:27" x14ac:dyDescent="0.25">
      <c r="A111" s="49">
        <v>11185</v>
      </c>
      <c r="B111" s="49" t="s">
        <v>229</v>
      </c>
      <c r="C111" s="49">
        <v>0</v>
      </c>
      <c r="D111" s="49">
        <v>0</v>
      </c>
      <c r="E111" s="354" t="s">
        <v>3494</v>
      </c>
      <c r="F111" s="354" t="s">
        <v>3498</v>
      </c>
      <c r="G111" s="355" t="s">
        <v>3499</v>
      </c>
      <c r="H111" s="355" t="s">
        <v>3495</v>
      </c>
      <c r="I111" s="355" t="s">
        <v>3495</v>
      </c>
      <c r="J111" s="355" t="s">
        <v>3495</v>
      </c>
      <c r="K111" s="355" t="s">
        <v>3495</v>
      </c>
      <c r="L111" s="355" t="s">
        <v>3495</v>
      </c>
      <c r="M111" s="355" t="s">
        <v>3495</v>
      </c>
      <c r="N111" s="355" t="s">
        <v>3495</v>
      </c>
      <c r="O111" s="355" t="s">
        <v>3495</v>
      </c>
      <c r="P111" s="355" t="s">
        <v>3495</v>
      </c>
      <c r="Q111" s="355" t="s">
        <v>3496</v>
      </c>
      <c r="R111" s="355" t="s">
        <v>3496</v>
      </c>
      <c r="S111" s="355" t="s">
        <v>3496</v>
      </c>
      <c r="T111" s="266">
        <v>0</v>
      </c>
      <c r="U111" s="266" t="s">
        <v>3497</v>
      </c>
      <c r="V111">
        <v>452</v>
      </c>
      <c r="W111">
        <v>5</v>
      </c>
      <c r="X111" t="s">
        <v>3506</v>
      </c>
      <c r="Y111" t="s">
        <v>3506</v>
      </c>
    </row>
    <row r="112" spans="1:27" x14ac:dyDescent="0.25">
      <c r="A112" s="49">
        <v>11187</v>
      </c>
      <c r="B112" s="49" t="s">
        <v>230</v>
      </c>
      <c r="C112" s="49">
        <v>0</v>
      </c>
      <c r="D112" s="49">
        <v>0</v>
      </c>
      <c r="E112" s="354" t="s">
        <v>3494</v>
      </c>
      <c r="F112" s="354" t="s">
        <v>3498</v>
      </c>
      <c r="G112" s="355" t="s">
        <v>3499</v>
      </c>
      <c r="H112" s="355" t="s">
        <v>3495</v>
      </c>
      <c r="I112" s="355" t="s">
        <v>3495</v>
      </c>
      <c r="J112" s="355" t="s">
        <v>3495</v>
      </c>
      <c r="K112" s="355" t="s">
        <v>3495</v>
      </c>
      <c r="L112" s="355" t="s">
        <v>3495</v>
      </c>
      <c r="M112" s="355" t="s">
        <v>3495</v>
      </c>
      <c r="N112" s="355" t="s">
        <v>3495</v>
      </c>
      <c r="O112" s="355" t="s">
        <v>3495</v>
      </c>
      <c r="P112" s="355" t="s">
        <v>3495</v>
      </c>
      <c r="Q112" s="355" t="s">
        <v>3496</v>
      </c>
      <c r="R112" s="355" t="s">
        <v>3496</v>
      </c>
      <c r="S112" s="355" t="s">
        <v>3496</v>
      </c>
      <c r="T112" s="266">
        <v>0</v>
      </c>
      <c r="U112" s="266" t="s">
        <v>3497</v>
      </c>
    </row>
    <row r="113" spans="1:27" x14ac:dyDescent="0.25">
      <c r="A113" s="49">
        <v>11237</v>
      </c>
      <c r="B113" s="49" t="s">
        <v>231</v>
      </c>
      <c r="C113" s="49">
        <v>0</v>
      </c>
      <c r="D113" s="49">
        <v>0</v>
      </c>
      <c r="E113" s="354" t="s">
        <v>3494</v>
      </c>
      <c r="F113" s="354" t="s">
        <v>3498</v>
      </c>
      <c r="G113" s="355" t="s">
        <v>3499</v>
      </c>
      <c r="H113" s="355" t="s">
        <v>3495</v>
      </c>
      <c r="I113" s="355" t="s">
        <v>3495</v>
      </c>
      <c r="J113" s="355" t="s">
        <v>3495</v>
      </c>
      <c r="K113" s="355" t="s">
        <v>3495</v>
      </c>
      <c r="L113" s="355" t="s">
        <v>3495</v>
      </c>
      <c r="M113" s="355" t="s">
        <v>3495</v>
      </c>
      <c r="N113" s="355" t="s">
        <v>3495</v>
      </c>
      <c r="O113" s="355" t="s">
        <v>3495</v>
      </c>
      <c r="P113" s="355" t="s">
        <v>3495</v>
      </c>
      <c r="Q113" s="355" t="s">
        <v>3496</v>
      </c>
      <c r="R113" s="355" t="s">
        <v>3496</v>
      </c>
      <c r="S113" s="355" t="s">
        <v>3496</v>
      </c>
      <c r="T113" s="266">
        <v>0</v>
      </c>
      <c r="U113" s="266" t="s">
        <v>3497</v>
      </c>
    </row>
    <row r="114" spans="1:27" x14ac:dyDescent="0.25">
      <c r="A114" s="49">
        <v>11261</v>
      </c>
      <c r="B114" s="49" t="s">
        <v>232</v>
      </c>
      <c r="C114" s="49">
        <v>0</v>
      </c>
      <c r="D114" s="49">
        <v>0</v>
      </c>
      <c r="E114" s="354" t="s">
        <v>3494</v>
      </c>
      <c r="F114" s="354" t="s">
        <v>3498</v>
      </c>
      <c r="G114" s="355" t="s">
        <v>3499</v>
      </c>
      <c r="H114" s="355" t="s">
        <v>3495</v>
      </c>
      <c r="I114" s="355" t="s">
        <v>3495</v>
      </c>
      <c r="J114" s="355" t="s">
        <v>3495</v>
      </c>
      <c r="K114" s="355" t="s">
        <v>3495</v>
      </c>
      <c r="L114" s="355" t="s">
        <v>3495</v>
      </c>
      <c r="M114" s="355" t="s">
        <v>3495</v>
      </c>
      <c r="N114" s="355" t="s">
        <v>3495</v>
      </c>
      <c r="O114" s="355" t="s">
        <v>3495</v>
      </c>
      <c r="P114" s="355" t="s">
        <v>3495</v>
      </c>
      <c r="Q114" s="355" t="s">
        <v>3496</v>
      </c>
      <c r="R114" s="355" t="s">
        <v>3496</v>
      </c>
      <c r="S114" s="355" t="s">
        <v>3496</v>
      </c>
      <c r="T114" s="266">
        <v>0</v>
      </c>
      <c r="U114" s="266" t="s">
        <v>3497</v>
      </c>
    </row>
    <row r="115" spans="1:27" ht="21" x14ac:dyDescent="0.25">
      <c r="A115" s="49">
        <v>11267</v>
      </c>
      <c r="B115" s="49" t="s">
        <v>233</v>
      </c>
      <c r="C115" s="49">
        <v>0</v>
      </c>
      <c r="D115" s="49">
        <v>0</v>
      </c>
      <c r="E115" s="354" t="s">
        <v>3494</v>
      </c>
      <c r="F115" s="354" t="s">
        <v>3498</v>
      </c>
      <c r="G115" s="355" t="s">
        <v>3499</v>
      </c>
      <c r="H115" s="355" t="s">
        <v>3495</v>
      </c>
      <c r="I115" s="355" t="s">
        <v>3495</v>
      </c>
      <c r="J115" s="355" t="s">
        <v>3495</v>
      </c>
      <c r="K115" s="355" t="s">
        <v>3495</v>
      </c>
      <c r="L115" s="355" t="s">
        <v>3495</v>
      </c>
      <c r="M115" s="355" t="s">
        <v>3495</v>
      </c>
      <c r="N115" s="355" t="s">
        <v>3495</v>
      </c>
      <c r="O115" s="355" t="s">
        <v>3495</v>
      </c>
      <c r="P115" s="355" t="s">
        <v>3495</v>
      </c>
      <c r="Q115" s="355" t="s">
        <v>3496</v>
      </c>
      <c r="R115" s="355" t="s">
        <v>3496</v>
      </c>
      <c r="S115" s="355" t="s">
        <v>3496</v>
      </c>
      <c r="T115" s="266">
        <v>0</v>
      </c>
      <c r="U115" s="266" t="s">
        <v>3497</v>
      </c>
      <c r="X115" t="s">
        <v>3595</v>
      </c>
      <c r="Y115" t="s">
        <v>7192</v>
      </c>
      <c r="Z115" s="555" t="s">
        <v>7183</v>
      </c>
      <c r="AA115" s="672" t="s">
        <v>7157</v>
      </c>
    </row>
    <row r="116" spans="1:27" x14ac:dyDescent="0.25">
      <c r="A116" s="49">
        <v>11282</v>
      </c>
      <c r="B116" s="49" t="s">
        <v>234</v>
      </c>
      <c r="C116" s="49">
        <v>0</v>
      </c>
      <c r="D116" s="49">
        <v>0</v>
      </c>
      <c r="E116" s="354" t="s">
        <v>3494</v>
      </c>
      <c r="F116" s="354" t="s">
        <v>3498</v>
      </c>
      <c r="G116" s="355" t="s">
        <v>3499</v>
      </c>
      <c r="H116" s="355" t="s">
        <v>3495</v>
      </c>
      <c r="I116" s="355" t="s">
        <v>3495</v>
      </c>
      <c r="J116" s="355" t="s">
        <v>3495</v>
      </c>
      <c r="K116" s="355" t="s">
        <v>3495</v>
      </c>
      <c r="L116" s="355" t="s">
        <v>3495</v>
      </c>
      <c r="M116" s="355" t="s">
        <v>3495</v>
      </c>
      <c r="N116" s="355" t="s">
        <v>3495</v>
      </c>
      <c r="O116" s="355" t="s">
        <v>3495</v>
      </c>
      <c r="P116" s="355" t="s">
        <v>3495</v>
      </c>
      <c r="Q116" s="355" t="s">
        <v>3496</v>
      </c>
      <c r="R116" s="355" t="s">
        <v>3496</v>
      </c>
      <c r="S116" s="355" t="s">
        <v>3496</v>
      </c>
      <c r="T116" s="266">
        <v>0</v>
      </c>
      <c r="U116" s="266" t="s">
        <v>3497</v>
      </c>
    </row>
    <row r="117" spans="1:27" x14ac:dyDescent="0.25">
      <c r="A117" s="49">
        <v>11283</v>
      </c>
      <c r="B117" s="49" t="s">
        <v>235</v>
      </c>
      <c r="C117" s="49">
        <v>0</v>
      </c>
      <c r="D117" s="49">
        <v>0</v>
      </c>
      <c r="E117" s="354" t="s">
        <v>3494</v>
      </c>
      <c r="F117" s="354" t="s">
        <v>3498</v>
      </c>
      <c r="G117" s="355" t="s">
        <v>3499</v>
      </c>
      <c r="H117" s="355" t="s">
        <v>3495</v>
      </c>
      <c r="I117" s="355" t="s">
        <v>3495</v>
      </c>
      <c r="J117" s="355" t="s">
        <v>3495</v>
      </c>
      <c r="K117" s="355" t="s">
        <v>3495</v>
      </c>
      <c r="L117" s="355" t="s">
        <v>3495</v>
      </c>
      <c r="M117" s="355" t="s">
        <v>3495</v>
      </c>
      <c r="N117" s="355" t="s">
        <v>3495</v>
      </c>
      <c r="O117" s="355" t="s">
        <v>3495</v>
      </c>
      <c r="P117" s="355" t="s">
        <v>3495</v>
      </c>
      <c r="Q117" s="355" t="s">
        <v>3496</v>
      </c>
      <c r="R117" s="355" t="s">
        <v>3496</v>
      </c>
      <c r="S117" s="355" t="s">
        <v>3496</v>
      </c>
      <c r="T117" s="266">
        <v>0</v>
      </c>
      <c r="U117" s="266" t="s">
        <v>3497</v>
      </c>
    </row>
    <row r="118" spans="1:27" x14ac:dyDescent="0.25">
      <c r="A118" s="49">
        <v>11285</v>
      </c>
      <c r="B118" s="49" t="s">
        <v>236</v>
      </c>
      <c r="C118" s="49">
        <v>0</v>
      </c>
      <c r="D118" s="49">
        <v>0</v>
      </c>
      <c r="E118" s="354" t="s">
        <v>3494</v>
      </c>
      <c r="F118" s="354" t="s">
        <v>3498</v>
      </c>
      <c r="G118" s="355" t="s">
        <v>3499</v>
      </c>
      <c r="H118" s="355" t="s">
        <v>3495</v>
      </c>
      <c r="I118" s="355" t="s">
        <v>3495</v>
      </c>
      <c r="J118" s="355" t="s">
        <v>3495</v>
      </c>
      <c r="K118" s="355" t="s">
        <v>3495</v>
      </c>
      <c r="L118" s="355" t="s">
        <v>3495</v>
      </c>
      <c r="M118" s="355" t="s">
        <v>3495</v>
      </c>
      <c r="N118" s="355" t="s">
        <v>3495</v>
      </c>
      <c r="O118" s="355" t="s">
        <v>3495</v>
      </c>
      <c r="P118" s="355" t="s">
        <v>3495</v>
      </c>
      <c r="Q118" s="355" t="s">
        <v>3496</v>
      </c>
      <c r="R118" s="355" t="s">
        <v>3496</v>
      </c>
      <c r="S118" s="355" t="s">
        <v>3496</v>
      </c>
      <c r="T118" s="266">
        <v>0</v>
      </c>
      <c r="U118" s="266" t="s">
        <v>3497</v>
      </c>
      <c r="W118">
        <v>7</v>
      </c>
      <c r="X118" t="s">
        <v>3506</v>
      </c>
      <c r="Y118" t="s">
        <v>7193</v>
      </c>
      <c r="Z118" s="555" t="s">
        <v>7164</v>
      </c>
      <c r="AA118" t="s">
        <v>7155</v>
      </c>
    </row>
    <row r="119" spans="1:27" x14ac:dyDescent="0.25">
      <c r="A119" s="49">
        <v>11303</v>
      </c>
      <c r="B119" s="49" t="s">
        <v>237</v>
      </c>
      <c r="C119" s="49">
        <v>0</v>
      </c>
      <c r="D119" s="49">
        <v>0</v>
      </c>
      <c r="E119" s="354" t="s">
        <v>3494</v>
      </c>
      <c r="F119" s="354" t="s">
        <v>3498</v>
      </c>
      <c r="G119" s="355" t="s">
        <v>3499</v>
      </c>
      <c r="H119" s="355" t="s">
        <v>3495</v>
      </c>
      <c r="I119" s="355" t="s">
        <v>3495</v>
      </c>
      <c r="J119" s="355" t="s">
        <v>3495</v>
      </c>
      <c r="K119" s="355" t="s">
        <v>3495</v>
      </c>
      <c r="L119" s="355" t="s">
        <v>3495</v>
      </c>
      <c r="M119" s="355" t="s">
        <v>3495</v>
      </c>
      <c r="N119" s="355" t="s">
        <v>3495</v>
      </c>
      <c r="O119" s="355" t="s">
        <v>3495</v>
      </c>
      <c r="P119" s="355" t="s">
        <v>3495</v>
      </c>
      <c r="Q119" s="355" t="s">
        <v>3496</v>
      </c>
      <c r="R119" s="355" t="s">
        <v>3496</v>
      </c>
      <c r="S119" s="355" t="s">
        <v>3496</v>
      </c>
      <c r="T119" s="266">
        <v>0</v>
      </c>
      <c r="U119" s="266" t="s">
        <v>3497</v>
      </c>
    </row>
    <row r="120" spans="1:27" s="555" customFormat="1" x14ac:dyDescent="0.25">
      <c r="A120" s="49">
        <v>11305</v>
      </c>
      <c r="B120" s="49"/>
      <c r="C120" s="49"/>
      <c r="D120" s="49"/>
      <c r="E120" s="354"/>
      <c r="F120" s="354"/>
      <c r="G120" s="355"/>
      <c r="H120" s="355"/>
      <c r="I120" s="355"/>
      <c r="J120" s="355"/>
      <c r="K120" s="355"/>
      <c r="L120" s="355"/>
      <c r="M120" s="355"/>
      <c r="N120" s="355"/>
      <c r="O120" s="355"/>
      <c r="P120" s="355"/>
      <c r="Q120" s="355"/>
      <c r="R120" s="355"/>
      <c r="S120" s="355"/>
      <c r="X120" s="555" t="s">
        <v>3595</v>
      </c>
      <c r="Z120" s="555" t="s">
        <v>7164</v>
      </c>
      <c r="AA120" s="555" t="s">
        <v>7155</v>
      </c>
    </row>
    <row r="121" spans="1:27" x14ac:dyDescent="0.25">
      <c r="A121" s="49">
        <v>11331</v>
      </c>
      <c r="B121" s="49" t="s">
        <v>238</v>
      </c>
      <c r="C121" s="49">
        <v>0</v>
      </c>
      <c r="D121" s="49">
        <v>0</v>
      </c>
      <c r="E121" s="354" t="s">
        <v>3494</v>
      </c>
      <c r="F121" s="354" t="s">
        <v>3498</v>
      </c>
      <c r="G121" s="355" t="s">
        <v>3499</v>
      </c>
      <c r="H121" s="355" t="s">
        <v>3495</v>
      </c>
      <c r="I121" s="355" t="s">
        <v>3495</v>
      </c>
      <c r="J121" s="355" t="s">
        <v>3495</v>
      </c>
      <c r="K121" s="355" t="s">
        <v>3495</v>
      </c>
      <c r="L121" s="355" t="s">
        <v>3495</v>
      </c>
      <c r="M121" s="355" t="s">
        <v>3495</v>
      </c>
      <c r="N121" s="355" t="s">
        <v>3495</v>
      </c>
      <c r="O121" s="355" t="s">
        <v>3495</v>
      </c>
      <c r="P121" s="355" t="s">
        <v>3495</v>
      </c>
      <c r="Q121" s="355" t="s">
        <v>3496</v>
      </c>
      <c r="R121" s="355" t="s">
        <v>3496</v>
      </c>
      <c r="S121" s="355" t="s">
        <v>3496</v>
      </c>
      <c r="T121" s="266">
        <v>0</v>
      </c>
      <c r="U121" s="266" t="s">
        <v>3497</v>
      </c>
      <c r="Z121" s="555" t="s">
        <v>7230</v>
      </c>
      <c r="AA121" s="555" t="s">
        <v>7155</v>
      </c>
    </row>
    <row r="122" spans="1:27" x14ac:dyDescent="0.25">
      <c r="A122" s="49">
        <v>11349</v>
      </c>
      <c r="B122" s="49" t="s">
        <v>239</v>
      </c>
      <c r="C122" s="49">
        <v>0</v>
      </c>
      <c r="D122" s="49">
        <v>0</v>
      </c>
      <c r="E122" s="354" t="s">
        <v>3494</v>
      </c>
      <c r="F122" s="354" t="s">
        <v>3498</v>
      </c>
      <c r="G122" s="355" t="s">
        <v>3499</v>
      </c>
      <c r="H122" s="355" t="s">
        <v>3495</v>
      </c>
      <c r="I122" s="355" t="s">
        <v>3495</v>
      </c>
      <c r="J122" s="355" t="s">
        <v>3495</v>
      </c>
      <c r="K122" s="355" t="s">
        <v>3495</v>
      </c>
      <c r="L122" s="355" t="s">
        <v>3495</v>
      </c>
      <c r="M122" s="355" t="s">
        <v>3495</v>
      </c>
      <c r="N122" s="355" t="s">
        <v>3495</v>
      </c>
      <c r="O122" s="355" t="s">
        <v>3495</v>
      </c>
      <c r="P122" s="355" t="s">
        <v>3495</v>
      </c>
      <c r="Q122" s="355" t="s">
        <v>3496</v>
      </c>
      <c r="R122" s="355" t="s">
        <v>3496</v>
      </c>
      <c r="S122" s="355" t="s">
        <v>3496</v>
      </c>
      <c r="T122" s="266">
        <v>0</v>
      </c>
      <c r="U122" s="266" t="s">
        <v>3497</v>
      </c>
      <c r="Z122" s="555" t="s">
        <v>7229</v>
      </c>
      <c r="AA122" s="672" t="s">
        <v>7155</v>
      </c>
    </row>
    <row r="123" spans="1:27" ht="21" x14ac:dyDescent="0.25">
      <c r="A123" s="49">
        <v>11351</v>
      </c>
      <c r="B123" s="49" t="s">
        <v>240</v>
      </c>
      <c r="C123" s="49">
        <v>0</v>
      </c>
      <c r="D123" s="49">
        <v>0</v>
      </c>
      <c r="E123" s="354" t="s">
        <v>3494</v>
      </c>
      <c r="F123" s="354" t="s">
        <v>3498</v>
      </c>
      <c r="G123" s="355" t="s">
        <v>3499</v>
      </c>
      <c r="H123" s="355" t="s">
        <v>3495</v>
      </c>
      <c r="I123" s="355" t="s">
        <v>3495</v>
      </c>
      <c r="J123" s="355" t="s">
        <v>3495</v>
      </c>
      <c r="K123" s="355" t="s">
        <v>3495</v>
      </c>
      <c r="L123" s="355" t="s">
        <v>3495</v>
      </c>
      <c r="M123" s="355" t="s">
        <v>3495</v>
      </c>
      <c r="N123" s="355" t="s">
        <v>3495</v>
      </c>
      <c r="O123" s="355" t="s">
        <v>3495</v>
      </c>
      <c r="P123" s="355" t="s">
        <v>3495</v>
      </c>
      <c r="Q123" s="355" t="s">
        <v>3496</v>
      </c>
      <c r="R123" s="355" t="s">
        <v>3496</v>
      </c>
      <c r="S123" s="355" t="s">
        <v>3496</v>
      </c>
      <c r="T123" s="266">
        <v>0</v>
      </c>
      <c r="U123" s="266" t="s">
        <v>3497</v>
      </c>
      <c r="Z123" s="555" t="s">
        <v>7231</v>
      </c>
      <c r="AA123" s="672" t="s">
        <v>7157</v>
      </c>
    </row>
    <row r="124" spans="1:27" x14ac:dyDescent="0.25">
      <c r="A124" s="49">
        <v>11352</v>
      </c>
      <c r="B124" s="49" t="s">
        <v>241</v>
      </c>
      <c r="C124" s="49">
        <v>0</v>
      </c>
      <c r="D124" s="49">
        <v>0</v>
      </c>
      <c r="E124" s="354" t="s">
        <v>3494</v>
      </c>
      <c r="F124" s="354" t="s">
        <v>3498</v>
      </c>
      <c r="G124" s="355" t="s">
        <v>3499</v>
      </c>
      <c r="H124" s="355" t="s">
        <v>3495</v>
      </c>
      <c r="I124" s="355" t="s">
        <v>3495</v>
      </c>
      <c r="J124" s="355" t="s">
        <v>3495</v>
      </c>
      <c r="K124" s="355" t="s">
        <v>3495</v>
      </c>
      <c r="L124" s="355" t="s">
        <v>3495</v>
      </c>
      <c r="M124" s="355" t="s">
        <v>3495</v>
      </c>
      <c r="N124" s="355" t="s">
        <v>3495</v>
      </c>
      <c r="O124" s="355" t="s">
        <v>3495</v>
      </c>
      <c r="P124" s="355" t="s">
        <v>3495</v>
      </c>
      <c r="Q124" s="355" t="s">
        <v>3496</v>
      </c>
      <c r="R124" s="355" t="s">
        <v>3496</v>
      </c>
      <c r="S124" s="355" t="s">
        <v>3496</v>
      </c>
      <c r="T124" s="266">
        <v>0</v>
      </c>
      <c r="U124" s="266" t="s">
        <v>3497</v>
      </c>
    </row>
    <row r="125" spans="1:27" x14ac:dyDescent="0.25">
      <c r="A125" s="49">
        <v>11353</v>
      </c>
      <c r="B125" s="49" t="s">
        <v>242</v>
      </c>
      <c r="C125" s="49">
        <v>0</v>
      </c>
      <c r="D125" s="49">
        <v>0</v>
      </c>
      <c r="E125" s="354" t="s">
        <v>3494</v>
      </c>
      <c r="F125" s="354" t="s">
        <v>3498</v>
      </c>
      <c r="G125" s="355" t="s">
        <v>3499</v>
      </c>
      <c r="H125" s="355" t="s">
        <v>3495</v>
      </c>
      <c r="I125" s="355" t="s">
        <v>3495</v>
      </c>
      <c r="J125" s="355" t="s">
        <v>3495</v>
      </c>
      <c r="K125" s="355" t="s">
        <v>3495</v>
      </c>
      <c r="L125" s="355" t="s">
        <v>3495</v>
      </c>
      <c r="M125" s="355" t="s">
        <v>3495</v>
      </c>
      <c r="N125" s="355" t="s">
        <v>3495</v>
      </c>
      <c r="O125" s="355" t="s">
        <v>3495</v>
      </c>
      <c r="P125" s="355" t="s">
        <v>3495</v>
      </c>
      <c r="Q125" s="355" t="s">
        <v>3496</v>
      </c>
      <c r="R125" s="355" t="s">
        <v>3496</v>
      </c>
      <c r="S125" s="355" t="s">
        <v>3496</v>
      </c>
      <c r="T125" s="266">
        <v>0</v>
      </c>
      <c r="U125" s="266" t="s">
        <v>3497</v>
      </c>
      <c r="W125">
        <v>2</v>
      </c>
      <c r="X125" t="s">
        <v>3506</v>
      </c>
      <c r="Y125" t="s">
        <v>3506</v>
      </c>
    </row>
    <row r="126" spans="1:27" x14ac:dyDescent="0.25">
      <c r="A126" s="49">
        <v>11356</v>
      </c>
      <c r="B126" s="49" t="s">
        <v>243</v>
      </c>
      <c r="C126" s="49">
        <v>0</v>
      </c>
      <c r="D126" s="49">
        <v>0</v>
      </c>
      <c r="E126" s="354" t="s">
        <v>3494</v>
      </c>
      <c r="F126" s="354" t="s">
        <v>3498</v>
      </c>
      <c r="G126" s="355" t="s">
        <v>3499</v>
      </c>
      <c r="H126" s="355" t="s">
        <v>3495</v>
      </c>
      <c r="I126" s="355" t="s">
        <v>3495</v>
      </c>
      <c r="J126" s="355" t="s">
        <v>3495</v>
      </c>
      <c r="K126" s="355" t="s">
        <v>3495</v>
      </c>
      <c r="L126" s="355" t="s">
        <v>3495</v>
      </c>
      <c r="M126" s="355" t="s">
        <v>3495</v>
      </c>
      <c r="N126" s="355" t="s">
        <v>3495</v>
      </c>
      <c r="O126" s="355" t="s">
        <v>3495</v>
      </c>
      <c r="P126" s="355" t="s">
        <v>3495</v>
      </c>
      <c r="Q126" s="355" t="s">
        <v>3496</v>
      </c>
      <c r="R126" s="355" t="s">
        <v>3496</v>
      </c>
      <c r="S126" s="355" t="s">
        <v>3496</v>
      </c>
      <c r="T126" s="266">
        <v>0</v>
      </c>
      <c r="U126" s="266" t="s">
        <v>3497</v>
      </c>
    </row>
    <row r="127" spans="1:27" x14ac:dyDescent="0.25">
      <c r="A127" s="49">
        <v>11368</v>
      </c>
      <c r="B127" s="49" t="s">
        <v>244</v>
      </c>
      <c r="C127" s="49">
        <v>0</v>
      </c>
      <c r="D127" s="49">
        <v>0</v>
      </c>
      <c r="E127" s="354" t="s">
        <v>3494</v>
      </c>
      <c r="F127" s="354" t="s">
        <v>3498</v>
      </c>
      <c r="G127" s="355" t="s">
        <v>3499</v>
      </c>
      <c r="H127" s="355" t="s">
        <v>3495</v>
      </c>
      <c r="I127" s="355" t="s">
        <v>3495</v>
      </c>
      <c r="J127" s="355" t="s">
        <v>3495</v>
      </c>
      <c r="K127" s="355" t="s">
        <v>3495</v>
      </c>
      <c r="L127" s="355" t="s">
        <v>3495</v>
      </c>
      <c r="M127" s="355" t="s">
        <v>3495</v>
      </c>
      <c r="N127" s="355" t="s">
        <v>3495</v>
      </c>
      <c r="O127" s="355" t="s">
        <v>3495</v>
      </c>
      <c r="P127" s="355" t="s">
        <v>3495</v>
      </c>
      <c r="Q127" s="355" t="s">
        <v>3496</v>
      </c>
      <c r="R127" s="355" t="s">
        <v>3496</v>
      </c>
      <c r="S127" s="355" t="s">
        <v>3496</v>
      </c>
      <c r="T127" s="266">
        <v>0</v>
      </c>
      <c r="U127" s="266" t="s">
        <v>3497</v>
      </c>
      <c r="X127" t="s">
        <v>7188</v>
      </c>
      <c r="Z127" s="555" t="s">
        <v>7232</v>
      </c>
      <c r="AA127" s="672" t="s">
        <v>7155</v>
      </c>
    </row>
    <row r="128" spans="1:27" x14ac:dyDescent="0.25">
      <c r="A128" s="49">
        <v>11386</v>
      </c>
      <c r="B128" s="49" t="s">
        <v>245</v>
      </c>
      <c r="C128" s="49">
        <v>0</v>
      </c>
      <c r="D128" s="49">
        <v>0</v>
      </c>
      <c r="E128" s="354" t="s">
        <v>3494</v>
      </c>
      <c r="F128" s="354" t="s">
        <v>3498</v>
      </c>
      <c r="G128" s="355" t="s">
        <v>3499</v>
      </c>
      <c r="H128" s="355" t="s">
        <v>3495</v>
      </c>
      <c r="I128" s="355" t="s">
        <v>3495</v>
      </c>
      <c r="J128" s="355" t="s">
        <v>3495</v>
      </c>
      <c r="K128" s="355" t="s">
        <v>3495</v>
      </c>
      <c r="L128" s="355" t="s">
        <v>3495</v>
      </c>
      <c r="M128" s="355" t="s">
        <v>3495</v>
      </c>
      <c r="N128" s="355" t="s">
        <v>3495</v>
      </c>
      <c r="O128" s="355" t="s">
        <v>3495</v>
      </c>
      <c r="P128" s="355" t="s">
        <v>3495</v>
      </c>
      <c r="Q128" s="355" t="s">
        <v>3496</v>
      </c>
      <c r="R128" s="355" t="s">
        <v>3496</v>
      </c>
      <c r="S128" s="355" t="s">
        <v>3496</v>
      </c>
      <c r="T128" s="266">
        <v>0</v>
      </c>
      <c r="U128" s="266" t="s">
        <v>3497</v>
      </c>
    </row>
    <row r="129" spans="1:27" x14ac:dyDescent="0.25">
      <c r="A129" s="49">
        <v>11396</v>
      </c>
      <c r="B129" s="49" t="s">
        <v>246</v>
      </c>
      <c r="C129" s="49">
        <v>0</v>
      </c>
      <c r="D129" s="49">
        <v>0</v>
      </c>
      <c r="E129" s="354" t="s">
        <v>3494</v>
      </c>
      <c r="F129" s="354" t="s">
        <v>3498</v>
      </c>
      <c r="G129" s="355" t="s">
        <v>3499</v>
      </c>
      <c r="H129" s="355" t="s">
        <v>3495</v>
      </c>
      <c r="I129" s="355" t="s">
        <v>3495</v>
      </c>
      <c r="J129" s="355" t="s">
        <v>3495</v>
      </c>
      <c r="K129" s="355" t="s">
        <v>3495</v>
      </c>
      <c r="L129" s="355" t="s">
        <v>3495</v>
      </c>
      <c r="M129" s="355" t="s">
        <v>3495</v>
      </c>
      <c r="N129" s="355" t="s">
        <v>3495</v>
      </c>
      <c r="O129" s="355" t="s">
        <v>3495</v>
      </c>
      <c r="P129" s="355" t="s">
        <v>3495</v>
      </c>
      <c r="Q129" s="355" t="s">
        <v>3496</v>
      </c>
      <c r="R129" s="355" t="s">
        <v>3496</v>
      </c>
      <c r="S129" s="355" t="s">
        <v>3496</v>
      </c>
      <c r="T129" s="266">
        <v>0</v>
      </c>
      <c r="U129" s="266" t="s">
        <v>3497</v>
      </c>
      <c r="W129">
        <v>2</v>
      </c>
      <c r="X129" t="s">
        <v>3506</v>
      </c>
      <c r="Y129" t="s">
        <v>3593</v>
      </c>
      <c r="Z129" s="687" t="s">
        <v>7233</v>
      </c>
      <c r="AA129" s="672" t="s">
        <v>7155</v>
      </c>
    </row>
    <row r="130" spans="1:27" ht="21" x14ac:dyDescent="0.25">
      <c r="A130" s="49">
        <v>11412</v>
      </c>
      <c r="B130" s="49" t="s">
        <v>247</v>
      </c>
      <c r="C130" s="49">
        <v>0</v>
      </c>
      <c r="D130" s="49">
        <v>0</v>
      </c>
      <c r="E130" s="354" t="s">
        <v>3494</v>
      </c>
      <c r="F130" s="354" t="s">
        <v>3498</v>
      </c>
      <c r="G130" s="355" t="s">
        <v>3499</v>
      </c>
      <c r="H130" s="355" t="s">
        <v>3495</v>
      </c>
      <c r="I130" s="355" t="s">
        <v>3495</v>
      </c>
      <c r="J130" s="355" t="s">
        <v>3495</v>
      </c>
      <c r="K130" s="355" t="s">
        <v>3495</v>
      </c>
      <c r="L130" s="355" t="s">
        <v>3495</v>
      </c>
      <c r="M130" s="355" t="s">
        <v>3495</v>
      </c>
      <c r="N130" s="355" t="s">
        <v>3495</v>
      </c>
      <c r="O130" s="355" t="s">
        <v>3495</v>
      </c>
      <c r="P130" s="355" t="s">
        <v>3495</v>
      </c>
      <c r="Q130" s="355" t="s">
        <v>3496</v>
      </c>
      <c r="R130" s="355" t="s">
        <v>3496</v>
      </c>
      <c r="S130" s="355" t="s">
        <v>3496</v>
      </c>
      <c r="T130" s="266">
        <v>0</v>
      </c>
      <c r="U130" s="266" t="s">
        <v>3497</v>
      </c>
      <c r="Z130" s="555" t="s">
        <v>7234</v>
      </c>
      <c r="AA130" s="672" t="s">
        <v>7157</v>
      </c>
    </row>
    <row r="131" spans="1:27" x14ac:dyDescent="0.25">
      <c r="A131" s="49">
        <v>11419</v>
      </c>
      <c r="B131" s="49" t="s">
        <v>248</v>
      </c>
      <c r="C131" s="49">
        <v>0</v>
      </c>
      <c r="D131" s="49">
        <v>0</v>
      </c>
      <c r="E131" s="354" t="s">
        <v>3494</v>
      </c>
      <c r="F131" s="354" t="s">
        <v>3498</v>
      </c>
      <c r="G131" s="355" t="s">
        <v>3499</v>
      </c>
      <c r="H131" s="355" t="s">
        <v>3495</v>
      </c>
      <c r="I131" s="355" t="s">
        <v>3495</v>
      </c>
      <c r="J131" s="355" t="s">
        <v>3495</v>
      </c>
      <c r="K131" s="355" t="s">
        <v>3495</v>
      </c>
      <c r="L131" s="355" t="s">
        <v>3495</v>
      </c>
      <c r="M131" s="355" t="s">
        <v>3495</v>
      </c>
      <c r="N131" s="355" t="s">
        <v>3495</v>
      </c>
      <c r="O131" s="355" t="s">
        <v>3495</v>
      </c>
      <c r="P131" s="355" t="s">
        <v>3495</v>
      </c>
      <c r="Q131" s="355" t="s">
        <v>3496</v>
      </c>
      <c r="R131" s="355" t="s">
        <v>3496</v>
      </c>
      <c r="S131" s="355" t="s">
        <v>3496</v>
      </c>
      <c r="T131" s="266">
        <v>0</v>
      </c>
      <c r="U131" s="266" t="s">
        <v>3497</v>
      </c>
    </row>
    <row r="132" spans="1:27" x14ac:dyDescent="0.25">
      <c r="A132" s="49">
        <v>11420</v>
      </c>
      <c r="B132" s="49" t="s">
        <v>249</v>
      </c>
      <c r="C132" s="49">
        <v>0</v>
      </c>
      <c r="D132" s="49">
        <v>0</v>
      </c>
      <c r="E132" s="354" t="s">
        <v>3494</v>
      </c>
      <c r="F132" s="354" t="s">
        <v>3498</v>
      </c>
      <c r="G132" s="355" t="s">
        <v>3499</v>
      </c>
      <c r="H132" s="355" t="s">
        <v>3495</v>
      </c>
      <c r="I132" s="355" t="s">
        <v>3495</v>
      </c>
      <c r="J132" s="355" t="s">
        <v>3495</v>
      </c>
      <c r="K132" s="355" t="s">
        <v>3495</v>
      </c>
      <c r="L132" s="355" t="s">
        <v>3495</v>
      </c>
      <c r="M132" s="355" t="s">
        <v>3495</v>
      </c>
      <c r="N132" s="355" t="s">
        <v>3495</v>
      </c>
      <c r="O132" s="355" t="s">
        <v>3495</v>
      </c>
      <c r="P132" s="355" t="s">
        <v>3495</v>
      </c>
      <c r="Q132" s="355" t="s">
        <v>3496</v>
      </c>
      <c r="R132" s="355" t="s">
        <v>3496</v>
      </c>
      <c r="S132" s="355" t="s">
        <v>3496</v>
      </c>
      <c r="T132" s="266">
        <v>0</v>
      </c>
      <c r="U132" s="266" t="s">
        <v>3497</v>
      </c>
    </row>
    <row r="133" spans="1:27" x14ac:dyDescent="0.25">
      <c r="A133" s="49">
        <v>11449</v>
      </c>
      <c r="B133" s="49" t="s">
        <v>250</v>
      </c>
      <c r="C133" s="49">
        <v>0</v>
      </c>
      <c r="D133" s="49">
        <v>0</v>
      </c>
      <c r="E133" s="354" t="s">
        <v>3494</v>
      </c>
      <c r="F133" s="354" t="s">
        <v>3498</v>
      </c>
      <c r="G133" s="355" t="s">
        <v>3499</v>
      </c>
      <c r="H133" s="355" t="s">
        <v>3495</v>
      </c>
      <c r="I133" s="355" t="s">
        <v>3495</v>
      </c>
      <c r="J133" s="355" t="s">
        <v>3495</v>
      </c>
      <c r="K133" s="355" t="s">
        <v>3495</v>
      </c>
      <c r="L133" s="355" t="s">
        <v>3495</v>
      </c>
      <c r="M133" s="355" t="s">
        <v>3495</v>
      </c>
      <c r="N133" s="355" t="s">
        <v>3495</v>
      </c>
      <c r="O133" s="355" t="s">
        <v>3495</v>
      </c>
      <c r="P133" s="355" t="s">
        <v>3495</v>
      </c>
      <c r="Q133" s="355" t="s">
        <v>3496</v>
      </c>
      <c r="R133" s="355" t="s">
        <v>3496</v>
      </c>
      <c r="S133" s="355" t="s">
        <v>3496</v>
      </c>
      <c r="T133" s="266">
        <v>0</v>
      </c>
      <c r="U133" s="266" t="s">
        <v>3497</v>
      </c>
      <c r="Z133" s="555" t="s">
        <v>7234</v>
      </c>
      <c r="AA133" s="672" t="s">
        <v>7158</v>
      </c>
    </row>
    <row r="134" spans="1:27" x14ac:dyDescent="0.25">
      <c r="A134" s="49">
        <v>11451</v>
      </c>
      <c r="B134" s="49" t="s">
        <v>251</v>
      </c>
      <c r="C134" s="49">
        <v>0</v>
      </c>
      <c r="D134" s="49">
        <v>0</v>
      </c>
      <c r="E134" s="354" t="s">
        <v>3494</v>
      </c>
      <c r="F134" s="354" t="s">
        <v>3498</v>
      </c>
      <c r="G134" s="355" t="s">
        <v>3499</v>
      </c>
      <c r="H134" s="355" t="s">
        <v>3495</v>
      </c>
      <c r="I134" s="355" t="s">
        <v>3495</v>
      </c>
      <c r="J134" s="355" t="s">
        <v>3495</v>
      </c>
      <c r="K134" s="355" t="s">
        <v>3495</v>
      </c>
      <c r="L134" s="355" t="s">
        <v>3495</v>
      </c>
      <c r="M134" s="355" t="s">
        <v>3495</v>
      </c>
      <c r="N134" s="355" t="s">
        <v>3495</v>
      </c>
      <c r="O134" s="355" t="s">
        <v>3495</v>
      </c>
      <c r="P134" s="355" t="s">
        <v>3495</v>
      </c>
      <c r="Q134" s="355" t="s">
        <v>3496</v>
      </c>
      <c r="R134" s="355" t="s">
        <v>3496</v>
      </c>
      <c r="S134" s="355" t="s">
        <v>3496</v>
      </c>
      <c r="T134" s="266">
        <v>0</v>
      </c>
      <c r="U134" s="266" t="s">
        <v>3497</v>
      </c>
      <c r="Z134" s="555" t="s">
        <v>7232</v>
      </c>
      <c r="AA134" s="555" t="s">
        <v>7155</v>
      </c>
    </row>
    <row r="135" spans="1:27" x14ac:dyDescent="0.25">
      <c r="A135" s="49">
        <v>11458</v>
      </c>
      <c r="B135" s="49" t="s">
        <v>252</v>
      </c>
      <c r="C135" s="49">
        <v>0</v>
      </c>
      <c r="D135" s="49">
        <v>0</v>
      </c>
      <c r="E135" s="354" t="s">
        <v>3494</v>
      </c>
      <c r="F135" s="354" t="s">
        <v>3498</v>
      </c>
      <c r="G135" s="355" t="s">
        <v>3499</v>
      </c>
      <c r="H135" s="355" t="s">
        <v>3495</v>
      </c>
      <c r="I135" s="355" t="s">
        <v>3495</v>
      </c>
      <c r="J135" s="355" t="s">
        <v>3495</v>
      </c>
      <c r="K135" s="355" t="s">
        <v>3495</v>
      </c>
      <c r="L135" s="355" t="s">
        <v>3495</v>
      </c>
      <c r="M135" s="355" t="s">
        <v>3495</v>
      </c>
      <c r="N135" s="355" t="s">
        <v>3495</v>
      </c>
      <c r="O135" s="355" t="s">
        <v>3495</v>
      </c>
      <c r="P135" s="355" t="s">
        <v>3495</v>
      </c>
      <c r="Q135" s="355" t="s">
        <v>3496</v>
      </c>
      <c r="R135" s="355" t="s">
        <v>3496</v>
      </c>
      <c r="S135" s="355" t="s">
        <v>3496</v>
      </c>
      <c r="T135" s="266">
        <v>0</v>
      </c>
      <c r="U135" s="266" t="s">
        <v>3497</v>
      </c>
      <c r="X135" t="s">
        <v>7188</v>
      </c>
      <c r="Z135" s="555" t="s">
        <v>7232</v>
      </c>
      <c r="AA135" s="555" t="s">
        <v>7155</v>
      </c>
    </row>
    <row r="136" spans="1:27" x14ac:dyDescent="0.25">
      <c r="A136" s="49">
        <v>11469</v>
      </c>
      <c r="B136" s="49" t="s">
        <v>253</v>
      </c>
      <c r="C136" s="49">
        <v>0</v>
      </c>
      <c r="D136" s="49">
        <v>0</v>
      </c>
      <c r="E136" s="354" t="s">
        <v>3494</v>
      </c>
      <c r="F136" s="354" t="s">
        <v>3498</v>
      </c>
      <c r="G136" s="355" t="s">
        <v>3499</v>
      </c>
      <c r="H136" s="355" t="s">
        <v>3495</v>
      </c>
      <c r="I136" s="355" t="s">
        <v>3495</v>
      </c>
      <c r="J136" s="355" t="s">
        <v>3495</v>
      </c>
      <c r="K136" s="355" t="s">
        <v>3495</v>
      </c>
      <c r="L136" s="355" t="s">
        <v>3495</v>
      </c>
      <c r="M136" s="355" t="s">
        <v>3495</v>
      </c>
      <c r="N136" s="355" t="s">
        <v>3495</v>
      </c>
      <c r="O136" s="355" t="s">
        <v>3495</v>
      </c>
      <c r="P136" s="355" t="s">
        <v>3495</v>
      </c>
      <c r="Q136" s="355" t="s">
        <v>3496</v>
      </c>
      <c r="R136" s="355" t="s">
        <v>3496</v>
      </c>
      <c r="S136" s="355" t="s">
        <v>3496</v>
      </c>
      <c r="T136" s="266">
        <v>0</v>
      </c>
      <c r="U136" s="266" t="s">
        <v>3497</v>
      </c>
      <c r="X136" s="555" t="s">
        <v>7188</v>
      </c>
      <c r="Z136" s="555" t="s">
        <v>7232</v>
      </c>
      <c r="AA136" s="555" t="s">
        <v>7155</v>
      </c>
    </row>
    <row r="137" spans="1:27" x14ac:dyDescent="0.25">
      <c r="A137" s="49">
        <v>11489</v>
      </c>
      <c r="B137" s="49" t="s">
        <v>254</v>
      </c>
      <c r="C137" s="49">
        <v>0</v>
      </c>
      <c r="D137" s="49">
        <v>0</v>
      </c>
      <c r="E137" s="354" t="s">
        <v>3494</v>
      </c>
      <c r="F137" s="354" t="s">
        <v>3498</v>
      </c>
      <c r="G137" s="355" t="s">
        <v>3499</v>
      </c>
      <c r="H137" s="355" t="s">
        <v>3495</v>
      </c>
      <c r="I137" s="355" t="s">
        <v>3495</v>
      </c>
      <c r="J137" s="355" t="s">
        <v>3495</v>
      </c>
      <c r="K137" s="355" t="s">
        <v>3495</v>
      </c>
      <c r="L137" s="355" t="s">
        <v>3495</v>
      </c>
      <c r="M137" s="355" t="s">
        <v>3495</v>
      </c>
      <c r="N137" s="355" t="s">
        <v>3495</v>
      </c>
      <c r="O137" s="355" t="s">
        <v>3495</v>
      </c>
      <c r="P137" s="355" t="s">
        <v>3495</v>
      </c>
      <c r="Q137" s="355" t="s">
        <v>3496</v>
      </c>
      <c r="R137" s="355" t="s">
        <v>3496</v>
      </c>
      <c r="S137" s="355" t="s">
        <v>3496</v>
      </c>
      <c r="T137" s="266">
        <v>0</v>
      </c>
      <c r="U137" s="266" t="s">
        <v>3497</v>
      </c>
    </row>
    <row r="138" spans="1:27" x14ac:dyDescent="0.25">
      <c r="A138" s="49">
        <v>11492</v>
      </c>
      <c r="B138" s="49" t="s">
        <v>255</v>
      </c>
      <c r="C138" s="49">
        <v>0</v>
      </c>
      <c r="D138" s="49">
        <v>0</v>
      </c>
      <c r="E138" s="354" t="s">
        <v>3494</v>
      </c>
      <c r="F138" s="354" t="s">
        <v>3498</v>
      </c>
      <c r="G138" s="355" t="s">
        <v>3499</v>
      </c>
      <c r="H138" s="355" t="s">
        <v>3495</v>
      </c>
      <c r="I138" s="355" t="s">
        <v>3495</v>
      </c>
      <c r="J138" s="355" t="s">
        <v>3495</v>
      </c>
      <c r="K138" s="355" t="s">
        <v>3495</v>
      </c>
      <c r="L138" s="355" t="s">
        <v>3495</v>
      </c>
      <c r="M138" s="355" t="s">
        <v>3495</v>
      </c>
      <c r="N138" s="355" t="s">
        <v>3495</v>
      </c>
      <c r="O138" s="355" t="s">
        <v>3495</v>
      </c>
      <c r="P138" s="355" t="s">
        <v>3495</v>
      </c>
      <c r="Q138" s="355" t="s">
        <v>3496</v>
      </c>
      <c r="R138" s="355" t="s">
        <v>3496</v>
      </c>
      <c r="S138" s="355" t="s">
        <v>3496</v>
      </c>
      <c r="T138" s="266">
        <v>0</v>
      </c>
      <c r="U138" s="266" t="s">
        <v>3497</v>
      </c>
      <c r="X138" t="s">
        <v>3595</v>
      </c>
      <c r="Z138" s="555" t="s">
        <v>7232</v>
      </c>
      <c r="AA138" s="555" t="s">
        <v>7155</v>
      </c>
    </row>
    <row r="139" spans="1:27" ht="21" x14ac:dyDescent="0.25">
      <c r="A139" s="49">
        <v>11535</v>
      </c>
      <c r="B139" s="49" t="s">
        <v>256</v>
      </c>
      <c r="C139" s="49">
        <v>0</v>
      </c>
      <c r="D139" s="49">
        <v>0</v>
      </c>
      <c r="E139" s="354" t="s">
        <v>3494</v>
      </c>
      <c r="F139" s="354" t="s">
        <v>3498</v>
      </c>
      <c r="G139" s="355" t="s">
        <v>3499</v>
      </c>
      <c r="H139" s="355" t="s">
        <v>3495</v>
      </c>
      <c r="I139" s="355" t="s">
        <v>3495</v>
      </c>
      <c r="J139" s="355" t="s">
        <v>3495</v>
      </c>
      <c r="K139" s="355" t="s">
        <v>3495</v>
      </c>
      <c r="L139" s="355" t="s">
        <v>3495</v>
      </c>
      <c r="M139" s="355" t="s">
        <v>3495</v>
      </c>
      <c r="N139" s="355" t="s">
        <v>3495</v>
      </c>
      <c r="O139" s="355" t="s">
        <v>3495</v>
      </c>
      <c r="P139" s="355" t="s">
        <v>3495</v>
      </c>
      <c r="Q139" s="355" t="s">
        <v>3496</v>
      </c>
      <c r="R139" s="355" t="s">
        <v>3496</v>
      </c>
      <c r="S139" s="355" t="s">
        <v>3496</v>
      </c>
      <c r="T139" s="266">
        <v>0</v>
      </c>
      <c r="U139" s="266" t="s">
        <v>3497</v>
      </c>
      <c r="X139" t="s">
        <v>7188</v>
      </c>
      <c r="Z139" s="555" t="s">
        <v>7235</v>
      </c>
      <c r="AA139" s="672" t="s">
        <v>7157</v>
      </c>
    </row>
    <row r="140" spans="1:27" x14ac:dyDescent="0.25">
      <c r="A140" s="49">
        <v>11538</v>
      </c>
      <c r="B140" s="49" t="s">
        <v>257</v>
      </c>
      <c r="C140" s="49">
        <v>0</v>
      </c>
      <c r="D140" s="49">
        <v>0</v>
      </c>
      <c r="E140" s="354" t="s">
        <v>3494</v>
      </c>
      <c r="F140" s="354" t="s">
        <v>3498</v>
      </c>
      <c r="G140" s="355" t="s">
        <v>3499</v>
      </c>
      <c r="H140" s="355" t="s">
        <v>3495</v>
      </c>
      <c r="I140" s="355" t="s">
        <v>3495</v>
      </c>
      <c r="J140" s="355" t="s">
        <v>3495</v>
      </c>
      <c r="K140" s="355" t="s">
        <v>3495</v>
      </c>
      <c r="L140" s="355" t="s">
        <v>3495</v>
      </c>
      <c r="M140" s="355" t="s">
        <v>3495</v>
      </c>
      <c r="N140" s="355" t="s">
        <v>3495</v>
      </c>
      <c r="O140" s="355" t="s">
        <v>3495</v>
      </c>
      <c r="P140" s="355" t="s">
        <v>3495</v>
      </c>
      <c r="Q140" s="355" t="s">
        <v>3496</v>
      </c>
      <c r="R140" s="355" t="s">
        <v>3496</v>
      </c>
      <c r="S140" s="355" t="s">
        <v>3496</v>
      </c>
      <c r="T140" s="266">
        <v>0</v>
      </c>
      <c r="U140" s="266" t="s">
        <v>3497</v>
      </c>
      <c r="Z140" s="276" t="s">
        <v>7237</v>
      </c>
      <c r="AA140" s="672" t="s">
        <v>7155</v>
      </c>
    </row>
    <row r="141" spans="1:27" x14ac:dyDescent="0.25">
      <c r="A141" s="49">
        <v>11540</v>
      </c>
      <c r="B141" s="49" t="s">
        <v>258</v>
      </c>
      <c r="C141" s="49">
        <v>0</v>
      </c>
      <c r="D141" s="49">
        <v>0</v>
      </c>
      <c r="E141" s="355" t="s">
        <v>3494</v>
      </c>
      <c r="F141" s="354" t="s">
        <v>3498</v>
      </c>
      <c r="G141" s="355" t="s">
        <v>3066</v>
      </c>
      <c r="H141" s="355" t="s">
        <v>3495</v>
      </c>
      <c r="I141" s="355" t="s">
        <v>3495</v>
      </c>
      <c r="J141" s="355" t="s">
        <v>3065</v>
      </c>
      <c r="K141" s="355" t="s">
        <v>3495</v>
      </c>
      <c r="L141" s="355" t="s">
        <v>3495</v>
      </c>
      <c r="M141" s="355" t="s">
        <v>3495</v>
      </c>
      <c r="N141" s="355" t="s">
        <v>3495</v>
      </c>
      <c r="O141" s="355" t="s">
        <v>3495</v>
      </c>
      <c r="P141" s="355" t="s">
        <v>3495</v>
      </c>
      <c r="Q141" s="355" t="s">
        <v>3090</v>
      </c>
      <c r="R141" s="355" t="s">
        <v>3496</v>
      </c>
      <c r="S141" s="355" t="s">
        <v>3496</v>
      </c>
      <c r="T141" s="266">
        <v>0</v>
      </c>
      <c r="U141" s="266" t="s">
        <v>3497</v>
      </c>
      <c r="Z141" s="276" t="s">
        <v>7238</v>
      </c>
      <c r="AA141" s="672" t="s">
        <v>7155</v>
      </c>
    </row>
    <row r="142" spans="1:27" x14ac:dyDescent="0.25">
      <c r="A142" s="49">
        <v>11544</v>
      </c>
      <c r="B142" s="49" t="s">
        <v>259</v>
      </c>
      <c r="C142" s="49">
        <v>0</v>
      </c>
      <c r="D142" s="49">
        <v>0</v>
      </c>
      <c r="E142" s="354" t="s">
        <v>3494</v>
      </c>
      <c r="F142" s="354" t="s">
        <v>3498</v>
      </c>
      <c r="G142" s="355" t="s">
        <v>3499</v>
      </c>
      <c r="H142" s="355" t="s">
        <v>3495</v>
      </c>
      <c r="I142" s="355" t="s">
        <v>3495</v>
      </c>
      <c r="J142" s="355" t="s">
        <v>3495</v>
      </c>
      <c r="K142" s="355" t="s">
        <v>3495</v>
      </c>
      <c r="L142" s="355" t="s">
        <v>3495</v>
      </c>
      <c r="M142" s="355" t="s">
        <v>3495</v>
      </c>
      <c r="N142" s="355" t="s">
        <v>3495</v>
      </c>
      <c r="O142" s="355" t="s">
        <v>3495</v>
      </c>
      <c r="P142" s="355" t="s">
        <v>3495</v>
      </c>
      <c r="Q142" s="355" t="s">
        <v>3496</v>
      </c>
      <c r="R142" s="355" t="s">
        <v>3496</v>
      </c>
      <c r="S142" s="355" t="s">
        <v>3496</v>
      </c>
      <c r="T142" s="266">
        <v>0</v>
      </c>
      <c r="U142" s="266" t="s">
        <v>3497</v>
      </c>
      <c r="Z142" s="276" t="s">
        <v>7239</v>
      </c>
      <c r="AA142" s="672" t="s">
        <v>7155</v>
      </c>
    </row>
    <row r="143" spans="1:27" x14ac:dyDescent="0.25">
      <c r="A143" s="49">
        <v>11551</v>
      </c>
      <c r="B143" s="49" t="s">
        <v>260</v>
      </c>
      <c r="C143" s="49">
        <v>0</v>
      </c>
      <c r="D143" s="49">
        <v>0</v>
      </c>
      <c r="E143" s="354" t="s">
        <v>3494</v>
      </c>
      <c r="F143" s="354" t="s">
        <v>3498</v>
      </c>
      <c r="G143" s="355" t="s">
        <v>3499</v>
      </c>
      <c r="H143" s="355" t="s">
        <v>3495</v>
      </c>
      <c r="I143" s="355" t="s">
        <v>3495</v>
      </c>
      <c r="J143" s="355" t="s">
        <v>3495</v>
      </c>
      <c r="K143" s="355" t="s">
        <v>3495</v>
      </c>
      <c r="L143" s="355" t="s">
        <v>3495</v>
      </c>
      <c r="M143" s="355" t="s">
        <v>3495</v>
      </c>
      <c r="N143" s="355" t="s">
        <v>3495</v>
      </c>
      <c r="O143" s="355" t="s">
        <v>3495</v>
      </c>
      <c r="P143" s="355" t="s">
        <v>3495</v>
      </c>
      <c r="Q143" s="355" t="s">
        <v>3496</v>
      </c>
      <c r="R143" s="355" t="s">
        <v>3496</v>
      </c>
      <c r="S143" s="355" t="s">
        <v>3496</v>
      </c>
      <c r="T143" s="266">
        <v>0</v>
      </c>
      <c r="U143" s="266" t="s">
        <v>3497</v>
      </c>
    </row>
    <row r="144" spans="1:27" x14ac:dyDescent="0.25">
      <c r="A144" s="49">
        <v>11555</v>
      </c>
      <c r="B144" s="49" t="s">
        <v>261</v>
      </c>
      <c r="C144" s="49">
        <v>0</v>
      </c>
      <c r="D144" s="49">
        <v>0</v>
      </c>
      <c r="E144" s="354" t="s">
        <v>3494</v>
      </c>
      <c r="F144" s="354" t="s">
        <v>3498</v>
      </c>
      <c r="G144" s="355" t="s">
        <v>3499</v>
      </c>
      <c r="H144" s="355" t="s">
        <v>3495</v>
      </c>
      <c r="I144" s="355" t="s">
        <v>3495</v>
      </c>
      <c r="J144" s="355" t="s">
        <v>3495</v>
      </c>
      <c r="K144" s="355" t="s">
        <v>3495</v>
      </c>
      <c r="L144" s="355" t="s">
        <v>3495</v>
      </c>
      <c r="M144" s="355" t="s">
        <v>3495</v>
      </c>
      <c r="N144" s="355" t="s">
        <v>3495</v>
      </c>
      <c r="O144" s="355" t="s">
        <v>3495</v>
      </c>
      <c r="P144" s="355" t="s">
        <v>3495</v>
      </c>
      <c r="Q144" s="355" t="s">
        <v>3496</v>
      </c>
      <c r="R144" s="355" t="s">
        <v>3496</v>
      </c>
      <c r="S144" s="355" t="s">
        <v>3496</v>
      </c>
      <c r="T144" s="266">
        <v>0</v>
      </c>
      <c r="U144" s="266" t="s">
        <v>3497</v>
      </c>
      <c r="Z144" s="276" t="s">
        <v>7182</v>
      </c>
      <c r="AA144" s="672" t="s">
        <v>7155</v>
      </c>
    </row>
    <row r="145" spans="1:27" x14ac:dyDescent="0.25">
      <c r="A145" s="49">
        <v>11563</v>
      </c>
      <c r="B145" s="49" t="s">
        <v>262</v>
      </c>
      <c r="C145" s="49">
        <v>0</v>
      </c>
      <c r="D145" s="49">
        <v>0</v>
      </c>
      <c r="E145" s="354" t="s">
        <v>3494</v>
      </c>
      <c r="F145" s="354" t="s">
        <v>3498</v>
      </c>
      <c r="G145" s="355" t="s">
        <v>3499</v>
      </c>
      <c r="H145" s="355" t="s">
        <v>3495</v>
      </c>
      <c r="I145" s="355" t="s">
        <v>3495</v>
      </c>
      <c r="J145" s="355" t="s">
        <v>3495</v>
      </c>
      <c r="K145" s="355" t="s">
        <v>3495</v>
      </c>
      <c r="L145" s="355" t="s">
        <v>3495</v>
      </c>
      <c r="M145" s="355" t="s">
        <v>3495</v>
      </c>
      <c r="N145" s="355" t="s">
        <v>3495</v>
      </c>
      <c r="O145" s="355" t="s">
        <v>3495</v>
      </c>
      <c r="P145" s="355" t="s">
        <v>3495</v>
      </c>
      <c r="Q145" s="355" t="s">
        <v>3496</v>
      </c>
      <c r="R145" s="355" t="s">
        <v>3496</v>
      </c>
      <c r="S145" s="355" t="s">
        <v>3496</v>
      </c>
      <c r="T145" s="266">
        <v>0</v>
      </c>
      <c r="U145" s="266" t="s">
        <v>3497</v>
      </c>
      <c r="Z145" s="276" t="s">
        <v>7240</v>
      </c>
      <c r="AA145" s="672" t="s">
        <v>7155</v>
      </c>
    </row>
    <row r="146" spans="1:27" x14ac:dyDescent="0.25">
      <c r="A146" s="49">
        <v>11577001</v>
      </c>
      <c r="B146" s="49" t="s">
        <v>263</v>
      </c>
      <c r="C146" s="49">
        <v>0</v>
      </c>
      <c r="D146" s="49">
        <v>0</v>
      </c>
      <c r="E146" s="354" t="s">
        <v>3494</v>
      </c>
      <c r="F146" s="354" t="s">
        <v>3498</v>
      </c>
      <c r="G146" s="355" t="s">
        <v>3499</v>
      </c>
      <c r="H146" s="355" t="s">
        <v>3495</v>
      </c>
      <c r="I146" s="355" t="s">
        <v>3495</v>
      </c>
      <c r="J146" s="355" t="s">
        <v>3495</v>
      </c>
      <c r="K146" s="355" t="s">
        <v>3495</v>
      </c>
      <c r="L146" s="355" t="s">
        <v>3495</v>
      </c>
      <c r="M146" s="355" t="s">
        <v>3495</v>
      </c>
      <c r="N146" s="355" t="s">
        <v>3495</v>
      </c>
      <c r="O146" s="355" t="s">
        <v>3495</v>
      </c>
      <c r="P146" s="355" t="s">
        <v>3495</v>
      </c>
      <c r="Q146" s="355" t="s">
        <v>3496</v>
      </c>
      <c r="R146" s="355" t="s">
        <v>3496</v>
      </c>
      <c r="S146" s="355" t="s">
        <v>3496</v>
      </c>
      <c r="T146" s="266">
        <v>0</v>
      </c>
      <c r="U146" s="266" t="s">
        <v>3497</v>
      </c>
    </row>
    <row r="147" spans="1:27" x14ac:dyDescent="0.25">
      <c r="A147" s="49">
        <v>11582</v>
      </c>
      <c r="B147" s="49" t="s">
        <v>264</v>
      </c>
      <c r="C147" s="49">
        <v>0</v>
      </c>
      <c r="D147" s="49">
        <v>0</v>
      </c>
      <c r="E147" s="354" t="s">
        <v>3494</v>
      </c>
      <c r="F147" s="354" t="s">
        <v>3498</v>
      </c>
      <c r="G147" s="355" t="s">
        <v>3499</v>
      </c>
      <c r="H147" s="355" t="s">
        <v>3495</v>
      </c>
      <c r="I147" s="355" t="s">
        <v>3495</v>
      </c>
      <c r="J147" s="355" t="s">
        <v>3495</v>
      </c>
      <c r="K147" s="355" t="s">
        <v>3495</v>
      </c>
      <c r="L147" s="355" t="s">
        <v>3495</v>
      </c>
      <c r="M147" s="355" t="s">
        <v>3495</v>
      </c>
      <c r="N147" s="355" t="s">
        <v>3495</v>
      </c>
      <c r="O147" s="355" t="s">
        <v>3495</v>
      </c>
      <c r="P147" s="355" t="s">
        <v>3495</v>
      </c>
      <c r="Q147" s="355" t="s">
        <v>3496</v>
      </c>
      <c r="R147" s="355" t="s">
        <v>3496</v>
      </c>
      <c r="S147" s="355" t="s">
        <v>3496</v>
      </c>
      <c r="T147" s="266">
        <v>0</v>
      </c>
      <c r="U147" s="266" t="s">
        <v>3497</v>
      </c>
    </row>
    <row r="148" spans="1:27" x14ac:dyDescent="0.25">
      <c r="A148" s="49">
        <v>11587</v>
      </c>
      <c r="B148" s="49" t="s">
        <v>265</v>
      </c>
      <c r="C148" s="49">
        <v>0</v>
      </c>
      <c r="D148" s="49">
        <v>0</v>
      </c>
      <c r="E148" s="354" t="s">
        <v>3494</v>
      </c>
      <c r="F148" s="354" t="s">
        <v>3498</v>
      </c>
      <c r="G148" s="355" t="s">
        <v>3499</v>
      </c>
      <c r="H148" s="355" t="s">
        <v>3495</v>
      </c>
      <c r="I148" s="355" t="s">
        <v>3495</v>
      </c>
      <c r="J148" s="355" t="s">
        <v>3495</v>
      </c>
      <c r="K148" s="355" t="s">
        <v>3495</v>
      </c>
      <c r="L148" s="355" t="s">
        <v>3495</v>
      </c>
      <c r="M148" s="355" t="s">
        <v>3495</v>
      </c>
      <c r="N148" s="355" t="s">
        <v>3495</v>
      </c>
      <c r="O148" s="355" t="s">
        <v>3495</v>
      </c>
      <c r="P148" s="355" t="s">
        <v>3495</v>
      </c>
      <c r="Q148" s="355" t="s">
        <v>3496</v>
      </c>
      <c r="R148" s="355" t="s">
        <v>3496</v>
      </c>
      <c r="S148" s="355" t="s">
        <v>3496</v>
      </c>
      <c r="T148" s="266">
        <v>0</v>
      </c>
      <c r="U148" s="266" t="s">
        <v>3497</v>
      </c>
    </row>
    <row r="149" spans="1:27" x14ac:dyDescent="0.25">
      <c r="A149" s="49">
        <v>11611</v>
      </c>
      <c r="B149" s="49" t="s">
        <v>266</v>
      </c>
      <c r="C149" s="49">
        <v>0</v>
      </c>
      <c r="D149" s="49">
        <v>0</v>
      </c>
      <c r="E149" s="354" t="s">
        <v>3494</v>
      </c>
      <c r="F149" s="354" t="s">
        <v>3498</v>
      </c>
      <c r="G149" s="355" t="s">
        <v>3499</v>
      </c>
      <c r="H149" s="355" t="s">
        <v>3495</v>
      </c>
      <c r="I149" s="355" t="s">
        <v>3495</v>
      </c>
      <c r="J149" s="355" t="s">
        <v>3495</v>
      </c>
      <c r="K149" s="355" t="s">
        <v>3495</v>
      </c>
      <c r="L149" s="355" t="s">
        <v>3495</v>
      </c>
      <c r="M149" s="355" t="s">
        <v>3495</v>
      </c>
      <c r="N149" s="355" t="s">
        <v>3495</v>
      </c>
      <c r="O149" s="355" t="s">
        <v>3495</v>
      </c>
      <c r="P149" s="355" t="s">
        <v>3495</v>
      </c>
      <c r="Q149" s="355" t="s">
        <v>3496</v>
      </c>
      <c r="R149" s="355" t="s">
        <v>3496</v>
      </c>
      <c r="S149" s="355" t="s">
        <v>3496</v>
      </c>
      <c r="T149" s="266">
        <v>0</v>
      </c>
      <c r="U149" s="266" t="s">
        <v>3497</v>
      </c>
      <c r="Z149" s="276" t="s">
        <v>7238</v>
      </c>
      <c r="AA149" s="672" t="s">
        <v>7155</v>
      </c>
    </row>
    <row r="150" spans="1:27" x14ac:dyDescent="0.25">
      <c r="A150" s="49">
        <v>11617</v>
      </c>
      <c r="B150" s="49" t="s">
        <v>267</v>
      </c>
      <c r="C150" s="49">
        <v>0</v>
      </c>
      <c r="D150" s="49">
        <v>0</v>
      </c>
      <c r="E150" s="354" t="s">
        <v>3494</v>
      </c>
      <c r="F150" s="354" t="s">
        <v>3498</v>
      </c>
      <c r="G150" s="355" t="s">
        <v>3499</v>
      </c>
      <c r="H150" s="355" t="s">
        <v>3495</v>
      </c>
      <c r="I150" s="355" t="s">
        <v>3495</v>
      </c>
      <c r="J150" s="355" t="s">
        <v>3495</v>
      </c>
      <c r="K150" s="355" t="s">
        <v>3495</v>
      </c>
      <c r="L150" s="355" t="s">
        <v>3495</v>
      </c>
      <c r="M150" s="355" t="s">
        <v>3495</v>
      </c>
      <c r="N150" s="355" t="s">
        <v>3495</v>
      </c>
      <c r="O150" s="355" t="s">
        <v>3495</v>
      </c>
      <c r="P150" s="355" t="s">
        <v>3495</v>
      </c>
      <c r="Q150" s="355" t="s">
        <v>3496</v>
      </c>
      <c r="R150" s="355" t="s">
        <v>3496</v>
      </c>
      <c r="S150" s="355" t="s">
        <v>3496</v>
      </c>
      <c r="T150" s="266">
        <v>0</v>
      </c>
      <c r="U150" s="266" t="s">
        <v>3497</v>
      </c>
      <c r="Z150" s="555" t="s">
        <v>7241</v>
      </c>
      <c r="AA150" s="672" t="s">
        <v>7155</v>
      </c>
    </row>
    <row r="151" spans="1:27" x14ac:dyDescent="0.25">
      <c r="A151" s="49">
        <v>11631</v>
      </c>
      <c r="B151" s="49" t="s">
        <v>268</v>
      </c>
      <c r="C151" s="49">
        <v>0</v>
      </c>
      <c r="D151" s="49">
        <v>0</v>
      </c>
      <c r="E151" s="354" t="s">
        <v>3494</v>
      </c>
      <c r="F151" s="354" t="s">
        <v>3498</v>
      </c>
      <c r="G151" s="355" t="s">
        <v>3499</v>
      </c>
      <c r="H151" s="355" t="s">
        <v>3495</v>
      </c>
      <c r="I151" s="355" t="s">
        <v>3495</v>
      </c>
      <c r="J151" s="355" t="s">
        <v>3495</v>
      </c>
      <c r="K151" s="355" t="s">
        <v>3495</v>
      </c>
      <c r="L151" s="355" t="s">
        <v>3495</v>
      </c>
      <c r="M151" s="355" t="s">
        <v>3495</v>
      </c>
      <c r="N151" s="355" t="s">
        <v>3495</v>
      </c>
      <c r="O151" s="355" t="s">
        <v>3495</v>
      </c>
      <c r="P151" s="355" t="s">
        <v>3495</v>
      </c>
      <c r="Q151" s="355" t="s">
        <v>3496</v>
      </c>
      <c r="R151" s="355" t="s">
        <v>3496</v>
      </c>
      <c r="S151" s="355" t="s">
        <v>3496</v>
      </c>
      <c r="T151" s="266">
        <v>0</v>
      </c>
      <c r="U151" s="266" t="s">
        <v>3497</v>
      </c>
    </row>
    <row r="152" spans="1:27" x14ac:dyDescent="0.25">
      <c r="A152" s="49">
        <v>11635</v>
      </c>
      <c r="B152" s="49" t="s">
        <v>269</v>
      </c>
      <c r="C152" s="49">
        <v>0</v>
      </c>
      <c r="D152" s="49">
        <v>0</v>
      </c>
      <c r="E152" s="354" t="s">
        <v>3494</v>
      </c>
      <c r="F152" s="354" t="s">
        <v>3498</v>
      </c>
      <c r="G152" s="355" t="s">
        <v>3499</v>
      </c>
      <c r="H152" s="355" t="s">
        <v>3495</v>
      </c>
      <c r="I152" s="355" t="s">
        <v>3495</v>
      </c>
      <c r="J152" s="355" t="s">
        <v>3495</v>
      </c>
      <c r="K152" s="355" t="s">
        <v>3495</v>
      </c>
      <c r="L152" s="355" t="s">
        <v>3495</v>
      </c>
      <c r="M152" s="355" t="s">
        <v>3495</v>
      </c>
      <c r="N152" s="355" t="s">
        <v>3495</v>
      </c>
      <c r="O152" s="355" t="s">
        <v>3495</v>
      </c>
      <c r="P152" s="355" t="s">
        <v>3495</v>
      </c>
      <c r="Q152" s="355" t="s">
        <v>3496</v>
      </c>
      <c r="R152" s="355" t="s">
        <v>3496</v>
      </c>
      <c r="S152" s="355" t="s">
        <v>3496</v>
      </c>
      <c r="T152" s="266">
        <v>0</v>
      </c>
      <c r="U152" s="266" t="s">
        <v>3497</v>
      </c>
    </row>
    <row r="153" spans="1:27" x14ac:dyDescent="0.25">
      <c r="A153" s="49">
        <v>11642</v>
      </c>
      <c r="B153" s="49" t="s">
        <v>270</v>
      </c>
      <c r="C153" s="49">
        <v>0</v>
      </c>
      <c r="D153" s="49">
        <v>0</v>
      </c>
      <c r="E153" s="354" t="s">
        <v>3494</v>
      </c>
      <c r="F153" s="354" t="s">
        <v>3498</v>
      </c>
      <c r="G153" s="355" t="s">
        <v>3499</v>
      </c>
      <c r="H153" s="355" t="s">
        <v>3495</v>
      </c>
      <c r="I153" s="355" t="s">
        <v>3495</v>
      </c>
      <c r="J153" s="355" t="s">
        <v>3495</v>
      </c>
      <c r="K153" s="355" t="s">
        <v>3495</v>
      </c>
      <c r="L153" s="355" t="s">
        <v>3495</v>
      </c>
      <c r="M153" s="355" t="s">
        <v>3495</v>
      </c>
      <c r="N153" s="355" t="s">
        <v>3495</v>
      </c>
      <c r="O153" s="355" t="s">
        <v>3495</v>
      </c>
      <c r="P153" s="355" t="s">
        <v>3495</v>
      </c>
      <c r="Q153" s="355" t="s">
        <v>3496</v>
      </c>
      <c r="R153" s="355" t="s">
        <v>3496</v>
      </c>
      <c r="S153" s="355" t="s">
        <v>3496</v>
      </c>
      <c r="T153" s="266">
        <v>0</v>
      </c>
      <c r="U153" s="266" t="s">
        <v>3497</v>
      </c>
      <c r="Z153" s="555" t="s">
        <v>7242</v>
      </c>
      <c r="AA153" s="672" t="s">
        <v>7155</v>
      </c>
    </row>
    <row r="154" spans="1:27" x14ac:dyDescent="0.25">
      <c r="A154" s="49">
        <v>11645</v>
      </c>
      <c r="B154" s="49" t="s">
        <v>271</v>
      </c>
      <c r="C154" s="49">
        <v>0</v>
      </c>
      <c r="D154" s="49">
        <v>0</v>
      </c>
      <c r="E154" s="354" t="s">
        <v>3494</v>
      </c>
      <c r="F154" s="354" t="s">
        <v>3498</v>
      </c>
      <c r="G154" s="355" t="s">
        <v>3499</v>
      </c>
      <c r="H154" s="355" t="s">
        <v>3495</v>
      </c>
      <c r="I154" s="355" t="s">
        <v>3495</v>
      </c>
      <c r="J154" s="355" t="s">
        <v>3495</v>
      </c>
      <c r="K154" s="355" t="s">
        <v>3495</v>
      </c>
      <c r="L154" s="355" t="s">
        <v>3495</v>
      </c>
      <c r="M154" s="355" t="s">
        <v>3495</v>
      </c>
      <c r="N154" s="355" t="s">
        <v>3495</v>
      </c>
      <c r="O154" s="355" t="s">
        <v>3495</v>
      </c>
      <c r="P154" s="355" t="s">
        <v>3495</v>
      </c>
      <c r="Q154" s="355" t="s">
        <v>3496</v>
      </c>
      <c r="R154" s="355" t="s">
        <v>3496</v>
      </c>
      <c r="S154" s="355" t="s">
        <v>3496</v>
      </c>
      <c r="T154" s="266">
        <v>0</v>
      </c>
      <c r="U154" s="266" t="s">
        <v>3497</v>
      </c>
    </row>
    <row r="155" spans="1:27" x14ac:dyDescent="0.25">
      <c r="A155" s="49">
        <v>11652</v>
      </c>
      <c r="B155" s="49" t="s">
        <v>272</v>
      </c>
      <c r="C155" s="49">
        <v>0</v>
      </c>
      <c r="D155" s="49">
        <v>0</v>
      </c>
      <c r="E155" s="354" t="s">
        <v>3494</v>
      </c>
      <c r="F155" s="354" t="s">
        <v>3498</v>
      </c>
      <c r="G155" s="355" t="s">
        <v>3499</v>
      </c>
      <c r="H155" s="355" t="s">
        <v>3495</v>
      </c>
      <c r="I155" s="355" t="s">
        <v>3495</v>
      </c>
      <c r="J155" s="355" t="s">
        <v>3495</v>
      </c>
      <c r="K155" s="355" t="s">
        <v>3495</v>
      </c>
      <c r="L155" s="355" t="s">
        <v>3495</v>
      </c>
      <c r="M155" s="355" t="s">
        <v>3495</v>
      </c>
      <c r="N155" s="355" t="s">
        <v>3495</v>
      </c>
      <c r="O155" s="355" t="s">
        <v>3495</v>
      </c>
      <c r="P155" s="355" t="s">
        <v>3495</v>
      </c>
      <c r="Q155" s="355" t="s">
        <v>3496</v>
      </c>
      <c r="R155" s="355" t="s">
        <v>3496</v>
      </c>
      <c r="S155" s="355" t="s">
        <v>3496</v>
      </c>
      <c r="T155" s="266">
        <v>0</v>
      </c>
      <c r="U155" s="266" t="s">
        <v>3497</v>
      </c>
      <c r="Z155" s="555" t="s">
        <v>7243</v>
      </c>
      <c r="AA155" s="672" t="s">
        <v>7155</v>
      </c>
    </row>
    <row r="156" spans="1:27" x14ac:dyDescent="0.25">
      <c r="A156" s="49">
        <v>11658</v>
      </c>
      <c r="B156" s="49" t="s">
        <v>273</v>
      </c>
      <c r="C156" s="49">
        <v>0</v>
      </c>
      <c r="D156" s="49">
        <v>0</v>
      </c>
      <c r="E156" s="354" t="s">
        <v>3494</v>
      </c>
      <c r="F156" s="355" t="s">
        <v>3498</v>
      </c>
      <c r="G156" s="354" t="s">
        <v>3066</v>
      </c>
      <c r="H156" s="355" t="s">
        <v>3495</v>
      </c>
      <c r="I156" s="355" t="s">
        <v>3495</v>
      </c>
      <c r="J156" s="355" t="s">
        <v>3495</v>
      </c>
      <c r="K156" s="355" t="s">
        <v>3495</v>
      </c>
      <c r="L156" s="355" t="s">
        <v>3045</v>
      </c>
      <c r="M156" s="355" t="s">
        <v>3495</v>
      </c>
      <c r="N156" s="355" t="s">
        <v>3495</v>
      </c>
      <c r="O156" s="355" t="s">
        <v>3495</v>
      </c>
      <c r="P156" s="355" t="s">
        <v>3495</v>
      </c>
      <c r="Q156" s="355" t="s">
        <v>3496</v>
      </c>
      <c r="R156" s="355" t="s">
        <v>3496</v>
      </c>
      <c r="S156" s="355" t="s">
        <v>3496</v>
      </c>
      <c r="T156" s="266">
        <v>0</v>
      </c>
      <c r="U156" s="266" t="s">
        <v>3497</v>
      </c>
      <c r="Z156" s="555" t="s">
        <v>7240</v>
      </c>
      <c r="AA156" s="672" t="s">
        <v>7155</v>
      </c>
    </row>
    <row r="157" spans="1:27" x14ac:dyDescent="0.25">
      <c r="A157" s="49">
        <v>11685</v>
      </c>
      <c r="B157" s="49" t="s">
        <v>274</v>
      </c>
      <c r="C157" s="49">
        <v>0</v>
      </c>
      <c r="D157" s="49">
        <v>0</v>
      </c>
      <c r="E157" s="354" t="s">
        <v>3494</v>
      </c>
      <c r="F157" s="355" t="s">
        <v>3498</v>
      </c>
      <c r="G157" s="354" t="s">
        <v>3499</v>
      </c>
      <c r="H157" s="355" t="s">
        <v>3495</v>
      </c>
      <c r="I157" s="355" t="s">
        <v>3495</v>
      </c>
      <c r="J157" s="355" t="s">
        <v>3495</v>
      </c>
      <c r="K157" s="355" t="s">
        <v>3495</v>
      </c>
      <c r="L157" s="355" t="s">
        <v>3495</v>
      </c>
      <c r="M157" s="355" t="s">
        <v>3495</v>
      </c>
      <c r="N157" s="355" t="s">
        <v>3495</v>
      </c>
      <c r="O157" s="355" t="s">
        <v>3495</v>
      </c>
      <c r="P157" s="355" t="s">
        <v>3495</v>
      </c>
      <c r="Q157" s="355" t="s">
        <v>3496</v>
      </c>
      <c r="R157" s="355" t="s">
        <v>3496</v>
      </c>
      <c r="S157" s="355" t="s">
        <v>3496</v>
      </c>
      <c r="T157" s="266">
        <v>0</v>
      </c>
      <c r="U157" s="266" t="s">
        <v>3497</v>
      </c>
    </row>
    <row r="158" spans="1:27" x14ac:dyDescent="0.25">
      <c r="A158" s="49">
        <v>11688</v>
      </c>
      <c r="B158" s="49" t="s">
        <v>275</v>
      </c>
      <c r="C158" s="49">
        <v>0</v>
      </c>
      <c r="D158" s="49">
        <v>0</v>
      </c>
      <c r="E158" s="354" t="s">
        <v>3494</v>
      </c>
      <c r="F158" s="355" t="s">
        <v>3498</v>
      </c>
      <c r="G158" s="354" t="s">
        <v>3499</v>
      </c>
      <c r="H158" s="355" t="s">
        <v>3495</v>
      </c>
      <c r="I158" s="355" t="s">
        <v>3495</v>
      </c>
      <c r="J158" s="355" t="s">
        <v>3495</v>
      </c>
      <c r="K158" s="355" t="s">
        <v>3495</v>
      </c>
      <c r="L158" s="355" t="s">
        <v>3495</v>
      </c>
      <c r="M158" s="355" t="s">
        <v>3495</v>
      </c>
      <c r="N158" s="355" t="s">
        <v>3495</v>
      </c>
      <c r="O158" s="355" t="s">
        <v>3495</v>
      </c>
      <c r="P158" s="355" t="s">
        <v>3495</v>
      </c>
      <c r="Q158" s="355" t="s">
        <v>3496</v>
      </c>
      <c r="R158" s="355" t="s">
        <v>3496</v>
      </c>
      <c r="S158" s="355" t="s">
        <v>3496</v>
      </c>
      <c r="T158" s="266">
        <v>0</v>
      </c>
      <c r="U158" s="266" t="s">
        <v>3497</v>
      </c>
    </row>
    <row r="159" spans="1:27" x14ac:dyDescent="0.25">
      <c r="A159" s="49">
        <v>11690</v>
      </c>
      <c r="B159" s="49" t="s">
        <v>276</v>
      </c>
      <c r="C159" s="49">
        <v>0</v>
      </c>
      <c r="D159" s="49">
        <v>0</v>
      </c>
      <c r="E159" s="354" t="s">
        <v>3494</v>
      </c>
      <c r="F159" s="355" t="s">
        <v>3498</v>
      </c>
      <c r="G159" s="354" t="s">
        <v>3499</v>
      </c>
      <c r="H159" s="355" t="s">
        <v>3495</v>
      </c>
      <c r="I159" s="355" t="s">
        <v>3495</v>
      </c>
      <c r="J159" s="355" t="s">
        <v>3495</v>
      </c>
      <c r="K159" s="355" t="s">
        <v>3495</v>
      </c>
      <c r="L159" s="355" t="s">
        <v>3495</v>
      </c>
      <c r="M159" s="355" t="s">
        <v>3495</v>
      </c>
      <c r="N159" s="355" t="s">
        <v>3495</v>
      </c>
      <c r="O159" s="355" t="s">
        <v>3495</v>
      </c>
      <c r="P159" s="355" t="s">
        <v>3495</v>
      </c>
      <c r="Q159" s="355" t="s">
        <v>3496</v>
      </c>
      <c r="R159" s="355" t="s">
        <v>3496</v>
      </c>
      <c r="S159" s="355" t="s">
        <v>3496</v>
      </c>
      <c r="T159" s="266">
        <v>0</v>
      </c>
      <c r="U159" s="266" t="s">
        <v>3497</v>
      </c>
    </row>
    <row r="160" spans="1:27" x14ac:dyDescent="0.25">
      <c r="A160" s="49">
        <v>11702</v>
      </c>
      <c r="B160" s="49" t="s">
        <v>277</v>
      </c>
      <c r="C160" s="49">
        <v>0</v>
      </c>
      <c r="D160" s="49">
        <v>0</v>
      </c>
      <c r="E160" s="354" t="s">
        <v>3494</v>
      </c>
      <c r="F160" s="355" t="s">
        <v>3498</v>
      </c>
      <c r="G160" s="354" t="s">
        <v>3066</v>
      </c>
      <c r="H160" s="355" t="s">
        <v>3495</v>
      </c>
      <c r="I160" s="355" t="s">
        <v>3495</v>
      </c>
      <c r="J160" s="355" t="s">
        <v>3065</v>
      </c>
      <c r="K160" s="355" t="s">
        <v>3495</v>
      </c>
      <c r="L160" s="355" t="s">
        <v>3495</v>
      </c>
      <c r="M160" s="355" t="s">
        <v>3495</v>
      </c>
      <c r="N160" s="355" t="s">
        <v>3495</v>
      </c>
      <c r="O160" s="355" t="s">
        <v>3495</v>
      </c>
      <c r="P160" s="355" t="s">
        <v>3495</v>
      </c>
      <c r="Q160" s="355" t="s">
        <v>3496</v>
      </c>
      <c r="R160" s="355" t="s">
        <v>3496</v>
      </c>
      <c r="S160" s="355" t="s">
        <v>3496</v>
      </c>
      <c r="T160" s="266">
        <v>0</v>
      </c>
      <c r="U160" s="266" t="s">
        <v>3497</v>
      </c>
      <c r="X160" t="s">
        <v>7188</v>
      </c>
      <c r="Z160" s="555" t="s">
        <v>7244</v>
      </c>
      <c r="AA160" s="672" t="s">
        <v>7155</v>
      </c>
    </row>
    <row r="161" spans="1:27" x14ac:dyDescent="0.25">
      <c r="A161" s="49">
        <v>11705</v>
      </c>
      <c r="B161" s="49" t="s">
        <v>278</v>
      </c>
      <c r="C161" s="49">
        <v>0</v>
      </c>
      <c r="D161" s="49">
        <v>0</v>
      </c>
      <c r="E161" s="354" t="s">
        <v>3494</v>
      </c>
      <c r="F161" s="355" t="s">
        <v>3498</v>
      </c>
      <c r="G161" s="354" t="s">
        <v>3499</v>
      </c>
      <c r="H161" s="355" t="s">
        <v>3495</v>
      </c>
      <c r="I161" s="355" t="s">
        <v>3495</v>
      </c>
      <c r="J161" s="355" t="s">
        <v>3495</v>
      </c>
      <c r="K161" s="355" t="s">
        <v>3495</v>
      </c>
      <c r="L161" s="355" t="s">
        <v>3495</v>
      </c>
      <c r="M161" s="355" t="s">
        <v>3495</v>
      </c>
      <c r="N161" s="355" t="s">
        <v>3495</v>
      </c>
      <c r="O161" s="355" t="s">
        <v>3495</v>
      </c>
      <c r="P161" s="355" t="s">
        <v>3495</v>
      </c>
      <c r="Q161" s="355" t="s">
        <v>3496</v>
      </c>
      <c r="R161" s="355" t="s">
        <v>3496</v>
      </c>
      <c r="S161" s="355" t="s">
        <v>3496</v>
      </c>
      <c r="T161" s="266">
        <v>0</v>
      </c>
      <c r="U161" s="266" t="s">
        <v>3497</v>
      </c>
    </row>
    <row r="162" spans="1:27" x14ac:dyDescent="0.25">
      <c r="A162" s="49">
        <v>11709</v>
      </c>
      <c r="B162" s="49" t="s">
        <v>279</v>
      </c>
      <c r="C162" s="49">
        <v>0</v>
      </c>
      <c r="D162" s="49">
        <v>0</v>
      </c>
      <c r="E162" s="354" t="s">
        <v>3494</v>
      </c>
      <c r="F162" s="355" t="s">
        <v>3498</v>
      </c>
      <c r="G162" s="354" t="s">
        <v>3499</v>
      </c>
      <c r="H162" s="355" t="s">
        <v>3495</v>
      </c>
      <c r="I162" s="355" t="s">
        <v>3495</v>
      </c>
      <c r="J162" s="355" t="s">
        <v>3495</v>
      </c>
      <c r="K162" s="355" t="s">
        <v>3495</v>
      </c>
      <c r="L162" s="355" t="s">
        <v>3495</v>
      </c>
      <c r="M162" s="355" t="s">
        <v>3495</v>
      </c>
      <c r="N162" s="355" t="s">
        <v>3495</v>
      </c>
      <c r="O162" s="355" t="s">
        <v>3495</v>
      </c>
      <c r="P162" s="355" t="s">
        <v>3495</v>
      </c>
      <c r="Q162" s="355" t="s">
        <v>3496</v>
      </c>
      <c r="R162" s="355" t="s">
        <v>3496</v>
      </c>
      <c r="S162" s="355" t="s">
        <v>3496</v>
      </c>
      <c r="T162" s="266">
        <v>0</v>
      </c>
      <c r="U162" s="266" t="s">
        <v>3497</v>
      </c>
      <c r="Z162" s="555" t="s">
        <v>7240</v>
      </c>
      <c r="AA162" s="672" t="s">
        <v>7155</v>
      </c>
    </row>
    <row r="163" spans="1:27" x14ac:dyDescent="0.25">
      <c r="A163" s="49">
        <v>11716</v>
      </c>
      <c r="B163" s="49" t="s">
        <v>280</v>
      </c>
      <c r="C163" s="49">
        <v>0</v>
      </c>
      <c r="D163" s="49">
        <v>0</v>
      </c>
      <c r="E163" s="354" t="s">
        <v>3494</v>
      </c>
      <c r="F163" s="355" t="s">
        <v>3498</v>
      </c>
      <c r="G163" s="354" t="s">
        <v>3499</v>
      </c>
      <c r="H163" s="355" t="s">
        <v>3495</v>
      </c>
      <c r="I163" s="355" t="s">
        <v>3495</v>
      </c>
      <c r="J163" s="355" t="s">
        <v>3495</v>
      </c>
      <c r="K163" s="355" t="s">
        <v>3495</v>
      </c>
      <c r="L163" s="355" t="s">
        <v>3495</v>
      </c>
      <c r="M163" s="355" t="s">
        <v>3495</v>
      </c>
      <c r="N163" s="355" t="s">
        <v>3495</v>
      </c>
      <c r="O163" s="355" t="s">
        <v>3495</v>
      </c>
      <c r="P163" s="355" t="s">
        <v>3495</v>
      </c>
      <c r="Q163" s="355" t="s">
        <v>3496</v>
      </c>
      <c r="R163" s="355" t="s">
        <v>3496</v>
      </c>
      <c r="S163" s="355" t="s">
        <v>3496</v>
      </c>
      <c r="T163" s="266">
        <v>0</v>
      </c>
      <c r="U163" s="266" t="s">
        <v>3497</v>
      </c>
      <c r="X163" s="688" t="s">
        <v>7245</v>
      </c>
      <c r="Z163" s="555" t="s">
        <v>7238</v>
      </c>
      <c r="AA163" s="672" t="s">
        <v>7155</v>
      </c>
    </row>
    <row r="164" spans="1:27" x14ac:dyDescent="0.25">
      <c r="A164" s="49">
        <v>11728</v>
      </c>
      <c r="B164" s="49" t="s">
        <v>281</v>
      </c>
      <c r="C164" s="49">
        <v>0</v>
      </c>
      <c r="D164" s="49">
        <v>0</v>
      </c>
      <c r="E164" s="354" t="s">
        <v>3494</v>
      </c>
      <c r="F164" s="355" t="s">
        <v>3498</v>
      </c>
      <c r="G164" s="354" t="s">
        <v>3499</v>
      </c>
      <c r="H164" s="355" t="s">
        <v>3495</v>
      </c>
      <c r="I164" s="355" t="s">
        <v>3495</v>
      </c>
      <c r="J164" s="355" t="s">
        <v>3495</v>
      </c>
      <c r="K164" s="355" t="s">
        <v>3495</v>
      </c>
      <c r="L164" s="355" t="s">
        <v>3495</v>
      </c>
      <c r="M164" s="355" t="s">
        <v>3495</v>
      </c>
      <c r="N164" s="355" t="s">
        <v>3495</v>
      </c>
      <c r="O164" s="355" t="s">
        <v>3495</v>
      </c>
      <c r="P164" s="355" t="s">
        <v>3495</v>
      </c>
      <c r="Q164" s="355" t="s">
        <v>3496</v>
      </c>
      <c r="R164" s="355" t="s">
        <v>3496</v>
      </c>
      <c r="S164" s="355" t="s">
        <v>3496</v>
      </c>
      <c r="T164" s="266">
        <v>0</v>
      </c>
      <c r="U164" s="266" t="s">
        <v>3497</v>
      </c>
      <c r="Z164" s="276" t="s">
        <v>7239</v>
      </c>
      <c r="AA164" s="672" t="s">
        <v>7155</v>
      </c>
    </row>
    <row r="165" spans="1:27" x14ac:dyDescent="0.25">
      <c r="A165" s="49">
        <v>11739</v>
      </c>
      <c r="B165" s="49" t="s">
        <v>282</v>
      </c>
      <c r="C165" s="49">
        <v>0</v>
      </c>
      <c r="D165" s="49">
        <v>0</v>
      </c>
      <c r="E165" s="354" t="s">
        <v>3494</v>
      </c>
      <c r="F165" s="355" t="s">
        <v>3498</v>
      </c>
      <c r="G165" s="354" t="s">
        <v>3499</v>
      </c>
      <c r="H165" s="355" t="s">
        <v>3495</v>
      </c>
      <c r="I165" s="355" t="s">
        <v>3495</v>
      </c>
      <c r="J165" s="355" t="s">
        <v>3495</v>
      </c>
      <c r="K165" s="355" t="s">
        <v>3495</v>
      </c>
      <c r="L165" s="355" t="s">
        <v>3495</v>
      </c>
      <c r="M165" s="355" t="s">
        <v>3495</v>
      </c>
      <c r="N165" s="355" t="s">
        <v>3495</v>
      </c>
      <c r="O165" s="355" t="s">
        <v>3495</v>
      </c>
      <c r="P165" s="355" t="s">
        <v>3495</v>
      </c>
      <c r="Q165" s="355" t="s">
        <v>3496</v>
      </c>
      <c r="R165" s="355" t="s">
        <v>3496</v>
      </c>
      <c r="S165" s="355" t="s">
        <v>3496</v>
      </c>
      <c r="T165" s="266">
        <v>0</v>
      </c>
      <c r="U165" s="266" t="s">
        <v>3497</v>
      </c>
    </row>
    <row r="166" spans="1:27" x14ac:dyDescent="0.25">
      <c r="A166" s="49">
        <v>11756</v>
      </c>
      <c r="B166" s="49" t="s">
        <v>283</v>
      </c>
      <c r="C166" s="49">
        <v>0</v>
      </c>
      <c r="D166" s="49">
        <v>0</v>
      </c>
      <c r="E166" s="354" t="s">
        <v>3494</v>
      </c>
      <c r="F166" s="355" t="s">
        <v>3498</v>
      </c>
      <c r="G166" s="354" t="s">
        <v>3499</v>
      </c>
      <c r="H166" s="355" t="s">
        <v>3495</v>
      </c>
      <c r="I166" s="355" t="s">
        <v>3495</v>
      </c>
      <c r="J166" s="355" t="s">
        <v>3495</v>
      </c>
      <c r="K166" s="355" t="s">
        <v>3495</v>
      </c>
      <c r="L166" s="355" t="s">
        <v>3495</v>
      </c>
      <c r="M166" s="355" t="s">
        <v>3495</v>
      </c>
      <c r="N166" s="355" t="s">
        <v>3495</v>
      </c>
      <c r="O166" s="355" t="s">
        <v>3495</v>
      </c>
      <c r="P166" s="355" t="s">
        <v>3495</v>
      </c>
      <c r="Q166" s="355" t="s">
        <v>3496</v>
      </c>
      <c r="R166" s="355" t="s">
        <v>3496</v>
      </c>
      <c r="S166" s="355" t="s">
        <v>3496</v>
      </c>
      <c r="T166" s="266">
        <v>0</v>
      </c>
      <c r="U166" s="266" t="s">
        <v>3497</v>
      </c>
      <c r="X166" t="s">
        <v>7188</v>
      </c>
      <c r="Z166" s="276" t="s">
        <v>7246</v>
      </c>
      <c r="AA166" s="672" t="s">
        <v>7155</v>
      </c>
    </row>
    <row r="167" spans="1:27" x14ac:dyDescent="0.25">
      <c r="A167" s="49">
        <v>11758</v>
      </c>
      <c r="B167" s="49" t="s">
        <v>284</v>
      </c>
      <c r="C167" s="49">
        <v>0</v>
      </c>
      <c r="D167" s="49">
        <v>0</v>
      </c>
      <c r="E167" s="354" t="s">
        <v>3494</v>
      </c>
      <c r="F167" s="355" t="s">
        <v>3498</v>
      </c>
      <c r="G167" s="354" t="s">
        <v>3499</v>
      </c>
      <c r="H167" s="355" t="s">
        <v>3495</v>
      </c>
      <c r="I167" s="355" t="s">
        <v>3495</v>
      </c>
      <c r="J167" s="355" t="s">
        <v>3495</v>
      </c>
      <c r="K167" s="355" t="s">
        <v>3495</v>
      </c>
      <c r="L167" s="355" t="s">
        <v>3495</v>
      </c>
      <c r="M167" s="355" t="s">
        <v>3495</v>
      </c>
      <c r="N167" s="355" t="s">
        <v>3495</v>
      </c>
      <c r="O167" s="355" t="s">
        <v>3495</v>
      </c>
      <c r="P167" s="355" t="s">
        <v>3495</v>
      </c>
      <c r="Q167" s="355" t="s">
        <v>3496</v>
      </c>
      <c r="R167" s="355" t="s">
        <v>3496</v>
      </c>
      <c r="S167" s="355" t="s">
        <v>3496</v>
      </c>
      <c r="T167" s="266">
        <v>0</v>
      </c>
      <c r="U167" s="266" t="s">
        <v>3497</v>
      </c>
      <c r="Z167" s="276" t="s">
        <v>7240</v>
      </c>
      <c r="AA167" s="672" t="s">
        <v>7155</v>
      </c>
    </row>
    <row r="168" spans="1:27" x14ac:dyDescent="0.25">
      <c r="A168" s="49">
        <v>11771</v>
      </c>
      <c r="B168" s="49" t="s">
        <v>285</v>
      </c>
      <c r="C168" s="49">
        <v>0</v>
      </c>
      <c r="D168" s="49">
        <v>0</v>
      </c>
      <c r="E168" s="354" t="s">
        <v>3494</v>
      </c>
      <c r="F168" s="355" t="s">
        <v>3498</v>
      </c>
      <c r="G168" s="354" t="s">
        <v>3499</v>
      </c>
      <c r="H168" s="355" t="s">
        <v>3495</v>
      </c>
      <c r="I168" s="355" t="s">
        <v>3495</v>
      </c>
      <c r="J168" s="355" t="s">
        <v>3495</v>
      </c>
      <c r="K168" s="355" t="s">
        <v>3495</v>
      </c>
      <c r="L168" s="355" t="s">
        <v>3495</v>
      </c>
      <c r="M168" s="355" t="s">
        <v>3495</v>
      </c>
      <c r="N168" s="355" t="s">
        <v>3495</v>
      </c>
      <c r="O168" s="355" t="s">
        <v>3495</v>
      </c>
      <c r="P168" s="355" t="s">
        <v>3495</v>
      </c>
      <c r="Q168" s="355" t="s">
        <v>3496</v>
      </c>
      <c r="R168" s="355" t="s">
        <v>3496</v>
      </c>
      <c r="S168" s="355" t="s">
        <v>3496</v>
      </c>
      <c r="T168" s="266">
        <v>0</v>
      </c>
      <c r="U168" s="266" t="s">
        <v>3497</v>
      </c>
      <c r="Z168" s="276" t="s">
        <v>7240</v>
      </c>
      <c r="AA168" s="672" t="s">
        <v>7155</v>
      </c>
    </row>
    <row r="169" spans="1:27" x14ac:dyDescent="0.25">
      <c r="A169" s="49">
        <v>11777</v>
      </c>
      <c r="B169" s="49" t="s">
        <v>286</v>
      </c>
      <c r="C169" s="49">
        <v>0</v>
      </c>
      <c r="D169" s="49">
        <v>0</v>
      </c>
      <c r="E169" s="354" t="s">
        <v>3494</v>
      </c>
      <c r="F169" s="355" t="s">
        <v>3498</v>
      </c>
      <c r="G169" s="354" t="s">
        <v>3066</v>
      </c>
      <c r="H169" s="355" t="s">
        <v>3495</v>
      </c>
      <c r="I169" s="355" t="s">
        <v>3495</v>
      </c>
      <c r="J169" s="355" t="s">
        <v>3495</v>
      </c>
      <c r="K169" s="355" t="s">
        <v>3092</v>
      </c>
      <c r="L169" s="355" t="s">
        <v>3495</v>
      </c>
      <c r="M169" s="355" t="s">
        <v>3495</v>
      </c>
      <c r="N169" s="355" t="s">
        <v>3495</v>
      </c>
      <c r="O169" s="355" t="s">
        <v>3495</v>
      </c>
      <c r="P169" s="355" t="s">
        <v>3495</v>
      </c>
      <c r="Q169" s="355" t="s">
        <v>3496</v>
      </c>
      <c r="R169" s="355" t="s">
        <v>3496</v>
      </c>
      <c r="S169" s="355" t="s">
        <v>3496</v>
      </c>
      <c r="T169" s="266">
        <v>0</v>
      </c>
      <c r="U169" s="266" t="s">
        <v>3497</v>
      </c>
      <c r="Z169" s="276" t="s">
        <v>7247</v>
      </c>
      <c r="AA169" s="672" t="s">
        <v>7155</v>
      </c>
    </row>
    <row r="170" spans="1:27" x14ac:dyDescent="0.25">
      <c r="A170" s="49">
        <v>11781</v>
      </c>
      <c r="B170" s="49" t="s">
        <v>287</v>
      </c>
      <c r="C170" s="49">
        <v>0</v>
      </c>
      <c r="D170" s="49">
        <v>0</v>
      </c>
      <c r="E170" s="354" t="s">
        <v>3494</v>
      </c>
      <c r="F170" s="354" t="s">
        <v>3498</v>
      </c>
      <c r="G170" s="355" t="s">
        <v>3499</v>
      </c>
      <c r="H170" s="355" t="s">
        <v>3495</v>
      </c>
      <c r="I170" s="355" t="s">
        <v>3495</v>
      </c>
      <c r="J170" s="355" t="s">
        <v>3495</v>
      </c>
      <c r="K170" s="355" t="s">
        <v>3495</v>
      </c>
      <c r="L170" s="355" t="s">
        <v>3495</v>
      </c>
      <c r="M170" s="355" t="s">
        <v>3495</v>
      </c>
      <c r="N170" s="355" t="s">
        <v>3495</v>
      </c>
      <c r="O170" s="355" t="s">
        <v>3495</v>
      </c>
      <c r="P170" s="355" t="s">
        <v>3495</v>
      </c>
      <c r="Q170" s="355" t="s">
        <v>3496</v>
      </c>
      <c r="R170" s="355" t="s">
        <v>3496</v>
      </c>
      <c r="S170" s="355" t="s">
        <v>3496</v>
      </c>
      <c r="T170" s="266">
        <v>0</v>
      </c>
      <c r="U170" s="266" t="s">
        <v>3497</v>
      </c>
      <c r="Z170" s="276" t="s">
        <v>7248</v>
      </c>
      <c r="AA170" s="672" t="s">
        <v>7155</v>
      </c>
    </row>
    <row r="171" spans="1:27" x14ac:dyDescent="0.25">
      <c r="A171" s="49">
        <v>11783</v>
      </c>
      <c r="B171" s="49" t="s">
        <v>288</v>
      </c>
      <c r="C171" s="49">
        <v>0</v>
      </c>
      <c r="D171" s="49">
        <v>0</v>
      </c>
      <c r="E171" s="354" t="s">
        <v>3494</v>
      </c>
      <c r="F171" s="354" t="s">
        <v>3498</v>
      </c>
      <c r="G171" s="355" t="s">
        <v>3499</v>
      </c>
      <c r="H171" s="355" t="s">
        <v>3495</v>
      </c>
      <c r="I171" s="355" t="s">
        <v>3495</v>
      </c>
      <c r="J171" s="355" t="s">
        <v>3495</v>
      </c>
      <c r="K171" s="355" t="s">
        <v>3495</v>
      </c>
      <c r="L171" s="355" t="s">
        <v>3495</v>
      </c>
      <c r="M171" s="355" t="s">
        <v>3495</v>
      </c>
      <c r="N171" s="355" t="s">
        <v>3495</v>
      </c>
      <c r="O171" s="355" t="s">
        <v>3495</v>
      </c>
      <c r="P171" s="355" t="s">
        <v>3495</v>
      </c>
      <c r="Q171" s="355" t="s">
        <v>3496</v>
      </c>
      <c r="R171" s="355" t="s">
        <v>3496</v>
      </c>
      <c r="S171" s="355" t="s">
        <v>3496</v>
      </c>
      <c r="T171" s="266">
        <v>0</v>
      </c>
      <c r="U171" s="266" t="s">
        <v>3497</v>
      </c>
    </row>
    <row r="172" spans="1:27" x14ac:dyDescent="0.25">
      <c r="A172" s="49">
        <v>11785</v>
      </c>
      <c r="B172" s="49" t="s">
        <v>289</v>
      </c>
      <c r="C172" s="49">
        <v>0</v>
      </c>
      <c r="D172" s="49">
        <v>0</v>
      </c>
      <c r="E172" s="354" t="s">
        <v>3494</v>
      </c>
      <c r="F172" s="354" t="s">
        <v>3498</v>
      </c>
      <c r="G172" s="355" t="s">
        <v>3499</v>
      </c>
      <c r="H172" s="355" t="s">
        <v>3495</v>
      </c>
      <c r="I172" s="355" t="s">
        <v>3495</v>
      </c>
      <c r="J172" s="355" t="s">
        <v>3495</v>
      </c>
      <c r="K172" s="355" t="s">
        <v>3495</v>
      </c>
      <c r="L172" s="355" t="s">
        <v>3495</v>
      </c>
      <c r="M172" s="355" t="s">
        <v>3495</v>
      </c>
      <c r="N172" s="355" t="s">
        <v>3495</v>
      </c>
      <c r="O172" s="355" t="s">
        <v>3495</v>
      </c>
      <c r="P172" s="355" t="s">
        <v>3495</v>
      </c>
      <c r="Q172" s="355" t="s">
        <v>3496</v>
      </c>
      <c r="R172" s="355" t="s">
        <v>3496</v>
      </c>
      <c r="S172" s="355" t="s">
        <v>3496</v>
      </c>
      <c r="T172" s="266">
        <v>0</v>
      </c>
      <c r="U172" s="266" t="s">
        <v>3497</v>
      </c>
    </row>
    <row r="173" spans="1:27" x14ac:dyDescent="0.25">
      <c r="A173" s="49">
        <v>11796</v>
      </c>
      <c r="B173" s="49" t="s">
        <v>290</v>
      </c>
      <c r="C173" s="49">
        <v>0</v>
      </c>
      <c r="D173" s="49">
        <v>0</v>
      </c>
      <c r="E173" s="354" t="s">
        <v>3494</v>
      </c>
      <c r="F173" s="354" t="s">
        <v>3498</v>
      </c>
      <c r="G173" s="355" t="s">
        <v>3499</v>
      </c>
      <c r="H173" s="355" t="s">
        <v>3495</v>
      </c>
      <c r="I173" s="355" t="s">
        <v>3495</v>
      </c>
      <c r="J173" s="355" t="s">
        <v>3495</v>
      </c>
      <c r="K173" s="355" t="s">
        <v>3495</v>
      </c>
      <c r="L173" s="355" t="s">
        <v>3495</v>
      </c>
      <c r="M173" s="355" t="s">
        <v>3495</v>
      </c>
      <c r="N173" s="355" t="s">
        <v>3495</v>
      </c>
      <c r="O173" s="355" t="s">
        <v>3495</v>
      </c>
      <c r="P173" s="355" t="s">
        <v>3495</v>
      </c>
      <c r="Q173" s="355" t="s">
        <v>3496</v>
      </c>
      <c r="R173" s="355" t="s">
        <v>3496</v>
      </c>
      <c r="S173" s="355" t="s">
        <v>3496</v>
      </c>
      <c r="T173" s="266">
        <v>0</v>
      </c>
      <c r="U173" s="266" t="s">
        <v>3497</v>
      </c>
      <c r="Z173" s="276" t="s">
        <v>7249</v>
      </c>
      <c r="AA173" s="672" t="s">
        <v>7155</v>
      </c>
    </row>
    <row r="174" spans="1:27" x14ac:dyDescent="0.25">
      <c r="A174" s="49">
        <v>11809</v>
      </c>
      <c r="B174" s="49" t="s">
        <v>291</v>
      </c>
      <c r="C174" s="49">
        <v>0</v>
      </c>
      <c r="D174" s="49">
        <v>0</v>
      </c>
      <c r="E174" s="354" t="s">
        <v>3494</v>
      </c>
      <c r="F174" s="354" t="s">
        <v>3498</v>
      </c>
      <c r="G174" s="355" t="s">
        <v>3499</v>
      </c>
      <c r="H174" s="355" t="s">
        <v>3495</v>
      </c>
      <c r="I174" s="355" t="s">
        <v>3495</v>
      </c>
      <c r="J174" s="355" t="s">
        <v>3495</v>
      </c>
      <c r="K174" s="355" t="s">
        <v>3495</v>
      </c>
      <c r="L174" s="355" t="s">
        <v>3495</v>
      </c>
      <c r="M174" s="355" t="s">
        <v>3495</v>
      </c>
      <c r="N174" s="355" t="s">
        <v>3495</v>
      </c>
      <c r="O174" s="355" t="s">
        <v>3495</v>
      </c>
      <c r="P174" s="355" t="s">
        <v>3495</v>
      </c>
      <c r="Q174" s="355" t="s">
        <v>3496</v>
      </c>
      <c r="R174" s="355" t="s">
        <v>3496</v>
      </c>
      <c r="S174" s="355" t="s">
        <v>3496</v>
      </c>
      <c r="T174" s="266">
        <v>0</v>
      </c>
      <c r="U174" s="266" t="s">
        <v>3497</v>
      </c>
      <c r="Z174" s="276" t="s">
        <v>7238</v>
      </c>
      <c r="AA174" s="672" t="s">
        <v>7155</v>
      </c>
    </row>
    <row r="175" spans="1:27" x14ac:dyDescent="0.25">
      <c r="A175" s="49">
        <v>11818</v>
      </c>
      <c r="B175" s="49" t="s">
        <v>292</v>
      </c>
      <c r="C175" s="49">
        <v>0</v>
      </c>
      <c r="D175" s="49">
        <v>0</v>
      </c>
      <c r="E175" s="354" t="s">
        <v>3494</v>
      </c>
      <c r="F175" s="354" t="s">
        <v>3498</v>
      </c>
      <c r="G175" s="355" t="s">
        <v>3499</v>
      </c>
      <c r="H175" s="355" t="s">
        <v>3495</v>
      </c>
      <c r="I175" s="355" t="s">
        <v>3495</v>
      </c>
      <c r="J175" s="355" t="s">
        <v>3495</v>
      </c>
      <c r="K175" s="355" t="s">
        <v>3495</v>
      </c>
      <c r="L175" s="355" t="s">
        <v>3495</v>
      </c>
      <c r="M175" s="355" t="s">
        <v>3495</v>
      </c>
      <c r="N175" s="355" t="s">
        <v>3495</v>
      </c>
      <c r="O175" s="355" t="s">
        <v>3495</v>
      </c>
      <c r="P175" s="355" t="s">
        <v>3495</v>
      </c>
      <c r="Q175" s="355" t="s">
        <v>3496</v>
      </c>
      <c r="R175" s="355" t="s">
        <v>3496</v>
      </c>
      <c r="S175" s="355" t="s">
        <v>3496</v>
      </c>
      <c r="T175" s="266">
        <v>0</v>
      </c>
      <c r="U175" s="266" t="s">
        <v>3497</v>
      </c>
    </row>
    <row r="176" spans="1:27" s="555" customFormat="1" x14ac:dyDescent="0.25">
      <c r="A176" s="49">
        <v>11819</v>
      </c>
      <c r="B176" s="49" t="s">
        <v>3589</v>
      </c>
      <c r="C176" s="49">
        <v>0</v>
      </c>
      <c r="D176" s="49">
        <v>0</v>
      </c>
      <c r="E176" s="354" t="s">
        <v>3494</v>
      </c>
      <c r="F176" s="354" t="s">
        <v>3498</v>
      </c>
      <c r="G176" s="355" t="s">
        <v>3499</v>
      </c>
      <c r="H176" s="355"/>
      <c r="I176" s="355"/>
      <c r="J176" s="355"/>
      <c r="K176" s="355"/>
      <c r="L176" s="355"/>
      <c r="M176" s="355"/>
      <c r="N176" s="355"/>
      <c r="O176" s="355"/>
      <c r="P176" s="355"/>
      <c r="Q176" s="355"/>
      <c r="R176" s="355"/>
      <c r="S176" s="355"/>
      <c r="T176" s="555">
        <v>0</v>
      </c>
      <c r="U176" s="555" t="s">
        <v>3497</v>
      </c>
      <c r="W176" s="555">
        <v>10</v>
      </c>
      <c r="X176" s="555" t="s">
        <v>3506</v>
      </c>
      <c r="Y176" s="555" t="s">
        <v>3506</v>
      </c>
      <c r="Z176" s="555" t="s">
        <v>7232</v>
      </c>
      <c r="AA176" s="672" t="s">
        <v>7155</v>
      </c>
    </row>
    <row r="177" spans="1:27" x14ac:dyDescent="0.25">
      <c r="A177" s="49">
        <v>11823</v>
      </c>
      <c r="B177" s="49" t="s">
        <v>293</v>
      </c>
      <c r="C177" s="49">
        <v>0</v>
      </c>
      <c r="D177" s="49">
        <v>0</v>
      </c>
      <c r="E177" s="354" t="s">
        <v>3494</v>
      </c>
      <c r="F177" s="354" t="s">
        <v>3498</v>
      </c>
      <c r="G177" s="355" t="s">
        <v>3499</v>
      </c>
      <c r="H177" s="355" t="s">
        <v>3495</v>
      </c>
      <c r="I177" s="355" t="s">
        <v>3495</v>
      </c>
      <c r="J177" s="355" t="s">
        <v>3495</v>
      </c>
      <c r="K177" s="355" t="s">
        <v>3495</v>
      </c>
      <c r="L177" s="355" t="s">
        <v>3495</v>
      </c>
      <c r="M177" s="355" t="s">
        <v>3495</v>
      </c>
      <c r="N177" s="355" t="s">
        <v>3495</v>
      </c>
      <c r="O177" s="355" t="s">
        <v>3495</v>
      </c>
      <c r="P177" s="355" t="s">
        <v>3495</v>
      </c>
      <c r="Q177" s="355" t="s">
        <v>3496</v>
      </c>
      <c r="R177" s="355" t="s">
        <v>3496</v>
      </c>
      <c r="S177" s="355" t="s">
        <v>3496</v>
      </c>
      <c r="T177" s="266">
        <v>0</v>
      </c>
      <c r="U177" s="266" t="s">
        <v>3497</v>
      </c>
    </row>
    <row r="178" spans="1:27" x14ac:dyDescent="0.25">
      <c r="A178" s="49">
        <v>11829</v>
      </c>
      <c r="B178" s="49" t="s">
        <v>294</v>
      </c>
      <c r="C178" s="49">
        <v>0</v>
      </c>
      <c r="D178" s="49">
        <v>0</v>
      </c>
      <c r="E178" s="354" t="s">
        <v>3494</v>
      </c>
      <c r="F178" s="354" t="s">
        <v>3498</v>
      </c>
      <c r="G178" s="355" t="s">
        <v>3499</v>
      </c>
      <c r="H178" s="355" t="s">
        <v>3495</v>
      </c>
      <c r="I178" s="355" t="s">
        <v>3495</v>
      </c>
      <c r="J178" s="355" t="s">
        <v>3495</v>
      </c>
      <c r="K178" s="355" t="s">
        <v>3495</v>
      </c>
      <c r="L178" s="355" t="s">
        <v>3495</v>
      </c>
      <c r="M178" s="355" t="s">
        <v>3495</v>
      </c>
      <c r="N178" s="355" t="s">
        <v>3495</v>
      </c>
      <c r="O178" s="355" t="s">
        <v>3495</v>
      </c>
      <c r="P178" s="355" t="s">
        <v>3495</v>
      </c>
      <c r="Q178" s="355" t="s">
        <v>3496</v>
      </c>
      <c r="R178" s="355" t="s">
        <v>3496</v>
      </c>
      <c r="S178" s="355" t="s">
        <v>3496</v>
      </c>
      <c r="T178" s="266">
        <v>0</v>
      </c>
      <c r="U178" s="266" t="s">
        <v>3497</v>
      </c>
      <c r="Z178" s="276" t="s">
        <v>7250</v>
      </c>
      <c r="AA178" s="672" t="s">
        <v>7155</v>
      </c>
    </row>
    <row r="179" spans="1:27" x14ac:dyDescent="0.25">
      <c r="A179" s="49">
        <v>11832</v>
      </c>
      <c r="B179" s="49" t="s">
        <v>295</v>
      </c>
      <c r="C179" s="49">
        <v>0</v>
      </c>
      <c r="D179" s="49">
        <v>0</v>
      </c>
      <c r="E179" s="354" t="s">
        <v>3494</v>
      </c>
      <c r="F179" s="354" t="s">
        <v>3498</v>
      </c>
      <c r="G179" s="355" t="s">
        <v>3499</v>
      </c>
      <c r="H179" s="355" t="s">
        <v>3495</v>
      </c>
      <c r="I179" s="355" t="s">
        <v>3495</v>
      </c>
      <c r="J179" s="355" t="s">
        <v>3495</v>
      </c>
      <c r="K179" s="355" t="s">
        <v>3495</v>
      </c>
      <c r="L179" s="355" t="s">
        <v>3495</v>
      </c>
      <c r="M179" s="355" t="s">
        <v>3495</v>
      </c>
      <c r="N179" s="355" t="s">
        <v>3495</v>
      </c>
      <c r="O179" s="355" t="s">
        <v>3495</v>
      </c>
      <c r="P179" s="355" t="s">
        <v>3495</v>
      </c>
      <c r="Q179" s="355" t="s">
        <v>3496</v>
      </c>
      <c r="R179" s="355" t="s">
        <v>3496</v>
      </c>
      <c r="S179" s="355" t="s">
        <v>3496</v>
      </c>
      <c r="T179" s="266">
        <v>0</v>
      </c>
      <c r="U179" s="266" t="s">
        <v>3497</v>
      </c>
      <c r="Z179" s="276" t="s">
        <v>7250</v>
      </c>
      <c r="AA179" s="672" t="s">
        <v>7155</v>
      </c>
    </row>
    <row r="180" spans="1:27" x14ac:dyDescent="0.25">
      <c r="A180" s="49">
        <v>11839</v>
      </c>
      <c r="B180" s="49" t="s">
        <v>296</v>
      </c>
      <c r="C180" s="49">
        <v>0</v>
      </c>
      <c r="D180" s="49">
        <v>0</v>
      </c>
      <c r="E180" s="354" t="s">
        <v>3494</v>
      </c>
      <c r="F180" s="354" t="s">
        <v>3498</v>
      </c>
      <c r="G180" s="355" t="s">
        <v>3499</v>
      </c>
      <c r="H180" s="355" t="s">
        <v>3495</v>
      </c>
      <c r="I180" s="355" t="s">
        <v>3495</v>
      </c>
      <c r="J180" s="355" t="s">
        <v>3495</v>
      </c>
      <c r="K180" s="355" t="s">
        <v>3495</v>
      </c>
      <c r="L180" s="355" t="s">
        <v>3495</v>
      </c>
      <c r="M180" s="355" t="s">
        <v>3495</v>
      </c>
      <c r="N180" s="355" t="s">
        <v>3495</v>
      </c>
      <c r="O180" s="355" t="s">
        <v>3495</v>
      </c>
      <c r="P180" s="355" t="s">
        <v>3495</v>
      </c>
      <c r="Q180" s="355" t="s">
        <v>3496</v>
      </c>
      <c r="R180" s="355" t="s">
        <v>3496</v>
      </c>
      <c r="S180" s="355" t="s">
        <v>3496</v>
      </c>
      <c r="T180" s="266">
        <v>0</v>
      </c>
      <c r="U180" s="266" t="s">
        <v>3497</v>
      </c>
    </row>
    <row r="181" spans="1:27" x14ac:dyDescent="0.25">
      <c r="A181" s="49">
        <v>11852</v>
      </c>
      <c r="B181" s="49" t="s">
        <v>297</v>
      </c>
      <c r="C181" s="49">
        <v>0</v>
      </c>
      <c r="D181" s="49">
        <v>0</v>
      </c>
      <c r="E181" s="354" t="s">
        <v>3494</v>
      </c>
      <c r="F181" s="354" t="s">
        <v>3498</v>
      </c>
      <c r="G181" s="355" t="s">
        <v>3499</v>
      </c>
      <c r="H181" s="355" t="s">
        <v>3495</v>
      </c>
      <c r="I181" s="355" t="s">
        <v>3495</v>
      </c>
      <c r="J181" s="355" t="s">
        <v>3495</v>
      </c>
      <c r="K181" s="355" t="s">
        <v>3495</v>
      </c>
      <c r="L181" s="355" t="s">
        <v>3495</v>
      </c>
      <c r="M181" s="355" t="s">
        <v>3495</v>
      </c>
      <c r="N181" s="355" t="s">
        <v>3495</v>
      </c>
      <c r="O181" s="355" t="s">
        <v>3495</v>
      </c>
      <c r="P181" s="355" t="s">
        <v>3495</v>
      </c>
      <c r="Q181" s="355" t="s">
        <v>3496</v>
      </c>
      <c r="R181" s="355" t="s">
        <v>3496</v>
      </c>
      <c r="S181" s="355" t="s">
        <v>3496</v>
      </c>
      <c r="T181" s="266">
        <v>0</v>
      </c>
      <c r="U181" s="266" t="s">
        <v>3497</v>
      </c>
      <c r="X181" t="s">
        <v>7188</v>
      </c>
      <c r="Z181" s="276" t="s">
        <v>7251</v>
      </c>
      <c r="AA181" s="672" t="s">
        <v>7155</v>
      </c>
    </row>
    <row r="182" spans="1:27" x14ac:dyDescent="0.25">
      <c r="A182" s="49">
        <v>11861</v>
      </c>
      <c r="B182" s="49" t="s">
        <v>298</v>
      </c>
      <c r="C182" s="49">
        <v>0</v>
      </c>
      <c r="D182" s="49">
        <v>0</v>
      </c>
      <c r="E182" s="354" t="s">
        <v>3494</v>
      </c>
      <c r="F182" s="354" t="s">
        <v>3498</v>
      </c>
      <c r="G182" s="355" t="s">
        <v>3499</v>
      </c>
      <c r="H182" s="355" t="s">
        <v>3495</v>
      </c>
      <c r="I182" s="355" t="s">
        <v>3495</v>
      </c>
      <c r="J182" s="355" t="s">
        <v>3495</v>
      </c>
      <c r="K182" s="355" t="s">
        <v>3495</v>
      </c>
      <c r="L182" s="355" t="s">
        <v>3495</v>
      </c>
      <c r="M182" s="355" t="s">
        <v>3495</v>
      </c>
      <c r="N182" s="355" t="s">
        <v>3495</v>
      </c>
      <c r="O182" s="355" t="s">
        <v>3495</v>
      </c>
      <c r="P182" s="355" t="s">
        <v>3495</v>
      </c>
      <c r="Q182" s="355" t="s">
        <v>3496</v>
      </c>
      <c r="R182" s="355" t="s">
        <v>3496</v>
      </c>
      <c r="S182" s="355" t="s">
        <v>3496</v>
      </c>
      <c r="T182" s="266">
        <v>0</v>
      </c>
      <c r="U182" s="266" t="s">
        <v>3497</v>
      </c>
    </row>
    <row r="183" spans="1:27" x14ac:dyDescent="0.25">
      <c r="A183" s="49">
        <v>11862001</v>
      </c>
      <c r="B183" s="49" t="s">
        <v>299</v>
      </c>
      <c r="C183" s="49">
        <v>0</v>
      </c>
      <c r="D183" s="49">
        <v>0</v>
      </c>
      <c r="E183" s="354" t="s">
        <v>3494</v>
      </c>
      <c r="F183" s="354" t="s">
        <v>3498</v>
      </c>
      <c r="G183" s="355" t="s">
        <v>3499</v>
      </c>
      <c r="H183" s="355" t="s">
        <v>3495</v>
      </c>
      <c r="I183" s="355" t="s">
        <v>3495</v>
      </c>
      <c r="J183" s="355" t="s">
        <v>3495</v>
      </c>
      <c r="K183" s="355" t="s">
        <v>3495</v>
      </c>
      <c r="L183" s="355" t="s">
        <v>3495</v>
      </c>
      <c r="M183" s="355" t="s">
        <v>3495</v>
      </c>
      <c r="N183" s="355" t="s">
        <v>3495</v>
      </c>
      <c r="O183" s="355" t="s">
        <v>3495</v>
      </c>
      <c r="P183" s="355" t="s">
        <v>3495</v>
      </c>
      <c r="Q183" s="355" t="s">
        <v>3496</v>
      </c>
      <c r="R183" s="355" t="s">
        <v>3496</v>
      </c>
      <c r="S183" s="355" t="s">
        <v>3496</v>
      </c>
      <c r="T183" s="266">
        <v>0</v>
      </c>
      <c r="U183" s="266" t="s">
        <v>3497</v>
      </c>
    </row>
    <row r="184" spans="1:27" x14ac:dyDescent="0.25">
      <c r="A184" s="49">
        <v>11868</v>
      </c>
      <c r="B184" s="49" t="s">
        <v>300</v>
      </c>
      <c r="C184" s="49">
        <v>0</v>
      </c>
      <c r="D184" s="49">
        <v>0</v>
      </c>
      <c r="E184" s="354" t="s">
        <v>3494</v>
      </c>
      <c r="F184" s="354" t="s">
        <v>3498</v>
      </c>
      <c r="G184" s="355" t="s">
        <v>3499</v>
      </c>
      <c r="H184" s="355" t="s">
        <v>3495</v>
      </c>
      <c r="I184" s="355" t="s">
        <v>3495</v>
      </c>
      <c r="J184" s="355" t="s">
        <v>3495</v>
      </c>
      <c r="K184" s="355" t="s">
        <v>3495</v>
      </c>
      <c r="L184" s="355" t="s">
        <v>3495</v>
      </c>
      <c r="M184" s="355" t="s">
        <v>3495</v>
      </c>
      <c r="N184" s="355" t="s">
        <v>3495</v>
      </c>
      <c r="O184" s="355" t="s">
        <v>3495</v>
      </c>
      <c r="P184" s="355" t="s">
        <v>3495</v>
      </c>
      <c r="Q184" s="355" t="s">
        <v>3496</v>
      </c>
      <c r="R184" s="355" t="s">
        <v>3496</v>
      </c>
      <c r="S184" s="355" t="s">
        <v>3496</v>
      </c>
      <c r="T184" s="266">
        <v>0</v>
      </c>
      <c r="U184" s="266" t="s">
        <v>3497</v>
      </c>
    </row>
    <row r="185" spans="1:27" x14ac:dyDescent="0.25">
      <c r="A185" s="49">
        <v>11882</v>
      </c>
      <c r="B185" s="49" t="s">
        <v>301</v>
      </c>
      <c r="C185" s="49">
        <v>0</v>
      </c>
      <c r="D185" s="49">
        <v>0</v>
      </c>
      <c r="E185" s="354" t="s">
        <v>3494</v>
      </c>
      <c r="F185" s="354" t="s">
        <v>3498</v>
      </c>
      <c r="G185" s="355" t="s">
        <v>3499</v>
      </c>
      <c r="H185" s="355" t="s">
        <v>3495</v>
      </c>
      <c r="I185" s="355" t="s">
        <v>3495</v>
      </c>
      <c r="J185" s="355" t="s">
        <v>3495</v>
      </c>
      <c r="K185" s="355" t="s">
        <v>3495</v>
      </c>
      <c r="L185" s="355" t="s">
        <v>3495</v>
      </c>
      <c r="M185" s="355" t="s">
        <v>3495</v>
      </c>
      <c r="N185" s="355" t="s">
        <v>3495</v>
      </c>
      <c r="O185" s="355" t="s">
        <v>3495</v>
      </c>
      <c r="P185" s="355" t="s">
        <v>3495</v>
      </c>
      <c r="Q185" s="355" t="s">
        <v>3496</v>
      </c>
      <c r="R185" s="355" t="s">
        <v>3496</v>
      </c>
      <c r="S185" s="355" t="s">
        <v>3496</v>
      </c>
      <c r="T185" s="266">
        <v>0</v>
      </c>
      <c r="U185" s="266" t="s">
        <v>3497</v>
      </c>
    </row>
    <row r="186" spans="1:27" x14ac:dyDescent="0.25">
      <c r="A186" s="49">
        <v>11887</v>
      </c>
      <c r="B186" s="49" t="s">
        <v>302</v>
      </c>
      <c r="C186" s="49">
        <v>0</v>
      </c>
      <c r="D186" s="49">
        <v>0</v>
      </c>
      <c r="E186" s="354" t="s">
        <v>3494</v>
      </c>
      <c r="F186" s="354" t="s">
        <v>3498</v>
      </c>
      <c r="G186" s="355" t="s">
        <v>3499</v>
      </c>
      <c r="H186" s="355" t="s">
        <v>3495</v>
      </c>
      <c r="I186" s="355" t="s">
        <v>3495</v>
      </c>
      <c r="J186" s="355" t="s">
        <v>3495</v>
      </c>
      <c r="K186" s="355" t="s">
        <v>3495</v>
      </c>
      <c r="L186" s="355" t="s">
        <v>3495</v>
      </c>
      <c r="M186" s="355" t="s">
        <v>3495</v>
      </c>
      <c r="N186" s="355" t="s">
        <v>3495</v>
      </c>
      <c r="O186" s="355" t="s">
        <v>3495</v>
      </c>
      <c r="P186" s="355" t="s">
        <v>3495</v>
      </c>
      <c r="Q186" s="355" t="s">
        <v>3496</v>
      </c>
      <c r="R186" s="355" t="s">
        <v>3496</v>
      </c>
      <c r="S186" s="355" t="s">
        <v>3496</v>
      </c>
      <c r="T186" s="266">
        <v>0</v>
      </c>
      <c r="U186" s="266" t="s">
        <v>3497</v>
      </c>
      <c r="Z186" s="555" t="s">
        <v>7252</v>
      </c>
      <c r="AA186" s="672" t="s">
        <v>7155</v>
      </c>
    </row>
    <row r="187" spans="1:27" x14ac:dyDescent="0.25">
      <c r="A187" s="49">
        <v>11915</v>
      </c>
      <c r="B187" s="49" t="s">
        <v>303</v>
      </c>
      <c r="C187" s="49">
        <v>0</v>
      </c>
      <c r="D187" s="49">
        <v>0</v>
      </c>
      <c r="E187" s="354" t="s">
        <v>3494</v>
      </c>
      <c r="F187" s="354" t="s">
        <v>3498</v>
      </c>
      <c r="G187" s="355" t="s">
        <v>3499</v>
      </c>
      <c r="H187" s="355" t="s">
        <v>3495</v>
      </c>
      <c r="I187" s="355" t="s">
        <v>3495</v>
      </c>
      <c r="J187" s="355" t="s">
        <v>3495</v>
      </c>
      <c r="K187" s="355" t="s">
        <v>3495</v>
      </c>
      <c r="L187" s="355" t="s">
        <v>3495</v>
      </c>
      <c r="M187" s="355" t="s">
        <v>3495</v>
      </c>
      <c r="N187" s="355" t="s">
        <v>3495</v>
      </c>
      <c r="O187" s="355" t="s">
        <v>3495</v>
      </c>
      <c r="P187" s="355" t="s">
        <v>3495</v>
      </c>
      <c r="Q187" s="355" t="s">
        <v>3496</v>
      </c>
      <c r="R187" s="355" t="s">
        <v>3496</v>
      </c>
      <c r="S187" s="355" t="s">
        <v>3496</v>
      </c>
      <c r="T187" s="266">
        <v>0</v>
      </c>
      <c r="U187" s="266" t="s">
        <v>3497</v>
      </c>
      <c r="X187" t="s">
        <v>7188</v>
      </c>
      <c r="Z187" s="555" t="s">
        <v>7252</v>
      </c>
      <c r="AA187" s="672" t="s">
        <v>7155</v>
      </c>
    </row>
    <row r="188" spans="1:27" x14ac:dyDescent="0.25">
      <c r="A188" s="49">
        <v>11935</v>
      </c>
      <c r="B188" s="49" t="s">
        <v>304</v>
      </c>
      <c r="C188" s="49">
        <v>0</v>
      </c>
      <c r="D188" s="49">
        <v>0</v>
      </c>
      <c r="E188" s="354" t="s">
        <v>3494</v>
      </c>
      <c r="F188" s="354" t="s">
        <v>3498</v>
      </c>
      <c r="G188" s="355" t="s">
        <v>3499</v>
      </c>
      <c r="H188" s="355" t="s">
        <v>3495</v>
      </c>
      <c r="I188" s="355" t="s">
        <v>3495</v>
      </c>
      <c r="J188" s="355" t="s">
        <v>3495</v>
      </c>
      <c r="K188" s="355" t="s">
        <v>3495</v>
      </c>
      <c r="L188" s="355" t="s">
        <v>3495</v>
      </c>
      <c r="M188" s="355" t="s">
        <v>3495</v>
      </c>
      <c r="N188" s="355" t="s">
        <v>3495</v>
      </c>
      <c r="O188" s="355" t="s">
        <v>3495</v>
      </c>
      <c r="P188" s="355" t="s">
        <v>3495</v>
      </c>
      <c r="Q188" s="355" t="s">
        <v>3496</v>
      </c>
      <c r="R188" s="355" t="s">
        <v>3496</v>
      </c>
      <c r="S188" s="355" t="s">
        <v>3496</v>
      </c>
      <c r="T188" s="266">
        <v>0</v>
      </c>
      <c r="U188" s="266" t="s">
        <v>3497</v>
      </c>
      <c r="Z188" s="555" t="s">
        <v>7238</v>
      </c>
      <c r="AA188" s="672" t="s">
        <v>7155</v>
      </c>
    </row>
    <row r="189" spans="1:27" x14ac:dyDescent="0.25">
      <c r="A189" s="49">
        <v>11940</v>
      </c>
      <c r="B189" s="49" t="s">
        <v>3099</v>
      </c>
      <c r="C189" s="49">
        <v>0</v>
      </c>
      <c r="D189" s="49">
        <v>0</v>
      </c>
      <c r="E189" s="354" t="s">
        <v>3494</v>
      </c>
      <c r="F189" s="355" t="s">
        <v>3498</v>
      </c>
      <c r="G189" s="354" t="s">
        <v>3066</v>
      </c>
      <c r="H189" s="355" t="s">
        <v>3495</v>
      </c>
      <c r="I189" s="355" t="s">
        <v>3495</v>
      </c>
      <c r="J189" s="355" t="s">
        <v>3495</v>
      </c>
      <c r="K189" s="355" t="s">
        <v>3495</v>
      </c>
      <c r="L189" s="355" t="s">
        <v>3495</v>
      </c>
      <c r="M189" s="355" t="s">
        <v>3098</v>
      </c>
      <c r="N189" s="355" t="s">
        <v>3495</v>
      </c>
      <c r="O189" s="355" t="s">
        <v>3495</v>
      </c>
      <c r="P189" s="355" t="s">
        <v>3495</v>
      </c>
      <c r="Q189" s="355" t="s">
        <v>3496</v>
      </c>
      <c r="R189" s="355" t="s">
        <v>3496</v>
      </c>
      <c r="S189" s="355" t="s">
        <v>3496</v>
      </c>
      <c r="T189" s="266">
        <v>0</v>
      </c>
      <c r="U189" s="266" t="s">
        <v>3497</v>
      </c>
      <c r="Z189" s="276" t="s">
        <v>7240</v>
      </c>
      <c r="AA189" s="672" t="s">
        <v>7155</v>
      </c>
    </row>
    <row r="190" spans="1:27" x14ac:dyDescent="0.25">
      <c r="A190" s="49">
        <v>11947</v>
      </c>
      <c r="B190" s="49" t="s">
        <v>305</v>
      </c>
      <c r="C190" s="49">
        <v>0</v>
      </c>
      <c r="D190" s="49">
        <v>0</v>
      </c>
      <c r="E190" s="354" t="s">
        <v>3494</v>
      </c>
      <c r="F190" s="355" t="s">
        <v>3498</v>
      </c>
      <c r="G190" s="354" t="s">
        <v>3499</v>
      </c>
      <c r="H190" s="355" t="s">
        <v>3495</v>
      </c>
      <c r="I190" s="355" t="s">
        <v>3495</v>
      </c>
      <c r="J190" s="355" t="s">
        <v>3495</v>
      </c>
      <c r="K190" s="355" t="s">
        <v>3495</v>
      </c>
      <c r="L190" s="355" t="s">
        <v>3495</v>
      </c>
      <c r="M190" s="355" t="s">
        <v>3495</v>
      </c>
      <c r="N190" s="355" t="s">
        <v>3495</v>
      </c>
      <c r="O190" s="355" t="s">
        <v>3495</v>
      </c>
      <c r="P190" s="355" t="s">
        <v>3495</v>
      </c>
      <c r="Q190" s="355" t="s">
        <v>3496</v>
      </c>
      <c r="R190" s="355" t="s">
        <v>3496</v>
      </c>
      <c r="S190" s="355" t="s">
        <v>3496</v>
      </c>
      <c r="T190" s="266">
        <v>0</v>
      </c>
      <c r="U190" s="266" t="s">
        <v>3497</v>
      </c>
    </row>
    <row r="191" spans="1:27" s="555" customFormat="1" x14ac:dyDescent="0.25">
      <c r="A191" s="49">
        <v>11967</v>
      </c>
      <c r="B191" s="49" t="s">
        <v>3590</v>
      </c>
      <c r="C191" s="49">
        <v>0</v>
      </c>
      <c r="D191" s="49">
        <v>0</v>
      </c>
      <c r="E191" s="354" t="s">
        <v>3494</v>
      </c>
      <c r="F191" s="355" t="s">
        <v>3498</v>
      </c>
      <c r="G191" s="354" t="s">
        <v>3499</v>
      </c>
      <c r="H191" s="355"/>
      <c r="I191" s="355"/>
      <c r="J191" s="355"/>
      <c r="K191" s="355"/>
      <c r="L191" s="355"/>
      <c r="M191" s="355"/>
      <c r="N191" s="355"/>
      <c r="O191" s="355"/>
      <c r="P191" s="355"/>
      <c r="Q191" s="355"/>
      <c r="R191" s="355"/>
      <c r="S191" s="355"/>
      <c r="W191" s="555">
        <v>10</v>
      </c>
      <c r="X191" s="555" t="s">
        <v>3506</v>
      </c>
      <c r="Y191" s="555" t="s">
        <v>3506</v>
      </c>
      <c r="Z191" s="276" t="s">
        <v>7232</v>
      </c>
      <c r="AA191" s="672" t="s">
        <v>7155</v>
      </c>
    </row>
    <row r="192" spans="1:27" ht="21" x14ac:dyDescent="0.25">
      <c r="A192" s="49">
        <v>11979</v>
      </c>
      <c r="B192" s="49" t="s">
        <v>306</v>
      </c>
      <c r="C192" s="49">
        <v>0</v>
      </c>
      <c r="D192" s="49">
        <v>0</v>
      </c>
      <c r="E192" s="354" t="s">
        <v>3494</v>
      </c>
      <c r="F192" s="355" t="s">
        <v>3498</v>
      </c>
      <c r="G192" s="354" t="s">
        <v>3499</v>
      </c>
      <c r="H192" s="355" t="s">
        <v>3495</v>
      </c>
      <c r="I192" s="355" t="s">
        <v>3495</v>
      </c>
      <c r="J192" s="355" t="s">
        <v>3495</v>
      </c>
      <c r="K192" s="355" t="s">
        <v>3495</v>
      </c>
      <c r="L192" s="355" t="s">
        <v>3495</v>
      </c>
      <c r="M192" s="355" t="s">
        <v>3495</v>
      </c>
      <c r="N192" s="355" t="s">
        <v>3495</v>
      </c>
      <c r="O192" s="355" t="s">
        <v>3495</v>
      </c>
      <c r="P192" s="355" t="s">
        <v>3495</v>
      </c>
      <c r="Q192" s="355" t="s">
        <v>3496</v>
      </c>
      <c r="R192" s="355" t="s">
        <v>3496</v>
      </c>
      <c r="S192" s="355" t="s">
        <v>3496</v>
      </c>
      <c r="T192" s="266">
        <v>0</v>
      </c>
      <c r="U192" s="266" t="s">
        <v>3497</v>
      </c>
      <c r="Z192" s="555" t="s">
        <v>7236</v>
      </c>
      <c r="AA192" s="672" t="s">
        <v>7157</v>
      </c>
    </row>
    <row r="193" spans="1:27" x14ac:dyDescent="0.25">
      <c r="A193" s="49">
        <v>11986</v>
      </c>
      <c r="B193" s="49" t="s">
        <v>307</v>
      </c>
      <c r="C193" s="49">
        <v>0</v>
      </c>
      <c r="D193" s="49">
        <v>0</v>
      </c>
      <c r="E193" s="354" t="s">
        <v>3494</v>
      </c>
      <c r="F193" s="355" t="s">
        <v>3498</v>
      </c>
      <c r="G193" s="354" t="s">
        <v>3499</v>
      </c>
      <c r="H193" s="355" t="s">
        <v>3495</v>
      </c>
      <c r="I193" s="355" t="s">
        <v>3495</v>
      </c>
      <c r="J193" s="355" t="s">
        <v>3495</v>
      </c>
      <c r="K193" s="355" t="s">
        <v>3495</v>
      </c>
      <c r="L193" s="355" t="s">
        <v>3495</v>
      </c>
      <c r="M193" s="355" t="s">
        <v>3495</v>
      </c>
      <c r="N193" s="355" t="s">
        <v>3495</v>
      </c>
      <c r="O193" s="355" t="s">
        <v>3495</v>
      </c>
      <c r="P193" s="355" t="s">
        <v>3495</v>
      </c>
      <c r="Q193" s="355" t="s">
        <v>3496</v>
      </c>
      <c r="R193" s="355" t="s">
        <v>3496</v>
      </c>
      <c r="S193" s="355" t="s">
        <v>3496</v>
      </c>
      <c r="T193" s="266">
        <v>0</v>
      </c>
      <c r="U193" s="266" t="s">
        <v>3497</v>
      </c>
      <c r="Z193" s="276" t="s">
        <v>7253</v>
      </c>
      <c r="AA193" s="672" t="s">
        <v>7155</v>
      </c>
    </row>
    <row r="194" spans="1:27" x14ac:dyDescent="0.25">
      <c r="A194" s="49">
        <v>11988</v>
      </c>
      <c r="B194" s="49" t="s">
        <v>308</v>
      </c>
      <c r="C194" s="49">
        <v>0</v>
      </c>
      <c r="D194" s="49">
        <v>0</v>
      </c>
      <c r="E194" s="354" t="s">
        <v>3494</v>
      </c>
      <c r="F194" s="355" t="s">
        <v>3498</v>
      </c>
      <c r="G194" s="354" t="s">
        <v>3066</v>
      </c>
      <c r="H194" s="355" t="s">
        <v>3495</v>
      </c>
      <c r="I194" s="355" t="s">
        <v>3495</v>
      </c>
      <c r="J194" s="355" t="s">
        <v>3495</v>
      </c>
      <c r="K194" s="355" t="s">
        <v>3495</v>
      </c>
      <c r="L194" s="355" t="s">
        <v>3495</v>
      </c>
      <c r="M194" s="355" t="s">
        <v>3098</v>
      </c>
      <c r="N194" s="355" t="s">
        <v>3094</v>
      </c>
      <c r="O194" s="355" t="s">
        <v>3495</v>
      </c>
      <c r="P194" s="355" t="s">
        <v>3495</v>
      </c>
      <c r="Q194" s="355" t="s">
        <v>3496</v>
      </c>
      <c r="R194" s="355" t="s">
        <v>3496</v>
      </c>
      <c r="S194" s="355" t="s">
        <v>3496</v>
      </c>
      <c r="T194" s="266">
        <v>0</v>
      </c>
      <c r="U194" s="266" t="s">
        <v>3497</v>
      </c>
      <c r="Z194" s="276" t="s">
        <v>7254</v>
      </c>
      <c r="AA194" s="689" t="s">
        <v>7156</v>
      </c>
    </row>
    <row r="195" spans="1:27" x14ac:dyDescent="0.25">
      <c r="A195" s="49">
        <v>11994</v>
      </c>
      <c r="B195" s="49" t="s">
        <v>309</v>
      </c>
      <c r="C195" s="49">
        <v>0</v>
      </c>
      <c r="D195" s="49">
        <v>0</v>
      </c>
      <c r="E195" s="354" t="s">
        <v>3494</v>
      </c>
      <c r="F195" s="355" t="s">
        <v>3498</v>
      </c>
      <c r="G195" s="354" t="s">
        <v>3499</v>
      </c>
      <c r="H195" s="355" t="s">
        <v>3495</v>
      </c>
      <c r="I195" s="355" t="s">
        <v>3495</v>
      </c>
      <c r="J195" s="355" t="s">
        <v>3495</v>
      </c>
      <c r="K195" s="355" t="s">
        <v>3495</v>
      </c>
      <c r="L195" s="355" t="s">
        <v>3495</v>
      </c>
      <c r="M195" s="355" t="s">
        <v>3495</v>
      </c>
      <c r="N195" s="355" t="s">
        <v>3495</v>
      </c>
      <c r="O195" s="355" t="s">
        <v>3495</v>
      </c>
      <c r="P195" s="355" t="s">
        <v>3495</v>
      </c>
      <c r="Q195" s="355" t="s">
        <v>3496</v>
      </c>
      <c r="R195" s="355" t="s">
        <v>3496</v>
      </c>
      <c r="S195" s="355" t="s">
        <v>3496</v>
      </c>
      <c r="T195" s="266">
        <v>0</v>
      </c>
      <c r="U195" s="266" t="s">
        <v>3497</v>
      </c>
      <c r="Z195" s="276" t="s">
        <v>7239</v>
      </c>
      <c r="AA195" s="672" t="s">
        <v>7155</v>
      </c>
    </row>
    <row r="196" spans="1:27" x14ac:dyDescent="0.25">
      <c r="A196" s="49">
        <v>11999</v>
      </c>
      <c r="B196" s="49" t="s">
        <v>310</v>
      </c>
      <c r="C196" s="49">
        <v>0</v>
      </c>
      <c r="D196" s="49">
        <v>0</v>
      </c>
      <c r="E196" s="354" t="s">
        <v>3494</v>
      </c>
      <c r="F196" s="355" t="s">
        <v>3498</v>
      </c>
      <c r="G196" s="354" t="s">
        <v>3499</v>
      </c>
      <c r="H196" s="355" t="s">
        <v>3495</v>
      </c>
      <c r="I196" s="355" t="s">
        <v>3495</v>
      </c>
      <c r="J196" s="355" t="s">
        <v>3495</v>
      </c>
      <c r="K196" s="355" t="s">
        <v>3495</v>
      </c>
      <c r="L196" s="355" t="s">
        <v>3495</v>
      </c>
      <c r="M196" s="355" t="s">
        <v>3495</v>
      </c>
      <c r="N196" s="355" t="s">
        <v>3495</v>
      </c>
      <c r="O196" s="355" t="s">
        <v>3495</v>
      </c>
      <c r="P196" s="355" t="s">
        <v>3495</v>
      </c>
      <c r="Q196" s="355" t="s">
        <v>3496</v>
      </c>
      <c r="R196" s="355" t="s">
        <v>3496</v>
      </c>
      <c r="S196" s="355" t="s">
        <v>3496</v>
      </c>
      <c r="T196" s="266">
        <v>0</v>
      </c>
      <c r="U196" s="266" t="s">
        <v>3497</v>
      </c>
    </row>
    <row r="197" spans="1:27" x14ac:dyDescent="0.25">
      <c r="A197" s="49">
        <v>12012</v>
      </c>
      <c r="B197" s="49" t="s">
        <v>311</v>
      </c>
      <c r="C197" s="49">
        <v>0</v>
      </c>
      <c r="D197" s="49">
        <v>0</v>
      </c>
      <c r="E197" s="354" t="s">
        <v>3494</v>
      </c>
      <c r="F197" s="355" t="s">
        <v>3498</v>
      </c>
      <c r="G197" s="354" t="s">
        <v>3499</v>
      </c>
      <c r="H197" s="355" t="s">
        <v>3495</v>
      </c>
      <c r="I197" s="355" t="s">
        <v>3495</v>
      </c>
      <c r="J197" s="355" t="s">
        <v>3495</v>
      </c>
      <c r="K197" s="355" t="s">
        <v>3495</v>
      </c>
      <c r="L197" s="355" t="s">
        <v>3495</v>
      </c>
      <c r="M197" s="355" t="s">
        <v>3495</v>
      </c>
      <c r="N197" s="355" t="s">
        <v>3495</v>
      </c>
      <c r="O197" s="355" t="s">
        <v>3495</v>
      </c>
      <c r="P197" s="355" t="s">
        <v>3495</v>
      </c>
      <c r="Q197" s="355" t="s">
        <v>3496</v>
      </c>
      <c r="R197" s="355" t="s">
        <v>3496</v>
      </c>
      <c r="S197" s="355" t="s">
        <v>3496</v>
      </c>
      <c r="T197" s="266">
        <v>0</v>
      </c>
      <c r="U197" s="266" t="s">
        <v>3497</v>
      </c>
    </row>
    <row r="198" spans="1:27" x14ac:dyDescent="0.25">
      <c r="A198" s="49">
        <v>12020</v>
      </c>
      <c r="B198" s="49" t="s">
        <v>312</v>
      </c>
      <c r="C198" s="49">
        <v>0</v>
      </c>
      <c r="D198" s="49">
        <v>0</v>
      </c>
      <c r="E198" s="354" t="s">
        <v>3494</v>
      </c>
      <c r="F198" s="355" t="s">
        <v>3498</v>
      </c>
      <c r="G198" s="354" t="s">
        <v>3499</v>
      </c>
      <c r="H198" s="355" t="s">
        <v>3495</v>
      </c>
      <c r="I198" s="355" t="s">
        <v>3495</v>
      </c>
      <c r="J198" s="355" t="s">
        <v>3495</v>
      </c>
      <c r="K198" s="355" t="s">
        <v>3495</v>
      </c>
      <c r="L198" s="355" t="s">
        <v>3495</v>
      </c>
      <c r="M198" s="355" t="s">
        <v>3495</v>
      </c>
      <c r="N198" s="355" t="s">
        <v>3495</v>
      </c>
      <c r="O198" s="355" t="s">
        <v>3495</v>
      </c>
      <c r="P198" s="355" t="s">
        <v>3495</v>
      </c>
      <c r="Q198" s="355" t="s">
        <v>3496</v>
      </c>
      <c r="R198" s="355" t="s">
        <v>3496</v>
      </c>
      <c r="S198" s="355" t="s">
        <v>3496</v>
      </c>
      <c r="T198" s="266">
        <v>0</v>
      </c>
      <c r="U198" s="266" t="s">
        <v>3497</v>
      </c>
      <c r="W198">
        <v>8</v>
      </c>
      <c r="X198" t="s">
        <v>7188</v>
      </c>
      <c r="Y198" t="s">
        <v>3506</v>
      </c>
      <c r="Z198" s="276" t="s">
        <v>7255</v>
      </c>
      <c r="AA198" s="672" t="s">
        <v>7155</v>
      </c>
    </row>
    <row r="199" spans="1:27" x14ac:dyDescent="0.25">
      <c r="A199" s="49">
        <v>12024</v>
      </c>
      <c r="B199" s="49" t="s">
        <v>313</v>
      </c>
      <c r="C199" s="49">
        <v>0</v>
      </c>
      <c r="D199" s="49">
        <v>0</v>
      </c>
      <c r="E199" s="354" t="s">
        <v>3494</v>
      </c>
      <c r="F199" s="355" t="s">
        <v>3498</v>
      </c>
      <c r="G199" s="354" t="s">
        <v>3499</v>
      </c>
      <c r="H199" s="355" t="s">
        <v>3495</v>
      </c>
      <c r="I199" s="355" t="s">
        <v>3495</v>
      </c>
      <c r="J199" s="355" t="s">
        <v>3495</v>
      </c>
      <c r="K199" s="355" t="s">
        <v>3495</v>
      </c>
      <c r="L199" s="355" t="s">
        <v>3495</v>
      </c>
      <c r="M199" s="355" t="s">
        <v>3495</v>
      </c>
      <c r="N199" s="355" t="s">
        <v>3495</v>
      </c>
      <c r="O199" s="355" t="s">
        <v>3495</v>
      </c>
      <c r="P199" s="355" t="s">
        <v>3495</v>
      </c>
      <c r="Q199" s="355" t="s">
        <v>3496</v>
      </c>
      <c r="R199" s="355" t="s">
        <v>3496</v>
      </c>
      <c r="S199" s="355" t="s">
        <v>3496</v>
      </c>
      <c r="T199" s="266">
        <v>0</v>
      </c>
      <c r="U199" s="266" t="s">
        <v>3497</v>
      </c>
      <c r="Z199" s="276" t="s">
        <v>7257</v>
      </c>
      <c r="AA199" s="672" t="s">
        <v>7155</v>
      </c>
    </row>
    <row r="200" spans="1:27" x14ac:dyDescent="0.25">
      <c r="A200" s="49">
        <v>12027</v>
      </c>
      <c r="B200" s="49" t="s">
        <v>314</v>
      </c>
      <c r="C200" s="49">
        <v>0</v>
      </c>
      <c r="D200" s="49">
        <v>0</v>
      </c>
      <c r="E200" s="354" t="s">
        <v>3494</v>
      </c>
      <c r="F200" s="355" t="s">
        <v>3498</v>
      </c>
      <c r="G200" s="354" t="s">
        <v>3066</v>
      </c>
      <c r="H200" s="355" t="s">
        <v>3495</v>
      </c>
      <c r="I200" s="355" t="s">
        <v>3495</v>
      </c>
      <c r="J200" s="355" t="s">
        <v>3495</v>
      </c>
      <c r="K200" s="355" t="s">
        <v>3101</v>
      </c>
      <c r="L200" s="355" t="s">
        <v>3495</v>
      </c>
      <c r="M200" s="355" t="s">
        <v>3495</v>
      </c>
      <c r="N200" s="355" t="s">
        <v>3495</v>
      </c>
      <c r="O200" s="355" t="s">
        <v>3495</v>
      </c>
      <c r="P200" s="355" t="s">
        <v>3495</v>
      </c>
      <c r="Q200" s="355" t="s">
        <v>3496</v>
      </c>
      <c r="R200" s="355" t="s">
        <v>3496</v>
      </c>
      <c r="S200" s="355" t="s">
        <v>3496</v>
      </c>
      <c r="T200" s="266">
        <v>0</v>
      </c>
      <c r="U200" s="266" t="s">
        <v>3497</v>
      </c>
      <c r="Z200" s="276" t="s">
        <v>7258</v>
      </c>
      <c r="AA200" s="672" t="s">
        <v>7155</v>
      </c>
    </row>
    <row r="201" spans="1:27" s="555" customFormat="1" x14ac:dyDescent="0.25">
      <c r="A201" s="49">
        <v>12030</v>
      </c>
      <c r="B201" s="49"/>
      <c r="C201" s="49"/>
      <c r="D201" s="49"/>
      <c r="E201" s="354"/>
      <c r="F201" s="355"/>
      <c r="G201" s="354"/>
      <c r="H201" s="355"/>
      <c r="I201" s="355"/>
      <c r="J201" s="355"/>
      <c r="K201" s="355"/>
      <c r="L201" s="355"/>
      <c r="M201" s="355"/>
      <c r="N201" s="355"/>
      <c r="O201" s="355"/>
      <c r="P201" s="355"/>
      <c r="Q201" s="355"/>
      <c r="R201" s="355"/>
      <c r="S201" s="355"/>
      <c r="X201" s="555" t="s">
        <v>7188</v>
      </c>
      <c r="Z201" s="555" t="s">
        <v>7255</v>
      </c>
      <c r="AA201" s="672" t="s">
        <v>7155</v>
      </c>
    </row>
    <row r="202" spans="1:27" x14ac:dyDescent="0.25">
      <c r="A202" s="49">
        <v>12036</v>
      </c>
      <c r="B202" s="49" t="s">
        <v>315</v>
      </c>
      <c r="C202" s="49">
        <v>0</v>
      </c>
      <c r="D202" s="49">
        <v>0</v>
      </c>
      <c r="E202" s="354" t="s">
        <v>3494</v>
      </c>
      <c r="F202" s="354" t="s">
        <v>3498</v>
      </c>
      <c r="G202" s="355" t="s">
        <v>3499</v>
      </c>
      <c r="H202" s="355" t="s">
        <v>3495</v>
      </c>
      <c r="I202" s="355" t="s">
        <v>3495</v>
      </c>
      <c r="J202" s="355" t="s">
        <v>3495</v>
      </c>
      <c r="K202" s="355" t="s">
        <v>3495</v>
      </c>
      <c r="L202" s="355" t="s">
        <v>3495</v>
      </c>
      <c r="M202" s="355" t="s">
        <v>3495</v>
      </c>
      <c r="N202" s="355" t="s">
        <v>3495</v>
      </c>
      <c r="O202" s="355" t="s">
        <v>3495</v>
      </c>
      <c r="P202" s="355" t="s">
        <v>3495</v>
      </c>
      <c r="Q202" s="355" t="s">
        <v>3090</v>
      </c>
      <c r="R202" s="355" t="s">
        <v>3496</v>
      </c>
      <c r="S202" s="355" t="s">
        <v>3496</v>
      </c>
      <c r="T202" s="266">
        <v>0</v>
      </c>
      <c r="U202" s="266" t="s">
        <v>3497</v>
      </c>
      <c r="W202">
        <v>5</v>
      </c>
      <c r="X202" t="s">
        <v>3506</v>
      </c>
      <c r="Y202" t="s">
        <v>3506</v>
      </c>
      <c r="Z202" s="276" t="s">
        <v>7255</v>
      </c>
      <c r="AA202" s="672" t="s">
        <v>7155</v>
      </c>
    </row>
    <row r="203" spans="1:27" x14ac:dyDescent="0.25">
      <c r="A203" s="49">
        <v>12045</v>
      </c>
      <c r="B203" s="49" t="s">
        <v>316</v>
      </c>
      <c r="C203" s="49">
        <v>0</v>
      </c>
      <c r="D203" s="49">
        <v>0</v>
      </c>
      <c r="E203" s="354" t="s">
        <v>3494</v>
      </c>
      <c r="F203" s="354" t="s">
        <v>3498</v>
      </c>
      <c r="G203" s="355" t="s">
        <v>3499</v>
      </c>
      <c r="H203" s="355" t="s">
        <v>3495</v>
      </c>
      <c r="I203" s="355" t="s">
        <v>3495</v>
      </c>
      <c r="J203" s="355" t="s">
        <v>3495</v>
      </c>
      <c r="K203" s="355" t="s">
        <v>3495</v>
      </c>
      <c r="L203" s="355" t="s">
        <v>3495</v>
      </c>
      <c r="M203" s="355" t="s">
        <v>3495</v>
      </c>
      <c r="N203" s="355" t="s">
        <v>3495</v>
      </c>
      <c r="O203" s="355" t="s">
        <v>3495</v>
      </c>
      <c r="P203" s="355" t="s">
        <v>3495</v>
      </c>
      <c r="Q203" s="355" t="s">
        <v>3496</v>
      </c>
      <c r="R203" s="355" t="s">
        <v>3496</v>
      </c>
      <c r="S203" s="355" t="s">
        <v>3496</v>
      </c>
      <c r="T203" s="266">
        <v>0</v>
      </c>
      <c r="U203" s="266" t="s">
        <v>3497</v>
      </c>
      <c r="Z203" s="276" t="s">
        <v>7232</v>
      </c>
      <c r="AA203" s="672" t="s">
        <v>7155</v>
      </c>
    </row>
    <row r="204" spans="1:27" x14ac:dyDescent="0.25">
      <c r="A204" s="49">
        <v>12062</v>
      </c>
      <c r="B204" s="49" t="s">
        <v>317</v>
      </c>
      <c r="C204" s="49">
        <v>0</v>
      </c>
      <c r="D204" s="49">
        <v>0</v>
      </c>
      <c r="E204" s="354" t="s">
        <v>3494</v>
      </c>
      <c r="F204" s="354" t="s">
        <v>3498</v>
      </c>
      <c r="G204" s="355" t="s">
        <v>3499</v>
      </c>
      <c r="H204" s="355" t="s">
        <v>3495</v>
      </c>
      <c r="I204" s="355" t="s">
        <v>3495</v>
      </c>
      <c r="J204" s="355" t="s">
        <v>3495</v>
      </c>
      <c r="K204" s="355" t="s">
        <v>3495</v>
      </c>
      <c r="L204" s="355" t="s">
        <v>3495</v>
      </c>
      <c r="M204" s="355" t="s">
        <v>3495</v>
      </c>
      <c r="N204" s="355" t="s">
        <v>3495</v>
      </c>
      <c r="O204" s="355" t="s">
        <v>3495</v>
      </c>
      <c r="P204" s="355" t="s">
        <v>3495</v>
      </c>
      <c r="Q204" s="355" t="s">
        <v>3496</v>
      </c>
      <c r="R204" s="355" t="s">
        <v>3496</v>
      </c>
      <c r="S204" s="355" t="s">
        <v>3496</v>
      </c>
      <c r="T204" s="266">
        <v>0</v>
      </c>
      <c r="U204" s="266" t="s">
        <v>3497</v>
      </c>
      <c r="Z204" s="276" t="s">
        <v>7232</v>
      </c>
      <c r="AA204" s="672" t="s">
        <v>7155</v>
      </c>
    </row>
    <row r="205" spans="1:27" x14ac:dyDescent="0.25">
      <c r="A205" s="49">
        <v>12064</v>
      </c>
      <c r="B205" s="49" t="s">
        <v>318</v>
      </c>
      <c r="C205" s="49">
        <v>0</v>
      </c>
      <c r="D205" s="49">
        <v>0</v>
      </c>
      <c r="E205" s="354" t="s">
        <v>3494</v>
      </c>
      <c r="F205" s="354" t="s">
        <v>3498</v>
      </c>
      <c r="G205" s="355" t="s">
        <v>3499</v>
      </c>
      <c r="H205" s="355" t="s">
        <v>3495</v>
      </c>
      <c r="I205" s="355" t="s">
        <v>3495</v>
      </c>
      <c r="J205" s="355" t="s">
        <v>3495</v>
      </c>
      <c r="K205" s="355" t="s">
        <v>3495</v>
      </c>
      <c r="L205" s="355" t="s">
        <v>3495</v>
      </c>
      <c r="M205" s="355" t="s">
        <v>3495</v>
      </c>
      <c r="N205" s="355" t="s">
        <v>3495</v>
      </c>
      <c r="O205" s="355" t="s">
        <v>3495</v>
      </c>
      <c r="P205" s="355" t="s">
        <v>3495</v>
      </c>
      <c r="Q205" s="355" t="s">
        <v>3496</v>
      </c>
      <c r="R205" s="355" t="s">
        <v>3496</v>
      </c>
      <c r="S205" s="355" t="s">
        <v>3496</v>
      </c>
      <c r="T205" s="266">
        <v>0</v>
      </c>
      <c r="U205" s="266" t="s">
        <v>3497</v>
      </c>
      <c r="Z205" s="276" t="s">
        <v>7232</v>
      </c>
      <c r="AA205" s="672" t="s">
        <v>7155</v>
      </c>
    </row>
    <row r="206" spans="1:27" x14ac:dyDescent="0.25">
      <c r="A206" s="49">
        <v>12068</v>
      </c>
      <c r="B206" s="49" t="s">
        <v>319</v>
      </c>
      <c r="C206" s="49">
        <v>0</v>
      </c>
      <c r="D206" s="49">
        <v>0</v>
      </c>
      <c r="E206" s="354" t="s">
        <v>3494</v>
      </c>
      <c r="F206" s="354" t="s">
        <v>3498</v>
      </c>
      <c r="G206" s="355" t="s">
        <v>3499</v>
      </c>
      <c r="H206" s="355" t="s">
        <v>3495</v>
      </c>
      <c r="I206" s="355" t="s">
        <v>3495</v>
      </c>
      <c r="J206" s="355" t="s">
        <v>3495</v>
      </c>
      <c r="K206" s="355" t="s">
        <v>3495</v>
      </c>
      <c r="L206" s="355" t="s">
        <v>3495</v>
      </c>
      <c r="M206" s="355" t="s">
        <v>3495</v>
      </c>
      <c r="N206" s="355" t="s">
        <v>3495</v>
      </c>
      <c r="O206" s="355" t="s">
        <v>3495</v>
      </c>
      <c r="P206" s="355" t="s">
        <v>3495</v>
      </c>
      <c r="Q206" s="355" t="s">
        <v>3496</v>
      </c>
      <c r="R206" s="355" t="s">
        <v>3496</v>
      </c>
      <c r="S206" s="355" t="s">
        <v>3496</v>
      </c>
      <c r="T206" s="266">
        <v>0</v>
      </c>
      <c r="U206" s="266" t="s">
        <v>3497</v>
      </c>
    </row>
    <row r="207" spans="1:27" x14ac:dyDescent="0.25">
      <c r="A207" s="49">
        <v>12073</v>
      </c>
      <c r="B207" s="49" t="s">
        <v>320</v>
      </c>
      <c r="C207" s="49">
        <v>0</v>
      </c>
      <c r="D207" s="49">
        <v>0</v>
      </c>
      <c r="E207" s="354" t="s">
        <v>3494</v>
      </c>
      <c r="F207" s="354" t="s">
        <v>3498</v>
      </c>
      <c r="G207" s="355" t="s">
        <v>3499</v>
      </c>
      <c r="H207" s="355" t="s">
        <v>3495</v>
      </c>
      <c r="I207" s="355" t="s">
        <v>3495</v>
      </c>
      <c r="J207" s="355" t="s">
        <v>3495</v>
      </c>
      <c r="K207" s="355" t="s">
        <v>3495</v>
      </c>
      <c r="L207" s="355" t="s">
        <v>3495</v>
      </c>
      <c r="M207" s="355" t="s">
        <v>3495</v>
      </c>
      <c r="N207" s="355" t="s">
        <v>3495</v>
      </c>
      <c r="O207" s="355" t="s">
        <v>3495</v>
      </c>
      <c r="P207" s="355" t="s">
        <v>3495</v>
      </c>
      <c r="Q207" s="355" t="s">
        <v>3496</v>
      </c>
      <c r="R207" s="355" t="s">
        <v>3496</v>
      </c>
      <c r="S207" s="355" t="s">
        <v>3496</v>
      </c>
      <c r="T207" s="266">
        <v>0</v>
      </c>
      <c r="U207" s="266" t="s">
        <v>3497</v>
      </c>
      <c r="X207" t="s">
        <v>7188</v>
      </c>
      <c r="Z207" s="276" t="s">
        <v>7259</v>
      </c>
      <c r="AA207" s="672" t="s">
        <v>7155</v>
      </c>
    </row>
    <row r="208" spans="1:27" x14ac:dyDescent="0.25">
      <c r="A208" s="49">
        <v>12094</v>
      </c>
      <c r="B208" s="49" t="s">
        <v>321</v>
      </c>
      <c r="C208" s="49">
        <v>0</v>
      </c>
      <c r="D208" s="49">
        <v>0</v>
      </c>
      <c r="E208" s="354" t="s">
        <v>3494</v>
      </c>
      <c r="F208" s="354" t="s">
        <v>3498</v>
      </c>
      <c r="G208" s="355" t="s">
        <v>3499</v>
      </c>
      <c r="H208" s="355" t="s">
        <v>3495</v>
      </c>
      <c r="I208" s="355" t="s">
        <v>3495</v>
      </c>
      <c r="J208" s="355" t="s">
        <v>3495</v>
      </c>
      <c r="K208" s="355" t="s">
        <v>3495</v>
      </c>
      <c r="L208" s="355" t="s">
        <v>3495</v>
      </c>
      <c r="M208" s="355" t="s">
        <v>3495</v>
      </c>
      <c r="N208" s="355" t="s">
        <v>3495</v>
      </c>
      <c r="O208" s="355" t="s">
        <v>3495</v>
      </c>
      <c r="P208" s="355" t="s">
        <v>3495</v>
      </c>
      <c r="Q208" s="355" t="s">
        <v>3496</v>
      </c>
      <c r="R208" s="355" t="s">
        <v>3496</v>
      </c>
      <c r="S208" s="355" t="s">
        <v>3496</v>
      </c>
      <c r="T208" s="266">
        <v>0</v>
      </c>
      <c r="U208" s="266" t="s">
        <v>3497</v>
      </c>
      <c r="Z208" s="276" t="s">
        <v>7260</v>
      </c>
      <c r="AA208" s="672" t="s">
        <v>7155</v>
      </c>
    </row>
    <row r="209" spans="1:27" x14ac:dyDescent="0.25">
      <c r="A209" s="49">
        <v>12098</v>
      </c>
      <c r="B209" s="49" t="s">
        <v>322</v>
      </c>
      <c r="C209" s="49">
        <v>0</v>
      </c>
      <c r="D209" s="49">
        <v>0</v>
      </c>
      <c r="E209" s="354" t="s">
        <v>3494</v>
      </c>
      <c r="F209" s="354" t="s">
        <v>3498</v>
      </c>
      <c r="G209" s="355" t="s">
        <v>3499</v>
      </c>
      <c r="H209" s="355" t="s">
        <v>3495</v>
      </c>
      <c r="I209" s="355" t="s">
        <v>3495</v>
      </c>
      <c r="J209" s="355" t="s">
        <v>3495</v>
      </c>
      <c r="K209" s="355" t="s">
        <v>3495</v>
      </c>
      <c r="L209" s="355" t="s">
        <v>3495</v>
      </c>
      <c r="M209" s="355" t="s">
        <v>3495</v>
      </c>
      <c r="N209" s="355" t="s">
        <v>3495</v>
      </c>
      <c r="O209" s="355" t="s">
        <v>3495</v>
      </c>
      <c r="P209" s="355" t="s">
        <v>3495</v>
      </c>
      <c r="Q209" s="355" t="s">
        <v>3496</v>
      </c>
      <c r="R209" s="355" t="s">
        <v>3496</v>
      </c>
      <c r="S209" s="355" t="s">
        <v>3496</v>
      </c>
      <c r="T209" s="266">
        <v>0</v>
      </c>
      <c r="U209" s="266" t="s">
        <v>3497</v>
      </c>
      <c r="Z209" s="276" t="s">
        <v>7240</v>
      </c>
      <c r="AA209" s="672" t="s">
        <v>7155</v>
      </c>
    </row>
    <row r="210" spans="1:27" x14ac:dyDescent="0.25">
      <c r="A210" s="49">
        <v>12099</v>
      </c>
      <c r="B210" s="49" t="s">
        <v>323</v>
      </c>
      <c r="C210" s="49">
        <v>0</v>
      </c>
      <c r="D210" s="49">
        <v>0</v>
      </c>
      <c r="E210" s="354" t="s">
        <v>3494</v>
      </c>
      <c r="F210" s="354" t="s">
        <v>3498</v>
      </c>
      <c r="G210" s="355" t="s">
        <v>3499</v>
      </c>
      <c r="H210" s="355" t="s">
        <v>3495</v>
      </c>
      <c r="I210" s="355" t="s">
        <v>3495</v>
      </c>
      <c r="J210" s="355" t="s">
        <v>3495</v>
      </c>
      <c r="K210" s="355" t="s">
        <v>3495</v>
      </c>
      <c r="L210" s="355" t="s">
        <v>3495</v>
      </c>
      <c r="M210" s="355" t="s">
        <v>3495</v>
      </c>
      <c r="N210" s="355" t="s">
        <v>3495</v>
      </c>
      <c r="O210" s="355" t="s">
        <v>3495</v>
      </c>
      <c r="P210" s="355" t="s">
        <v>3495</v>
      </c>
      <c r="Q210" s="355" t="s">
        <v>3496</v>
      </c>
      <c r="R210" s="355" t="s">
        <v>3496</v>
      </c>
      <c r="S210" s="355" t="s">
        <v>3496</v>
      </c>
      <c r="T210" s="266">
        <v>0</v>
      </c>
      <c r="U210" s="266" t="s">
        <v>3497</v>
      </c>
    </row>
    <row r="211" spans="1:27" x14ac:dyDescent="0.25">
      <c r="A211" s="49">
        <v>12117</v>
      </c>
      <c r="B211" s="49" t="s">
        <v>324</v>
      </c>
      <c r="C211" s="49">
        <v>0</v>
      </c>
      <c r="D211" s="49">
        <v>0</v>
      </c>
      <c r="E211" s="354" t="s">
        <v>3494</v>
      </c>
      <c r="F211" s="354" t="s">
        <v>3498</v>
      </c>
      <c r="G211" s="355" t="s">
        <v>3499</v>
      </c>
      <c r="H211" s="355" t="s">
        <v>3495</v>
      </c>
      <c r="I211" s="355" t="s">
        <v>3495</v>
      </c>
      <c r="J211" s="355" t="s">
        <v>3495</v>
      </c>
      <c r="K211" s="355" t="s">
        <v>3495</v>
      </c>
      <c r="L211" s="355" t="s">
        <v>3495</v>
      </c>
      <c r="M211" s="355" t="s">
        <v>3495</v>
      </c>
      <c r="N211" s="355" t="s">
        <v>3495</v>
      </c>
      <c r="O211" s="355" t="s">
        <v>3495</v>
      </c>
      <c r="P211" s="355" t="s">
        <v>3495</v>
      </c>
      <c r="Q211" s="355" t="s">
        <v>3496</v>
      </c>
      <c r="R211" s="355" t="s">
        <v>3496</v>
      </c>
      <c r="S211" s="355" t="s">
        <v>3496</v>
      </c>
      <c r="T211" s="266">
        <v>0</v>
      </c>
      <c r="U211" s="266" t="s">
        <v>3497</v>
      </c>
      <c r="X211" t="s">
        <v>7188</v>
      </c>
      <c r="Z211" s="276" t="s">
        <v>7175</v>
      </c>
      <c r="AA211" s="672" t="s">
        <v>7155</v>
      </c>
    </row>
    <row r="212" spans="1:27" s="555" customFormat="1" x14ac:dyDescent="0.25">
      <c r="A212" s="49">
        <v>12128</v>
      </c>
      <c r="B212" s="49" t="s">
        <v>326</v>
      </c>
      <c r="C212" s="49"/>
      <c r="D212" s="49"/>
      <c r="E212" s="354"/>
      <c r="F212" s="354"/>
      <c r="G212" s="355"/>
      <c r="H212" s="355"/>
      <c r="I212" s="355"/>
      <c r="J212" s="355"/>
      <c r="K212" s="355"/>
      <c r="L212" s="355"/>
      <c r="M212" s="355"/>
      <c r="N212" s="355"/>
      <c r="O212" s="355"/>
      <c r="P212" s="355"/>
      <c r="Q212" s="355"/>
      <c r="R212" s="355"/>
      <c r="S212" s="355"/>
      <c r="Z212" s="276" t="s">
        <v>7259</v>
      </c>
      <c r="AA212" s="672" t="s">
        <v>7155</v>
      </c>
    </row>
    <row r="213" spans="1:27" x14ac:dyDescent="0.25">
      <c r="A213" s="49">
        <v>12121</v>
      </c>
      <c r="B213" s="49" t="s">
        <v>325</v>
      </c>
      <c r="C213" s="49">
        <v>0</v>
      </c>
      <c r="D213" s="49">
        <v>0</v>
      </c>
      <c r="E213" s="354" t="s">
        <v>3494</v>
      </c>
      <c r="F213" s="354" t="s">
        <v>3498</v>
      </c>
      <c r="G213" s="355" t="s">
        <v>3499</v>
      </c>
      <c r="H213" s="355" t="s">
        <v>3495</v>
      </c>
      <c r="I213" s="355" t="s">
        <v>3495</v>
      </c>
      <c r="J213" s="355" t="s">
        <v>3495</v>
      </c>
      <c r="K213" s="355" t="s">
        <v>3495</v>
      </c>
      <c r="L213" s="355" t="s">
        <v>3495</v>
      </c>
      <c r="M213" s="355" t="s">
        <v>3495</v>
      </c>
      <c r="N213" s="355" t="s">
        <v>3495</v>
      </c>
      <c r="O213" s="355" t="s">
        <v>3495</v>
      </c>
      <c r="P213" s="355" t="s">
        <v>3495</v>
      </c>
      <c r="Q213" s="355" t="s">
        <v>3496</v>
      </c>
      <c r="R213" s="355" t="s">
        <v>3496</v>
      </c>
      <c r="S213" s="355" t="s">
        <v>3496</v>
      </c>
      <c r="T213" s="266">
        <v>0</v>
      </c>
      <c r="U213" s="266" t="s">
        <v>3497</v>
      </c>
      <c r="X213" t="s">
        <v>7188</v>
      </c>
      <c r="Z213" s="276" t="s">
        <v>7175</v>
      </c>
      <c r="AA213" s="672" t="s">
        <v>7155</v>
      </c>
    </row>
    <row r="214" spans="1:27" s="555" customFormat="1" x14ac:dyDescent="0.25">
      <c r="A214" s="49">
        <v>12133</v>
      </c>
      <c r="B214" s="49" t="s">
        <v>3577</v>
      </c>
      <c r="C214" s="49">
        <v>0</v>
      </c>
      <c r="D214" s="49">
        <v>0</v>
      </c>
      <c r="E214" s="354" t="s">
        <v>3494</v>
      </c>
      <c r="F214" s="354" t="s">
        <v>3498</v>
      </c>
      <c r="G214" s="355" t="s">
        <v>3499</v>
      </c>
      <c r="H214" s="355" t="s">
        <v>3495</v>
      </c>
      <c r="I214" s="355" t="s">
        <v>3495</v>
      </c>
      <c r="J214" s="355" t="s">
        <v>3495</v>
      </c>
      <c r="K214" s="355" t="s">
        <v>3495</v>
      </c>
      <c r="L214" s="355" t="s">
        <v>3495</v>
      </c>
      <c r="M214" s="355" t="s">
        <v>3495</v>
      </c>
      <c r="N214" s="355" t="s">
        <v>3495</v>
      </c>
      <c r="O214" s="355"/>
      <c r="P214" s="355" t="s">
        <v>3495</v>
      </c>
      <c r="Q214" s="355" t="s">
        <v>3496</v>
      </c>
      <c r="R214" s="355" t="s">
        <v>3496</v>
      </c>
      <c r="S214" s="355" t="s">
        <v>3496</v>
      </c>
      <c r="T214" s="555">
        <v>0</v>
      </c>
      <c r="U214" s="555" t="s">
        <v>3497</v>
      </c>
      <c r="V214" s="555">
        <v>385</v>
      </c>
    </row>
    <row r="215" spans="1:27" x14ac:dyDescent="0.25">
      <c r="A215" s="49">
        <v>12141</v>
      </c>
      <c r="B215" s="49" t="s">
        <v>327</v>
      </c>
      <c r="C215" s="49">
        <v>0</v>
      </c>
      <c r="D215" s="49">
        <v>0</v>
      </c>
      <c r="E215" s="354" t="s">
        <v>3494</v>
      </c>
      <c r="F215" s="354" t="s">
        <v>3498</v>
      </c>
      <c r="G215" s="355" t="s">
        <v>3499</v>
      </c>
      <c r="H215" s="355" t="s">
        <v>3495</v>
      </c>
      <c r="I215" s="355" t="s">
        <v>3495</v>
      </c>
      <c r="J215" s="355" t="s">
        <v>3495</v>
      </c>
      <c r="K215" s="355" t="s">
        <v>3495</v>
      </c>
      <c r="L215" s="355" t="s">
        <v>3495</v>
      </c>
      <c r="M215" s="355" t="s">
        <v>3495</v>
      </c>
      <c r="N215" s="355" t="s">
        <v>3495</v>
      </c>
      <c r="O215" s="355" t="s">
        <v>3495</v>
      </c>
      <c r="P215" s="355" t="s">
        <v>3495</v>
      </c>
      <c r="Q215" s="355" t="s">
        <v>3496</v>
      </c>
      <c r="R215" s="355" t="s">
        <v>3496</v>
      </c>
      <c r="S215" s="355" t="s">
        <v>3496</v>
      </c>
      <c r="T215" s="266">
        <v>0</v>
      </c>
      <c r="U215" s="266" t="s">
        <v>3497</v>
      </c>
    </row>
    <row r="216" spans="1:27" x14ac:dyDescent="0.25">
      <c r="A216" s="49">
        <v>12145</v>
      </c>
      <c r="B216" s="49" t="s">
        <v>328</v>
      </c>
      <c r="C216" s="49">
        <v>0</v>
      </c>
      <c r="D216" s="49">
        <v>0</v>
      </c>
      <c r="E216" s="354" t="s">
        <v>3494</v>
      </c>
      <c r="F216" s="354" t="s">
        <v>3498</v>
      </c>
      <c r="G216" s="355" t="s">
        <v>3499</v>
      </c>
      <c r="H216" s="355" t="s">
        <v>3495</v>
      </c>
      <c r="I216" s="355" t="s">
        <v>3495</v>
      </c>
      <c r="J216" s="355" t="s">
        <v>3495</v>
      </c>
      <c r="K216" s="355" t="s">
        <v>3495</v>
      </c>
      <c r="L216" s="355" t="s">
        <v>3495</v>
      </c>
      <c r="M216" s="355" t="s">
        <v>3495</v>
      </c>
      <c r="N216" s="355" t="s">
        <v>3495</v>
      </c>
      <c r="O216" s="355" t="s">
        <v>3495</v>
      </c>
      <c r="P216" s="355" t="s">
        <v>3495</v>
      </c>
      <c r="Q216" s="355" t="s">
        <v>3496</v>
      </c>
      <c r="R216" s="355" t="s">
        <v>3496</v>
      </c>
      <c r="S216" s="355" t="s">
        <v>3496</v>
      </c>
      <c r="T216" s="266">
        <v>0</v>
      </c>
      <c r="U216" s="266" t="s">
        <v>3497</v>
      </c>
    </row>
    <row r="217" spans="1:27" x14ac:dyDescent="0.25">
      <c r="A217" s="49">
        <v>12161</v>
      </c>
      <c r="B217" s="49" t="s">
        <v>329</v>
      </c>
      <c r="C217" s="49">
        <v>0</v>
      </c>
      <c r="D217" s="49">
        <v>0</v>
      </c>
      <c r="E217" s="354" t="s">
        <v>3494</v>
      </c>
      <c r="F217" s="354" t="s">
        <v>3498</v>
      </c>
      <c r="G217" s="355" t="s">
        <v>3499</v>
      </c>
      <c r="H217" s="355" t="s">
        <v>3495</v>
      </c>
      <c r="I217" s="355" t="s">
        <v>3495</v>
      </c>
      <c r="J217" s="355" t="s">
        <v>3495</v>
      </c>
      <c r="K217" s="355" t="s">
        <v>3495</v>
      </c>
      <c r="L217" s="355" t="s">
        <v>3495</v>
      </c>
      <c r="M217" s="355" t="s">
        <v>3495</v>
      </c>
      <c r="N217" s="355" t="s">
        <v>3495</v>
      </c>
      <c r="O217" s="355" t="s">
        <v>3495</v>
      </c>
      <c r="P217" s="355" t="s">
        <v>3495</v>
      </c>
      <c r="Q217" s="355" t="s">
        <v>3496</v>
      </c>
      <c r="R217" s="355" t="s">
        <v>3496</v>
      </c>
      <c r="S217" s="355" t="s">
        <v>3496</v>
      </c>
      <c r="T217" s="266">
        <v>0</v>
      </c>
      <c r="U217" s="266" t="s">
        <v>3497</v>
      </c>
    </row>
    <row r="218" spans="1:27" x14ac:dyDescent="0.25">
      <c r="A218" s="49">
        <v>12162</v>
      </c>
      <c r="B218" s="49" t="s">
        <v>330</v>
      </c>
      <c r="C218" s="49">
        <v>0</v>
      </c>
      <c r="D218" s="49">
        <v>0</v>
      </c>
      <c r="E218" s="354" t="s">
        <v>3494</v>
      </c>
      <c r="F218" s="354" t="s">
        <v>3498</v>
      </c>
      <c r="G218" s="355" t="s">
        <v>3499</v>
      </c>
      <c r="H218" s="355" t="s">
        <v>3495</v>
      </c>
      <c r="I218" s="355" t="s">
        <v>3495</v>
      </c>
      <c r="J218" s="355" t="s">
        <v>3495</v>
      </c>
      <c r="K218" s="355" t="s">
        <v>3495</v>
      </c>
      <c r="L218" s="355" t="s">
        <v>3495</v>
      </c>
      <c r="M218" s="355" t="s">
        <v>3495</v>
      </c>
      <c r="N218" s="355" t="s">
        <v>3495</v>
      </c>
      <c r="O218" s="355" t="s">
        <v>3495</v>
      </c>
      <c r="P218" s="355" t="s">
        <v>3495</v>
      </c>
      <c r="Q218" s="355" t="s">
        <v>3496</v>
      </c>
      <c r="R218" s="355" t="s">
        <v>3496</v>
      </c>
      <c r="S218" s="355" t="s">
        <v>3496</v>
      </c>
      <c r="T218" s="266">
        <v>0</v>
      </c>
      <c r="U218" s="266" t="s">
        <v>3497</v>
      </c>
      <c r="X218" t="s">
        <v>3506</v>
      </c>
      <c r="Z218" s="276" t="s">
        <v>7259</v>
      </c>
      <c r="AA218" s="672" t="s">
        <v>7155</v>
      </c>
    </row>
    <row r="219" spans="1:27" x14ac:dyDescent="0.25">
      <c r="A219" s="49">
        <v>12172</v>
      </c>
      <c r="B219" s="49" t="s">
        <v>331</v>
      </c>
      <c r="C219" s="49">
        <v>0</v>
      </c>
      <c r="D219" s="49">
        <v>0</v>
      </c>
      <c r="E219" s="354" t="s">
        <v>3494</v>
      </c>
      <c r="F219" s="354" t="s">
        <v>3498</v>
      </c>
      <c r="G219" s="355" t="s">
        <v>3499</v>
      </c>
      <c r="H219" s="355" t="s">
        <v>3495</v>
      </c>
      <c r="I219" s="355" t="s">
        <v>3495</v>
      </c>
      <c r="J219" s="355" t="s">
        <v>3495</v>
      </c>
      <c r="K219" s="355" t="s">
        <v>3495</v>
      </c>
      <c r="L219" s="355" t="s">
        <v>3495</v>
      </c>
      <c r="M219" s="355" t="s">
        <v>3495</v>
      </c>
      <c r="N219" s="355" t="s">
        <v>3495</v>
      </c>
      <c r="O219" s="355" t="s">
        <v>3495</v>
      </c>
      <c r="P219" s="355" t="s">
        <v>3495</v>
      </c>
      <c r="Q219" s="355" t="s">
        <v>3496</v>
      </c>
      <c r="R219" s="355" t="s">
        <v>3496</v>
      </c>
      <c r="S219" s="355" t="s">
        <v>3496</v>
      </c>
      <c r="T219" s="266">
        <v>0</v>
      </c>
      <c r="U219" s="266" t="s">
        <v>3497</v>
      </c>
    </row>
    <row r="220" spans="1:27" x14ac:dyDescent="0.25">
      <c r="A220" s="49">
        <v>12173</v>
      </c>
      <c r="B220" s="49" t="s">
        <v>332</v>
      </c>
      <c r="C220" s="49">
        <v>0</v>
      </c>
      <c r="D220" s="49">
        <v>0</v>
      </c>
      <c r="E220" s="354" t="s">
        <v>3494</v>
      </c>
      <c r="F220" s="354" t="s">
        <v>3498</v>
      </c>
      <c r="G220" s="355" t="s">
        <v>3499</v>
      </c>
      <c r="H220" s="355" t="s">
        <v>3495</v>
      </c>
      <c r="I220" s="355" t="s">
        <v>3495</v>
      </c>
      <c r="J220" s="355" t="s">
        <v>3495</v>
      </c>
      <c r="K220" s="355" t="s">
        <v>3495</v>
      </c>
      <c r="L220" s="355" t="s">
        <v>3495</v>
      </c>
      <c r="M220" s="355" t="s">
        <v>3495</v>
      </c>
      <c r="N220" s="355" t="s">
        <v>3495</v>
      </c>
      <c r="O220" s="355" t="s">
        <v>3495</v>
      </c>
      <c r="P220" s="355" t="s">
        <v>3495</v>
      </c>
      <c r="Q220" s="355" t="s">
        <v>3496</v>
      </c>
      <c r="R220" s="355" t="s">
        <v>3496</v>
      </c>
      <c r="S220" s="355" t="s">
        <v>3496</v>
      </c>
      <c r="T220" s="266">
        <v>0</v>
      </c>
      <c r="U220" s="266" t="s">
        <v>3497</v>
      </c>
    </row>
    <row r="221" spans="1:27" x14ac:dyDescent="0.25">
      <c r="A221" s="49">
        <v>12175</v>
      </c>
      <c r="B221" s="49" t="s">
        <v>333</v>
      </c>
      <c r="C221" s="49">
        <v>0</v>
      </c>
      <c r="D221" s="49">
        <v>0</v>
      </c>
      <c r="E221" s="354" t="s">
        <v>3494</v>
      </c>
      <c r="F221" s="354" t="s">
        <v>3498</v>
      </c>
      <c r="G221" s="355" t="s">
        <v>3499</v>
      </c>
      <c r="H221" s="355" t="s">
        <v>3495</v>
      </c>
      <c r="I221" s="355" t="s">
        <v>3495</v>
      </c>
      <c r="J221" s="355" t="s">
        <v>3495</v>
      </c>
      <c r="K221" s="355" t="s">
        <v>3495</v>
      </c>
      <c r="L221" s="355" t="s">
        <v>3495</v>
      </c>
      <c r="M221" s="355" t="s">
        <v>3495</v>
      </c>
      <c r="N221" s="355" t="s">
        <v>3495</v>
      </c>
      <c r="O221" s="355" t="s">
        <v>3495</v>
      </c>
      <c r="P221" s="355" t="s">
        <v>3495</v>
      </c>
      <c r="Q221" s="355" t="s">
        <v>3496</v>
      </c>
      <c r="R221" s="355" t="s">
        <v>3496</v>
      </c>
      <c r="S221" s="355" t="s">
        <v>3496</v>
      </c>
      <c r="T221" s="266">
        <v>0</v>
      </c>
      <c r="U221" s="266" t="s">
        <v>3497</v>
      </c>
    </row>
    <row r="222" spans="1:27" x14ac:dyDescent="0.25">
      <c r="A222" s="49">
        <v>12184</v>
      </c>
      <c r="B222" s="49" t="s">
        <v>334</v>
      </c>
      <c r="C222" s="49">
        <v>0</v>
      </c>
      <c r="D222" s="49">
        <v>0</v>
      </c>
      <c r="E222" s="354" t="s">
        <v>3494</v>
      </c>
      <c r="F222" s="354" t="s">
        <v>3498</v>
      </c>
      <c r="G222" s="355" t="s">
        <v>3499</v>
      </c>
      <c r="H222" s="355" t="s">
        <v>3495</v>
      </c>
      <c r="I222" s="355" t="s">
        <v>3495</v>
      </c>
      <c r="J222" s="355" t="s">
        <v>3495</v>
      </c>
      <c r="K222" s="355" t="s">
        <v>3495</v>
      </c>
      <c r="L222" s="355" t="s">
        <v>3495</v>
      </c>
      <c r="M222" s="355" t="s">
        <v>3495</v>
      </c>
      <c r="N222" s="355" t="s">
        <v>3495</v>
      </c>
      <c r="O222" s="355" t="s">
        <v>3495</v>
      </c>
      <c r="P222" s="355" t="s">
        <v>3495</v>
      </c>
      <c r="Q222" s="355" t="s">
        <v>3496</v>
      </c>
      <c r="R222" s="355" t="s">
        <v>3496</v>
      </c>
      <c r="S222" s="355" t="s">
        <v>3496</v>
      </c>
      <c r="T222" s="266">
        <v>0</v>
      </c>
      <c r="U222" s="266" t="s">
        <v>3497</v>
      </c>
    </row>
    <row r="223" spans="1:27" x14ac:dyDescent="0.25">
      <c r="A223" s="49">
        <v>12209</v>
      </c>
      <c r="B223" s="49" t="s">
        <v>335</v>
      </c>
      <c r="C223" s="49">
        <v>0</v>
      </c>
      <c r="D223" s="49">
        <v>0</v>
      </c>
      <c r="E223" s="354" t="s">
        <v>3494</v>
      </c>
      <c r="F223" s="354" t="s">
        <v>3498</v>
      </c>
      <c r="G223" s="355" t="s">
        <v>3066</v>
      </c>
      <c r="H223" s="355" t="s">
        <v>3495</v>
      </c>
      <c r="I223" s="355" t="s">
        <v>3495</v>
      </c>
      <c r="J223" s="355" t="s">
        <v>3495</v>
      </c>
      <c r="K223" s="355" t="s">
        <v>3495</v>
      </c>
      <c r="L223" s="355" t="s">
        <v>3495</v>
      </c>
      <c r="M223" s="355" t="s">
        <v>3098</v>
      </c>
      <c r="N223" s="355" t="s">
        <v>3495</v>
      </c>
      <c r="O223" s="355" t="s">
        <v>3495</v>
      </c>
      <c r="P223" s="355" t="s">
        <v>3495</v>
      </c>
      <c r="Q223" s="355" t="s">
        <v>3496</v>
      </c>
      <c r="R223" s="355" t="s">
        <v>3496</v>
      </c>
      <c r="S223" s="355" t="s">
        <v>3496</v>
      </c>
      <c r="T223" s="266">
        <v>0</v>
      </c>
      <c r="U223" s="266" t="s">
        <v>3497</v>
      </c>
      <c r="Z223" s="555" t="s">
        <v>7252</v>
      </c>
      <c r="AA223" t="s">
        <v>7261</v>
      </c>
    </row>
    <row r="224" spans="1:27" x14ac:dyDescent="0.25">
      <c r="A224" s="49">
        <v>12284</v>
      </c>
      <c r="B224" s="49" t="s">
        <v>336</v>
      </c>
      <c r="C224" s="49">
        <v>0</v>
      </c>
      <c r="D224" s="49">
        <v>0</v>
      </c>
      <c r="E224" s="354" t="s">
        <v>3494</v>
      </c>
      <c r="F224" s="354" t="s">
        <v>3498</v>
      </c>
      <c r="G224" s="355" t="s">
        <v>3499</v>
      </c>
      <c r="H224" s="355" t="s">
        <v>3495</v>
      </c>
      <c r="I224" s="355" t="s">
        <v>3495</v>
      </c>
      <c r="J224" s="355" t="s">
        <v>3495</v>
      </c>
      <c r="K224" s="355" t="s">
        <v>3495</v>
      </c>
      <c r="L224" s="355" t="s">
        <v>3495</v>
      </c>
      <c r="M224" s="355" t="s">
        <v>3495</v>
      </c>
      <c r="N224" s="355" t="s">
        <v>3495</v>
      </c>
      <c r="O224" s="355" t="s">
        <v>3495</v>
      </c>
      <c r="P224" s="355" t="s">
        <v>3495</v>
      </c>
      <c r="Q224" s="355" t="s">
        <v>3496</v>
      </c>
      <c r="R224" s="355" t="s">
        <v>3496</v>
      </c>
      <c r="S224" s="355" t="s">
        <v>3496</v>
      </c>
      <c r="T224" s="266">
        <v>0</v>
      </c>
      <c r="U224" s="266" t="s">
        <v>3497</v>
      </c>
      <c r="Z224" s="555" t="s">
        <v>7240</v>
      </c>
      <c r="AA224" s="555" t="s">
        <v>7261</v>
      </c>
    </row>
    <row r="225" spans="1:27" x14ac:dyDescent="0.25">
      <c r="A225" s="49">
        <v>12298</v>
      </c>
      <c r="B225" s="49" t="s">
        <v>337</v>
      </c>
      <c r="C225" s="49">
        <v>0</v>
      </c>
      <c r="D225" s="49">
        <v>0</v>
      </c>
      <c r="E225" s="354" t="s">
        <v>3494</v>
      </c>
      <c r="F225" s="354" t="s">
        <v>3498</v>
      </c>
      <c r="G225" s="355" t="s">
        <v>3499</v>
      </c>
      <c r="H225" s="355" t="s">
        <v>3495</v>
      </c>
      <c r="I225" s="355" t="s">
        <v>3495</v>
      </c>
      <c r="J225" s="355" t="s">
        <v>3495</v>
      </c>
      <c r="K225" s="355" t="s">
        <v>3495</v>
      </c>
      <c r="L225" s="355" t="s">
        <v>3495</v>
      </c>
      <c r="M225" s="355" t="s">
        <v>3495</v>
      </c>
      <c r="N225" s="355" t="s">
        <v>3495</v>
      </c>
      <c r="O225" s="355" t="s">
        <v>3495</v>
      </c>
      <c r="P225" s="355" t="s">
        <v>3495</v>
      </c>
      <c r="Q225" s="355" t="s">
        <v>3496</v>
      </c>
      <c r="R225" s="355" t="s">
        <v>3496</v>
      </c>
      <c r="S225" s="355" t="s">
        <v>3496</v>
      </c>
      <c r="T225" s="266">
        <v>0</v>
      </c>
      <c r="U225" s="266" t="s">
        <v>3497</v>
      </c>
    </row>
    <row r="226" spans="1:27" x14ac:dyDescent="0.25">
      <c r="A226" s="49">
        <v>12306</v>
      </c>
      <c r="B226" s="49" t="s">
        <v>338</v>
      </c>
      <c r="C226" s="49">
        <v>0</v>
      </c>
      <c r="D226" s="49">
        <v>0</v>
      </c>
      <c r="E226" s="354" t="s">
        <v>3494</v>
      </c>
      <c r="F226" s="354" t="s">
        <v>3498</v>
      </c>
      <c r="G226" s="355" t="s">
        <v>3499</v>
      </c>
      <c r="H226" s="355" t="s">
        <v>3495</v>
      </c>
      <c r="I226" s="355" t="s">
        <v>3495</v>
      </c>
      <c r="J226" s="355" t="s">
        <v>3495</v>
      </c>
      <c r="K226" s="355" t="s">
        <v>3495</v>
      </c>
      <c r="L226" s="355" t="s">
        <v>3495</v>
      </c>
      <c r="M226" s="355" t="s">
        <v>3495</v>
      </c>
      <c r="N226" s="355" t="s">
        <v>3495</v>
      </c>
      <c r="O226" s="355" t="s">
        <v>3495</v>
      </c>
      <c r="P226" s="355" t="s">
        <v>3495</v>
      </c>
      <c r="Q226" s="355" t="s">
        <v>3496</v>
      </c>
      <c r="R226" s="355" t="s">
        <v>3496</v>
      </c>
      <c r="S226" s="355" t="s">
        <v>3496</v>
      </c>
      <c r="T226" s="266">
        <v>0</v>
      </c>
      <c r="U226" s="266" t="s">
        <v>3497</v>
      </c>
      <c r="Z226" s="555" t="s">
        <v>7240</v>
      </c>
      <c r="AA226" s="555" t="s">
        <v>7261</v>
      </c>
    </row>
    <row r="227" spans="1:27" x14ac:dyDescent="0.25">
      <c r="A227" s="49">
        <v>12308</v>
      </c>
      <c r="B227" s="49" t="s">
        <v>339</v>
      </c>
      <c r="C227" s="49">
        <v>0</v>
      </c>
      <c r="D227" s="49">
        <v>0</v>
      </c>
      <c r="E227" s="354" t="s">
        <v>3494</v>
      </c>
      <c r="F227" s="354" t="s">
        <v>3498</v>
      </c>
      <c r="G227" s="355" t="s">
        <v>3499</v>
      </c>
      <c r="H227" s="355" t="s">
        <v>3495</v>
      </c>
      <c r="I227" s="355" t="s">
        <v>3495</v>
      </c>
      <c r="J227" s="355" t="s">
        <v>3495</v>
      </c>
      <c r="K227" s="355" t="s">
        <v>3495</v>
      </c>
      <c r="L227" s="355" t="s">
        <v>3495</v>
      </c>
      <c r="M227" s="355" t="s">
        <v>3495</v>
      </c>
      <c r="N227" s="355" t="s">
        <v>3495</v>
      </c>
      <c r="O227" s="355" t="s">
        <v>3495</v>
      </c>
      <c r="P227" s="355" t="s">
        <v>3495</v>
      </c>
      <c r="Q227" s="355" t="s">
        <v>3496</v>
      </c>
      <c r="R227" s="355" t="s">
        <v>3496</v>
      </c>
      <c r="S227" s="355" t="s">
        <v>3496</v>
      </c>
      <c r="T227" s="266">
        <v>0</v>
      </c>
      <c r="U227" s="266" t="s">
        <v>3497</v>
      </c>
      <c r="Z227" s="555" t="s">
        <v>7262</v>
      </c>
      <c r="AA227" s="555" t="s">
        <v>7261</v>
      </c>
    </row>
    <row r="228" spans="1:27" x14ac:dyDescent="0.25">
      <c r="A228" s="49">
        <v>12311</v>
      </c>
      <c r="B228" s="49" t="s">
        <v>340</v>
      </c>
      <c r="C228" s="49">
        <v>0</v>
      </c>
      <c r="D228" s="49">
        <v>0</v>
      </c>
      <c r="E228" s="354" t="s">
        <v>3494</v>
      </c>
      <c r="F228" s="354" t="s">
        <v>3498</v>
      </c>
      <c r="G228" s="355" t="s">
        <v>3499</v>
      </c>
      <c r="H228" s="355" t="s">
        <v>3495</v>
      </c>
      <c r="I228" s="355" t="s">
        <v>3495</v>
      </c>
      <c r="J228" s="355" t="s">
        <v>3495</v>
      </c>
      <c r="K228" s="355" t="s">
        <v>3495</v>
      </c>
      <c r="L228" s="355" t="s">
        <v>3495</v>
      </c>
      <c r="M228" s="355" t="s">
        <v>3495</v>
      </c>
      <c r="N228" s="355" t="s">
        <v>3495</v>
      </c>
      <c r="O228" s="355" t="s">
        <v>3495</v>
      </c>
      <c r="P228" s="355" t="s">
        <v>3495</v>
      </c>
      <c r="Q228" s="355" t="s">
        <v>3496</v>
      </c>
      <c r="R228" s="355" t="s">
        <v>3496</v>
      </c>
      <c r="S228" s="355" t="s">
        <v>3496</v>
      </c>
      <c r="T228" s="266">
        <v>0</v>
      </c>
      <c r="U228" s="266" t="s">
        <v>3497</v>
      </c>
      <c r="Z228" s="555" t="s">
        <v>7240</v>
      </c>
      <c r="AA228" s="672" t="s">
        <v>7156</v>
      </c>
    </row>
    <row r="229" spans="1:27" x14ac:dyDescent="0.25">
      <c r="A229" s="49">
        <v>12374</v>
      </c>
      <c r="B229" s="49" t="s">
        <v>341</v>
      </c>
      <c r="C229" s="49">
        <v>0</v>
      </c>
      <c r="D229" s="49">
        <v>0</v>
      </c>
      <c r="E229" s="354" t="s">
        <v>3494</v>
      </c>
      <c r="F229" s="354" t="s">
        <v>3498</v>
      </c>
      <c r="G229" s="355" t="s">
        <v>3499</v>
      </c>
      <c r="H229" s="355" t="s">
        <v>3495</v>
      </c>
      <c r="I229" s="355" t="s">
        <v>3495</v>
      </c>
      <c r="J229" s="355" t="s">
        <v>3495</v>
      </c>
      <c r="K229" s="355" t="s">
        <v>3495</v>
      </c>
      <c r="L229" s="355" t="s">
        <v>3495</v>
      </c>
      <c r="M229" s="355" t="s">
        <v>3495</v>
      </c>
      <c r="N229" s="355" t="s">
        <v>3495</v>
      </c>
      <c r="O229" s="355" t="s">
        <v>3495</v>
      </c>
      <c r="P229" s="355" t="s">
        <v>3495</v>
      </c>
      <c r="Q229" s="355" t="s">
        <v>3496</v>
      </c>
      <c r="R229" s="355" t="s">
        <v>3496</v>
      </c>
      <c r="S229" s="355" t="s">
        <v>3496</v>
      </c>
      <c r="T229" s="266">
        <v>0</v>
      </c>
      <c r="U229" s="266" t="s">
        <v>3497</v>
      </c>
    </row>
    <row r="230" spans="1:27" x14ac:dyDescent="0.25">
      <c r="A230" s="49">
        <v>12399</v>
      </c>
      <c r="B230" s="49" t="s">
        <v>3102</v>
      </c>
      <c r="C230" s="49">
        <v>0</v>
      </c>
      <c r="D230" s="49">
        <v>0</v>
      </c>
      <c r="E230" s="354" t="s">
        <v>3494</v>
      </c>
      <c r="F230" s="354" t="s">
        <v>3498</v>
      </c>
      <c r="G230" s="355" t="s">
        <v>3066</v>
      </c>
      <c r="H230" s="355" t="s">
        <v>3495</v>
      </c>
      <c r="I230" s="355" t="s">
        <v>3495</v>
      </c>
      <c r="J230" s="355" t="s">
        <v>3495</v>
      </c>
      <c r="K230" s="355" t="s">
        <v>3495</v>
      </c>
      <c r="L230" s="355" t="s">
        <v>3495</v>
      </c>
      <c r="M230" s="355" t="s">
        <v>3098</v>
      </c>
      <c r="N230" s="355" t="s">
        <v>3495</v>
      </c>
      <c r="O230" s="355" t="s">
        <v>3495</v>
      </c>
      <c r="P230" s="355" t="s">
        <v>3495</v>
      </c>
      <c r="Q230" s="355" t="s">
        <v>3496</v>
      </c>
      <c r="R230" s="355" t="s">
        <v>3496</v>
      </c>
      <c r="S230" s="355" t="s">
        <v>3496</v>
      </c>
      <c r="T230" s="266">
        <v>0</v>
      </c>
      <c r="U230" s="266" t="s">
        <v>3497</v>
      </c>
    </row>
    <row r="231" spans="1:27" x14ac:dyDescent="0.25">
      <c r="A231" s="49">
        <v>12435</v>
      </c>
      <c r="B231" s="49" t="s">
        <v>3103</v>
      </c>
      <c r="C231" s="49">
        <v>0</v>
      </c>
      <c r="D231" s="49">
        <v>0</v>
      </c>
      <c r="E231" s="354" t="s">
        <v>3494</v>
      </c>
      <c r="F231" s="354" t="s">
        <v>3498</v>
      </c>
      <c r="G231" s="355" t="s">
        <v>3066</v>
      </c>
      <c r="H231" s="355" t="s">
        <v>3495</v>
      </c>
      <c r="I231" s="355" t="s">
        <v>3495</v>
      </c>
      <c r="J231" s="355" t="s">
        <v>3495</v>
      </c>
      <c r="K231" s="355" t="s">
        <v>3068</v>
      </c>
      <c r="L231" s="355" t="s">
        <v>3495</v>
      </c>
      <c r="M231" s="355" t="s">
        <v>3097</v>
      </c>
      <c r="N231" s="355" t="s">
        <v>3094</v>
      </c>
      <c r="O231" s="355" t="s">
        <v>3495</v>
      </c>
      <c r="P231" s="355" t="s">
        <v>3495</v>
      </c>
      <c r="Q231" s="355" t="s">
        <v>3496</v>
      </c>
      <c r="R231" s="355" t="s">
        <v>3496</v>
      </c>
      <c r="S231" s="355" t="s">
        <v>3496</v>
      </c>
      <c r="T231" s="266">
        <v>0</v>
      </c>
      <c r="U231" s="266" t="s">
        <v>3497</v>
      </c>
      <c r="Z231" s="276" t="s">
        <v>7263</v>
      </c>
      <c r="AA231" s="672" t="s">
        <v>7156</v>
      </c>
    </row>
    <row r="232" spans="1:27" x14ac:dyDescent="0.25">
      <c r="A232" s="49">
        <v>12462</v>
      </c>
      <c r="B232" s="49" t="s">
        <v>342</v>
      </c>
      <c r="C232" s="49">
        <v>0</v>
      </c>
      <c r="D232" s="49">
        <v>0</v>
      </c>
      <c r="E232" s="354" t="s">
        <v>3494</v>
      </c>
      <c r="F232" s="354" t="s">
        <v>3498</v>
      </c>
      <c r="G232" s="355" t="s">
        <v>3499</v>
      </c>
      <c r="H232" s="355" t="s">
        <v>3495</v>
      </c>
      <c r="I232" s="355" t="s">
        <v>3495</v>
      </c>
      <c r="J232" s="355" t="s">
        <v>3495</v>
      </c>
      <c r="K232" s="355" t="s">
        <v>3495</v>
      </c>
      <c r="L232" s="355" t="s">
        <v>3495</v>
      </c>
      <c r="M232" s="355" t="s">
        <v>3495</v>
      </c>
      <c r="N232" s="355" t="s">
        <v>3495</v>
      </c>
      <c r="O232" s="355" t="s">
        <v>3495</v>
      </c>
      <c r="P232" s="355" t="s">
        <v>3495</v>
      </c>
      <c r="Q232" s="355" t="s">
        <v>3496</v>
      </c>
      <c r="R232" s="355" t="s">
        <v>3496</v>
      </c>
      <c r="S232" s="355" t="s">
        <v>3496</v>
      </c>
      <c r="T232" s="266">
        <v>0</v>
      </c>
      <c r="U232" s="266" t="s">
        <v>3497</v>
      </c>
      <c r="X232" t="s">
        <v>7188</v>
      </c>
      <c r="Z232" s="276" t="s">
        <v>7264</v>
      </c>
      <c r="AA232" s="555" t="s">
        <v>7261</v>
      </c>
    </row>
    <row r="233" spans="1:27" x14ac:dyDescent="0.25">
      <c r="A233" s="49">
        <v>12499</v>
      </c>
      <c r="B233" s="49" t="s">
        <v>343</v>
      </c>
      <c r="C233" s="49">
        <v>0</v>
      </c>
      <c r="D233" s="49">
        <v>0</v>
      </c>
      <c r="E233" s="354" t="s">
        <v>3494</v>
      </c>
      <c r="F233" s="354" t="s">
        <v>3498</v>
      </c>
      <c r="G233" s="355" t="s">
        <v>3499</v>
      </c>
      <c r="H233" s="355" t="s">
        <v>3495</v>
      </c>
      <c r="I233" s="355" t="s">
        <v>3495</v>
      </c>
      <c r="J233" s="355" t="s">
        <v>3495</v>
      </c>
      <c r="K233" s="355" t="s">
        <v>3495</v>
      </c>
      <c r="L233" s="355" t="s">
        <v>3495</v>
      </c>
      <c r="M233" s="355" t="s">
        <v>3495</v>
      </c>
      <c r="N233" s="355" t="s">
        <v>3495</v>
      </c>
      <c r="O233" s="355" t="s">
        <v>3495</v>
      </c>
      <c r="P233" s="355" t="s">
        <v>3495</v>
      </c>
      <c r="Q233" s="355" t="s">
        <v>3496</v>
      </c>
      <c r="R233" s="355" t="s">
        <v>3496</v>
      </c>
      <c r="S233" s="355" t="s">
        <v>3496</v>
      </c>
      <c r="T233" s="266">
        <v>0</v>
      </c>
      <c r="U233" s="266" t="s">
        <v>3497</v>
      </c>
    </row>
    <row r="234" spans="1:27" x14ac:dyDescent="0.25">
      <c r="A234" s="49">
        <v>12505</v>
      </c>
      <c r="B234" s="49" t="s">
        <v>3106</v>
      </c>
      <c r="C234" s="49">
        <v>0</v>
      </c>
      <c r="D234" s="49">
        <v>0</v>
      </c>
      <c r="E234" s="354" t="s">
        <v>3494</v>
      </c>
      <c r="F234" s="354" t="s">
        <v>3498</v>
      </c>
      <c r="G234" s="355" t="s">
        <v>3066</v>
      </c>
      <c r="H234" s="355" t="s">
        <v>3495</v>
      </c>
      <c r="I234" s="355" t="s">
        <v>3495</v>
      </c>
      <c r="J234" s="355" t="s">
        <v>3495</v>
      </c>
      <c r="K234" s="355" t="s">
        <v>3495</v>
      </c>
      <c r="L234" s="355" t="s">
        <v>3045</v>
      </c>
      <c r="M234" s="355" t="s">
        <v>3097</v>
      </c>
      <c r="N234" s="355" t="s">
        <v>3094</v>
      </c>
      <c r="O234" s="355" t="s">
        <v>3495</v>
      </c>
      <c r="P234" s="355" t="s">
        <v>3495</v>
      </c>
      <c r="Q234" s="355" t="s">
        <v>3496</v>
      </c>
      <c r="R234" s="355" t="s">
        <v>3496</v>
      </c>
      <c r="S234" s="355" t="s">
        <v>3496</v>
      </c>
      <c r="T234" s="266">
        <v>0</v>
      </c>
      <c r="U234" s="266" t="s">
        <v>3497</v>
      </c>
    </row>
    <row r="235" spans="1:27" x14ac:dyDescent="0.25">
      <c r="A235" s="49">
        <v>12515</v>
      </c>
      <c r="B235" s="49" t="s">
        <v>344</v>
      </c>
      <c r="C235" s="49">
        <v>0</v>
      </c>
      <c r="D235" s="49">
        <v>0</v>
      </c>
      <c r="E235" s="354" t="s">
        <v>3494</v>
      </c>
      <c r="F235" s="354" t="s">
        <v>3498</v>
      </c>
      <c r="G235" s="355" t="s">
        <v>3499</v>
      </c>
      <c r="H235" s="355" t="s">
        <v>3495</v>
      </c>
      <c r="I235" s="355" t="s">
        <v>3495</v>
      </c>
      <c r="J235" s="355" t="s">
        <v>3495</v>
      </c>
      <c r="K235" s="355" t="s">
        <v>3495</v>
      </c>
      <c r="L235" s="355" t="s">
        <v>3495</v>
      </c>
      <c r="M235" s="355" t="s">
        <v>3495</v>
      </c>
      <c r="N235" s="355" t="s">
        <v>3495</v>
      </c>
      <c r="O235" s="355" t="s">
        <v>3495</v>
      </c>
      <c r="P235" s="355" t="s">
        <v>3495</v>
      </c>
      <c r="Q235" s="355" t="s">
        <v>3496</v>
      </c>
      <c r="R235" s="355" t="s">
        <v>3496</v>
      </c>
      <c r="S235" s="355" t="s">
        <v>3496</v>
      </c>
      <c r="T235" s="266">
        <v>0</v>
      </c>
      <c r="U235" s="266" t="s">
        <v>3497</v>
      </c>
      <c r="Z235" s="276" t="s">
        <v>7239</v>
      </c>
      <c r="AA235" s="555" t="s">
        <v>7261</v>
      </c>
    </row>
    <row r="236" spans="1:27" x14ac:dyDescent="0.25">
      <c r="A236" s="49">
        <v>12610</v>
      </c>
      <c r="B236" s="49" t="s">
        <v>345</v>
      </c>
      <c r="C236" s="49">
        <v>0</v>
      </c>
      <c r="D236" s="49">
        <v>0</v>
      </c>
      <c r="E236" s="354" t="s">
        <v>3494</v>
      </c>
      <c r="F236" s="354" t="s">
        <v>3498</v>
      </c>
      <c r="G236" s="355" t="s">
        <v>3499</v>
      </c>
      <c r="H236" s="355" t="s">
        <v>3495</v>
      </c>
      <c r="I236" s="355" t="s">
        <v>3495</v>
      </c>
      <c r="J236" s="355" t="s">
        <v>3495</v>
      </c>
      <c r="K236" s="355" t="s">
        <v>3495</v>
      </c>
      <c r="L236" s="355" t="s">
        <v>3495</v>
      </c>
      <c r="M236" s="355" t="s">
        <v>3495</v>
      </c>
      <c r="N236" s="355" t="s">
        <v>3495</v>
      </c>
      <c r="O236" s="355" t="s">
        <v>3495</v>
      </c>
      <c r="P236" s="355" t="s">
        <v>3495</v>
      </c>
      <c r="Q236" s="355" t="s">
        <v>3496</v>
      </c>
      <c r="R236" s="355" t="s">
        <v>3496</v>
      </c>
      <c r="S236" s="355" t="s">
        <v>3496</v>
      </c>
      <c r="T236" s="266">
        <v>0</v>
      </c>
      <c r="U236" s="266" t="s">
        <v>3497</v>
      </c>
      <c r="Z236" s="276" t="s">
        <v>7240</v>
      </c>
      <c r="AA236" s="555" t="s">
        <v>7261</v>
      </c>
    </row>
    <row r="237" spans="1:27" x14ac:dyDescent="0.25">
      <c r="A237" s="49">
        <v>12624</v>
      </c>
      <c r="B237" s="49" t="s">
        <v>346</v>
      </c>
      <c r="C237" s="49">
        <v>0</v>
      </c>
      <c r="D237" s="49">
        <v>0</v>
      </c>
      <c r="E237" s="354" t="s">
        <v>3494</v>
      </c>
      <c r="F237" s="354" t="s">
        <v>3498</v>
      </c>
      <c r="G237" s="355" t="s">
        <v>3499</v>
      </c>
      <c r="H237" s="355" t="s">
        <v>3495</v>
      </c>
      <c r="I237" s="355" t="s">
        <v>3495</v>
      </c>
      <c r="J237" s="355" t="s">
        <v>3495</v>
      </c>
      <c r="K237" s="355" t="s">
        <v>3495</v>
      </c>
      <c r="L237" s="355" t="s">
        <v>3495</v>
      </c>
      <c r="M237" s="355" t="s">
        <v>3495</v>
      </c>
      <c r="N237" s="355" t="s">
        <v>3495</v>
      </c>
      <c r="O237" s="355" t="s">
        <v>3495</v>
      </c>
      <c r="P237" s="355" t="s">
        <v>3495</v>
      </c>
      <c r="Q237" s="355" t="s">
        <v>3496</v>
      </c>
      <c r="R237" s="355" t="s">
        <v>3496</v>
      </c>
      <c r="S237" s="355" t="s">
        <v>3496</v>
      </c>
      <c r="T237" s="266">
        <v>0</v>
      </c>
      <c r="U237" s="266" t="s">
        <v>3497</v>
      </c>
      <c r="Z237" s="276" t="s">
        <v>7265</v>
      </c>
      <c r="AA237" s="555" t="s">
        <v>7261</v>
      </c>
    </row>
    <row r="238" spans="1:27" x14ac:dyDescent="0.25">
      <c r="A238" s="49">
        <v>12657</v>
      </c>
      <c r="B238" s="49" t="s">
        <v>347</v>
      </c>
      <c r="C238" s="49">
        <v>0</v>
      </c>
      <c r="D238" s="49">
        <v>0</v>
      </c>
      <c r="E238" s="354" t="s">
        <v>3494</v>
      </c>
      <c r="F238" s="354" t="s">
        <v>3498</v>
      </c>
      <c r="G238" s="355" t="s">
        <v>3499</v>
      </c>
      <c r="H238" s="355" t="s">
        <v>3495</v>
      </c>
      <c r="I238" s="355" t="s">
        <v>3495</v>
      </c>
      <c r="J238" s="355" t="s">
        <v>3495</v>
      </c>
      <c r="K238" s="355" t="s">
        <v>3495</v>
      </c>
      <c r="L238" s="355" t="s">
        <v>3495</v>
      </c>
      <c r="M238" s="355" t="s">
        <v>3495</v>
      </c>
      <c r="N238" s="355" t="s">
        <v>3495</v>
      </c>
      <c r="O238" s="355" t="s">
        <v>3495</v>
      </c>
      <c r="P238" s="355" t="s">
        <v>3495</v>
      </c>
      <c r="Q238" s="355" t="s">
        <v>3496</v>
      </c>
      <c r="R238" s="355" t="s">
        <v>3496</v>
      </c>
      <c r="S238" s="355" t="s">
        <v>3496</v>
      </c>
      <c r="T238" s="266">
        <v>0</v>
      </c>
      <c r="U238" s="266" t="s">
        <v>3497</v>
      </c>
    </row>
    <row r="239" spans="1:27" x14ac:dyDescent="0.25">
      <c r="A239" s="49">
        <v>12680</v>
      </c>
      <c r="B239" s="49" t="s">
        <v>348</v>
      </c>
      <c r="C239" s="49">
        <v>0</v>
      </c>
      <c r="D239" s="49">
        <v>0</v>
      </c>
      <c r="E239" s="354" t="s">
        <v>3494</v>
      </c>
      <c r="F239" s="354" t="s">
        <v>3498</v>
      </c>
      <c r="G239" s="355" t="s">
        <v>3499</v>
      </c>
      <c r="H239" s="355" t="s">
        <v>3495</v>
      </c>
      <c r="I239" s="355" t="s">
        <v>3495</v>
      </c>
      <c r="J239" s="355" t="s">
        <v>3495</v>
      </c>
      <c r="K239" s="355" t="s">
        <v>3495</v>
      </c>
      <c r="L239" s="355" t="s">
        <v>3495</v>
      </c>
      <c r="M239" s="355" t="s">
        <v>3495</v>
      </c>
      <c r="N239" s="355" t="s">
        <v>3495</v>
      </c>
      <c r="O239" s="355" t="s">
        <v>3495</v>
      </c>
      <c r="P239" s="355" t="s">
        <v>3495</v>
      </c>
      <c r="Q239" s="355" t="s">
        <v>3496</v>
      </c>
      <c r="R239" s="355" t="s">
        <v>3496</v>
      </c>
      <c r="S239" s="355" t="s">
        <v>3496</v>
      </c>
      <c r="T239" s="266">
        <v>0</v>
      </c>
      <c r="U239" s="266" t="s">
        <v>3497</v>
      </c>
    </row>
    <row r="240" spans="1:27" x14ac:dyDescent="0.25">
      <c r="A240" s="49">
        <v>12690</v>
      </c>
      <c r="B240" s="49" t="s">
        <v>3104</v>
      </c>
      <c r="C240" s="49">
        <v>0</v>
      </c>
      <c r="D240" s="49">
        <v>0</v>
      </c>
      <c r="E240" s="354" t="s">
        <v>3494</v>
      </c>
      <c r="F240" s="354" t="s">
        <v>3498</v>
      </c>
      <c r="G240" s="355" t="s">
        <v>3066</v>
      </c>
      <c r="H240" s="355" t="s">
        <v>3495</v>
      </c>
      <c r="I240" s="355" t="s">
        <v>3495</v>
      </c>
      <c r="J240" s="355" t="s">
        <v>3495</v>
      </c>
      <c r="K240" s="355" t="s">
        <v>3495</v>
      </c>
      <c r="L240" s="355" t="s">
        <v>3495</v>
      </c>
      <c r="M240" s="355" t="s">
        <v>3495</v>
      </c>
      <c r="N240" s="355" t="s">
        <v>3495</v>
      </c>
      <c r="O240" s="355" t="s">
        <v>3105</v>
      </c>
      <c r="P240" s="355" t="s">
        <v>3495</v>
      </c>
      <c r="Q240" s="355" t="s">
        <v>3496</v>
      </c>
      <c r="R240" s="355" t="s">
        <v>3496</v>
      </c>
      <c r="S240" s="355" t="s">
        <v>3496</v>
      </c>
      <c r="T240" s="266">
        <v>0</v>
      </c>
      <c r="U240" s="266" t="s">
        <v>3497</v>
      </c>
      <c r="Z240" s="276" t="s">
        <v>7240</v>
      </c>
      <c r="AA240" s="555" t="s">
        <v>7261</v>
      </c>
    </row>
    <row r="241" spans="1:27" x14ac:dyDescent="0.25">
      <c r="A241" s="49">
        <v>12838</v>
      </c>
      <c r="B241" s="49" t="s">
        <v>349</v>
      </c>
      <c r="C241" s="49">
        <v>0</v>
      </c>
      <c r="D241" s="49">
        <v>0</v>
      </c>
      <c r="E241" s="354" t="s">
        <v>3494</v>
      </c>
      <c r="F241" s="354" t="s">
        <v>3498</v>
      </c>
      <c r="G241" s="355" t="s">
        <v>3499</v>
      </c>
      <c r="H241" s="355" t="s">
        <v>3495</v>
      </c>
      <c r="I241" s="355" t="s">
        <v>3495</v>
      </c>
      <c r="J241" s="355" t="s">
        <v>3495</v>
      </c>
      <c r="K241" s="355" t="s">
        <v>3495</v>
      </c>
      <c r="L241" s="355" t="s">
        <v>3495</v>
      </c>
      <c r="M241" s="355" t="s">
        <v>3495</v>
      </c>
      <c r="N241" s="355" t="s">
        <v>3495</v>
      </c>
      <c r="O241" s="355" t="s">
        <v>3495</v>
      </c>
      <c r="P241" s="355" t="s">
        <v>3495</v>
      </c>
      <c r="Q241" s="355" t="s">
        <v>3496</v>
      </c>
      <c r="R241" s="355" t="s">
        <v>3496</v>
      </c>
      <c r="S241" s="355" t="s">
        <v>3496</v>
      </c>
      <c r="T241" s="266">
        <v>0</v>
      </c>
      <c r="U241" s="266" t="s">
        <v>3497</v>
      </c>
      <c r="X241" t="s">
        <v>7188</v>
      </c>
      <c r="Z241" s="276" t="s">
        <v>7264</v>
      </c>
      <c r="AA241" s="555" t="s">
        <v>7261</v>
      </c>
    </row>
    <row r="242" spans="1:27" x14ac:dyDescent="0.25">
      <c r="A242" s="49">
        <v>13014</v>
      </c>
      <c r="B242" s="49" t="s">
        <v>350</v>
      </c>
      <c r="C242" s="49">
        <v>0</v>
      </c>
      <c r="D242" s="49">
        <v>0</v>
      </c>
      <c r="E242" s="354" t="s">
        <v>3494</v>
      </c>
      <c r="F242" s="354" t="s">
        <v>3498</v>
      </c>
      <c r="G242" s="355" t="s">
        <v>3499</v>
      </c>
      <c r="H242" s="355" t="s">
        <v>3495</v>
      </c>
      <c r="I242" s="355" t="s">
        <v>3495</v>
      </c>
      <c r="J242" s="355" t="s">
        <v>3495</v>
      </c>
      <c r="K242" s="355" t="s">
        <v>3495</v>
      </c>
      <c r="L242" s="355" t="s">
        <v>3495</v>
      </c>
      <c r="M242" s="355" t="s">
        <v>3495</v>
      </c>
      <c r="N242" s="355" t="s">
        <v>3495</v>
      </c>
      <c r="O242" s="355" t="s">
        <v>3495</v>
      </c>
      <c r="P242" s="355" t="s">
        <v>3495</v>
      </c>
      <c r="Q242" s="355" t="s">
        <v>3496</v>
      </c>
      <c r="R242" s="355" t="s">
        <v>3496</v>
      </c>
      <c r="S242" s="355" t="s">
        <v>3496</v>
      </c>
      <c r="T242" s="266">
        <v>0</v>
      </c>
      <c r="U242" s="266" t="s">
        <v>3497</v>
      </c>
      <c r="Z242" s="276" t="s">
        <v>7266</v>
      </c>
      <c r="AA242" s="555" t="s">
        <v>7261</v>
      </c>
    </row>
    <row r="243" spans="1:27" x14ac:dyDescent="0.25">
      <c r="A243" s="49">
        <v>13026</v>
      </c>
      <c r="B243" s="49" t="s">
        <v>351</v>
      </c>
      <c r="C243" s="49">
        <v>0</v>
      </c>
      <c r="D243" s="49">
        <v>0</v>
      </c>
      <c r="E243" s="354" t="s">
        <v>3494</v>
      </c>
      <c r="F243" s="354" t="s">
        <v>3498</v>
      </c>
      <c r="G243" s="355" t="s">
        <v>3499</v>
      </c>
      <c r="H243" s="355" t="s">
        <v>3495</v>
      </c>
      <c r="I243" s="355" t="s">
        <v>3495</v>
      </c>
      <c r="J243" s="355" t="s">
        <v>3495</v>
      </c>
      <c r="K243" s="355" t="s">
        <v>3495</v>
      </c>
      <c r="L243" s="355" t="s">
        <v>3495</v>
      </c>
      <c r="M243" s="355" t="s">
        <v>3495</v>
      </c>
      <c r="N243" s="355" t="s">
        <v>3495</v>
      </c>
      <c r="O243" s="355" t="s">
        <v>3495</v>
      </c>
      <c r="P243" s="355" t="s">
        <v>3495</v>
      </c>
      <c r="Q243" s="355" t="s">
        <v>3496</v>
      </c>
      <c r="R243" s="355" t="s">
        <v>3496</v>
      </c>
      <c r="S243" s="355" t="s">
        <v>3496</v>
      </c>
      <c r="T243" s="266">
        <v>0</v>
      </c>
      <c r="U243" s="266" t="s">
        <v>3497</v>
      </c>
      <c r="Z243" s="276" t="s">
        <v>7266</v>
      </c>
      <c r="AA243" s="555" t="s">
        <v>7261</v>
      </c>
    </row>
    <row r="244" spans="1:27" s="555" customFormat="1" x14ac:dyDescent="0.25">
      <c r="A244" s="49">
        <v>13031</v>
      </c>
      <c r="B244" s="49"/>
      <c r="C244" s="49"/>
      <c r="D244" s="49"/>
      <c r="E244" s="354"/>
      <c r="F244" s="354"/>
      <c r="G244" s="355"/>
      <c r="H244" s="355"/>
      <c r="I244" s="355"/>
      <c r="J244" s="355"/>
      <c r="K244" s="355"/>
      <c r="L244" s="355"/>
      <c r="M244" s="355"/>
      <c r="N244" s="355"/>
      <c r="O244" s="355"/>
      <c r="P244" s="355"/>
      <c r="Q244" s="355"/>
      <c r="R244" s="355"/>
      <c r="S244" s="355"/>
      <c r="X244" s="555" t="s">
        <v>7188</v>
      </c>
      <c r="Z244" s="276" t="s">
        <v>7259</v>
      </c>
      <c r="AA244" s="555" t="s">
        <v>7261</v>
      </c>
    </row>
    <row r="245" spans="1:27" x14ac:dyDescent="0.25">
      <c r="A245" s="49">
        <v>13029</v>
      </c>
      <c r="B245" s="49" t="s">
        <v>352</v>
      </c>
      <c r="C245" s="49">
        <v>0</v>
      </c>
      <c r="D245" s="49">
        <v>0</v>
      </c>
      <c r="E245" s="354" t="s">
        <v>3494</v>
      </c>
      <c r="F245" s="354" t="s">
        <v>3498</v>
      </c>
      <c r="G245" s="355" t="s">
        <v>3499</v>
      </c>
      <c r="H245" s="355" t="s">
        <v>3495</v>
      </c>
      <c r="I245" s="355" t="s">
        <v>3495</v>
      </c>
      <c r="J245" s="355" t="s">
        <v>3495</v>
      </c>
      <c r="K245" s="355" t="s">
        <v>3495</v>
      </c>
      <c r="L245" s="355" t="s">
        <v>3495</v>
      </c>
      <c r="M245" s="355" t="s">
        <v>3495</v>
      </c>
      <c r="N245" s="355" t="s">
        <v>3495</v>
      </c>
      <c r="O245" s="355" t="s">
        <v>3495</v>
      </c>
      <c r="P245" s="355" t="s">
        <v>3495</v>
      </c>
      <c r="Q245" s="355" t="s">
        <v>3496</v>
      </c>
      <c r="R245" s="355" t="s">
        <v>3496</v>
      </c>
      <c r="S245" s="355" t="s">
        <v>3496</v>
      </c>
      <c r="T245" s="266">
        <v>0</v>
      </c>
      <c r="U245" s="266" t="s">
        <v>3497</v>
      </c>
    </row>
    <row r="246" spans="1:27" x14ac:dyDescent="0.25">
      <c r="A246" s="49">
        <v>13043</v>
      </c>
      <c r="B246" s="49" t="s">
        <v>353</v>
      </c>
      <c r="C246" s="49">
        <v>0</v>
      </c>
      <c r="D246" s="49">
        <v>0</v>
      </c>
      <c r="E246" s="354" t="s">
        <v>3494</v>
      </c>
      <c r="F246" s="354" t="s">
        <v>3498</v>
      </c>
      <c r="G246" s="355" t="s">
        <v>3499</v>
      </c>
      <c r="H246" s="355" t="s">
        <v>3495</v>
      </c>
      <c r="I246" s="355" t="s">
        <v>3495</v>
      </c>
      <c r="J246" s="355" t="s">
        <v>3495</v>
      </c>
      <c r="K246" s="355" t="s">
        <v>3495</v>
      </c>
      <c r="L246" s="355" t="s">
        <v>3495</v>
      </c>
      <c r="M246" s="355" t="s">
        <v>3495</v>
      </c>
      <c r="N246" s="355" t="s">
        <v>3495</v>
      </c>
      <c r="O246" s="355" t="s">
        <v>3495</v>
      </c>
      <c r="P246" s="355" t="s">
        <v>3495</v>
      </c>
      <c r="Q246" s="355" t="s">
        <v>3496</v>
      </c>
      <c r="R246" s="355" t="s">
        <v>3496</v>
      </c>
      <c r="S246" s="355" t="s">
        <v>3496</v>
      </c>
      <c r="T246" s="266">
        <v>0</v>
      </c>
      <c r="U246" s="266" t="s">
        <v>3497</v>
      </c>
      <c r="Z246" s="555" t="s">
        <v>7232</v>
      </c>
      <c r="AA246" s="555" t="s">
        <v>7261</v>
      </c>
    </row>
    <row r="247" spans="1:27" x14ac:dyDescent="0.25">
      <c r="A247" s="49">
        <v>13053</v>
      </c>
      <c r="B247" s="49" t="s">
        <v>354</v>
      </c>
      <c r="C247" s="49">
        <v>0</v>
      </c>
      <c r="D247" s="49">
        <v>0</v>
      </c>
      <c r="E247" s="354" t="s">
        <v>3494</v>
      </c>
      <c r="F247" s="354" t="s">
        <v>3498</v>
      </c>
      <c r="G247" s="355" t="s">
        <v>3499</v>
      </c>
      <c r="H247" s="355" t="s">
        <v>3495</v>
      </c>
      <c r="I247" s="355" t="s">
        <v>3495</v>
      </c>
      <c r="J247" s="355" t="s">
        <v>3495</v>
      </c>
      <c r="K247" s="355" t="s">
        <v>3495</v>
      </c>
      <c r="L247" s="355" t="s">
        <v>3495</v>
      </c>
      <c r="M247" s="355" t="s">
        <v>3495</v>
      </c>
      <c r="N247" s="355" t="s">
        <v>3495</v>
      </c>
      <c r="O247" s="355" t="s">
        <v>3495</v>
      </c>
      <c r="P247" s="355" t="s">
        <v>3495</v>
      </c>
      <c r="Q247" s="355" t="s">
        <v>3496</v>
      </c>
      <c r="R247" s="355" t="s">
        <v>3496</v>
      </c>
      <c r="S247" s="355" t="s">
        <v>3496</v>
      </c>
      <c r="T247" s="266">
        <v>0</v>
      </c>
      <c r="U247" s="266" t="s">
        <v>3497</v>
      </c>
      <c r="Z247" s="555" t="s">
        <v>7178</v>
      </c>
      <c r="AA247" s="555" t="s">
        <v>7256</v>
      </c>
    </row>
    <row r="248" spans="1:27" x14ac:dyDescent="0.25">
      <c r="A248" s="49">
        <v>13056</v>
      </c>
      <c r="B248" s="49" t="s">
        <v>355</v>
      </c>
      <c r="C248" s="49">
        <v>0</v>
      </c>
      <c r="D248" s="49">
        <v>0</v>
      </c>
      <c r="E248" s="354" t="s">
        <v>3494</v>
      </c>
      <c r="F248" s="354" t="s">
        <v>3498</v>
      </c>
      <c r="G248" s="355" t="s">
        <v>3499</v>
      </c>
      <c r="H248" s="355" t="s">
        <v>3495</v>
      </c>
      <c r="I248" s="355" t="s">
        <v>3495</v>
      </c>
      <c r="J248" s="355" t="s">
        <v>3495</v>
      </c>
      <c r="K248" s="355" t="s">
        <v>3495</v>
      </c>
      <c r="L248" s="355" t="s">
        <v>3495</v>
      </c>
      <c r="M248" s="355" t="s">
        <v>3495</v>
      </c>
      <c r="N248" s="355" t="s">
        <v>3495</v>
      </c>
      <c r="O248" s="355" t="s">
        <v>3495</v>
      </c>
      <c r="P248" s="355" t="s">
        <v>3495</v>
      </c>
      <c r="Q248" s="355" t="s">
        <v>3496</v>
      </c>
      <c r="R248" s="355" t="s">
        <v>3496</v>
      </c>
      <c r="S248" s="355" t="s">
        <v>3496</v>
      </c>
      <c r="T248" s="266">
        <v>0</v>
      </c>
      <c r="U248" s="266" t="s">
        <v>3497</v>
      </c>
      <c r="Z248" s="276" t="s">
        <v>7266</v>
      </c>
      <c r="AA248" s="672" t="s">
        <v>7155</v>
      </c>
    </row>
    <row r="249" spans="1:27" x14ac:dyDescent="0.25">
      <c r="A249" s="49">
        <v>13059</v>
      </c>
      <c r="B249" s="49" t="s">
        <v>356</v>
      </c>
      <c r="C249" s="49">
        <v>0</v>
      </c>
      <c r="D249" s="49">
        <v>0</v>
      </c>
      <c r="E249" s="354" t="s">
        <v>3494</v>
      </c>
      <c r="F249" s="354" t="s">
        <v>3498</v>
      </c>
      <c r="G249" s="355" t="s">
        <v>3499</v>
      </c>
      <c r="H249" s="355" t="s">
        <v>3495</v>
      </c>
      <c r="I249" s="355" t="s">
        <v>3495</v>
      </c>
      <c r="J249" s="355" t="s">
        <v>3495</v>
      </c>
      <c r="K249" s="355" t="s">
        <v>3495</v>
      </c>
      <c r="L249" s="355" t="s">
        <v>3495</v>
      </c>
      <c r="M249" s="355" t="s">
        <v>3495</v>
      </c>
      <c r="N249" s="355" t="s">
        <v>3495</v>
      </c>
      <c r="O249" s="355" t="s">
        <v>3495</v>
      </c>
      <c r="P249" s="355" t="s">
        <v>3495</v>
      </c>
      <c r="Q249" s="355" t="s">
        <v>3496</v>
      </c>
      <c r="R249" s="355" t="s">
        <v>3496</v>
      </c>
      <c r="S249" s="355" t="s">
        <v>3496</v>
      </c>
      <c r="T249" s="266">
        <v>0</v>
      </c>
      <c r="U249" s="266" t="s">
        <v>3497</v>
      </c>
      <c r="Z249" s="276" t="s">
        <v>7252</v>
      </c>
      <c r="AA249" s="672" t="s">
        <v>7155</v>
      </c>
    </row>
    <row r="250" spans="1:27" x14ac:dyDescent="0.25">
      <c r="A250" s="49">
        <v>13062</v>
      </c>
      <c r="B250" s="49" t="s">
        <v>357</v>
      </c>
      <c r="C250" s="49">
        <v>0</v>
      </c>
      <c r="D250" s="49">
        <v>0</v>
      </c>
      <c r="E250" s="354" t="s">
        <v>3494</v>
      </c>
      <c r="F250" s="354" t="s">
        <v>3498</v>
      </c>
      <c r="G250" s="355" t="s">
        <v>3499</v>
      </c>
      <c r="H250" s="355" t="s">
        <v>3495</v>
      </c>
      <c r="I250" s="355" t="s">
        <v>3495</v>
      </c>
      <c r="J250" s="355" t="s">
        <v>3495</v>
      </c>
      <c r="K250" s="355" t="s">
        <v>3495</v>
      </c>
      <c r="L250" s="355" t="s">
        <v>3495</v>
      </c>
      <c r="M250" s="355" t="s">
        <v>3495</v>
      </c>
      <c r="N250" s="355" t="s">
        <v>3495</v>
      </c>
      <c r="O250" s="355" t="s">
        <v>3495</v>
      </c>
      <c r="P250" s="355" t="s">
        <v>3495</v>
      </c>
      <c r="Q250" s="355" t="s">
        <v>3496</v>
      </c>
      <c r="R250" s="355" t="s">
        <v>3496</v>
      </c>
      <c r="S250" s="355" t="s">
        <v>3496</v>
      </c>
      <c r="T250" s="266">
        <v>0</v>
      </c>
      <c r="U250" s="266" t="s">
        <v>3497</v>
      </c>
    </row>
    <row r="251" spans="1:27" x14ac:dyDescent="0.25">
      <c r="A251" s="49">
        <v>13072</v>
      </c>
      <c r="B251" s="49" t="s">
        <v>358</v>
      </c>
      <c r="C251" s="49">
        <v>0</v>
      </c>
      <c r="D251" s="49">
        <v>0</v>
      </c>
      <c r="E251" s="354" t="s">
        <v>3494</v>
      </c>
      <c r="F251" s="354" t="s">
        <v>3498</v>
      </c>
      <c r="G251" s="355" t="s">
        <v>3499</v>
      </c>
      <c r="H251" s="355" t="s">
        <v>3495</v>
      </c>
      <c r="I251" s="355" t="s">
        <v>3495</v>
      </c>
      <c r="J251" s="355" t="s">
        <v>3495</v>
      </c>
      <c r="K251" s="355" t="s">
        <v>3495</v>
      </c>
      <c r="L251" s="355" t="s">
        <v>3495</v>
      </c>
      <c r="M251" s="355" t="s">
        <v>3495</v>
      </c>
      <c r="N251" s="355" t="s">
        <v>3495</v>
      </c>
      <c r="O251" s="355" t="s">
        <v>3495</v>
      </c>
      <c r="P251" s="355" t="s">
        <v>3495</v>
      </c>
      <c r="Q251" s="355" t="s">
        <v>3496</v>
      </c>
      <c r="R251" s="355" t="s">
        <v>3496</v>
      </c>
      <c r="S251" s="355" t="s">
        <v>3496</v>
      </c>
      <c r="T251" s="266">
        <v>0</v>
      </c>
      <c r="U251" s="266" t="s">
        <v>3497</v>
      </c>
      <c r="Z251" s="276" t="s">
        <v>7267</v>
      </c>
      <c r="AA251" s="672" t="s">
        <v>7155</v>
      </c>
    </row>
    <row r="252" spans="1:27" x14ac:dyDescent="0.25">
      <c r="A252" s="49">
        <v>13073</v>
      </c>
      <c r="B252" s="49" t="s">
        <v>359</v>
      </c>
      <c r="C252" s="49">
        <v>0</v>
      </c>
      <c r="D252" s="49">
        <v>0</v>
      </c>
      <c r="E252" s="354" t="s">
        <v>3494</v>
      </c>
      <c r="F252" s="354" t="s">
        <v>3498</v>
      </c>
      <c r="G252" s="355" t="s">
        <v>3499</v>
      </c>
      <c r="H252" s="355" t="s">
        <v>3495</v>
      </c>
      <c r="I252" s="355" t="s">
        <v>3495</v>
      </c>
      <c r="J252" s="355" t="s">
        <v>3495</v>
      </c>
      <c r="K252" s="355" t="s">
        <v>3495</v>
      </c>
      <c r="L252" s="355" t="s">
        <v>3495</v>
      </c>
      <c r="M252" s="355" t="s">
        <v>3495</v>
      </c>
      <c r="N252" s="355" t="s">
        <v>3495</v>
      </c>
      <c r="O252" s="355" t="s">
        <v>3495</v>
      </c>
      <c r="P252" s="355" t="s">
        <v>3495</v>
      </c>
      <c r="Q252" s="355" t="s">
        <v>3496</v>
      </c>
      <c r="R252" s="355" t="s">
        <v>3496</v>
      </c>
      <c r="S252" s="355" t="s">
        <v>3496</v>
      </c>
      <c r="T252" s="266">
        <v>0</v>
      </c>
      <c r="U252" s="266" t="s">
        <v>3497</v>
      </c>
    </row>
    <row r="253" spans="1:27" x14ac:dyDescent="0.25">
      <c r="A253" s="49">
        <v>13076</v>
      </c>
      <c r="B253" s="49" t="s">
        <v>360</v>
      </c>
      <c r="C253" s="49">
        <v>0</v>
      </c>
      <c r="D253" s="49">
        <v>0</v>
      </c>
      <c r="E253" s="354" t="s">
        <v>3494</v>
      </c>
      <c r="F253" s="354" t="s">
        <v>3498</v>
      </c>
      <c r="G253" s="355" t="s">
        <v>3499</v>
      </c>
      <c r="H253" s="355" t="s">
        <v>3495</v>
      </c>
      <c r="I253" s="355" t="s">
        <v>3495</v>
      </c>
      <c r="J253" s="355" t="s">
        <v>3495</v>
      </c>
      <c r="K253" s="355" t="s">
        <v>3495</v>
      </c>
      <c r="L253" s="355" t="s">
        <v>3495</v>
      </c>
      <c r="M253" s="355" t="s">
        <v>3495</v>
      </c>
      <c r="N253" s="355" t="s">
        <v>3495</v>
      </c>
      <c r="O253" s="355" t="s">
        <v>3495</v>
      </c>
      <c r="P253" s="355" t="s">
        <v>3495</v>
      </c>
      <c r="Q253" s="355" t="s">
        <v>3496</v>
      </c>
      <c r="R253" s="355" t="s">
        <v>3496</v>
      </c>
      <c r="S253" s="355" t="s">
        <v>3496</v>
      </c>
      <c r="T253" s="266">
        <v>0</v>
      </c>
      <c r="U253" s="266" t="s">
        <v>3497</v>
      </c>
      <c r="Z253" s="276" t="s">
        <v>7270</v>
      </c>
      <c r="AA253" s="672" t="s">
        <v>7155</v>
      </c>
    </row>
    <row r="254" spans="1:27" x14ac:dyDescent="0.25">
      <c r="A254" s="49">
        <v>13077</v>
      </c>
      <c r="B254" s="49" t="s">
        <v>361</v>
      </c>
      <c r="C254" s="49">
        <v>0</v>
      </c>
      <c r="D254" s="49">
        <v>0</v>
      </c>
      <c r="E254" s="354" t="s">
        <v>3494</v>
      </c>
      <c r="F254" s="354" t="s">
        <v>3498</v>
      </c>
      <c r="G254" s="355" t="s">
        <v>3499</v>
      </c>
      <c r="H254" s="355" t="s">
        <v>3495</v>
      </c>
      <c r="I254" s="355" t="s">
        <v>3495</v>
      </c>
      <c r="J254" s="355" t="s">
        <v>3495</v>
      </c>
      <c r="K254" s="355" t="s">
        <v>3495</v>
      </c>
      <c r="L254" s="355" t="s">
        <v>3495</v>
      </c>
      <c r="M254" s="355" t="s">
        <v>3495</v>
      </c>
      <c r="N254" s="355" t="s">
        <v>3495</v>
      </c>
      <c r="O254" s="355" t="s">
        <v>3495</v>
      </c>
      <c r="P254" s="355" t="s">
        <v>3495</v>
      </c>
      <c r="Q254" s="355" t="s">
        <v>3496</v>
      </c>
      <c r="R254" s="355" t="s">
        <v>3496</v>
      </c>
      <c r="S254" s="355" t="s">
        <v>3496</v>
      </c>
      <c r="T254" s="266">
        <v>0</v>
      </c>
      <c r="U254" s="266" t="s">
        <v>3497</v>
      </c>
    </row>
    <row r="255" spans="1:27" x14ac:dyDescent="0.25">
      <c r="A255" s="49">
        <v>13087</v>
      </c>
      <c r="B255" s="49" t="s">
        <v>362</v>
      </c>
      <c r="C255" s="49">
        <v>0</v>
      </c>
      <c r="D255" s="49">
        <v>0</v>
      </c>
      <c r="E255" s="354" t="s">
        <v>3494</v>
      </c>
      <c r="F255" s="354" t="s">
        <v>3498</v>
      </c>
      <c r="G255" s="355" t="s">
        <v>3499</v>
      </c>
      <c r="H255" s="355" t="s">
        <v>3495</v>
      </c>
      <c r="I255" s="355" t="s">
        <v>3495</v>
      </c>
      <c r="J255" s="355" t="s">
        <v>3495</v>
      </c>
      <c r="K255" s="355" t="s">
        <v>3495</v>
      </c>
      <c r="L255" s="355" t="s">
        <v>3495</v>
      </c>
      <c r="M255" s="355" t="s">
        <v>3495</v>
      </c>
      <c r="N255" s="355" t="s">
        <v>3495</v>
      </c>
      <c r="O255" s="355" t="s">
        <v>3495</v>
      </c>
      <c r="P255" s="355" t="s">
        <v>3495</v>
      </c>
      <c r="Q255" s="355" t="s">
        <v>3496</v>
      </c>
      <c r="R255" s="355" t="s">
        <v>3496</v>
      </c>
      <c r="S255" s="355" t="s">
        <v>3496</v>
      </c>
      <c r="T255" s="266">
        <v>0</v>
      </c>
      <c r="U255" s="266" t="s">
        <v>3497</v>
      </c>
      <c r="V255">
        <v>390</v>
      </c>
      <c r="Z255" s="555" t="s">
        <v>7271</v>
      </c>
      <c r="AA255" s="672" t="s">
        <v>7155</v>
      </c>
    </row>
    <row r="256" spans="1:27" x14ac:dyDescent="0.25">
      <c r="A256" s="49">
        <v>13088</v>
      </c>
      <c r="B256" s="49" t="s">
        <v>363</v>
      </c>
      <c r="C256" s="49">
        <v>0</v>
      </c>
      <c r="D256" s="49">
        <v>0</v>
      </c>
      <c r="E256" s="354" t="s">
        <v>3494</v>
      </c>
      <c r="F256" s="354" t="s">
        <v>3498</v>
      </c>
      <c r="G256" s="355" t="s">
        <v>3499</v>
      </c>
      <c r="H256" s="355" t="s">
        <v>3495</v>
      </c>
      <c r="I256" s="355" t="s">
        <v>3495</v>
      </c>
      <c r="J256" s="355" t="s">
        <v>3495</v>
      </c>
      <c r="K256" s="355" t="s">
        <v>3495</v>
      </c>
      <c r="L256" s="355" t="s">
        <v>3495</v>
      </c>
      <c r="M256" s="355" t="s">
        <v>3495</v>
      </c>
      <c r="N256" s="355" t="s">
        <v>3495</v>
      </c>
      <c r="O256" s="355" t="s">
        <v>3495</v>
      </c>
      <c r="P256" s="355" t="s">
        <v>3495</v>
      </c>
      <c r="Q256" s="355" t="s">
        <v>3496</v>
      </c>
      <c r="R256" s="355" t="s">
        <v>3496</v>
      </c>
      <c r="S256" s="355" t="s">
        <v>3496</v>
      </c>
      <c r="T256" s="266">
        <v>0</v>
      </c>
      <c r="U256" s="266" t="s">
        <v>3497</v>
      </c>
      <c r="Z256" s="276" t="s">
        <v>7266</v>
      </c>
      <c r="AA256" s="672" t="s">
        <v>7155</v>
      </c>
    </row>
    <row r="257" spans="1:27" x14ac:dyDescent="0.25">
      <c r="A257" s="49">
        <v>13090</v>
      </c>
      <c r="B257" s="49" t="s">
        <v>364</v>
      </c>
      <c r="C257" s="49">
        <v>0</v>
      </c>
      <c r="D257" s="49">
        <v>0</v>
      </c>
      <c r="E257" s="354" t="s">
        <v>3494</v>
      </c>
      <c r="F257" s="354" t="s">
        <v>3498</v>
      </c>
      <c r="G257" s="355" t="s">
        <v>3499</v>
      </c>
      <c r="H257" s="355" t="s">
        <v>3495</v>
      </c>
      <c r="I257" s="355" t="s">
        <v>3495</v>
      </c>
      <c r="J257" s="355" t="s">
        <v>3495</v>
      </c>
      <c r="K257" s="355" t="s">
        <v>3495</v>
      </c>
      <c r="L257" s="355" t="s">
        <v>3495</v>
      </c>
      <c r="M257" s="355" t="s">
        <v>3495</v>
      </c>
      <c r="N257" s="355" t="s">
        <v>3495</v>
      </c>
      <c r="O257" s="355" t="s">
        <v>3495</v>
      </c>
      <c r="P257" s="355" t="s">
        <v>3495</v>
      </c>
      <c r="Q257" s="355" t="s">
        <v>3496</v>
      </c>
      <c r="R257" s="355" t="s">
        <v>3496</v>
      </c>
      <c r="S257" s="355" t="s">
        <v>3496</v>
      </c>
      <c r="T257" s="266">
        <v>0</v>
      </c>
      <c r="U257" s="266" t="s">
        <v>3497</v>
      </c>
      <c r="V257">
        <v>360</v>
      </c>
    </row>
    <row r="258" spans="1:27" x14ac:dyDescent="0.25">
      <c r="A258" s="49">
        <v>13091</v>
      </c>
      <c r="B258" s="49" t="s">
        <v>365</v>
      </c>
      <c r="C258" s="49">
        <v>0</v>
      </c>
      <c r="D258" s="49">
        <v>0</v>
      </c>
      <c r="E258" s="354" t="s">
        <v>3494</v>
      </c>
      <c r="F258" s="354" t="s">
        <v>3498</v>
      </c>
      <c r="G258" s="355" t="s">
        <v>3499</v>
      </c>
      <c r="H258" s="355" t="s">
        <v>3495</v>
      </c>
      <c r="I258" s="355" t="s">
        <v>3495</v>
      </c>
      <c r="J258" s="355" t="s">
        <v>3495</v>
      </c>
      <c r="K258" s="355" t="s">
        <v>3495</v>
      </c>
      <c r="L258" s="355" t="s">
        <v>3495</v>
      </c>
      <c r="M258" s="355" t="s">
        <v>3495</v>
      </c>
      <c r="N258" s="355" t="s">
        <v>3495</v>
      </c>
      <c r="O258" s="355" t="s">
        <v>3495</v>
      </c>
      <c r="P258" s="355" t="s">
        <v>3495</v>
      </c>
      <c r="Q258" s="355" t="s">
        <v>3496</v>
      </c>
      <c r="R258" s="355" t="s">
        <v>3496</v>
      </c>
      <c r="S258" s="355" t="s">
        <v>3496</v>
      </c>
      <c r="T258" s="266">
        <v>0</v>
      </c>
      <c r="U258" s="266" t="s">
        <v>3497</v>
      </c>
    </row>
    <row r="259" spans="1:27" x14ac:dyDescent="0.25">
      <c r="A259" s="49">
        <v>13095</v>
      </c>
      <c r="B259" s="49" t="s">
        <v>366</v>
      </c>
      <c r="C259" s="49">
        <v>0</v>
      </c>
      <c r="D259" s="49">
        <v>0</v>
      </c>
      <c r="E259" s="354" t="s">
        <v>3494</v>
      </c>
      <c r="F259" s="354" t="s">
        <v>3498</v>
      </c>
      <c r="G259" s="355" t="s">
        <v>3499</v>
      </c>
      <c r="H259" s="355" t="s">
        <v>3495</v>
      </c>
      <c r="I259" s="355" t="s">
        <v>3495</v>
      </c>
      <c r="J259" s="355" t="s">
        <v>3495</v>
      </c>
      <c r="K259" s="355" t="s">
        <v>3495</v>
      </c>
      <c r="L259" s="355" t="s">
        <v>3495</v>
      </c>
      <c r="M259" s="355" t="s">
        <v>3495</v>
      </c>
      <c r="N259" s="355" t="s">
        <v>3495</v>
      </c>
      <c r="O259" s="355" t="s">
        <v>3495</v>
      </c>
      <c r="P259" s="355" t="s">
        <v>3495</v>
      </c>
      <c r="Q259" s="355" t="s">
        <v>3496</v>
      </c>
      <c r="R259" s="355" t="s">
        <v>3496</v>
      </c>
      <c r="S259" s="355" t="s">
        <v>3496</v>
      </c>
      <c r="T259" s="266">
        <v>0</v>
      </c>
      <c r="U259" s="266" t="s">
        <v>3497</v>
      </c>
    </row>
    <row r="260" spans="1:27" x14ac:dyDescent="0.25">
      <c r="A260" s="49">
        <v>13114</v>
      </c>
      <c r="B260" s="49" t="s">
        <v>367</v>
      </c>
      <c r="C260" s="49">
        <v>0</v>
      </c>
      <c r="D260" s="49">
        <v>0</v>
      </c>
      <c r="E260" s="354" t="s">
        <v>3494</v>
      </c>
      <c r="F260" s="354" t="s">
        <v>3498</v>
      </c>
      <c r="G260" s="355" t="s">
        <v>3499</v>
      </c>
      <c r="H260" s="355" t="s">
        <v>3495</v>
      </c>
      <c r="I260" s="355" t="s">
        <v>3495</v>
      </c>
      <c r="J260" s="355" t="s">
        <v>3495</v>
      </c>
      <c r="K260" s="355" t="s">
        <v>3495</v>
      </c>
      <c r="L260" s="355" t="s">
        <v>3495</v>
      </c>
      <c r="M260" s="355" t="s">
        <v>3495</v>
      </c>
      <c r="N260" s="355" t="s">
        <v>3495</v>
      </c>
      <c r="O260" s="355" t="s">
        <v>3495</v>
      </c>
      <c r="P260" s="355" t="s">
        <v>3495</v>
      </c>
      <c r="Q260" s="355" t="s">
        <v>3496</v>
      </c>
      <c r="R260" s="355" t="s">
        <v>3496</v>
      </c>
      <c r="S260" s="355" t="s">
        <v>3496</v>
      </c>
      <c r="T260" s="266">
        <v>0</v>
      </c>
      <c r="U260" s="266" t="s">
        <v>3497</v>
      </c>
    </row>
    <row r="261" spans="1:27" x14ac:dyDescent="0.25">
      <c r="A261" s="49">
        <v>13135</v>
      </c>
      <c r="B261" s="49" t="s">
        <v>368</v>
      </c>
      <c r="C261" s="49">
        <v>0</v>
      </c>
      <c r="D261" s="49">
        <v>0</v>
      </c>
      <c r="E261" s="354" t="s">
        <v>3494</v>
      </c>
      <c r="F261" s="354" t="s">
        <v>3498</v>
      </c>
      <c r="G261" s="355" t="s">
        <v>3499</v>
      </c>
      <c r="H261" s="355" t="s">
        <v>3495</v>
      </c>
      <c r="I261" s="355" t="s">
        <v>3495</v>
      </c>
      <c r="J261" s="355" t="s">
        <v>3495</v>
      </c>
      <c r="K261" s="355" t="s">
        <v>3495</v>
      </c>
      <c r="L261" s="355" t="s">
        <v>3495</v>
      </c>
      <c r="M261" s="355" t="s">
        <v>3495</v>
      </c>
      <c r="N261" s="355" t="s">
        <v>3495</v>
      </c>
      <c r="O261" s="355" t="s">
        <v>3495</v>
      </c>
      <c r="P261" s="355" t="s">
        <v>3495</v>
      </c>
      <c r="Q261" s="355" t="s">
        <v>3496</v>
      </c>
      <c r="R261" s="355" t="s">
        <v>3496</v>
      </c>
      <c r="S261" s="355" t="s">
        <v>3496</v>
      </c>
      <c r="T261" s="266">
        <v>0</v>
      </c>
      <c r="U261" s="266" t="s">
        <v>3497</v>
      </c>
    </row>
    <row r="262" spans="1:27" x14ac:dyDescent="0.25">
      <c r="A262" s="49">
        <v>13158</v>
      </c>
      <c r="B262" s="49" t="s">
        <v>369</v>
      </c>
      <c r="C262" s="49">
        <v>0</v>
      </c>
      <c r="D262" s="49">
        <v>0</v>
      </c>
      <c r="E262" s="354" t="s">
        <v>3494</v>
      </c>
      <c r="F262" s="354" t="s">
        <v>3498</v>
      </c>
      <c r="G262" s="355" t="s">
        <v>3499</v>
      </c>
      <c r="H262" s="355" t="s">
        <v>3495</v>
      </c>
      <c r="I262" s="355" t="s">
        <v>3495</v>
      </c>
      <c r="J262" s="355" t="s">
        <v>3495</v>
      </c>
      <c r="K262" s="355" t="s">
        <v>3495</v>
      </c>
      <c r="L262" s="355" t="s">
        <v>3495</v>
      </c>
      <c r="M262" s="355" t="s">
        <v>3495</v>
      </c>
      <c r="N262" s="355" t="s">
        <v>3495</v>
      </c>
      <c r="O262" s="355" t="s">
        <v>3495</v>
      </c>
      <c r="P262" s="355" t="s">
        <v>3495</v>
      </c>
      <c r="Q262" s="355" t="s">
        <v>3496</v>
      </c>
      <c r="R262" s="355" t="s">
        <v>3496</v>
      </c>
      <c r="S262" s="355" t="s">
        <v>3496</v>
      </c>
      <c r="T262" s="266">
        <v>0</v>
      </c>
      <c r="U262" s="266" t="s">
        <v>3497</v>
      </c>
    </row>
    <row r="263" spans="1:27" x14ac:dyDescent="0.25">
      <c r="A263" s="49">
        <v>13176</v>
      </c>
      <c r="B263" s="49" t="s">
        <v>370</v>
      </c>
      <c r="C263" s="49">
        <v>0</v>
      </c>
      <c r="D263" s="49">
        <v>0</v>
      </c>
      <c r="E263" s="354" t="s">
        <v>3494</v>
      </c>
      <c r="F263" s="354" t="s">
        <v>3498</v>
      </c>
      <c r="G263" s="355" t="s">
        <v>3499</v>
      </c>
      <c r="H263" s="355" t="s">
        <v>3495</v>
      </c>
      <c r="I263" s="355" t="s">
        <v>3495</v>
      </c>
      <c r="J263" s="355" t="s">
        <v>3495</v>
      </c>
      <c r="K263" s="355" t="s">
        <v>3495</v>
      </c>
      <c r="L263" s="355" t="s">
        <v>3495</v>
      </c>
      <c r="M263" s="355" t="s">
        <v>3495</v>
      </c>
      <c r="N263" s="355" t="s">
        <v>3495</v>
      </c>
      <c r="O263" s="355" t="s">
        <v>3495</v>
      </c>
      <c r="P263" s="355" t="s">
        <v>3495</v>
      </c>
      <c r="Q263" s="355" t="s">
        <v>3496</v>
      </c>
      <c r="R263" s="355" t="s">
        <v>3496</v>
      </c>
      <c r="S263" s="355" t="s">
        <v>3496</v>
      </c>
      <c r="T263" s="266">
        <v>0</v>
      </c>
      <c r="U263" s="266" t="s">
        <v>3497</v>
      </c>
      <c r="X263" t="s">
        <v>7188</v>
      </c>
      <c r="Z263" s="555" t="s">
        <v>7180</v>
      </c>
      <c r="AA263" s="672" t="s">
        <v>7155</v>
      </c>
    </row>
    <row r="264" spans="1:27" x14ac:dyDescent="0.25">
      <c r="A264" s="49">
        <v>13186</v>
      </c>
      <c r="B264" s="49" t="s">
        <v>371</v>
      </c>
      <c r="C264" s="49">
        <v>0</v>
      </c>
      <c r="D264" s="49">
        <v>0</v>
      </c>
      <c r="E264" s="354" t="s">
        <v>3494</v>
      </c>
      <c r="F264" s="354" t="s">
        <v>3498</v>
      </c>
      <c r="G264" s="355" t="s">
        <v>3499</v>
      </c>
      <c r="H264" s="355" t="s">
        <v>3495</v>
      </c>
      <c r="I264" s="355" t="s">
        <v>3495</v>
      </c>
      <c r="J264" s="355" t="s">
        <v>3495</v>
      </c>
      <c r="K264" s="355" t="s">
        <v>3495</v>
      </c>
      <c r="L264" s="355" t="s">
        <v>3495</v>
      </c>
      <c r="M264" s="355" t="s">
        <v>3495</v>
      </c>
      <c r="N264" s="355" t="s">
        <v>3495</v>
      </c>
      <c r="O264" s="355" t="s">
        <v>3495</v>
      </c>
      <c r="P264" s="355" t="s">
        <v>3495</v>
      </c>
      <c r="Q264" s="355" t="s">
        <v>3496</v>
      </c>
      <c r="R264" s="355" t="s">
        <v>3496</v>
      </c>
      <c r="S264" s="355" t="s">
        <v>3496</v>
      </c>
      <c r="T264" s="266">
        <v>0</v>
      </c>
      <c r="U264" s="266" t="s">
        <v>3497</v>
      </c>
      <c r="Z264" s="555" t="s">
        <v>7179</v>
      </c>
      <c r="AA264" s="672" t="s">
        <v>7155</v>
      </c>
    </row>
    <row r="265" spans="1:27" x14ac:dyDescent="0.25">
      <c r="A265" s="49">
        <v>13187</v>
      </c>
      <c r="B265" s="49" t="s">
        <v>372</v>
      </c>
      <c r="C265" s="49">
        <v>0</v>
      </c>
      <c r="D265" s="49">
        <v>0</v>
      </c>
      <c r="E265" s="354" t="s">
        <v>3494</v>
      </c>
      <c r="F265" s="354" t="s">
        <v>3498</v>
      </c>
      <c r="G265" s="355" t="s">
        <v>3499</v>
      </c>
      <c r="H265" s="355" t="s">
        <v>3495</v>
      </c>
      <c r="I265" s="355" t="s">
        <v>3495</v>
      </c>
      <c r="J265" s="355" t="s">
        <v>3495</v>
      </c>
      <c r="K265" s="355" t="s">
        <v>3495</v>
      </c>
      <c r="L265" s="355" t="s">
        <v>3495</v>
      </c>
      <c r="M265" s="355" t="s">
        <v>3495</v>
      </c>
      <c r="N265" s="355" t="s">
        <v>3495</v>
      </c>
      <c r="O265" s="355" t="s">
        <v>3495</v>
      </c>
      <c r="P265" s="355" t="s">
        <v>3495</v>
      </c>
      <c r="Q265" s="355" t="s">
        <v>3496</v>
      </c>
      <c r="R265" s="355" t="s">
        <v>3496</v>
      </c>
      <c r="S265" s="355" t="s">
        <v>3496</v>
      </c>
      <c r="T265" s="266">
        <v>0</v>
      </c>
      <c r="U265" s="266" t="s">
        <v>3497</v>
      </c>
    </row>
    <row r="266" spans="1:27" x14ac:dyDescent="0.25">
      <c r="A266" s="49">
        <v>13199</v>
      </c>
      <c r="B266" s="49" t="s">
        <v>373</v>
      </c>
      <c r="C266" s="49">
        <v>0</v>
      </c>
      <c r="D266" s="49">
        <v>0</v>
      </c>
      <c r="E266" s="354" t="s">
        <v>3494</v>
      </c>
      <c r="F266" s="354" t="s">
        <v>3498</v>
      </c>
      <c r="G266" s="355" t="s">
        <v>3499</v>
      </c>
      <c r="H266" s="355" t="s">
        <v>3495</v>
      </c>
      <c r="I266" s="355" t="s">
        <v>3495</v>
      </c>
      <c r="J266" s="355" t="s">
        <v>3495</v>
      </c>
      <c r="K266" s="355" t="s">
        <v>3495</v>
      </c>
      <c r="L266" s="355" t="s">
        <v>3495</v>
      </c>
      <c r="M266" s="355" t="s">
        <v>3495</v>
      </c>
      <c r="N266" s="355" t="s">
        <v>3495</v>
      </c>
      <c r="O266" s="355" t="s">
        <v>3495</v>
      </c>
      <c r="P266" s="355" t="s">
        <v>3495</v>
      </c>
      <c r="Q266" s="355" t="s">
        <v>3496</v>
      </c>
      <c r="R266" s="355" t="s">
        <v>3496</v>
      </c>
      <c r="S266" s="355" t="s">
        <v>3496</v>
      </c>
      <c r="T266" s="266">
        <v>0</v>
      </c>
      <c r="U266" s="266" t="s">
        <v>3497</v>
      </c>
      <c r="Z266" s="555" t="s">
        <v>7272</v>
      </c>
      <c r="AA266" s="672" t="s">
        <v>7155</v>
      </c>
    </row>
    <row r="267" spans="1:27" x14ac:dyDescent="0.25">
      <c r="A267" s="49">
        <v>13248</v>
      </c>
      <c r="B267" s="49" t="s">
        <v>374</v>
      </c>
      <c r="C267" s="49">
        <v>0</v>
      </c>
      <c r="D267" s="49">
        <v>0</v>
      </c>
      <c r="E267" s="354" t="s">
        <v>3494</v>
      </c>
      <c r="F267" s="354" t="s">
        <v>3498</v>
      </c>
      <c r="G267" s="355" t="s">
        <v>3499</v>
      </c>
      <c r="H267" s="355" t="s">
        <v>3495</v>
      </c>
      <c r="I267" s="355" t="s">
        <v>3495</v>
      </c>
      <c r="J267" s="355" t="s">
        <v>3495</v>
      </c>
      <c r="K267" s="355" t="s">
        <v>3495</v>
      </c>
      <c r="L267" s="355" t="s">
        <v>3495</v>
      </c>
      <c r="M267" s="355" t="s">
        <v>3495</v>
      </c>
      <c r="N267" s="355" t="s">
        <v>3495</v>
      </c>
      <c r="O267" s="355" t="s">
        <v>3495</v>
      </c>
      <c r="P267" s="355" t="s">
        <v>3495</v>
      </c>
      <c r="Q267" s="355" t="s">
        <v>3496</v>
      </c>
      <c r="R267" s="355" t="s">
        <v>3496</v>
      </c>
      <c r="S267" s="355" t="s">
        <v>3496</v>
      </c>
      <c r="T267" s="266">
        <v>0</v>
      </c>
      <c r="U267" s="266" t="s">
        <v>3497</v>
      </c>
    </row>
    <row r="268" spans="1:27" x14ac:dyDescent="0.25">
      <c r="A268" s="49">
        <v>13290</v>
      </c>
      <c r="B268" s="49" t="s">
        <v>375</v>
      </c>
      <c r="C268" s="49">
        <v>0</v>
      </c>
      <c r="D268" s="49">
        <v>0</v>
      </c>
      <c r="E268" s="354" t="s">
        <v>3494</v>
      </c>
      <c r="F268" s="354" t="s">
        <v>3498</v>
      </c>
      <c r="G268" s="355" t="s">
        <v>3499</v>
      </c>
      <c r="H268" s="355" t="s">
        <v>3495</v>
      </c>
      <c r="I268" s="355" t="s">
        <v>3495</v>
      </c>
      <c r="J268" s="355" t="s">
        <v>3495</v>
      </c>
      <c r="K268" s="355" t="s">
        <v>3495</v>
      </c>
      <c r="L268" s="355" t="s">
        <v>3495</v>
      </c>
      <c r="M268" s="355" t="s">
        <v>3495</v>
      </c>
      <c r="N268" s="355" t="s">
        <v>3495</v>
      </c>
      <c r="O268" s="355" t="s">
        <v>3495</v>
      </c>
      <c r="P268" s="355" t="s">
        <v>3495</v>
      </c>
      <c r="Q268" s="355" t="s">
        <v>3496</v>
      </c>
      <c r="R268" s="355" t="s">
        <v>3496</v>
      </c>
      <c r="S268" s="355" t="s">
        <v>3496</v>
      </c>
      <c r="T268" s="266">
        <v>0</v>
      </c>
      <c r="U268" s="266" t="s">
        <v>3497</v>
      </c>
    </row>
    <row r="269" spans="1:27" x14ac:dyDescent="0.25">
      <c r="A269" s="49">
        <v>13292</v>
      </c>
      <c r="B269" s="49" t="s">
        <v>376</v>
      </c>
      <c r="C269" s="49">
        <v>0</v>
      </c>
      <c r="D269" s="49">
        <v>0</v>
      </c>
      <c r="E269" s="354" t="s">
        <v>3494</v>
      </c>
      <c r="F269" s="354" t="s">
        <v>3498</v>
      </c>
      <c r="G269" s="355" t="s">
        <v>3499</v>
      </c>
      <c r="H269" s="355" t="s">
        <v>3495</v>
      </c>
      <c r="I269" s="355" t="s">
        <v>3495</v>
      </c>
      <c r="J269" s="355" t="s">
        <v>3495</v>
      </c>
      <c r="K269" s="355" t="s">
        <v>3495</v>
      </c>
      <c r="L269" s="355" t="s">
        <v>3495</v>
      </c>
      <c r="M269" s="355" t="s">
        <v>3495</v>
      </c>
      <c r="N269" s="355" t="s">
        <v>3495</v>
      </c>
      <c r="O269" s="355" t="s">
        <v>3495</v>
      </c>
      <c r="P269" s="355" t="s">
        <v>3495</v>
      </c>
      <c r="Q269" s="355" t="s">
        <v>3496</v>
      </c>
      <c r="R269" s="355" t="s">
        <v>3496</v>
      </c>
      <c r="S269" s="355" t="s">
        <v>3496</v>
      </c>
      <c r="T269" s="266">
        <v>0</v>
      </c>
      <c r="U269" s="266" t="s">
        <v>3497</v>
      </c>
      <c r="Z269" s="555" t="s">
        <v>7232</v>
      </c>
      <c r="AA269" s="672" t="s">
        <v>7155</v>
      </c>
    </row>
    <row r="270" spans="1:27" s="555" customFormat="1" x14ac:dyDescent="0.25">
      <c r="A270" s="49">
        <v>13300</v>
      </c>
      <c r="B270" s="49"/>
      <c r="C270" s="49"/>
      <c r="D270" s="49"/>
      <c r="E270" s="354"/>
      <c r="F270" s="354"/>
      <c r="G270" s="355"/>
      <c r="H270" s="355"/>
      <c r="I270" s="355"/>
      <c r="J270" s="355"/>
      <c r="K270" s="355"/>
      <c r="L270" s="355"/>
      <c r="M270" s="355"/>
      <c r="N270" s="355"/>
      <c r="O270" s="355"/>
      <c r="P270" s="355"/>
      <c r="Q270" s="355"/>
      <c r="R270" s="355"/>
      <c r="S270" s="355"/>
      <c r="Z270" s="555" t="s">
        <v>7273</v>
      </c>
      <c r="AA270" s="672" t="s">
        <v>7155</v>
      </c>
    </row>
    <row r="271" spans="1:27" x14ac:dyDescent="0.25">
      <c r="A271" s="49">
        <v>13305</v>
      </c>
      <c r="B271" s="49" t="s">
        <v>377</v>
      </c>
      <c r="C271" s="49">
        <v>0</v>
      </c>
      <c r="D271" s="49">
        <v>0</v>
      </c>
      <c r="E271" s="354" t="s">
        <v>3494</v>
      </c>
      <c r="F271" s="354" t="s">
        <v>3498</v>
      </c>
      <c r="G271" s="355" t="s">
        <v>3499</v>
      </c>
      <c r="H271" s="355" t="s">
        <v>3495</v>
      </c>
      <c r="I271" s="355" t="s">
        <v>3495</v>
      </c>
      <c r="J271" s="355" t="s">
        <v>3495</v>
      </c>
      <c r="K271" s="355" t="s">
        <v>3495</v>
      </c>
      <c r="L271" s="355" t="s">
        <v>3495</v>
      </c>
      <c r="M271" s="355" t="s">
        <v>3495</v>
      </c>
      <c r="N271" s="355" t="s">
        <v>3495</v>
      </c>
      <c r="O271" s="355" t="s">
        <v>3495</v>
      </c>
      <c r="P271" s="355" t="s">
        <v>3495</v>
      </c>
      <c r="Q271" s="355" t="s">
        <v>3496</v>
      </c>
      <c r="R271" s="355" t="s">
        <v>3496</v>
      </c>
      <c r="S271" s="355" t="s">
        <v>3496</v>
      </c>
      <c r="T271" s="266">
        <v>0</v>
      </c>
      <c r="U271" s="266" t="s">
        <v>3497</v>
      </c>
      <c r="Z271" s="276" t="s">
        <v>7232</v>
      </c>
      <c r="AA271" s="672" t="s">
        <v>7155</v>
      </c>
    </row>
    <row r="272" spans="1:27" x14ac:dyDescent="0.25">
      <c r="A272" s="49">
        <v>13312</v>
      </c>
      <c r="B272" s="49" t="s">
        <v>378</v>
      </c>
      <c r="C272" s="49">
        <v>0</v>
      </c>
      <c r="D272" s="49">
        <v>0</v>
      </c>
      <c r="E272" s="354" t="s">
        <v>3494</v>
      </c>
      <c r="F272" s="354" t="s">
        <v>3498</v>
      </c>
      <c r="G272" s="355" t="s">
        <v>3499</v>
      </c>
      <c r="H272" s="355" t="s">
        <v>3495</v>
      </c>
      <c r="I272" s="355" t="s">
        <v>3495</v>
      </c>
      <c r="J272" s="355" t="s">
        <v>3495</v>
      </c>
      <c r="K272" s="355" t="s">
        <v>3495</v>
      </c>
      <c r="L272" s="355" t="s">
        <v>3495</v>
      </c>
      <c r="M272" s="355" t="s">
        <v>3495</v>
      </c>
      <c r="N272" s="355" t="s">
        <v>3495</v>
      </c>
      <c r="O272" s="355" t="s">
        <v>3495</v>
      </c>
      <c r="P272" s="355" t="s">
        <v>3495</v>
      </c>
      <c r="Q272" s="355" t="s">
        <v>3496</v>
      </c>
      <c r="R272" s="355" t="s">
        <v>3496</v>
      </c>
      <c r="S272" s="355" t="s">
        <v>3496</v>
      </c>
      <c r="T272" s="266">
        <v>0</v>
      </c>
      <c r="U272" s="266" t="s">
        <v>3497</v>
      </c>
    </row>
    <row r="273" spans="1:27" x14ac:dyDescent="0.25">
      <c r="A273" s="49">
        <v>13319</v>
      </c>
      <c r="B273" s="49" t="s">
        <v>379</v>
      </c>
      <c r="C273" s="49">
        <v>0</v>
      </c>
      <c r="D273" s="49">
        <v>0</v>
      </c>
      <c r="E273" s="354" t="s">
        <v>3494</v>
      </c>
      <c r="F273" s="354" t="s">
        <v>3498</v>
      </c>
      <c r="G273" s="355" t="s">
        <v>3066</v>
      </c>
      <c r="H273" s="355" t="s">
        <v>3495</v>
      </c>
      <c r="I273" s="355" t="s">
        <v>3495</v>
      </c>
      <c r="J273" s="355" t="s">
        <v>3495</v>
      </c>
      <c r="K273" s="355" t="s">
        <v>3495</v>
      </c>
      <c r="L273" s="355" t="s">
        <v>3045</v>
      </c>
      <c r="M273" s="355" t="s">
        <v>3495</v>
      </c>
      <c r="N273" s="355" t="s">
        <v>3495</v>
      </c>
      <c r="O273" s="355" t="s">
        <v>3495</v>
      </c>
      <c r="P273" s="355" t="s">
        <v>3495</v>
      </c>
      <c r="Q273" s="355" t="s">
        <v>3090</v>
      </c>
      <c r="R273" s="355" t="s">
        <v>3496</v>
      </c>
      <c r="S273" s="355" t="s">
        <v>3496</v>
      </c>
      <c r="T273" s="266">
        <v>0</v>
      </c>
      <c r="U273" s="266" t="s">
        <v>3497</v>
      </c>
    </row>
    <row r="274" spans="1:27" x14ac:dyDescent="0.25">
      <c r="A274" s="49">
        <v>13320</v>
      </c>
      <c r="B274" s="49" t="s">
        <v>380</v>
      </c>
      <c r="C274" s="49">
        <v>0</v>
      </c>
      <c r="D274" s="49">
        <v>0</v>
      </c>
      <c r="E274" s="354" t="s">
        <v>3494</v>
      </c>
      <c r="F274" s="354" t="s">
        <v>3498</v>
      </c>
      <c r="G274" s="355" t="s">
        <v>3499</v>
      </c>
      <c r="H274" s="355" t="s">
        <v>3495</v>
      </c>
      <c r="I274" s="355" t="s">
        <v>3495</v>
      </c>
      <c r="J274" s="355" t="s">
        <v>3495</v>
      </c>
      <c r="K274" s="355" t="s">
        <v>3495</v>
      </c>
      <c r="L274" s="355" t="s">
        <v>3495</v>
      </c>
      <c r="M274" s="355" t="s">
        <v>3495</v>
      </c>
      <c r="N274" s="355" t="s">
        <v>3495</v>
      </c>
      <c r="O274" s="355" t="s">
        <v>3495</v>
      </c>
      <c r="P274" s="355" t="s">
        <v>3495</v>
      </c>
      <c r="Q274" s="355" t="s">
        <v>3496</v>
      </c>
      <c r="R274" s="355" t="s">
        <v>3496</v>
      </c>
      <c r="S274" s="355" t="s">
        <v>3496</v>
      </c>
      <c r="T274" s="266">
        <v>0</v>
      </c>
      <c r="U274" s="266" t="s">
        <v>3497</v>
      </c>
      <c r="Z274" s="276" t="s">
        <v>7252</v>
      </c>
      <c r="AA274" s="672" t="s">
        <v>7155</v>
      </c>
    </row>
    <row r="275" spans="1:27" x14ac:dyDescent="0.25">
      <c r="A275" s="49">
        <v>13477</v>
      </c>
      <c r="B275" s="49" t="s">
        <v>381</v>
      </c>
      <c r="C275" s="49">
        <v>0</v>
      </c>
      <c r="D275" s="49">
        <v>0</v>
      </c>
      <c r="E275" s="354" t="s">
        <v>3494</v>
      </c>
      <c r="F275" s="354" t="s">
        <v>3498</v>
      </c>
      <c r="G275" s="355" t="s">
        <v>3499</v>
      </c>
      <c r="H275" s="355" t="s">
        <v>3495</v>
      </c>
      <c r="I275" s="355" t="s">
        <v>3495</v>
      </c>
      <c r="J275" s="355" t="s">
        <v>3495</v>
      </c>
      <c r="K275" s="355" t="s">
        <v>3495</v>
      </c>
      <c r="L275" s="355" t="s">
        <v>3495</v>
      </c>
      <c r="M275" s="355" t="s">
        <v>3495</v>
      </c>
      <c r="N275" s="355" t="s">
        <v>3495</v>
      </c>
      <c r="O275" s="355" t="s">
        <v>3495</v>
      </c>
      <c r="P275" s="355" t="s">
        <v>3495</v>
      </c>
      <c r="Q275" s="355" t="s">
        <v>3496</v>
      </c>
      <c r="R275" s="355" t="s">
        <v>3496</v>
      </c>
      <c r="S275" s="355" t="s">
        <v>3496</v>
      </c>
      <c r="T275" s="266">
        <v>0</v>
      </c>
      <c r="U275" s="266" t="s">
        <v>3497</v>
      </c>
      <c r="X275" t="s">
        <v>7188</v>
      </c>
      <c r="Z275" s="276" t="s">
        <v>7190</v>
      </c>
      <c r="AA275" s="672" t="s">
        <v>7155</v>
      </c>
    </row>
    <row r="276" spans="1:27" x14ac:dyDescent="0.25">
      <c r="A276" s="49">
        <v>13506</v>
      </c>
      <c r="B276" s="49" t="s">
        <v>382</v>
      </c>
      <c r="C276" s="49">
        <v>0</v>
      </c>
      <c r="D276" s="49">
        <v>0</v>
      </c>
      <c r="E276" s="354" t="s">
        <v>3494</v>
      </c>
      <c r="F276" s="354" t="s">
        <v>3498</v>
      </c>
      <c r="G276" s="355" t="s">
        <v>3499</v>
      </c>
      <c r="H276" s="355" t="s">
        <v>3495</v>
      </c>
      <c r="I276" s="355" t="s">
        <v>3495</v>
      </c>
      <c r="J276" s="355" t="s">
        <v>3495</v>
      </c>
      <c r="K276" s="355" t="s">
        <v>3495</v>
      </c>
      <c r="L276" s="355" t="s">
        <v>3495</v>
      </c>
      <c r="M276" s="355" t="s">
        <v>3495</v>
      </c>
      <c r="N276" s="355" t="s">
        <v>3495</v>
      </c>
      <c r="O276" s="355" t="s">
        <v>3495</v>
      </c>
      <c r="P276" s="355" t="s">
        <v>3495</v>
      </c>
      <c r="Q276" s="355" t="s">
        <v>3496</v>
      </c>
      <c r="R276" s="355" t="s">
        <v>3496</v>
      </c>
      <c r="S276" s="355" t="s">
        <v>3496</v>
      </c>
      <c r="T276" s="266">
        <v>0</v>
      </c>
      <c r="U276" s="266" t="s">
        <v>3497</v>
      </c>
      <c r="Z276" s="555" t="s">
        <v>7268</v>
      </c>
      <c r="AA276" s="672" t="s">
        <v>7156</v>
      </c>
    </row>
    <row r="277" spans="1:27" x14ac:dyDescent="0.25">
      <c r="A277" s="49">
        <v>13509</v>
      </c>
      <c r="B277" s="49" t="s">
        <v>383</v>
      </c>
      <c r="C277" s="49">
        <v>0</v>
      </c>
      <c r="D277" s="49">
        <v>0</v>
      </c>
      <c r="E277" s="354" t="s">
        <v>3494</v>
      </c>
      <c r="F277" s="354" t="s">
        <v>3498</v>
      </c>
      <c r="G277" s="355" t="s">
        <v>3499</v>
      </c>
      <c r="H277" s="355" t="s">
        <v>3495</v>
      </c>
      <c r="I277" s="355" t="s">
        <v>3495</v>
      </c>
      <c r="J277" s="355" t="s">
        <v>3495</v>
      </c>
      <c r="K277" s="355" t="s">
        <v>3495</v>
      </c>
      <c r="L277" s="355" t="s">
        <v>3495</v>
      </c>
      <c r="M277" s="355" t="s">
        <v>3495</v>
      </c>
      <c r="N277" s="355" t="s">
        <v>3495</v>
      </c>
      <c r="O277" s="355" t="s">
        <v>3495</v>
      </c>
      <c r="P277" s="355" t="s">
        <v>3495</v>
      </c>
      <c r="Q277" s="355" t="s">
        <v>3496</v>
      </c>
      <c r="R277" s="355" t="s">
        <v>3496</v>
      </c>
      <c r="S277" s="355" t="s">
        <v>3496</v>
      </c>
      <c r="T277" s="266">
        <v>0</v>
      </c>
      <c r="U277" s="266" t="s">
        <v>3497</v>
      </c>
      <c r="Z277" s="555" t="s">
        <v>7269</v>
      </c>
      <c r="AA277" s="672" t="s">
        <v>7155</v>
      </c>
    </row>
    <row r="278" spans="1:27" x14ac:dyDescent="0.25">
      <c r="A278" s="49">
        <v>13515</v>
      </c>
      <c r="B278" s="49" t="s">
        <v>384</v>
      </c>
      <c r="C278" s="49">
        <v>0</v>
      </c>
      <c r="D278" s="49">
        <v>0</v>
      </c>
      <c r="E278" s="354" t="s">
        <v>3494</v>
      </c>
      <c r="F278" s="354" t="s">
        <v>3498</v>
      </c>
      <c r="G278" s="355" t="s">
        <v>3499</v>
      </c>
      <c r="H278" s="355" t="s">
        <v>3495</v>
      </c>
      <c r="I278" s="355" t="s">
        <v>3495</v>
      </c>
      <c r="J278" s="355" t="s">
        <v>3495</v>
      </c>
      <c r="K278" s="355" t="s">
        <v>3495</v>
      </c>
      <c r="L278" s="355" t="s">
        <v>3495</v>
      </c>
      <c r="M278" s="355" t="s">
        <v>3495</v>
      </c>
      <c r="N278" s="355" t="s">
        <v>3495</v>
      </c>
      <c r="O278" s="355" t="s">
        <v>3495</v>
      </c>
      <c r="P278" s="355" t="s">
        <v>3495</v>
      </c>
      <c r="Q278" s="355" t="s">
        <v>3496</v>
      </c>
      <c r="R278" s="355" t="s">
        <v>3496</v>
      </c>
      <c r="S278" s="355" t="s">
        <v>3496</v>
      </c>
      <c r="T278" s="266">
        <v>0</v>
      </c>
      <c r="U278" s="266" t="s">
        <v>3497</v>
      </c>
      <c r="Z278" s="276" t="s">
        <v>7274</v>
      </c>
      <c r="AA278" s="672" t="s">
        <v>7155</v>
      </c>
    </row>
    <row r="279" spans="1:27" x14ac:dyDescent="0.25">
      <c r="A279" s="49">
        <v>13529</v>
      </c>
      <c r="B279" s="49" t="s">
        <v>385</v>
      </c>
      <c r="C279" s="49">
        <v>0</v>
      </c>
      <c r="D279" s="49">
        <v>0</v>
      </c>
      <c r="E279" s="354" t="s">
        <v>3494</v>
      </c>
      <c r="F279" s="354" t="s">
        <v>3498</v>
      </c>
      <c r="G279" s="355" t="s">
        <v>3499</v>
      </c>
      <c r="H279" s="355" t="s">
        <v>3495</v>
      </c>
      <c r="I279" s="355" t="s">
        <v>3495</v>
      </c>
      <c r="J279" s="355" t="s">
        <v>3495</v>
      </c>
      <c r="K279" s="355" t="s">
        <v>3495</v>
      </c>
      <c r="L279" s="355" t="s">
        <v>3495</v>
      </c>
      <c r="M279" s="355" t="s">
        <v>3495</v>
      </c>
      <c r="N279" s="355" t="s">
        <v>3495</v>
      </c>
      <c r="O279" s="355" t="s">
        <v>3495</v>
      </c>
      <c r="P279" s="355" t="s">
        <v>3495</v>
      </c>
      <c r="Q279" s="355" t="s">
        <v>3496</v>
      </c>
      <c r="R279" s="355" t="s">
        <v>3496</v>
      </c>
      <c r="S279" s="355" t="s">
        <v>3496</v>
      </c>
      <c r="T279" s="266">
        <v>0</v>
      </c>
      <c r="U279" s="266" t="s">
        <v>3497</v>
      </c>
    </row>
    <row r="280" spans="1:27" s="555" customFormat="1" x14ac:dyDescent="0.25">
      <c r="A280" s="49">
        <v>14048</v>
      </c>
      <c r="B280" s="49"/>
      <c r="C280" s="49"/>
      <c r="D280" s="49"/>
      <c r="E280" s="354"/>
      <c r="F280" s="354"/>
      <c r="G280" s="355"/>
      <c r="H280" s="355"/>
      <c r="I280" s="355"/>
      <c r="J280" s="355"/>
      <c r="K280" s="355"/>
      <c r="L280" s="355"/>
      <c r="M280" s="355"/>
      <c r="N280" s="355"/>
      <c r="O280" s="355"/>
      <c r="P280" s="355"/>
      <c r="Q280" s="355"/>
      <c r="R280" s="355"/>
      <c r="S280" s="355"/>
      <c r="Z280" s="276" t="s">
        <v>7238</v>
      </c>
      <c r="AA280" s="672" t="s">
        <v>7155</v>
      </c>
    </row>
    <row r="281" spans="1:27" x14ac:dyDescent="0.25">
      <c r="A281" s="49">
        <v>14108</v>
      </c>
      <c r="B281" s="49" t="s">
        <v>386</v>
      </c>
      <c r="C281" s="49">
        <v>0</v>
      </c>
      <c r="D281" s="49">
        <v>0</v>
      </c>
      <c r="E281" s="354" t="s">
        <v>3494</v>
      </c>
      <c r="F281" s="354" t="s">
        <v>3498</v>
      </c>
      <c r="G281" s="355" t="s">
        <v>3499</v>
      </c>
      <c r="H281" s="355" t="s">
        <v>3495</v>
      </c>
      <c r="I281" s="355" t="s">
        <v>3495</v>
      </c>
      <c r="J281" s="355" t="s">
        <v>3495</v>
      </c>
      <c r="K281" s="355" t="s">
        <v>3495</v>
      </c>
      <c r="L281" s="355" t="s">
        <v>3495</v>
      </c>
      <c r="M281" s="355" t="s">
        <v>3495</v>
      </c>
      <c r="N281" s="355" t="s">
        <v>3495</v>
      </c>
      <c r="O281" s="355" t="s">
        <v>3495</v>
      </c>
      <c r="P281" s="355" t="s">
        <v>3495</v>
      </c>
      <c r="Q281" s="355" t="s">
        <v>3496</v>
      </c>
      <c r="R281" s="355" t="s">
        <v>3496</v>
      </c>
      <c r="S281" s="355" t="s">
        <v>3496</v>
      </c>
      <c r="T281" s="266">
        <v>0</v>
      </c>
      <c r="U281" s="266" t="s">
        <v>3497</v>
      </c>
      <c r="Z281" s="276" t="s">
        <v>7237</v>
      </c>
      <c r="AA281" s="672" t="s">
        <v>7155</v>
      </c>
    </row>
    <row r="282" spans="1:27" x14ac:dyDescent="0.25">
      <c r="A282" s="49">
        <v>14193</v>
      </c>
      <c r="B282" s="49" t="s">
        <v>387</v>
      </c>
      <c r="C282" s="49">
        <v>0</v>
      </c>
      <c r="D282" s="49">
        <v>0</v>
      </c>
      <c r="E282" s="354" t="s">
        <v>3494</v>
      </c>
      <c r="F282" s="354" t="s">
        <v>3498</v>
      </c>
      <c r="G282" s="355" t="s">
        <v>3499</v>
      </c>
      <c r="H282" s="355" t="s">
        <v>3495</v>
      </c>
      <c r="I282" s="355" t="s">
        <v>3495</v>
      </c>
      <c r="J282" s="355" t="s">
        <v>3495</v>
      </c>
      <c r="K282" s="355" t="s">
        <v>3495</v>
      </c>
      <c r="L282" s="355" t="s">
        <v>3495</v>
      </c>
      <c r="M282" s="355" t="s">
        <v>3495</v>
      </c>
      <c r="N282" s="355" t="s">
        <v>3495</v>
      </c>
      <c r="O282" s="355" t="s">
        <v>3495</v>
      </c>
      <c r="P282" s="355" t="s">
        <v>3495</v>
      </c>
      <c r="Q282" s="355" t="s">
        <v>3496</v>
      </c>
      <c r="R282" s="355" t="s">
        <v>3496</v>
      </c>
      <c r="S282" s="355" t="s">
        <v>3496</v>
      </c>
      <c r="T282" s="266">
        <v>0</v>
      </c>
      <c r="U282" s="266" t="s">
        <v>3497</v>
      </c>
    </row>
    <row r="283" spans="1:27" x14ac:dyDescent="0.25">
      <c r="A283" s="49">
        <v>14271</v>
      </c>
      <c r="B283" s="49" t="s">
        <v>388</v>
      </c>
      <c r="C283" s="49">
        <v>0</v>
      </c>
      <c r="D283" s="49">
        <v>0</v>
      </c>
      <c r="E283" s="354" t="s">
        <v>3494</v>
      </c>
      <c r="F283" s="354" t="s">
        <v>3498</v>
      </c>
      <c r="G283" s="355" t="s">
        <v>3499</v>
      </c>
      <c r="H283" s="355" t="s">
        <v>3495</v>
      </c>
      <c r="I283" s="355" t="s">
        <v>3495</v>
      </c>
      <c r="J283" s="355" t="s">
        <v>3495</v>
      </c>
      <c r="K283" s="355" t="s">
        <v>3495</v>
      </c>
      <c r="L283" s="355" t="s">
        <v>3495</v>
      </c>
      <c r="M283" s="355" t="s">
        <v>3495</v>
      </c>
      <c r="N283" s="355" t="s">
        <v>3495</v>
      </c>
      <c r="O283" s="355" t="s">
        <v>3495</v>
      </c>
      <c r="P283" s="355" t="s">
        <v>3495</v>
      </c>
      <c r="Q283" s="355" t="s">
        <v>3496</v>
      </c>
      <c r="R283" s="355" t="s">
        <v>3496</v>
      </c>
      <c r="S283" s="355" t="s">
        <v>3496</v>
      </c>
      <c r="T283" s="266">
        <v>0</v>
      </c>
      <c r="U283" s="266" t="s">
        <v>3497</v>
      </c>
    </row>
    <row r="284" spans="1:27" x14ac:dyDescent="0.25">
      <c r="A284" s="49">
        <v>14365</v>
      </c>
      <c r="B284" s="49" t="s">
        <v>389</v>
      </c>
      <c r="C284" s="49">
        <v>0</v>
      </c>
      <c r="D284" s="49">
        <v>0</v>
      </c>
      <c r="E284" s="354" t="s">
        <v>3494</v>
      </c>
      <c r="F284" s="354" t="s">
        <v>3498</v>
      </c>
      <c r="G284" s="355" t="s">
        <v>3499</v>
      </c>
      <c r="H284" s="355" t="s">
        <v>3495</v>
      </c>
      <c r="I284" s="355" t="s">
        <v>3495</v>
      </c>
      <c r="J284" s="355" t="s">
        <v>3495</v>
      </c>
      <c r="K284" s="355" t="s">
        <v>3495</v>
      </c>
      <c r="L284" s="355" t="s">
        <v>3495</v>
      </c>
      <c r="M284" s="355" t="s">
        <v>3495</v>
      </c>
      <c r="N284" s="355" t="s">
        <v>3495</v>
      </c>
      <c r="O284" s="355" t="s">
        <v>3495</v>
      </c>
      <c r="P284" s="355" t="s">
        <v>3495</v>
      </c>
      <c r="Q284" s="355" t="s">
        <v>3496</v>
      </c>
      <c r="R284" s="355" t="s">
        <v>3496</v>
      </c>
      <c r="S284" s="355" t="s">
        <v>3496</v>
      </c>
      <c r="T284" s="266">
        <v>0</v>
      </c>
      <c r="U284" s="266" t="s">
        <v>3497</v>
      </c>
      <c r="X284" t="s">
        <v>7188</v>
      </c>
      <c r="Y284" t="s">
        <v>3593</v>
      </c>
      <c r="Z284" s="555" t="s">
        <v>7232</v>
      </c>
      <c r="AA284" s="672" t="s">
        <v>7155</v>
      </c>
    </row>
    <row r="285" spans="1:27" x14ac:dyDescent="0.25">
      <c r="A285" s="49">
        <v>14556</v>
      </c>
      <c r="B285" s="49" t="s">
        <v>390</v>
      </c>
      <c r="C285" s="49">
        <v>0</v>
      </c>
      <c r="D285" s="49">
        <v>0</v>
      </c>
      <c r="E285" s="354" t="s">
        <v>3494</v>
      </c>
      <c r="F285" s="354" t="s">
        <v>3498</v>
      </c>
      <c r="G285" s="355" t="s">
        <v>3499</v>
      </c>
      <c r="H285" s="355" t="s">
        <v>3495</v>
      </c>
      <c r="I285" s="355" t="s">
        <v>3495</v>
      </c>
      <c r="J285" s="355" t="s">
        <v>3495</v>
      </c>
      <c r="K285" s="355" t="s">
        <v>3495</v>
      </c>
      <c r="L285" s="355" t="s">
        <v>3495</v>
      </c>
      <c r="M285" s="355" t="s">
        <v>3495</v>
      </c>
      <c r="N285" s="355" t="s">
        <v>3495</v>
      </c>
      <c r="O285" s="355" t="s">
        <v>3495</v>
      </c>
      <c r="P285" s="355" t="s">
        <v>3495</v>
      </c>
      <c r="Q285" s="355" t="s">
        <v>3496</v>
      </c>
      <c r="R285" s="355" t="s">
        <v>3496</v>
      </c>
      <c r="S285" s="355" t="s">
        <v>3496</v>
      </c>
      <c r="T285" s="266">
        <v>0</v>
      </c>
      <c r="U285" s="266" t="s">
        <v>3497</v>
      </c>
    </row>
    <row r="286" spans="1:27" x14ac:dyDescent="0.25">
      <c r="A286" s="49">
        <v>14891001</v>
      </c>
      <c r="B286" s="49" t="s">
        <v>391</v>
      </c>
      <c r="C286" s="49">
        <v>0</v>
      </c>
      <c r="D286" s="49">
        <v>0</v>
      </c>
      <c r="E286" s="354" t="s">
        <v>3494</v>
      </c>
      <c r="F286" s="354" t="s">
        <v>3498</v>
      </c>
      <c r="G286" s="355" t="s">
        <v>3499</v>
      </c>
      <c r="H286" s="355" t="s">
        <v>3495</v>
      </c>
      <c r="I286" s="355" t="s">
        <v>3495</v>
      </c>
      <c r="J286" s="355" t="s">
        <v>3495</v>
      </c>
      <c r="K286" s="355" t="s">
        <v>3495</v>
      </c>
      <c r="L286" s="355" t="s">
        <v>3495</v>
      </c>
      <c r="M286" s="355" t="s">
        <v>3495</v>
      </c>
      <c r="N286" s="355" t="s">
        <v>3495</v>
      </c>
      <c r="O286" s="355" t="s">
        <v>3495</v>
      </c>
      <c r="P286" s="355" t="s">
        <v>3495</v>
      </c>
      <c r="Q286" s="355" t="s">
        <v>3496</v>
      </c>
      <c r="R286" s="355" t="s">
        <v>3496</v>
      </c>
      <c r="S286" s="355" t="s">
        <v>3496</v>
      </c>
      <c r="T286" s="266">
        <v>0</v>
      </c>
      <c r="U286" s="266" t="s">
        <v>3497</v>
      </c>
    </row>
    <row r="287" spans="1:27" x14ac:dyDescent="0.25">
      <c r="A287" s="49">
        <v>14965001</v>
      </c>
      <c r="B287" s="49" t="s">
        <v>392</v>
      </c>
      <c r="C287" s="49">
        <v>0</v>
      </c>
      <c r="D287" s="49">
        <v>0</v>
      </c>
      <c r="E287" s="354" t="s">
        <v>3494</v>
      </c>
      <c r="F287" s="354" t="s">
        <v>3498</v>
      </c>
      <c r="G287" s="355" t="s">
        <v>3499</v>
      </c>
      <c r="H287" s="355" t="s">
        <v>3495</v>
      </c>
      <c r="I287" s="355" t="s">
        <v>3495</v>
      </c>
      <c r="J287" s="355" t="s">
        <v>3495</v>
      </c>
      <c r="K287" s="355" t="s">
        <v>3495</v>
      </c>
      <c r="L287" s="355" t="s">
        <v>3495</v>
      </c>
      <c r="M287" s="355" t="s">
        <v>3495</v>
      </c>
      <c r="N287" s="355" t="s">
        <v>3495</v>
      </c>
      <c r="O287" s="355" t="s">
        <v>3495</v>
      </c>
      <c r="P287" s="355" t="s">
        <v>3495</v>
      </c>
      <c r="Q287" s="355" t="s">
        <v>3496</v>
      </c>
      <c r="R287" s="355" t="s">
        <v>3496</v>
      </c>
      <c r="S287" s="355" t="s">
        <v>3496</v>
      </c>
      <c r="T287" s="266">
        <v>0</v>
      </c>
      <c r="U287" s="266" t="s">
        <v>3497</v>
      </c>
    </row>
    <row r="288" spans="1:27" x14ac:dyDescent="0.25">
      <c r="A288" s="49">
        <v>15533</v>
      </c>
      <c r="B288" s="49" t="s">
        <v>393</v>
      </c>
      <c r="C288" s="49">
        <v>0</v>
      </c>
      <c r="D288" s="49">
        <v>0</v>
      </c>
      <c r="E288" s="354" t="s">
        <v>3494</v>
      </c>
      <c r="F288" s="354" t="s">
        <v>3498</v>
      </c>
      <c r="G288" s="355" t="s">
        <v>3499</v>
      </c>
      <c r="H288" s="355" t="s">
        <v>3495</v>
      </c>
      <c r="I288" s="355" t="s">
        <v>3495</v>
      </c>
      <c r="J288" s="355" t="s">
        <v>3495</v>
      </c>
      <c r="K288" s="355" t="s">
        <v>3495</v>
      </c>
      <c r="L288" s="355" t="s">
        <v>3495</v>
      </c>
      <c r="M288" s="355" t="s">
        <v>3495</v>
      </c>
      <c r="N288" s="355" t="s">
        <v>3495</v>
      </c>
      <c r="O288" s="355" t="s">
        <v>3495</v>
      </c>
      <c r="P288" s="355" t="s">
        <v>3495</v>
      </c>
      <c r="Q288" s="355" t="s">
        <v>3496</v>
      </c>
      <c r="R288" s="355" t="s">
        <v>3496</v>
      </c>
      <c r="S288" s="355" t="s">
        <v>3496</v>
      </c>
      <c r="T288" s="266">
        <v>0</v>
      </c>
      <c r="U288" s="266" t="s">
        <v>3497</v>
      </c>
      <c r="Z288" s="555" t="s">
        <v>7232</v>
      </c>
      <c r="AA288" s="672" t="s">
        <v>7155</v>
      </c>
    </row>
    <row r="289" spans="1:27" x14ac:dyDescent="0.25">
      <c r="A289" s="49">
        <v>15609</v>
      </c>
      <c r="B289" s="49" t="s">
        <v>394</v>
      </c>
      <c r="C289" s="49">
        <v>0</v>
      </c>
      <c r="D289" s="49">
        <v>0</v>
      </c>
      <c r="E289" s="354" t="s">
        <v>3494</v>
      </c>
      <c r="F289" s="354" t="s">
        <v>3498</v>
      </c>
      <c r="G289" s="355" t="s">
        <v>3499</v>
      </c>
      <c r="H289" s="355" t="s">
        <v>3495</v>
      </c>
      <c r="I289" s="355" t="s">
        <v>3495</v>
      </c>
      <c r="J289" s="355" t="s">
        <v>3495</v>
      </c>
      <c r="K289" s="355" t="s">
        <v>3495</v>
      </c>
      <c r="L289" s="355" t="s">
        <v>3495</v>
      </c>
      <c r="M289" s="355" t="s">
        <v>3495</v>
      </c>
      <c r="N289" s="355" t="s">
        <v>3495</v>
      </c>
      <c r="O289" s="355" t="s">
        <v>3495</v>
      </c>
      <c r="P289" s="355" t="s">
        <v>3495</v>
      </c>
      <c r="Q289" s="355" t="s">
        <v>3496</v>
      </c>
      <c r="R289" s="355" t="s">
        <v>3496</v>
      </c>
      <c r="S289" s="355" t="s">
        <v>3496</v>
      </c>
      <c r="T289" s="266">
        <v>0</v>
      </c>
      <c r="U289" s="266" t="s">
        <v>3497</v>
      </c>
      <c r="Z289" s="555" t="s">
        <v>7276</v>
      </c>
      <c r="AA289" s="672" t="s">
        <v>7155</v>
      </c>
    </row>
    <row r="290" spans="1:27" x14ac:dyDescent="0.25">
      <c r="A290" s="49">
        <v>16508</v>
      </c>
      <c r="B290" s="49" t="s">
        <v>395</v>
      </c>
      <c r="C290" s="49">
        <v>0</v>
      </c>
      <c r="D290" s="49">
        <v>0</v>
      </c>
      <c r="E290" s="354" t="s">
        <v>3494</v>
      </c>
      <c r="F290" s="354" t="s">
        <v>3498</v>
      </c>
      <c r="G290" s="355" t="s">
        <v>3499</v>
      </c>
      <c r="H290" s="355" t="s">
        <v>3495</v>
      </c>
      <c r="I290" s="355" t="s">
        <v>3495</v>
      </c>
      <c r="J290" s="355" t="s">
        <v>3495</v>
      </c>
      <c r="K290" s="355" t="s">
        <v>3495</v>
      </c>
      <c r="L290" s="355" t="s">
        <v>3495</v>
      </c>
      <c r="M290" s="355" t="s">
        <v>3495</v>
      </c>
      <c r="N290" s="355" t="s">
        <v>3495</v>
      </c>
      <c r="O290" s="355" t="s">
        <v>3495</v>
      </c>
      <c r="P290" s="355" t="s">
        <v>3495</v>
      </c>
      <c r="Q290" s="355" t="s">
        <v>3496</v>
      </c>
      <c r="R290" s="355" t="s">
        <v>3496</v>
      </c>
      <c r="S290" s="355" t="s">
        <v>3496</v>
      </c>
      <c r="T290" s="266">
        <v>0</v>
      </c>
      <c r="U290" s="266" t="s">
        <v>3497</v>
      </c>
      <c r="Z290" s="555" t="s">
        <v>7259</v>
      </c>
      <c r="AA290" s="672" t="s">
        <v>7155</v>
      </c>
    </row>
    <row r="291" spans="1:27" x14ac:dyDescent="0.25">
      <c r="A291" s="49">
        <v>16563</v>
      </c>
      <c r="B291" s="49" t="s">
        <v>160</v>
      </c>
      <c r="C291" s="49">
        <v>0</v>
      </c>
      <c r="D291" s="49">
        <v>0</v>
      </c>
      <c r="E291" s="354" t="s">
        <v>3494</v>
      </c>
      <c r="F291" s="354" t="s">
        <v>3498</v>
      </c>
      <c r="G291" s="355" t="s">
        <v>3499</v>
      </c>
      <c r="H291" s="355" t="s">
        <v>3495</v>
      </c>
      <c r="I291" s="355" t="s">
        <v>3495</v>
      </c>
      <c r="J291" s="355" t="s">
        <v>3495</v>
      </c>
      <c r="K291" s="355" t="s">
        <v>3495</v>
      </c>
      <c r="L291" s="355" t="s">
        <v>3495</v>
      </c>
      <c r="M291" s="355" t="s">
        <v>3495</v>
      </c>
      <c r="N291" s="355" t="s">
        <v>3495</v>
      </c>
      <c r="O291" s="355" t="s">
        <v>3495</v>
      </c>
      <c r="P291" s="355" t="s">
        <v>3495</v>
      </c>
      <c r="Q291" s="355" t="s">
        <v>3496</v>
      </c>
      <c r="R291" s="355" t="s">
        <v>3496</v>
      </c>
      <c r="S291" s="355" t="s">
        <v>3496</v>
      </c>
      <c r="T291" s="266">
        <v>0</v>
      </c>
      <c r="U291" s="266" t="s">
        <v>3497</v>
      </c>
    </row>
    <row r="292" spans="1:27" x14ac:dyDescent="0.25">
      <c r="A292" s="49">
        <v>17007</v>
      </c>
      <c r="B292" s="49" t="s">
        <v>396</v>
      </c>
      <c r="C292" s="49">
        <v>0</v>
      </c>
      <c r="D292" s="49">
        <v>0</v>
      </c>
      <c r="E292" s="354" t="s">
        <v>3494</v>
      </c>
      <c r="F292" s="354" t="s">
        <v>3498</v>
      </c>
      <c r="G292" s="355" t="s">
        <v>3499</v>
      </c>
      <c r="H292" s="355" t="s">
        <v>3495</v>
      </c>
      <c r="I292" s="355" t="s">
        <v>3495</v>
      </c>
      <c r="J292" s="355" t="s">
        <v>3495</v>
      </c>
      <c r="K292" s="355" t="s">
        <v>3495</v>
      </c>
      <c r="L292" s="355" t="s">
        <v>3495</v>
      </c>
      <c r="M292" s="355" t="s">
        <v>3495</v>
      </c>
      <c r="N292" s="355" t="s">
        <v>3495</v>
      </c>
      <c r="O292" s="355" t="s">
        <v>3495</v>
      </c>
      <c r="P292" s="355" t="s">
        <v>3495</v>
      </c>
      <c r="Q292" s="355" t="s">
        <v>3496</v>
      </c>
      <c r="R292" s="355" t="s">
        <v>3496</v>
      </c>
      <c r="S292" s="355" t="s">
        <v>3496</v>
      </c>
      <c r="T292" s="266">
        <v>0</v>
      </c>
      <c r="U292" s="266" t="s">
        <v>3497</v>
      </c>
      <c r="Z292" s="276" t="s">
        <v>7240</v>
      </c>
      <c r="AA292" s="672" t="s">
        <v>7155</v>
      </c>
    </row>
    <row r="293" spans="1:27" x14ac:dyDescent="0.25">
      <c r="A293" s="49">
        <v>17021</v>
      </c>
      <c r="B293" s="49" t="s">
        <v>397</v>
      </c>
      <c r="C293" s="49">
        <v>0</v>
      </c>
      <c r="D293" s="49">
        <v>0</v>
      </c>
      <c r="E293" s="354" t="s">
        <v>3494</v>
      </c>
      <c r="F293" s="354" t="s">
        <v>3498</v>
      </c>
      <c r="G293" s="355" t="s">
        <v>3499</v>
      </c>
      <c r="H293" s="355" t="s">
        <v>3495</v>
      </c>
      <c r="I293" s="355" t="s">
        <v>3495</v>
      </c>
      <c r="J293" s="355" t="s">
        <v>3495</v>
      </c>
      <c r="K293" s="355" t="s">
        <v>3495</v>
      </c>
      <c r="L293" s="355" t="s">
        <v>3495</v>
      </c>
      <c r="M293" s="355" t="s">
        <v>3495</v>
      </c>
      <c r="N293" s="355" t="s">
        <v>3495</v>
      </c>
      <c r="O293" s="355" t="s">
        <v>3495</v>
      </c>
      <c r="P293" s="355" t="s">
        <v>3495</v>
      </c>
      <c r="Q293" s="355" t="s">
        <v>3496</v>
      </c>
      <c r="R293" s="355" t="s">
        <v>3496</v>
      </c>
      <c r="S293" s="355" t="s">
        <v>3496</v>
      </c>
      <c r="T293" s="266">
        <v>0</v>
      </c>
      <c r="U293" s="266" t="s">
        <v>3497</v>
      </c>
    </row>
    <row r="294" spans="1:27" x14ac:dyDescent="0.25">
      <c r="A294" s="49">
        <v>17038</v>
      </c>
      <c r="B294" s="49" t="s">
        <v>398</v>
      </c>
      <c r="C294" s="49">
        <v>0</v>
      </c>
      <c r="D294" s="49">
        <v>0</v>
      </c>
      <c r="E294" s="354" t="s">
        <v>3494</v>
      </c>
      <c r="F294" s="354" t="s">
        <v>3498</v>
      </c>
      <c r="G294" s="355" t="s">
        <v>3499</v>
      </c>
      <c r="H294" s="355" t="s">
        <v>3495</v>
      </c>
      <c r="I294" s="355" t="s">
        <v>3495</v>
      </c>
      <c r="J294" s="355" t="s">
        <v>3495</v>
      </c>
      <c r="K294" s="355" t="s">
        <v>3495</v>
      </c>
      <c r="L294" s="355" t="s">
        <v>3495</v>
      </c>
      <c r="M294" s="355" t="s">
        <v>3495</v>
      </c>
      <c r="N294" s="355" t="s">
        <v>3495</v>
      </c>
      <c r="O294" s="355" t="s">
        <v>3495</v>
      </c>
      <c r="P294" s="355" t="s">
        <v>3495</v>
      </c>
      <c r="Q294" s="355" t="s">
        <v>3496</v>
      </c>
      <c r="R294" s="355" t="s">
        <v>3496</v>
      </c>
      <c r="S294" s="355" t="s">
        <v>3496</v>
      </c>
      <c r="T294" s="266">
        <v>0</v>
      </c>
      <c r="U294" s="266" t="s">
        <v>3497</v>
      </c>
      <c r="X294" t="s">
        <v>7277</v>
      </c>
      <c r="Z294" s="555" t="s">
        <v>7278</v>
      </c>
      <c r="AA294" s="672" t="s">
        <v>7155</v>
      </c>
    </row>
    <row r="295" spans="1:27" x14ac:dyDescent="0.25">
      <c r="A295" s="49">
        <v>17041</v>
      </c>
      <c r="B295" s="49" t="s">
        <v>399</v>
      </c>
      <c r="C295" s="49">
        <v>0</v>
      </c>
      <c r="D295" s="49">
        <v>0</v>
      </c>
      <c r="E295" s="354" t="s">
        <v>3494</v>
      </c>
      <c r="F295" s="354" t="s">
        <v>3498</v>
      </c>
      <c r="G295" s="355" t="s">
        <v>3499</v>
      </c>
      <c r="H295" s="355" t="s">
        <v>3495</v>
      </c>
      <c r="I295" s="355" t="s">
        <v>3495</v>
      </c>
      <c r="J295" s="355" t="s">
        <v>3495</v>
      </c>
      <c r="K295" s="355" t="s">
        <v>3495</v>
      </c>
      <c r="L295" s="355" t="s">
        <v>3495</v>
      </c>
      <c r="M295" s="355" t="s">
        <v>3495</v>
      </c>
      <c r="N295" s="355" t="s">
        <v>3495</v>
      </c>
      <c r="O295" s="355" t="s">
        <v>3495</v>
      </c>
      <c r="P295" s="355" t="s">
        <v>3495</v>
      </c>
      <c r="Q295" s="355" t="s">
        <v>3496</v>
      </c>
      <c r="R295" s="355" t="s">
        <v>3496</v>
      </c>
      <c r="S295" s="355" t="s">
        <v>3496</v>
      </c>
      <c r="T295" s="266">
        <v>0</v>
      </c>
      <c r="U295" s="266" t="s">
        <v>3497</v>
      </c>
    </row>
    <row r="296" spans="1:27" x14ac:dyDescent="0.25">
      <c r="A296" s="49">
        <v>17052001</v>
      </c>
      <c r="B296" s="49" t="s">
        <v>400</v>
      </c>
      <c r="C296" s="49">
        <v>0</v>
      </c>
      <c r="D296" s="49">
        <v>0</v>
      </c>
      <c r="E296" s="354" t="s">
        <v>3494</v>
      </c>
      <c r="F296" s="354" t="s">
        <v>3498</v>
      </c>
      <c r="G296" s="355" t="s">
        <v>3499</v>
      </c>
      <c r="H296" s="355" t="s">
        <v>3495</v>
      </c>
      <c r="I296" s="355" t="s">
        <v>3495</v>
      </c>
      <c r="J296" s="355" t="s">
        <v>3495</v>
      </c>
      <c r="K296" s="355" t="s">
        <v>3495</v>
      </c>
      <c r="L296" s="355" t="s">
        <v>3495</v>
      </c>
      <c r="M296" s="355" t="s">
        <v>3495</v>
      </c>
      <c r="N296" s="355" t="s">
        <v>3495</v>
      </c>
      <c r="O296" s="355" t="s">
        <v>3495</v>
      </c>
      <c r="P296" s="355" t="s">
        <v>3495</v>
      </c>
      <c r="Q296" s="355" t="s">
        <v>3496</v>
      </c>
      <c r="R296" s="355" t="s">
        <v>3496</v>
      </c>
      <c r="S296" s="355" t="s">
        <v>3496</v>
      </c>
      <c r="T296" s="266">
        <v>0</v>
      </c>
      <c r="U296" s="266" t="s">
        <v>3497</v>
      </c>
    </row>
    <row r="297" spans="1:27" x14ac:dyDescent="0.25">
      <c r="A297" s="49">
        <v>17080</v>
      </c>
      <c r="B297" s="49" t="s">
        <v>401</v>
      </c>
      <c r="C297" s="49">
        <v>0</v>
      </c>
      <c r="D297" s="49">
        <v>0</v>
      </c>
      <c r="E297" s="354" t="s">
        <v>3494</v>
      </c>
      <c r="F297" s="354" t="s">
        <v>3498</v>
      </c>
      <c r="G297" s="355" t="s">
        <v>3499</v>
      </c>
      <c r="H297" s="355" t="s">
        <v>3495</v>
      </c>
      <c r="I297" s="355" t="s">
        <v>3495</v>
      </c>
      <c r="J297" s="355" t="s">
        <v>3495</v>
      </c>
      <c r="K297" s="355" t="s">
        <v>3495</v>
      </c>
      <c r="L297" s="355" t="s">
        <v>3495</v>
      </c>
      <c r="M297" s="355" t="s">
        <v>3495</v>
      </c>
      <c r="N297" s="355" t="s">
        <v>3495</v>
      </c>
      <c r="O297" s="355" t="s">
        <v>3495</v>
      </c>
      <c r="P297" s="355" t="s">
        <v>3495</v>
      </c>
      <c r="Q297" s="355" t="s">
        <v>3496</v>
      </c>
      <c r="R297" s="355" t="s">
        <v>3496</v>
      </c>
      <c r="S297" s="355" t="s">
        <v>3496</v>
      </c>
      <c r="T297" s="266">
        <v>0</v>
      </c>
      <c r="U297" s="266" t="s">
        <v>3497</v>
      </c>
      <c r="X297" t="s">
        <v>7188</v>
      </c>
      <c r="Z297" s="555" t="s">
        <v>7232</v>
      </c>
      <c r="AA297" s="672" t="s">
        <v>7155</v>
      </c>
    </row>
    <row r="298" spans="1:27" x14ac:dyDescent="0.25">
      <c r="A298" s="49">
        <v>17313</v>
      </c>
      <c r="B298" s="49" t="s">
        <v>402</v>
      </c>
      <c r="C298" s="49">
        <v>0</v>
      </c>
      <c r="D298" s="49">
        <v>0</v>
      </c>
      <c r="E298" s="354" t="s">
        <v>3494</v>
      </c>
      <c r="F298" s="354" t="s">
        <v>3498</v>
      </c>
      <c r="G298" s="355" t="s">
        <v>3499</v>
      </c>
      <c r="H298" s="355" t="s">
        <v>3495</v>
      </c>
      <c r="I298" s="355" t="s">
        <v>3495</v>
      </c>
      <c r="J298" s="355" t="s">
        <v>3495</v>
      </c>
      <c r="K298" s="355" t="s">
        <v>3495</v>
      </c>
      <c r="L298" s="355" t="s">
        <v>3495</v>
      </c>
      <c r="M298" s="355" t="s">
        <v>3495</v>
      </c>
      <c r="N298" s="355" t="s">
        <v>3495</v>
      </c>
      <c r="O298" s="355" t="s">
        <v>3495</v>
      </c>
      <c r="P298" s="355" t="s">
        <v>3495</v>
      </c>
      <c r="Q298" s="355" t="s">
        <v>3496</v>
      </c>
      <c r="R298" s="355" t="s">
        <v>3496</v>
      </c>
      <c r="S298" s="355" t="s">
        <v>3496</v>
      </c>
      <c r="T298" s="266">
        <v>0</v>
      </c>
      <c r="U298" s="266" t="s">
        <v>3497</v>
      </c>
    </row>
    <row r="299" spans="1:27" x14ac:dyDescent="0.25">
      <c r="A299" s="49">
        <v>17314</v>
      </c>
      <c r="B299" s="49" t="s">
        <v>403</v>
      </c>
      <c r="C299" s="49">
        <v>0</v>
      </c>
      <c r="D299" s="49">
        <v>0</v>
      </c>
      <c r="E299" s="354" t="s">
        <v>3494</v>
      </c>
      <c r="F299" s="354" t="s">
        <v>3498</v>
      </c>
      <c r="G299" s="355" t="s">
        <v>3499</v>
      </c>
      <c r="H299" s="355" t="s">
        <v>3495</v>
      </c>
      <c r="I299" s="355" t="s">
        <v>3495</v>
      </c>
      <c r="J299" s="355" t="s">
        <v>3495</v>
      </c>
      <c r="K299" s="355" t="s">
        <v>3495</v>
      </c>
      <c r="L299" s="355" t="s">
        <v>3495</v>
      </c>
      <c r="M299" s="355" t="s">
        <v>3495</v>
      </c>
      <c r="N299" s="355" t="s">
        <v>3495</v>
      </c>
      <c r="O299" s="355" t="s">
        <v>3495</v>
      </c>
      <c r="P299" s="355" t="s">
        <v>3495</v>
      </c>
      <c r="Q299" s="355" t="s">
        <v>3496</v>
      </c>
      <c r="R299" s="355" t="s">
        <v>3496</v>
      </c>
      <c r="S299" s="355" t="s">
        <v>3496</v>
      </c>
      <c r="T299" s="266">
        <v>0</v>
      </c>
      <c r="U299" s="266" t="s">
        <v>3497</v>
      </c>
      <c r="V299">
        <v>340</v>
      </c>
      <c r="Z299" s="555" t="s">
        <v>7232</v>
      </c>
      <c r="AA299" s="672" t="s">
        <v>7155</v>
      </c>
    </row>
    <row r="300" spans="1:27" x14ac:dyDescent="0.25">
      <c r="A300" s="49">
        <v>17321003</v>
      </c>
      <c r="B300" s="49" t="s">
        <v>404</v>
      </c>
      <c r="C300" s="49">
        <v>0</v>
      </c>
      <c r="D300" s="49">
        <v>0</v>
      </c>
      <c r="E300" s="354" t="s">
        <v>3494</v>
      </c>
      <c r="F300" s="354" t="s">
        <v>3498</v>
      </c>
      <c r="G300" s="355" t="s">
        <v>3499</v>
      </c>
      <c r="H300" s="355" t="s">
        <v>3495</v>
      </c>
      <c r="I300" s="355" t="s">
        <v>3495</v>
      </c>
      <c r="J300" s="355" t="s">
        <v>3495</v>
      </c>
      <c r="K300" s="355" t="s">
        <v>3495</v>
      </c>
      <c r="L300" s="355" t="s">
        <v>3495</v>
      </c>
      <c r="M300" s="355" t="s">
        <v>3495</v>
      </c>
      <c r="N300" s="355" t="s">
        <v>3495</v>
      </c>
      <c r="O300" s="355" t="s">
        <v>3495</v>
      </c>
      <c r="P300" s="355" t="s">
        <v>3495</v>
      </c>
      <c r="Q300" s="355" t="s">
        <v>3496</v>
      </c>
      <c r="R300" s="355" t="s">
        <v>3496</v>
      </c>
      <c r="S300" s="355" t="s">
        <v>3496</v>
      </c>
      <c r="T300" s="266">
        <v>0</v>
      </c>
      <c r="U300" s="266" t="s">
        <v>3497</v>
      </c>
    </row>
    <row r="301" spans="1:27" x14ac:dyDescent="0.25">
      <c r="A301" s="49">
        <v>17325003</v>
      </c>
      <c r="B301" s="49" t="s">
        <v>405</v>
      </c>
      <c r="C301" s="49">
        <v>0</v>
      </c>
      <c r="D301" s="49">
        <v>0</v>
      </c>
      <c r="E301" s="354" t="s">
        <v>3494</v>
      </c>
      <c r="F301" s="354" t="s">
        <v>3498</v>
      </c>
      <c r="G301" s="355" t="s">
        <v>3499</v>
      </c>
      <c r="H301" s="355" t="s">
        <v>3495</v>
      </c>
      <c r="I301" s="355" t="s">
        <v>3495</v>
      </c>
      <c r="J301" s="355" t="s">
        <v>3495</v>
      </c>
      <c r="K301" s="355" t="s">
        <v>3495</v>
      </c>
      <c r="L301" s="355" t="s">
        <v>3495</v>
      </c>
      <c r="M301" s="355" t="s">
        <v>3495</v>
      </c>
      <c r="N301" s="355" t="s">
        <v>3495</v>
      </c>
      <c r="O301" s="355" t="s">
        <v>3495</v>
      </c>
      <c r="P301" s="355" t="s">
        <v>3495</v>
      </c>
      <c r="Q301" s="355" t="s">
        <v>3496</v>
      </c>
      <c r="R301" s="355" t="s">
        <v>3496</v>
      </c>
      <c r="S301" s="355" t="s">
        <v>3496</v>
      </c>
      <c r="T301" s="266">
        <v>0</v>
      </c>
      <c r="U301" s="266" t="s">
        <v>3497</v>
      </c>
    </row>
    <row r="302" spans="1:27" s="555" customFormat="1" x14ac:dyDescent="0.25">
      <c r="A302" s="49">
        <v>17336</v>
      </c>
      <c r="B302" s="49" t="s">
        <v>7317</v>
      </c>
      <c r="C302" s="49"/>
      <c r="D302" s="49"/>
      <c r="E302" s="354"/>
      <c r="F302" s="354"/>
      <c r="G302" s="355"/>
      <c r="H302" s="355"/>
      <c r="I302" s="355"/>
      <c r="J302" s="355"/>
      <c r="K302" s="355"/>
      <c r="L302" s="355"/>
      <c r="M302" s="355"/>
      <c r="N302" s="355"/>
      <c r="O302" s="355"/>
      <c r="P302" s="355"/>
      <c r="Q302" s="355"/>
      <c r="R302" s="355"/>
      <c r="S302" s="355"/>
      <c r="Z302" s="555" t="s">
        <v>7279</v>
      </c>
      <c r="AA302" s="672" t="s">
        <v>7155</v>
      </c>
    </row>
    <row r="303" spans="1:27" x14ac:dyDescent="0.25">
      <c r="A303" s="49">
        <v>17340001</v>
      </c>
      <c r="B303" s="49" t="s">
        <v>406</v>
      </c>
      <c r="C303" s="49">
        <v>0</v>
      </c>
      <c r="D303" s="49">
        <v>0</v>
      </c>
      <c r="E303" s="354" t="s">
        <v>3494</v>
      </c>
      <c r="F303" s="354" t="s">
        <v>3498</v>
      </c>
      <c r="G303" s="355" t="s">
        <v>3499</v>
      </c>
      <c r="H303" s="355" t="s">
        <v>3495</v>
      </c>
      <c r="I303" s="355" t="s">
        <v>3495</v>
      </c>
      <c r="J303" s="355" t="s">
        <v>3495</v>
      </c>
      <c r="K303" s="355" t="s">
        <v>3495</v>
      </c>
      <c r="L303" s="355" t="s">
        <v>3495</v>
      </c>
      <c r="M303" s="355" t="s">
        <v>3495</v>
      </c>
      <c r="N303" s="355" t="s">
        <v>3495</v>
      </c>
      <c r="O303" s="355" t="s">
        <v>3495</v>
      </c>
      <c r="P303" s="355" t="s">
        <v>3495</v>
      </c>
      <c r="Q303" s="355" t="s">
        <v>3496</v>
      </c>
      <c r="R303" s="355" t="s">
        <v>3496</v>
      </c>
      <c r="S303" s="355" t="s">
        <v>3496</v>
      </c>
      <c r="T303" s="266">
        <v>0</v>
      </c>
      <c r="U303" s="266" t="s">
        <v>3497</v>
      </c>
    </row>
    <row r="304" spans="1:27" x14ac:dyDescent="0.25">
      <c r="A304" s="49">
        <v>17340002</v>
      </c>
      <c r="B304" s="49" t="s">
        <v>407</v>
      </c>
      <c r="C304" s="49">
        <v>0</v>
      </c>
      <c r="D304" s="49">
        <v>0</v>
      </c>
      <c r="E304" s="354" t="s">
        <v>3494</v>
      </c>
      <c r="F304" s="354" t="s">
        <v>3498</v>
      </c>
      <c r="G304" s="355" t="s">
        <v>3499</v>
      </c>
      <c r="H304" s="355" t="s">
        <v>3495</v>
      </c>
      <c r="I304" s="355" t="s">
        <v>3495</v>
      </c>
      <c r="J304" s="355" t="s">
        <v>3495</v>
      </c>
      <c r="K304" s="355" t="s">
        <v>3495</v>
      </c>
      <c r="L304" s="355" t="s">
        <v>3495</v>
      </c>
      <c r="M304" s="355" t="s">
        <v>3495</v>
      </c>
      <c r="N304" s="355" t="s">
        <v>3495</v>
      </c>
      <c r="O304" s="355" t="s">
        <v>3495</v>
      </c>
      <c r="P304" s="355" t="s">
        <v>3495</v>
      </c>
      <c r="Q304" s="355" t="s">
        <v>3496</v>
      </c>
      <c r="R304" s="355" t="s">
        <v>3496</v>
      </c>
      <c r="S304" s="355" t="s">
        <v>3496</v>
      </c>
      <c r="T304" s="266">
        <v>0</v>
      </c>
      <c r="U304" s="266" t="s">
        <v>3497</v>
      </c>
    </row>
    <row r="305" spans="1:21" x14ac:dyDescent="0.25">
      <c r="A305" s="49">
        <v>17358003</v>
      </c>
      <c r="B305" s="49" t="s">
        <v>408</v>
      </c>
      <c r="C305" s="49">
        <v>0</v>
      </c>
      <c r="D305" s="49">
        <v>0</v>
      </c>
      <c r="E305" s="354" t="s">
        <v>3494</v>
      </c>
      <c r="F305" s="354" t="s">
        <v>3498</v>
      </c>
      <c r="G305" s="355" t="s">
        <v>3499</v>
      </c>
      <c r="H305" s="355" t="s">
        <v>3495</v>
      </c>
      <c r="I305" s="355" t="s">
        <v>3495</v>
      </c>
      <c r="J305" s="355" t="s">
        <v>3495</v>
      </c>
      <c r="K305" s="355" t="s">
        <v>3495</v>
      </c>
      <c r="L305" s="355" t="s">
        <v>3495</v>
      </c>
      <c r="M305" s="355" t="s">
        <v>3495</v>
      </c>
      <c r="N305" s="355" t="s">
        <v>3495</v>
      </c>
      <c r="O305" s="355" t="s">
        <v>3495</v>
      </c>
      <c r="P305" s="355" t="s">
        <v>3495</v>
      </c>
      <c r="Q305" s="355" t="s">
        <v>3496</v>
      </c>
      <c r="R305" s="355" t="s">
        <v>3496</v>
      </c>
      <c r="S305" s="355" t="s">
        <v>3496</v>
      </c>
      <c r="T305" s="266">
        <v>0</v>
      </c>
      <c r="U305" s="266" t="s">
        <v>3497</v>
      </c>
    </row>
    <row r="306" spans="1:21" x14ac:dyDescent="0.25">
      <c r="A306" s="49">
        <v>17606002</v>
      </c>
      <c r="B306" s="49" t="s">
        <v>409</v>
      </c>
      <c r="C306" s="49">
        <v>0</v>
      </c>
      <c r="D306" s="49">
        <v>0</v>
      </c>
      <c r="E306" s="354" t="s">
        <v>3494</v>
      </c>
      <c r="F306" s="354" t="s">
        <v>3498</v>
      </c>
      <c r="G306" s="355" t="s">
        <v>3499</v>
      </c>
      <c r="H306" s="355" t="s">
        <v>3495</v>
      </c>
      <c r="I306" s="355" t="s">
        <v>3495</v>
      </c>
      <c r="J306" s="355" t="s">
        <v>3495</v>
      </c>
      <c r="K306" s="355" t="s">
        <v>3495</v>
      </c>
      <c r="L306" s="355" t="s">
        <v>3495</v>
      </c>
      <c r="M306" s="355" t="s">
        <v>3495</v>
      </c>
      <c r="N306" s="355" t="s">
        <v>3495</v>
      </c>
      <c r="O306" s="355" t="s">
        <v>3495</v>
      </c>
      <c r="P306" s="355" t="s">
        <v>3495</v>
      </c>
      <c r="Q306" s="355" t="s">
        <v>3496</v>
      </c>
      <c r="R306" s="355" t="s">
        <v>3496</v>
      </c>
      <c r="S306" s="355" t="s">
        <v>3496</v>
      </c>
      <c r="T306" s="266">
        <v>0</v>
      </c>
      <c r="U306" s="266" t="s">
        <v>3497</v>
      </c>
    </row>
    <row r="307" spans="1:21" x14ac:dyDescent="0.25">
      <c r="A307" s="49">
        <v>17606003</v>
      </c>
      <c r="B307" s="49" t="s">
        <v>409</v>
      </c>
      <c r="C307" s="49">
        <v>0</v>
      </c>
      <c r="D307" s="49">
        <v>0</v>
      </c>
      <c r="E307" s="354" t="s">
        <v>3494</v>
      </c>
      <c r="F307" s="354" t="s">
        <v>3498</v>
      </c>
      <c r="G307" s="355" t="s">
        <v>3499</v>
      </c>
      <c r="H307" s="355" t="s">
        <v>3495</v>
      </c>
      <c r="I307" s="355" t="s">
        <v>3495</v>
      </c>
      <c r="J307" s="355" t="s">
        <v>3495</v>
      </c>
      <c r="K307" s="355" t="s">
        <v>3495</v>
      </c>
      <c r="L307" s="355" t="s">
        <v>3495</v>
      </c>
      <c r="M307" s="355" t="s">
        <v>3495</v>
      </c>
      <c r="N307" s="355" t="s">
        <v>3495</v>
      </c>
      <c r="O307" s="355" t="s">
        <v>3495</v>
      </c>
      <c r="P307" s="355" t="s">
        <v>3495</v>
      </c>
      <c r="Q307" s="355" t="s">
        <v>3496</v>
      </c>
      <c r="R307" s="355" t="s">
        <v>3496</v>
      </c>
      <c r="S307" s="355" t="s">
        <v>3496</v>
      </c>
      <c r="T307" s="266">
        <v>0</v>
      </c>
      <c r="U307" s="266" t="s">
        <v>3497</v>
      </c>
    </row>
    <row r="308" spans="1:21" x14ac:dyDescent="0.25">
      <c r="A308" s="49">
        <v>17607002</v>
      </c>
      <c r="B308" s="49" t="s">
        <v>410</v>
      </c>
      <c r="C308" s="49">
        <v>0</v>
      </c>
      <c r="D308" s="49">
        <v>0</v>
      </c>
      <c r="E308" s="354" t="s">
        <v>3494</v>
      </c>
      <c r="F308" s="354" t="s">
        <v>3498</v>
      </c>
      <c r="G308" s="355" t="s">
        <v>3499</v>
      </c>
      <c r="H308" s="355" t="s">
        <v>3495</v>
      </c>
      <c r="I308" s="355" t="s">
        <v>3495</v>
      </c>
      <c r="J308" s="355" t="s">
        <v>3495</v>
      </c>
      <c r="K308" s="355" t="s">
        <v>3495</v>
      </c>
      <c r="L308" s="355" t="s">
        <v>3495</v>
      </c>
      <c r="M308" s="355" t="s">
        <v>3495</v>
      </c>
      <c r="N308" s="355" t="s">
        <v>3495</v>
      </c>
      <c r="O308" s="355" t="s">
        <v>3495</v>
      </c>
      <c r="P308" s="355" t="s">
        <v>3495</v>
      </c>
      <c r="Q308" s="355" t="s">
        <v>3496</v>
      </c>
      <c r="R308" s="355" t="s">
        <v>3496</v>
      </c>
      <c r="S308" s="355" t="s">
        <v>3496</v>
      </c>
      <c r="T308" s="266">
        <v>0</v>
      </c>
      <c r="U308" s="266" t="s">
        <v>3497</v>
      </c>
    </row>
    <row r="309" spans="1:21" x14ac:dyDescent="0.25">
      <c r="A309" s="49">
        <v>17610002</v>
      </c>
      <c r="B309" s="49" t="s">
        <v>411</v>
      </c>
      <c r="C309" s="49">
        <v>0</v>
      </c>
      <c r="D309" s="49">
        <v>0</v>
      </c>
      <c r="E309" s="354" t="s">
        <v>3494</v>
      </c>
      <c r="F309" s="354" t="s">
        <v>3498</v>
      </c>
      <c r="G309" s="355" t="s">
        <v>3499</v>
      </c>
      <c r="H309" s="355" t="s">
        <v>3495</v>
      </c>
      <c r="I309" s="355" t="s">
        <v>3495</v>
      </c>
      <c r="J309" s="355" t="s">
        <v>3495</v>
      </c>
      <c r="K309" s="355" t="s">
        <v>3495</v>
      </c>
      <c r="L309" s="355" t="s">
        <v>3495</v>
      </c>
      <c r="M309" s="355" t="s">
        <v>3495</v>
      </c>
      <c r="N309" s="355" t="s">
        <v>3495</v>
      </c>
      <c r="O309" s="355" t="s">
        <v>3495</v>
      </c>
      <c r="P309" s="355" t="s">
        <v>3495</v>
      </c>
      <c r="Q309" s="355" t="s">
        <v>3496</v>
      </c>
      <c r="R309" s="355" t="s">
        <v>3496</v>
      </c>
      <c r="S309" s="355" t="s">
        <v>3496</v>
      </c>
      <c r="T309" s="266">
        <v>0</v>
      </c>
      <c r="U309" s="266" t="s">
        <v>3497</v>
      </c>
    </row>
    <row r="310" spans="1:21" x14ac:dyDescent="0.25">
      <c r="A310" s="49">
        <v>17610003</v>
      </c>
      <c r="B310" s="49" t="s">
        <v>411</v>
      </c>
      <c r="C310" s="49">
        <v>0</v>
      </c>
      <c r="D310" s="49">
        <v>0</v>
      </c>
      <c r="E310" s="354" t="s">
        <v>3494</v>
      </c>
      <c r="F310" s="354" t="s">
        <v>3498</v>
      </c>
      <c r="G310" s="355" t="s">
        <v>3499</v>
      </c>
      <c r="H310" s="355" t="s">
        <v>3495</v>
      </c>
      <c r="I310" s="355" t="s">
        <v>3495</v>
      </c>
      <c r="J310" s="355" t="s">
        <v>3495</v>
      </c>
      <c r="K310" s="355" t="s">
        <v>3495</v>
      </c>
      <c r="L310" s="355" t="s">
        <v>3495</v>
      </c>
      <c r="M310" s="355" t="s">
        <v>3495</v>
      </c>
      <c r="N310" s="355" t="s">
        <v>3495</v>
      </c>
      <c r="O310" s="355" t="s">
        <v>3495</v>
      </c>
      <c r="P310" s="355" t="s">
        <v>3495</v>
      </c>
      <c r="Q310" s="355" t="s">
        <v>3496</v>
      </c>
      <c r="R310" s="355" t="s">
        <v>3496</v>
      </c>
      <c r="S310" s="355" t="s">
        <v>3496</v>
      </c>
      <c r="T310" s="266">
        <v>0</v>
      </c>
      <c r="U310" s="266" t="s">
        <v>3497</v>
      </c>
    </row>
    <row r="311" spans="1:21" x14ac:dyDescent="0.25">
      <c r="A311" s="49">
        <v>17611002</v>
      </c>
      <c r="B311" s="49" t="s">
        <v>412</v>
      </c>
      <c r="C311" s="49">
        <v>0</v>
      </c>
      <c r="D311" s="49">
        <v>0</v>
      </c>
      <c r="E311" s="354" t="s">
        <v>3494</v>
      </c>
      <c r="F311" s="354" t="s">
        <v>3498</v>
      </c>
      <c r="G311" s="355" t="s">
        <v>3499</v>
      </c>
      <c r="H311" s="355" t="s">
        <v>3495</v>
      </c>
      <c r="I311" s="355" t="s">
        <v>3495</v>
      </c>
      <c r="J311" s="355" t="s">
        <v>3495</v>
      </c>
      <c r="K311" s="355" t="s">
        <v>3495</v>
      </c>
      <c r="L311" s="355" t="s">
        <v>3495</v>
      </c>
      <c r="M311" s="355" t="s">
        <v>3495</v>
      </c>
      <c r="N311" s="355" t="s">
        <v>3495</v>
      </c>
      <c r="O311" s="355" t="s">
        <v>3495</v>
      </c>
      <c r="P311" s="355" t="s">
        <v>3495</v>
      </c>
      <c r="Q311" s="355" t="s">
        <v>3496</v>
      </c>
      <c r="R311" s="355" t="s">
        <v>3496</v>
      </c>
      <c r="S311" s="355" t="s">
        <v>3496</v>
      </c>
      <c r="T311" s="266">
        <v>0</v>
      </c>
      <c r="U311" s="266" t="s">
        <v>3497</v>
      </c>
    </row>
    <row r="312" spans="1:21" x14ac:dyDescent="0.25">
      <c r="A312" s="49">
        <v>17611003</v>
      </c>
      <c r="B312" s="49" t="s">
        <v>412</v>
      </c>
      <c r="C312" s="49">
        <v>0</v>
      </c>
      <c r="D312" s="49">
        <v>0</v>
      </c>
      <c r="E312" s="354" t="s">
        <v>3494</v>
      </c>
      <c r="F312" s="354" t="s">
        <v>3498</v>
      </c>
      <c r="G312" s="355" t="s">
        <v>3499</v>
      </c>
      <c r="H312" s="355" t="s">
        <v>3495</v>
      </c>
      <c r="I312" s="355" t="s">
        <v>3495</v>
      </c>
      <c r="J312" s="355" t="s">
        <v>3495</v>
      </c>
      <c r="K312" s="355" t="s">
        <v>3495</v>
      </c>
      <c r="L312" s="355" t="s">
        <v>3495</v>
      </c>
      <c r="M312" s="355" t="s">
        <v>3495</v>
      </c>
      <c r="N312" s="355" t="s">
        <v>3495</v>
      </c>
      <c r="O312" s="355" t="s">
        <v>3495</v>
      </c>
      <c r="P312" s="355" t="s">
        <v>3495</v>
      </c>
      <c r="Q312" s="355" t="s">
        <v>3496</v>
      </c>
      <c r="R312" s="355" t="s">
        <v>3496</v>
      </c>
      <c r="S312" s="355" t="s">
        <v>3496</v>
      </c>
      <c r="T312" s="266">
        <v>0</v>
      </c>
      <c r="U312" s="266" t="s">
        <v>3497</v>
      </c>
    </row>
    <row r="313" spans="1:21" x14ac:dyDescent="0.25">
      <c r="A313" s="49">
        <v>17612002</v>
      </c>
      <c r="B313" s="49" t="s">
        <v>413</v>
      </c>
      <c r="C313" s="49">
        <v>0</v>
      </c>
      <c r="D313" s="49">
        <v>0</v>
      </c>
      <c r="E313" s="354" t="s">
        <v>3494</v>
      </c>
      <c r="F313" s="354" t="s">
        <v>3498</v>
      </c>
      <c r="G313" s="355" t="s">
        <v>3499</v>
      </c>
      <c r="H313" s="355" t="s">
        <v>3495</v>
      </c>
      <c r="I313" s="355" t="s">
        <v>3495</v>
      </c>
      <c r="J313" s="355" t="s">
        <v>3495</v>
      </c>
      <c r="K313" s="355" t="s">
        <v>3495</v>
      </c>
      <c r="L313" s="355" t="s">
        <v>3495</v>
      </c>
      <c r="M313" s="355" t="s">
        <v>3495</v>
      </c>
      <c r="N313" s="355" t="s">
        <v>3495</v>
      </c>
      <c r="O313" s="355" t="s">
        <v>3495</v>
      </c>
      <c r="P313" s="355" t="s">
        <v>3495</v>
      </c>
      <c r="Q313" s="355" t="s">
        <v>3496</v>
      </c>
      <c r="R313" s="355" t="s">
        <v>3496</v>
      </c>
      <c r="S313" s="355" t="s">
        <v>3496</v>
      </c>
      <c r="T313" s="266">
        <v>0</v>
      </c>
      <c r="U313" s="266" t="s">
        <v>3497</v>
      </c>
    </row>
    <row r="314" spans="1:21" x14ac:dyDescent="0.25">
      <c r="A314" s="49">
        <v>17612003</v>
      </c>
      <c r="B314" s="49" t="s">
        <v>414</v>
      </c>
      <c r="C314" s="49">
        <v>0</v>
      </c>
      <c r="D314" s="49">
        <v>0</v>
      </c>
      <c r="E314" s="354" t="s">
        <v>3494</v>
      </c>
      <c r="F314" s="354" t="s">
        <v>3498</v>
      </c>
      <c r="G314" s="355" t="s">
        <v>3499</v>
      </c>
      <c r="H314" s="355" t="s">
        <v>3495</v>
      </c>
      <c r="I314" s="355" t="s">
        <v>3495</v>
      </c>
      <c r="J314" s="355" t="s">
        <v>3495</v>
      </c>
      <c r="K314" s="355" t="s">
        <v>3495</v>
      </c>
      <c r="L314" s="355" t="s">
        <v>3495</v>
      </c>
      <c r="M314" s="355" t="s">
        <v>3495</v>
      </c>
      <c r="N314" s="355" t="s">
        <v>3495</v>
      </c>
      <c r="O314" s="355" t="s">
        <v>3495</v>
      </c>
      <c r="P314" s="355" t="s">
        <v>3495</v>
      </c>
      <c r="Q314" s="355" t="s">
        <v>3496</v>
      </c>
      <c r="R314" s="355" t="s">
        <v>3496</v>
      </c>
      <c r="S314" s="355" t="s">
        <v>3496</v>
      </c>
      <c r="T314" s="266">
        <v>0</v>
      </c>
      <c r="U314" s="266" t="s">
        <v>3497</v>
      </c>
    </row>
    <row r="315" spans="1:21" x14ac:dyDescent="0.25">
      <c r="A315" s="49">
        <v>17613002</v>
      </c>
      <c r="B315" s="49" t="s">
        <v>415</v>
      </c>
      <c r="C315" s="49">
        <v>0</v>
      </c>
      <c r="D315" s="49">
        <v>0</v>
      </c>
      <c r="E315" s="354" t="s">
        <v>3494</v>
      </c>
      <c r="F315" s="354" t="s">
        <v>3498</v>
      </c>
      <c r="G315" s="355" t="s">
        <v>3499</v>
      </c>
      <c r="H315" s="355" t="s">
        <v>3495</v>
      </c>
      <c r="I315" s="355" t="s">
        <v>3495</v>
      </c>
      <c r="J315" s="355" t="s">
        <v>3495</v>
      </c>
      <c r="K315" s="355" t="s">
        <v>3495</v>
      </c>
      <c r="L315" s="355" t="s">
        <v>3495</v>
      </c>
      <c r="M315" s="355" t="s">
        <v>3495</v>
      </c>
      <c r="N315" s="355" t="s">
        <v>3495</v>
      </c>
      <c r="O315" s="355" t="s">
        <v>3495</v>
      </c>
      <c r="P315" s="355" t="s">
        <v>3495</v>
      </c>
      <c r="Q315" s="355" t="s">
        <v>3496</v>
      </c>
      <c r="R315" s="355" t="s">
        <v>3496</v>
      </c>
      <c r="S315" s="355" t="s">
        <v>3496</v>
      </c>
      <c r="T315" s="266">
        <v>0</v>
      </c>
      <c r="U315" s="266" t="s">
        <v>3497</v>
      </c>
    </row>
    <row r="316" spans="1:21" x14ac:dyDescent="0.25">
      <c r="A316" s="49">
        <v>17616002</v>
      </c>
      <c r="B316" s="49" t="s">
        <v>416</v>
      </c>
      <c r="C316" s="49">
        <v>0</v>
      </c>
      <c r="D316" s="49">
        <v>0</v>
      </c>
      <c r="E316" s="354" t="s">
        <v>3494</v>
      </c>
      <c r="F316" s="354" t="s">
        <v>3498</v>
      </c>
      <c r="G316" s="355" t="s">
        <v>3499</v>
      </c>
      <c r="H316" s="355" t="s">
        <v>3495</v>
      </c>
      <c r="I316" s="355" t="s">
        <v>3495</v>
      </c>
      <c r="J316" s="355" t="s">
        <v>3495</v>
      </c>
      <c r="K316" s="355" t="s">
        <v>3495</v>
      </c>
      <c r="L316" s="355" t="s">
        <v>3495</v>
      </c>
      <c r="M316" s="355" t="s">
        <v>3495</v>
      </c>
      <c r="N316" s="355" t="s">
        <v>3495</v>
      </c>
      <c r="O316" s="355" t="s">
        <v>3495</v>
      </c>
      <c r="P316" s="355" t="s">
        <v>3495</v>
      </c>
      <c r="Q316" s="355" t="s">
        <v>3496</v>
      </c>
      <c r="R316" s="355" t="s">
        <v>3496</v>
      </c>
      <c r="S316" s="355" t="s">
        <v>3496</v>
      </c>
      <c r="T316" s="266">
        <v>0</v>
      </c>
      <c r="U316" s="266" t="s">
        <v>3497</v>
      </c>
    </row>
    <row r="317" spans="1:21" x14ac:dyDescent="0.25">
      <c r="A317" s="49">
        <v>17616003</v>
      </c>
      <c r="B317" s="49" t="s">
        <v>416</v>
      </c>
      <c r="C317" s="49">
        <v>0</v>
      </c>
      <c r="D317" s="49">
        <v>0</v>
      </c>
      <c r="E317" s="354" t="s">
        <v>3494</v>
      </c>
      <c r="F317" s="354" t="s">
        <v>3498</v>
      </c>
      <c r="G317" s="355" t="s">
        <v>3499</v>
      </c>
      <c r="H317" s="355" t="s">
        <v>3495</v>
      </c>
      <c r="I317" s="355" t="s">
        <v>3495</v>
      </c>
      <c r="J317" s="355" t="s">
        <v>3495</v>
      </c>
      <c r="K317" s="355" t="s">
        <v>3495</v>
      </c>
      <c r="L317" s="355" t="s">
        <v>3495</v>
      </c>
      <c r="M317" s="355" t="s">
        <v>3495</v>
      </c>
      <c r="N317" s="355" t="s">
        <v>3495</v>
      </c>
      <c r="O317" s="355" t="s">
        <v>3495</v>
      </c>
      <c r="P317" s="355" t="s">
        <v>3495</v>
      </c>
      <c r="Q317" s="355" t="s">
        <v>3496</v>
      </c>
      <c r="R317" s="355" t="s">
        <v>3496</v>
      </c>
      <c r="S317" s="355" t="s">
        <v>3496</v>
      </c>
      <c r="T317" s="266">
        <v>0</v>
      </c>
      <c r="U317" s="266" t="s">
        <v>3497</v>
      </c>
    </row>
    <row r="318" spans="1:21" x14ac:dyDescent="0.25">
      <c r="A318" s="49">
        <v>17617002</v>
      </c>
      <c r="B318" s="49" t="s">
        <v>417</v>
      </c>
      <c r="C318" s="49">
        <v>0</v>
      </c>
      <c r="D318" s="49">
        <v>0</v>
      </c>
      <c r="E318" s="354" t="s">
        <v>3494</v>
      </c>
      <c r="F318" s="354" t="s">
        <v>3498</v>
      </c>
      <c r="G318" s="355" t="s">
        <v>3499</v>
      </c>
      <c r="H318" s="355" t="s">
        <v>3495</v>
      </c>
      <c r="I318" s="355" t="s">
        <v>3495</v>
      </c>
      <c r="J318" s="355" t="s">
        <v>3495</v>
      </c>
      <c r="K318" s="355" t="s">
        <v>3495</v>
      </c>
      <c r="L318" s="355" t="s">
        <v>3495</v>
      </c>
      <c r="M318" s="355" t="s">
        <v>3495</v>
      </c>
      <c r="N318" s="355" t="s">
        <v>3495</v>
      </c>
      <c r="O318" s="355" t="s">
        <v>3495</v>
      </c>
      <c r="P318" s="355" t="s">
        <v>3495</v>
      </c>
      <c r="Q318" s="355" t="s">
        <v>3496</v>
      </c>
      <c r="R318" s="355" t="s">
        <v>3496</v>
      </c>
      <c r="S318" s="355" t="s">
        <v>3496</v>
      </c>
      <c r="T318" s="266">
        <v>0</v>
      </c>
      <c r="U318" s="266" t="s">
        <v>3497</v>
      </c>
    </row>
    <row r="319" spans="1:21" x14ac:dyDescent="0.25">
      <c r="A319" s="49">
        <v>17617003</v>
      </c>
      <c r="B319" s="49" t="s">
        <v>417</v>
      </c>
      <c r="C319" s="49">
        <v>0</v>
      </c>
      <c r="D319" s="49">
        <v>0</v>
      </c>
      <c r="E319" s="354" t="s">
        <v>3494</v>
      </c>
      <c r="F319" s="354" t="s">
        <v>3498</v>
      </c>
      <c r="G319" s="355" t="s">
        <v>3499</v>
      </c>
      <c r="H319" s="355" t="s">
        <v>3495</v>
      </c>
      <c r="I319" s="355" t="s">
        <v>3495</v>
      </c>
      <c r="J319" s="355" t="s">
        <v>3495</v>
      </c>
      <c r="K319" s="355" t="s">
        <v>3495</v>
      </c>
      <c r="L319" s="355" t="s">
        <v>3495</v>
      </c>
      <c r="M319" s="355" t="s">
        <v>3495</v>
      </c>
      <c r="N319" s="355" t="s">
        <v>3495</v>
      </c>
      <c r="O319" s="355" t="s">
        <v>3495</v>
      </c>
      <c r="P319" s="355" t="s">
        <v>3495</v>
      </c>
      <c r="Q319" s="355" t="s">
        <v>3496</v>
      </c>
      <c r="R319" s="355" t="s">
        <v>3496</v>
      </c>
      <c r="S319" s="355" t="s">
        <v>3496</v>
      </c>
      <c r="T319" s="266">
        <v>0</v>
      </c>
      <c r="U319" s="266" t="s">
        <v>3497</v>
      </c>
    </row>
    <row r="320" spans="1:21" x14ac:dyDescent="0.25">
      <c r="A320" s="49">
        <v>17618002</v>
      </c>
      <c r="B320" s="49" t="s">
        <v>418</v>
      </c>
      <c r="C320" s="49">
        <v>0</v>
      </c>
      <c r="D320" s="49">
        <v>0</v>
      </c>
      <c r="E320" s="354" t="s">
        <v>3494</v>
      </c>
      <c r="F320" s="354" t="s">
        <v>3498</v>
      </c>
      <c r="G320" s="355" t="s">
        <v>3499</v>
      </c>
      <c r="H320" s="355" t="s">
        <v>3495</v>
      </c>
      <c r="I320" s="355" t="s">
        <v>3495</v>
      </c>
      <c r="J320" s="355" t="s">
        <v>3495</v>
      </c>
      <c r="K320" s="355" t="s">
        <v>3495</v>
      </c>
      <c r="L320" s="355" t="s">
        <v>3495</v>
      </c>
      <c r="M320" s="355" t="s">
        <v>3495</v>
      </c>
      <c r="N320" s="355" t="s">
        <v>3495</v>
      </c>
      <c r="O320" s="355" t="s">
        <v>3495</v>
      </c>
      <c r="P320" s="355" t="s">
        <v>3495</v>
      </c>
      <c r="Q320" s="355" t="s">
        <v>3496</v>
      </c>
      <c r="R320" s="355" t="s">
        <v>3496</v>
      </c>
      <c r="S320" s="355" t="s">
        <v>3496</v>
      </c>
      <c r="T320" s="266">
        <v>0</v>
      </c>
      <c r="U320" s="266" t="s">
        <v>3497</v>
      </c>
    </row>
    <row r="321" spans="1:21" x14ac:dyDescent="0.25">
      <c r="A321" s="49">
        <v>17618003</v>
      </c>
      <c r="B321" s="49" t="s">
        <v>419</v>
      </c>
      <c r="C321" s="49">
        <v>0</v>
      </c>
      <c r="D321" s="49">
        <v>0</v>
      </c>
      <c r="E321" s="354" t="s">
        <v>3494</v>
      </c>
      <c r="F321" s="354" t="s">
        <v>3498</v>
      </c>
      <c r="G321" s="355" t="s">
        <v>3499</v>
      </c>
      <c r="H321" s="355" t="s">
        <v>3495</v>
      </c>
      <c r="I321" s="355" t="s">
        <v>3495</v>
      </c>
      <c r="J321" s="355" t="s">
        <v>3495</v>
      </c>
      <c r="K321" s="355" t="s">
        <v>3495</v>
      </c>
      <c r="L321" s="355" t="s">
        <v>3495</v>
      </c>
      <c r="M321" s="355" t="s">
        <v>3495</v>
      </c>
      <c r="N321" s="355" t="s">
        <v>3495</v>
      </c>
      <c r="O321" s="355" t="s">
        <v>3495</v>
      </c>
      <c r="P321" s="355" t="s">
        <v>3495</v>
      </c>
      <c r="Q321" s="355" t="s">
        <v>3496</v>
      </c>
      <c r="R321" s="355" t="s">
        <v>3496</v>
      </c>
      <c r="S321" s="355" t="s">
        <v>3496</v>
      </c>
      <c r="T321" s="266">
        <v>0</v>
      </c>
      <c r="U321" s="266" t="s">
        <v>3497</v>
      </c>
    </row>
    <row r="322" spans="1:21" x14ac:dyDescent="0.25">
      <c r="A322" s="49">
        <v>17619002</v>
      </c>
      <c r="B322" s="49" t="s">
        <v>420</v>
      </c>
      <c r="C322" s="49">
        <v>0</v>
      </c>
      <c r="D322" s="49">
        <v>0</v>
      </c>
      <c r="E322" s="354" t="s">
        <v>3494</v>
      </c>
      <c r="F322" s="354" t="s">
        <v>3498</v>
      </c>
      <c r="G322" s="355" t="s">
        <v>3499</v>
      </c>
      <c r="H322" s="355" t="s">
        <v>3495</v>
      </c>
      <c r="I322" s="355" t="s">
        <v>3495</v>
      </c>
      <c r="J322" s="355" t="s">
        <v>3495</v>
      </c>
      <c r="K322" s="355" t="s">
        <v>3495</v>
      </c>
      <c r="L322" s="355" t="s">
        <v>3495</v>
      </c>
      <c r="M322" s="355" t="s">
        <v>3495</v>
      </c>
      <c r="N322" s="355" t="s">
        <v>3495</v>
      </c>
      <c r="O322" s="355" t="s">
        <v>3495</v>
      </c>
      <c r="P322" s="355" t="s">
        <v>3495</v>
      </c>
      <c r="Q322" s="355" t="s">
        <v>3496</v>
      </c>
      <c r="R322" s="355" t="s">
        <v>3496</v>
      </c>
      <c r="S322" s="355" t="s">
        <v>3496</v>
      </c>
      <c r="T322" s="266">
        <v>0</v>
      </c>
      <c r="U322" s="266" t="s">
        <v>3497</v>
      </c>
    </row>
    <row r="323" spans="1:21" x14ac:dyDescent="0.25">
      <c r="A323" s="49">
        <v>17619003</v>
      </c>
      <c r="B323" s="49" t="s">
        <v>420</v>
      </c>
      <c r="C323" s="49">
        <v>0</v>
      </c>
      <c r="D323" s="49">
        <v>0</v>
      </c>
      <c r="E323" s="354" t="s">
        <v>3494</v>
      </c>
      <c r="F323" s="354" t="s">
        <v>3498</v>
      </c>
      <c r="G323" s="355" t="s">
        <v>3499</v>
      </c>
      <c r="H323" s="355" t="s">
        <v>3495</v>
      </c>
      <c r="I323" s="355" t="s">
        <v>3495</v>
      </c>
      <c r="J323" s="355" t="s">
        <v>3495</v>
      </c>
      <c r="K323" s="355" t="s">
        <v>3495</v>
      </c>
      <c r="L323" s="355" t="s">
        <v>3495</v>
      </c>
      <c r="M323" s="355" t="s">
        <v>3495</v>
      </c>
      <c r="N323" s="355" t="s">
        <v>3495</v>
      </c>
      <c r="O323" s="355" t="s">
        <v>3495</v>
      </c>
      <c r="P323" s="355" t="s">
        <v>3495</v>
      </c>
      <c r="Q323" s="355" t="s">
        <v>3496</v>
      </c>
      <c r="R323" s="355" t="s">
        <v>3496</v>
      </c>
      <c r="S323" s="355" t="s">
        <v>3496</v>
      </c>
      <c r="T323" s="266">
        <v>0</v>
      </c>
      <c r="U323" s="266" t="s">
        <v>3497</v>
      </c>
    </row>
    <row r="324" spans="1:21" x14ac:dyDescent="0.25">
      <c r="A324" s="49">
        <v>17622002</v>
      </c>
      <c r="B324" s="49" t="s">
        <v>421</v>
      </c>
      <c r="C324" s="49">
        <v>0</v>
      </c>
      <c r="D324" s="49">
        <v>0</v>
      </c>
      <c r="E324" s="354" t="s">
        <v>3494</v>
      </c>
      <c r="F324" s="354" t="s">
        <v>3498</v>
      </c>
      <c r="G324" s="355" t="s">
        <v>3499</v>
      </c>
      <c r="H324" s="355" t="s">
        <v>3495</v>
      </c>
      <c r="I324" s="355" t="s">
        <v>3495</v>
      </c>
      <c r="J324" s="355" t="s">
        <v>3495</v>
      </c>
      <c r="K324" s="355" t="s">
        <v>3495</v>
      </c>
      <c r="L324" s="355" t="s">
        <v>3495</v>
      </c>
      <c r="M324" s="355" t="s">
        <v>3495</v>
      </c>
      <c r="N324" s="355" t="s">
        <v>3495</v>
      </c>
      <c r="O324" s="355" t="s">
        <v>3495</v>
      </c>
      <c r="P324" s="355" t="s">
        <v>3495</v>
      </c>
      <c r="Q324" s="355" t="s">
        <v>3496</v>
      </c>
      <c r="R324" s="355" t="s">
        <v>3496</v>
      </c>
      <c r="S324" s="355" t="s">
        <v>3496</v>
      </c>
      <c r="T324" s="266">
        <v>0</v>
      </c>
      <c r="U324" s="266" t="s">
        <v>3497</v>
      </c>
    </row>
    <row r="325" spans="1:21" x14ac:dyDescent="0.25">
      <c r="A325" s="49">
        <v>17622003</v>
      </c>
      <c r="B325" s="49" t="s">
        <v>421</v>
      </c>
      <c r="C325" s="49">
        <v>0</v>
      </c>
      <c r="D325" s="49">
        <v>0</v>
      </c>
      <c r="E325" s="354" t="s">
        <v>3494</v>
      </c>
      <c r="F325" s="354" t="s">
        <v>3498</v>
      </c>
      <c r="G325" s="355" t="s">
        <v>3499</v>
      </c>
      <c r="H325" s="355" t="s">
        <v>3495</v>
      </c>
      <c r="I325" s="355" t="s">
        <v>3495</v>
      </c>
      <c r="J325" s="355" t="s">
        <v>3495</v>
      </c>
      <c r="K325" s="355" t="s">
        <v>3495</v>
      </c>
      <c r="L325" s="355" t="s">
        <v>3495</v>
      </c>
      <c r="M325" s="355" t="s">
        <v>3495</v>
      </c>
      <c r="N325" s="355" t="s">
        <v>3495</v>
      </c>
      <c r="O325" s="355" t="s">
        <v>3495</v>
      </c>
      <c r="P325" s="355" t="s">
        <v>3495</v>
      </c>
      <c r="Q325" s="355" t="s">
        <v>3496</v>
      </c>
      <c r="R325" s="355" t="s">
        <v>3496</v>
      </c>
      <c r="S325" s="355" t="s">
        <v>3496</v>
      </c>
      <c r="T325" s="266">
        <v>0</v>
      </c>
      <c r="U325" s="266" t="s">
        <v>3497</v>
      </c>
    </row>
    <row r="326" spans="1:21" x14ac:dyDescent="0.25">
      <c r="A326" s="49">
        <v>17623002</v>
      </c>
      <c r="B326" s="49" t="s">
        <v>422</v>
      </c>
      <c r="C326" s="49">
        <v>0</v>
      </c>
      <c r="D326" s="49">
        <v>0</v>
      </c>
      <c r="E326" s="354" t="s">
        <v>3494</v>
      </c>
      <c r="F326" s="354" t="s">
        <v>3498</v>
      </c>
      <c r="G326" s="355" t="s">
        <v>3499</v>
      </c>
      <c r="H326" s="355" t="s">
        <v>3495</v>
      </c>
      <c r="I326" s="355" t="s">
        <v>3495</v>
      </c>
      <c r="J326" s="355" t="s">
        <v>3495</v>
      </c>
      <c r="K326" s="355" t="s">
        <v>3495</v>
      </c>
      <c r="L326" s="355" t="s">
        <v>3495</v>
      </c>
      <c r="M326" s="355" t="s">
        <v>3495</v>
      </c>
      <c r="N326" s="355" t="s">
        <v>3495</v>
      </c>
      <c r="O326" s="355" t="s">
        <v>3495</v>
      </c>
      <c r="P326" s="355" t="s">
        <v>3495</v>
      </c>
      <c r="Q326" s="355" t="s">
        <v>3496</v>
      </c>
      <c r="R326" s="355" t="s">
        <v>3496</v>
      </c>
      <c r="S326" s="355" t="s">
        <v>3496</v>
      </c>
      <c r="T326" s="266">
        <v>0</v>
      </c>
      <c r="U326" s="266" t="s">
        <v>3497</v>
      </c>
    </row>
    <row r="327" spans="1:21" x14ac:dyDescent="0.25">
      <c r="A327" s="49">
        <v>17624002</v>
      </c>
      <c r="B327" s="49" t="s">
        <v>423</v>
      </c>
      <c r="C327" s="49">
        <v>0</v>
      </c>
      <c r="D327" s="49">
        <v>0</v>
      </c>
      <c r="E327" s="354" t="s">
        <v>3494</v>
      </c>
      <c r="F327" s="354" t="s">
        <v>3498</v>
      </c>
      <c r="G327" s="355" t="s">
        <v>3499</v>
      </c>
      <c r="H327" s="355" t="s">
        <v>3495</v>
      </c>
      <c r="I327" s="355" t="s">
        <v>3495</v>
      </c>
      <c r="J327" s="355" t="s">
        <v>3495</v>
      </c>
      <c r="K327" s="355" t="s">
        <v>3495</v>
      </c>
      <c r="L327" s="355" t="s">
        <v>3495</v>
      </c>
      <c r="M327" s="355" t="s">
        <v>3495</v>
      </c>
      <c r="N327" s="355" t="s">
        <v>3495</v>
      </c>
      <c r="O327" s="355" t="s">
        <v>3495</v>
      </c>
      <c r="P327" s="355" t="s">
        <v>3495</v>
      </c>
      <c r="Q327" s="355" t="s">
        <v>3496</v>
      </c>
      <c r="R327" s="355" t="s">
        <v>3496</v>
      </c>
      <c r="S327" s="355" t="s">
        <v>3496</v>
      </c>
      <c r="T327" s="266">
        <v>0</v>
      </c>
      <c r="U327" s="266" t="s">
        <v>3497</v>
      </c>
    </row>
    <row r="328" spans="1:21" x14ac:dyDescent="0.25">
      <c r="A328" s="49">
        <v>17624003</v>
      </c>
      <c r="B328" s="49" t="s">
        <v>423</v>
      </c>
      <c r="C328" s="49">
        <v>0</v>
      </c>
      <c r="D328" s="49">
        <v>0</v>
      </c>
      <c r="E328" s="354" t="s">
        <v>3494</v>
      </c>
      <c r="F328" s="354" t="s">
        <v>3498</v>
      </c>
      <c r="G328" s="355" t="s">
        <v>3499</v>
      </c>
      <c r="H328" s="355" t="s">
        <v>3495</v>
      </c>
      <c r="I328" s="355" t="s">
        <v>3495</v>
      </c>
      <c r="J328" s="355" t="s">
        <v>3495</v>
      </c>
      <c r="K328" s="355" t="s">
        <v>3495</v>
      </c>
      <c r="L328" s="355" t="s">
        <v>3495</v>
      </c>
      <c r="M328" s="355" t="s">
        <v>3495</v>
      </c>
      <c r="N328" s="355" t="s">
        <v>3495</v>
      </c>
      <c r="O328" s="355" t="s">
        <v>3495</v>
      </c>
      <c r="P328" s="355" t="s">
        <v>3495</v>
      </c>
      <c r="Q328" s="355" t="s">
        <v>3496</v>
      </c>
      <c r="R328" s="355" t="s">
        <v>3496</v>
      </c>
      <c r="S328" s="355" t="s">
        <v>3496</v>
      </c>
      <c r="T328" s="266">
        <v>0</v>
      </c>
      <c r="U328" s="266" t="s">
        <v>3497</v>
      </c>
    </row>
    <row r="329" spans="1:21" x14ac:dyDescent="0.25">
      <c r="A329" s="49">
        <v>17625002</v>
      </c>
      <c r="B329" s="49" t="s">
        <v>424</v>
      </c>
      <c r="C329" s="49">
        <v>0</v>
      </c>
      <c r="D329" s="49">
        <v>0</v>
      </c>
      <c r="E329" s="354" t="s">
        <v>3494</v>
      </c>
      <c r="F329" s="354" t="s">
        <v>3498</v>
      </c>
      <c r="G329" s="355" t="s">
        <v>3499</v>
      </c>
      <c r="H329" s="355" t="s">
        <v>3495</v>
      </c>
      <c r="I329" s="355" t="s">
        <v>3495</v>
      </c>
      <c r="J329" s="355" t="s">
        <v>3495</v>
      </c>
      <c r="K329" s="355" t="s">
        <v>3495</v>
      </c>
      <c r="L329" s="355" t="s">
        <v>3495</v>
      </c>
      <c r="M329" s="355" t="s">
        <v>3495</v>
      </c>
      <c r="N329" s="355" t="s">
        <v>3495</v>
      </c>
      <c r="O329" s="355" t="s">
        <v>3495</v>
      </c>
      <c r="P329" s="355" t="s">
        <v>3495</v>
      </c>
      <c r="Q329" s="355" t="s">
        <v>3496</v>
      </c>
      <c r="R329" s="355" t="s">
        <v>3496</v>
      </c>
      <c r="S329" s="355" t="s">
        <v>3496</v>
      </c>
      <c r="T329" s="266">
        <v>0</v>
      </c>
      <c r="U329" s="266" t="s">
        <v>3497</v>
      </c>
    </row>
    <row r="330" spans="1:21" x14ac:dyDescent="0.25">
      <c r="A330" s="49">
        <v>17625003</v>
      </c>
      <c r="B330" s="49" t="s">
        <v>424</v>
      </c>
      <c r="C330" s="49">
        <v>0</v>
      </c>
      <c r="D330" s="49">
        <v>0</v>
      </c>
      <c r="E330" s="354" t="s">
        <v>3494</v>
      </c>
      <c r="F330" s="354" t="s">
        <v>3498</v>
      </c>
      <c r="G330" s="355" t="s">
        <v>3499</v>
      </c>
      <c r="H330" s="355" t="s">
        <v>3495</v>
      </c>
      <c r="I330" s="355" t="s">
        <v>3495</v>
      </c>
      <c r="J330" s="355" t="s">
        <v>3495</v>
      </c>
      <c r="K330" s="355" t="s">
        <v>3495</v>
      </c>
      <c r="L330" s="355" t="s">
        <v>3495</v>
      </c>
      <c r="M330" s="355" t="s">
        <v>3495</v>
      </c>
      <c r="N330" s="355" t="s">
        <v>3495</v>
      </c>
      <c r="O330" s="355" t="s">
        <v>3495</v>
      </c>
      <c r="P330" s="355" t="s">
        <v>3495</v>
      </c>
      <c r="Q330" s="355" t="s">
        <v>3496</v>
      </c>
      <c r="R330" s="355" t="s">
        <v>3496</v>
      </c>
      <c r="S330" s="355" t="s">
        <v>3496</v>
      </c>
      <c r="T330" s="266">
        <v>0</v>
      </c>
      <c r="U330" s="266" t="s">
        <v>3497</v>
      </c>
    </row>
    <row r="331" spans="1:21" x14ac:dyDescent="0.25">
      <c r="A331" s="49">
        <v>17626002</v>
      </c>
      <c r="B331" s="49" t="s">
        <v>425</v>
      </c>
      <c r="C331" s="49">
        <v>0</v>
      </c>
      <c r="D331" s="49">
        <v>0</v>
      </c>
      <c r="E331" s="354" t="s">
        <v>3494</v>
      </c>
      <c r="F331" s="354" t="s">
        <v>3498</v>
      </c>
      <c r="G331" s="355" t="s">
        <v>3499</v>
      </c>
      <c r="H331" s="355" t="s">
        <v>3495</v>
      </c>
      <c r="I331" s="355" t="s">
        <v>3495</v>
      </c>
      <c r="J331" s="355" t="s">
        <v>3495</v>
      </c>
      <c r="K331" s="355" t="s">
        <v>3495</v>
      </c>
      <c r="L331" s="355" t="s">
        <v>3495</v>
      </c>
      <c r="M331" s="355" t="s">
        <v>3495</v>
      </c>
      <c r="N331" s="355" t="s">
        <v>3495</v>
      </c>
      <c r="O331" s="355" t="s">
        <v>3495</v>
      </c>
      <c r="P331" s="355" t="s">
        <v>3495</v>
      </c>
      <c r="Q331" s="355" t="s">
        <v>3496</v>
      </c>
      <c r="R331" s="355" t="s">
        <v>3496</v>
      </c>
      <c r="S331" s="355" t="s">
        <v>3496</v>
      </c>
      <c r="T331" s="266">
        <v>0</v>
      </c>
      <c r="U331" s="266" t="s">
        <v>3497</v>
      </c>
    </row>
    <row r="332" spans="1:21" x14ac:dyDescent="0.25">
      <c r="A332" s="49">
        <v>17626003</v>
      </c>
      <c r="B332" s="49" t="s">
        <v>425</v>
      </c>
      <c r="C332" s="49">
        <v>0</v>
      </c>
      <c r="D332" s="49">
        <v>0</v>
      </c>
      <c r="E332" s="354" t="s">
        <v>3494</v>
      </c>
      <c r="F332" s="354" t="s">
        <v>3498</v>
      </c>
      <c r="G332" s="355" t="s">
        <v>3499</v>
      </c>
      <c r="H332" s="355" t="s">
        <v>3495</v>
      </c>
      <c r="I332" s="355" t="s">
        <v>3495</v>
      </c>
      <c r="J332" s="355" t="s">
        <v>3495</v>
      </c>
      <c r="K332" s="355" t="s">
        <v>3495</v>
      </c>
      <c r="L332" s="355" t="s">
        <v>3495</v>
      </c>
      <c r="M332" s="355" t="s">
        <v>3495</v>
      </c>
      <c r="N332" s="355" t="s">
        <v>3495</v>
      </c>
      <c r="O332" s="355" t="s">
        <v>3495</v>
      </c>
      <c r="P332" s="355" t="s">
        <v>3495</v>
      </c>
      <c r="Q332" s="355" t="s">
        <v>3496</v>
      </c>
      <c r="R332" s="355" t="s">
        <v>3496</v>
      </c>
      <c r="S332" s="355" t="s">
        <v>3496</v>
      </c>
      <c r="T332" s="266">
        <v>0</v>
      </c>
      <c r="U332" s="266" t="s">
        <v>3497</v>
      </c>
    </row>
    <row r="333" spans="1:21" x14ac:dyDescent="0.25">
      <c r="A333" s="49">
        <v>17627002</v>
      </c>
      <c r="B333" s="49" t="s">
        <v>426</v>
      </c>
      <c r="C333" s="49">
        <v>0</v>
      </c>
      <c r="D333" s="49">
        <v>0</v>
      </c>
      <c r="E333" s="354" t="s">
        <v>3494</v>
      </c>
      <c r="F333" s="354" t="s">
        <v>3498</v>
      </c>
      <c r="G333" s="355" t="s">
        <v>3499</v>
      </c>
      <c r="H333" s="355" t="s">
        <v>3495</v>
      </c>
      <c r="I333" s="355" t="s">
        <v>3495</v>
      </c>
      <c r="J333" s="355" t="s">
        <v>3495</v>
      </c>
      <c r="K333" s="355" t="s">
        <v>3495</v>
      </c>
      <c r="L333" s="355" t="s">
        <v>3495</v>
      </c>
      <c r="M333" s="355" t="s">
        <v>3495</v>
      </c>
      <c r="N333" s="355" t="s">
        <v>3495</v>
      </c>
      <c r="O333" s="355" t="s">
        <v>3495</v>
      </c>
      <c r="P333" s="355" t="s">
        <v>3495</v>
      </c>
      <c r="Q333" s="355" t="s">
        <v>3496</v>
      </c>
      <c r="R333" s="355" t="s">
        <v>3496</v>
      </c>
      <c r="S333" s="355" t="s">
        <v>3496</v>
      </c>
      <c r="T333" s="266">
        <v>0</v>
      </c>
      <c r="U333" s="266" t="s">
        <v>3497</v>
      </c>
    </row>
    <row r="334" spans="1:21" x14ac:dyDescent="0.25">
      <c r="A334" s="49">
        <v>17628002</v>
      </c>
      <c r="B334" s="49" t="s">
        <v>427</v>
      </c>
      <c r="C334" s="49">
        <v>0</v>
      </c>
      <c r="D334" s="49">
        <v>0</v>
      </c>
      <c r="E334" s="354" t="s">
        <v>3494</v>
      </c>
      <c r="F334" s="354" t="s">
        <v>3498</v>
      </c>
      <c r="G334" s="355" t="s">
        <v>3499</v>
      </c>
      <c r="H334" s="355" t="s">
        <v>3495</v>
      </c>
      <c r="I334" s="355" t="s">
        <v>3495</v>
      </c>
      <c r="J334" s="355" t="s">
        <v>3495</v>
      </c>
      <c r="K334" s="355" t="s">
        <v>3495</v>
      </c>
      <c r="L334" s="355" t="s">
        <v>3495</v>
      </c>
      <c r="M334" s="355" t="s">
        <v>3495</v>
      </c>
      <c r="N334" s="355" t="s">
        <v>3495</v>
      </c>
      <c r="O334" s="355" t="s">
        <v>3495</v>
      </c>
      <c r="P334" s="355" t="s">
        <v>3495</v>
      </c>
      <c r="Q334" s="355" t="s">
        <v>3496</v>
      </c>
      <c r="R334" s="355" t="s">
        <v>3496</v>
      </c>
      <c r="S334" s="355" t="s">
        <v>3496</v>
      </c>
      <c r="T334" s="266">
        <v>0</v>
      </c>
      <c r="U334" s="266" t="s">
        <v>3497</v>
      </c>
    </row>
    <row r="335" spans="1:21" x14ac:dyDescent="0.25">
      <c r="A335" s="49">
        <v>17628003</v>
      </c>
      <c r="B335" s="49" t="s">
        <v>427</v>
      </c>
      <c r="C335" s="49">
        <v>0</v>
      </c>
      <c r="D335" s="49">
        <v>0</v>
      </c>
      <c r="E335" s="354" t="s">
        <v>3494</v>
      </c>
      <c r="F335" s="354" t="s">
        <v>3498</v>
      </c>
      <c r="G335" s="355" t="s">
        <v>3499</v>
      </c>
      <c r="H335" s="355" t="s">
        <v>3495</v>
      </c>
      <c r="I335" s="355" t="s">
        <v>3495</v>
      </c>
      <c r="J335" s="355" t="s">
        <v>3495</v>
      </c>
      <c r="K335" s="355" t="s">
        <v>3495</v>
      </c>
      <c r="L335" s="355" t="s">
        <v>3495</v>
      </c>
      <c r="M335" s="355" t="s">
        <v>3495</v>
      </c>
      <c r="N335" s="355" t="s">
        <v>3495</v>
      </c>
      <c r="O335" s="355" t="s">
        <v>3495</v>
      </c>
      <c r="P335" s="355" t="s">
        <v>3495</v>
      </c>
      <c r="Q335" s="355" t="s">
        <v>3496</v>
      </c>
      <c r="R335" s="355" t="s">
        <v>3496</v>
      </c>
      <c r="S335" s="355" t="s">
        <v>3496</v>
      </c>
      <c r="T335" s="266">
        <v>0</v>
      </c>
      <c r="U335" s="266" t="s">
        <v>3497</v>
      </c>
    </row>
    <row r="336" spans="1:21" x14ac:dyDescent="0.25">
      <c r="A336" s="49">
        <v>17629002</v>
      </c>
      <c r="B336" s="49" t="s">
        <v>428</v>
      </c>
      <c r="C336" s="49">
        <v>0</v>
      </c>
      <c r="D336" s="49">
        <v>0</v>
      </c>
      <c r="E336" s="354" t="s">
        <v>3494</v>
      </c>
      <c r="F336" s="354" t="s">
        <v>3498</v>
      </c>
      <c r="G336" s="355" t="s">
        <v>3499</v>
      </c>
      <c r="H336" s="355" t="s">
        <v>3495</v>
      </c>
      <c r="I336" s="355" t="s">
        <v>3495</v>
      </c>
      <c r="J336" s="355" t="s">
        <v>3495</v>
      </c>
      <c r="K336" s="355" t="s">
        <v>3495</v>
      </c>
      <c r="L336" s="355" t="s">
        <v>3495</v>
      </c>
      <c r="M336" s="355" t="s">
        <v>3495</v>
      </c>
      <c r="N336" s="355" t="s">
        <v>3495</v>
      </c>
      <c r="O336" s="355" t="s">
        <v>3495</v>
      </c>
      <c r="P336" s="355" t="s">
        <v>3495</v>
      </c>
      <c r="Q336" s="355" t="s">
        <v>3496</v>
      </c>
      <c r="R336" s="355" t="s">
        <v>3496</v>
      </c>
      <c r="S336" s="355" t="s">
        <v>3496</v>
      </c>
      <c r="T336" s="266">
        <v>0</v>
      </c>
      <c r="U336" s="266" t="s">
        <v>3497</v>
      </c>
    </row>
    <row r="337" spans="1:21" x14ac:dyDescent="0.25">
      <c r="A337" s="49">
        <v>17629003</v>
      </c>
      <c r="B337" s="49" t="s">
        <v>428</v>
      </c>
      <c r="C337" s="49">
        <v>0</v>
      </c>
      <c r="D337" s="49">
        <v>0</v>
      </c>
      <c r="E337" s="354" t="s">
        <v>3494</v>
      </c>
      <c r="F337" s="354" t="s">
        <v>3498</v>
      </c>
      <c r="G337" s="355" t="s">
        <v>3499</v>
      </c>
      <c r="H337" s="355" t="s">
        <v>3495</v>
      </c>
      <c r="I337" s="355" t="s">
        <v>3495</v>
      </c>
      <c r="J337" s="355" t="s">
        <v>3495</v>
      </c>
      <c r="K337" s="355" t="s">
        <v>3495</v>
      </c>
      <c r="L337" s="355" t="s">
        <v>3495</v>
      </c>
      <c r="M337" s="355" t="s">
        <v>3495</v>
      </c>
      <c r="N337" s="355" t="s">
        <v>3495</v>
      </c>
      <c r="O337" s="355" t="s">
        <v>3495</v>
      </c>
      <c r="P337" s="355" t="s">
        <v>3495</v>
      </c>
      <c r="Q337" s="355" t="s">
        <v>3496</v>
      </c>
      <c r="R337" s="355" t="s">
        <v>3496</v>
      </c>
      <c r="S337" s="355" t="s">
        <v>3496</v>
      </c>
      <c r="T337" s="266">
        <v>0</v>
      </c>
      <c r="U337" s="266" t="s">
        <v>3497</v>
      </c>
    </row>
    <row r="338" spans="1:21" x14ac:dyDescent="0.25">
      <c r="A338" s="49">
        <v>17630002</v>
      </c>
      <c r="B338" s="49" t="s">
        <v>429</v>
      </c>
      <c r="C338" s="49">
        <v>0</v>
      </c>
      <c r="D338" s="49">
        <v>0</v>
      </c>
      <c r="E338" s="354" t="s">
        <v>3494</v>
      </c>
      <c r="F338" s="354" t="s">
        <v>3498</v>
      </c>
      <c r="G338" s="355" t="s">
        <v>3499</v>
      </c>
      <c r="H338" s="355" t="s">
        <v>3495</v>
      </c>
      <c r="I338" s="355" t="s">
        <v>3495</v>
      </c>
      <c r="J338" s="355" t="s">
        <v>3495</v>
      </c>
      <c r="K338" s="355" t="s">
        <v>3495</v>
      </c>
      <c r="L338" s="355" t="s">
        <v>3495</v>
      </c>
      <c r="M338" s="355" t="s">
        <v>3495</v>
      </c>
      <c r="N338" s="355" t="s">
        <v>3495</v>
      </c>
      <c r="O338" s="355" t="s">
        <v>3495</v>
      </c>
      <c r="P338" s="355" t="s">
        <v>3495</v>
      </c>
      <c r="Q338" s="355" t="s">
        <v>3496</v>
      </c>
      <c r="R338" s="355" t="s">
        <v>3496</v>
      </c>
      <c r="S338" s="355" t="s">
        <v>3496</v>
      </c>
      <c r="T338" s="266">
        <v>0</v>
      </c>
      <c r="U338" s="266" t="s">
        <v>3497</v>
      </c>
    </row>
    <row r="339" spans="1:21" x14ac:dyDescent="0.25">
      <c r="A339" s="49">
        <v>17630003</v>
      </c>
      <c r="B339" s="49" t="s">
        <v>430</v>
      </c>
      <c r="C339" s="49">
        <v>0</v>
      </c>
      <c r="D339" s="49">
        <v>0</v>
      </c>
      <c r="E339" s="354" t="s">
        <v>3494</v>
      </c>
      <c r="F339" s="354" t="s">
        <v>3498</v>
      </c>
      <c r="G339" s="355" t="s">
        <v>3499</v>
      </c>
      <c r="H339" s="355" t="s">
        <v>3495</v>
      </c>
      <c r="I339" s="355" t="s">
        <v>3495</v>
      </c>
      <c r="J339" s="355" t="s">
        <v>3495</v>
      </c>
      <c r="K339" s="355" t="s">
        <v>3495</v>
      </c>
      <c r="L339" s="355" t="s">
        <v>3495</v>
      </c>
      <c r="M339" s="355" t="s">
        <v>3495</v>
      </c>
      <c r="N339" s="355" t="s">
        <v>3495</v>
      </c>
      <c r="O339" s="355" t="s">
        <v>3495</v>
      </c>
      <c r="P339" s="355" t="s">
        <v>3495</v>
      </c>
      <c r="Q339" s="355" t="s">
        <v>3496</v>
      </c>
      <c r="R339" s="355" t="s">
        <v>3496</v>
      </c>
      <c r="S339" s="355" t="s">
        <v>3496</v>
      </c>
      <c r="T339" s="266">
        <v>0</v>
      </c>
      <c r="U339" s="266" t="s">
        <v>3497</v>
      </c>
    </row>
    <row r="340" spans="1:21" x14ac:dyDescent="0.25">
      <c r="A340" s="49">
        <v>17631002</v>
      </c>
      <c r="B340" s="49" t="s">
        <v>431</v>
      </c>
      <c r="C340" s="49">
        <v>0</v>
      </c>
      <c r="D340" s="49">
        <v>0</v>
      </c>
      <c r="E340" s="354" t="s">
        <v>3494</v>
      </c>
      <c r="F340" s="354" t="s">
        <v>3498</v>
      </c>
      <c r="G340" s="355" t="s">
        <v>3499</v>
      </c>
      <c r="H340" s="355" t="s">
        <v>3495</v>
      </c>
      <c r="I340" s="355" t="s">
        <v>3495</v>
      </c>
      <c r="J340" s="355" t="s">
        <v>3495</v>
      </c>
      <c r="K340" s="355" t="s">
        <v>3495</v>
      </c>
      <c r="L340" s="355" t="s">
        <v>3495</v>
      </c>
      <c r="M340" s="355" t="s">
        <v>3495</v>
      </c>
      <c r="N340" s="355" t="s">
        <v>3495</v>
      </c>
      <c r="O340" s="355" t="s">
        <v>3495</v>
      </c>
      <c r="P340" s="355" t="s">
        <v>3495</v>
      </c>
      <c r="Q340" s="355" t="s">
        <v>3496</v>
      </c>
      <c r="R340" s="355" t="s">
        <v>3496</v>
      </c>
      <c r="S340" s="355" t="s">
        <v>3496</v>
      </c>
      <c r="T340" s="266">
        <v>0</v>
      </c>
      <c r="U340" s="266" t="s">
        <v>3497</v>
      </c>
    </row>
    <row r="341" spans="1:21" x14ac:dyDescent="0.25">
      <c r="A341" s="49">
        <v>17631003</v>
      </c>
      <c r="B341" s="49" t="s">
        <v>431</v>
      </c>
      <c r="C341" s="49">
        <v>0</v>
      </c>
      <c r="D341" s="49">
        <v>0</v>
      </c>
      <c r="E341" s="354" t="s">
        <v>3494</v>
      </c>
      <c r="F341" s="354" t="s">
        <v>3498</v>
      </c>
      <c r="G341" s="355" t="s">
        <v>3499</v>
      </c>
      <c r="H341" s="355" t="s">
        <v>3495</v>
      </c>
      <c r="I341" s="355" t="s">
        <v>3495</v>
      </c>
      <c r="J341" s="355" t="s">
        <v>3495</v>
      </c>
      <c r="K341" s="355" t="s">
        <v>3495</v>
      </c>
      <c r="L341" s="355" t="s">
        <v>3495</v>
      </c>
      <c r="M341" s="355" t="s">
        <v>3495</v>
      </c>
      <c r="N341" s="355" t="s">
        <v>3495</v>
      </c>
      <c r="O341" s="355" t="s">
        <v>3495</v>
      </c>
      <c r="P341" s="355" t="s">
        <v>3495</v>
      </c>
      <c r="Q341" s="355" t="s">
        <v>3496</v>
      </c>
      <c r="R341" s="355" t="s">
        <v>3496</v>
      </c>
      <c r="S341" s="355" t="s">
        <v>3496</v>
      </c>
      <c r="T341" s="266">
        <v>0</v>
      </c>
      <c r="U341" s="266" t="s">
        <v>3497</v>
      </c>
    </row>
    <row r="342" spans="1:21" x14ac:dyDescent="0.25">
      <c r="A342" s="49">
        <v>17641002</v>
      </c>
      <c r="B342" s="49" t="s">
        <v>432</v>
      </c>
      <c r="C342" s="49">
        <v>0</v>
      </c>
      <c r="D342" s="49">
        <v>0</v>
      </c>
      <c r="E342" s="354" t="s">
        <v>3494</v>
      </c>
      <c r="F342" s="354" t="s">
        <v>3498</v>
      </c>
      <c r="G342" s="355" t="s">
        <v>3499</v>
      </c>
      <c r="H342" s="355" t="s">
        <v>3495</v>
      </c>
      <c r="I342" s="355" t="s">
        <v>3495</v>
      </c>
      <c r="J342" s="355" t="s">
        <v>3495</v>
      </c>
      <c r="K342" s="355" t="s">
        <v>3495</v>
      </c>
      <c r="L342" s="355" t="s">
        <v>3495</v>
      </c>
      <c r="M342" s="355" t="s">
        <v>3495</v>
      </c>
      <c r="N342" s="355" t="s">
        <v>3495</v>
      </c>
      <c r="O342" s="355" t="s">
        <v>3495</v>
      </c>
      <c r="P342" s="355" t="s">
        <v>3495</v>
      </c>
      <c r="Q342" s="355" t="s">
        <v>3496</v>
      </c>
      <c r="R342" s="355" t="s">
        <v>3496</v>
      </c>
      <c r="S342" s="355" t="s">
        <v>3496</v>
      </c>
      <c r="T342" s="266">
        <v>0</v>
      </c>
      <c r="U342" s="266" t="s">
        <v>3497</v>
      </c>
    </row>
    <row r="343" spans="1:21" x14ac:dyDescent="0.25">
      <c r="A343" s="49">
        <v>17641003</v>
      </c>
      <c r="B343" s="49" t="s">
        <v>433</v>
      </c>
      <c r="C343" s="49">
        <v>0</v>
      </c>
      <c r="D343" s="49">
        <v>0</v>
      </c>
      <c r="E343" s="354" t="s">
        <v>3494</v>
      </c>
      <c r="F343" s="354" t="s">
        <v>3498</v>
      </c>
      <c r="G343" s="355" t="s">
        <v>3499</v>
      </c>
      <c r="H343" s="355" t="s">
        <v>3495</v>
      </c>
      <c r="I343" s="355" t="s">
        <v>3495</v>
      </c>
      <c r="J343" s="355" t="s">
        <v>3495</v>
      </c>
      <c r="K343" s="355" t="s">
        <v>3495</v>
      </c>
      <c r="L343" s="355" t="s">
        <v>3495</v>
      </c>
      <c r="M343" s="355" t="s">
        <v>3495</v>
      </c>
      <c r="N343" s="355" t="s">
        <v>3495</v>
      </c>
      <c r="O343" s="355" t="s">
        <v>3495</v>
      </c>
      <c r="P343" s="355" t="s">
        <v>3495</v>
      </c>
      <c r="Q343" s="355" t="s">
        <v>3496</v>
      </c>
      <c r="R343" s="355" t="s">
        <v>3496</v>
      </c>
      <c r="S343" s="355" t="s">
        <v>3496</v>
      </c>
      <c r="T343" s="266">
        <v>0</v>
      </c>
      <c r="U343" s="266" t="s">
        <v>3497</v>
      </c>
    </row>
    <row r="344" spans="1:21" x14ac:dyDescent="0.25">
      <c r="A344" s="49">
        <v>17644002</v>
      </c>
      <c r="B344" s="49" t="s">
        <v>434</v>
      </c>
      <c r="C344" s="49">
        <v>0</v>
      </c>
      <c r="D344" s="49">
        <v>0</v>
      </c>
      <c r="E344" s="354" t="s">
        <v>3494</v>
      </c>
      <c r="F344" s="354" t="s">
        <v>3498</v>
      </c>
      <c r="G344" s="355" t="s">
        <v>3499</v>
      </c>
      <c r="H344" s="355" t="s">
        <v>3495</v>
      </c>
      <c r="I344" s="355" t="s">
        <v>3495</v>
      </c>
      <c r="J344" s="355" t="s">
        <v>3495</v>
      </c>
      <c r="K344" s="355" t="s">
        <v>3495</v>
      </c>
      <c r="L344" s="355" t="s">
        <v>3495</v>
      </c>
      <c r="M344" s="355" t="s">
        <v>3495</v>
      </c>
      <c r="N344" s="355" t="s">
        <v>3495</v>
      </c>
      <c r="O344" s="355" t="s">
        <v>3495</v>
      </c>
      <c r="P344" s="355" t="s">
        <v>3495</v>
      </c>
      <c r="Q344" s="355" t="s">
        <v>3496</v>
      </c>
      <c r="R344" s="355" t="s">
        <v>3496</v>
      </c>
      <c r="S344" s="355" t="s">
        <v>3496</v>
      </c>
      <c r="T344" s="266">
        <v>0</v>
      </c>
      <c r="U344" s="266" t="s">
        <v>3497</v>
      </c>
    </row>
    <row r="345" spans="1:21" x14ac:dyDescent="0.25">
      <c r="A345" s="49">
        <v>17644003</v>
      </c>
      <c r="B345" s="49" t="s">
        <v>435</v>
      </c>
      <c r="C345" s="49">
        <v>0</v>
      </c>
      <c r="D345" s="49">
        <v>0</v>
      </c>
      <c r="E345" s="354" t="s">
        <v>3494</v>
      </c>
      <c r="F345" s="354" t="s">
        <v>3498</v>
      </c>
      <c r="G345" s="355" t="s">
        <v>3499</v>
      </c>
      <c r="H345" s="355" t="s">
        <v>3495</v>
      </c>
      <c r="I345" s="355" t="s">
        <v>3495</v>
      </c>
      <c r="J345" s="355" t="s">
        <v>3495</v>
      </c>
      <c r="K345" s="355" t="s">
        <v>3495</v>
      </c>
      <c r="L345" s="355" t="s">
        <v>3495</v>
      </c>
      <c r="M345" s="355" t="s">
        <v>3495</v>
      </c>
      <c r="N345" s="355" t="s">
        <v>3495</v>
      </c>
      <c r="O345" s="355" t="s">
        <v>3495</v>
      </c>
      <c r="P345" s="355" t="s">
        <v>3495</v>
      </c>
      <c r="Q345" s="355" t="s">
        <v>3496</v>
      </c>
      <c r="R345" s="355" t="s">
        <v>3496</v>
      </c>
      <c r="S345" s="355" t="s">
        <v>3496</v>
      </c>
      <c r="T345" s="266">
        <v>0</v>
      </c>
      <c r="U345" s="266" t="s">
        <v>3497</v>
      </c>
    </row>
    <row r="346" spans="1:21" x14ac:dyDescent="0.25">
      <c r="A346" s="49">
        <v>17649002</v>
      </c>
      <c r="B346" s="49" t="s">
        <v>436</v>
      </c>
      <c r="C346" s="49">
        <v>0</v>
      </c>
      <c r="D346" s="49">
        <v>0</v>
      </c>
      <c r="E346" s="354" t="s">
        <v>3494</v>
      </c>
      <c r="F346" s="354" t="s">
        <v>3498</v>
      </c>
      <c r="G346" s="355" t="s">
        <v>3499</v>
      </c>
      <c r="H346" s="355" t="s">
        <v>3495</v>
      </c>
      <c r="I346" s="355" t="s">
        <v>3495</v>
      </c>
      <c r="J346" s="355" t="s">
        <v>3495</v>
      </c>
      <c r="K346" s="355" t="s">
        <v>3495</v>
      </c>
      <c r="L346" s="355" t="s">
        <v>3495</v>
      </c>
      <c r="M346" s="355" t="s">
        <v>3495</v>
      </c>
      <c r="N346" s="355" t="s">
        <v>3495</v>
      </c>
      <c r="O346" s="355" t="s">
        <v>3495</v>
      </c>
      <c r="P346" s="355" t="s">
        <v>3495</v>
      </c>
      <c r="Q346" s="355" t="s">
        <v>3496</v>
      </c>
      <c r="R346" s="355" t="s">
        <v>3496</v>
      </c>
      <c r="S346" s="355" t="s">
        <v>3496</v>
      </c>
      <c r="T346" s="266">
        <v>0</v>
      </c>
      <c r="U346" s="266" t="s">
        <v>3497</v>
      </c>
    </row>
    <row r="347" spans="1:21" x14ac:dyDescent="0.25">
      <c r="A347" s="49">
        <v>17652002</v>
      </c>
      <c r="B347" s="49" t="s">
        <v>437</v>
      </c>
      <c r="C347" s="49">
        <v>0</v>
      </c>
      <c r="D347" s="49">
        <v>0</v>
      </c>
      <c r="E347" s="354" t="s">
        <v>3494</v>
      </c>
      <c r="F347" s="354" t="s">
        <v>3498</v>
      </c>
      <c r="G347" s="355" t="s">
        <v>3499</v>
      </c>
      <c r="H347" s="355" t="s">
        <v>3495</v>
      </c>
      <c r="I347" s="355" t="s">
        <v>3495</v>
      </c>
      <c r="J347" s="355" t="s">
        <v>3495</v>
      </c>
      <c r="K347" s="355" t="s">
        <v>3495</v>
      </c>
      <c r="L347" s="355" t="s">
        <v>3495</v>
      </c>
      <c r="M347" s="355" t="s">
        <v>3495</v>
      </c>
      <c r="N347" s="355" t="s">
        <v>3495</v>
      </c>
      <c r="O347" s="355" t="s">
        <v>3495</v>
      </c>
      <c r="P347" s="355" t="s">
        <v>3495</v>
      </c>
      <c r="Q347" s="355" t="s">
        <v>3496</v>
      </c>
      <c r="R347" s="355" t="s">
        <v>3496</v>
      </c>
      <c r="S347" s="355" t="s">
        <v>3496</v>
      </c>
      <c r="T347" s="266">
        <v>0</v>
      </c>
      <c r="U347" s="266" t="s">
        <v>3497</v>
      </c>
    </row>
    <row r="348" spans="1:21" x14ac:dyDescent="0.25">
      <c r="A348" s="49">
        <v>18397001</v>
      </c>
      <c r="B348" s="49" t="s">
        <v>438</v>
      </c>
      <c r="C348" s="49">
        <v>0</v>
      </c>
      <c r="D348" s="49">
        <v>0</v>
      </c>
      <c r="E348" s="354" t="s">
        <v>3494</v>
      </c>
      <c r="F348" s="354" t="s">
        <v>3498</v>
      </c>
      <c r="G348" s="355" t="s">
        <v>3499</v>
      </c>
      <c r="H348" s="355" t="s">
        <v>3495</v>
      </c>
      <c r="I348" s="355" t="s">
        <v>3495</v>
      </c>
      <c r="J348" s="355" t="s">
        <v>3495</v>
      </c>
      <c r="K348" s="355" t="s">
        <v>3495</v>
      </c>
      <c r="L348" s="355" t="s">
        <v>3495</v>
      </c>
      <c r="M348" s="355" t="s">
        <v>3495</v>
      </c>
      <c r="N348" s="355" t="s">
        <v>3495</v>
      </c>
      <c r="O348" s="355" t="s">
        <v>3495</v>
      </c>
      <c r="P348" s="355" t="s">
        <v>3495</v>
      </c>
      <c r="Q348" s="355" t="s">
        <v>3496</v>
      </c>
      <c r="R348" s="355" t="s">
        <v>3496</v>
      </c>
      <c r="S348" s="355" t="s">
        <v>3496</v>
      </c>
      <c r="T348" s="266">
        <v>0</v>
      </c>
      <c r="U348" s="266" t="s">
        <v>3497</v>
      </c>
    </row>
    <row r="349" spans="1:21" x14ac:dyDescent="0.25">
      <c r="A349" s="49">
        <v>18400001</v>
      </c>
      <c r="B349" s="49" t="s">
        <v>439</v>
      </c>
      <c r="C349" s="49">
        <v>0</v>
      </c>
      <c r="D349" s="49">
        <v>0</v>
      </c>
      <c r="E349" s="354" t="s">
        <v>3494</v>
      </c>
      <c r="F349" s="354" t="s">
        <v>3498</v>
      </c>
      <c r="G349" s="355" t="s">
        <v>3499</v>
      </c>
      <c r="H349" s="355" t="s">
        <v>3495</v>
      </c>
      <c r="I349" s="355" t="s">
        <v>3495</v>
      </c>
      <c r="J349" s="355" t="s">
        <v>3495</v>
      </c>
      <c r="K349" s="355" t="s">
        <v>3495</v>
      </c>
      <c r="L349" s="355" t="s">
        <v>3495</v>
      </c>
      <c r="M349" s="355" t="s">
        <v>3495</v>
      </c>
      <c r="N349" s="355" t="s">
        <v>3495</v>
      </c>
      <c r="O349" s="355" t="s">
        <v>3495</v>
      </c>
      <c r="P349" s="355" t="s">
        <v>3495</v>
      </c>
      <c r="Q349" s="355" t="s">
        <v>3496</v>
      </c>
      <c r="R349" s="355" t="s">
        <v>3496</v>
      </c>
      <c r="S349" s="355" t="s">
        <v>3496</v>
      </c>
      <c r="T349" s="266">
        <v>0</v>
      </c>
      <c r="U349" s="266" t="s">
        <v>3497</v>
      </c>
    </row>
    <row r="350" spans="1:21" x14ac:dyDescent="0.25">
      <c r="A350" s="49">
        <v>18403001</v>
      </c>
      <c r="B350" s="49" t="s">
        <v>440</v>
      </c>
      <c r="C350" s="49">
        <v>0</v>
      </c>
      <c r="D350" s="49">
        <v>0</v>
      </c>
      <c r="E350" s="354" t="s">
        <v>3494</v>
      </c>
      <c r="F350" s="354" t="s">
        <v>3498</v>
      </c>
      <c r="G350" s="355" t="s">
        <v>3499</v>
      </c>
      <c r="H350" s="355" t="s">
        <v>3495</v>
      </c>
      <c r="I350" s="355" t="s">
        <v>3495</v>
      </c>
      <c r="J350" s="355" t="s">
        <v>3495</v>
      </c>
      <c r="K350" s="355" t="s">
        <v>3495</v>
      </c>
      <c r="L350" s="355" t="s">
        <v>3495</v>
      </c>
      <c r="M350" s="355" t="s">
        <v>3495</v>
      </c>
      <c r="N350" s="355" t="s">
        <v>3495</v>
      </c>
      <c r="O350" s="355" t="s">
        <v>3495</v>
      </c>
      <c r="P350" s="355" t="s">
        <v>3495</v>
      </c>
      <c r="Q350" s="355" t="s">
        <v>3496</v>
      </c>
      <c r="R350" s="355" t="s">
        <v>3496</v>
      </c>
      <c r="S350" s="355" t="s">
        <v>3496</v>
      </c>
      <c r="T350" s="266">
        <v>0</v>
      </c>
      <c r="U350" s="266" t="s">
        <v>3497</v>
      </c>
    </row>
    <row r="351" spans="1:21" x14ac:dyDescent="0.25">
      <c r="A351" s="49">
        <v>18572003</v>
      </c>
      <c r="B351" s="49" t="s">
        <v>441</v>
      </c>
      <c r="C351" s="49">
        <v>0</v>
      </c>
      <c r="D351" s="49">
        <v>0</v>
      </c>
      <c r="E351" s="354" t="s">
        <v>3494</v>
      </c>
      <c r="F351" s="354" t="s">
        <v>3498</v>
      </c>
      <c r="G351" s="355" t="s">
        <v>3499</v>
      </c>
      <c r="H351" s="355" t="s">
        <v>3495</v>
      </c>
      <c r="I351" s="355" t="s">
        <v>3495</v>
      </c>
      <c r="J351" s="355" t="s">
        <v>3495</v>
      </c>
      <c r="K351" s="355" t="s">
        <v>3495</v>
      </c>
      <c r="L351" s="355" t="s">
        <v>3495</v>
      </c>
      <c r="M351" s="355" t="s">
        <v>3495</v>
      </c>
      <c r="N351" s="355" t="s">
        <v>3495</v>
      </c>
      <c r="O351" s="355" t="s">
        <v>3495</v>
      </c>
      <c r="P351" s="355" t="s">
        <v>3495</v>
      </c>
      <c r="Q351" s="355" t="s">
        <v>3496</v>
      </c>
      <c r="R351" s="355" t="s">
        <v>3496</v>
      </c>
      <c r="S351" s="355" t="s">
        <v>3496</v>
      </c>
      <c r="T351" s="266">
        <v>0</v>
      </c>
      <c r="U351" s="266" t="s">
        <v>3497</v>
      </c>
    </row>
    <row r="352" spans="1:21" x14ac:dyDescent="0.25">
      <c r="A352" s="49">
        <v>19224</v>
      </c>
      <c r="B352" s="49" t="s">
        <v>442</v>
      </c>
      <c r="C352" s="49">
        <v>0</v>
      </c>
      <c r="D352" s="49">
        <v>0</v>
      </c>
      <c r="E352" s="354" t="s">
        <v>3494</v>
      </c>
      <c r="F352" s="354" t="s">
        <v>3498</v>
      </c>
      <c r="G352" s="355" t="s">
        <v>3499</v>
      </c>
      <c r="H352" s="355" t="s">
        <v>3495</v>
      </c>
      <c r="I352" s="355" t="s">
        <v>3495</v>
      </c>
      <c r="J352" s="355" t="s">
        <v>3495</v>
      </c>
      <c r="K352" s="355" t="s">
        <v>3495</v>
      </c>
      <c r="L352" s="355" t="s">
        <v>3495</v>
      </c>
      <c r="M352" s="355" t="s">
        <v>3495</v>
      </c>
      <c r="N352" s="355" t="s">
        <v>3495</v>
      </c>
      <c r="O352" s="355" t="s">
        <v>3495</v>
      </c>
      <c r="P352" s="355" t="s">
        <v>3495</v>
      </c>
      <c r="Q352" s="355" t="s">
        <v>3496</v>
      </c>
      <c r="R352" s="355" t="s">
        <v>3496</v>
      </c>
      <c r="S352" s="355" t="s">
        <v>3496</v>
      </c>
      <c r="T352" s="266">
        <v>0</v>
      </c>
      <c r="U352" s="266" t="s">
        <v>3497</v>
      </c>
    </row>
    <row r="353" spans="1:27" s="555" customFormat="1" x14ac:dyDescent="0.25">
      <c r="A353" s="49">
        <v>19503</v>
      </c>
      <c r="B353" s="49"/>
      <c r="C353" s="49"/>
      <c r="D353" s="49"/>
      <c r="E353" s="354"/>
      <c r="F353" s="354"/>
      <c r="G353" s="355"/>
      <c r="H353" s="355"/>
      <c r="I353" s="355"/>
      <c r="J353" s="355"/>
      <c r="K353" s="355"/>
      <c r="L353" s="355"/>
      <c r="M353" s="355"/>
      <c r="N353" s="355"/>
      <c r="O353" s="355"/>
      <c r="P353" s="355"/>
      <c r="Q353" s="355"/>
      <c r="R353" s="355"/>
      <c r="S353" s="355"/>
      <c r="Z353" s="555" t="s">
        <v>7280</v>
      </c>
      <c r="AA353" s="672" t="s">
        <v>7155</v>
      </c>
    </row>
    <row r="354" spans="1:27" s="555" customFormat="1" x14ac:dyDescent="0.25">
      <c r="A354" s="49">
        <v>19505</v>
      </c>
      <c r="B354" s="49"/>
      <c r="C354" s="49"/>
      <c r="D354" s="49"/>
      <c r="E354" s="354"/>
      <c r="F354" s="354"/>
      <c r="G354" s="355"/>
      <c r="H354" s="355"/>
      <c r="I354" s="355"/>
      <c r="J354" s="355"/>
      <c r="K354" s="355"/>
      <c r="L354" s="355"/>
      <c r="M354" s="355"/>
      <c r="N354" s="355"/>
      <c r="O354" s="355"/>
      <c r="P354" s="355"/>
      <c r="Q354" s="355"/>
      <c r="R354" s="355"/>
      <c r="S354" s="355"/>
      <c r="Z354" s="555" t="s">
        <v>7280</v>
      </c>
      <c r="AA354" s="672" t="s">
        <v>7155</v>
      </c>
    </row>
    <row r="355" spans="1:27" x14ac:dyDescent="0.25">
      <c r="A355" s="49">
        <v>20771</v>
      </c>
      <c r="B355" s="49" t="s">
        <v>443</v>
      </c>
      <c r="C355" s="49">
        <v>0</v>
      </c>
      <c r="D355" s="49">
        <v>0</v>
      </c>
      <c r="E355" s="354" t="s">
        <v>3494</v>
      </c>
      <c r="F355" s="354" t="s">
        <v>3498</v>
      </c>
      <c r="G355" s="355" t="s">
        <v>3499</v>
      </c>
      <c r="H355" s="355" t="s">
        <v>3495</v>
      </c>
      <c r="I355" s="355" t="s">
        <v>3495</v>
      </c>
      <c r="J355" s="355" t="s">
        <v>3495</v>
      </c>
      <c r="K355" s="355" t="s">
        <v>3495</v>
      </c>
      <c r="L355" s="355" t="s">
        <v>3495</v>
      </c>
      <c r="M355" s="355" t="s">
        <v>3495</v>
      </c>
      <c r="N355" s="355" t="s">
        <v>3495</v>
      </c>
      <c r="O355" s="355" t="s">
        <v>3495</v>
      </c>
      <c r="P355" s="355" t="s">
        <v>3495</v>
      </c>
      <c r="Q355" s="355" t="s">
        <v>3496</v>
      </c>
      <c r="R355" s="355" t="s">
        <v>3496</v>
      </c>
      <c r="S355" s="355" t="s">
        <v>3496</v>
      </c>
      <c r="T355" s="266">
        <v>0</v>
      </c>
      <c r="U355" s="266" t="s">
        <v>3497</v>
      </c>
    </row>
    <row r="356" spans="1:27" x14ac:dyDescent="0.25">
      <c r="A356" s="49">
        <v>210307</v>
      </c>
      <c r="B356" s="49" t="s">
        <v>444</v>
      </c>
      <c r="C356" s="49">
        <v>0</v>
      </c>
      <c r="D356" s="49">
        <v>0</v>
      </c>
      <c r="E356" s="354" t="s">
        <v>3494</v>
      </c>
      <c r="F356" s="354" t="s">
        <v>3498</v>
      </c>
      <c r="G356" s="355" t="s">
        <v>3499</v>
      </c>
      <c r="H356" s="355" t="s">
        <v>3495</v>
      </c>
      <c r="I356" s="355" t="s">
        <v>3495</v>
      </c>
      <c r="J356" s="355" t="s">
        <v>3495</v>
      </c>
      <c r="K356" s="355" t="s">
        <v>3495</v>
      </c>
      <c r="L356" s="355" t="s">
        <v>3495</v>
      </c>
      <c r="M356" s="355" t="s">
        <v>3495</v>
      </c>
      <c r="N356" s="355" t="s">
        <v>3495</v>
      </c>
      <c r="O356" s="355" t="s">
        <v>3495</v>
      </c>
      <c r="P356" s="355" t="s">
        <v>3495</v>
      </c>
      <c r="Q356" s="355" t="s">
        <v>3496</v>
      </c>
      <c r="R356" s="355" t="s">
        <v>3496</v>
      </c>
      <c r="S356" s="355" t="s">
        <v>3496</v>
      </c>
      <c r="T356" s="266">
        <v>0</v>
      </c>
      <c r="U356" s="266" t="s">
        <v>3497</v>
      </c>
    </row>
    <row r="357" spans="1:27" x14ac:dyDescent="0.25">
      <c r="A357" s="49">
        <v>210467</v>
      </c>
      <c r="B357" s="49" t="s">
        <v>445</v>
      </c>
      <c r="C357" s="49">
        <v>0</v>
      </c>
      <c r="D357" s="49">
        <v>0</v>
      </c>
      <c r="E357" s="354" t="s">
        <v>3494</v>
      </c>
      <c r="F357" s="354" t="s">
        <v>3498</v>
      </c>
      <c r="G357" s="355" t="s">
        <v>3499</v>
      </c>
      <c r="H357" s="355" t="s">
        <v>3495</v>
      </c>
      <c r="I357" s="355" t="s">
        <v>3495</v>
      </c>
      <c r="J357" s="355" t="s">
        <v>3495</v>
      </c>
      <c r="K357" s="355" t="s">
        <v>3495</v>
      </c>
      <c r="L357" s="355" t="s">
        <v>3495</v>
      </c>
      <c r="M357" s="355" t="s">
        <v>3495</v>
      </c>
      <c r="N357" s="355" t="s">
        <v>3495</v>
      </c>
      <c r="O357" s="355" t="s">
        <v>3495</v>
      </c>
      <c r="P357" s="355" t="s">
        <v>3495</v>
      </c>
      <c r="Q357" s="355" t="s">
        <v>3496</v>
      </c>
      <c r="R357" s="355" t="s">
        <v>3496</v>
      </c>
      <c r="S357" s="355" t="s">
        <v>3496</v>
      </c>
      <c r="T357" s="266">
        <v>0</v>
      </c>
      <c r="U357" s="266" t="s">
        <v>3497</v>
      </c>
    </row>
    <row r="358" spans="1:27" x14ac:dyDescent="0.25">
      <c r="A358" s="49">
        <v>21246</v>
      </c>
      <c r="B358" s="49" t="s">
        <v>446</v>
      </c>
      <c r="C358" s="49">
        <v>0</v>
      </c>
      <c r="D358" s="49">
        <v>0</v>
      </c>
      <c r="E358" s="354" t="s">
        <v>3494</v>
      </c>
      <c r="F358" s="354" t="s">
        <v>3498</v>
      </c>
      <c r="G358" s="355" t="s">
        <v>3499</v>
      </c>
      <c r="H358" s="355" t="s">
        <v>3495</v>
      </c>
      <c r="I358" s="355" t="s">
        <v>3495</v>
      </c>
      <c r="J358" s="355" t="s">
        <v>3495</v>
      </c>
      <c r="K358" s="355" t="s">
        <v>3495</v>
      </c>
      <c r="L358" s="355" t="s">
        <v>3495</v>
      </c>
      <c r="M358" s="355" t="s">
        <v>3495</v>
      </c>
      <c r="N358" s="355" t="s">
        <v>3495</v>
      </c>
      <c r="O358" s="355" t="s">
        <v>3495</v>
      </c>
      <c r="P358" s="355" t="s">
        <v>3495</v>
      </c>
      <c r="Q358" s="355" t="s">
        <v>3496</v>
      </c>
      <c r="R358" s="355" t="s">
        <v>3496</v>
      </c>
      <c r="S358" s="355" t="s">
        <v>3496</v>
      </c>
      <c r="T358" s="266">
        <v>0</v>
      </c>
      <c r="U358" s="266" t="s">
        <v>3497</v>
      </c>
    </row>
    <row r="359" spans="1:27" x14ac:dyDescent="0.25">
      <c r="A359" s="49">
        <v>21521</v>
      </c>
      <c r="B359" s="49" t="s">
        <v>447</v>
      </c>
      <c r="C359" s="49">
        <v>0</v>
      </c>
      <c r="D359" s="49">
        <v>0</v>
      </c>
      <c r="E359" s="354" t="s">
        <v>3494</v>
      </c>
      <c r="F359" s="354" t="s">
        <v>3498</v>
      </c>
      <c r="G359" s="355" t="s">
        <v>3499</v>
      </c>
      <c r="H359" s="355" t="s">
        <v>3495</v>
      </c>
      <c r="I359" s="355" t="s">
        <v>3495</v>
      </c>
      <c r="J359" s="355" t="s">
        <v>3495</v>
      </c>
      <c r="K359" s="355" t="s">
        <v>3495</v>
      </c>
      <c r="L359" s="355" t="s">
        <v>3495</v>
      </c>
      <c r="M359" s="355" t="s">
        <v>3495</v>
      </c>
      <c r="N359" s="355" t="s">
        <v>3495</v>
      </c>
      <c r="O359" s="355" t="s">
        <v>3495</v>
      </c>
      <c r="P359" s="355" t="s">
        <v>3495</v>
      </c>
      <c r="Q359" s="355" t="s">
        <v>3496</v>
      </c>
      <c r="R359" s="355" t="s">
        <v>3496</v>
      </c>
      <c r="S359" s="355" t="s">
        <v>3496</v>
      </c>
      <c r="T359" s="266">
        <v>0</v>
      </c>
      <c r="U359" s="266" t="s">
        <v>3497</v>
      </c>
      <c r="Z359" s="555" t="s">
        <v>7240</v>
      </c>
      <c r="AA359" s="672" t="s">
        <v>7155</v>
      </c>
    </row>
    <row r="360" spans="1:27" x14ac:dyDescent="0.25">
      <c r="A360" s="49">
        <v>21848001</v>
      </c>
      <c r="B360" s="49" t="s">
        <v>448</v>
      </c>
      <c r="C360" s="49">
        <v>0</v>
      </c>
      <c r="D360" s="49">
        <v>0</v>
      </c>
      <c r="E360" s="354" t="s">
        <v>3494</v>
      </c>
      <c r="F360" s="354" t="s">
        <v>3498</v>
      </c>
      <c r="G360" s="355" t="s">
        <v>3499</v>
      </c>
      <c r="H360" s="355" t="s">
        <v>3495</v>
      </c>
      <c r="I360" s="355" t="s">
        <v>3495</v>
      </c>
      <c r="J360" s="355" t="s">
        <v>3495</v>
      </c>
      <c r="K360" s="355" t="s">
        <v>3495</v>
      </c>
      <c r="L360" s="355" t="s">
        <v>3495</v>
      </c>
      <c r="M360" s="355" t="s">
        <v>3495</v>
      </c>
      <c r="N360" s="355" t="s">
        <v>3495</v>
      </c>
      <c r="O360" s="355" t="s">
        <v>3495</v>
      </c>
      <c r="P360" s="355" t="s">
        <v>3495</v>
      </c>
      <c r="Q360" s="355" t="s">
        <v>3496</v>
      </c>
      <c r="R360" s="355" t="s">
        <v>3496</v>
      </c>
      <c r="S360" s="355" t="s">
        <v>3496</v>
      </c>
      <c r="T360" s="266">
        <v>0</v>
      </c>
      <c r="U360" s="266" t="s">
        <v>3497</v>
      </c>
    </row>
    <row r="361" spans="1:27" x14ac:dyDescent="0.25">
      <c r="A361" s="49">
        <v>30010008</v>
      </c>
      <c r="B361" s="49" t="s">
        <v>449</v>
      </c>
      <c r="C361" s="49">
        <v>0</v>
      </c>
      <c r="D361" s="49">
        <v>0</v>
      </c>
      <c r="E361" s="354" t="s">
        <v>3494</v>
      </c>
      <c r="F361" s="354" t="s">
        <v>3498</v>
      </c>
      <c r="G361" s="355" t="s">
        <v>3499</v>
      </c>
      <c r="H361" s="355" t="s">
        <v>3495</v>
      </c>
      <c r="I361" s="355" t="s">
        <v>3495</v>
      </c>
      <c r="J361" s="355" t="s">
        <v>3495</v>
      </c>
      <c r="K361" s="355" t="s">
        <v>3495</v>
      </c>
      <c r="L361" s="355" t="s">
        <v>3495</v>
      </c>
      <c r="M361" s="355" t="s">
        <v>3495</v>
      </c>
      <c r="N361" s="355" t="s">
        <v>3495</v>
      </c>
      <c r="O361" s="355" t="s">
        <v>3495</v>
      </c>
      <c r="P361" s="355" t="s">
        <v>3495</v>
      </c>
      <c r="Q361" s="355" t="s">
        <v>3496</v>
      </c>
      <c r="R361" s="355" t="s">
        <v>3496</v>
      </c>
      <c r="S361" s="355" t="s">
        <v>3496</v>
      </c>
      <c r="T361" s="266">
        <v>0</v>
      </c>
      <c r="U361" s="266" t="s">
        <v>3497</v>
      </c>
    </row>
    <row r="362" spans="1:27" x14ac:dyDescent="0.25">
      <c r="A362" s="49">
        <v>30014002</v>
      </c>
      <c r="B362" s="49" t="s">
        <v>450</v>
      </c>
      <c r="C362" s="49">
        <v>0</v>
      </c>
      <c r="D362" s="49">
        <v>0</v>
      </c>
      <c r="E362" s="354" t="s">
        <v>3494</v>
      </c>
      <c r="F362" s="354" t="s">
        <v>3498</v>
      </c>
      <c r="G362" s="355" t="s">
        <v>3499</v>
      </c>
      <c r="H362" s="355" t="s">
        <v>3495</v>
      </c>
      <c r="I362" s="355" t="s">
        <v>3495</v>
      </c>
      <c r="J362" s="355" t="s">
        <v>3495</v>
      </c>
      <c r="K362" s="355" t="s">
        <v>3495</v>
      </c>
      <c r="L362" s="355" t="s">
        <v>3495</v>
      </c>
      <c r="M362" s="355" t="s">
        <v>3495</v>
      </c>
      <c r="N362" s="355" t="s">
        <v>3495</v>
      </c>
      <c r="O362" s="355" t="s">
        <v>3495</v>
      </c>
      <c r="P362" s="355" t="s">
        <v>3495</v>
      </c>
      <c r="Q362" s="355" t="s">
        <v>3496</v>
      </c>
      <c r="R362" s="355" t="s">
        <v>3496</v>
      </c>
      <c r="S362" s="355" t="s">
        <v>3496</v>
      </c>
      <c r="T362" s="266">
        <v>0</v>
      </c>
      <c r="U362" s="266" t="s">
        <v>3497</v>
      </c>
    </row>
    <row r="363" spans="1:27" x14ac:dyDescent="0.25">
      <c r="A363" s="49">
        <v>30014003</v>
      </c>
      <c r="B363" s="49" t="s">
        <v>451</v>
      </c>
      <c r="C363" s="49">
        <v>0</v>
      </c>
      <c r="D363" s="49">
        <v>0</v>
      </c>
      <c r="E363" s="354" t="s">
        <v>3494</v>
      </c>
      <c r="F363" s="354" t="s">
        <v>3498</v>
      </c>
      <c r="G363" s="355" t="s">
        <v>3499</v>
      </c>
      <c r="H363" s="355" t="s">
        <v>3495</v>
      </c>
      <c r="I363" s="355" t="s">
        <v>3495</v>
      </c>
      <c r="J363" s="355" t="s">
        <v>3495</v>
      </c>
      <c r="K363" s="355" t="s">
        <v>3495</v>
      </c>
      <c r="L363" s="355" t="s">
        <v>3495</v>
      </c>
      <c r="M363" s="355" t="s">
        <v>3495</v>
      </c>
      <c r="N363" s="355" t="s">
        <v>3495</v>
      </c>
      <c r="O363" s="355" t="s">
        <v>3495</v>
      </c>
      <c r="P363" s="355" t="s">
        <v>3495</v>
      </c>
      <c r="Q363" s="355" t="s">
        <v>3496</v>
      </c>
      <c r="R363" s="355" t="s">
        <v>3496</v>
      </c>
      <c r="S363" s="355" t="s">
        <v>3496</v>
      </c>
      <c r="T363" s="266">
        <v>0</v>
      </c>
      <c r="U363" s="266" t="s">
        <v>3497</v>
      </c>
    </row>
    <row r="364" spans="1:27" x14ac:dyDescent="0.25">
      <c r="A364" s="49">
        <v>30014005</v>
      </c>
      <c r="B364" s="49" t="s">
        <v>452</v>
      </c>
      <c r="C364" s="49">
        <v>0</v>
      </c>
      <c r="D364" s="49">
        <v>0</v>
      </c>
      <c r="E364" s="354" t="s">
        <v>3494</v>
      </c>
      <c r="F364" s="354" t="s">
        <v>3498</v>
      </c>
      <c r="G364" s="355" t="s">
        <v>3499</v>
      </c>
      <c r="H364" s="355" t="s">
        <v>3495</v>
      </c>
      <c r="I364" s="355" t="s">
        <v>3495</v>
      </c>
      <c r="J364" s="355" t="s">
        <v>3495</v>
      </c>
      <c r="K364" s="355" t="s">
        <v>3495</v>
      </c>
      <c r="L364" s="355" t="s">
        <v>3495</v>
      </c>
      <c r="M364" s="355" t="s">
        <v>3495</v>
      </c>
      <c r="N364" s="355" t="s">
        <v>3495</v>
      </c>
      <c r="O364" s="355" t="s">
        <v>3495</v>
      </c>
      <c r="P364" s="355" t="s">
        <v>3495</v>
      </c>
      <c r="Q364" s="355" t="s">
        <v>3496</v>
      </c>
      <c r="R364" s="355" t="s">
        <v>3496</v>
      </c>
      <c r="S364" s="355" t="s">
        <v>3496</v>
      </c>
      <c r="T364" s="266">
        <v>0</v>
      </c>
      <c r="U364" s="266" t="s">
        <v>3497</v>
      </c>
    </row>
    <row r="365" spans="1:27" x14ac:dyDescent="0.25">
      <c r="A365" s="49">
        <v>30014006</v>
      </c>
      <c r="B365" s="49" t="s">
        <v>453</v>
      </c>
      <c r="C365" s="49">
        <v>0</v>
      </c>
      <c r="D365" s="49">
        <v>0</v>
      </c>
      <c r="E365" s="354" t="s">
        <v>3494</v>
      </c>
      <c r="F365" s="354" t="s">
        <v>3498</v>
      </c>
      <c r="G365" s="355" t="s">
        <v>3499</v>
      </c>
      <c r="H365" s="355" t="s">
        <v>3495</v>
      </c>
      <c r="I365" s="355" t="s">
        <v>3495</v>
      </c>
      <c r="J365" s="355" t="s">
        <v>3495</v>
      </c>
      <c r="K365" s="355" t="s">
        <v>3495</v>
      </c>
      <c r="L365" s="355" t="s">
        <v>3495</v>
      </c>
      <c r="M365" s="355" t="s">
        <v>3495</v>
      </c>
      <c r="N365" s="355" t="s">
        <v>3495</v>
      </c>
      <c r="O365" s="355" t="s">
        <v>3495</v>
      </c>
      <c r="P365" s="355" t="s">
        <v>3495</v>
      </c>
      <c r="Q365" s="355" t="s">
        <v>3496</v>
      </c>
      <c r="R365" s="355" t="s">
        <v>3496</v>
      </c>
      <c r="S365" s="355" t="s">
        <v>3496</v>
      </c>
      <c r="T365" s="266">
        <v>0</v>
      </c>
      <c r="U365" s="266" t="s">
        <v>3497</v>
      </c>
    </row>
    <row r="366" spans="1:27" x14ac:dyDescent="0.25">
      <c r="A366" s="49">
        <v>30014007</v>
      </c>
      <c r="B366" s="49" t="s">
        <v>454</v>
      </c>
      <c r="C366" s="49">
        <v>0</v>
      </c>
      <c r="D366" s="49">
        <v>0</v>
      </c>
      <c r="E366" s="354" t="s">
        <v>3494</v>
      </c>
      <c r="F366" s="354" t="s">
        <v>3498</v>
      </c>
      <c r="G366" s="355" t="s">
        <v>3499</v>
      </c>
      <c r="H366" s="355" t="s">
        <v>3495</v>
      </c>
      <c r="I366" s="355" t="s">
        <v>3495</v>
      </c>
      <c r="J366" s="355" t="s">
        <v>3495</v>
      </c>
      <c r="K366" s="355" t="s">
        <v>3495</v>
      </c>
      <c r="L366" s="355" t="s">
        <v>3495</v>
      </c>
      <c r="M366" s="355" t="s">
        <v>3495</v>
      </c>
      <c r="N366" s="355" t="s">
        <v>3495</v>
      </c>
      <c r="O366" s="355" t="s">
        <v>3495</v>
      </c>
      <c r="P366" s="355" t="s">
        <v>3495</v>
      </c>
      <c r="Q366" s="355" t="s">
        <v>3496</v>
      </c>
      <c r="R366" s="355" t="s">
        <v>3496</v>
      </c>
      <c r="S366" s="355" t="s">
        <v>3496</v>
      </c>
      <c r="T366" s="266">
        <v>0</v>
      </c>
      <c r="U366" s="266" t="s">
        <v>3497</v>
      </c>
    </row>
    <row r="367" spans="1:27" x14ac:dyDescent="0.25">
      <c r="A367" s="49">
        <v>30014008</v>
      </c>
      <c r="B367" s="49" t="s">
        <v>455</v>
      </c>
      <c r="C367" s="49">
        <v>0</v>
      </c>
      <c r="D367" s="49">
        <v>0</v>
      </c>
      <c r="E367" s="354" t="s">
        <v>3494</v>
      </c>
      <c r="F367" s="354" t="s">
        <v>3498</v>
      </c>
      <c r="G367" s="355" t="s">
        <v>3499</v>
      </c>
      <c r="H367" s="355" t="s">
        <v>3495</v>
      </c>
      <c r="I367" s="355" t="s">
        <v>3495</v>
      </c>
      <c r="J367" s="355" t="s">
        <v>3495</v>
      </c>
      <c r="K367" s="355" t="s">
        <v>3495</v>
      </c>
      <c r="L367" s="355" t="s">
        <v>3495</v>
      </c>
      <c r="M367" s="355" t="s">
        <v>3495</v>
      </c>
      <c r="N367" s="355" t="s">
        <v>3495</v>
      </c>
      <c r="O367" s="355" t="s">
        <v>3495</v>
      </c>
      <c r="P367" s="355" t="s">
        <v>3495</v>
      </c>
      <c r="Q367" s="355" t="s">
        <v>3496</v>
      </c>
      <c r="R367" s="355" t="s">
        <v>3496</v>
      </c>
      <c r="S367" s="355" t="s">
        <v>3496</v>
      </c>
      <c r="T367" s="266">
        <v>0</v>
      </c>
      <c r="U367" s="266" t="s">
        <v>3497</v>
      </c>
    </row>
    <row r="368" spans="1:27" x14ac:dyDescent="0.25">
      <c r="A368" s="49">
        <v>30014009</v>
      </c>
      <c r="B368" s="49" t="s">
        <v>456</v>
      </c>
      <c r="C368" s="49">
        <v>0</v>
      </c>
      <c r="D368" s="49">
        <v>0</v>
      </c>
      <c r="E368" s="354" t="s">
        <v>3494</v>
      </c>
      <c r="F368" s="354" t="s">
        <v>3498</v>
      </c>
      <c r="G368" s="355" t="s">
        <v>3499</v>
      </c>
      <c r="H368" s="355" t="s">
        <v>3495</v>
      </c>
      <c r="I368" s="355" t="s">
        <v>3495</v>
      </c>
      <c r="J368" s="355" t="s">
        <v>3495</v>
      </c>
      <c r="K368" s="355" t="s">
        <v>3495</v>
      </c>
      <c r="L368" s="355" t="s">
        <v>3495</v>
      </c>
      <c r="M368" s="355" t="s">
        <v>3495</v>
      </c>
      <c r="N368" s="355" t="s">
        <v>3495</v>
      </c>
      <c r="O368" s="355" t="s">
        <v>3495</v>
      </c>
      <c r="P368" s="355" t="s">
        <v>3495</v>
      </c>
      <c r="Q368" s="355" t="s">
        <v>3496</v>
      </c>
      <c r="R368" s="355" t="s">
        <v>3496</v>
      </c>
      <c r="S368" s="355" t="s">
        <v>3496</v>
      </c>
      <c r="T368" s="266">
        <v>0</v>
      </c>
      <c r="U368" s="266" t="s">
        <v>3497</v>
      </c>
    </row>
    <row r="369" spans="1:21" x14ac:dyDescent="0.25">
      <c r="A369" s="49">
        <v>30014010</v>
      </c>
      <c r="B369" s="49" t="s">
        <v>457</v>
      </c>
      <c r="C369" s="49">
        <v>0</v>
      </c>
      <c r="D369" s="49">
        <v>0</v>
      </c>
      <c r="E369" s="354" t="s">
        <v>3494</v>
      </c>
      <c r="F369" s="354" t="s">
        <v>3498</v>
      </c>
      <c r="G369" s="355" t="s">
        <v>3499</v>
      </c>
      <c r="H369" s="355" t="s">
        <v>3495</v>
      </c>
      <c r="I369" s="355" t="s">
        <v>3495</v>
      </c>
      <c r="J369" s="355" t="s">
        <v>3495</v>
      </c>
      <c r="K369" s="355" t="s">
        <v>3495</v>
      </c>
      <c r="L369" s="355" t="s">
        <v>3495</v>
      </c>
      <c r="M369" s="355" t="s">
        <v>3495</v>
      </c>
      <c r="N369" s="355" t="s">
        <v>3495</v>
      </c>
      <c r="O369" s="355" t="s">
        <v>3495</v>
      </c>
      <c r="P369" s="355" t="s">
        <v>3495</v>
      </c>
      <c r="Q369" s="355" t="s">
        <v>3496</v>
      </c>
      <c r="R369" s="355" t="s">
        <v>3496</v>
      </c>
      <c r="S369" s="355" t="s">
        <v>3496</v>
      </c>
      <c r="T369" s="266">
        <v>0</v>
      </c>
      <c r="U369" s="266" t="s">
        <v>3497</v>
      </c>
    </row>
    <row r="370" spans="1:21" x14ac:dyDescent="0.25">
      <c r="A370" s="49">
        <v>30014011</v>
      </c>
      <c r="B370" s="49" t="s">
        <v>458</v>
      </c>
      <c r="C370" s="49">
        <v>0</v>
      </c>
      <c r="D370" s="49">
        <v>0</v>
      </c>
      <c r="E370" s="354" t="s">
        <v>3494</v>
      </c>
      <c r="F370" s="354" t="s">
        <v>3498</v>
      </c>
      <c r="G370" s="355" t="s">
        <v>3499</v>
      </c>
      <c r="H370" s="355" t="s">
        <v>3495</v>
      </c>
      <c r="I370" s="355" t="s">
        <v>3495</v>
      </c>
      <c r="J370" s="355" t="s">
        <v>3495</v>
      </c>
      <c r="K370" s="355" t="s">
        <v>3495</v>
      </c>
      <c r="L370" s="355" t="s">
        <v>3495</v>
      </c>
      <c r="M370" s="355" t="s">
        <v>3495</v>
      </c>
      <c r="N370" s="355" t="s">
        <v>3495</v>
      </c>
      <c r="O370" s="355" t="s">
        <v>3495</v>
      </c>
      <c r="P370" s="355" t="s">
        <v>3495</v>
      </c>
      <c r="Q370" s="355" t="s">
        <v>3496</v>
      </c>
      <c r="R370" s="355" t="s">
        <v>3496</v>
      </c>
      <c r="S370" s="355" t="s">
        <v>3496</v>
      </c>
      <c r="T370" s="266">
        <v>0</v>
      </c>
      <c r="U370" s="266" t="s">
        <v>3497</v>
      </c>
    </row>
    <row r="371" spans="1:21" x14ac:dyDescent="0.25">
      <c r="A371" s="49">
        <v>30014012</v>
      </c>
      <c r="B371" s="49" t="s">
        <v>459</v>
      </c>
      <c r="C371" s="49">
        <v>0</v>
      </c>
      <c r="D371" s="49">
        <v>0</v>
      </c>
      <c r="E371" s="354" t="s">
        <v>3494</v>
      </c>
      <c r="F371" s="354" t="s">
        <v>3498</v>
      </c>
      <c r="G371" s="355" t="s">
        <v>3499</v>
      </c>
      <c r="H371" s="355" t="s">
        <v>3495</v>
      </c>
      <c r="I371" s="355" t="s">
        <v>3495</v>
      </c>
      <c r="J371" s="355" t="s">
        <v>3495</v>
      </c>
      <c r="K371" s="355" t="s">
        <v>3495</v>
      </c>
      <c r="L371" s="355" t="s">
        <v>3495</v>
      </c>
      <c r="M371" s="355" t="s">
        <v>3495</v>
      </c>
      <c r="N371" s="355" t="s">
        <v>3495</v>
      </c>
      <c r="O371" s="355" t="s">
        <v>3495</v>
      </c>
      <c r="P371" s="355" t="s">
        <v>3495</v>
      </c>
      <c r="Q371" s="355" t="s">
        <v>3496</v>
      </c>
      <c r="R371" s="355" t="s">
        <v>3496</v>
      </c>
      <c r="S371" s="355" t="s">
        <v>3496</v>
      </c>
      <c r="T371" s="266">
        <v>0</v>
      </c>
      <c r="U371" s="266" t="s">
        <v>3497</v>
      </c>
    </row>
    <row r="372" spans="1:21" x14ac:dyDescent="0.25">
      <c r="A372" s="49">
        <v>30014013</v>
      </c>
      <c r="B372" s="49" t="s">
        <v>460</v>
      </c>
      <c r="C372" s="49">
        <v>0</v>
      </c>
      <c r="D372" s="49">
        <v>0</v>
      </c>
      <c r="E372" s="354" t="s">
        <v>3494</v>
      </c>
      <c r="F372" s="354" t="s">
        <v>3498</v>
      </c>
      <c r="G372" s="355" t="s">
        <v>3499</v>
      </c>
      <c r="H372" s="355" t="s">
        <v>3495</v>
      </c>
      <c r="I372" s="355" t="s">
        <v>3495</v>
      </c>
      <c r="J372" s="355" t="s">
        <v>3495</v>
      </c>
      <c r="K372" s="355" t="s">
        <v>3495</v>
      </c>
      <c r="L372" s="355" t="s">
        <v>3495</v>
      </c>
      <c r="M372" s="355" t="s">
        <v>3495</v>
      </c>
      <c r="N372" s="355" t="s">
        <v>3495</v>
      </c>
      <c r="O372" s="355" t="s">
        <v>3495</v>
      </c>
      <c r="P372" s="355" t="s">
        <v>3495</v>
      </c>
      <c r="Q372" s="355" t="s">
        <v>3496</v>
      </c>
      <c r="R372" s="355" t="s">
        <v>3496</v>
      </c>
      <c r="S372" s="355" t="s">
        <v>3496</v>
      </c>
      <c r="T372" s="266">
        <v>0</v>
      </c>
      <c r="U372" s="266" t="s">
        <v>3497</v>
      </c>
    </row>
    <row r="373" spans="1:21" x14ac:dyDescent="0.25">
      <c r="A373" s="49">
        <v>30014014</v>
      </c>
      <c r="B373" s="49" t="s">
        <v>461</v>
      </c>
      <c r="C373" s="49">
        <v>0</v>
      </c>
      <c r="D373" s="49">
        <v>0</v>
      </c>
      <c r="E373" s="354" t="s">
        <v>3494</v>
      </c>
      <c r="F373" s="354" t="s">
        <v>3498</v>
      </c>
      <c r="G373" s="355" t="s">
        <v>3499</v>
      </c>
      <c r="H373" s="355" t="s">
        <v>3495</v>
      </c>
      <c r="I373" s="355" t="s">
        <v>3495</v>
      </c>
      <c r="J373" s="355" t="s">
        <v>3495</v>
      </c>
      <c r="K373" s="355" t="s">
        <v>3495</v>
      </c>
      <c r="L373" s="355" t="s">
        <v>3495</v>
      </c>
      <c r="M373" s="355" t="s">
        <v>3495</v>
      </c>
      <c r="N373" s="355" t="s">
        <v>3495</v>
      </c>
      <c r="O373" s="355" t="s">
        <v>3495</v>
      </c>
      <c r="P373" s="355" t="s">
        <v>3495</v>
      </c>
      <c r="Q373" s="355" t="s">
        <v>3496</v>
      </c>
      <c r="R373" s="355" t="s">
        <v>3496</v>
      </c>
      <c r="S373" s="355" t="s">
        <v>3496</v>
      </c>
      <c r="T373" s="266">
        <v>0</v>
      </c>
      <c r="U373" s="266" t="s">
        <v>3497</v>
      </c>
    </row>
    <row r="374" spans="1:21" x14ac:dyDescent="0.25">
      <c r="A374" s="49">
        <v>30014015</v>
      </c>
      <c r="B374" s="49" t="s">
        <v>462</v>
      </c>
      <c r="C374" s="49">
        <v>0</v>
      </c>
      <c r="D374" s="49">
        <v>0</v>
      </c>
      <c r="E374" s="354" t="s">
        <v>3494</v>
      </c>
      <c r="F374" s="354" t="s">
        <v>3498</v>
      </c>
      <c r="G374" s="355" t="s">
        <v>3499</v>
      </c>
      <c r="H374" s="355" t="s">
        <v>3495</v>
      </c>
      <c r="I374" s="355" t="s">
        <v>3495</v>
      </c>
      <c r="J374" s="355" t="s">
        <v>3495</v>
      </c>
      <c r="K374" s="355" t="s">
        <v>3495</v>
      </c>
      <c r="L374" s="355" t="s">
        <v>3495</v>
      </c>
      <c r="M374" s="355" t="s">
        <v>3495</v>
      </c>
      <c r="N374" s="355" t="s">
        <v>3495</v>
      </c>
      <c r="O374" s="355" t="s">
        <v>3495</v>
      </c>
      <c r="P374" s="355" t="s">
        <v>3495</v>
      </c>
      <c r="Q374" s="355" t="s">
        <v>3496</v>
      </c>
      <c r="R374" s="355" t="s">
        <v>3496</v>
      </c>
      <c r="S374" s="355" t="s">
        <v>3496</v>
      </c>
      <c r="T374" s="266">
        <v>0</v>
      </c>
      <c r="U374" s="266" t="s">
        <v>3497</v>
      </c>
    </row>
    <row r="375" spans="1:21" x14ac:dyDescent="0.25">
      <c r="A375" s="49">
        <v>30014016</v>
      </c>
      <c r="B375" s="49" t="s">
        <v>463</v>
      </c>
      <c r="C375" s="49">
        <v>0</v>
      </c>
      <c r="D375" s="49">
        <v>0</v>
      </c>
      <c r="E375" s="354" t="s">
        <v>3494</v>
      </c>
      <c r="F375" s="354" t="s">
        <v>3498</v>
      </c>
      <c r="G375" s="355" t="s">
        <v>3499</v>
      </c>
      <c r="H375" s="355" t="s">
        <v>3495</v>
      </c>
      <c r="I375" s="355" t="s">
        <v>3495</v>
      </c>
      <c r="J375" s="355" t="s">
        <v>3495</v>
      </c>
      <c r="K375" s="355" t="s">
        <v>3495</v>
      </c>
      <c r="L375" s="355" t="s">
        <v>3495</v>
      </c>
      <c r="M375" s="355" t="s">
        <v>3495</v>
      </c>
      <c r="N375" s="355" t="s">
        <v>3495</v>
      </c>
      <c r="O375" s="355" t="s">
        <v>3495</v>
      </c>
      <c r="P375" s="355" t="s">
        <v>3495</v>
      </c>
      <c r="Q375" s="355" t="s">
        <v>3496</v>
      </c>
      <c r="R375" s="355" t="s">
        <v>3496</v>
      </c>
      <c r="S375" s="355" t="s">
        <v>3496</v>
      </c>
      <c r="T375" s="266">
        <v>0</v>
      </c>
      <c r="U375" s="266" t="s">
        <v>3497</v>
      </c>
    </row>
    <row r="376" spans="1:21" x14ac:dyDescent="0.25">
      <c r="A376" s="49">
        <v>30014021</v>
      </c>
      <c r="B376" s="49" t="s">
        <v>464</v>
      </c>
      <c r="C376" s="49">
        <v>0</v>
      </c>
      <c r="D376" s="49">
        <v>0</v>
      </c>
      <c r="E376" s="354" t="s">
        <v>3494</v>
      </c>
      <c r="F376" s="354" t="s">
        <v>3498</v>
      </c>
      <c r="G376" s="355" t="s">
        <v>3499</v>
      </c>
      <c r="H376" s="355" t="s">
        <v>3495</v>
      </c>
      <c r="I376" s="355" t="s">
        <v>3495</v>
      </c>
      <c r="J376" s="355" t="s">
        <v>3495</v>
      </c>
      <c r="K376" s="355" t="s">
        <v>3495</v>
      </c>
      <c r="L376" s="355" t="s">
        <v>3495</v>
      </c>
      <c r="M376" s="355" t="s">
        <v>3495</v>
      </c>
      <c r="N376" s="355" t="s">
        <v>3495</v>
      </c>
      <c r="O376" s="355" t="s">
        <v>3495</v>
      </c>
      <c r="P376" s="355" t="s">
        <v>3495</v>
      </c>
      <c r="Q376" s="355" t="s">
        <v>3496</v>
      </c>
      <c r="R376" s="355" t="s">
        <v>3496</v>
      </c>
      <c r="S376" s="355" t="s">
        <v>3496</v>
      </c>
      <c r="T376" s="266">
        <v>0</v>
      </c>
      <c r="U376" s="266" t="s">
        <v>3497</v>
      </c>
    </row>
    <row r="377" spans="1:21" x14ac:dyDescent="0.25">
      <c r="A377" s="49">
        <v>30014022</v>
      </c>
      <c r="B377" s="49" t="s">
        <v>465</v>
      </c>
      <c r="C377" s="49">
        <v>0</v>
      </c>
      <c r="D377" s="49">
        <v>0</v>
      </c>
      <c r="E377" s="354" t="s">
        <v>3494</v>
      </c>
      <c r="F377" s="354" t="s">
        <v>3498</v>
      </c>
      <c r="G377" s="355" t="s">
        <v>3499</v>
      </c>
      <c r="H377" s="355" t="s">
        <v>3495</v>
      </c>
      <c r="I377" s="355" t="s">
        <v>3495</v>
      </c>
      <c r="J377" s="355" t="s">
        <v>3495</v>
      </c>
      <c r="K377" s="355" t="s">
        <v>3495</v>
      </c>
      <c r="L377" s="355" t="s">
        <v>3495</v>
      </c>
      <c r="M377" s="355" t="s">
        <v>3495</v>
      </c>
      <c r="N377" s="355" t="s">
        <v>3495</v>
      </c>
      <c r="O377" s="355" t="s">
        <v>3495</v>
      </c>
      <c r="P377" s="355" t="s">
        <v>3495</v>
      </c>
      <c r="Q377" s="355" t="s">
        <v>3496</v>
      </c>
      <c r="R377" s="355" t="s">
        <v>3496</v>
      </c>
      <c r="S377" s="355" t="s">
        <v>3496</v>
      </c>
      <c r="T377" s="266">
        <v>0</v>
      </c>
      <c r="U377" s="266" t="s">
        <v>3497</v>
      </c>
    </row>
    <row r="378" spans="1:21" x14ac:dyDescent="0.25">
      <c r="A378" s="49">
        <v>30014024</v>
      </c>
      <c r="B378" s="49" t="s">
        <v>466</v>
      </c>
      <c r="C378" s="49">
        <v>0</v>
      </c>
      <c r="D378" s="49">
        <v>0</v>
      </c>
      <c r="E378" s="354" t="s">
        <v>3494</v>
      </c>
      <c r="F378" s="354" t="s">
        <v>3498</v>
      </c>
      <c r="G378" s="355" t="s">
        <v>3499</v>
      </c>
      <c r="H378" s="355" t="s">
        <v>3495</v>
      </c>
      <c r="I378" s="355" t="s">
        <v>3495</v>
      </c>
      <c r="J378" s="355" t="s">
        <v>3495</v>
      </c>
      <c r="K378" s="355" t="s">
        <v>3495</v>
      </c>
      <c r="L378" s="355" t="s">
        <v>3495</v>
      </c>
      <c r="M378" s="355" t="s">
        <v>3495</v>
      </c>
      <c r="N378" s="355" t="s">
        <v>3495</v>
      </c>
      <c r="O378" s="355" t="s">
        <v>3495</v>
      </c>
      <c r="P378" s="355" t="s">
        <v>3495</v>
      </c>
      <c r="Q378" s="355" t="s">
        <v>3496</v>
      </c>
      <c r="R378" s="355" t="s">
        <v>3496</v>
      </c>
      <c r="S378" s="355" t="s">
        <v>3496</v>
      </c>
      <c r="T378" s="266">
        <v>0</v>
      </c>
      <c r="U378" s="266" t="s">
        <v>3497</v>
      </c>
    </row>
    <row r="379" spans="1:21" x14ac:dyDescent="0.25">
      <c r="A379" s="49">
        <v>30014026</v>
      </c>
      <c r="B379" s="49" t="s">
        <v>467</v>
      </c>
      <c r="C379" s="49">
        <v>0</v>
      </c>
      <c r="D379" s="49">
        <v>0</v>
      </c>
      <c r="E379" s="354" t="s">
        <v>3494</v>
      </c>
      <c r="F379" s="354" t="s">
        <v>3498</v>
      </c>
      <c r="G379" s="355" t="s">
        <v>3499</v>
      </c>
      <c r="H379" s="355" t="s">
        <v>3495</v>
      </c>
      <c r="I379" s="355" t="s">
        <v>3495</v>
      </c>
      <c r="J379" s="355" t="s">
        <v>3495</v>
      </c>
      <c r="K379" s="355" t="s">
        <v>3495</v>
      </c>
      <c r="L379" s="355" t="s">
        <v>3495</v>
      </c>
      <c r="M379" s="355" t="s">
        <v>3495</v>
      </c>
      <c r="N379" s="355" t="s">
        <v>3495</v>
      </c>
      <c r="O379" s="355" t="s">
        <v>3495</v>
      </c>
      <c r="P379" s="355" t="s">
        <v>3495</v>
      </c>
      <c r="Q379" s="355" t="s">
        <v>3496</v>
      </c>
      <c r="R379" s="355" t="s">
        <v>3496</v>
      </c>
      <c r="S379" s="355" t="s">
        <v>3496</v>
      </c>
      <c r="T379" s="266">
        <v>0</v>
      </c>
      <c r="U379" s="266" t="s">
        <v>3497</v>
      </c>
    </row>
    <row r="380" spans="1:21" x14ac:dyDescent="0.25">
      <c r="A380" s="49">
        <v>30015006</v>
      </c>
      <c r="B380" s="49" t="s">
        <v>468</v>
      </c>
      <c r="C380" s="49">
        <v>0</v>
      </c>
      <c r="D380" s="49">
        <v>0</v>
      </c>
      <c r="E380" s="354" t="s">
        <v>3494</v>
      </c>
      <c r="F380" s="354" t="s">
        <v>3498</v>
      </c>
      <c r="G380" s="355" t="s">
        <v>3499</v>
      </c>
      <c r="H380" s="355" t="s">
        <v>3495</v>
      </c>
      <c r="I380" s="355" t="s">
        <v>3495</v>
      </c>
      <c r="J380" s="355" t="s">
        <v>3495</v>
      </c>
      <c r="K380" s="355" t="s">
        <v>3495</v>
      </c>
      <c r="L380" s="355" t="s">
        <v>3495</v>
      </c>
      <c r="M380" s="355" t="s">
        <v>3495</v>
      </c>
      <c r="N380" s="355" t="s">
        <v>3495</v>
      </c>
      <c r="O380" s="355" t="s">
        <v>3495</v>
      </c>
      <c r="P380" s="355" t="s">
        <v>3495</v>
      </c>
      <c r="Q380" s="355" t="s">
        <v>3496</v>
      </c>
      <c r="R380" s="355" t="s">
        <v>3496</v>
      </c>
      <c r="S380" s="355" t="s">
        <v>3496</v>
      </c>
      <c r="T380" s="266">
        <v>0</v>
      </c>
      <c r="U380" s="266" t="s">
        <v>3497</v>
      </c>
    </row>
    <row r="381" spans="1:21" x14ac:dyDescent="0.25">
      <c r="A381" s="49">
        <v>30015007</v>
      </c>
      <c r="B381" s="49" t="s">
        <v>469</v>
      </c>
      <c r="C381" s="49">
        <v>0</v>
      </c>
      <c r="D381" s="49">
        <v>0</v>
      </c>
      <c r="E381" s="354" t="s">
        <v>3494</v>
      </c>
      <c r="F381" s="354" t="s">
        <v>3498</v>
      </c>
      <c r="G381" s="355" t="s">
        <v>3499</v>
      </c>
      <c r="H381" s="355" t="s">
        <v>3495</v>
      </c>
      <c r="I381" s="355" t="s">
        <v>3495</v>
      </c>
      <c r="J381" s="355" t="s">
        <v>3495</v>
      </c>
      <c r="K381" s="355" t="s">
        <v>3495</v>
      </c>
      <c r="L381" s="355" t="s">
        <v>3495</v>
      </c>
      <c r="M381" s="355" t="s">
        <v>3495</v>
      </c>
      <c r="N381" s="355" t="s">
        <v>3495</v>
      </c>
      <c r="O381" s="355" t="s">
        <v>3495</v>
      </c>
      <c r="P381" s="355" t="s">
        <v>3495</v>
      </c>
      <c r="Q381" s="355" t="s">
        <v>3496</v>
      </c>
      <c r="R381" s="355" t="s">
        <v>3496</v>
      </c>
      <c r="S381" s="355" t="s">
        <v>3496</v>
      </c>
      <c r="T381" s="266">
        <v>0</v>
      </c>
      <c r="U381" s="266" t="s">
        <v>3497</v>
      </c>
    </row>
    <row r="382" spans="1:21" x14ac:dyDescent="0.25">
      <c r="A382" s="49">
        <v>30015014</v>
      </c>
      <c r="B382" s="49" t="s">
        <v>470</v>
      </c>
      <c r="C382" s="49">
        <v>0</v>
      </c>
      <c r="D382" s="49">
        <v>0</v>
      </c>
      <c r="E382" s="354" t="s">
        <v>3494</v>
      </c>
      <c r="F382" s="354" t="s">
        <v>3498</v>
      </c>
      <c r="G382" s="355" t="s">
        <v>3499</v>
      </c>
      <c r="H382" s="355" t="s">
        <v>3495</v>
      </c>
      <c r="I382" s="355" t="s">
        <v>3495</v>
      </c>
      <c r="J382" s="355" t="s">
        <v>3495</v>
      </c>
      <c r="K382" s="355" t="s">
        <v>3495</v>
      </c>
      <c r="L382" s="355" t="s">
        <v>3495</v>
      </c>
      <c r="M382" s="355" t="s">
        <v>3495</v>
      </c>
      <c r="N382" s="355" t="s">
        <v>3495</v>
      </c>
      <c r="O382" s="355" t="s">
        <v>3495</v>
      </c>
      <c r="P382" s="355" t="s">
        <v>3495</v>
      </c>
      <c r="Q382" s="355" t="s">
        <v>3496</v>
      </c>
      <c r="R382" s="355" t="s">
        <v>3496</v>
      </c>
      <c r="S382" s="355" t="s">
        <v>3496</v>
      </c>
      <c r="T382" s="266">
        <v>0</v>
      </c>
      <c r="U382" s="266" t="s">
        <v>3497</v>
      </c>
    </row>
    <row r="383" spans="1:21" x14ac:dyDescent="0.25">
      <c r="A383" s="49">
        <v>30015015</v>
      </c>
      <c r="B383" s="49" t="s">
        <v>471</v>
      </c>
      <c r="C383" s="49">
        <v>0</v>
      </c>
      <c r="D383" s="49">
        <v>0</v>
      </c>
      <c r="E383" s="354" t="s">
        <v>3494</v>
      </c>
      <c r="F383" s="354" t="s">
        <v>3498</v>
      </c>
      <c r="G383" s="355" t="s">
        <v>3499</v>
      </c>
      <c r="H383" s="355" t="s">
        <v>3495</v>
      </c>
      <c r="I383" s="355" t="s">
        <v>3495</v>
      </c>
      <c r="J383" s="355" t="s">
        <v>3495</v>
      </c>
      <c r="K383" s="355" t="s">
        <v>3495</v>
      </c>
      <c r="L383" s="355" t="s">
        <v>3495</v>
      </c>
      <c r="M383" s="355" t="s">
        <v>3495</v>
      </c>
      <c r="N383" s="355" t="s">
        <v>3495</v>
      </c>
      <c r="O383" s="355" t="s">
        <v>3495</v>
      </c>
      <c r="P383" s="355" t="s">
        <v>3495</v>
      </c>
      <c r="Q383" s="355" t="s">
        <v>3496</v>
      </c>
      <c r="R383" s="355" t="s">
        <v>3496</v>
      </c>
      <c r="S383" s="355" t="s">
        <v>3496</v>
      </c>
      <c r="T383" s="266">
        <v>0</v>
      </c>
      <c r="U383" s="266" t="s">
        <v>3497</v>
      </c>
    </row>
    <row r="384" spans="1:21" x14ac:dyDescent="0.25">
      <c r="A384" s="49">
        <v>30015019</v>
      </c>
      <c r="B384" s="49" t="s">
        <v>472</v>
      </c>
      <c r="C384" s="49">
        <v>0</v>
      </c>
      <c r="D384" s="49">
        <v>0</v>
      </c>
      <c r="E384" s="354" t="s">
        <v>3494</v>
      </c>
      <c r="F384" s="354" t="s">
        <v>3498</v>
      </c>
      <c r="G384" s="355" t="s">
        <v>3499</v>
      </c>
      <c r="H384" s="355" t="s">
        <v>3495</v>
      </c>
      <c r="I384" s="355" t="s">
        <v>3495</v>
      </c>
      <c r="J384" s="355" t="s">
        <v>3495</v>
      </c>
      <c r="K384" s="355" t="s">
        <v>3495</v>
      </c>
      <c r="L384" s="355" t="s">
        <v>3495</v>
      </c>
      <c r="M384" s="355" t="s">
        <v>3495</v>
      </c>
      <c r="N384" s="355" t="s">
        <v>3495</v>
      </c>
      <c r="O384" s="355" t="s">
        <v>3495</v>
      </c>
      <c r="P384" s="355" t="s">
        <v>3495</v>
      </c>
      <c r="Q384" s="355" t="s">
        <v>3496</v>
      </c>
      <c r="R384" s="355" t="s">
        <v>3496</v>
      </c>
      <c r="S384" s="355" t="s">
        <v>3496</v>
      </c>
      <c r="T384" s="266">
        <v>0</v>
      </c>
      <c r="U384" s="266" t="s">
        <v>3497</v>
      </c>
    </row>
    <row r="385" spans="1:21" x14ac:dyDescent="0.25">
      <c r="A385" s="49">
        <v>30015024</v>
      </c>
      <c r="B385" s="49" t="s">
        <v>473</v>
      </c>
      <c r="C385" s="49">
        <v>0</v>
      </c>
      <c r="D385" s="49">
        <v>0</v>
      </c>
      <c r="E385" s="354" t="s">
        <v>3494</v>
      </c>
      <c r="F385" s="354" t="s">
        <v>3498</v>
      </c>
      <c r="G385" s="355" t="s">
        <v>3499</v>
      </c>
      <c r="H385" s="355" t="s">
        <v>3495</v>
      </c>
      <c r="I385" s="355" t="s">
        <v>3495</v>
      </c>
      <c r="J385" s="355" t="s">
        <v>3495</v>
      </c>
      <c r="K385" s="355" t="s">
        <v>3495</v>
      </c>
      <c r="L385" s="355" t="s">
        <v>3495</v>
      </c>
      <c r="M385" s="355" t="s">
        <v>3495</v>
      </c>
      <c r="N385" s="355" t="s">
        <v>3495</v>
      </c>
      <c r="O385" s="355" t="s">
        <v>3495</v>
      </c>
      <c r="P385" s="355" t="s">
        <v>3495</v>
      </c>
      <c r="Q385" s="355" t="s">
        <v>3496</v>
      </c>
      <c r="R385" s="355" t="s">
        <v>3496</v>
      </c>
      <c r="S385" s="355" t="s">
        <v>3496</v>
      </c>
      <c r="T385" s="266">
        <v>0</v>
      </c>
      <c r="U385" s="266" t="s">
        <v>3497</v>
      </c>
    </row>
    <row r="386" spans="1:21" x14ac:dyDescent="0.25">
      <c r="A386" s="49">
        <v>30051001</v>
      </c>
      <c r="B386" s="49" t="s">
        <v>474</v>
      </c>
      <c r="C386" s="49">
        <v>0</v>
      </c>
      <c r="D386" s="49">
        <v>0</v>
      </c>
      <c r="E386" s="354" t="s">
        <v>3494</v>
      </c>
      <c r="F386" s="354" t="s">
        <v>3498</v>
      </c>
      <c r="G386" s="355" t="s">
        <v>3499</v>
      </c>
      <c r="H386" s="355" t="s">
        <v>3495</v>
      </c>
      <c r="I386" s="355" t="s">
        <v>3495</v>
      </c>
      <c r="J386" s="355" t="s">
        <v>3495</v>
      </c>
      <c r="K386" s="355" t="s">
        <v>3495</v>
      </c>
      <c r="L386" s="355" t="s">
        <v>3495</v>
      </c>
      <c r="M386" s="355" t="s">
        <v>3495</v>
      </c>
      <c r="N386" s="355" t="s">
        <v>3495</v>
      </c>
      <c r="O386" s="355" t="s">
        <v>3495</v>
      </c>
      <c r="P386" s="355" t="s">
        <v>3495</v>
      </c>
      <c r="Q386" s="355" t="s">
        <v>3496</v>
      </c>
      <c r="R386" s="355" t="s">
        <v>3496</v>
      </c>
      <c r="S386" s="355" t="s">
        <v>3496</v>
      </c>
      <c r="T386" s="266">
        <v>0</v>
      </c>
      <c r="U386" s="266" t="s">
        <v>3497</v>
      </c>
    </row>
    <row r="387" spans="1:21" x14ac:dyDescent="0.25">
      <c r="A387" s="49">
        <v>30051002</v>
      </c>
      <c r="B387" s="49" t="s">
        <v>475</v>
      </c>
      <c r="C387" s="49">
        <v>0</v>
      </c>
      <c r="D387" s="49">
        <v>0</v>
      </c>
      <c r="E387" s="354" t="s">
        <v>3494</v>
      </c>
      <c r="F387" s="354" t="s">
        <v>3498</v>
      </c>
      <c r="G387" s="355" t="s">
        <v>3499</v>
      </c>
      <c r="H387" s="355" t="s">
        <v>3495</v>
      </c>
      <c r="I387" s="355" t="s">
        <v>3495</v>
      </c>
      <c r="J387" s="355" t="s">
        <v>3495</v>
      </c>
      <c r="K387" s="355" t="s">
        <v>3495</v>
      </c>
      <c r="L387" s="355" t="s">
        <v>3495</v>
      </c>
      <c r="M387" s="355" t="s">
        <v>3495</v>
      </c>
      <c r="N387" s="355" t="s">
        <v>3495</v>
      </c>
      <c r="O387" s="355" t="s">
        <v>3495</v>
      </c>
      <c r="P387" s="355" t="s">
        <v>3495</v>
      </c>
      <c r="Q387" s="355" t="s">
        <v>3496</v>
      </c>
      <c r="R387" s="355" t="s">
        <v>3496</v>
      </c>
      <c r="S387" s="355" t="s">
        <v>3496</v>
      </c>
      <c r="T387" s="266">
        <v>0</v>
      </c>
      <c r="U387" s="266" t="s">
        <v>3497</v>
      </c>
    </row>
    <row r="388" spans="1:21" x14ac:dyDescent="0.25">
      <c r="A388" s="49">
        <v>30051003</v>
      </c>
      <c r="B388" s="49" t="s">
        <v>476</v>
      </c>
      <c r="C388" s="49">
        <v>0</v>
      </c>
      <c r="D388" s="49">
        <v>0</v>
      </c>
      <c r="E388" s="354" t="s">
        <v>3494</v>
      </c>
      <c r="F388" s="354" t="s">
        <v>3498</v>
      </c>
      <c r="G388" s="355" t="s">
        <v>3499</v>
      </c>
      <c r="H388" s="355" t="s">
        <v>3495</v>
      </c>
      <c r="I388" s="355" t="s">
        <v>3495</v>
      </c>
      <c r="J388" s="355" t="s">
        <v>3495</v>
      </c>
      <c r="K388" s="355" t="s">
        <v>3495</v>
      </c>
      <c r="L388" s="355" t="s">
        <v>3495</v>
      </c>
      <c r="M388" s="355" t="s">
        <v>3495</v>
      </c>
      <c r="N388" s="355" t="s">
        <v>3495</v>
      </c>
      <c r="O388" s="355" t="s">
        <v>3495</v>
      </c>
      <c r="P388" s="355" t="s">
        <v>3495</v>
      </c>
      <c r="Q388" s="355" t="s">
        <v>3496</v>
      </c>
      <c r="R388" s="355" t="s">
        <v>3496</v>
      </c>
      <c r="S388" s="355" t="s">
        <v>3496</v>
      </c>
      <c r="T388" s="266">
        <v>0</v>
      </c>
      <c r="U388" s="266" t="s">
        <v>3497</v>
      </c>
    </row>
    <row r="389" spans="1:21" x14ac:dyDescent="0.25">
      <c r="A389" s="49">
        <v>30051004</v>
      </c>
      <c r="B389" s="49" t="s">
        <v>477</v>
      </c>
      <c r="C389" s="49">
        <v>0</v>
      </c>
      <c r="D389" s="49">
        <v>0</v>
      </c>
      <c r="E389" s="354" t="s">
        <v>3494</v>
      </c>
      <c r="F389" s="354" t="s">
        <v>3498</v>
      </c>
      <c r="G389" s="355" t="s">
        <v>3499</v>
      </c>
      <c r="H389" s="355" t="s">
        <v>3495</v>
      </c>
      <c r="I389" s="355" t="s">
        <v>3495</v>
      </c>
      <c r="J389" s="355" t="s">
        <v>3495</v>
      </c>
      <c r="K389" s="355" t="s">
        <v>3495</v>
      </c>
      <c r="L389" s="355" t="s">
        <v>3495</v>
      </c>
      <c r="M389" s="355" t="s">
        <v>3495</v>
      </c>
      <c r="N389" s="355" t="s">
        <v>3495</v>
      </c>
      <c r="O389" s="355" t="s">
        <v>3495</v>
      </c>
      <c r="P389" s="355" t="s">
        <v>3495</v>
      </c>
      <c r="Q389" s="355" t="s">
        <v>3496</v>
      </c>
      <c r="R389" s="355" t="s">
        <v>3496</v>
      </c>
      <c r="S389" s="355" t="s">
        <v>3496</v>
      </c>
      <c r="T389" s="266">
        <v>0</v>
      </c>
      <c r="U389" s="266" t="s">
        <v>3497</v>
      </c>
    </row>
    <row r="390" spans="1:21" x14ac:dyDescent="0.25">
      <c r="A390" s="49">
        <v>30051005</v>
      </c>
      <c r="B390" s="49" t="s">
        <v>478</v>
      </c>
      <c r="C390" s="49">
        <v>0</v>
      </c>
      <c r="D390" s="49">
        <v>0</v>
      </c>
      <c r="E390" s="354" t="s">
        <v>3494</v>
      </c>
      <c r="F390" s="354" t="s">
        <v>3498</v>
      </c>
      <c r="G390" s="355" t="s">
        <v>3499</v>
      </c>
      <c r="H390" s="355" t="s">
        <v>3495</v>
      </c>
      <c r="I390" s="355" t="s">
        <v>3495</v>
      </c>
      <c r="J390" s="355" t="s">
        <v>3495</v>
      </c>
      <c r="K390" s="355" t="s">
        <v>3495</v>
      </c>
      <c r="L390" s="355" t="s">
        <v>3495</v>
      </c>
      <c r="M390" s="355" t="s">
        <v>3495</v>
      </c>
      <c r="N390" s="355" t="s">
        <v>3495</v>
      </c>
      <c r="O390" s="355" t="s">
        <v>3495</v>
      </c>
      <c r="P390" s="355" t="s">
        <v>3495</v>
      </c>
      <c r="Q390" s="355" t="s">
        <v>3496</v>
      </c>
      <c r="R390" s="355" t="s">
        <v>3496</v>
      </c>
      <c r="S390" s="355" t="s">
        <v>3496</v>
      </c>
      <c r="T390" s="266">
        <v>0</v>
      </c>
      <c r="U390" s="266" t="s">
        <v>3497</v>
      </c>
    </row>
    <row r="391" spans="1:21" x14ac:dyDescent="0.25">
      <c r="A391" s="49">
        <v>30051006</v>
      </c>
      <c r="B391" s="49" t="s">
        <v>479</v>
      </c>
      <c r="C391" s="49">
        <v>0</v>
      </c>
      <c r="D391" s="49">
        <v>0</v>
      </c>
      <c r="E391" s="354" t="s">
        <v>3494</v>
      </c>
      <c r="F391" s="354" t="s">
        <v>3498</v>
      </c>
      <c r="G391" s="355" t="s">
        <v>3499</v>
      </c>
      <c r="H391" s="355" t="s">
        <v>3495</v>
      </c>
      <c r="I391" s="355" t="s">
        <v>3495</v>
      </c>
      <c r="J391" s="355" t="s">
        <v>3495</v>
      </c>
      <c r="K391" s="355" t="s">
        <v>3495</v>
      </c>
      <c r="L391" s="355" t="s">
        <v>3495</v>
      </c>
      <c r="M391" s="355" t="s">
        <v>3495</v>
      </c>
      <c r="N391" s="355" t="s">
        <v>3495</v>
      </c>
      <c r="O391" s="355" t="s">
        <v>3495</v>
      </c>
      <c r="P391" s="355" t="s">
        <v>3495</v>
      </c>
      <c r="Q391" s="355" t="s">
        <v>3496</v>
      </c>
      <c r="R391" s="355" t="s">
        <v>3496</v>
      </c>
      <c r="S391" s="355" t="s">
        <v>3496</v>
      </c>
      <c r="T391" s="266">
        <v>0</v>
      </c>
      <c r="U391" s="266" t="s">
        <v>3497</v>
      </c>
    </row>
    <row r="392" spans="1:21" x14ac:dyDescent="0.25">
      <c r="A392" s="49">
        <v>30051007</v>
      </c>
      <c r="B392" s="49" t="s">
        <v>480</v>
      </c>
      <c r="C392" s="49">
        <v>0</v>
      </c>
      <c r="D392" s="49">
        <v>0</v>
      </c>
      <c r="E392" s="354" t="s">
        <v>3494</v>
      </c>
      <c r="F392" s="354" t="s">
        <v>3498</v>
      </c>
      <c r="G392" s="355" t="s">
        <v>3499</v>
      </c>
      <c r="H392" s="355" t="s">
        <v>3495</v>
      </c>
      <c r="I392" s="355" t="s">
        <v>3495</v>
      </c>
      <c r="J392" s="355" t="s">
        <v>3495</v>
      </c>
      <c r="K392" s="355" t="s">
        <v>3495</v>
      </c>
      <c r="L392" s="355" t="s">
        <v>3495</v>
      </c>
      <c r="M392" s="355" t="s">
        <v>3495</v>
      </c>
      <c r="N392" s="355" t="s">
        <v>3495</v>
      </c>
      <c r="O392" s="355" t="s">
        <v>3495</v>
      </c>
      <c r="P392" s="355" t="s">
        <v>3495</v>
      </c>
      <c r="Q392" s="355" t="s">
        <v>3496</v>
      </c>
      <c r="R392" s="355" t="s">
        <v>3496</v>
      </c>
      <c r="S392" s="355" t="s">
        <v>3496</v>
      </c>
      <c r="T392" s="266">
        <v>0</v>
      </c>
      <c r="U392" s="266" t="s">
        <v>3497</v>
      </c>
    </row>
    <row r="393" spans="1:21" x14ac:dyDescent="0.25">
      <c r="A393" s="49">
        <v>30051008</v>
      </c>
      <c r="B393" s="49" t="s">
        <v>481</v>
      </c>
      <c r="C393" s="49">
        <v>0</v>
      </c>
      <c r="D393" s="49">
        <v>0</v>
      </c>
      <c r="E393" s="354" t="s">
        <v>3494</v>
      </c>
      <c r="F393" s="354" t="s">
        <v>3498</v>
      </c>
      <c r="G393" s="355" t="s">
        <v>3499</v>
      </c>
      <c r="H393" s="355" t="s">
        <v>3495</v>
      </c>
      <c r="I393" s="355" t="s">
        <v>3495</v>
      </c>
      <c r="J393" s="355" t="s">
        <v>3495</v>
      </c>
      <c r="K393" s="355" t="s">
        <v>3495</v>
      </c>
      <c r="L393" s="355" t="s">
        <v>3495</v>
      </c>
      <c r="M393" s="355" t="s">
        <v>3495</v>
      </c>
      <c r="N393" s="355" t="s">
        <v>3495</v>
      </c>
      <c r="O393" s="355" t="s">
        <v>3495</v>
      </c>
      <c r="P393" s="355" t="s">
        <v>3495</v>
      </c>
      <c r="Q393" s="355" t="s">
        <v>3496</v>
      </c>
      <c r="R393" s="355" t="s">
        <v>3496</v>
      </c>
      <c r="S393" s="355" t="s">
        <v>3496</v>
      </c>
      <c r="T393" s="266">
        <v>0</v>
      </c>
      <c r="U393" s="266" t="s">
        <v>3497</v>
      </c>
    </row>
    <row r="394" spans="1:21" x14ac:dyDescent="0.25">
      <c r="A394" s="49">
        <v>30051009</v>
      </c>
      <c r="B394" s="49" t="s">
        <v>482</v>
      </c>
      <c r="C394" s="49">
        <v>0</v>
      </c>
      <c r="D394" s="49">
        <v>0</v>
      </c>
      <c r="E394" s="354" t="s">
        <v>3494</v>
      </c>
      <c r="F394" s="354" t="s">
        <v>3498</v>
      </c>
      <c r="G394" s="355" t="s">
        <v>3499</v>
      </c>
      <c r="H394" s="355" t="s">
        <v>3495</v>
      </c>
      <c r="I394" s="355" t="s">
        <v>3495</v>
      </c>
      <c r="J394" s="355" t="s">
        <v>3495</v>
      </c>
      <c r="K394" s="355" t="s">
        <v>3495</v>
      </c>
      <c r="L394" s="355" t="s">
        <v>3495</v>
      </c>
      <c r="M394" s="355" t="s">
        <v>3495</v>
      </c>
      <c r="N394" s="355" t="s">
        <v>3495</v>
      </c>
      <c r="O394" s="355" t="s">
        <v>3495</v>
      </c>
      <c r="P394" s="355" t="s">
        <v>3495</v>
      </c>
      <c r="Q394" s="355" t="s">
        <v>3496</v>
      </c>
      <c r="R394" s="355" t="s">
        <v>3496</v>
      </c>
      <c r="S394" s="355" t="s">
        <v>3496</v>
      </c>
      <c r="T394" s="266">
        <v>0</v>
      </c>
      <c r="U394" s="266" t="s">
        <v>3497</v>
      </c>
    </row>
    <row r="395" spans="1:21" x14ac:dyDescent="0.25">
      <c r="A395" s="49">
        <v>30051012</v>
      </c>
      <c r="B395" s="49" t="s">
        <v>483</v>
      </c>
      <c r="C395" s="49">
        <v>0</v>
      </c>
      <c r="D395" s="49">
        <v>0</v>
      </c>
      <c r="E395" s="354" t="s">
        <v>3494</v>
      </c>
      <c r="F395" s="354" t="s">
        <v>3498</v>
      </c>
      <c r="G395" s="355" t="s">
        <v>3499</v>
      </c>
      <c r="H395" s="355" t="s">
        <v>3495</v>
      </c>
      <c r="I395" s="355" t="s">
        <v>3495</v>
      </c>
      <c r="J395" s="355" t="s">
        <v>3495</v>
      </c>
      <c r="K395" s="355" t="s">
        <v>3495</v>
      </c>
      <c r="L395" s="355" t="s">
        <v>3495</v>
      </c>
      <c r="M395" s="355" t="s">
        <v>3495</v>
      </c>
      <c r="N395" s="355" t="s">
        <v>3495</v>
      </c>
      <c r="O395" s="355" t="s">
        <v>3495</v>
      </c>
      <c r="P395" s="355" t="s">
        <v>3495</v>
      </c>
      <c r="Q395" s="355" t="s">
        <v>3496</v>
      </c>
      <c r="R395" s="355" t="s">
        <v>3496</v>
      </c>
      <c r="S395" s="355" t="s">
        <v>3496</v>
      </c>
      <c r="T395" s="266">
        <v>0</v>
      </c>
      <c r="U395" s="266" t="s">
        <v>3497</v>
      </c>
    </row>
    <row r="396" spans="1:21" x14ac:dyDescent="0.25">
      <c r="A396" s="49">
        <v>30051013</v>
      </c>
      <c r="B396" s="49" t="s">
        <v>484</v>
      </c>
      <c r="C396" s="49">
        <v>0</v>
      </c>
      <c r="D396" s="49">
        <v>0</v>
      </c>
      <c r="E396" s="354" t="s">
        <v>3494</v>
      </c>
      <c r="F396" s="354" t="s">
        <v>3498</v>
      </c>
      <c r="G396" s="355" t="s">
        <v>3499</v>
      </c>
      <c r="H396" s="355" t="s">
        <v>3495</v>
      </c>
      <c r="I396" s="355" t="s">
        <v>3495</v>
      </c>
      <c r="J396" s="355" t="s">
        <v>3495</v>
      </c>
      <c r="K396" s="355" t="s">
        <v>3495</v>
      </c>
      <c r="L396" s="355" t="s">
        <v>3495</v>
      </c>
      <c r="M396" s="355" t="s">
        <v>3495</v>
      </c>
      <c r="N396" s="355" t="s">
        <v>3495</v>
      </c>
      <c r="O396" s="355" t="s">
        <v>3495</v>
      </c>
      <c r="P396" s="355" t="s">
        <v>3495</v>
      </c>
      <c r="Q396" s="355" t="s">
        <v>3496</v>
      </c>
      <c r="R396" s="355" t="s">
        <v>3496</v>
      </c>
      <c r="S396" s="355" t="s">
        <v>3496</v>
      </c>
      <c r="T396" s="266">
        <v>0</v>
      </c>
      <c r="U396" s="266" t="s">
        <v>3497</v>
      </c>
    </row>
    <row r="397" spans="1:21" x14ac:dyDescent="0.25">
      <c r="A397" s="49">
        <v>30051014</v>
      </c>
      <c r="B397" s="49" t="s">
        <v>485</v>
      </c>
      <c r="C397" s="49">
        <v>0</v>
      </c>
      <c r="D397" s="49">
        <v>0</v>
      </c>
      <c r="E397" s="354" t="s">
        <v>3494</v>
      </c>
      <c r="F397" s="354" t="s">
        <v>3498</v>
      </c>
      <c r="G397" s="355" t="s">
        <v>3499</v>
      </c>
      <c r="H397" s="355" t="s">
        <v>3495</v>
      </c>
      <c r="I397" s="355" t="s">
        <v>3495</v>
      </c>
      <c r="J397" s="355" t="s">
        <v>3495</v>
      </c>
      <c r="K397" s="355" t="s">
        <v>3495</v>
      </c>
      <c r="L397" s="355" t="s">
        <v>3495</v>
      </c>
      <c r="M397" s="355" t="s">
        <v>3495</v>
      </c>
      <c r="N397" s="355" t="s">
        <v>3495</v>
      </c>
      <c r="O397" s="355" t="s">
        <v>3495</v>
      </c>
      <c r="P397" s="355" t="s">
        <v>3495</v>
      </c>
      <c r="Q397" s="355" t="s">
        <v>3496</v>
      </c>
      <c r="R397" s="355" t="s">
        <v>3496</v>
      </c>
      <c r="S397" s="355" t="s">
        <v>3496</v>
      </c>
      <c r="T397" s="266">
        <v>0</v>
      </c>
      <c r="U397" s="266" t="s">
        <v>3497</v>
      </c>
    </row>
    <row r="398" spans="1:21" x14ac:dyDescent="0.25">
      <c r="A398" s="49">
        <v>30051015</v>
      </c>
      <c r="B398" s="49" t="s">
        <v>486</v>
      </c>
      <c r="C398" s="49">
        <v>0</v>
      </c>
      <c r="D398" s="49">
        <v>0</v>
      </c>
      <c r="E398" s="354" t="s">
        <v>3494</v>
      </c>
      <c r="F398" s="354" t="s">
        <v>3498</v>
      </c>
      <c r="G398" s="355" t="s">
        <v>3499</v>
      </c>
      <c r="H398" s="355" t="s">
        <v>3495</v>
      </c>
      <c r="I398" s="355" t="s">
        <v>3495</v>
      </c>
      <c r="J398" s="355" t="s">
        <v>3495</v>
      </c>
      <c r="K398" s="355" t="s">
        <v>3495</v>
      </c>
      <c r="L398" s="355" t="s">
        <v>3495</v>
      </c>
      <c r="M398" s="355" t="s">
        <v>3495</v>
      </c>
      <c r="N398" s="355" t="s">
        <v>3495</v>
      </c>
      <c r="O398" s="355" t="s">
        <v>3495</v>
      </c>
      <c r="P398" s="355" t="s">
        <v>3495</v>
      </c>
      <c r="Q398" s="355" t="s">
        <v>3496</v>
      </c>
      <c r="R398" s="355" t="s">
        <v>3496</v>
      </c>
      <c r="S398" s="355" t="s">
        <v>3496</v>
      </c>
      <c r="T398" s="266">
        <v>0</v>
      </c>
      <c r="U398" s="266" t="s">
        <v>3497</v>
      </c>
    </row>
    <row r="399" spans="1:21" x14ac:dyDescent="0.25">
      <c r="A399" s="49">
        <v>30051019</v>
      </c>
      <c r="B399" s="49" t="s">
        <v>487</v>
      </c>
      <c r="C399" s="49">
        <v>0</v>
      </c>
      <c r="D399" s="49">
        <v>0</v>
      </c>
      <c r="E399" s="354" t="s">
        <v>3494</v>
      </c>
      <c r="F399" s="354" t="s">
        <v>3498</v>
      </c>
      <c r="G399" s="355" t="s">
        <v>3499</v>
      </c>
      <c r="H399" s="355" t="s">
        <v>3495</v>
      </c>
      <c r="I399" s="355" t="s">
        <v>3495</v>
      </c>
      <c r="J399" s="355" t="s">
        <v>3495</v>
      </c>
      <c r="K399" s="355" t="s">
        <v>3495</v>
      </c>
      <c r="L399" s="355" t="s">
        <v>3495</v>
      </c>
      <c r="M399" s="355" t="s">
        <v>3495</v>
      </c>
      <c r="N399" s="355" t="s">
        <v>3495</v>
      </c>
      <c r="O399" s="355" t="s">
        <v>3495</v>
      </c>
      <c r="P399" s="355" t="s">
        <v>3495</v>
      </c>
      <c r="Q399" s="355" t="s">
        <v>3496</v>
      </c>
      <c r="R399" s="355" t="s">
        <v>3496</v>
      </c>
      <c r="S399" s="355" t="s">
        <v>3496</v>
      </c>
      <c r="T399" s="266">
        <v>0</v>
      </c>
      <c r="U399" s="266" t="s">
        <v>3497</v>
      </c>
    </row>
    <row r="400" spans="1:21" x14ac:dyDescent="0.25">
      <c r="A400" s="49">
        <v>30051020</v>
      </c>
      <c r="B400" s="49" t="s">
        <v>488</v>
      </c>
      <c r="C400" s="49">
        <v>0</v>
      </c>
      <c r="D400" s="49">
        <v>0</v>
      </c>
      <c r="E400" s="354" t="s">
        <v>3494</v>
      </c>
      <c r="F400" s="354" t="s">
        <v>3498</v>
      </c>
      <c r="G400" s="355" t="s">
        <v>3499</v>
      </c>
      <c r="H400" s="355" t="s">
        <v>3495</v>
      </c>
      <c r="I400" s="355" t="s">
        <v>3495</v>
      </c>
      <c r="J400" s="355" t="s">
        <v>3495</v>
      </c>
      <c r="K400" s="355" t="s">
        <v>3495</v>
      </c>
      <c r="L400" s="355" t="s">
        <v>3495</v>
      </c>
      <c r="M400" s="355" t="s">
        <v>3495</v>
      </c>
      <c r="N400" s="355" t="s">
        <v>3495</v>
      </c>
      <c r="O400" s="355" t="s">
        <v>3495</v>
      </c>
      <c r="P400" s="355" t="s">
        <v>3495</v>
      </c>
      <c r="Q400" s="355" t="s">
        <v>3496</v>
      </c>
      <c r="R400" s="355" t="s">
        <v>3496</v>
      </c>
      <c r="S400" s="355" t="s">
        <v>3496</v>
      </c>
      <c r="T400" s="266">
        <v>0</v>
      </c>
      <c r="U400" s="266" t="s">
        <v>3497</v>
      </c>
    </row>
    <row r="401" spans="1:21" x14ac:dyDescent="0.25">
      <c r="A401" s="49">
        <v>30051021</v>
      </c>
      <c r="B401" s="49" t="s">
        <v>489</v>
      </c>
      <c r="C401" s="49">
        <v>0</v>
      </c>
      <c r="D401" s="49">
        <v>0</v>
      </c>
      <c r="E401" s="354" t="s">
        <v>3494</v>
      </c>
      <c r="F401" s="354" t="s">
        <v>3498</v>
      </c>
      <c r="G401" s="355" t="s">
        <v>3499</v>
      </c>
      <c r="H401" s="355" t="s">
        <v>3495</v>
      </c>
      <c r="I401" s="355" t="s">
        <v>3495</v>
      </c>
      <c r="J401" s="355" t="s">
        <v>3495</v>
      </c>
      <c r="K401" s="355" t="s">
        <v>3495</v>
      </c>
      <c r="L401" s="355" t="s">
        <v>3495</v>
      </c>
      <c r="M401" s="355" t="s">
        <v>3495</v>
      </c>
      <c r="N401" s="355" t="s">
        <v>3495</v>
      </c>
      <c r="O401" s="355" t="s">
        <v>3495</v>
      </c>
      <c r="P401" s="355" t="s">
        <v>3495</v>
      </c>
      <c r="Q401" s="355" t="s">
        <v>3496</v>
      </c>
      <c r="R401" s="355" t="s">
        <v>3496</v>
      </c>
      <c r="S401" s="355" t="s">
        <v>3496</v>
      </c>
      <c r="T401" s="266">
        <v>0</v>
      </c>
      <c r="U401" s="266" t="s">
        <v>3497</v>
      </c>
    </row>
    <row r="402" spans="1:21" x14ac:dyDescent="0.25">
      <c r="A402" s="49">
        <v>30051022</v>
      </c>
      <c r="B402" s="49" t="s">
        <v>490</v>
      </c>
      <c r="C402" s="49">
        <v>0</v>
      </c>
      <c r="D402" s="49">
        <v>0</v>
      </c>
      <c r="E402" s="354" t="s">
        <v>3494</v>
      </c>
      <c r="F402" s="354" t="s">
        <v>3498</v>
      </c>
      <c r="G402" s="355" t="s">
        <v>3499</v>
      </c>
      <c r="H402" s="355" t="s">
        <v>3495</v>
      </c>
      <c r="I402" s="355" t="s">
        <v>3495</v>
      </c>
      <c r="J402" s="355" t="s">
        <v>3495</v>
      </c>
      <c r="K402" s="355" t="s">
        <v>3495</v>
      </c>
      <c r="L402" s="355" t="s">
        <v>3495</v>
      </c>
      <c r="M402" s="355" t="s">
        <v>3495</v>
      </c>
      <c r="N402" s="355" t="s">
        <v>3495</v>
      </c>
      <c r="O402" s="355" t="s">
        <v>3495</v>
      </c>
      <c r="P402" s="355" t="s">
        <v>3495</v>
      </c>
      <c r="Q402" s="355" t="s">
        <v>3496</v>
      </c>
      <c r="R402" s="355" t="s">
        <v>3496</v>
      </c>
      <c r="S402" s="355" t="s">
        <v>3496</v>
      </c>
      <c r="T402" s="266">
        <v>0</v>
      </c>
      <c r="U402" s="266" t="s">
        <v>3497</v>
      </c>
    </row>
    <row r="403" spans="1:21" x14ac:dyDescent="0.25">
      <c r="A403" s="49">
        <v>30051023</v>
      </c>
      <c r="B403" s="49" t="s">
        <v>491</v>
      </c>
      <c r="C403" s="49">
        <v>0</v>
      </c>
      <c r="D403" s="49">
        <v>0</v>
      </c>
      <c r="E403" s="354" t="s">
        <v>3494</v>
      </c>
      <c r="F403" s="354" t="s">
        <v>3498</v>
      </c>
      <c r="G403" s="355" t="s">
        <v>3499</v>
      </c>
      <c r="H403" s="355" t="s">
        <v>3495</v>
      </c>
      <c r="I403" s="355" t="s">
        <v>3495</v>
      </c>
      <c r="J403" s="355" t="s">
        <v>3495</v>
      </c>
      <c r="K403" s="355" t="s">
        <v>3495</v>
      </c>
      <c r="L403" s="355" t="s">
        <v>3495</v>
      </c>
      <c r="M403" s="355" t="s">
        <v>3495</v>
      </c>
      <c r="N403" s="355" t="s">
        <v>3495</v>
      </c>
      <c r="O403" s="355" t="s">
        <v>3495</v>
      </c>
      <c r="P403" s="355" t="s">
        <v>3495</v>
      </c>
      <c r="Q403" s="355" t="s">
        <v>3496</v>
      </c>
      <c r="R403" s="355" t="s">
        <v>3496</v>
      </c>
      <c r="S403" s="355" t="s">
        <v>3496</v>
      </c>
      <c r="T403" s="266">
        <v>0</v>
      </c>
      <c r="U403" s="266" t="s">
        <v>3497</v>
      </c>
    </row>
    <row r="404" spans="1:21" x14ac:dyDescent="0.25">
      <c r="A404" s="49">
        <v>30056001</v>
      </c>
      <c r="B404" s="49" t="s">
        <v>492</v>
      </c>
      <c r="C404" s="49">
        <v>0</v>
      </c>
      <c r="D404" s="49">
        <v>0</v>
      </c>
      <c r="E404" s="354" t="s">
        <v>3494</v>
      </c>
      <c r="F404" s="354" t="s">
        <v>3498</v>
      </c>
      <c r="G404" s="355" t="s">
        <v>3499</v>
      </c>
      <c r="H404" s="355" t="s">
        <v>3495</v>
      </c>
      <c r="I404" s="355" t="s">
        <v>3495</v>
      </c>
      <c r="J404" s="355" t="s">
        <v>3495</v>
      </c>
      <c r="K404" s="355" t="s">
        <v>3495</v>
      </c>
      <c r="L404" s="355" t="s">
        <v>3495</v>
      </c>
      <c r="M404" s="355" t="s">
        <v>3495</v>
      </c>
      <c r="N404" s="355" t="s">
        <v>3495</v>
      </c>
      <c r="O404" s="355" t="s">
        <v>3495</v>
      </c>
      <c r="P404" s="355" t="s">
        <v>3495</v>
      </c>
      <c r="Q404" s="355" t="s">
        <v>3496</v>
      </c>
      <c r="R404" s="355" t="s">
        <v>3496</v>
      </c>
      <c r="S404" s="355" t="s">
        <v>3496</v>
      </c>
      <c r="T404" s="266">
        <v>0</v>
      </c>
      <c r="U404" s="266" t="s">
        <v>3497</v>
      </c>
    </row>
    <row r="405" spans="1:21" x14ac:dyDescent="0.25">
      <c r="A405" s="49">
        <v>30056002</v>
      </c>
      <c r="B405" s="49" t="s">
        <v>493</v>
      </c>
      <c r="C405" s="49">
        <v>0</v>
      </c>
      <c r="D405" s="49">
        <v>0</v>
      </c>
      <c r="E405" s="354" t="s">
        <v>3494</v>
      </c>
      <c r="F405" s="354" t="s">
        <v>3498</v>
      </c>
      <c r="G405" s="355" t="s">
        <v>3499</v>
      </c>
      <c r="H405" s="355" t="s">
        <v>3495</v>
      </c>
      <c r="I405" s="355" t="s">
        <v>3495</v>
      </c>
      <c r="J405" s="355" t="s">
        <v>3495</v>
      </c>
      <c r="K405" s="355" t="s">
        <v>3495</v>
      </c>
      <c r="L405" s="355" t="s">
        <v>3495</v>
      </c>
      <c r="M405" s="355" t="s">
        <v>3495</v>
      </c>
      <c r="N405" s="355" t="s">
        <v>3495</v>
      </c>
      <c r="O405" s="355" t="s">
        <v>3495</v>
      </c>
      <c r="P405" s="355" t="s">
        <v>3495</v>
      </c>
      <c r="Q405" s="355" t="s">
        <v>3496</v>
      </c>
      <c r="R405" s="355" t="s">
        <v>3496</v>
      </c>
      <c r="S405" s="355" t="s">
        <v>3496</v>
      </c>
      <c r="T405" s="266">
        <v>0</v>
      </c>
      <c r="U405" s="266" t="s">
        <v>3497</v>
      </c>
    </row>
    <row r="406" spans="1:21" x14ac:dyDescent="0.25">
      <c r="A406" s="49">
        <v>30056003</v>
      </c>
      <c r="B406" s="49" t="s">
        <v>494</v>
      </c>
      <c r="C406" s="49">
        <v>0</v>
      </c>
      <c r="D406" s="49">
        <v>0</v>
      </c>
      <c r="E406" s="354" t="s">
        <v>3494</v>
      </c>
      <c r="F406" s="354" t="s">
        <v>3498</v>
      </c>
      <c r="G406" s="355" t="s">
        <v>3499</v>
      </c>
      <c r="H406" s="355" t="s">
        <v>3495</v>
      </c>
      <c r="I406" s="355" t="s">
        <v>3495</v>
      </c>
      <c r="J406" s="355" t="s">
        <v>3495</v>
      </c>
      <c r="K406" s="355" t="s">
        <v>3495</v>
      </c>
      <c r="L406" s="355" t="s">
        <v>3495</v>
      </c>
      <c r="M406" s="355" t="s">
        <v>3495</v>
      </c>
      <c r="N406" s="355" t="s">
        <v>3495</v>
      </c>
      <c r="O406" s="355" t="s">
        <v>3495</v>
      </c>
      <c r="P406" s="355" t="s">
        <v>3495</v>
      </c>
      <c r="Q406" s="355" t="s">
        <v>3496</v>
      </c>
      <c r="R406" s="355" t="s">
        <v>3496</v>
      </c>
      <c r="S406" s="355" t="s">
        <v>3496</v>
      </c>
      <c r="T406" s="266">
        <v>0</v>
      </c>
      <c r="U406" s="266" t="s">
        <v>3497</v>
      </c>
    </row>
    <row r="407" spans="1:21" x14ac:dyDescent="0.25">
      <c r="A407" s="49">
        <v>30056004</v>
      </c>
      <c r="B407" s="49" t="s">
        <v>495</v>
      </c>
      <c r="C407" s="49">
        <v>0</v>
      </c>
      <c r="D407" s="49">
        <v>0</v>
      </c>
      <c r="E407" s="354" t="s">
        <v>3494</v>
      </c>
      <c r="F407" s="354" t="s">
        <v>3498</v>
      </c>
      <c r="G407" s="355" t="s">
        <v>3499</v>
      </c>
      <c r="H407" s="355" t="s">
        <v>3495</v>
      </c>
      <c r="I407" s="355" t="s">
        <v>3495</v>
      </c>
      <c r="J407" s="355" t="s">
        <v>3495</v>
      </c>
      <c r="K407" s="355" t="s">
        <v>3495</v>
      </c>
      <c r="L407" s="355" t="s">
        <v>3495</v>
      </c>
      <c r="M407" s="355" t="s">
        <v>3495</v>
      </c>
      <c r="N407" s="355" t="s">
        <v>3495</v>
      </c>
      <c r="O407" s="355" t="s">
        <v>3495</v>
      </c>
      <c r="P407" s="355" t="s">
        <v>3495</v>
      </c>
      <c r="Q407" s="355" t="s">
        <v>3496</v>
      </c>
      <c r="R407" s="355" t="s">
        <v>3496</v>
      </c>
      <c r="S407" s="355" t="s">
        <v>3496</v>
      </c>
      <c r="T407" s="266">
        <v>0</v>
      </c>
      <c r="U407" s="266" t="s">
        <v>3497</v>
      </c>
    </row>
    <row r="408" spans="1:21" x14ac:dyDescent="0.25">
      <c r="A408" s="49">
        <v>30056005</v>
      </c>
      <c r="B408" s="49" t="s">
        <v>496</v>
      </c>
      <c r="C408" s="49">
        <v>0</v>
      </c>
      <c r="D408" s="49">
        <v>0</v>
      </c>
      <c r="E408" s="354" t="s">
        <v>3494</v>
      </c>
      <c r="F408" s="354" t="s">
        <v>3498</v>
      </c>
      <c r="G408" s="355" t="s">
        <v>3499</v>
      </c>
      <c r="H408" s="355" t="s">
        <v>3495</v>
      </c>
      <c r="I408" s="355" t="s">
        <v>3495</v>
      </c>
      <c r="J408" s="355" t="s">
        <v>3495</v>
      </c>
      <c r="K408" s="355" t="s">
        <v>3495</v>
      </c>
      <c r="L408" s="355" t="s">
        <v>3495</v>
      </c>
      <c r="M408" s="355" t="s">
        <v>3495</v>
      </c>
      <c r="N408" s="355" t="s">
        <v>3495</v>
      </c>
      <c r="O408" s="355" t="s">
        <v>3495</v>
      </c>
      <c r="P408" s="355" t="s">
        <v>3495</v>
      </c>
      <c r="Q408" s="355" t="s">
        <v>3496</v>
      </c>
      <c r="R408" s="355" t="s">
        <v>3496</v>
      </c>
      <c r="S408" s="355" t="s">
        <v>3496</v>
      </c>
      <c r="T408" s="266">
        <v>0</v>
      </c>
      <c r="U408" s="266" t="s">
        <v>3497</v>
      </c>
    </row>
    <row r="409" spans="1:21" x14ac:dyDescent="0.25">
      <c r="A409" s="49">
        <v>30056006</v>
      </c>
      <c r="B409" s="49" t="s">
        <v>497</v>
      </c>
      <c r="C409" s="49">
        <v>0</v>
      </c>
      <c r="D409" s="49">
        <v>0</v>
      </c>
      <c r="E409" s="354" t="s">
        <v>3494</v>
      </c>
      <c r="F409" s="354" t="s">
        <v>3498</v>
      </c>
      <c r="G409" s="355" t="s">
        <v>3499</v>
      </c>
      <c r="H409" s="355" t="s">
        <v>3495</v>
      </c>
      <c r="I409" s="355" t="s">
        <v>3495</v>
      </c>
      <c r="J409" s="355" t="s">
        <v>3495</v>
      </c>
      <c r="K409" s="355" t="s">
        <v>3495</v>
      </c>
      <c r="L409" s="355" t="s">
        <v>3495</v>
      </c>
      <c r="M409" s="355" t="s">
        <v>3495</v>
      </c>
      <c r="N409" s="355" t="s">
        <v>3495</v>
      </c>
      <c r="O409" s="355" t="s">
        <v>3495</v>
      </c>
      <c r="P409" s="355" t="s">
        <v>3495</v>
      </c>
      <c r="Q409" s="355" t="s">
        <v>3496</v>
      </c>
      <c r="R409" s="355" t="s">
        <v>3496</v>
      </c>
      <c r="S409" s="355" t="s">
        <v>3496</v>
      </c>
      <c r="T409" s="266">
        <v>0</v>
      </c>
      <c r="U409" s="266" t="s">
        <v>3497</v>
      </c>
    </row>
    <row r="410" spans="1:21" x14ac:dyDescent="0.25">
      <c r="A410" s="49">
        <v>30056008</v>
      </c>
      <c r="B410" s="49" t="s">
        <v>498</v>
      </c>
      <c r="C410" s="49">
        <v>0</v>
      </c>
      <c r="D410" s="49">
        <v>0</v>
      </c>
      <c r="E410" s="354" t="s">
        <v>3494</v>
      </c>
      <c r="F410" s="354" t="s">
        <v>3498</v>
      </c>
      <c r="G410" s="355" t="s">
        <v>3499</v>
      </c>
      <c r="H410" s="355" t="s">
        <v>3495</v>
      </c>
      <c r="I410" s="355" t="s">
        <v>3495</v>
      </c>
      <c r="J410" s="355" t="s">
        <v>3495</v>
      </c>
      <c r="K410" s="355" t="s">
        <v>3495</v>
      </c>
      <c r="L410" s="355" t="s">
        <v>3495</v>
      </c>
      <c r="M410" s="355" t="s">
        <v>3495</v>
      </c>
      <c r="N410" s="355" t="s">
        <v>3495</v>
      </c>
      <c r="O410" s="355" t="s">
        <v>3495</v>
      </c>
      <c r="P410" s="355" t="s">
        <v>3495</v>
      </c>
      <c r="Q410" s="355" t="s">
        <v>3496</v>
      </c>
      <c r="R410" s="355" t="s">
        <v>3496</v>
      </c>
      <c r="S410" s="355" t="s">
        <v>3496</v>
      </c>
      <c r="T410" s="266">
        <v>0</v>
      </c>
      <c r="U410" s="266" t="s">
        <v>3497</v>
      </c>
    </row>
    <row r="411" spans="1:21" x14ac:dyDescent="0.25">
      <c r="A411" s="49">
        <v>30056011</v>
      </c>
      <c r="B411" s="49" t="s">
        <v>499</v>
      </c>
      <c r="C411" s="49">
        <v>0</v>
      </c>
      <c r="D411" s="49">
        <v>0</v>
      </c>
      <c r="E411" s="354" t="s">
        <v>3494</v>
      </c>
      <c r="F411" s="354" t="s">
        <v>3498</v>
      </c>
      <c r="G411" s="355" t="s">
        <v>3499</v>
      </c>
      <c r="H411" s="355" t="s">
        <v>3495</v>
      </c>
      <c r="I411" s="355" t="s">
        <v>3495</v>
      </c>
      <c r="J411" s="355" t="s">
        <v>3495</v>
      </c>
      <c r="K411" s="355" t="s">
        <v>3495</v>
      </c>
      <c r="L411" s="355" t="s">
        <v>3495</v>
      </c>
      <c r="M411" s="355" t="s">
        <v>3495</v>
      </c>
      <c r="N411" s="355" t="s">
        <v>3495</v>
      </c>
      <c r="O411" s="355" t="s">
        <v>3495</v>
      </c>
      <c r="P411" s="355" t="s">
        <v>3495</v>
      </c>
      <c r="Q411" s="355" t="s">
        <v>3496</v>
      </c>
      <c r="R411" s="355" t="s">
        <v>3496</v>
      </c>
      <c r="S411" s="355" t="s">
        <v>3496</v>
      </c>
      <c r="T411" s="266">
        <v>0</v>
      </c>
      <c r="U411" s="266" t="s">
        <v>3497</v>
      </c>
    </row>
    <row r="412" spans="1:21" x14ac:dyDescent="0.25">
      <c r="A412" s="49">
        <v>30056012</v>
      </c>
      <c r="B412" s="49" t="s">
        <v>500</v>
      </c>
      <c r="C412" s="49">
        <v>0</v>
      </c>
      <c r="D412" s="49">
        <v>0</v>
      </c>
      <c r="E412" s="354" t="s">
        <v>3494</v>
      </c>
      <c r="F412" s="354" t="s">
        <v>3498</v>
      </c>
      <c r="G412" s="355" t="s">
        <v>3499</v>
      </c>
      <c r="H412" s="355" t="s">
        <v>3495</v>
      </c>
      <c r="I412" s="355" t="s">
        <v>3495</v>
      </c>
      <c r="J412" s="355" t="s">
        <v>3495</v>
      </c>
      <c r="K412" s="355" t="s">
        <v>3495</v>
      </c>
      <c r="L412" s="355" t="s">
        <v>3495</v>
      </c>
      <c r="M412" s="355" t="s">
        <v>3495</v>
      </c>
      <c r="N412" s="355" t="s">
        <v>3495</v>
      </c>
      <c r="O412" s="355" t="s">
        <v>3495</v>
      </c>
      <c r="P412" s="355" t="s">
        <v>3495</v>
      </c>
      <c r="Q412" s="355" t="s">
        <v>3496</v>
      </c>
      <c r="R412" s="355" t="s">
        <v>3496</v>
      </c>
      <c r="S412" s="355" t="s">
        <v>3496</v>
      </c>
      <c r="T412" s="266">
        <v>0</v>
      </c>
      <c r="U412" s="266" t="s">
        <v>3497</v>
      </c>
    </row>
    <row r="413" spans="1:21" x14ac:dyDescent="0.25">
      <c r="A413" s="49">
        <v>30056013</v>
      </c>
      <c r="B413" s="49" t="s">
        <v>501</v>
      </c>
      <c r="C413" s="49">
        <v>0</v>
      </c>
      <c r="D413" s="49">
        <v>0</v>
      </c>
      <c r="E413" s="354" t="s">
        <v>3494</v>
      </c>
      <c r="F413" s="354" t="s">
        <v>3498</v>
      </c>
      <c r="G413" s="355" t="s">
        <v>3499</v>
      </c>
      <c r="H413" s="355" t="s">
        <v>3495</v>
      </c>
      <c r="I413" s="355" t="s">
        <v>3495</v>
      </c>
      <c r="J413" s="355" t="s">
        <v>3495</v>
      </c>
      <c r="K413" s="355" t="s">
        <v>3495</v>
      </c>
      <c r="L413" s="355" t="s">
        <v>3495</v>
      </c>
      <c r="M413" s="355" t="s">
        <v>3495</v>
      </c>
      <c r="N413" s="355" t="s">
        <v>3495</v>
      </c>
      <c r="O413" s="355" t="s">
        <v>3495</v>
      </c>
      <c r="P413" s="355" t="s">
        <v>3495</v>
      </c>
      <c r="Q413" s="355" t="s">
        <v>3496</v>
      </c>
      <c r="R413" s="355" t="s">
        <v>3496</v>
      </c>
      <c r="S413" s="355" t="s">
        <v>3496</v>
      </c>
      <c r="T413" s="266">
        <v>0</v>
      </c>
      <c r="U413" s="266" t="s">
        <v>3497</v>
      </c>
    </row>
    <row r="414" spans="1:21" x14ac:dyDescent="0.25">
      <c r="A414" s="49">
        <v>30056014</v>
      </c>
      <c r="B414" s="49" t="s">
        <v>502</v>
      </c>
      <c r="C414" s="49">
        <v>0</v>
      </c>
      <c r="D414" s="49">
        <v>0</v>
      </c>
      <c r="E414" s="354" t="s">
        <v>3494</v>
      </c>
      <c r="F414" s="354" t="s">
        <v>3498</v>
      </c>
      <c r="G414" s="355" t="s">
        <v>3499</v>
      </c>
      <c r="H414" s="355" t="s">
        <v>3495</v>
      </c>
      <c r="I414" s="355" t="s">
        <v>3495</v>
      </c>
      <c r="J414" s="355" t="s">
        <v>3495</v>
      </c>
      <c r="K414" s="355" t="s">
        <v>3495</v>
      </c>
      <c r="L414" s="355" t="s">
        <v>3495</v>
      </c>
      <c r="M414" s="355" t="s">
        <v>3495</v>
      </c>
      <c r="N414" s="355" t="s">
        <v>3495</v>
      </c>
      <c r="O414" s="355" t="s">
        <v>3495</v>
      </c>
      <c r="P414" s="355" t="s">
        <v>3495</v>
      </c>
      <c r="Q414" s="355" t="s">
        <v>3496</v>
      </c>
      <c r="R414" s="355" t="s">
        <v>3496</v>
      </c>
      <c r="S414" s="355" t="s">
        <v>3496</v>
      </c>
      <c r="T414" s="266">
        <v>0</v>
      </c>
      <c r="U414" s="266" t="s">
        <v>3497</v>
      </c>
    </row>
    <row r="415" spans="1:21" x14ac:dyDescent="0.25">
      <c r="A415" s="49">
        <v>30070004</v>
      </c>
      <c r="B415" s="49" t="s">
        <v>503</v>
      </c>
      <c r="C415" s="49">
        <v>0</v>
      </c>
      <c r="D415" s="49">
        <v>0</v>
      </c>
      <c r="E415" s="354" t="s">
        <v>3494</v>
      </c>
      <c r="F415" s="354" t="s">
        <v>3498</v>
      </c>
      <c r="G415" s="355" t="s">
        <v>3499</v>
      </c>
      <c r="H415" s="355" t="s">
        <v>3495</v>
      </c>
      <c r="I415" s="355" t="s">
        <v>3495</v>
      </c>
      <c r="J415" s="355" t="s">
        <v>3495</v>
      </c>
      <c r="K415" s="355" t="s">
        <v>3495</v>
      </c>
      <c r="L415" s="355" t="s">
        <v>3495</v>
      </c>
      <c r="M415" s="355" t="s">
        <v>3495</v>
      </c>
      <c r="N415" s="355" t="s">
        <v>3495</v>
      </c>
      <c r="O415" s="355" t="s">
        <v>3495</v>
      </c>
      <c r="P415" s="355" t="s">
        <v>3495</v>
      </c>
      <c r="Q415" s="355" t="s">
        <v>3496</v>
      </c>
      <c r="R415" s="355" t="s">
        <v>3496</v>
      </c>
      <c r="S415" s="355" t="s">
        <v>3496</v>
      </c>
      <c r="T415" s="266">
        <v>0</v>
      </c>
      <c r="U415" s="266" t="s">
        <v>3497</v>
      </c>
    </row>
    <row r="416" spans="1:21" x14ac:dyDescent="0.25">
      <c r="A416" s="49">
        <v>30070005</v>
      </c>
      <c r="B416" s="49" t="s">
        <v>504</v>
      </c>
      <c r="C416" s="49">
        <v>0</v>
      </c>
      <c r="D416" s="49">
        <v>0</v>
      </c>
      <c r="E416" s="354" t="s">
        <v>3494</v>
      </c>
      <c r="F416" s="354" t="s">
        <v>3498</v>
      </c>
      <c r="G416" s="355" t="s">
        <v>3499</v>
      </c>
      <c r="H416" s="355" t="s">
        <v>3495</v>
      </c>
      <c r="I416" s="355" t="s">
        <v>3495</v>
      </c>
      <c r="J416" s="355" t="s">
        <v>3495</v>
      </c>
      <c r="K416" s="355" t="s">
        <v>3495</v>
      </c>
      <c r="L416" s="355" t="s">
        <v>3495</v>
      </c>
      <c r="M416" s="355" t="s">
        <v>3495</v>
      </c>
      <c r="N416" s="355" t="s">
        <v>3495</v>
      </c>
      <c r="O416" s="355" t="s">
        <v>3495</v>
      </c>
      <c r="P416" s="355" t="s">
        <v>3495</v>
      </c>
      <c r="Q416" s="355" t="s">
        <v>3496</v>
      </c>
      <c r="R416" s="355" t="s">
        <v>3496</v>
      </c>
      <c r="S416" s="355" t="s">
        <v>3496</v>
      </c>
      <c r="T416" s="266">
        <v>0</v>
      </c>
      <c r="U416" s="266" t="s">
        <v>3497</v>
      </c>
    </row>
    <row r="417" spans="1:21" x14ac:dyDescent="0.25">
      <c r="A417" s="49">
        <v>30070006</v>
      </c>
      <c r="B417" s="49" t="s">
        <v>505</v>
      </c>
      <c r="C417" s="49">
        <v>0</v>
      </c>
      <c r="D417" s="49">
        <v>0</v>
      </c>
      <c r="E417" s="354" t="s">
        <v>3494</v>
      </c>
      <c r="F417" s="354" t="s">
        <v>3498</v>
      </c>
      <c r="G417" s="355" t="s">
        <v>3499</v>
      </c>
      <c r="H417" s="355" t="s">
        <v>3495</v>
      </c>
      <c r="I417" s="355" t="s">
        <v>3495</v>
      </c>
      <c r="J417" s="355" t="s">
        <v>3495</v>
      </c>
      <c r="K417" s="355" t="s">
        <v>3495</v>
      </c>
      <c r="L417" s="355" t="s">
        <v>3495</v>
      </c>
      <c r="M417" s="355" t="s">
        <v>3495</v>
      </c>
      <c r="N417" s="355" t="s">
        <v>3495</v>
      </c>
      <c r="O417" s="355" t="s">
        <v>3495</v>
      </c>
      <c r="P417" s="355" t="s">
        <v>3495</v>
      </c>
      <c r="Q417" s="355" t="s">
        <v>3496</v>
      </c>
      <c r="R417" s="355" t="s">
        <v>3496</v>
      </c>
      <c r="S417" s="355" t="s">
        <v>3496</v>
      </c>
      <c r="T417" s="266">
        <v>0</v>
      </c>
      <c r="U417" s="266" t="s">
        <v>3497</v>
      </c>
    </row>
    <row r="418" spans="1:21" x14ac:dyDescent="0.25">
      <c r="A418" s="49">
        <v>30070008</v>
      </c>
      <c r="B418" s="49" t="s">
        <v>506</v>
      </c>
      <c r="C418" s="49">
        <v>0</v>
      </c>
      <c r="D418" s="49">
        <v>0</v>
      </c>
      <c r="E418" s="354" t="s">
        <v>3494</v>
      </c>
      <c r="F418" s="354" t="s">
        <v>3498</v>
      </c>
      <c r="G418" s="355" t="s">
        <v>3499</v>
      </c>
      <c r="H418" s="355" t="s">
        <v>3495</v>
      </c>
      <c r="I418" s="355" t="s">
        <v>3495</v>
      </c>
      <c r="J418" s="355" t="s">
        <v>3495</v>
      </c>
      <c r="K418" s="355" t="s">
        <v>3495</v>
      </c>
      <c r="L418" s="355" t="s">
        <v>3495</v>
      </c>
      <c r="M418" s="355" t="s">
        <v>3495</v>
      </c>
      <c r="N418" s="355" t="s">
        <v>3495</v>
      </c>
      <c r="O418" s="355" t="s">
        <v>3495</v>
      </c>
      <c r="P418" s="355" t="s">
        <v>3495</v>
      </c>
      <c r="Q418" s="355" t="s">
        <v>3496</v>
      </c>
      <c r="R418" s="355" t="s">
        <v>3496</v>
      </c>
      <c r="S418" s="355" t="s">
        <v>3496</v>
      </c>
      <c r="T418" s="266">
        <v>0</v>
      </c>
      <c r="U418" s="266" t="s">
        <v>3497</v>
      </c>
    </row>
    <row r="419" spans="1:21" x14ac:dyDescent="0.25">
      <c r="A419" s="49">
        <v>30070009</v>
      </c>
      <c r="B419" s="49" t="s">
        <v>507</v>
      </c>
      <c r="C419" s="49">
        <v>0</v>
      </c>
      <c r="D419" s="49">
        <v>0</v>
      </c>
      <c r="E419" s="354" t="s">
        <v>3494</v>
      </c>
      <c r="F419" s="354" t="s">
        <v>3498</v>
      </c>
      <c r="G419" s="355" t="s">
        <v>3499</v>
      </c>
      <c r="H419" s="355" t="s">
        <v>3495</v>
      </c>
      <c r="I419" s="355" t="s">
        <v>3495</v>
      </c>
      <c r="J419" s="355" t="s">
        <v>3495</v>
      </c>
      <c r="K419" s="355" t="s">
        <v>3495</v>
      </c>
      <c r="L419" s="355" t="s">
        <v>3495</v>
      </c>
      <c r="M419" s="355" t="s">
        <v>3495</v>
      </c>
      <c r="N419" s="355" t="s">
        <v>3495</v>
      </c>
      <c r="O419" s="355" t="s">
        <v>3495</v>
      </c>
      <c r="P419" s="355" t="s">
        <v>3495</v>
      </c>
      <c r="Q419" s="355" t="s">
        <v>3496</v>
      </c>
      <c r="R419" s="355" t="s">
        <v>3496</v>
      </c>
      <c r="S419" s="355" t="s">
        <v>3496</v>
      </c>
      <c r="T419" s="266">
        <v>0</v>
      </c>
      <c r="U419" s="266" t="s">
        <v>3497</v>
      </c>
    </row>
    <row r="420" spans="1:21" x14ac:dyDescent="0.25">
      <c r="A420" s="49">
        <v>30070011</v>
      </c>
      <c r="B420" s="49" t="s">
        <v>508</v>
      </c>
      <c r="C420" s="49">
        <v>0</v>
      </c>
      <c r="D420" s="49">
        <v>0</v>
      </c>
      <c r="E420" s="354" t="s">
        <v>3494</v>
      </c>
      <c r="F420" s="354" t="s">
        <v>3498</v>
      </c>
      <c r="G420" s="355" t="s">
        <v>3499</v>
      </c>
      <c r="H420" s="355" t="s">
        <v>3495</v>
      </c>
      <c r="I420" s="355" t="s">
        <v>3495</v>
      </c>
      <c r="J420" s="355" t="s">
        <v>3495</v>
      </c>
      <c r="K420" s="355" t="s">
        <v>3495</v>
      </c>
      <c r="L420" s="355" t="s">
        <v>3495</v>
      </c>
      <c r="M420" s="355" t="s">
        <v>3495</v>
      </c>
      <c r="N420" s="355" t="s">
        <v>3495</v>
      </c>
      <c r="O420" s="355" t="s">
        <v>3495</v>
      </c>
      <c r="P420" s="355" t="s">
        <v>3495</v>
      </c>
      <c r="Q420" s="355" t="s">
        <v>3496</v>
      </c>
      <c r="R420" s="355" t="s">
        <v>3496</v>
      </c>
      <c r="S420" s="355" t="s">
        <v>3496</v>
      </c>
      <c r="T420" s="266">
        <v>0</v>
      </c>
      <c r="U420" s="266" t="s">
        <v>3497</v>
      </c>
    </row>
    <row r="421" spans="1:21" x14ac:dyDescent="0.25">
      <c r="A421" s="49">
        <v>30071004</v>
      </c>
      <c r="B421" s="49" t="s">
        <v>509</v>
      </c>
      <c r="C421" s="49">
        <v>0</v>
      </c>
      <c r="D421" s="49">
        <v>0</v>
      </c>
      <c r="E421" s="354" t="s">
        <v>3494</v>
      </c>
      <c r="F421" s="354" t="s">
        <v>3498</v>
      </c>
      <c r="G421" s="355" t="s">
        <v>3499</v>
      </c>
      <c r="H421" s="355" t="s">
        <v>3495</v>
      </c>
      <c r="I421" s="355" t="s">
        <v>3495</v>
      </c>
      <c r="J421" s="355" t="s">
        <v>3495</v>
      </c>
      <c r="K421" s="355" t="s">
        <v>3495</v>
      </c>
      <c r="L421" s="355" t="s">
        <v>3495</v>
      </c>
      <c r="M421" s="355" t="s">
        <v>3495</v>
      </c>
      <c r="N421" s="355" t="s">
        <v>3495</v>
      </c>
      <c r="O421" s="355" t="s">
        <v>3495</v>
      </c>
      <c r="P421" s="355" t="s">
        <v>3495</v>
      </c>
      <c r="Q421" s="355" t="s">
        <v>3496</v>
      </c>
      <c r="R421" s="355" t="s">
        <v>3496</v>
      </c>
      <c r="S421" s="355" t="s">
        <v>3496</v>
      </c>
      <c r="T421" s="266">
        <v>0</v>
      </c>
      <c r="U421" s="266" t="s">
        <v>3497</v>
      </c>
    </row>
    <row r="422" spans="1:21" x14ac:dyDescent="0.25">
      <c r="A422" s="49">
        <v>30071011</v>
      </c>
      <c r="B422" s="49" t="s">
        <v>510</v>
      </c>
      <c r="C422" s="49">
        <v>0</v>
      </c>
      <c r="D422" s="49">
        <v>0</v>
      </c>
      <c r="E422" s="354" t="s">
        <v>3494</v>
      </c>
      <c r="F422" s="354" t="s">
        <v>3498</v>
      </c>
      <c r="G422" s="355" t="s">
        <v>3499</v>
      </c>
      <c r="H422" s="355" t="s">
        <v>3495</v>
      </c>
      <c r="I422" s="355" t="s">
        <v>3495</v>
      </c>
      <c r="J422" s="355" t="s">
        <v>3495</v>
      </c>
      <c r="K422" s="355" t="s">
        <v>3495</v>
      </c>
      <c r="L422" s="355" t="s">
        <v>3495</v>
      </c>
      <c r="M422" s="355" t="s">
        <v>3495</v>
      </c>
      <c r="N422" s="355" t="s">
        <v>3495</v>
      </c>
      <c r="O422" s="355" t="s">
        <v>3495</v>
      </c>
      <c r="P422" s="355" t="s">
        <v>3495</v>
      </c>
      <c r="Q422" s="355" t="s">
        <v>3496</v>
      </c>
      <c r="R422" s="355" t="s">
        <v>3496</v>
      </c>
      <c r="S422" s="355" t="s">
        <v>3496</v>
      </c>
      <c r="T422" s="266">
        <v>0</v>
      </c>
      <c r="U422" s="266" t="s">
        <v>3497</v>
      </c>
    </row>
    <row r="423" spans="1:21" x14ac:dyDescent="0.25">
      <c r="A423" s="49">
        <v>30073007</v>
      </c>
      <c r="B423" s="49" t="s">
        <v>511</v>
      </c>
      <c r="C423" s="49">
        <v>0</v>
      </c>
      <c r="D423" s="49">
        <v>0</v>
      </c>
      <c r="E423" s="354" t="s">
        <v>3494</v>
      </c>
      <c r="F423" s="354" t="s">
        <v>3498</v>
      </c>
      <c r="G423" s="355" t="s">
        <v>3499</v>
      </c>
      <c r="H423" s="355" t="s">
        <v>3495</v>
      </c>
      <c r="I423" s="355" t="s">
        <v>3495</v>
      </c>
      <c r="J423" s="355" t="s">
        <v>3495</v>
      </c>
      <c r="K423" s="355" t="s">
        <v>3495</v>
      </c>
      <c r="L423" s="355" t="s">
        <v>3495</v>
      </c>
      <c r="M423" s="355" t="s">
        <v>3495</v>
      </c>
      <c r="N423" s="355" t="s">
        <v>3495</v>
      </c>
      <c r="O423" s="355" t="s">
        <v>3495</v>
      </c>
      <c r="P423" s="355" t="s">
        <v>3495</v>
      </c>
      <c r="Q423" s="355" t="s">
        <v>3496</v>
      </c>
      <c r="R423" s="355" t="s">
        <v>3496</v>
      </c>
      <c r="S423" s="355" t="s">
        <v>3496</v>
      </c>
      <c r="T423" s="266">
        <v>0</v>
      </c>
      <c r="U423" s="266" t="s">
        <v>3497</v>
      </c>
    </row>
    <row r="424" spans="1:21" x14ac:dyDescent="0.25">
      <c r="A424" s="49">
        <v>30073008</v>
      </c>
      <c r="B424" s="49" t="s">
        <v>512</v>
      </c>
      <c r="C424" s="49">
        <v>0</v>
      </c>
      <c r="D424" s="49">
        <v>0</v>
      </c>
      <c r="E424" s="354" t="s">
        <v>3494</v>
      </c>
      <c r="F424" s="354" t="s">
        <v>3498</v>
      </c>
      <c r="G424" s="355" t="s">
        <v>3499</v>
      </c>
      <c r="H424" s="355" t="s">
        <v>3495</v>
      </c>
      <c r="I424" s="355" t="s">
        <v>3495</v>
      </c>
      <c r="J424" s="355" t="s">
        <v>3495</v>
      </c>
      <c r="K424" s="355" t="s">
        <v>3495</v>
      </c>
      <c r="L424" s="355" t="s">
        <v>3495</v>
      </c>
      <c r="M424" s="355" t="s">
        <v>3495</v>
      </c>
      <c r="N424" s="355" t="s">
        <v>3495</v>
      </c>
      <c r="O424" s="355" t="s">
        <v>3495</v>
      </c>
      <c r="P424" s="355" t="s">
        <v>3495</v>
      </c>
      <c r="Q424" s="355" t="s">
        <v>3496</v>
      </c>
      <c r="R424" s="355" t="s">
        <v>3496</v>
      </c>
      <c r="S424" s="355" t="s">
        <v>3496</v>
      </c>
      <c r="T424" s="266">
        <v>0</v>
      </c>
      <c r="U424" s="266" t="s">
        <v>3497</v>
      </c>
    </row>
    <row r="425" spans="1:21" x14ac:dyDescent="0.25">
      <c r="A425" s="49">
        <v>30073009</v>
      </c>
      <c r="B425" s="49" t="s">
        <v>513</v>
      </c>
      <c r="C425" s="49">
        <v>0</v>
      </c>
      <c r="D425" s="49">
        <v>0</v>
      </c>
      <c r="E425" s="354" t="s">
        <v>3494</v>
      </c>
      <c r="F425" s="354" t="s">
        <v>3498</v>
      </c>
      <c r="G425" s="355" t="s">
        <v>3499</v>
      </c>
      <c r="H425" s="355" t="s">
        <v>3495</v>
      </c>
      <c r="I425" s="355" t="s">
        <v>3495</v>
      </c>
      <c r="J425" s="355" t="s">
        <v>3495</v>
      </c>
      <c r="K425" s="355" t="s">
        <v>3495</v>
      </c>
      <c r="L425" s="355" t="s">
        <v>3495</v>
      </c>
      <c r="M425" s="355" t="s">
        <v>3495</v>
      </c>
      <c r="N425" s="355" t="s">
        <v>3495</v>
      </c>
      <c r="O425" s="355" t="s">
        <v>3495</v>
      </c>
      <c r="P425" s="355" t="s">
        <v>3495</v>
      </c>
      <c r="Q425" s="355" t="s">
        <v>3496</v>
      </c>
      <c r="R425" s="355" t="s">
        <v>3496</v>
      </c>
      <c r="S425" s="355" t="s">
        <v>3496</v>
      </c>
      <c r="T425" s="266">
        <v>0</v>
      </c>
      <c r="U425" s="266" t="s">
        <v>3497</v>
      </c>
    </row>
    <row r="426" spans="1:21" x14ac:dyDescent="0.25">
      <c r="A426" s="49">
        <v>30073011</v>
      </c>
      <c r="B426" s="49" t="s">
        <v>514</v>
      </c>
      <c r="C426" s="49">
        <v>0</v>
      </c>
      <c r="D426" s="49">
        <v>0</v>
      </c>
      <c r="E426" s="354" t="s">
        <v>3494</v>
      </c>
      <c r="F426" s="354" t="s">
        <v>3498</v>
      </c>
      <c r="G426" s="355" t="s">
        <v>3499</v>
      </c>
      <c r="H426" s="355" t="s">
        <v>3495</v>
      </c>
      <c r="I426" s="355" t="s">
        <v>3495</v>
      </c>
      <c r="J426" s="355" t="s">
        <v>3495</v>
      </c>
      <c r="K426" s="355" t="s">
        <v>3495</v>
      </c>
      <c r="L426" s="355" t="s">
        <v>3495</v>
      </c>
      <c r="M426" s="355" t="s">
        <v>3495</v>
      </c>
      <c r="N426" s="355" t="s">
        <v>3495</v>
      </c>
      <c r="O426" s="355" t="s">
        <v>3495</v>
      </c>
      <c r="P426" s="355" t="s">
        <v>3495</v>
      </c>
      <c r="Q426" s="355" t="s">
        <v>3496</v>
      </c>
      <c r="R426" s="355" t="s">
        <v>3496</v>
      </c>
      <c r="S426" s="355" t="s">
        <v>3496</v>
      </c>
      <c r="T426" s="266">
        <v>0</v>
      </c>
      <c r="U426" s="266" t="s">
        <v>3497</v>
      </c>
    </row>
    <row r="427" spans="1:21" x14ac:dyDescent="0.25">
      <c r="A427" s="49">
        <v>30073012</v>
      </c>
      <c r="B427" s="49" t="s">
        <v>515</v>
      </c>
      <c r="C427" s="49">
        <v>0</v>
      </c>
      <c r="D427" s="49">
        <v>0</v>
      </c>
      <c r="E427" s="354" t="s">
        <v>3494</v>
      </c>
      <c r="F427" s="354" t="s">
        <v>3498</v>
      </c>
      <c r="G427" s="355" t="s">
        <v>3499</v>
      </c>
      <c r="H427" s="355" t="s">
        <v>3495</v>
      </c>
      <c r="I427" s="355" t="s">
        <v>3495</v>
      </c>
      <c r="J427" s="355" t="s">
        <v>3495</v>
      </c>
      <c r="K427" s="355" t="s">
        <v>3495</v>
      </c>
      <c r="L427" s="355" t="s">
        <v>3495</v>
      </c>
      <c r="M427" s="355" t="s">
        <v>3495</v>
      </c>
      <c r="N427" s="355" t="s">
        <v>3495</v>
      </c>
      <c r="O427" s="355" t="s">
        <v>3495</v>
      </c>
      <c r="P427" s="355" t="s">
        <v>3495</v>
      </c>
      <c r="Q427" s="355" t="s">
        <v>3496</v>
      </c>
      <c r="R427" s="355" t="s">
        <v>3496</v>
      </c>
      <c r="S427" s="355" t="s">
        <v>3496</v>
      </c>
      <c r="T427" s="266">
        <v>0</v>
      </c>
      <c r="U427" s="266" t="s">
        <v>3497</v>
      </c>
    </row>
    <row r="428" spans="1:21" x14ac:dyDescent="0.25">
      <c r="A428" s="49">
        <v>30073014</v>
      </c>
      <c r="B428" s="49" t="s">
        <v>516</v>
      </c>
      <c r="C428" s="49">
        <v>0</v>
      </c>
      <c r="D428" s="49">
        <v>0</v>
      </c>
      <c r="E428" s="354" t="s">
        <v>3494</v>
      </c>
      <c r="F428" s="354" t="s">
        <v>3498</v>
      </c>
      <c r="G428" s="355" t="s">
        <v>3499</v>
      </c>
      <c r="H428" s="355" t="s">
        <v>3495</v>
      </c>
      <c r="I428" s="355" t="s">
        <v>3495</v>
      </c>
      <c r="J428" s="355" t="s">
        <v>3495</v>
      </c>
      <c r="K428" s="355" t="s">
        <v>3495</v>
      </c>
      <c r="L428" s="355" t="s">
        <v>3495</v>
      </c>
      <c r="M428" s="355" t="s">
        <v>3495</v>
      </c>
      <c r="N428" s="355" t="s">
        <v>3495</v>
      </c>
      <c r="O428" s="355" t="s">
        <v>3495</v>
      </c>
      <c r="P428" s="355" t="s">
        <v>3495</v>
      </c>
      <c r="Q428" s="355" t="s">
        <v>3496</v>
      </c>
      <c r="R428" s="355" t="s">
        <v>3496</v>
      </c>
      <c r="S428" s="355" t="s">
        <v>3496</v>
      </c>
      <c r="T428" s="266">
        <v>0</v>
      </c>
      <c r="U428" s="266" t="s">
        <v>3497</v>
      </c>
    </row>
    <row r="429" spans="1:21" x14ac:dyDescent="0.25">
      <c r="A429" s="49">
        <v>30123002</v>
      </c>
      <c r="B429" s="49" t="s">
        <v>517</v>
      </c>
      <c r="C429" s="49">
        <v>0</v>
      </c>
      <c r="D429" s="49">
        <v>0</v>
      </c>
      <c r="E429" s="354" t="s">
        <v>3494</v>
      </c>
      <c r="F429" s="354" t="s">
        <v>3498</v>
      </c>
      <c r="G429" s="355" t="s">
        <v>3499</v>
      </c>
      <c r="H429" s="355" t="s">
        <v>3495</v>
      </c>
      <c r="I429" s="355" t="s">
        <v>3495</v>
      </c>
      <c r="J429" s="355" t="s">
        <v>3495</v>
      </c>
      <c r="K429" s="355" t="s">
        <v>3495</v>
      </c>
      <c r="L429" s="355" t="s">
        <v>3495</v>
      </c>
      <c r="M429" s="355" t="s">
        <v>3495</v>
      </c>
      <c r="N429" s="355" t="s">
        <v>3495</v>
      </c>
      <c r="O429" s="355" t="s">
        <v>3495</v>
      </c>
      <c r="P429" s="355" t="s">
        <v>3495</v>
      </c>
      <c r="Q429" s="355" t="s">
        <v>3496</v>
      </c>
      <c r="R429" s="355" t="s">
        <v>3496</v>
      </c>
      <c r="S429" s="355" t="s">
        <v>3496</v>
      </c>
      <c r="T429" s="266">
        <v>0</v>
      </c>
      <c r="U429" s="266" t="s">
        <v>3497</v>
      </c>
    </row>
    <row r="430" spans="1:21" x14ac:dyDescent="0.25">
      <c r="A430" s="49">
        <v>30123003</v>
      </c>
      <c r="B430" s="49" t="s">
        <v>517</v>
      </c>
      <c r="C430" s="49">
        <v>0</v>
      </c>
      <c r="D430" s="49">
        <v>0</v>
      </c>
      <c r="E430" s="354" t="s">
        <v>3494</v>
      </c>
      <c r="F430" s="354" t="s">
        <v>3498</v>
      </c>
      <c r="G430" s="355" t="s">
        <v>3499</v>
      </c>
      <c r="H430" s="355" t="s">
        <v>3495</v>
      </c>
      <c r="I430" s="355" t="s">
        <v>3495</v>
      </c>
      <c r="J430" s="355" t="s">
        <v>3495</v>
      </c>
      <c r="K430" s="355" t="s">
        <v>3495</v>
      </c>
      <c r="L430" s="355" t="s">
        <v>3495</v>
      </c>
      <c r="M430" s="355" t="s">
        <v>3495</v>
      </c>
      <c r="N430" s="355" t="s">
        <v>3495</v>
      </c>
      <c r="O430" s="355" t="s">
        <v>3495</v>
      </c>
      <c r="P430" s="355" t="s">
        <v>3495</v>
      </c>
      <c r="Q430" s="355" t="s">
        <v>3496</v>
      </c>
      <c r="R430" s="355" t="s">
        <v>3496</v>
      </c>
      <c r="S430" s="355" t="s">
        <v>3496</v>
      </c>
      <c r="T430" s="266">
        <v>0</v>
      </c>
      <c r="U430" s="266" t="s">
        <v>3497</v>
      </c>
    </row>
    <row r="431" spans="1:21" x14ac:dyDescent="0.25">
      <c r="A431" s="49">
        <v>30124004</v>
      </c>
      <c r="B431" s="49" t="s">
        <v>518</v>
      </c>
      <c r="C431" s="49">
        <v>0</v>
      </c>
      <c r="D431" s="49">
        <v>0</v>
      </c>
      <c r="E431" s="354" t="s">
        <v>3494</v>
      </c>
      <c r="F431" s="354" t="s">
        <v>3498</v>
      </c>
      <c r="G431" s="355" t="s">
        <v>3499</v>
      </c>
      <c r="H431" s="355" t="s">
        <v>3495</v>
      </c>
      <c r="I431" s="355" t="s">
        <v>3495</v>
      </c>
      <c r="J431" s="355" t="s">
        <v>3495</v>
      </c>
      <c r="K431" s="355" t="s">
        <v>3495</v>
      </c>
      <c r="L431" s="355" t="s">
        <v>3495</v>
      </c>
      <c r="M431" s="355" t="s">
        <v>3495</v>
      </c>
      <c r="N431" s="355" t="s">
        <v>3495</v>
      </c>
      <c r="O431" s="355" t="s">
        <v>3495</v>
      </c>
      <c r="P431" s="355" t="s">
        <v>3495</v>
      </c>
      <c r="Q431" s="355" t="s">
        <v>3496</v>
      </c>
      <c r="R431" s="355" t="s">
        <v>3496</v>
      </c>
      <c r="S431" s="355" t="s">
        <v>3496</v>
      </c>
      <c r="T431" s="266">
        <v>0</v>
      </c>
      <c r="U431" s="266" t="s">
        <v>3497</v>
      </c>
    </row>
    <row r="432" spans="1:21" x14ac:dyDescent="0.25">
      <c r="A432" s="49">
        <v>30126001</v>
      </c>
      <c r="B432" s="49" t="s">
        <v>519</v>
      </c>
      <c r="C432" s="49">
        <v>0</v>
      </c>
      <c r="D432" s="49">
        <v>0</v>
      </c>
      <c r="E432" s="354" t="s">
        <v>3494</v>
      </c>
      <c r="F432" s="354" t="s">
        <v>3498</v>
      </c>
      <c r="G432" s="355" t="s">
        <v>3499</v>
      </c>
      <c r="H432" s="355" t="s">
        <v>3495</v>
      </c>
      <c r="I432" s="355" t="s">
        <v>3495</v>
      </c>
      <c r="J432" s="355" t="s">
        <v>3495</v>
      </c>
      <c r="K432" s="355" t="s">
        <v>3495</v>
      </c>
      <c r="L432" s="355" t="s">
        <v>3495</v>
      </c>
      <c r="M432" s="355" t="s">
        <v>3495</v>
      </c>
      <c r="N432" s="355" t="s">
        <v>3495</v>
      </c>
      <c r="O432" s="355" t="s">
        <v>3495</v>
      </c>
      <c r="P432" s="355" t="s">
        <v>3495</v>
      </c>
      <c r="Q432" s="355" t="s">
        <v>3496</v>
      </c>
      <c r="R432" s="355" t="s">
        <v>3496</v>
      </c>
      <c r="S432" s="355" t="s">
        <v>3496</v>
      </c>
      <c r="T432" s="266">
        <v>0</v>
      </c>
      <c r="U432" s="266" t="s">
        <v>3497</v>
      </c>
    </row>
    <row r="433" spans="1:21" x14ac:dyDescent="0.25">
      <c r="A433" s="49">
        <v>30198000</v>
      </c>
      <c r="B433" s="49" t="s">
        <v>520</v>
      </c>
      <c r="C433" s="49">
        <v>0</v>
      </c>
      <c r="D433" s="49">
        <v>0</v>
      </c>
      <c r="E433" s="354" t="s">
        <v>3494</v>
      </c>
      <c r="F433" s="354" t="s">
        <v>3498</v>
      </c>
      <c r="G433" s="355" t="s">
        <v>3499</v>
      </c>
      <c r="H433" s="355" t="s">
        <v>3495</v>
      </c>
      <c r="I433" s="355" t="s">
        <v>3495</v>
      </c>
      <c r="J433" s="355" t="s">
        <v>3495</v>
      </c>
      <c r="K433" s="355" t="s">
        <v>3495</v>
      </c>
      <c r="L433" s="355" t="s">
        <v>3495</v>
      </c>
      <c r="M433" s="355" t="s">
        <v>3495</v>
      </c>
      <c r="N433" s="355" t="s">
        <v>3495</v>
      </c>
      <c r="O433" s="355" t="s">
        <v>3495</v>
      </c>
      <c r="P433" s="355" t="s">
        <v>3495</v>
      </c>
      <c r="Q433" s="355" t="s">
        <v>3496</v>
      </c>
      <c r="R433" s="355" t="s">
        <v>3496</v>
      </c>
      <c r="S433" s="355" t="s">
        <v>3496</v>
      </c>
      <c r="T433" s="266">
        <v>0</v>
      </c>
      <c r="U433" s="266" t="s">
        <v>3497</v>
      </c>
    </row>
    <row r="434" spans="1:21" x14ac:dyDescent="0.25">
      <c r="A434" s="49">
        <v>30274001</v>
      </c>
      <c r="B434" s="49" t="s">
        <v>521</v>
      </c>
      <c r="C434" s="49">
        <v>0</v>
      </c>
      <c r="D434" s="49">
        <v>0</v>
      </c>
      <c r="E434" s="354" t="s">
        <v>3494</v>
      </c>
      <c r="F434" s="354" t="s">
        <v>3498</v>
      </c>
      <c r="G434" s="355" t="s">
        <v>3499</v>
      </c>
      <c r="H434" s="355" t="s">
        <v>3495</v>
      </c>
      <c r="I434" s="355" t="s">
        <v>3495</v>
      </c>
      <c r="J434" s="355" t="s">
        <v>3495</v>
      </c>
      <c r="K434" s="355" t="s">
        <v>3495</v>
      </c>
      <c r="L434" s="355" t="s">
        <v>3495</v>
      </c>
      <c r="M434" s="355" t="s">
        <v>3495</v>
      </c>
      <c r="N434" s="355" t="s">
        <v>3495</v>
      </c>
      <c r="O434" s="355" t="s">
        <v>3495</v>
      </c>
      <c r="P434" s="355" t="s">
        <v>3495</v>
      </c>
      <c r="Q434" s="355" t="s">
        <v>3496</v>
      </c>
      <c r="R434" s="355" t="s">
        <v>3496</v>
      </c>
      <c r="S434" s="355" t="s">
        <v>3496</v>
      </c>
      <c r="T434" s="266">
        <v>0</v>
      </c>
      <c r="U434" s="266" t="s">
        <v>3497</v>
      </c>
    </row>
    <row r="435" spans="1:21" x14ac:dyDescent="0.25">
      <c r="A435" s="49">
        <v>30338000</v>
      </c>
      <c r="B435" s="49" t="s">
        <v>522</v>
      </c>
      <c r="C435" s="49">
        <v>0</v>
      </c>
      <c r="D435" s="49">
        <v>0</v>
      </c>
      <c r="E435" s="354" t="s">
        <v>3494</v>
      </c>
      <c r="F435" s="354" t="s">
        <v>3498</v>
      </c>
      <c r="G435" s="355" t="s">
        <v>3499</v>
      </c>
      <c r="H435" s="355" t="s">
        <v>3495</v>
      </c>
      <c r="I435" s="355" t="s">
        <v>3495</v>
      </c>
      <c r="J435" s="355" t="s">
        <v>3495</v>
      </c>
      <c r="K435" s="355" t="s">
        <v>3495</v>
      </c>
      <c r="L435" s="355" t="s">
        <v>3495</v>
      </c>
      <c r="M435" s="355" t="s">
        <v>3495</v>
      </c>
      <c r="N435" s="355" t="s">
        <v>3495</v>
      </c>
      <c r="O435" s="355" t="s">
        <v>3495</v>
      </c>
      <c r="P435" s="355" t="s">
        <v>3495</v>
      </c>
      <c r="Q435" s="355" t="s">
        <v>3496</v>
      </c>
      <c r="R435" s="355" t="s">
        <v>3496</v>
      </c>
      <c r="S435" s="355" t="s">
        <v>3496</v>
      </c>
      <c r="T435" s="266">
        <v>0</v>
      </c>
      <c r="U435" s="266" t="s">
        <v>3497</v>
      </c>
    </row>
    <row r="436" spans="1:21" x14ac:dyDescent="0.25">
      <c r="A436" s="49">
        <v>30339001</v>
      </c>
      <c r="B436" s="49" t="s">
        <v>523</v>
      </c>
      <c r="C436" s="49">
        <v>0</v>
      </c>
      <c r="D436" s="49">
        <v>0</v>
      </c>
      <c r="E436" s="354" t="s">
        <v>3494</v>
      </c>
      <c r="F436" s="354" t="s">
        <v>3498</v>
      </c>
      <c r="G436" s="355" t="s">
        <v>3499</v>
      </c>
      <c r="H436" s="355" t="s">
        <v>3495</v>
      </c>
      <c r="I436" s="355" t="s">
        <v>3495</v>
      </c>
      <c r="J436" s="355" t="s">
        <v>3495</v>
      </c>
      <c r="K436" s="355" t="s">
        <v>3495</v>
      </c>
      <c r="L436" s="355" t="s">
        <v>3495</v>
      </c>
      <c r="M436" s="355" t="s">
        <v>3495</v>
      </c>
      <c r="N436" s="355" t="s">
        <v>3495</v>
      </c>
      <c r="O436" s="355" t="s">
        <v>3495</v>
      </c>
      <c r="P436" s="355" t="s">
        <v>3495</v>
      </c>
      <c r="Q436" s="355" t="s">
        <v>3496</v>
      </c>
      <c r="R436" s="355" t="s">
        <v>3496</v>
      </c>
      <c r="S436" s="355" t="s">
        <v>3496</v>
      </c>
      <c r="T436" s="266">
        <v>0</v>
      </c>
      <c r="U436" s="266" t="s">
        <v>3497</v>
      </c>
    </row>
    <row r="437" spans="1:21" x14ac:dyDescent="0.25">
      <c r="A437" s="49">
        <v>30542001</v>
      </c>
      <c r="B437" s="49" t="s">
        <v>524</v>
      </c>
      <c r="C437" s="49">
        <v>0</v>
      </c>
      <c r="D437" s="49">
        <v>0</v>
      </c>
      <c r="E437" s="354" t="s">
        <v>3494</v>
      </c>
      <c r="F437" s="354" t="s">
        <v>3498</v>
      </c>
      <c r="G437" s="355" t="s">
        <v>3499</v>
      </c>
      <c r="H437" s="355" t="s">
        <v>3495</v>
      </c>
      <c r="I437" s="355" t="s">
        <v>3495</v>
      </c>
      <c r="J437" s="355" t="s">
        <v>3495</v>
      </c>
      <c r="K437" s="355" t="s">
        <v>3495</v>
      </c>
      <c r="L437" s="355" t="s">
        <v>3495</v>
      </c>
      <c r="M437" s="355" t="s">
        <v>3495</v>
      </c>
      <c r="N437" s="355" t="s">
        <v>3495</v>
      </c>
      <c r="O437" s="355" t="s">
        <v>3495</v>
      </c>
      <c r="P437" s="355" t="s">
        <v>3495</v>
      </c>
      <c r="Q437" s="355" t="s">
        <v>3496</v>
      </c>
      <c r="R437" s="355" t="s">
        <v>3496</v>
      </c>
      <c r="S437" s="355" t="s">
        <v>3496</v>
      </c>
      <c r="T437" s="266">
        <v>0</v>
      </c>
      <c r="U437" s="266" t="s">
        <v>3497</v>
      </c>
    </row>
    <row r="438" spans="1:21" x14ac:dyDescent="0.25">
      <c r="A438" s="49">
        <v>30542002</v>
      </c>
      <c r="B438" s="49" t="s">
        <v>524</v>
      </c>
      <c r="C438" s="49">
        <v>0</v>
      </c>
      <c r="D438" s="49">
        <v>0</v>
      </c>
      <c r="E438" s="354" t="s">
        <v>3494</v>
      </c>
      <c r="F438" s="354" t="s">
        <v>3498</v>
      </c>
      <c r="G438" s="355" t="s">
        <v>3499</v>
      </c>
      <c r="H438" s="355" t="s">
        <v>3495</v>
      </c>
      <c r="I438" s="355" t="s">
        <v>3495</v>
      </c>
      <c r="J438" s="355" t="s">
        <v>3495</v>
      </c>
      <c r="K438" s="355" t="s">
        <v>3495</v>
      </c>
      <c r="L438" s="355" t="s">
        <v>3495</v>
      </c>
      <c r="M438" s="355" t="s">
        <v>3495</v>
      </c>
      <c r="N438" s="355" t="s">
        <v>3495</v>
      </c>
      <c r="O438" s="355" t="s">
        <v>3495</v>
      </c>
      <c r="P438" s="355" t="s">
        <v>3495</v>
      </c>
      <c r="Q438" s="355" t="s">
        <v>3496</v>
      </c>
      <c r="R438" s="355" t="s">
        <v>3496</v>
      </c>
      <c r="S438" s="355" t="s">
        <v>3496</v>
      </c>
      <c r="T438" s="266">
        <v>0</v>
      </c>
      <c r="U438" s="266" t="s">
        <v>3497</v>
      </c>
    </row>
    <row r="439" spans="1:21" x14ac:dyDescent="0.25">
      <c r="A439" s="49">
        <v>30542003</v>
      </c>
      <c r="B439" s="49" t="s">
        <v>524</v>
      </c>
      <c r="C439" s="49">
        <v>0</v>
      </c>
      <c r="D439" s="49">
        <v>0</v>
      </c>
      <c r="E439" s="354" t="s">
        <v>3494</v>
      </c>
      <c r="F439" s="354" t="s">
        <v>3498</v>
      </c>
      <c r="G439" s="355" t="s">
        <v>3499</v>
      </c>
      <c r="H439" s="355" t="s">
        <v>3495</v>
      </c>
      <c r="I439" s="355" t="s">
        <v>3495</v>
      </c>
      <c r="J439" s="355" t="s">
        <v>3495</v>
      </c>
      <c r="K439" s="355" t="s">
        <v>3495</v>
      </c>
      <c r="L439" s="355" t="s">
        <v>3495</v>
      </c>
      <c r="M439" s="355" t="s">
        <v>3495</v>
      </c>
      <c r="N439" s="355" t="s">
        <v>3495</v>
      </c>
      <c r="O439" s="355" t="s">
        <v>3495</v>
      </c>
      <c r="P439" s="355" t="s">
        <v>3495</v>
      </c>
      <c r="Q439" s="355" t="s">
        <v>3496</v>
      </c>
      <c r="R439" s="355" t="s">
        <v>3496</v>
      </c>
      <c r="S439" s="355" t="s">
        <v>3496</v>
      </c>
      <c r="T439" s="266">
        <v>0</v>
      </c>
      <c r="U439" s="266" t="s">
        <v>3497</v>
      </c>
    </row>
    <row r="440" spans="1:21" x14ac:dyDescent="0.25">
      <c r="A440" s="49">
        <v>30543001</v>
      </c>
      <c r="B440" s="49" t="s">
        <v>525</v>
      </c>
      <c r="C440" s="49">
        <v>0</v>
      </c>
      <c r="D440" s="49">
        <v>0</v>
      </c>
      <c r="E440" s="354" t="s">
        <v>3494</v>
      </c>
      <c r="F440" s="354" t="s">
        <v>3498</v>
      </c>
      <c r="G440" s="355" t="s">
        <v>3499</v>
      </c>
      <c r="H440" s="355" t="s">
        <v>3495</v>
      </c>
      <c r="I440" s="355" t="s">
        <v>3495</v>
      </c>
      <c r="J440" s="355" t="s">
        <v>3495</v>
      </c>
      <c r="K440" s="355" t="s">
        <v>3495</v>
      </c>
      <c r="L440" s="355" t="s">
        <v>3495</v>
      </c>
      <c r="M440" s="355" t="s">
        <v>3495</v>
      </c>
      <c r="N440" s="355" t="s">
        <v>3495</v>
      </c>
      <c r="O440" s="355" t="s">
        <v>3495</v>
      </c>
      <c r="P440" s="355" t="s">
        <v>3495</v>
      </c>
      <c r="Q440" s="355" t="s">
        <v>3496</v>
      </c>
      <c r="R440" s="355" t="s">
        <v>3496</v>
      </c>
      <c r="S440" s="355" t="s">
        <v>3496</v>
      </c>
      <c r="T440" s="266">
        <v>0</v>
      </c>
      <c r="U440" s="266" t="s">
        <v>3497</v>
      </c>
    </row>
    <row r="441" spans="1:21" x14ac:dyDescent="0.25">
      <c r="A441" s="49">
        <v>30543002</v>
      </c>
      <c r="B441" s="49" t="s">
        <v>526</v>
      </c>
      <c r="C441" s="49">
        <v>0</v>
      </c>
      <c r="D441" s="49">
        <v>0</v>
      </c>
      <c r="E441" s="354" t="s">
        <v>3494</v>
      </c>
      <c r="F441" s="354" t="s">
        <v>3498</v>
      </c>
      <c r="G441" s="355" t="s">
        <v>3499</v>
      </c>
      <c r="H441" s="355" t="s">
        <v>3495</v>
      </c>
      <c r="I441" s="355" t="s">
        <v>3495</v>
      </c>
      <c r="J441" s="355" t="s">
        <v>3495</v>
      </c>
      <c r="K441" s="355" t="s">
        <v>3495</v>
      </c>
      <c r="L441" s="355" t="s">
        <v>3495</v>
      </c>
      <c r="M441" s="355" t="s">
        <v>3495</v>
      </c>
      <c r="N441" s="355" t="s">
        <v>3495</v>
      </c>
      <c r="O441" s="355" t="s">
        <v>3495</v>
      </c>
      <c r="P441" s="355" t="s">
        <v>3495</v>
      </c>
      <c r="Q441" s="355" t="s">
        <v>3496</v>
      </c>
      <c r="R441" s="355" t="s">
        <v>3496</v>
      </c>
      <c r="S441" s="355" t="s">
        <v>3496</v>
      </c>
      <c r="T441" s="266">
        <v>0</v>
      </c>
      <c r="U441" s="266" t="s">
        <v>3497</v>
      </c>
    </row>
    <row r="442" spans="1:21" x14ac:dyDescent="0.25">
      <c r="A442" s="49">
        <v>30543004</v>
      </c>
      <c r="B442" s="49" t="s">
        <v>527</v>
      </c>
      <c r="C442" s="49">
        <v>0</v>
      </c>
      <c r="D442" s="49">
        <v>0</v>
      </c>
      <c r="E442" s="354" t="s">
        <v>3494</v>
      </c>
      <c r="F442" s="354" t="s">
        <v>3498</v>
      </c>
      <c r="G442" s="355" t="s">
        <v>3499</v>
      </c>
      <c r="H442" s="355" t="s">
        <v>3495</v>
      </c>
      <c r="I442" s="355" t="s">
        <v>3495</v>
      </c>
      <c r="J442" s="355" t="s">
        <v>3495</v>
      </c>
      <c r="K442" s="355" t="s">
        <v>3495</v>
      </c>
      <c r="L442" s="355" t="s">
        <v>3495</v>
      </c>
      <c r="M442" s="355" t="s">
        <v>3495</v>
      </c>
      <c r="N442" s="355" t="s">
        <v>3495</v>
      </c>
      <c r="O442" s="355" t="s">
        <v>3495</v>
      </c>
      <c r="P442" s="355" t="s">
        <v>3495</v>
      </c>
      <c r="Q442" s="355" t="s">
        <v>3496</v>
      </c>
      <c r="R442" s="355" t="s">
        <v>3496</v>
      </c>
      <c r="S442" s="355" t="s">
        <v>3496</v>
      </c>
      <c r="T442" s="266">
        <v>0</v>
      </c>
      <c r="U442" s="266" t="s">
        <v>3497</v>
      </c>
    </row>
    <row r="443" spans="1:21" x14ac:dyDescent="0.25">
      <c r="A443" s="49">
        <v>30572001</v>
      </c>
      <c r="B443" s="49" t="s">
        <v>528</v>
      </c>
      <c r="C443" s="49">
        <v>0</v>
      </c>
      <c r="D443" s="49">
        <v>0</v>
      </c>
      <c r="E443" s="354" t="s">
        <v>3494</v>
      </c>
      <c r="F443" s="354" t="s">
        <v>3498</v>
      </c>
      <c r="G443" s="355" t="s">
        <v>3499</v>
      </c>
      <c r="H443" s="355" t="s">
        <v>3495</v>
      </c>
      <c r="I443" s="355" t="s">
        <v>3495</v>
      </c>
      <c r="J443" s="355" t="s">
        <v>3495</v>
      </c>
      <c r="K443" s="355" t="s">
        <v>3495</v>
      </c>
      <c r="L443" s="355" t="s">
        <v>3495</v>
      </c>
      <c r="M443" s="355" t="s">
        <v>3495</v>
      </c>
      <c r="N443" s="355" t="s">
        <v>3495</v>
      </c>
      <c r="O443" s="355" t="s">
        <v>3495</v>
      </c>
      <c r="P443" s="355" t="s">
        <v>3495</v>
      </c>
      <c r="Q443" s="355" t="s">
        <v>3496</v>
      </c>
      <c r="R443" s="355" t="s">
        <v>3496</v>
      </c>
      <c r="S443" s="355" t="s">
        <v>3496</v>
      </c>
      <c r="T443" s="266">
        <v>0</v>
      </c>
      <c r="U443" s="266" t="s">
        <v>3497</v>
      </c>
    </row>
    <row r="444" spans="1:21" x14ac:dyDescent="0.25">
      <c r="A444" s="49">
        <v>30572002</v>
      </c>
      <c r="B444" s="49" t="s">
        <v>529</v>
      </c>
      <c r="C444" s="49">
        <v>0</v>
      </c>
      <c r="D444" s="49">
        <v>0</v>
      </c>
      <c r="E444" s="354" t="s">
        <v>3494</v>
      </c>
      <c r="F444" s="354" t="s">
        <v>3498</v>
      </c>
      <c r="G444" s="355" t="s">
        <v>3499</v>
      </c>
      <c r="H444" s="355" t="s">
        <v>3495</v>
      </c>
      <c r="I444" s="355" t="s">
        <v>3495</v>
      </c>
      <c r="J444" s="355" t="s">
        <v>3495</v>
      </c>
      <c r="K444" s="355" t="s">
        <v>3495</v>
      </c>
      <c r="L444" s="355" t="s">
        <v>3495</v>
      </c>
      <c r="M444" s="355" t="s">
        <v>3495</v>
      </c>
      <c r="N444" s="355" t="s">
        <v>3495</v>
      </c>
      <c r="O444" s="355" t="s">
        <v>3495</v>
      </c>
      <c r="P444" s="355" t="s">
        <v>3495</v>
      </c>
      <c r="Q444" s="355" t="s">
        <v>3496</v>
      </c>
      <c r="R444" s="355" t="s">
        <v>3496</v>
      </c>
      <c r="S444" s="355" t="s">
        <v>3496</v>
      </c>
      <c r="T444" s="266">
        <v>0</v>
      </c>
      <c r="U444" s="266" t="s">
        <v>3497</v>
      </c>
    </row>
    <row r="445" spans="1:21" x14ac:dyDescent="0.25">
      <c r="A445" s="49">
        <v>30572003</v>
      </c>
      <c r="B445" s="49" t="s">
        <v>530</v>
      </c>
      <c r="C445" s="49">
        <v>0</v>
      </c>
      <c r="D445" s="49">
        <v>0</v>
      </c>
      <c r="E445" s="354" t="s">
        <v>3494</v>
      </c>
      <c r="F445" s="354" t="s">
        <v>3498</v>
      </c>
      <c r="G445" s="355" t="s">
        <v>3499</v>
      </c>
      <c r="H445" s="355" t="s">
        <v>3495</v>
      </c>
      <c r="I445" s="355" t="s">
        <v>3495</v>
      </c>
      <c r="J445" s="355" t="s">
        <v>3495</v>
      </c>
      <c r="K445" s="355" t="s">
        <v>3495</v>
      </c>
      <c r="L445" s="355" t="s">
        <v>3495</v>
      </c>
      <c r="M445" s="355" t="s">
        <v>3495</v>
      </c>
      <c r="N445" s="355" t="s">
        <v>3495</v>
      </c>
      <c r="O445" s="355" t="s">
        <v>3495</v>
      </c>
      <c r="P445" s="355" t="s">
        <v>3495</v>
      </c>
      <c r="Q445" s="355" t="s">
        <v>3496</v>
      </c>
      <c r="R445" s="355" t="s">
        <v>3496</v>
      </c>
      <c r="S445" s="355" t="s">
        <v>3496</v>
      </c>
      <c r="T445" s="266">
        <v>0</v>
      </c>
      <c r="U445" s="266" t="s">
        <v>3497</v>
      </c>
    </row>
    <row r="446" spans="1:21" x14ac:dyDescent="0.25">
      <c r="A446" s="49">
        <v>30572004</v>
      </c>
      <c r="B446" s="49" t="s">
        <v>531</v>
      </c>
      <c r="C446" s="49">
        <v>0</v>
      </c>
      <c r="D446" s="49">
        <v>0</v>
      </c>
      <c r="E446" s="354" t="s">
        <v>3494</v>
      </c>
      <c r="F446" s="354" t="s">
        <v>3498</v>
      </c>
      <c r="G446" s="355" t="s">
        <v>3499</v>
      </c>
      <c r="H446" s="355" t="s">
        <v>3495</v>
      </c>
      <c r="I446" s="355" t="s">
        <v>3495</v>
      </c>
      <c r="J446" s="355" t="s">
        <v>3495</v>
      </c>
      <c r="K446" s="355" t="s">
        <v>3495</v>
      </c>
      <c r="L446" s="355" t="s">
        <v>3495</v>
      </c>
      <c r="M446" s="355" t="s">
        <v>3495</v>
      </c>
      <c r="N446" s="355" t="s">
        <v>3495</v>
      </c>
      <c r="O446" s="355" t="s">
        <v>3495</v>
      </c>
      <c r="P446" s="355" t="s">
        <v>3495</v>
      </c>
      <c r="Q446" s="355" t="s">
        <v>3496</v>
      </c>
      <c r="R446" s="355" t="s">
        <v>3496</v>
      </c>
      <c r="S446" s="355" t="s">
        <v>3496</v>
      </c>
      <c r="T446" s="266">
        <v>0</v>
      </c>
      <c r="U446" s="266" t="s">
        <v>3497</v>
      </c>
    </row>
    <row r="447" spans="1:21" x14ac:dyDescent="0.25">
      <c r="A447" s="49">
        <v>30572005</v>
      </c>
      <c r="B447" s="49" t="s">
        <v>532</v>
      </c>
      <c r="C447" s="49">
        <v>0</v>
      </c>
      <c r="D447" s="49">
        <v>0</v>
      </c>
      <c r="E447" s="354" t="s">
        <v>3494</v>
      </c>
      <c r="F447" s="354" t="s">
        <v>3498</v>
      </c>
      <c r="G447" s="355" t="s">
        <v>3499</v>
      </c>
      <c r="H447" s="355" t="s">
        <v>3495</v>
      </c>
      <c r="I447" s="355" t="s">
        <v>3495</v>
      </c>
      <c r="J447" s="355" t="s">
        <v>3495</v>
      </c>
      <c r="K447" s="355" t="s">
        <v>3495</v>
      </c>
      <c r="L447" s="355" t="s">
        <v>3495</v>
      </c>
      <c r="M447" s="355" t="s">
        <v>3495</v>
      </c>
      <c r="N447" s="355" t="s">
        <v>3495</v>
      </c>
      <c r="O447" s="355" t="s">
        <v>3495</v>
      </c>
      <c r="P447" s="355" t="s">
        <v>3495</v>
      </c>
      <c r="Q447" s="355" t="s">
        <v>3496</v>
      </c>
      <c r="R447" s="355" t="s">
        <v>3496</v>
      </c>
      <c r="S447" s="355" t="s">
        <v>3496</v>
      </c>
      <c r="T447" s="266">
        <v>0</v>
      </c>
      <c r="U447" s="266" t="s">
        <v>3497</v>
      </c>
    </row>
    <row r="448" spans="1:21" x14ac:dyDescent="0.25">
      <c r="A448" s="49">
        <v>30572006</v>
      </c>
      <c r="B448" s="49" t="s">
        <v>533</v>
      </c>
      <c r="C448" s="49">
        <v>0</v>
      </c>
      <c r="D448" s="49">
        <v>0</v>
      </c>
      <c r="E448" s="354" t="s">
        <v>3494</v>
      </c>
      <c r="F448" s="354" t="s">
        <v>3498</v>
      </c>
      <c r="G448" s="355" t="s">
        <v>3499</v>
      </c>
      <c r="H448" s="355" t="s">
        <v>3495</v>
      </c>
      <c r="I448" s="355" t="s">
        <v>3495</v>
      </c>
      <c r="J448" s="355" t="s">
        <v>3495</v>
      </c>
      <c r="K448" s="355" t="s">
        <v>3495</v>
      </c>
      <c r="L448" s="355" t="s">
        <v>3495</v>
      </c>
      <c r="M448" s="355" t="s">
        <v>3495</v>
      </c>
      <c r="N448" s="355" t="s">
        <v>3495</v>
      </c>
      <c r="O448" s="355" t="s">
        <v>3495</v>
      </c>
      <c r="P448" s="355" t="s">
        <v>3495</v>
      </c>
      <c r="Q448" s="355" t="s">
        <v>3496</v>
      </c>
      <c r="R448" s="355" t="s">
        <v>3496</v>
      </c>
      <c r="S448" s="355" t="s">
        <v>3496</v>
      </c>
      <c r="T448" s="266">
        <v>0</v>
      </c>
      <c r="U448" s="266" t="s">
        <v>3497</v>
      </c>
    </row>
    <row r="449" spans="1:21" x14ac:dyDescent="0.25">
      <c r="A449" s="49">
        <v>31011004</v>
      </c>
      <c r="B449" s="49" t="s">
        <v>534</v>
      </c>
      <c r="C449" s="49">
        <v>0</v>
      </c>
      <c r="D449" s="49">
        <v>0</v>
      </c>
      <c r="E449" s="354" t="s">
        <v>3494</v>
      </c>
      <c r="F449" s="354" t="s">
        <v>3498</v>
      </c>
      <c r="G449" s="355" t="s">
        <v>3499</v>
      </c>
      <c r="H449" s="355" t="s">
        <v>3495</v>
      </c>
      <c r="I449" s="355" t="s">
        <v>3495</v>
      </c>
      <c r="J449" s="355" t="s">
        <v>3495</v>
      </c>
      <c r="K449" s="355" t="s">
        <v>3495</v>
      </c>
      <c r="L449" s="355" t="s">
        <v>3495</v>
      </c>
      <c r="M449" s="355" t="s">
        <v>3495</v>
      </c>
      <c r="N449" s="355" t="s">
        <v>3495</v>
      </c>
      <c r="O449" s="355" t="s">
        <v>3495</v>
      </c>
      <c r="P449" s="355" t="s">
        <v>3495</v>
      </c>
      <c r="Q449" s="355" t="s">
        <v>3496</v>
      </c>
      <c r="R449" s="355" t="s">
        <v>3496</v>
      </c>
      <c r="S449" s="355" t="s">
        <v>3496</v>
      </c>
      <c r="T449" s="266">
        <v>0</v>
      </c>
      <c r="U449" s="266" t="s">
        <v>3497</v>
      </c>
    </row>
    <row r="450" spans="1:21" x14ac:dyDescent="0.25">
      <c r="A450" s="49">
        <v>31012001</v>
      </c>
      <c r="B450" s="49" t="s">
        <v>535</v>
      </c>
      <c r="C450" s="49">
        <v>0</v>
      </c>
      <c r="D450" s="49">
        <v>0</v>
      </c>
      <c r="E450" s="354" t="s">
        <v>3494</v>
      </c>
      <c r="F450" s="354" t="s">
        <v>3498</v>
      </c>
      <c r="G450" s="355" t="s">
        <v>3499</v>
      </c>
      <c r="H450" s="355" t="s">
        <v>3495</v>
      </c>
      <c r="I450" s="355" t="s">
        <v>3495</v>
      </c>
      <c r="J450" s="355" t="s">
        <v>3495</v>
      </c>
      <c r="K450" s="355" t="s">
        <v>3495</v>
      </c>
      <c r="L450" s="355" t="s">
        <v>3495</v>
      </c>
      <c r="M450" s="355" t="s">
        <v>3495</v>
      </c>
      <c r="N450" s="355" t="s">
        <v>3495</v>
      </c>
      <c r="O450" s="355" t="s">
        <v>3495</v>
      </c>
      <c r="P450" s="355" t="s">
        <v>3495</v>
      </c>
      <c r="Q450" s="355" t="s">
        <v>3496</v>
      </c>
      <c r="R450" s="355" t="s">
        <v>3496</v>
      </c>
      <c r="S450" s="355" t="s">
        <v>3496</v>
      </c>
      <c r="T450" s="266">
        <v>0</v>
      </c>
      <c r="U450" s="266" t="s">
        <v>3497</v>
      </c>
    </row>
    <row r="451" spans="1:21" x14ac:dyDescent="0.25">
      <c r="A451" s="49">
        <v>31020000</v>
      </c>
      <c r="B451" s="49" t="s">
        <v>536</v>
      </c>
      <c r="C451" s="49">
        <v>0</v>
      </c>
      <c r="D451" s="49">
        <v>0</v>
      </c>
      <c r="E451" s="354" t="s">
        <v>3494</v>
      </c>
      <c r="F451" s="354" t="s">
        <v>3498</v>
      </c>
      <c r="G451" s="355" t="s">
        <v>3499</v>
      </c>
      <c r="H451" s="355" t="s">
        <v>3495</v>
      </c>
      <c r="I451" s="355" t="s">
        <v>3495</v>
      </c>
      <c r="J451" s="355" t="s">
        <v>3495</v>
      </c>
      <c r="K451" s="355" t="s">
        <v>3495</v>
      </c>
      <c r="L451" s="355" t="s">
        <v>3495</v>
      </c>
      <c r="M451" s="355" t="s">
        <v>3495</v>
      </c>
      <c r="N451" s="355" t="s">
        <v>3495</v>
      </c>
      <c r="O451" s="355" t="s">
        <v>3495</v>
      </c>
      <c r="P451" s="355" t="s">
        <v>3495</v>
      </c>
      <c r="Q451" s="355" t="s">
        <v>3496</v>
      </c>
      <c r="R451" s="355" t="s">
        <v>3496</v>
      </c>
      <c r="S451" s="355" t="s">
        <v>3496</v>
      </c>
      <c r="T451" s="266">
        <v>0</v>
      </c>
      <c r="U451" s="266" t="s">
        <v>3497</v>
      </c>
    </row>
    <row r="452" spans="1:21" x14ac:dyDescent="0.25">
      <c r="A452" s="49">
        <v>31021000</v>
      </c>
      <c r="B452" s="49" t="s">
        <v>537</v>
      </c>
      <c r="C452" s="49">
        <v>0</v>
      </c>
      <c r="D452" s="49">
        <v>0</v>
      </c>
      <c r="E452" s="354" t="s">
        <v>3494</v>
      </c>
      <c r="F452" s="354" t="s">
        <v>3498</v>
      </c>
      <c r="G452" s="355" t="s">
        <v>3499</v>
      </c>
      <c r="H452" s="355" t="s">
        <v>3495</v>
      </c>
      <c r="I452" s="355" t="s">
        <v>3495</v>
      </c>
      <c r="J452" s="355" t="s">
        <v>3495</v>
      </c>
      <c r="K452" s="355" t="s">
        <v>3495</v>
      </c>
      <c r="L452" s="355" t="s">
        <v>3495</v>
      </c>
      <c r="M452" s="355" t="s">
        <v>3495</v>
      </c>
      <c r="N452" s="355" t="s">
        <v>3495</v>
      </c>
      <c r="O452" s="355" t="s">
        <v>3495</v>
      </c>
      <c r="P452" s="355" t="s">
        <v>3495</v>
      </c>
      <c r="Q452" s="355" t="s">
        <v>3496</v>
      </c>
      <c r="R452" s="355" t="s">
        <v>3496</v>
      </c>
      <c r="S452" s="355" t="s">
        <v>3496</v>
      </c>
      <c r="T452" s="266">
        <v>0</v>
      </c>
      <c r="U452" s="266" t="s">
        <v>3497</v>
      </c>
    </row>
    <row r="453" spans="1:21" x14ac:dyDescent="0.25">
      <c r="A453" s="49">
        <v>31022004</v>
      </c>
      <c r="B453" s="49" t="s">
        <v>538</v>
      </c>
      <c r="C453" s="49">
        <v>0</v>
      </c>
      <c r="D453" s="49">
        <v>0</v>
      </c>
      <c r="E453" s="354" t="s">
        <v>3494</v>
      </c>
      <c r="F453" s="354" t="s">
        <v>3498</v>
      </c>
      <c r="G453" s="355" t="s">
        <v>3499</v>
      </c>
      <c r="H453" s="355" t="s">
        <v>3495</v>
      </c>
      <c r="I453" s="355" t="s">
        <v>3495</v>
      </c>
      <c r="J453" s="355" t="s">
        <v>3495</v>
      </c>
      <c r="K453" s="355" t="s">
        <v>3495</v>
      </c>
      <c r="L453" s="355" t="s">
        <v>3495</v>
      </c>
      <c r="M453" s="355" t="s">
        <v>3495</v>
      </c>
      <c r="N453" s="355" t="s">
        <v>3495</v>
      </c>
      <c r="O453" s="355" t="s">
        <v>3495</v>
      </c>
      <c r="P453" s="355" t="s">
        <v>3495</v>
      </c>
      <c r="Q453" s="355" t="s">
        <v>3496</v>
      </c>
      <c r="R453" s="355" t="s">
        <v>3496</v>
      </c>
      <c r="S453" s="355" t="s">
        <v>3496</v>
      </c>
      <c r="T453" s="266">
        <v>0</v>
      </c>
      <c r="U453" s="266" t="s">
        <v>3497</v>
      </c>
    </row>
    <row r="454" spans="1:21" x14ac:dyDescent="0.25">
      <c r="A454" s="49">
        <v>31023004</v>
      </c>
      <c r="B454" s="49" t="s">
        <v>539</v>
      </c>
      <c r="C454" s="49">
        <v>0</v>
      </c>
      <c r="D454" s="49">
        <v>0</v>
      </c>
      <c r="E454" s="354" t="s">
        <v>3494</v>
      </c>
      <c r="F454" s="354" t="s">
        <v>3498</v>
      </c>
      <c r="G454" s="355" t="s">
        <v>3499</v>
      </c>
      <c r="H454" s="355" t="s">
        <v>3495</v>
      </c>
      <c r="I454" s="355" t="s">
        <v>3495</v>
      </c>
      <c r="J454" s="355" t="s">
        <v>3495</v>
      </c>
      <c r="K454" s="355" t="s">
        <v>3495</v>
      </c>
      <c r="L454" s="355" t="s">
        <v>3495</v>
      </c>
      <c r="M454" s="355" t="s">
        <v>3495</v>
      </c>
      <c r="N454" s="355" t="s">
        <v>3495</v>
      </c>
      <c r="O454" s="355" t="s">
        <v>3495</v>
      </c>
      <c r="P454" s="355" t="s">
        <v>3495</v>
      </c>
      <c r="Q454" s="355" t="s">
        <v>3496</v>
      </c>
      <c r="R454" s="355" t="s">
        <v>3496</v>
      </c>
      <c r="S454" s="355" t="s">
        <v>3496</v>
      </c>
      <c r="T454" s="266">
        <v>0</v>
      </c>
      <c r="U454" s="266" t="s">
        <v>3497</v>
      </c>
    </row>
    <row r="455" spans="1:21" x14ac:dyDescent="0.25">
      <c r="A455" s="49">
        <v>31026001</v>
      </c>
      <c r="B455" s="49" t="s">
        <v>540</v>
      </c>
      <c r="C455" s="49">
        <v>0</v>
      </c>
      <c r="D455" s="49">
        <v>0</v>
      </c>
      <c r="E455" s="354" t="s">
        <v>3494</v>
      </c>
      <c r="F455" s="354" t="s">
        <v>3498</v>
      </c>
      <c r="G455" s="355" t="s">
        <v>3499</v>
      </c>
      <c r="H455" s="355" t="s">
        <v>3495</v>
      </c>
      <c r="I455" s="355" t="s">
        <v>3495</v>
      </c>
      <c r="J455" s="355" t="s">
        <v>3495</v>
      </c>
      <c r="K455" s="355" t="s">
        <v>3495</v>
      </c>
      <c r="L455" s="355" t="s">
        <v>3495</v>
      </c>
      <c r="M455" s="355" t="s">
        <v>3495</v>
      </c>
      <c r="N455" s="355" t="s">
        <v>3495</v>
      </c>
      <c r="O455" s="355" t="s">
        <v>3495</v>
      </c>
      <c r="P455" s="355" t="s">
        <v>3495</v>
      </c>
      <c r="Q455" s="355" t="s">
        <v>3496</v>
      </c>
      <c r="R455" s="355" t="s">
        <v>3496</v>
      </c>
      <c r="S455" s="355" t="s">
        <v>3496</v>
      </c>
      <c r="T455" s="266">
        <v>0</v>
      </c>
      <c r="U455" s="266" t="s">
        <v>3497</v>
      </c>
    </row>
    <row r="456" spans="1:21" x14ac:dyDescent="0.25">
      <c r="A456" s="49">
        <v>31027001</v>
      </c>
      <c r="B456" s="49" t="s">
        <v>541</v>
      </c>
      <c r="C456" s="49">
        <v>0</v>
      </c>
      <c r="D456" s="49">
        <v>0</v>
      </c>
      <c r="E456" s="354" t="s">
        <v>3494</v>
      </c>
      <c r="F456" s="354" t="s">
        <v>3498</v>
      </c>
      <c r="G456" s="355" t="s">
        <v>3499</v>
      </c>
      <c r="H456" s="355" t="s">
        <v>3495</v>
      </c>
      <c r="I456" s="355" t="s">
        <v>3495</v>
      </c>
      <c r="J456" s="355" t="s">
        <v>3495</v>
      </c>
      <c r="K456" s="355" t="s">
        <v>3495</v>
      </c>
      <c r="L456" s="355" t="s">
        <v>3495</v>
      </c>
      <c r="M456" s="355" t="s">
        <v>3495</v>
      </c>
      <c r="N456" s="355" t="s">
        <v>3495</v>
      </c>
      <c r="O456" s="355" t="s">
        <v>3495</v>
      </c>
      <c r="P456" s="355" t="s">
        <v>3495</v>
      </c>
      <c r="Q456" s="355" t="s">
        <v>3496</v>
      </c>
      <c r="R456" s="355" t="s">
        <v>3496</v>
      </c>
      <c r="S456" s="355" t="s">
        <v>3496</v>
      </c>
      <c r="T456" s="266">
        <v>0</v>
      </c>
      <c r="U456" s="266" t="s">
        <v>3497</v>
      </c>
    </row>
    <row r="457" spans="1:21" x14ac:dyDescent="0.25">
      <c r="A457" s="49">
        <v>31028001</v>
      </c>
      <c r="B457" s="49" t="s">
        <v>542</v>
      </c>
      <c r="C457" s="49">
        <v>0</v>
      </c>
      <c r="D457" s="49">
        <v>0</v>
      </c>
      <c r="E457" s="354" t="s">
        <v>3494</v>
      </c>
      <c r="F457" s="354" t="s">
        <v>3498</v>
      </c>
      <c r="G457" s="355" t="s">
        <v>3499</v>
      </c>
      <c r="H457" s="355" t="s">
        <v>3495</v>
      </c>
      <c r="I457" s="355" t="s">
        <v>3495</v>
      </c>
      <c r="J457" s="355" t="s">
        <v>3495</v>
      </c>
      <c r="K457" s="355" t="s">
        <v>3495</v>
      </c>
      <c r="L457" s="355" t="s">
        <v>3495</v>
      </c>
      <c r="M457" s="355" t="s">
        <v>3495</v>
      </c>
      <c r="N457" s="355" t="s">
        <v>3495</v>
      </c>
      <c r="O457" s="355" t="s">
        <v>3495</v>
      </c>
      <c r="P457" s="355" t="s">
        <v>3495</v>
      </c>
      <c r="Q457" s="355" t="s">
        <v>3496</v>
      </c>
      <c r="R457" s="355" t="s">
        <v>3496</v>
      </c>
      <c r="S457" s="355" t="s">
        <v>3496</v>
      </c>
      <c r="T457" s="266">
        <v>0</v>
      </c>
      <c r="U457" s="266" t="s">
        <v>3497</v>
      </c>
    </row>
    <row r="458" spans="1:21" x14ac:dyDescent="0.25">
      <c r="A458" s="49">
        <v>31029001</v>
      </c>
      <c r="B458" s="49" t="s">
        <v>543</v>
      </c>
      <c r="C458" s="49">
        <v>0</v>
      </c>
      <c r="D458" s="49">
        <v>0</v>
      </c>
      <c r="E458" s="354" t="s">
        <v>3494</v>
      </c>
      <c r="F458" s="354" t="s">
        <v>3498</v>
      </c>
      <c r="G458" s="355" t="s">
        <v>3499</v>
      </c>
      <c r="H458" s="355" t="s">
        <v>3495</v>
      </c>
      <c r="I458" s="355" t="s">
        <v>3495</v>
      </c>
      <c r="J458" s="355" t="s">
        <v>3495</v>
      </c>
      <c r="K458" s="355" t="s">
        <v>3495</v>
      </c>
      <c r="L458" s="355" t="s">
        <v>3495</v>
      </c>
      <c r="M458" s="355" t="s">
        <v>3495</v>
      </c>
      <c r="N458" s="355" t="s">
        <v>3495</v>
      </c>
      <c r="O458" s="355" t="s">
        <v>3495</v>
      </c>
      <c r="P458" s="355" t="s">
        <v>3495</v>
      </c>
      <c r="Q458" s="355" t="s">
        <v>3496</v>
      </c>
      <c r="R458" s="355" t="s">
        <v>3496</v>
      </c>
      <c r="S458" s="355" t="s">
        <v>3496</v>
      </c>
      <c r="T458" s="266">
        <v>0</v>
      </c>
      <c r="U458" s="266" t="s">
        <v>3497</v>
      </c>
    </row>
    <row r="459" spans="1:21" x14ac:dyDescent="0.25">
      <c r="A459" s="49">
        <v>31030000</v>
      </c>
      <c r="B459" s="49" t="s">
        <v>544</v>
      </c>
      <c r="C459" s="49">
        <v>0</v>
      </c>
      <c r="D459" s="49">
        <v>0</v>
      </c>
      <c r="E459" s="354" t="s">
        <v>3494</v>
      </c>
      <c r="F459" s="354" t="s">
        <v>3498</v>
      </c>
      <c r="G459" s="355" t="s">
        <v>3499</v>
      </c>
      <c r="H459" s="355" t="s">
        <v>3495</v>
      </c>
      <c r="I459" s="355" t="s">
        <v>3495</v>
      </c>
      <c r="J459" s="355" t="s">
        <v>3495</v>
      </c>
      <c r="K459" s="355" t="s">
        <v>3495</v>
      </c>
      <c r="L459" s="355" t="s">
        <v>3495</v>
      </c>
      <c r="M459" s="355" t="s">
        <v>3495</v>
      </c>
      <c r="N459" s="355" t="s">
        <v>3495</v>
      </c>
      <c r="O459" s="355" t="s">
        <v>3495</v>
      </c>
      <c r="P459" s="355" t="s">
        <v>3495</v>
      </c>
      <c r="Q459" s="355" t="s">
        <v>3496</v>
      </c>
      <c r="R459" s="355" t="s">
        <v>3496</v>
      </c>
      <c r="S459" s="355" t="s">
        <v>3496</v>
      </c>
      <c r="T459" s="266">
        <v>0</v>
      </c>
      <c r="U459" s="266" t="s">
        <v>3497</v>
      </c>
    </row>
    <row r="460" spans="1:21" x14ac:dyDescent="0.25">
      <c r="A460" s="49">
        <v>31031000</v>
      </c>
      <c r="B460" s="49" t="s">
        <v>545</v>
      </c>
      <c r="C460" s="49">
        <v>0</v>
      </c>
      <c r="D460" s="49">
        <v>0</v>
      </c>
      <c r="E460" s="354" t="s">
        <v>3494</v>
      </c>
      <c r="F460" s="354" t="s">
        <v>3498</v>
      </c>
      <c r="G460" s="355" t="s">
        <v>3499</v>
      </c>
      <c r="H460" s="355" t="s">
        <v>3495</v>
      </c>
      <c r="I460" s="355" t="s">
        <v>3495</v>
      </c>
      <c r="J460" s="355" t="s">
        <v>3495</v>
      </c>
      <c r="K460" s="355" t="s">
        <v>3495</v>
      </c>
      <c r="L460" s="355" t="s">
        <v>3495</v>
      </c>
      <c r="M460" s="355" t="s">
        <v>3495</v>
      </c>
      <c r="N460" s="355" t="s">
        <v>3495</v>
      </c>
      <c r="O460" s="355" t="s">
        <v>3495</v>
      </c>
      <c r="P460" s="355" t="s">
        <v>3495</v>
      </c>
      <c r="Q460" s="355" t="s">
        <v>3496</v>
      </c>
      <c r="R460" s="355" t="s">
        <v>3496</v>
      </c>
      <c r="S460" s="355" t="s">
        <v>3496</v>
      </c>
      <c r="T460" s="266">
        <v>0</v>
      </c>
      <c r="U460" s="266" t="s">
        <v>3497</v>
      </c>
    </row>
    <row r="461" spans="1:21" x14ac:dyDescent="0.25">
      <c r="A461" s="49">
        <v>31032001</v>
      </c>
      <c r="B461" s="49" t="s">
        <v>546</v>
      </c>
      <c r="C461" s="49">
        <v>0</v>
      </c>
      <c r="D461" s="49">
        <v>0</v>
      </c>
      <c r="E461" s="354" t="s">
        <v>3494</v>
      </c>
      <c r="F461" s="354" t="s">
        <v>3498</v>
      </c>
      <c r="G461" s="355" t="s">
        <v>3499</v>
      </c>
      <c r="H461" s="355" t="s">
        <v>3495</v>
      </c>
      <c r="I461" s="355" t="s">
        <v>3495</v>
      </c>
      <c r="J461" s="355" t="s">
        <v>3495</v>
      </c>
      <c r="K461" s="355" t="s">
        <v>3495</v>
      </c>
      <c r="L461" s="355" t="s">
        <v>3495</v>
      </c>
      <c r="M461" s="355" t="s">
        <v>3495</v>
      </c>
      <c r="N461" s="355" t="s">
        <v>3495</v>
      </c>
      <c r="O461" s="355" t="s">
        <v>3495</v>
      </c>
      <c r="P461" s="355" t="s">
        <v>3495</v>
      </c>
      <c r="Q461" s="355" t="s">
        <v>3496</v>
      </c>
      <c r="R461" s="355" t="s">
        <v>3496</v>
      </c>
      <c r="S461" s="355" t="s">
        <v>3496</v>
      </c>
      <c r="T461" s="266">
        <v>0</v>
      </c>
      <c r="U461" s="266" t="s">
        <v>3497</v>
      </c>
    </row>
    <row r="462" spans="1:21" x14ac:dyDescent="0.25">
      <c r="A462" s="49">
        <v>31033001</v>
      </c>
      <c r="B462" s="49" t="s">
        <v>547</v>
      </c>
      <c r="C462" s="49">
        <v>0</v>
      </c>
      <c r="D462" s="49">
        <v>0</v>
      </c>
      <c r="E462" s="354" t="s">
        <v>3494</v>
      </c>
      <c r="F462" s="354" t="s">
        <v>3498</v>
      </c>
      <c r="G462" s="355" t="s">
        <v>3499</v>
      </c>
      <c r="H462" s="355" t="s">
        <v>3495</v>
      </c>
      <c r="I462" s="355" t="s">
        <v>3495</v>
      </c>
      <c r="J462" s="355" t="s">
        <v>3495</v>
      </c>
      <c r="K462" s="355" t="s">
        <v>3495</v>
      </c>
      <c r="L462" s="355" t="s">
        <v>3495</v>
      </c>
      <c r="M462" s="355" t="s">
        <v>3495</v>
      </c>
      <c r="N462" s="355" t="s">
        <v>3495</v>
      </c>
      <c r="O462" s="355" t="s">
        <v>3495</v>
      </c>
      <c r="P462" s="355" t="s">
        <v>3495</v>
      </c>
      <c r="Q462" s="355" t="s">
        <v>3496</v>
      </c>
      <c r="R462" s="355" t="s">
        <v>3496</v>
      </c>
      <c r="S462" s="355" t="s">
        <v>3496</v>
      </c>
      <c r="T462" s="266">
        <v>0</v>
      </c>
      <c r="U462" s="266" t="s">
        <v>3497</v>
      </c>
    </row>
    <row r="463" spans="1:21" x14ac:dyDescent="0.25">
      <c r="A463" s="49">
        <v>31034000</v>
      </c>
      <c r="B463" s="49" t="s">
        <v>548</v>
      </c>
      <c r="C463" s="49">
        <v>0</v>
      </c>
      <c r="D463" s="49">
        <v>0</v>
      </c>
      <c r="E463" s="354" t="s">
        <v>3494</v>
      </c>
      <c r="F463" s="354" t="s">
        <v>3498</v>
      </c>
      <c r="G463" s="355" t="s">
        <v>3499</v>
      </c>
      <c r="H463" s="355" t="s">
        <v>3495</v>
      </c>
      <c r="I463" s="355" t="s">
        <v>3495</v>
      </c>
      <c r="J463" s="355" t="s">
        <v>3495</v>
      </c>
      <c r="K463" s="355" t="s">
        <v>3495</v>
      </c>
      <c r="L463" s="355" t="s">
        <v>3495</v>
      </c>
      <c r="M463" s="355" t="s">
        <v>3495</v>
      </c>
      <c r="N463" s="355" t="s">
        <v>3495</v>
      </c>
      <c r="O463" s="355" t="s">
        <v>3495</v>
      </c>
      <c r="P463" s="355" t="s">
        <v>3495</v>
      </c>
      <c r="Q463" s="355" t="s">
        <v>3496</v>
      </c>
      <c r="R463" s="355" t="s">
        <v>3496</v>
      </c>
      <c r="S463" s="355" t="s">
        <v>3496</v>
      </c>
      <c r="T463" s="266">
        <v>0</v>
      </c>
      <c r="U463" s="266" t="s">
        <v>3497</v>
      </c>
    </row>
    <row r="464" spans="1:21" x14ac:dyDescent="0.25">
      <c r="A464" s="49">
        <v>31036001</v>
      </c>
      <c r="B464" s="49" t="s">
        <v>549</v>
      </c>
      <c r="C464" s="49">
        <v>0</v>
      </c>
      <c r="D464" s="49">
        <v>0</v>
      </c>
      <c r="E464" s="354" t="s">
        <v>3494</v>
      </c>
      <c r="F464" s="354" t="s">
        <v>3498</v>
      </c>
      <c r="G464" s="355" t="s">
        <v>3499</v>
      </c>
      <c r="H464" s="355" t="s">
        <v>3495</v>
      </c>
      <c r="I464" s="355" t="s">
        <v>3495</v>
      </c>
      <c r="J464" s="355" t="s">
        <v>3495</v>
      </c>
      <c r="K464" s="355" t="s">
        <v>3495</v>
      </c>
      <c r="L464" s="355" t="s">
        <v>3495</v>
      </c>
      <c r="M464" s="355" t="s">
        <v>3495</v>
      </c>
      <c r="N464" s="355" t="s">
        <v>3495</v>
      </c>
      <c r="O464" s="355" t="s">
        <v>3495</v>
      </c>
      <c r="P464" s="355" t="s">
        <v>3495</v>
      </c>
      <c r="Q464" s="355" t="s">
        <v>3496</v>
      </c>
      <c r="R464" s="355" t="s">
        <v>3496</v>
      </c>
      <c r="S464" s="355" t="s">
        <v>3496</v>
      </c>
      <c r="T464" s="266">
        <v>0</v>
      </c>
      <c r="U464" s="266" t="s">
        <v>3497</v>
      </c>
    </row>
    <row r="465" spans="1:21" x14ac:dyDescent="0.25">
      <c r="A465" s="49">
        <v>31036002</v>
      </c>
      <c r="B465" s="49" t="s">
        <v>550</v>
      </c>
      <c r="C465" s="49">
        <v>0</v>
      </c>
      <c r="D465" s="49">
        <v>0</v>
      </c>
      <c r="E465" s="354" t="s">
        <v>3494</v>
      </c>
      <c r="F465" s="354" t="s">
        <v>3498</v>
      </c>
      <c r="G465" s="355" t="s">
        <v>3499</v>
      </c>
      <c r="H465" s="355" t="s">
        <v>3495</v>
      </c>
      <c r="I465" s="355" t="s">
        <v>3495</v>
      </c>
      <c r="J465" s="355" t="s">
        <v>3495</v>
      </c>
      <c r="K465" s="355" t="s">
        <v>3495</v>
      </c>
      <c r="L465" s="355" t="s">
        <v>3495</v>
      </c>
      <c r="M465" s="355" t="s">
        <v>3495</v>
      </c>
      <c r="N465" s="355" t="s">
        <v>3495</v>
      </c>
      <c r="O465" s="355" t="s">
        <v>3495</v>
      </c>
      <c r="P465" s="355" t="s">
        <v>3495</v>
      </c>
      <c r="Q465" s="355" t="s">
        <v>3496</v>
      </c>
      <c r="R465" s="355" t="s">
        <v>3496</v>
      </c>
      <c r="S465" s="355" t="s">
        <v>3496</v>
      </c>
      <c r="T465" s="266">
        <v>0</v>
      </c>
      <c r="U465" s="266" t="s">
        <v>3497</v>
      </c>
    </row>
    <row r="466" spans="1:21" x14ac:dyDescent="0.25">
      <c r="A466" s="49">
        <v>31037000</v>
      </c>
      <c r="B466" s="49" t="s">
        <v>551</v>
      </c>
      <c r="C466" s="49">
        <v>0</v>
      </c>
      <c r="D466" s="49">
        <v>0</v>
      </c>
      <c r="E466" s="354" t="s">
        <v>3494</v>
      </c>
      <c r="F466" s="354" t="s">
        <v>3498</v>
      </c>
      <c r="G466" s="355" t="s">
        <v>3499</v>
      </c>
      <c r="H466" s="355" t="s">
        <v>3495</v>
      </c>
      <c r="I466" s="355" t="s">
        <v>3495</v>
      </c>
      <c r="J466" s="355" t="s">
        <v>3495</v>
      </c>
      <c r="K466" s="355" t="s">
        <v>3495</v>
      </c>
      <c r="L466" s="355" t="s">
        <v>3495</v>
      </c>
      <c r="M466" s="355" t="s">
        <v>3495</v>
      </c>
      <c r="N466" s="355" t="s">
        <v>3495</v>
      </c>
      <c r="O466" s="355" t="s">
        <v>3495</v>
      </c>
      <c r="P466" s="355" t="s">
        <v>3495</v>
      </c>
      <c r="Q466" s="355" t="s">
        <v>3496</v>
      </c>
      <c r="R466" s="355" t="s">
        <v>3496</v>
      </c>
      <c r="S466" s="355" t="s">
        <v>3496</v>
      </c>
      <c r="T466" s="266">
        <v>0</v>
      </c>
      <c r="U466" s="266" t="s">
        <v>3497</v>
      </c>
    </row>
    <row r="467" spans="1:21" x14ac:dyDescent="0.25">
      <c r="A467" s="49">
        <v>31038000</v>
      </c>
      <c r="B467" s="49" t="s">
        <v>552</v>
      </c>
      <c r="C467" s="49">
        <v>0</v>
      </c>
      <c r="D467" s="49">
        <v>0</v>
      </c>
      <c r="E467" s="354" t="s">
        <v>3494</v>
      </c>
      <c r="F467" s="354" t="s">
        <v>3498</v>
      </c>
      <c r="G467" s="355" t="s">
        <v>3499</v>
      </c>
      <c r="H467" s="355" t="s">
        <v>3495</v>
      </c>
      <c r="I467" s="355" t="s">
        <v>3495</v>
      </c>
      <c r="J467" s="355" t="s">
        <v>3495</v>
      </c>
      <c r="K467" s="355" t="s">
        <v>3495</v>
      </c>
      <c r="L467" s="355" t="s">
        <v>3495</v>
      </c>
      <c r="M467" s="355" t="s">
        <v>3495</v>
      </c>
      <c r="N467" s="355" t="s">
        <v>3495</v>
      </c>
      <c r="O467" s="355" t="s">
        <v>3495</v>
      </c>
      <c r="P467" s="355" t="s">
        <v>3495</v>
      </c>
      <c r="Q467" s="355" t="s">
        <v>3496</v>
      </c>
      <c r="R467" s="355" t="s">
        <v>3496</v>
      </c>
      <c r="S467" s="355" t="s">
        <v>3496</v>
      </c>
      <c r="T467" s="266">
        <v>0</v>
      </c>
      <c r="U467" s="266" t="s">
        <v>3497</v>
      </c>
    </row>
    <row r="468" spans="1:21" x14ac:dyDescent="0.25">
      <c r="A468" s="49">
        <v>31047001</v>
      </c>
      <c r="B468" s="49" t="s">
        <v>553</v>
      </c>
      <c r="C468" s="49">
        <v>0</v>
      </c>
      <c r="D468" s="49">
        <v>0</v>
      </c>
      <c r="E468" s="354" t="s">
        <v>3494</v>
      </c>
      <c r="F468" s="354" t="s">
        <v>3498</v>
      </c>
      <c r="G468" s="355" t="s">
        <v>3499</v>
      </c>
      <c r="H468" s="355" t="s">
        <v>3495</v>
      </c>
      <c r="I468" s="355" t="s">
        <v>3495</v>
      </c>
      <c r="J468" s="355" t="s">
        <v>3495</v>
      </c>
      <c r="K468" s="355" t="s">
        <v>3495</v>
      </c>
      <c r="L468" s="355" t="s">
        <v>3495</v>
      </c>
      <c r="M468" s="355" t="s">
        <v>3495</v>
      </c>
      <c r="N468" s="355" t="s">
        <v>3495</v>
      </c>
      <c r="O468" s="355" t="s">
        <v>3495</v>
      </c>
      <c r="P468" s="355" t="s">
        <v>3495</v>
      </c>
      <c r="Q468" s="355" t="s">
        <v>3496</v>
      </c>
      <c r="R468" s="355" t="s">
        <v>3496</v>
      </c>
      <c r="S468" s="355" t="s">
        <v>3496</v>
      </c>
      <c r="T468" s="266">
        <v>0</v>
      </c>
      <c r="U468" s="266" t="s">
        <v>3497</v>
      </c>
    </row>
    <row r="469" spans="1:21" x14ac:dyDescent="0.25">
      <c r="A469" s="49">
        <v>31066000</v>
      </c>
      <c r="B469" s="49" t="s">
        <v>551</v>
      </c>
      <c r="C469" s="49">
        <v>0</v>
      </c>
      <c r="D469" s="49">
        <v>0</v>
      </c>
      <c r="E469" s="354" t="s">
        <v>3494</v>
      </c>
      <c r="F469" s="354" t="s">
        <v>3498</v>
      </c>
      <c r="G469" s="355" t="s">
        <v>3499</v>
      </c>
      <c r="H469" s="355" t="s">
        <v>3495</v>
      </c>
      <c r="I469" s="355" t="s">
        <v>3495</v>
      </c>
      <c r="J469" s="355" t="s">
        <v>3495</v>
      </c>
      <c r="K469" s="355" t="s">
        <v>3495</v>
      </c>
      <c r="L469" s="355" t="s">
        <v>3495</v>
      </c>
      <c r="M469" s="355" t="s">
        <v>3495</v>
      </c>
      <c r="N469" s="355" t="s">
        <v>3495</v>
      </c>
      <c r="O469" s="355" t="s">
        <v>3495</v>
      </c>
      <c r="P469" s="355" t="s">
        <v>3495</v>
      </c>
      <c r="Q469" s="355" t="s">
        <v>3496</v>
      </c>
      <c r="R469" s="355" t="s">
        <v>3496</v>
      </c>
      <c r="S469" s="355" t="s">
        <v>3496</v>
      </c>
      <c r="T469" s="266">
        <v>0</v>
      </c>
      <c r="U469" s="266" t="s">
        <v>3497</v>
      </c>
    </row>
    <row r="470" spans="1:21" x14ac:dyDescent="0.25">
      <c r="A470" s="49">
        <v>31096001</v>
      </c>
      <c r="B470" s="49" t="s">
        <v>554</v>
      </c>
      <c r="C470" s="49">
        <v>0</v>
      </c>
      <c r="D470" s="49">
        <v>0</v>
      </c>
      <c r="E470" s="354" t="s">
        <v>3494</v>
      </c>
      <c r="F470" s="354" t="s">
        <v>3498</v>
      </c>
      <c r="G470" s="355" t="s">
        <v>3499</v>
      </c>
      <c r="H470" s="355" t="s">
        <v>3495</v>
      </c>
      <c r="I470" s="355" t="s">
        <v>3495</v>
      </c>
      <c r="J470" s="355" t="s">
        <v>3495</v>
      </c>
      <c r="K470" s="355" t="s">
        <v>3495</v>
      </c>
      <c r="L470" s="355" t="s">
        <v>3495</v>
      </c>
      <c r="M470" s="355" t="s">
        <v>3495</v>
      </c>
      <c r="N470" s="355" t="s">
        <v>3495</v>
      </c>
      <c r="O470" s="355" t="s">
        <v>3495</v>
      </c>
      <c r="P470" s="355" t="s">
        <v>3495</v>
      </c>
      <c r="Q470" s="355" t="s">
        <v>3496</v>
      </c>
      <c r="R470" s="355" t="s">
        <v>3496</v>
      </c>
      <c r="S470" s="355" t="s">
        <v>3496</v>
      </c>
      <c r="T470" s="266">
        <v>0</v>
      </c>
      <c r="U470" s="266" t="s">
        <v>3497</v>
      </c>
    </row>
    <row r="471" spans="1:21" x14ac:dyDescent="0.25">
      <c r="A471" s="49">
        <v>31189002</v>
      </c>
      <c r="B471" s="49" t="s">
        <v>555</v>
      </c>
      <c r="C471" s="49">
        <v>0</v>
      </c>
      <c r="D471" s="49">
        <v>0</v>
      </c>
      <c r="E471" s="354" t="s">
        <v>3494</v>
      </c>
      <c r="F471" s="354" t="s">
        <v>3498</v>
      </c>
      <c r="G471" s="355" t="s">
        <v>3499</v>
      </c>
      <c r="H471" s="355" t="s">
        <v>3495</v>
      </c>
      <c r="I471" s="355" t="s">
        <v>3495</v>
      </c>
      <c r="J471" s="355" t="s">
        <v>3495</v>
      </c>
      <c r="K471" s="355" t="s">
        <v>3495</v>
      </c>
      <c r="L471" s="355" t="s">
        <v>3495</v>
      </c>
      <c r="M471" s="355" t="s">
        <v>3495</v>
      </c>
      <c r="N471" s="355" t="s">
        <v>3495</v>
      </c>
      <c r="O471" s="355" t="s">
        <v>3495</v>
      </c>
      <c r="P471" s="355" t="s">
        <v>3495</v>
      </c>
      <c r="Q471" s="355" t="s">
        <v>3496</v>
      </c>
      <c r="R471" s="355" t="s">
        <v>3496</v>
      </c>
      <c r="S471" s="355" t="s">
        <v>3496</v>
      </c>
      <c r="T471" s="266">
        <v>0</v>
      </c>
      <c r="U471" s="266" t="s">
        <v>3497</v>
      </c>
    </row>
    <row r="472" spans="1:21" x14ac:dyDescent="0.25">
      <c r="A472" s="49">
        <v>31189003</v>
      </c>
      <c r="B472" s="49" t="s">
        <v>556</v>
      </c>
      <c r="C472" s="49">
        <v>0</v>
      </c>
      <c r="D472" s="49">
        <v>0</v>
      </c>
      <c r="E472" s="354" t="s">
        <v>3494</v>
      </c>
      <c r="F472" s="354" t="s">
        <v>3498</v>
      </c>
      <c r="G472" s="355" t="s">
        <v>3499</v>
      </c>
      <c r="H472" s="355" t="s">
        <v>3495</v>
      </c>
      <c r="I472" s="355" t="s">
        <v>3495</v>
      </c>
      <c r="J472" s="355" t="s">
        <v>3495</v>
      </c>
      <c r="K472" s="355" t="s">
        <v>3495</v>
      </c>
      <c r="L472" s="355" t="s">
        <v>3495</v>
      </c>
      <c r="M472" s="355" t="s">
        <v>3495</v>
      </c>
      <c r="N472" s="355" t="s">
        <v>3495</v>
      </c>
      <c r="O472" s="355" t="s">
        <v>3495</v>
      </c>
      <c r="P472" s="355" t="s">
        <v>3495</v>
      </c>
      <c r="Q472" s="355" t="s">
        <v>3496</v>
      </c>
      <c r="R472" s="355" t="s">
        <v>3496</v>
      </c>
      <c r="S472" s="355" t="s">
        <v>3496</v>
      </c>
      <c r="T472" s="266">
        <v>0</v>
      </c>
      <c r="U472" s="266" t="s">
        <v>3497</v>
      </c>
    </row>
    <row r="473" spans="1:21" x14ac:dyDescent="0.25">
      <c r="A473" s="49">
        <v>31189004</v>
      </c>
      <c r="B473" s="49" t="s">
        <v>557</v>
      </c>
      <c r="C473" s="49">
        <v>0</v>
      </c>
      <c r="D473" s="49">
        <v>0</v>
      </c>
      <c r="E473" s="354" t="s">
        <v>3494</v>
      </c>
      <c r="F473" s="354" t="s">
        <v>3498</v>
      </c>
      <c r="G473" s="355" t="s">
        <v>3499</v>
      </c>
      <c r="H473" s="355" t="s">
        <v>3495</v>
      </c>
      <c r="I473" s="355" t="s">
        <v>3495</v>
      </c>
      <c r="J473" s="355" t="s">
        <v>3495</v>
      </c>
      <c r="K473" s="355" t="s">
        <v>3495</v>
      </c>
      <c r="L473" s="355" t="s">
        <v>3495</v>
      </c>
      <c r="M473" s="355" t="s">
        <v>3495</v>
      </c>
      <c r="N473" s="355" t="s">
        <v>3495</v>
      </c>
      <c r="O473" s="355" t="s">
        <v>3495</v>
      </c>
      <c r="P473" s="355" t="s">
        <v>3495</v>
      </c>
      <c r="Q473" s="355" t="s">
        <v>3496</v>
      </c>
      <c r="R473" s="355" t="s">
        <v>3496</v>
      </c>
      <c r="S473" s="355" t="s">
        <v>3496</v>
      </c>
      <c r="T473" s="266">
        <v>0</v>
      </c>
      <c r="U473" s="266" t="s">
        <v>3497</v>
      </c>
    </row>
    <row r="474" spans="1:21" x14ac:dyDescent="0.25">
      <c r="A474" s="49">
        <v>31189006</v>
      </c>
      <c r="B474" s="49" t="s">
        <v>558</v>
      </c>
      <c r="C474" s="49">
        <v>0</v>
      </c>
      <c r="D474" s="49">
        <v>0</v>
      </c>
      <c r="E474" s="354" t="s">
        <v>3494</v>
      </c>
      <c r="F474" s="354" t="s">
        <v>3498</v>
      </c>
      <c r="G474" s="355" t="s">
        <v>3499</v>
      </c>
      <c r="H474" s="355" t="s">
        <v>3495</v>
      </c>
      <c r="I474" s="355" t="s">
        <v>3495</v>
      </c>
      <c r="J474" s="355" t="s">
        <v>3495</v>
      </c>
      <c r="K474" s="355" t="s">
        <v>3495</v>
      </c>
      <c r="L474" s="355" t="s">
        <v>3495</v>
      </c>
      <c r="M474" s="355" t="s">
        <v>3495</v>
      </c>
      <c r="N474" s="355" t="s">
        <v>3495</v>
      </c>
      <c r="O474" s="355" t="s">
        <v>3495</v>
      </c>
      <c r="P474" s="355" t="s">
        <v>3495</v>
      </c>
      <c r="Q474" s="355" t="s">
        <v>3496</v>
      </c>
      <c r="R474" s="355" t="s">
        <v>3496</v>
      </c>
      <c r="S474" s="355" t="s">
        <v>3496</v>
      </c>
      <c r="T474" s="266">
        <v>0</v>
      </c>
      <c r="U474" s="266" t="s">
        <v>3497</v>
      </c>
    </row>
    <row r="475" spans="1:21" x14ac:dyDescent="0.25">
      <c r="A475" s="49">
        <v>31189008</v>
      </c>
      <c r="B475" s="49" t="s">
        <v>559</v>
      </c>
      <c r="C475" s="49">
        <v>0</v>
      </c>
      <c r="D475" s="49">
        <v>0</v>
      </c>
      <c r="E475" s="354" t="s">
        <v>3494</v>
      </c>
      <c r="F475" s="354" t="s">
        <v>3498</v>
      </c>
      <c r="G475" s="355" t="s">
        <v>3499</v>
      </c>
      <c r="H475" s="355" t="s">
        <v>3495</v>
      </c>
      <c r="I475" s="355" t="s">
        <v>3495</v>
      </c>
      <c r="J475" s="355" t="s">
        <v>3495</v>
      </c>
      <c r="K475" s="355" t="s">
        <v>3495</v>
      </c>
      <c r="L475" s="355" t="s">
        <v>3495</v>
      </c>
      <c r="M475" s="355" t="s">
        <v>3495</v>
      </c>
      <c r="N475" s="355" t="s">
        <v>3495</v>
      </c>
      <c r="O475" s="355" t="s">
        <v>3495</v>
      </c>
      <c r="P475" s="355" t="s">
        <v>3495</v>
      </c>
      <c r="Q475" s="355" t="s">
        <v>3496</v>
      </c>
      <c r="R475" s="355" t="s">
        <v>3496</v>
      </c>
      <c r="S475" s="355" t="s">
        <v>3496</v>
      </c>
      <c r="T475" s="266">
        <v>0</v>
      </c>
      <c r="U475" s="266" t="s">
        <v>3497</v>
      </c>
    </row>
    <row r="476" spans="1:21" x14ac:dyDescent="0.25">
      <c r="A476" s="49">
        <v>31189022</v>
      </c>
      <c r="B476" s="49" t="s">
        <v>560</v>
      </c>
      <c r="C476" s="49">
        <v>0</v>
      </c>
      <c r="D476" s="49">
        <v>0</v>
      </c>
      <c r="E476" s="354" t="s">
        <v>3494</v>
      </c>
      <c r="F476" s="354" t="s">
        <v>3498</v>
      </c>
      <c r="G476" s="355" t="s">
        <v>3499</v>
      </c>
      <c r="H476" s="355" t="s">
        <v>3495</v>
      </c>
      <c r="I476" s="355" t="s">
        <v>3495</v>
      </c>
      <c r="J476" s="355" t="s">
        <v>3495</v>
      </c>
      <c r="K476" s="355" t="s">
        <v>3495</v>
      </c>
      <c r="L476" s="355" t="s">
        <v>3495</v>
      </c>
      <c r="M476" s="355" t="s">
        <v>3495</v>
      </c>
      <c r="N476" s="355" t="s">
        <v>3495</v>
      </c>
      <c r="O476" s="355" t="s">
        <v>3495</v>
      </c>
      <c r="P476" s="355" t="s">
        <v>3495</v>
      </c>
      <c r="Q476" s="355" t="s">
        <v>3496</v>
      </c>
      <c r="R476" s="355" t="s">
        <v>3496</v>
      </c>
      <c r="S476" s="355" t="s">
        <v>3496</v>
      </c>
      <c r="T476" s="266">
        <v>0</v>
      </c>
      <c r="U476" s="266" t="s">
        <v>3497</v>
      </c>
    </row>
    <row r="477" spans="1:21" x14ac:dyDescent="0.25">
      <c r="A477" s="49">
        <v>31839000</v>
      </c>
      <c r="B477" s="49" t="s">
        <v>561</v>
      </c>
      <c r="C477" s="49">
        <v>0</v>
      </c>
      <c r="D477" s="49">
        <v>0</v>
      </c>
      <c r="E477" s="354" t="s">
        <v>3494</v>
      </c>
      <c r="F477" s="354" t="s">
        <v>3498</v>
      </c>
      <c r="G477" s="355" t="s">
        <v>3499</v>
      </c>
      <c r="H477" s="355" t="s">
        <v>3495</v>
      </c>
      <c r="I477" s="355" t="s">
        <v>3495</v>
      </c>
      <c r="J477" s="355" t="s">
        <v>3495</v>
      </c>
      <c r="K477" s="355" t="s">
        <v>3495</v>
      </c>
      <c r="L477" s="355" t="s">
        <v>3495</v>
      </c>
      <c r="M477" s="355" t="s">
        <v>3495</v>
      </c>
      <c r="N477" s="355" t="s">
        <v>3495</v>
      </c>
      <c r="O477" s="355" t="s">
        <v>3495</v>
      </c>
      <c r="P477" s="355" t="s">
        <v>3495</v>
      </c>
      <c r="Q477" s="355" t="s">
        <v>3496</v>
      </c>
      <c r="R477" s="355" t="s">
        <v>3496</v>
      </c>
      <c r="S477" s="355" t="s">
        <v>3496</v>
      </c>
      <c r="T477" s="266">
        <v>0</v>
      </c>
      <c r="U477" s="266" t="s">
        <v>3497</v>
      </c>
    </row>
    <row r="478" spans="1:21" x14ac:dyDescent="0.25">
      <c r="A478" s="49">
        <v>31842001</v>
      </c>
      <c r="B478" s="49" t="s">
        <v>562</v>
      </c>
      <c r="C478" s="49">
        <v>0</v>
      </c>
      <c r="D478" s="49">
        <v>0</v>
      </c>
      <c r="E478" s="354" t="s">
        <v>3494</v>
      </c>
      <c r="F478" s="354" t="s">
        <v>3498</v>
      </c>
      <c r="G478" s="355" t="s">
        <v>3499</v>
      </c>
      <c r="H478" s="355" t="s">
        <v>3495</v>
      </c>
      <c r="I478" s="355" t="s">
        <v>3495</v>
      </c>
      <c r="J478" s="355" t="s">
        <v>3495</v>
      </c>
      <c r="K478" s="355" t="s">
        <v>3495</v>
      </c>
      <c r="L478" s="355" t="s">
        <v>3495</v>
      </c>
      <c r="M478" s="355" t="s">
        <v>3495</v>
      </c>
      <c r="N478" s="355" t="s">
        <v>3495</v>
      </c>
      <c r="O478" s="355" t="s">
        <v>3495</v>
      </c>
      <c r="P478" s="355" t="s">
        <v>3495</v>
      </c>
      <c r="Q478" s="355" t="s">
        <v>3496</v>
      </c>
      <c r="R478" s="355" t="s">
        <v>3496</v>
      </c>
      <c r="S478" s="355" t="s">
        <v>3496</v>
      </c>
      <c r="T478" s="266">
        <v>0</v>
      </c>
      <c r="U478" s="266" t="s">
        <v>3497</v>
      </c>
    </row>
    <row r="479" spans="1:21" x14ac:dyDescent="0.25">
      <c r="A479" s="49">
        <v>31842002</v>
      </c>
      <c r="B479" s="49" t="s">
        <v>563</v>
      </c>
      <c r="C479" s="49">
        <v>0</v>
      </c>
      <c r="D479" s="49">
        <v>0</v>
      </c>
      <c r="E479" s="354" t="s">
        <v>3494</v>
      </c>
      <c r="F479" s="354" t="s">
        <v>3498</v>
      </c>
      <c r="G479" s="355" t="s">
        <v>3499</v>
      </c>
      <c r="H479" s="355" t="s">
        <v>3495</v>
      </c>
      <c r="I479" s="355" t="s">
        <v>3495</v>
      </c>
      <c r="J479" s="355" t="s">
        <v>3495</v>
      </c>
      <c r="K479" s="355" t="s">
        <v>3495</v>
      </c>
      <c r="L479" s="355" t="s">
        <v>3495</v>
      </c>
      <c r="M479" s="355" t="s">
        <v>3495</v>
      </c>
      <c r="N479" s="355" t="s">
        <v>3495</v>
      </c>
      <c r="O479" s="355" t="s">
        <v>3495</v>
      </c>
      <c r="P479" s="355" t="s">
        <v>3495</v>
      </c>
      <c r="Q479" s="355" t="s">
        <v>3496</v>
      </c>
      <c r="R479" s="355" t="s">
        <v>3496</v>
      </c>
      <c r="S479" s="355" t="s">
        <v>3496</v>
      </c>
      <c r="T479" s="266">
        <v>0</v>
      </c>
      <c r="U479" s="266" t="s">
        <v>3497</v>
      </c>
    </row>
    <row r="480" spans="1:21" x14ac:dyDescent="0.25">
      <c r="A480" s="49">
        <v>31842003</v>
      </c>
      <c r="B480" s="49" t="s">
        <v>564</v>
      </c>
      <c r="C480" s="49">
        <v>0</v>
      </c>
      <c r="D480" s="49">
        <v>0</v>
      </c>
      <c r="E480" s="354" t="s">
        <v>3494</v>
      </c>
      <c r="F480" s="354" t="s">
        <v>3498</v>
      </c>
      <c r="G480" s="355" t="s">
        <v>3499</v>
      </c>
      <c r="H480" s="355" t="s">
        <v>3495</v>
      </c>
      <c r="I480" s="355" t="s">
        <v>3495</v>
      </c>
      <c r="J480" s="355" t="s">
        <v>3495</v>
      </c>
      <c r="K480" s="355" t="s">
        <v>3495</v>
      </c>
      <c r="L480" s="355" t="s">
        <v>3495</v>
      </c>
      <c r="M480" s="355" t="s">
        <v>3495</v>
      </c>
      <c r="N480" s="355" t="s">
        <v>3495</v>
      </c>
      <c r="O480" s="355" t="s">
        <v>3495</v>
      </c>
      <c r="P480" s="355" t="s">
        <v>3495</v>
      </c>
      <c r="Q480" s="355" t="s">
        <v>3496</v>
      </c>
      <c r="R480" s="355" t="s">
        <v>3496</v>
      </c>
      <c r="S480" s="355" t="s">
        <v>3496</v>
      </c>
      <c r="T480" s="266">
        <v>0</v>
      </c>
      <c r="U480" s="266" t="s">
        <v>3497</v>
      </c>
    </row>
    <row r="481" spans="1:21" x14ac:dyDescent="0.25">
      <c r="A481" s="49">
        <v>31842004</v>
      </c>
      <c r="B481" s="49" t="s">
        <v>565</v>
      </c>
      <c r="C481" s="49">
        <v>0</v>
      </c>
      <c r="D481" s="49">
        <v>0</v>
      </c>
      <c r="E481" s="354" t="s">
        <v>3494</v>
      </c>
      <c r="F481" s="354" t="s">
        <v>3498</v>
      </c>
      <c r="G481" s="355" t="s">
        <v>3499</v>
      </c>
      <c r="H481" s="355" t="s">
        <v>3495</v>
      </c>
      <c r="I481" s="355" t="s">
        <v>3495</v>
      </c>
      <c r="J481" s="355" t="s">
        <v>3495</v>
      </c>
      <c r="K481" s="355" t="s">
        <v>3495</v>
      </c>
      <c r="L481" s="355" t="s">
        <v>3495</v>
      </c>
      <c r="M481" s="355" t="s">
        <v>3495</v>
      </c>
      <c r="N481" s="355" t="s">
        <v>3495</v>
      </c>
      <c r="O481" s="355" t="s">
        <v>3495</v>
      </c>
      <c r="P481" s="355" t="s">
        <v>3495</v>
      </c>
      <c r="Q481" s="355" t="s">
        <v>3496</v>
      </c>
      <c r="R481" s="355" t="s">
        <v>3496</v>
      </c>
      <c r="S481" s="355" t="s">
        <v>3496</v>
      </c>
      <c r="T481" s="266">
        <v>0</v>
      </c>
      <c r="U481" s="266" t="s">
        <v>3497</v>
      </c>
    </row>
    <row r="482" spans="1:21" x14ac:dyDescent="0.25">
      <c r="A482" s="49">
        <v>31842006</v>
      </c>
      <c r="B482" s="49" t="s">
        <v>566</v>
      </c>
      <c r="C482" s="49">
        <v>0</v>
      </c>
      <c r="D482" s="49">
        <v>0</v>
      </c>
      <c r="E482" s="354" t="s">
        <v>3494</v>
      </c>
      <c r="F482" s="354" t="s">
        <v>3498</v>
      </c>
      <c r="G482" s="355" t="s">
        <v>3499</v>
      </c>
      <c r="H482" s="355" t="s">
        <v>3495</v>
      </c>
      <c r="I482" s="355" t="s">
        <v>3495</v>
      </c>
      <c r="J482" s="355" t="s">
        <v>3495</v>
      </c>
      <c r="K482" s="355" t="s">
        <v>3495</v>
      </c>
      <c r="L482" s="355" t="s">
        <v>3495</v>
      </c>
      <c r="M482" s="355" t="s">
        <v>3495</v>
      </c>
      <c r="N482" s="355" t="s">
        <v>3495</v>
      </c>
      <c r="O482" s="355" t="s">
        <v>3495</v>
      </c>
      <c r="P482" s="355" t="s">
        <v>3495</v>
      </c>
      <c r="Q482" s="355" t="s">
        <v>3496</v>
      </c>
      <c r="R482" s="355" t="s">
        <v>3496</v>
      </c>
      <c r="S482" s="355" t="s">
        <v>3496</v>
      </c>
      <c r="T482" s="266">
        <v>0</v>
      </c>
      <c r="U482" s="266" t="s">
        <v>3497</v>
      </c>
    </row>
    <row r="483" spans="1:21" x14ac:dyDescent="0.25">
      <c r="A483" s="49">
        <v>31843002</v>
      </c>
      <c r="B483" s="49" t="s">
        <v>567</v>
      </c>
      <c r="C483" s="49">
        <v>0</v>
      </c>
      <c r="D483" s="49">
        <v>0</v>
      </c>
      <c r="E483" s="354" t="s">
        <v>3494</v>
      </c>
      <c r="F483" s="354" t="s">
        <v>3498</v>
      </c>
      <c r="G483" s="355" t="s">
        <v>3499</v>
      </c>
      <c r="H483" s="355" t="s">
        <v>3495</v>
      </c>
      <c r="I483" s="355" t="s">
        <v>3495</v>
      </c>
      <c r="J483" s="355" t="s">
        <v>3495</v>
      </c>
      <c r="K483" s="355" t="s">
        <v>3495</v>
      </c>
      <c r="L483" s="355" t="s">
        <v>3495</v>
      </c>
      <c r="M483" s="355" t="s">
        <v>3495</v>
      </c>
      <c r="N483" s="355" t="s">
        <v>3495</v>
      </c>
      <c r="O483" s="355" t="s">
        <v>3495</v>
      </c>
      <c r="P483" s="355" t="s">
        <v>3495</v>
      </c>
      <c r="Q483" s="355" t="s">
        <v>3496</v>
      </c>
      <c r="R483" s="355" t="s">
        <v>3496</v>
      </c>
      <c r="S483" s="355" t="s">
        <v>3496</v>
      </c>
      <c r="T483" s="266">
        <v>0</v>
      </c>
      <c r="U483" s="266" t="s">
        <v>3497</v>
      </c>
    </row>
    <row r="484" spans="1:21" x14ac:dyDescent="0.25">
      <c r="A484" s="49">
        <v>31845001</v>
      </c>
      <c r="B484" s="49" t="s">
        <v>568</v>
      </c>
      <c r="C484" s="49">
        <v>0</v>
      </c>
      <c r="D484" s="49">
        <v>0</v>
      </c>
      <c r="E484" s="354" t="s">
        <v>3494</v>
      </c>
      <c r="F484" s="354" t="s">
        <v>3498</v>
      </c>
      <c r="G484" s="355" t="s">
        <v>3499</v>
      </c>
      <c r="H484" s="355" t="s">
        <v>3495</v>
      </c>
      <c r="I484" s="355" t="s">
        <v>3495</v>
      </c>
      <c r="J484" s="355" t="s">
        <v>3495</v>
      </c>
      <c r="K484" s="355" t="s">
        <v>3495</v>
      </c>
      <c r="L484" s="355" t="s">
        <v>3495</v>
      </c>
      <c r="M484" s="355" t="s">
        <v>3495</v>
      </c>
      <c r="N484" s="355" t="s">
        <v>3495</v>
      </c>
      <c r="O484" s="355" t="s">
        <v>3495</v>
      </c>
      <c r="P484" s="355" t="s">
        <v>3495</v>
      </c>
      <c r="Q484" s="355" t="s">
        <v>3496</v>
      </c>
      <c r="R484" s="355" t="s">
        <v>3496</v>
      </c>
      <c r="S484" s="355" t="s">
        <v>3496</v>
      </c>
      <c r="T484" s="266">
        <v>0</v>
      </c>
      <c r="U484" s="266" t="s">
        <v>3497</v>
      </c>
    </row>
    <row r="485" spans="1:21" x14ac:dyDescent="0.25">
      <c r="A485" s="49">
        <v>31846000</v>
      </c>
      <c r="B485" s="49" t="s">
        <v>569</v>
      </c>
      <c r="C485" s="49">
        <v>0</v>
      </c>
      <c r="D485" s="49">
        <v>0</v>
      </c>
      <c r="E485" s="354" t="s">
        <v>3494</v>
      </c>
      <c r="F485" s="354" t="s">
        <v>3498</v>
      </c>
      <c r="G485" s="355" t="s">
        <v>3499</v>
      </c>
      <c r="H485" s="355" t="s">
        <v>3495</v>
      </c>
      <c r="I485" s="355" t="s">
        <v>3495</v>
      </c>
      <c r="J485" s="355" t="s">
        <v>3495</v>
      </c>
      <c r="K485" s="355" t="s">
        <v>3495</v>
      </c>
      <c r="L485" s="355" t="s">
        <v>3495</v>
      </c>
      <c r="M485" s="355" t="s">
        <v>3495</v>
      </c>
      <c r="N485" s="355" t="s">
        <v>3495</v>
      </c>
      <c r="O485" s="355" t="s">
        <v>3495</v>
      </c>
      <c r="P485" s="355" t="s">
        <v>3495</v>
      </c>
      <c r="Q485" s="355" t="s">
        <v>3496</v>
      </c>
      <c r="R485" s="355" t="s">
        <v>3496</v>
      </c>
      <c r="S485" s="355" t="s">
        <v>3496</v>
      </c>
      <c r="T485" s="266">
        <v>0</v>
      </c>
      <c r="U485" s="266" t="s">
        <v>3497</v>
      </c>
    </row>
    <row r="486" spans="1:21" x14ac:dyDescent="0.25">
      <c r="A486" s="49">
        <v>31848001</v>
      </c>
      <c r="B486" s="49" t="s">
        <v>570</v>
      </c>
      <c r="C486" s="49">
        <v>0</v>
      </c>
      <c r="D486" s="49">
        <v>0</v>
      </c>
      <c r="E486" s="354" t="s">
        <v>3494</v>
      </c>
      <c r="F486" s="354" t="s">
        <v>3498</v>
      </c>
      <c r="G486" s="355" t="s">
        <v>3499</v>
      </c>
      <c r="H486" s="355" t="s">
        <v>3495</v>
      </c>
      <c r="I486" s="355" t="s">
        <v>3495</v>
      </c>
      <c r="J486" s="355" t="s">
        <v>3495</v>
      </c>
      <c r="K486" s="355" t="s">
        <v>3495</v>
      </c>
      <c r="L486" s="355" t="s">
        <v>3495</v>
      </c>
      <c r="M486" s="355" t="s">
        <v>3495</v>
      </c>
      <c r="N486" s="355" t="s">
        <v>3495</v>
      </c>
      <c r="O486" s="355" t="s">
        <v>3495</v>
      </c>
      <c r="P486" s="355" t="s">
        <v>3495</v>
      </c>
      <c r="Q486" s="355" t="s">
        <v>3496</v>
      </c>
      <c r="R486" s="355" t="s">
        <v>3496</v>
      </c>
      <c r="S486" s="355" t="s">
        <v>3496</v>
      </c>
      <c r="T486" s="266">
        <v>0</v>
      </c>
      <c r="U486" s="266" t="s">
        <v>3497</v>
      </c>
    </row>
    <row r="487" spans="1:21" x14ac:dyDescent="0.25">
      <c r="A487" s="49">
        <v>32157001</v>
      </c>
      <c r="B487" s="49" t="s">
        <v>571</v>
      </c>
      <c r="C487" s="49">
        <v>0</v>
      </c>
      <c r="D487" s="49">
        <v>0</v>
      </c>
      <c r="E487" s="354" t="s">
        <v>3494</v>
      </c>
      <c r="F487" s="354" t="s">
        <v>3498</v>
      </c>
      <c r="G487" s="355" t="s">
        <v>3499</v>
      </c>
      <c r="H487" s="355" t="s">
        <v>3495</v>
      </c>
      <c r="I487" s="355" t="s">
        <v>3495</v>
      </c>
      <c r="J487" s="355" t="s">
        <v>3495</v>
      </c>
      <c r="K487" s="355" t="s">
        <v>3495</v>
      </c>
      <c r="L487" s="355" t="s">
        <v>3495</v>
      </c>
      <c r="M487" s="355" t="s">
        <v>3495</v>
      </c>
      <c r="N487" s="355" t="s">
        <v>3495</v>
      </c>
      <c r="O487" s="355" t="s">
        <v>3495</v>
      </c>
      <c r="P487" s="355" t="s">
        <v>3495</v>
      </c>
      <c r="Q487" s="355" t="s">
        <v>3496</v>
      </c>
      <c r="R487" s="355" t="s">
        <v>3496</v>
      </c>
      <c r="S487" s="355" t="s">
        <v>3496</v>
      </c>
      <c r="T487" s="266">
        <v>0</v>
      </c>
      <c r="U487" s="266" t="s">
        <v>3497</v>
      </c>
    </row>
    <row r="488" spans="1:21" x14ac:dyDescent="0.25">
      <c r="A488" s="49">
        <v>32256</v>
      </c>
      <c r="B488" s="49" t="s">
        <v>572</v>
      </c>
      <c r="C488" s="49">
        <v>0</v>
      </c>
      <c r="D488" s="49">
        <v>0</v>
      </c>
      <c r="E488" s="354" t="s">
        <v>3494</v>
      </c>
      <c r="F488" s="354" t="s">
        <v>3498</v>
      </c>
      <c r="G488" s="355" t="s">
        <v>3499</v>
      </c>
      <c r="H488" s="355" t="s">
        <v>3495</v>
      </c>
      <c r="I488" s="355" t="s">
        <v>3495</v>
      </c>
      <c r="J488" s="355" t="s">
        <v>3495</v>
      </c>
      <c r="K488" s="355" t="s">
        <v>3495</v>
      </c>
      <c r="L488" s="355" t="s">
        <v>3495</v>
      </c>
      <c r="M488" s="355" t="s">
        <v>3495</v>
      </c>
      <c r="N488" s="355" t="s">
        <v>3495</v>
      </c>
      <c r="O488" s="355" t="s">
        <v>3495</v>
      </c>
      <c r="P488" s="355" t="s">
        <v>3495</v>
      </c>
      <c r="Q488" s="355" t="s">
        <v>3496</v>
      </c>
      <c r="R488" s="355" t="s">
        <v>3496</v>
      </c>
      <c r="S488" s="355" t="s">
        <v>3496</v>
      </c>
      <c r="T488" s="266">
        <v>0</v>
      </c>
      <c r="U488" s="266" t="s">
        <v>3497</v>
      </c>
    </row>
    <row r="489" spans="1:21" x14ac:dyDescent="0.25">
      <c r="A489" s="49">
        <v>32257</v>
      </c>
      <c r="B489" s="49" t="s">
        <v>573</v>
      </c>
      <c r="C489" s="49">
        <v>0</v>
      </c>
      <c r="D489" s="49">
        <v>0</v>
      </c>
      <c r="E489" s="354" t="s">
        <v>3494</v>
      </c>
      <c r="F489" s="354" t="s">
        <v>3498</v>
      </c>
      <c r="G489" s="355" t="s">
        <v>3499</v>
      </c>
      <c r="H489" s="355" t="s">
        <v>3495</v>
      </c>
      <c r="I489" s="355" t="s">
        <v>3495</v>
      </c>
      <c r="J489" s="355" t="s">
        <v>3495</v>
      </c>
      <c r="K489" s="355" t="s">
        <v>3495</v>
      </c>
      <c r="L489" s="355" t="s">
        <v>3495</v>
      </c>
      <c r="M489" s="355" t="s">
        <v>3495</v>
      </c>
      <c r="N489" s="355" t="s">
        <v>3495</v>
      </c>
      <c r="O489" s="355" t="s">
        <v>3495</v>
      </c>
      <c r="P489" s="355" t="s">
        <v>3495</v>
      </c>
      <c r="Q489" s="355" t="s">
        <v>3496</v>
      </c>
      <c r="R489" s="355" t="s">
        <v>3496</v>
      </c>
      <c r="S489" s="355" t="s">
        <v>3496</v>
      </c>
      <c r="T489" s="266">
        <v>0</v>
      </c>
      <c r="U489" s="266" t="s">
        <v>3497</v>
      </c>
    </row>
    <row r="490" spans="1:21" x14ac:dyDescent="0.25">
      <c r="A490" s="49">
        <v>32258</v>
      </c>
      <c r="B490" s="49" t="s">
        <v>574</v>
      </c>
      <c r="C490" s="49">
        <v>0</v>
      </c>
      <c r="D490" s="49">
        <v>0</v>
      </c>
      <c r="E490" s="354" t="s">
        <v>3494</v>
      </c>
      <c r="F490" s="354" t="s">
        <v>3498</v>
      </c>
      <c r="G490" s="355" t="s">
        <v>3499</v>
      </c>
      <c r="H490" s="355" t="s">
        <v>3495</v>
      </c>
      <c r="I490" s="355" t="s">
        <v>3495</v>
      </c>
      <c r="J490" s="355" t="s">
        <v>3495</v>
      </c>
      <c r="K490" s="355" t="s">
        <v>3495</v>
      </c>
      <c r="L490" s="355" t="s">
        <v>3495</v>
      </c>
      <c r="M490" s="355" t="s">
        <v>3495</v>
      </c>
      <c r="N490" s="355" t="s">
        <v>3495</v>
      </c>
      <c r="O490" s="355" t="s">
        <v>3495</v>
      </c>
      <c r="P490" s="355" t="s">
        <v>3495</v>
      </c>
      <c r="Q490" s="355" t="s">
        <v>3496</v>
      </c>
      <c r="R490" s="355" t="s">
        <v>3496</v>
      </c>
      <c r="S490" s="355" t="s">
        <v>3496</v>
      </c>
      <c r="T490" s="266">
        <v>0</v>
      </c>
      <c r="U490" s="266" t="s">
        <v>3497</v>
      </c>
    </row>
    <row r="491" spans="1:21" x14ac:dyDescent="0.25">
      <c r="A491" s="49">
        <v>32259</v>
      </c>
      <c r="B491" s="49" t="s">
        <v>575</v>
      </c>
      <c r="C491" s="49">
        <v>0</v>
      </c>
      <c r="D491" s="49">
        <v>0</v>
      </c>
      <c r="E491" s="354" t="s">
        <v>3494</v>
      </c>
      <c r="F491" s="354" t="s">
        <v>3498</v>
      </c>
      <c r="G491" s="355" t="s">
        <v>3499</v>
      </c>
      <c r="H491" s="355" t="s">
        <v>3495</v>
      </c>
      <c r="I491" s="355" t="s">
        <v>3495</v>
      </c>
      <c r="J491" s="355" t="s">
        <v>3495</v>
      </c>
      <c r="K491" s="355" t="s">
        <v>3495</v>
      </c>
      <c r="L491" s="355" t="s">
        <v>3495</v>
      </c>
      <c r="M491" s="355" t="s">
        <v>3495</v>
      </c>
      <c r="N491" s="355" t="s">
        <v>3495</v>
      </c>
      <c r="O491" s="355" t="s">
        <v>3495</v>
      </c>
      <c r="P491" s="355" t="s">
        <v>3495</v>
      </c>
      <c r="Q491" s="355" t="s">
        <v>3496</v>
      </c>
      <c r="R491" s="355" t="s">
        <v>3496</v>
      </c>
      <c r="S491" s="355" t="s">
        <v>3496</v>
      </c>
      <c r="T491" s="266">
        <v>0</v>
      </c>
      <c r="U491" s="266" t="s">
        <v>3497</v>
      </c>
    </row>
    <row r="492" spans="1:21" x14ac:dyDescent="0.25">
      <c r="A492" s="49">
        <v>32262</v>
      </c>
      <c r="B492" s="49" t="s">
        <v>576</v>
      </c>
      <c r="C492" s="49">
        <v>0</v>
      </c>
      <c r="D492" s="49">
        <v>0</v>
      </c>
      <c r="E492" s="354" t="s">
        <v>3494</v>
      </c>
      <c r="F492" s="354" t="s">
        <v>3498</v>
      </c>
      <c r="G492" s="355" t="s">
        <v>3499</v>
      </c>
      <c r="H492" s="355" t="s">
        <v>3495</v>
      </c>
      <c r="I492" s="355" t="s">
        <v>3495</v>
      </c>
      <c r="J492" s="355" t="s">
        <v>3495</v>
      </c>
      <c r="K492" s="355" t="s">
        <v>3495</v>
      </c>
      <c r="L492" s="355" t="s">
        <v>3495</v>
      </c>
      <c r="M492" s="355" t="s">
        <v>3495</v>
      </c>
      <c r="N492" s="355" t="s">
        <v>3495</v>
      </c>
      <c r="O492" s="355" t="s">
        <v>3495</v>
      </c>
      <c r="P492" s="355" t="s">
        <v>3495</v>
      </c>
      <c r="Q492" s="355" t="s">
        <v>3496</v>
      </c>
      <c r="R492" s="355" t="s">
        <v>3496</v>
      </c>
      <c r="S492" s="355" t="s">
        <v>3496</v>
      </c>
      <c r="T492" s="266">
        <v>0</v>
      </c>
      <c r="U492" s="266" t="s">
        <v>3497</v>
      </c>
    </row>
    <row r="493" spans="1:21" x14ac:dyDescent="0.25">
      <c r="A493" s="49">
        <v>32263</v>
      </c>
      <c r="B493" s="49" t="s">
        <v>577</v>
      </c>
      <c r="C493" s="49">
        <v>0</v>
      </c>
      <c r="D493" s="49">
        <v>0</v>
      </c>
      <c r="E493" s="354" t="s">
        <v>3494</v>
      </c>
      <c r="F493" s="354" t="s">
        <v>3498</v>
      </c>
      <c r="G493" s="355" t="s">
        <v>3499</v>
      </c>
      <c r="H493" s="355" t="s">
        <v>3495</v>
      </c>
      <c r="I493" s="355" t="s">
        <v>3495</v>
      </c>
      <c r="J493" s="355" t="s">
        <v>3495</v>
      </c>
      <c r="K493" s="355" t="s">
        <v>3495</v>
      </c>
      <c r="L493" s="355" t="s">
        <v>3495</v>
      </c>
      <c r="M493" s="355" t="s">
        <v>3495</v>
      </c>
      <c r="N493" s="355" t="s">
        <v>3495</v>
      </c>
      <c r="O493" s="355" t="s">
        <v>3495</v>
      </c>
      <c r="P493" s="355" t="s">
        <v>3495</v>
      </c>
      <c r="Q493" s="355" t="s">
        <v>3496</v>
      </c>
      <c r="R493" s="355" t="s">
        <v>3496</v>
      </c>
      <c r="S493" s="355" t="s">
        <v>3496</v>
      </c>
      <c r="T493" s="266">
        <v>0</v>
      </c>
      <c r="U493" s="266" t="s">
        <v>3497</v>
      </c>
    </row>
    <row r="494" spans="1:21" x14ac:dyDescent="0.25">
      <c r="A494" s="49">
        <v>32402</v>
      </c>
      <c r="B494" s="49" t="s">
        <v>578</v>
      </c>
      <c r="C494" s="49">
        <v>0</v>
      </c>
      <c r="D494" s="49">
        <v>0</v>
      </c>
      <c r="E494" s="354" t="s">
        <v>3494</v>
      </c>
      <c r="F494" s="354" t="s">
        <v>3498</v>
      </c>
      <c r="G494" s="355" t="s">
        <v>3499</v>
      </c>
      <c r="H494" s="355" t="s">
        <v>3495</v>
      </c>
      <c r="I494" s="355" t="s">
        <v>3495</v>
      </c>
      <c r="J494" s="355" t="s">
        <v>3495</v>
      </c>
      <c r="K494" s="355" t="s">
        <v>3495</v>
      </c>
      <c r="L494" s="355" t="s">
        <v>3495</v>
      </c>
      <c r="M494" s="355" t="s">
        <v>3495</v>
      </c>
      <c r="N494" s="355" t="s">
        <v>3495</v>
      </c>
      <c r="O494" s="355" t="s">
        <v>3495</v>
      </c>
      <c r="P494" s="355" t="s">
        <v>3495</v>
      </c>
      <c r="Q494" s="355" t="s">
        <v>3496</v>
      </c>
      <c r="R494" s="355" t="s">
        <v>3496</v>
      </c>
      <c r="S494" s="355" t="s">
        <v>3496</v>
      </c>
      <c r="T494" s="266">
        <v>0</v>
      </c>
      <c r="U494" s="266" t="s">
        <v>3497</v>
      </c>
    </row>
    <row r="495" spans="1:21" x14ac:dyDescent="0.25">
      <c r="A495" s="49">
        <v>32402001</v>
      </c>
      <c r="B495" s="49" t="s">
        <v>579</v>
      </c>
      <c r="C495" s="49">
        <v>0</v>
      </c>
      <c r="D495" s="49">
        <v>0</v>
      </c>
      <c r="E495" s="354" t="s">
        <v>3494</v>
      </c>
      <c r="F495" s="354" t="s">
        <v>3498</v>
      </c>
      <c r="G495" s="355" t="s">
        <v>3499</v>
      </c>
      <c r="H495" s="355" t="s">
        <v>3495</v>
      </c>
      <c r="I495" s="355" t="s">
        <v>3495</v>
      </c>
      <c r="J495" s="355" t="s">
        <v>3495</v>
      </c>
      <c r="K495" s="355" t="s">
        <v>3495</v>
      </c>
      <c r="L495" s="355" t="s">
        <v>3495</v>
      </c>
      <c r="M495" s="355" t="s">
        <v>3495</v>
      </c>
      <c r="N495" s="355" t="s">
        <v>3495</v>
      </c>
      <c r="O495" s="355" t="s">
        <v>3495</v>
      </c>
      <c r="P495" s="355" t="s">
        <v>3495</v>
      </c>
      <c r="Q495" s="355" t="s">
        <v>3496</v>
      </c>
      <c r="R495" s="355" t="s">
        <v>3496</v>
      </c>
      <c r="S495" s="355" t="s">
        <v>3496</v>
      </c>
      <c r="T495" s="266">
        <v>0</v>
      </c>
      <c r="U495" s="266" t="s">
        <v>3497</v>
      </c>
    </row>
    <row r="496" spans="1:21" x14ac:dyDescent="0.25">
      <c r="A496" s="49">
        <v>32402002</v>
      </c>
      <c r="B496" s="49" t="s">
        <v>579</v>
      </c>
      <c r="C496" s="49">
        <v>0</v>
      </c>
      <c r="D496" s="49">
        <v>0</v>
      </c>
      <c r="E496" s="354" t="s">
        <v>3494</v>
      </c>
      <c r="F496" s="354" t="s">
        <v>3498</v>
      </c>
      <c r="G496" s="355" t="s">
        <v>3499</v>
      </c>
      <c r="H496" s="355" t="s">
        <v>3495</v>
      </c>
      <c r="I496" s="355" t="s">
        <v>3495</v>
      </c>
      <c r="J496" s="355" t="s">
        <v>3495</v>
      </c>
      <c r="K496" s="355" t="s">
        <v>3495</v>
      </c>
      <c r="L496" s="355" t="s">
        <v>3495</v>
      </c>
      <c r="M496" s="355" t="s">
        <v>3495</v>
      </c>
      <c r="N496" s="355" t="s">
        <v>3495</v>
      </c>
      <c r="O496" s="355" t="s">
        <v>3495</v>
      </c>
      <c r="P496" s="355" t="s">
        <v>3495</v>
      </c>
      <c r="Q496" s="355" t="s">
        <v>3496</v>
      </c>
      <c r="R496" s="355" t="s">
        <v>3496</v>
      </c>
      <c r="S496" s="355" t="s">
        <v>3496</v>
      </c>
      <c r="T496" s="266">
        <v>0</v>
      </c>
      <c r="U496" s="266" t="s">
        <v>3497</v>
      </c>
    </row>
    <row r="497" spans="1:21" x14ac:dyDescent="0.25">
      <c r="A497" s="49">
        <v>32402003</v>
      </c>
      <c r="B497" s="49" t="s">
        <v>579</v>
      </c>
      <c r="C497" s="49">
        <v>0</v>
      </c>
      <c r="D497" s="49">
        <v>0</v>
      </c>
      <c r="E497" s="354" t="s">
        <v>3494</v>
      </c>
      <c r="F497" s="354" t="s">
        <v>3498</v>
      </c>
      <c r="G497" s="355" t="s">
        <v>3499</v>
      </c>
      <c r="H497" s="355" t="s">
        <v>3495</v>
      </c>
      <c r="I497" s="355" t="s">
        <v>3495</v>
      </c>
      <c r="J497" s="355" t="s">
        <v>3495</v>
      </c>
      <c r="K497" s="355" t="s">
        <v>3495</v>
      </c>
      <c r="L497" s="355" t="s">
        <v>3495</v>
      </c>
      <c r="M497" s="355" t="s">
        <v>3495</v>
      </c>
      <c r="N497" s="355" t="s">
        <v>3495</v>
      </c>
      <c r="O497" s="355" t="s">
        <v>3495</v>
      </c>
      <c r="P497" s="355" t="s">
        <v>3495</v>
      </c>
      <c r="Q497" s="355" t="s">
        <v>3496</v>
      </c>
      <c r="R497" s="355" t="s">
        <v>3496</v>
      </c>
      <c r="S497" s="355" t="s">
        <v>3496</v>
      </c>
      <c r="T497" s="266">
        <v>0</v>
      </c>
      <c r="U497" s="266" t="s">
        <v>3497</v>
      </c>
    </row>
    <row r="498" spans="1:21" x14ac:dyDescent="0.25">
      <c r="A498" s="49">
        <v>32402004</v>
      </c>
      <c r="B498" s="49" t="s">
        <v>580</v>
      </c>
      <c r="C498" s="49">
        <v>0</v>
      </c>
      <c r="D498" s="49">
        <v>0</v>
      </c>
      <c r="E498" s="354" t="s">
        <v>3494</v>
      </c>
      <c r="F498" s="354" t="s">
        <v>3498</v>
      </c>
      <c r="G498" s="355" t="s">
        <v>3499</v>
      </c>
      <c r="H498" s="355" t="s">
        <v>3495</v>
      </c>
      <c r="I498" s="355" t="s">
        <v>3495</v>
      </c>
      <c r="J498" s="355" t="s">
        <v>3495</v>
      </c>
      <c r="K498" s="355" t="s">
        <v>3495</v>
      </c>
      <c r="L498" s="355" t="s">
        <v>3495</v>
      </c>
      <c r="M498" s="355" t="s">
        <v>3495</v>
      </c>
      <c r="N498" s="355" t="s">
        <v>3495</v>
      </c>
      <c r="O498" s="355" t="s">
        <v>3495</v>
      </c>
      <c r="P498" s="355" t="s">
        <v>3495</v>
      </c>
      <c r="Q498" s="355" t="s">
        <v>3496</v>
      </c>
      <c r="R498" s="355" t="s">
        <v>3496</v>
      </c>
      <c r="S498" s="355" t="s">
        <v>3496</v>
      </c>
      <c r="T498" s="266">
        <v>0</v>
      </c>
      <c r="U498" s="266" t="s">
        <v>3497</v>
      </c>
    </row>
    <row r="499" spans="1:21" x14ac:dyDescent="0.25">
      <c r="A499" s="49">
        <v>32402005</v>
      </c>
      <c r="B499" s="49" t="s">
        <v>579</v>
      </c>
      <c r="C499" s="49">
        <v>0</v>
      </c>
      <c r="D499" s="49">
        <v>0</v>
      </c>
      <c r="E499" s="354" t="s">
        <v>3494</v>
      </c>
      <c r="F499" s="354" t="s">
        <v>3498</v>
      </c>
      <c r="G499" s="355" t="s">
        <v>3499</v>
      </c>
      <c r="H499" s="355" t="s">
        <v>3495</v>
      </c>
      <c r="I499" s="355" t="s">
        <v>3495</v>
      </c>
      <c r="J499" s="355" t="s">
        <v>3495</v>
      </c>
      <c r="K499" s="355" t="s">
        <v>3495</v>
      </c>
      <c r="L499" s="355" t="s">
        <v>3495</v>
      </c>
      <c r="M499" s="355" t="s">
        <v>3495</v>
      </c>
      <c r="N499" s="355" t="s">
        <v>3495</v>
      </c>
      <c r="O499" s="355" t="s">
        <v>3495</v>
      </c>
      <c r="P499" s="355" t="s">
        <v>3495</v>
      </c>
      <c r="Q499" s="355" t="s">
        <v>3496</v>
      </c>
      <c r="R499" s="355" t="s">
        <v>3496</v>
      </c>
      <c r="S499" s="355" t="s">
        <v>3496</v>
      </c>
      <c r="T499" s="266">
        <v>0</v>
      </c>
      <c r="U499" s="266" t="s">
        <v>3497</v>
      </c>
    </row>
    <row r="500" spans="1:21" x14ac:dyDescent="0.25">
      <c r="A500" s="49">
        <v>32403</v>
      </c>
      <c r="B500" s="49" t="s">
        <v>581</v>
      </c>
      <c r="C500" s="49">
        <v>0</v>
      </c>
      <c r="D500" s="49">
        <v>0</v>
      </c>
      <c r="E500" s="354" t="s">
        <v>3494</v>
      </c>
      <c r="F500" s="354" t="s">
        <v>3498</v>
      </c>
      <c r="G500" s="355" t="s">
        <v>3499</v>
      </c>
      <c r="H500" s="355" t="s">
        <v>3495</v>
      </c>
      <c r="I500" s="355" t="s">
        <v>3495</v>
      </c>
      <c r="J500" s="355" t="s">
        <v>3495</v>
      </c>
      <c r="K500" s="355" t="s">
        <v>3495</v>
      </c>
      <c r="L500" s="355" t="s">
        <v>3495</v>
      </c>
      <c r="M500" s="355" t="s">
        <v>3495</v>
      </c>
      <c r="N500" s="355" t="s">
        <v>3495</v>
      </c>
      <c r="O500" s="355" t="s">
        <v>3495</v>
      </c>
      <c r="P500" s="355" t="s">
        <v>3495</v>
      </c>
      <c r="Q500" s="355" t="s">
        <v>3496</v>
      </c>
      <c r="R500" s="355" t="s">
        <v>3496</v>
      </c>
      <c r="S500" s="355" t="s">
        <v>3496</v>
      </c>
      <c r="T500" s="266">
        <v>0</v>
      </c>
      <c r="U500" s="266" t="s">
        <v>3497</v>
      </c>
    </row>
    <row r="501" spans="1:21" x14ac:dyDescent="0.25">
      <c r="A501" s="49">
        <v>32403001</v>
      </c>
      <c r="B501" s="49" t="s">
        <v>582</v>
      </c>
      <c r="C501" s="49">
        <v>0</v>
      </c>
      <c r="D501" s="49">
        <v>0</v>
      </c>
      <c r="E501" s="354" t="s">
        <v>3494</v>
      </c>
      <c r="F501" s="354" t="s">
        <v>3498</v>
      </c>
      <c r="G501" s="355" t="s">
        <v>3499</v>
      </c>
      <c r="H501" s="355" t="s">
        <v>3495</v>
      </c>
      <c r="I501" s="355" t="s">
        <v>3495</v>
      </c>
      <c r="J501" s="355" t="s">
        <v>3495</v>
      </c>
      <c r="K501" s="355" t="s">
        <v>3495</v>
      </c>
      <c r="L501" s="355" t="s">
        <v>3495</v>
      </c>
      <c r="M501" s="355" t="s">
        <v>3495</v>
      </c>
      <c r="N501" s="355" t="s">
        <v>3495</v>
      </c>
      <c r="O501" s="355" t="s">
        <v>3495</v>
      </c>
      <c r="P501" s="355" t="s">
        <v>3495</v>
      </c>
      <c r="Q501" s="355" t="s">
        <v>3496</v>
      </c>
      <c r="R501" s="355" t="s">
        <v>3496</v>
      </c>
      <c r="S501" s="355" t="s">
        <v>3496</v>
      </c>
      <c r="T501" s="266">
        <v>0</v>
      </c>
      <c r="U501" s="266" t="s">
        <v>3497</v>
      </c>
    </row>
    <row r="502" spans="1:21" x14ac:dyDescent="0.25">
      <c r="A502" s="49">
        <v>32403002</v>
      </c>
      <c r="B502" s="49" t="s">
        <v>582</v>
      </c>
      <c r="C502" s="49">
        <v>0</v>
      </c>
      <c r="D502" s="49">
        <v>0</v>
      </c>
      <c r="E502" s="354" t="s">
        <v>3494</v>
      </c>
      <c r="F502" s="354" t="s">
        <v>3498</v>
      </c>
      <c r="G502" s="355" t="s">
        <v>3499</v>
      </c>
      <c r="H502" s="355" t="s">
        <v>3495</v>
      </c>
      <c r="I502" s="355" t="s">
        <v>3495</v>
      </c>
      <c r="J502" s="355" t="s">
        <v>3495</v>
      </c>
      <c r="K502" s="355" t="s">
        <v>3495</v>
      </c>
      <c r="L502" s="355" t="s">
        <v>3495</v>
      </c>
      <c r="M502" s="355" t="s">
        <v>3495</v>
      </c>
      <c r="N502" s="355" t="s">
        <v>3495</v>
      </c>
      <c r="O502" s="355" t="s">
        <v>3495</v>
      </c>
      <c r="P502" s="355" t="s">
        <v>3495</v>
      </c>
      <c r="Q502" s="355" t="s">
        <v>3496</v>
      </c>
      <c r="R502" s="355" t="s">
        <v>3496</v>
      </c>
      <c r="S502" s="355" t="s">
        <v>3496</v>
      </c>
      <c r="T502" s="266">
        <v>0</v>
      </c>
      <c r="U502" s="266" t="s">
        <v>3497</v>
      </c>
    </row>
    <row r="503" spans="1:21" x14ac:dyDescent="0.25">
      <c r="A503" s="49">
        <v>32403003</v>
      </c>
      <c r="B503" s="49" t="s">
        <v>582</v>
      </c>
      <c r="C503" s="49">
        <v>0</v>
      </c>
      <c r="D503" s="49">
        <v>0</v>
      </c>
      <c r="E503" s="354" t="s">
        <v>3494</v>
      </c>
      <c r="F503" s="354" t="s">
        <v>3498</v>
      </c>
      <c r="G503" s="355" t="s">
        <v>3499</v>
      </c>
      <c r="H503" s="355" t="s">
        <v>3495</v>
      </c>
      <c r="I503" s="355" t="s">
        <v>3495</v>
      </c>
      <c r="J503" s="355" t="s">
        <v>3495</v>
      </c>
      <c r="K503" s="355" t="s">
        <v>3495</v>
      </c>
      <c r="L503" s="355" t="s">
        <v>3495</v>
      </c>
      <c r="M503" s="355" t="s">
        <v>3495</v>
      </c>
      <c r="N503" s="355" t="s">
        <v>3495</v>
      </c>
      <c r="O503" s="355" t="s">
        <v>3495</v>
      </c>
      <c r="P503" s="355" t="s">
        <v>3495</v>
      </c>
      <c r="Q503" s="355" t="s">
        <v>3496</v>
      </c>
      <c r="R503" s="355" t="s">
        <v>3496</v>
      </c>
      <c r="S503" s="355" t="s">
        <v>3496</v>
      </c>
      <c r="T503" s="266">
        <v>0</v>
      </c>
      <c r="U503" s="266" t="s">
        <v>3497</v>
      </c>
    </row>
    <row r="504" spans="1:21" x14ac:dyDescent="0.25">
      <c r="A504" s="49">
        <v>32403004</v>
      </c>
      <c r="B504" s="49" t="s">
        <v>583</v>
      </c>
      <c r="C504" s="49">
        <v>0</v>
      </c>
      <c r="D504" s="49">
        <v>0</v>
      </c>
      <c r="E504" s="354" t="s">
        <v>3494</v>
      </c>
      <c r="F504" s="354" t="s">
        <v>3498</v>
      </c>
      <c r="G504" s="355" t="s">
        <v>3499</v>
      </c>
      <c r="H504" s="355" t="s">
        <v>3495</v>
      </c>
      <c r="I504" s="355" t="s">
        <v>3495</v>
      </c>
      <c r="J504" s="355" t="s">
        <v>3495</v>
      </c>
      <c r="K504" s="355" t="s">
        <v>3495</v>
      </c>
      <c r="L504" s="355" t="s">
        <v>3495</v>
      </c>
      <c r="M504" s="355" t="s">
        <v>3495</v>
      </c>
      <c r="N504" s="355" t="s">
        <v>3495</v>
      </c>
      <c r="O504" s="355" t="s">
        <v>3495</v>
      </c>
      <c r="P504" s="355" t="s">
        <v>3495</v>
      </c>
      <c r="Q504" s="355" t="s">
        <v>3496</v>
      </c>
      <c r="R504" s="355" t="s">
        <v>3496</v>
      </c>
      <c r="S504" s="355" t="s">
        <v>3496</v>
      </c>
      <c r="T504" s="266">
        <v>0</v>
      </c>
      <c r="U504" s="266" t="s">
        <v>3497</v>
      </c>
    </row>
    <row r="505" spans="1:21" x14ac:dyDescent="0.25">
      <c r="A505" s="49">
        <v>32403005</v>
      </c>
      <c r="B505" s="49" t="s">
        <v>582</v>
      </c>
      <c r="C505" s="49">
        <v>0</v>
      </c>
      <c r="D505" s="49">
        <v>0</v>
      </c>
      <c r="E505" s="354" t="s">
        <v>3494</v>
      </c>
      <c r="F505" s="354" t="s">
        <v>3498</v>
      </c>
      <c r="G505" s="355" t="s">
        <v>3499</v>
      </c>
      <c r="H505" s="355" t="s">
        <v>3495</v>
      </c>
      <c r="I505" s="355" t="s">
        <v>3495</v>
      </c>
      <c r="J505" s="355" t="s">
        <v>3495</v>
      </c>
      <c r="K505" s="355" t="s">
        <v>3495</v>
      </c>
      <c r="L505" s="355" t="s">
        <v>3495</v>
      </c>
      <c r="M505" s="355" t="s">
        <v>3495</v>
      </c>
      <c r="N505" s="355" t="s">
        <v>3495</v>
      </c>
      <c r="O505" s="355" t="s">
        <v>3495</v>
      </c>
      <c r="P505" s="355" t="s">
        <v>3495</v>
      </c>
      <c r="Q505" s="355" t="s">
        <v>3496</v>
      </c>
      <c r="R505" s="355" t="s">
        <v>3496</v>
      </c>
      <c r="S505" s="355" t="s">
        <v>3496</v>
      </c>
      <c r="T505" s="266">
        <v>0</v>
      </c>
      <c r="U505" s="266" t="s">
        <v>3497</v>
      </c>
    </row>
    <row r="506" spans="1:21" x14ac:dyDescent="0.25">
      <c r="A506" s="49">
        <v>32404</v>
      </c>
      <c r="B506" s="49" t="s">
        <v>584</v>
      </c>
      <c r="C506" s="49">
        <v>0</v>
      </c>
      <c r="D506" s="49">
        <v>0</v>
      </c>
      <c r="E506" s="354" t="s">
        <v>3494</v>
      </c>
      <c r="F506" s="354" t="s">
        <v>3498</v>
      </c>
      <c r="G506" s="355" t="s">
        <v>3499</v>
      </c>
      <c r="H506" s="355" t="s">
        <v>3495</v>
      </c>
      <c r="I506" s="355" t="s">
        <v>3495</v>
      </c>
      <c r="J506" s="355" t="s">
        <v>3495</v>
      </c>
      <c r="K506" s="355" t="s">
        <v>3495</v>
      </c>
      <c r="L506" s="355" t="s">
        <v>3495</v>
      </c>
      <c r="M506" s="355" t="s">
        <v>3495</v>
      </c>
      <c r="N506" s="355" t="s">
        <v>3495</v>
      </c>
      <c r="O506" s="355" t="s">
        <v>3495</v>
      </c>
      <c r="P506" s="355" t="s">
        <v>3495</v>
      </c>
      <c r="Q506" s="355" t="s">
        <v>3496</v>
      </c>
      <c r="R506" s="355" t="s">
        <v>3496</v>
      </c>
      <c r="S506" s="355" t="s">
        <v>3496</v>
      </c>
      <c r="T506" s="266">
        <v>0</v>
      </c>
      <c r="U506" s="266" t="s">
        <v>3497</v>
      </c>
    </row>
    <row r="507" spans="1:21" x14ac:dyDescent="0.25">
      <c r="A507" s="49">
        <v>32404001</v>
      </c>
      <c r="B507" s="49" t="s">
        <v>585</v>
      </c>
      <c r="C507" s="49">
        <v>0</v>
      </c>
      <c r="D507" s="49">
        <v>0</v>
      </c>
      <c r="E507" s="354" t="s">
        <v>3494</v>
      </c>
      <c r="F507" s="354" t="s">
        <v>3498</v>
      </c>
      <c r="G507" s="355" t="s">
        <v>3499</v>
      </c>
      <c r="H507" s="355" t="s">
        <v>3495</v>
      </c>
      <c r="I507" s="355" t="s">
        <v>3495</v>
      </c>
      <c r="J507" s="355" t="s">
        <v>3495</v>
      </c>
      <c r="K507" s="355" t="s">
        <v>3495</v>
      </c>
      <c r="L507" s="355" t="s">
        <v>3495</v>
      </c>
      <c r="M507" s="355" t="s">
        <v>3495</v>
      </c>
      <c r="N507" s="355" t="s">
        <v>3495</v>
      </c>
      <c r="O507" s="355" t="s">
        <v>3495</v>
      </c>
      <c r="P507" s="355" t="s">
        <v>3495</v>
      </c>
      <c r="Q507" s="355" t="s">
        <v>3496</v>
      </c>
      <c r="R507" s="355" t="s">
        <v>3496</v>
      </c>
      <c r="S507" s="355" t="s">
        <v>3496</v>
      </c>
      <c r="T507" s="266">
        <v>0</v>
      </c>
      <c r="U507" s="266" t="s">
        <v>3497</v>
      </c>
    </row>
    <row r="508" spans="1:21" x14ac:dyDescent="0.25">
      <c r="A508" s="49">
        <v>32404002</v>
      </c>
      <c r="B508" s="49" t="s">
        <v>585</v>
      </c>
      <c r="C508" s="49">
        <v>0</v>
      </c>
      <c r="D508" s="49">
        <v>0</v>
      </c>
      <c r="E508" s="354" t="s">
        <v>3494</v>
      </c>
      <c r="F508" s="354" t="s">
        <v>3498</v>
      </c>
      <c r="G508" s="355" t="s">
        <v>3499</v>
      </c>
      <c r="H508" s="355" t="s">
        <v>3495</v>
      </c>
      <c r="I508" s="355" t="s">
        <v>3495</v>
      </c>
      <c r="J508" s="355" t="s">
        <v>3495</v>
      </c>
      <c r="K508" s="355" t="s">
        <v>3495</v>
      </c>
      <c r="L508" s="355" t="s">
        <v>3495</v>
      </c>
      <c r="M508" s="355" t="s">
        <v>3495</v>
      </c>
      <c r="N508" s="355" t="s">
        <v>3495</v>
      </c>
      <c r="O508" s="355" t="s">
        <v>3495</v>
      </c>
      <c r="P508" s="355" t="s">
        <v>3495</v>
      </c>
      <c r="Q508" s="355" t="s">
        <v>3496</v>
      </c>
      <c r="R508" s="355" t="s">
        <v>3496</v>
      </c>
      <c r="S508" s="355" t="s">
        <v>3496</v>
      </c>
      <c r="T508" s="266">
        <v>0</v>
      </c>
      <c r="U508" s="266" t="s">
        <v>3497</v>
      </c>
    </row>
    <row r="509" spans="1:21" x14ac:dyDescent="0.25">
      <c r="A509" s="49">
        <v>32404003</v>
      </c>
      <c r="B509" s="49" t="s">
        <v>585</v>
      </c>
      <c r="C509" s="49">
        <v>0</v>
      </c>
      <c r="D509" s="49">
        <v>0</v>
      </c>
      <c r="E509" s="354" t="s">
        <v>3494</v>
      </c>
      <c r="F509" s="354" t="s">
        <v>3498</v>
      </c>
      <c r="G509" s="355" t="s">
        <v>3499</v>
      </c>
      <c r="H509" s="355" t="s">
        <v>3495</v>
      </c>
      <c r="I509" s="355" t="s">
        <v>3495</v>
      </c>
      <c r="J509" s="355" t="s">
        <v>3495</v>
      </c>
      <c r="K509" s="355" t="s">
        <v>3495</v>
      </c>
      <c r="L509" s="355" t="s">
        <v>3495</v>
      </c>
      <c r="M509" s="355" t="s">
        <v>3495</v>
      </c>
      <c r="N509" s="355" t="s">
        <v>3495</v>
      </c>
      <c r="O509" s="355" t="s">
        <v>3495</v>
      </c>
      <c r="P509" s="355" t="s">
        <v>3495</v>
      </c>
      <c r="Q509" s="355" t="s">
        <v>3496</v>
      </c>
      <c r="R509" s="355" t="s">
        <v>3496</v>
      </c>
      <c r="S509" s="355" t="s">
        <v>3496</v>
      </c>
      <c r="T509" s="266">
        <v>0</v>
      </c>
      <c r="U509" s="266" t="s">
        <v>3497</v>
      </c>
    </row>
    <row r="510" spans="1:21" x14ac:dyDescent="0.25">
      <c r="A510" s="49">
        <v>32405</v>
      </c>
      <c r="B510" s="49" t="s">
        <v>586</v>
      </c>
      <c r="C510" s="49">
        <v>0</v>
      </c>
      <c r="D510" s="49">
        <v>0</v>
      </c>
      <c r="E510" s="354" t="s">
        <v>3494</v>
      </c>
      <c r="F510" s="354" t="s">
        <v>3498</v>
      </c>
      <c r="G510" s="355" t="s">
        <v>3499</v>
      </c>
      <c r="H510" s="355" t="s">
        <v>3495</v>
      </c>
      <c r="I510" s="355" t="s">
        <v>3495</v>
      </c>
      <c r="J510" s="355" t="s">
        <v>3495</v>
      </c>
      <c r="K510" s="355" t="s">
        <v>3495</v>
      </c>
      <c r="L510" s="355" t="s">
        <v>3495</v>
      </c>
      <c r="M510" s="355" t="s">
        <v>3495</v>
      </c>
      <c r="N510" s="355" t="s">
        <v>3495</v>
      </c>
      <c r="O510" s="355" t="s">
        <v>3495</v>
      </c>
      <c r="P510" s="355" t="s">
        <v>3495</v>
      </c>
      <c r="Q510" s="355" t="s">
        <v>3496</v>
      </c>
      <c r="R510" s="355" t="s">
        <v>3496</v>
      </c>
      <c r="S510" s="355" t="s">
        <v>3496</v>
      </c>
      <c r="T510" s="266">
        <v>0</v>
      </c>
      <c r="U510" s="266" t="s">
        <v>3497</v>
      </c>
    </row>
    <row r="511" spans="1:21" x14ac:dyDescent="0.25">
      <c r="A511" s="49">
        <v>32405001</v>
      </c>
      <c r="B511" s="49" t="s">
        <v>587</v>
      </c>
      <c r="C511" s="49">
        <v>0</v>
      </c>
      <c r="D511" s="49">
        <v>0</v>
      </c>
      <c r="E511" s="354" t="s">
        <v>3494</v>
      </c>
      <c r="F511" s="354" t="s">
        <v>3498</v>
      </c>
      <c r="G511" s="355" t="s">
        <v>3499</v>
      </c>
      <c r="H511" s="355" t="s">
        <v>3495</v>
      </c>
      <c r="I511" s="355" t="s">
        <v>3495</v>
      </c>
      <c r="J511" s="355" t="s">
        <v>3495</v>
      </c>
      <c r="K511" s="355" t="s">
        <v>3495</v>
      </c>
      <c r="L511" s="355" t="s">
        <v>3495</v>
      </c>
      <c r="M511" s="355" t="s">
        <v>3495</v>
      </c>
      <c r="N511" s="355" t="s">
        <v>3495</v>
      </c>
      <c r="O511" s="355" t="s">
        <v>3495</v>
      </c>
      <c r="P511" s="355" t="s">
        <v>3495</v>
      </c>
      <c r="Q511" s="355" t="s">
        <v>3496</v>
      </c>
      <c r="R511" s="355" t="s">
        <v>3496</v>
      </c>
      <c r="S511" s="355" t="s">
        <v>3496</v>
      </c>
      <c r="T511" s="266">
        <v>0</v>
      </c>
      <c r="U511" s="266" t="s">
        <v>3497</v>
      </c>
    </row>
    <row r="512" spans="1:21" x14ac:dyDescent="0.25">
      <c r="A512" s="49">
        <v>32405002</v>
      </c>
      <c r="B512" s="49" t="s">
        <v>587</v>
      </c>
      <c r="C512" s="49">
        <v>0</v>
      </c>
      <c r="D512" s="49">
        <v>0</v>
      </c>
      <c r="E512" s="354" t="s">
        <v>3494</v>
      </c>
      <c r="F512" s="354" t="s">
        <v>3498</v>
      </c>
      <c r="G512" s="355" t="s">
        <v>3499</v>
      </c>
      <c r="H512" s="355" t="s">
        <v>3495</v>
      </c>
      <c r="I512" s="355" t="s">
        <v>3495</v>
      </c>
      <c r="J512" s="355" t="s">
        <v>3495</v>
      </c>
      <c r="K512" s="355" t="s">
        <v>3495</v>
      </c>
      <c r="L512" s="355" t="s">
        <v>3495</v>
      </c>
      <c r="M512" s="355" t="s">
        <v>3495</v>
      </c>
      <c r="N512" s="355" t="s">
        <v>3495</v>
      </c>
      <c r="O512" s="355" t="s">
        <v>3495</v>
      </c>
      <c r="P512" s="355" t="s">
        <v>3495</v>
      </c>
      <c r="Q512" s="355" t="s">
        <v>3496</v>
      </c>
      <c r="R512" s="355" t="s">
        <v>3496</v>
      </c>
      <c r="S512" s="355" t="s">
        <v>3496</v>
      </c>
      <c r="T512" s="266">
        <v>0</v>
      </c>
      <c r="U512" s="266" t="s">
        <v>3497</v>
      </c>
    </row>
    <row r="513" spans="1:21" x14ac:dyDescent="0.25">
      <c r="A513" s="49">
        <v>32405003</v>
      </c>
      <c r="B513" s="49" t="s">
        <v>587</v>
      </c>
      <c r="C513" s="49">
        <v>0</v>
      </c>
      <c r="D513" s="49">
        <v>0</v>
      </c>
      <c r="E513" s="354" t="s">
        <v>3494</v>
      </c>
      <c r="F513" s="354" t="s">
        <v>3498</v>
      </c>
      <c r="G513" s="355" t="s">
        <v>3499</v>
      </c>
      <c r="H513" s="355" t="s">
        <v>3495</v>
      </c>
      <c r="I513" s="355" t="s">
        <v>3495</v>
      </c>
      <c r="J513" s="355" t="s">
        <v>3495</v>
      </c>
      <c r="K513" s="355" t="s">
        <v>3495</v>
      </c>
      <c r="L513" s="355" t="s">
        <v>3495</v>
      </c>
      <c r="M513" s="355" t="s">
        <v>3495</v>
      </c>
      <c r="N513" s="355" t="s">
        <v>3495</v>
      </c>
      <c r="O513" s="355" t="s">
        <v>3495</v>
      </c>
      <c r="P513" s="355" t="s">
        <v>3495</v>
      </c>
      <c r="Q513" s="355" t="s">
        <v>3496</v>
      </c>
      <c r="R513" s="355" t="s">
        <v>3496</v>
      </c>
      <c r="S513" s="355" t="s">
        <v>3496</v>
      </c>
      <c r="T513" s="266">
        <v>0</v>
      </c>
      <c r="U513" s="266" t="s">
        <v>3497</v>
      </c>
    </row>
    <row r="514" spans="1:21" x14ac:dyDescent="0.25">
      <c r="A514" s="49">
        <v>32405004</v>
      </c>
      <c r="B514" s="49" t="s">
        <v>588</v>
      </c>
      <c r="C514" s="49">
        <v>0</v>
      </c>
      <c r="D514" s="49">
        <v>0</v>
      </c>
      <c r="E514" s="354" t="s">
        <v>3494</v>
      </c>
      <c r="F514" s="354" t="s">
        <v>3498</v>
      </c>
      <c r="G514" s="355" t="s">
        <v>3499</v>
      </c>
      <c r="H514" s="355" t="s">
        <v>3495</v>
      </c>
      <c r="I514" s="355" t="s">
        <v>3495</v>
      </c>
      <c r="J514" s="355" t="s">
        <v>3495</v>
      </c>
      <c r="K514" s="355" t="s">
        <v>3495</v>
      </c>
      <c r="L514" s="355" t="s">
        <v>3495</v>
      </c>
      <c r="M514" s="355" t="s">
        <v>3495</v>
      </c>
      <c r="N514" s="355" t="s">
        <v>3495</v>
      </c>
      <c r="O514" s="355" t="s">
        <v>3495</v>
      </c>
      <c r="P514" s="355" t="s">
        <v>3495</v>
      </c>
      <c r="Q514" s="355" t="s">
        <v>3496</v>
      </c>
      <c r="R514" s="355" t="s">
        <v>3496</v>
      </c>
      <c r="S514" s="355" t="s">
        <v>3496</v>
      </c>
      <c r="T514" s="266">
        <v>0</v>
      </c>
      <c r="U514" s="266" t="s">
        <v>3497</v>
      </c>
    </row>
    <row r="515" spans="1:21" x14ac:dyDescent="0.25">
      <c r="A515" s="49">
        <v>32405005</v>
      </c>
      <c r="B515" s="49" t="s">
        <v>587</v>
      </c>
      <c r="C515" s="49">
        <v>0</v>
      </c>
      <c r="D515" s="49">
        <v>0</v>
      </c>
      <c r="E515" s="354" t="s">
        <v>3494</v>
      </c>
      <c r="F515" s="354" t="s">
        <v>3498</v>
      </c>
      <c r="G515" s="355" t="s">
        <v>3499</v>
      </c>
      <c r="H515" s="355" t="s">
        <v>3495</v>
      </c>
      <c r="I515" s="355" t="s">
        <v>3495</v>
      </c>
      <c r="J515" s="355" t="s">
        <v>3495</v>
      </c>
      <c r="K515" s="355" t="s">
        <v>3495</v>
      </c>
      <c r="L515" s="355" t="s">
        <v>3495</v>
      </c>
      <c r="M515" s="355" t="s">
        <v>3495</v>
      </c>
      <c r="N515" s="355" t="s">
        <v>3495</v>
      </c>
      <c r="O515" s="355" t="s">
        <v>3495</v>
      </c>
      <c r="P515" s="355" t="s">
        <v>3495</v>
      </c>
      <c r="Q515" s="355" t="s">
        <v>3496</v>
      </c>
      <c r="R515" s="355" t="s">
        <v>3496</v>
      </c>
      <c r="S515" s="355" t="s">
        <v>3496</v>
      </c>
      <c r="T515" s="266">
        <v>0</v>
      </c>
      <c r="U515" s="266" t="s">
        <v>3497</v>
      </c>
    </row>
    <row r="516" spans="1:21" x14ac:dyDescent="0.25">
      <c r="A516" s="49">
        <v>32408</v>
      </c>
      <c r="B516" s="49" t="s">
        <v>589</v>
      </c>
      <c r="C516" s="49">
        <v>0</v>
      </c>
      <c r="D516" s="49">
        <v>0</v>
      </c>
      <c r="E516" s="354" t="s">
        <v>3494</v>
      </c>
      <c r="F516" s="354" t="s">
        <v>3498</v>
      </c>
      <c r="G516" s="355" t="s">
        <v>3499</v>
      </c>
      <c r="H516" s="355" t="s">
        <v>3495</v>
      </c>
      <c r="I516" s="355" t="s">
        <v>3495</v>
      </c>
      <c r="J516" s="355" t="s">
        <v>3495</v>
      </c>
      <c r="K516" s="355" t="s">
        <v>3495</v>
      </c>
      <c r="L516" s="355" t="s">
        <v>3495</v>
      </c>
      <c r="M516" s="355" t="s">
        <v>3495</v>
      </c>
      <c r="N516" s="355" t="s">
        <v>3495</v>
      </c>
      <c r="O516" s="355" t="s">
        <v>3495</v>
      </c>
      <c r="P516" s="355" t="s">
        <v>3495</v>
      </c>
      <c r="Q516" s="355" t="s">
        <v>3496</v>
      </c>
      <c r="R516" s="355" t="s">
        <v>3496</v>
      </c>
      <c r="S516" s="355" t="s">
        <v>3496</v>
      </c>
      <c r="T516" s="266">
        <v>0</v>
      </c>
      <c r="U516" s="266" t="s">
        <v>3497</v>
      </c>
    </row>
    <row r="517" spans="1:21" x14ac:dyDescent="0.25">
      <c r="A517" s="49">
        <v>32411</v>
      </c>
      <c r="B517" s="49" t="s">
        <v>590</v>
      </c>
      <c r="C517" s="49">
        <v>0</v>
      </c>
      <c r="D517" s="49">
        <v>0</v>
      </c>
      <c r="E517" s="354" t="s">
        <v>3494</v>
      </c>
      <c r="F517" s="354" t="s">
        <v>3498</v>
      </c>
      <c r="G517" s="355" t="s">
        <v>3499</v>
      </c>
      <c r="H517" s="355" t="s">
        <v>3495</v>
      </c>
      <c r="I517" s="355" t="s">
        <v>3495</v>
      </c>
      <c r="J517" s="355" t="s">
        <v>3495</v>
      </c>
      <c r="K517" s="355" t="s">
        <v>3495</v>
      </c>
      <c r="L517" s="355" t="s">
        <v>3495</v>
      </c>
      <c r="M517" s="355" t="s">
        <v>3495</v>
      </c>
      <c r="N517" s="355" t="s">
        <v>3495</v>
      </c>
      <c r="O517" s="355" t="s">
        <v>3495</v>
      </c>
      <c r="P517" s="355" t="s">
        <v>3495</v>
      </c>
      <c r="Q517" s="355" t="s">
        <v>3496</v>
      </c>
      <c r="R517" s="355" t="s">
        <v>3496</v>
      </c>
      <c r="S517" s="355" t="s">
        <v>3496</v>
      </c>
      <c r="T517" s="266">
        <v>0</v>
      </c>
      <c r="U517" s="266" t="s">
        <v>3497</v>
      </c>
    </row>
    <row r="518" spans="1:21" x14ac:dyDescent="0.25">
      <c r="A518" s="49">
        <v>32433</v>
      </c>
      <c r="B518" s="49" t="s">
        <v>591</v>
      </c>
      <c r="C518" s="49">
        <v>0</v>
      </c>
      <c r="D518" s="49">
        <v>0</v>
      </c>
      <c r="E518" s="354" t="s">
        <v>3494</v>
      </c>
      <c r="F518" s="354" t="s">
        <v>3498</v>
      </c>
      <c r="G518" s="355" t="s">
        <v>3499</v>
      </c>
      <c r="H518" s="355" t="s">
        <v>3495</v>
      </c>
      <c r="I518" s="355" t="s">
        <v>3495</v>
      </c>
      <c r="J518" s="355" t="s">
        <v>3495</v>
      </c>
      <c r="K518" s="355" t="s">
        <v>3495</v>
      </c>
      <c r="L518" s="355" t="s">
        <v>3495</v>
      </c>
      <c r="M518" s="355" t="s">
        <v>3495</v>
      </c>
      <c r="N518" s="355" t="s">
        <v>3495</v>
      </c>
      <c r="O518" s="355" t="s">
        <v>3495</v>
      </c>
      <c r="P518" s="355" t="s">
        <v>3495</v>
      </c>
      <c r="Q518" s="355" t="s">
        <v>3496</v>
      </c>
      <c r="R518" s="355" t="s">
        <v>3496</v>
      </c>
      <c r="S518" s="355" t="s">
        <v>3496</v>
      </c>
      <c r="T518" s="266">
        <v>0</v>
      </c>
      <c r="U518" s="266" t="s">
        <v>3497</v>
      </c>
    </row>
    <row r="519" spans="1:21" x14ac:dyDescent="0.25">
      <c r="A519" s="49">
        <v>32442</v>
      </c>
      <c r="B519" s="49" t="s">
        <v>592</v>
      </c>
      <c r="C519" s="49">
        <v>0</v>
      </c>
      <c r="D519" s="49">
        <v>0</v>
      </c>
      <c r="E519" s="354" t="s">
        <v>3494</v>
      </c>
      <c r="F519" s="354" t="s">
        <v>3498</v>
      </c>
      <c r="G519" s="355" t="s">
        <v>3499</v>
      </c>
      <c r="H519" s="355" t="s">
        <v>3495</v>
      </c>
      <c r="I519" s="355" t="s">
        <v>3495</v>
      </c>
      <c r="J519" s="355" t="s">
        <v>3495</v>
      </c>
      <c r="K519" s="355" t="s">
        <v>3495</v>
      </c>
      <c r="L519" s="355" t="s">
        <v>3495</v>
      </c>
      <c r="M519" s="355" t="s">
        <v>3495</v>
      </c>
      <c r="N519" s="355" t="s">
        <v>3495</v>
      </c>
      <c r="O519" s="355" t="s">
        <v>3495</v>
      </c>
      <c r="P519" s="355" t="s">
        <v>3495</v>
      </c>
      <c r="Q519" s="355" t="s">
        <v>3496</v>
      </c>
      <c r="R519" s="355" t="s">
        <v>3496</v>
      </c>
      <c r="S519" s="355" t="s">
        <v>3496</v>
      </c>
      <c r="T519" s="266">
        <v>0</v>
      </c>
      <c r="U519" s="266" t="s">
        <v>3497</v>
      </c>
    </row>
    <row r="520" spans="1:21" x14ac:dyDescent="0.25">
      <c r="A520" s="49">
        <v>32455</v>
      </c>
      <c r="B520" s="49" t="s">
        <v>593</v>
      </c>
      <c r="C520" s="49">
        <v>0</v>
      </c>
      <c r="D520" s="49">
        <v>0</v>
      </c>
      <c r="E520" s="354" t="s">
        <v>3494</v>
      </c>
      <c r="F520" s="354" t="s">
        <v>3498</v>
      </c>
      <c r="G520" s="355" t="s">
        <v>3499</v>
      </c>
      <c r="H520" s="355" t="s">
        <v>3495</v>
      </c>
      <c r="I520" s="355" t="s">
        <v>3495</v>
      </c>
      <c r="J520" s="355" t="s">
        <v>3495</v>
      </c>
      <c r="K520" s="355" t="s">
        <v>3495</v>
      </c>
      <c r="L520" s="355" t="s">
        <v>3495</v>
      </c>
      <c r="M520" s="355" t="s">
        <v>3495</v>
      </c>
      <c r="N520" s="355" t="s">
        <v>3495</v>
      </c>
      <c r="O520" s="355" t="s">
        <v>3495</v>
      </c>
      <c r="P520" s="355" t="s">
        <v>3495</v>
      </c>
      <c r="Q520" s="355" t="s">
        <v>3496</v>
      </c>
      <c r="R520" s="355" t="s">
        <v>3496</v>
      </c>
      <c r="S520" s="355" t="s">
        <v>3496</v>
      </c>
      <c r="T520" s="266">
        <v>0</v>
      </c>
      <c r="U520" s="266" t="s">
        <v>3497</v>
      </c>
    </row>
    <row r="521" spans="1:21" x14ac:dyDescent="0.25">
      <c r="A521" s="49">
        <v>32470001</v>
      </c>
      <c r="B521" s="49" t="s">
        <v>594</v>
      </c>
      <c r="C521" s="49">
        <v>0</v>
      </c>
      <c r="D521" s="49">
        <v>0</v>
      </c>
      <c r="E521" s="354" t="s">
        <v>3494</v>
      </c>
      <c r="F521" s="354" t="s">
        <v>3498</v>
      </c>
      <c r="G521" s="355" t="s">
        <v>3499</v>
      </c>
      <c r="H521" s="355" t="s">
        <v>3495</v>
      </c>
      <c r="I521" s="355" t="s">
        <v>3495</v>
      </c>
      <c r="J521" s="355" t="s">
        <v>3495</v>
      </c>
      <c r="K521" s="355" t="s">
        <v>3495</v>
      </c>
      <c r="L521" s="355" t="s">
        <v>3495</v>
      </c>
      <c r="M521" s="355" t="s">
        <v>3495</v>
      </c>
      <c r="N521" s="355" t="s">
        <v>3495</v>
      </c>
      <c r="O521" s="355" t="s">
        <v>3495</v>
      </c>
      <c r="P521" s="355" t="s">
        <v>3495</v>
      </c>
      <c r="Q521" s="355" t="s">
        <v>3496</v>
      </c>
      <c r="R521" s="355" t="s">
        <v>3496</v>
      </c>
      <c r="S521" s="355" t="s">
        <v>3496</v>
      </c>
      <c r="T521" s="266">
        <v>0</v>
      </c>
      <c r="U521" s="266" t="s">
        <v>3497</v>
      </c>
    </row>
    <row r="522" spans="1:21" x14ac:dyDescent="0.25">
      <c r="A522" s="49">
        <v>32476001</v>
      </c>
      <c r="B522" s="49" t="s">
        <v>595</v>
      </c>
      <c r="C522" s="49">
        <v>0</v>
      </c>
      <c r="D522" s="49">
        <v>0</v>
      </c>
      <c r="E522" s="354" t="s">
        <v>3494</v>
      </c>
      <c r="F522" s="354" t="s">
        <v>3498</v>
      </c>
      <c r="G522" s="355" t="s">
        <v>3499</v>
      </c>
      <c r="H522" s="355" t="s">
        <v>3495</v>
      </c>
      <c r="I522" s="355" t="s">
        <v>3495</v>
      </c>
      <c r="J522" s="355" t="s">
        <v>3495</v>
      </c>
      <c r="K522" s="355" t="s">
        <v>3495</v>
      </c>
      <c r="L522" s="355" t="s">
        <v>3495</v>
      </c>
      <c r="M522" s="355" t="s">
        <v>3495</v>
      </c>
      <c r="N522" s="355" t="s">
        <v>3495</v>
      </c>
      <c r="O522" s="355" t="s">
        <v>3495</v>
      </c>
      <c r="P522" s="355" t="s">
        <v>3495</v>
      </c>
      <c r="Q522" s="355" t="s">
        <v>3496</v>
      </c>
      <c r="R522" s="355" t="s">
        <v>3496</v>
      </c>
      <c r="S522" s="355" t="s">
        <v>3496</v>
      </c>
      <c r="T522" s="266">
        <v>0</v>
      </c>
      <c r="U522" s="266" t="s">
        <v>3497</v>
      </c>
    </row>
    <row r="523" spans="1:21" x14ac:dyDescent="0.25">
      <c r="A523" s="49">
        <v>32478</v>
      </c>
      <c r="B523" s="49" t="s">
        <v>596</v>
      </c>
      <c r="C523" s="49">
        <v>0</v>
      </c>
      <c r="D523" s="49">
        <v>0</v>
      </c>
      <c r="E523" s="354" t="s">
        <v>3494</v>
      </c>
      <c r="F523" s="354" t="s">
        <v>3498</v>
      </c>
      <c r="G523" s="355" t="s">
        <v>3499</v>
      </c>
      <c r="H523" s="355" t="s">
        <v>3495</v>
      </c>
      <c r="I523" s="355" t="s">
        <v>3495</v>
      </c>
      <c r="J523" s="355" t="s">
        <v>3495</v>
      </c>
      <c r="K523" s="355" t="s">
        <v>3495</v>
      </c>
      <c r="L523" s="355" t="s">
        <v>3495</v>
      </c>
      <c r="M523" s="355" t="s">
        <v>3495</v>
      </c>
      <c r="N523" s="355" t="s">
        <v>3495</v>
      </c>
      <c r="O523" s="355" t="s">
        <v>3495</v>
      </c>
      <c r="P523" s="355" t="s">
        <v>3495</v>
      </c>
      <c r="Q523" s="355" t="s">
        <v>3496</v>
      </c>
      <c r="R523" s="355" t="s">
        <v>3496</v>
      </c>
      <c r="S523" s="355" t="s">
        <v>3496</v>
      </c>
      <c r="T523" s="266">
        <v>0</v>
      </c>
      <c r="U523" s="266" t="s">
        <v>3497</v>
      </c>
    </row>
    <row r="524" spans="1:21" x14ac:dyDescent="0.25">
      <c r="A524" s="49">
        <v>32482</v>
      </c>
      <c r="B524" s="49" t="s">
        <v>597</v>
      </c>
      <c r="C524" s="49">
        <v>0</v>
      </c>
      <c r="D524" s="49">
        <v>0</v>
      </c>
      <c r="E524" s="354" t="s">
        <v>3494</v>
      </c>
      <c r="F524" s="354" t="s">
        <v>3498</v>
      </c>
      <c r="G524" s="355" t="s">
        <v>3499</v>
      </c>
      <c r="H524" s="355" t="s">
        <v>3495</v>
      </c>
      <c r="I524" s="355" t="s">
        <v>3495</v>
      </c>
      <c r="J524" s="355" t="s">
        <v>3495</v>
      </c>
      <c r="K524" s="355" t="s">
        <v>3495</v>
      </c>
      <c r="L524" s="355" t="s">
        <v>3495</v>
      </c>
      <c r="M524" s="355" t="s">
        <v>3495</v>
      </c>
      <c r="N524" s="355" t="s">
        <v>3495</v>
      </c>
      <c r="O524" s="355" t="s">
        <v>3495</v>
      </c>
      <c r="P524" s="355" t="s">
        <v>3495</v>
      </c>
      <c r="Q524" s="355" t="s">
        <v>3496</v>
      </c>
      <c r="R524" s="355" t="s">
        <v>3496</v>
      </c>
      <c r="S524" s="355" t="s">
        <v>3496</v>
      </c>
      <c r="T524" s="266">
        <v>0</v>
      </c>
      <c r="U524" s="266" t="s">
        <v>3497</v>
      </c>
    </row>
    <row r="525" spans="1:21" x14ac:dyDescent="0.25">
      <c r="A525" s="49">
        <v>32487</v>
      </c>
      <c r="B525" s="49" t="s">
        <v>598</v>
      </c>
      <c r="C525" s="49">
        <v>0</v>
      </c>
      <c r="D525" s="49">
        <v>0</v>
      </c>
      <c r="E525" s="354" t="s">
        <v>3494</v>
      </c>
      <c r="F525" s="354" t="s">
        <v>3498</v>
      </c>
      <c r="G525" s="355" t="s">
        <v>3499</v>
      </c>
      <c r="H525" s="355" t="s">
        <v>3495</v>
      </c>
      <c r="I525" s="355" t="s">
        <v>3495</v>
      </c>
      <c r="J525" s="355" t="s">
        <v>3495</v>
      </c>
      <c r="K525" s="355" t="s">
        <v>3495</v>
      </c>
      <c r="L525" s="355" t="s">
        <v>3495</v>
      </c>
      <c r="M525" s="355" t="s">
        <v>3495</v>
      </c>
      <c r="N525" s="355" t="s">
        <v>3495</v>
      </c>
      <c r="O525" s="355" t="s">
        <v>3495</v>
      </c>
      <c r="P525" s="355" t="s">
        <v>3495</v>
      </c>
      <c r="Q525" s="355" t="s">
        <v>3496</v>
      </c>
      <c r="R525" s="355" t="s">
        <v>3496</v>
      </c>
      <c r="S525" s="355" t="s">
        <v>3496</v>
      </c>
      <c r="T525" s="266">
        <v>0</v>
      </c>
      <c r="U525" s="266" t="s">
        <v>3497</v>
      </c>
    </row>
    <row r="526" spans="1:21" x14ac:dyDescent="0.25">
      <c r="A526" s="49">
        <v>32488</v>
      </c>
      <c r="B526" s="49" t="s">
        <v>599</v>
      </c>
      <c r="C526" s="49">
        <v>0</v>
      </c>
      <c r="D526" s="49">
        <v>0</v>
      </c>
      <c r="E526" s="354" t="s">
        <v>3494</v>
      </c>
      <c r="F526" s="354" t="s">
        <v>3498</v>
      </c>
      <c r="G526" s="355" t="s">
        <v>3499</v>
      </c>
      <c r="H526" s="355" t="s">
        <v>3495</v>
      </c>
      <c r="I526" s="355" t="s">
        <v>3495</v>
      </c>
      <c r="J526" s="355" t="s">
        <v>3495</v>
      </c>
      <c r="K526" s="355" t="s">
        <v>3495</v>
      </c>
      <c r="L526" s="355" t="s">
        <v>3495</v>
      </c>
      <c r="M526" s="355" t="s">
        <v>3495</v>
      </c>
      <c r="N526" s="355" t="s">
        <v>3495</v>
      </c>
      <c r="O526" s="355" t="s">
        <v>3495</v>
      </c>
      <c r="P526" s="355" t="s">
        <v>3495</v>
      </c>
      <c r="Q526" s="355" t="s">
        <v>3496</v>
      </c>
      <c r="R526" s="355" t="s">
        <v>3496</v>
      </c>
      <c r="S526" s="355" t="s">
        <v>3496</v>
      </c>
      <c r="T526" s="266">
        <v>0</v>
      </c>
      <c r="U526" s="266" t="s">
        <v>3497</v>
      </c>
    </row>
    <row r="527" spans="1:21" x14ac:dyDescent="0.25">
      <c r="A527" s="49">
        <v>32489</v>
      </c>
      <c r="B527" s="49" t="s">
        <v>600</v>
      </c>
      <c r="C527" s="49">
        <v>0</v>
      </c>
      <c r="D527" s="49">
        <v>0</v>
      </c>
      <c r="E527" s="354" t="s">
        <v>3494</v>
      </c>
      <c r="F527" s="354" t="s">
        <v>3498</v>
      </c>
      <c r="G527" s="355" t="s">
        <v>3499</v>
      </c>
      <c r="H527" s="355" t="s">
        <v>3495</v>
      </c>
      <c r="I527" s="355" t="s">
        <v>3495</v>
      </c>
      <c r="J527" s="355" t="s">
        <v>3495</v>
      </c>
      <c r="K527" s="355" t="s">
        <v>3495</v>
      </c>
      <c r="L527" s="355" t="s">
        <v>3495</v>
      </c>
      <c r="M527" s="355" t="s">
        <v>3495</v>
      </c>
      <c r="N527" s="355" t="s">
        <v>3495</v>
      </c>
      <c r="O527" s="355" t="s">
        <v>3495</v>
      </c>
      <c r="P527" s="355" t="s">
        <v>3495</v>
      </c>
      <c r="Q527" s="355" t="s">
        <v>3496</v>
      </c>
      <c r="R527" s="355" t="s">
        <v>3496</v>
      </c>
      <c r="S527" s="355" t="s">
        <v>3496</v>
      </c>
      <c r="T527" s="266">
        <v>0</v>
      </c>
      <c r="U527" s="266" t="s">
        <v>3497</v>
      </c>
    </row>
    <row r="528" spans="1:21" x14ac:dyDescent="0.25">
      <c r="A528" s="49">
        <v>32490</v>
      </c>
      <c r="B528" s="49" t="s">
        <v>601</v>
      </c>
      <c r="C528" s="49">
        <v>0</v>
      </c>
      <c r="D528" s="49">
        <v>0</v>
      </c>
      <c r="E528" s="354" t="s">
        <v>3494</v>
      </c>
      <c r="F528" s="354" t="s">
        <v>3498</v>
      </c>
      <c r="G528" s="355" t="s">
        <v>3499</v>
      </c>
      <c r="H528" s="355" t="s">
        <v>3495</v>
      </c>
      <c r="I528" s="355" t="s">
        <v>3495</v>
      </c>
      <c r="J528" s="355" t="s">
        <v>3495</v>
      </c>
      <c r="K528" s="355" t="s">
        <v>3495</v>
      </c>
      <c r="L528" s="355" t="s">
        <v>3495</v>
      </c>
      <c r="M528" s="355" t="s">
        <v>3495</v>
      </c>
      <c r="N528" s="355" t="s">
        <v>3495</v>
      </c>
      <c r="O528" s="355" t="s">
        <v>3495</v>
      </c>
      <c r="P528" s="355" t="s">
        <v>3495</v>
      </c>
      <c r="Q528" s="355" t="s">
        <v>3496</v>
      </c>
      <c r="R528" s="355" t="s">
        <v>3496</v>
      </c>
      <c r="S528" s="355" t="s">
        <v>3496</v>
      </c>
      <c r="T528" s="266">
        <v>0</v>
      </c>
      <c r="U528" s="266" t="s">
        <v>3497</v>
      </c>
    </row>
    <row r="529" spans="1:21" x14ac:dyDescent="0.25">
      <c r="A529" s="49">
        <v>32491</v>
      </c>
      <c r="B529" s="49" t="s">
        <v>602</v>
      </c>
      <c r="C529" s="49">
        <v>0</v>
      </c>
      <c r="D529" s="49">
        <v>0</v>
      </c>
      <c r="E529" s="354" t="s">
        <v>3494</v>
      </c>
      <c r="F529" s="354" t="s">
        <v>3498</v>
      </c>
      <c r="G529" s="355" t="s">
        <v>3499</v>
      </c>
      <c r="H529" s="355" t="s">
        <v>3495</v>
      </c>
      <c r="I529" s="355" t="s">
        <v>3495</v>
      </c>
      <c r="J529" s="355" t="s">
        <v>3495</v>
      </c>
      <c r="K529" s="355" t="s">
        <v>3495</v>
      </c>
      <c r="L529" s="355" t="s">
        <v>3495</v>
      </c>
      <c r="M529" s="355" t="s">
        <v>3495</v>
      </c>
      <c r="N529" s="355" t="s">
        <v>3495</v>
      </c>
      <c r="O529" s="355" t="s">
        <v>3495</v>
      </c>
      <c r="P529" s="355" t="s">
        <v>3495</v>
      </c>
      <c r="Q529" s="355" t="s">
        <v>3496</v>
      </c>
      <c r="R529" s="355" t="s">
        <v>3496</v>
      </c>
      <c r="S529" s="355" t="s">
        <v>3496</v>
      </c>
      <c r="T529" s="266">
        <v>0</v>
      </c>
      <c r="U529" s="266" t="s">
        <v>3497</v>
      </c>
    </row>
    <row r="530" spans="1:21" x14ac:dyDescent="0.25">
      <c r="A530" s="49">
        <v>32498</v>
      </c>
      <c r="B530" s="49" t="s">
        <v>603</v>
      </c>
      <c r="C530" s="49">
        <v>0</v>
      </c>
      <c r="D530" s="49">
        <v>0</v>
      </c>
      <c r="E530" s="354" t="s">
        <v>3494</v>
      </c>
      <c r="F530" s="354" t="s">
        <v>3498</v>
      </c>
      <c r="G530" s="355" t="s">
        <v>3499</v>
      </c>
      <c r="H530" s="355" t="s">
        <v>3495</v>
      </c>
      <c r="I530" s="355" t="s">
        <v>3495</v>
      </c>
      <c r="J530" s="355" t="s">
        <v>3495</v>
      </c>
      <c r="K530" s="355" t="s">
        <v>3495</v>
      </c>
      <c r="L530" s="355" t="s">
        <v>3495</v>
      </c>
      <c r="M530" s="355" t="s">
        <v>3495</v>
      </c>
      <c r="N530" s="355" t="s">
        <v>3495</v>
      </c>
      <c r="O530" s="355" t="s">
        <v>3495</v>
      </c>
      <c r="P530" s="355" t="s">
        <v>3495</v>
      </c>
      <c r="Q530" s="355" t="s">
        <v>3496</v>
      </c>
      <c r="R530" s="355" t="s">
        <v>3496</v>
      </c>
      <c r="S530" s="355" t="s">
        <v>3496</v>
      </c>
      <c r="T530" s="266">
        <v>0</v>
      </c>
      <c r="U530" s="266" t="s">
        <v>3497</v>
      </c>
    </row>
    <row r="531" spans="1:21" x14ac:dyDescent="0.25">
      <c r="A531" s="49">
        <v>32499</v>
      </c>
      <c r="B531" s="49" t="s">
        <v>604</v>
      </c>
      <c r="C531" s="49">
        <v>0</v>
      </c>
      <c r="D531" s="49">
        <v>0</v>
      </c>
      <c r="E531" s="354" t="s">
        <v>3494</v>
      </c>
      <c r="F531" s="354" t="s">
        <v>3498</v>
      </c>
      <c r="G531" s="355" t="s">
        <v>3499</v>
      </c>
      <c r="H531" s="355" t="s">
        <v>3495</v>
      </c>
      <c r="I531" s="355" t="s">
        <v>3495</v>
      </c>
      <c r="J531" s="355" t="s">
        <v>3495</v>
      </c>
      <c r="K531" s="355" t="s">
        <v>3495</v>
      </c>
      <c r="L531" s="355" t="s">
        <v>3495</v>
      </c>
      <c r="M531" s="355" t="s">
        <v>3495</v>
      </c>
      <c r="N531" s="355" t="s">
        <v>3495</v>
      </c>
      <c r="O531" s="355" t="s">
        <v>3495</v>
      </c>
      <c r="P531" s="355" t="s">
        <v>3495</v>
      </c>
      <c r="Q531" s="355" t="s">
        <v>3496</v>
      </c>
      <c r="R531" s="355" t="s">
        <v>3496</v>
      </c>
      <c r="S531" s="355" t="s">
        <v>3496</v>
      </c>
      <c r="T531" s="266">
        <v>0</v>
      </c>
      <c r="U531" s="266" t="s">
        <v>3497</v>
      </c>
    </row>
    <row r="532" spans="1:21" x14ac:dyDescent="0.25">
      <c r="A532" s="49">
        <v>32500</v>
      </c>
      <c r="B532" s="49" t="s">
        <v>605</v>
      </c>
      <c r="C532" s="49">
        <v>0</v>
      </c>
      <c r="D532" s="49">
        <v>0</v>
      </c>
      <c r="E532" s="354" t="s">
        <v>3494</v>
      </c>
      <c r="F532" s="354" t="s">
        <v>3498</v>
      </c>
      <c r="G532" s="355" t="s">
        <v>3499</v>
      </c>
      <c r="H532" s="355" t="s">
        <v>3495</v>
      </c>
      <c r="I532" s="355" t="s">
        <v>3495</v>
      </c>
      <c r="J532" s="355" t="s">
        <v>3495</v>
      </c>
      <c r="K532" s="355" t="s">
        <v>3495</v>
      </c>
      <c r="L532" s="355" t="s">
        <v>3495</v>
      </c>
      <c r="M532" s="355" t="s">
        <v>3495</v>
      </c>
      <c r="N532" s="355" t="s">
        <v>3495</v>
      </c>
      <c r="O532" s="355" t="s">
        <v>3495</v>
      </c>
      <c r="P532" s="355" t="s">
        <v>3495</v>
      </c>
      <c r="Q532" s="355" t="s">
        <v>3496</v>
      </c>
      <c r="R532" s="355" t="s">
        <v>3496</v>
      </c>
      <c r="S532" s="355" t="s">
        <v>3496</v>
      </c>
      <c r="T532" s="266">
        <v>0</v>
      </c>
      <c r="U532" s="266" t="s">
        <v>3497</v>
      </c>
    </row>
    <row r="533" spans="1:21" x14ac:dyDescent="0.25">
      <c r="A533" s="49">
        <v>32501</v>
      </c>
      <c r="B533" s="49" t="s">
        <v>606</v>
      </c>
      <c r="C533" s="49">
        <v>0</v>
      </c>
      <c r="D533" s="49">
        <v>0</v>
      </c>
      <c r="E533" s="354" t="s">
        <v>3494</v>
      </c>
      <c r="F533" s="354" t="s">
        <v>3498</v>
      </c>
      <c r="G533" s="355" t="s">
        <v>3499</v>
      </c>
      <c r="H533" s="355" t="s">
        <v>3495</v>
      </c>
      <c r="I533" s="355" t="s">
        <v>3495</v>
      </c>
      <c r="J533" s="355" t="s">
        <v>3495</v>
      </c>
      <c r="K533" s="355" t="s">
        <v>3495</v>
      </c>
      <c r="L533" s="355" t="s">
        <v>3495</v>
      </c>
      <c r="M533" s="355" t="s">
        <v>3495</v>
      </c>
      <c r="N533" s="355" t="s">
        <v>3495</v>
      </c>
      <c r="O533" s="355" t="s">
        <v>3495</v>
      </c>
      <c r="P533" s="355" t="s">
        <v>3495</v>
      </c>
      <c r="Q533" s="355" t="s">
        <v>3496</v>
      </c>
      <c r="R533" s="355" t="s">
        <v>3496</v>
      </c>
      <c r="S533" s="355" t="s">
        <v>3496</v>
      </c>
      <c r="T533" s="266">
        <v>0</v>
      </c>
      <c r="U533" s="266" t="s">
        <v>3497</v>
      </c>
    </row>
    <row r="534" spans="1:21" x14ac:dyDescent="0.25">
      <c r="A534" s="49">
        <v>32541</v>
      </c>
      <c r="B534" s="49" t="s">
        <v>607</v>
      </c>
      <c r="C534" s="49">
        <v>0</v>
      </c>
      <c r="D534" s="49">
        <v>0</v>
      </c>
      <c r="E534" s="354" t="s">
        <v>3494</v>
      </c>
      <c r="F534" s="354" t="s">
        <v>3498</v>
      </c>
      <c r="G534" s="355" t="s">
        <v>3499</v>
      </c>
      <c r="H534" s="355" t="s">
        <v>3495</v>
      </c>
      <c r="I534" s="355" t="s">
        <v>3495</v>
      </c>
      <c r="J534" s="355" t="s">
        <v>3495</v>
      </c>
      <c r="K534" s="355" t="s">
        <v>3495</v>
      </c>
      <c r="L534" s="355" t="s">
        <v>3495</v>
      </c>
      <c r="M534" s="355" t="s">
        <v>3495</v>
      </c>
      <c r="N534" s="355" t="s">
        <v>3495</v>
      </c>
      <c r="O534" s="355" t="s">
        <v>3495</v>
      </c>
      <c r="P534" s="355" t="s">
        <v>3495</v>
      </c>
      <c r="Q534" s="355" t="s">
        <v>3496</v>
      </c>
      <c r="R534" s="355" t="s">
        <v>3496</v>
      </c>
      <c r="S534" s="355" t="s">
        <v>3496</v>
      </c>
      <c r="T534" s="266">
        <v>0</v>
      </c>
      <c r="U534" s="266" t="s">
        <v>3497</v>
      </c>
    </row>
    <row r="535" spans="1:21" x14ac:dyDescent="0.25">
      <c r="A535" s="49">
        <v>33040001</v>
      </c>
      <c r="B535" s="49" t="s">
        <v>608</v>
      </c>
      <c r="C535" s="49">
        <v>0</v>
      </c>
      <c r="D535" s="49">
        <v>0</v>
      </c>
      <c r="E535" s="354" t="s">
        <v>3494</v>
      </c>
      <c r="F535" s="354" t="s">
        <v>3498</v>
      </c>
      <c r="G535" s="355" t="s">
        <v>3499</v>
      </c>
      <c r="H535" s="355" t="s">
        <v>3495</v>
      </c>
      <c r="I535" s="355" t="s">
        <v>3495</v>
      </c>
      <c r="J535" s="355" t="s">
        <v>3495</v>
      </c>
      <c r="K535" s="355" t="s">
        <v>3495</v>
      </c>
      <c r="L535" s="355" t="s">
        <v>3495</v>
      </c>
      <c r="M535" s="355" t="s">
        <v>3495</v>
      </c>
      <c r="N535" s="355" t="s">
        <v>3495</v>
      </c>
      <c r="O535" s="355" t="s">
        <v>3495</v>
      </c>
      <c r="P535" s="355" t="s">
        <v>3495</v>
      </c>
      <c r="Q535" s="355" t="s">
        <v>3496</v>
      </c>
      <c r="R535" s="355" t="s">
        <v>3496</v>
      </c>
      <c r="S535" s="355" t="s">
        <v>3496</v>
      </c>
      <c r="T535" s="266">
        <v>0</v>
      </c>
      <c r="U535" s="266" t="s">
        <v>3497</v>
      </c>
    </row>
    <row r="536" spans="1:21" x14ac:dyDescent="0.25">
      <c r="A536" s="49">
        <v>33040002</v>
      </c>
      <c r="B536" s="49" t="s">
        <v>609</v>
      </c>
      <c r="C536" s="49">
        <v>0</v>
      </c>
      <c r="D536" s="49">
        <v>0</v>
      </c>
      <c r="E536" s="354" t="s">
        <v>3494</v>
      </c>
      <c r="F536" s="354" t="s">
        <v>3498</v>
      </c>
      <c r="G536" s="355" t="s">
        <v>3499</v>
      </c>
      <c r="H536" s="355" t="s">
        <v>3495</v>
      </c>
      <c r="I536" s="355" t="s">
        <v>3495</v>
      </c>
      <c r="J536" s="355" t="s">
        <v>3495</v>
      </c>
      <c r="K536" s="355" t="s">
        <v>3495</v>
      </c>
      <c r="L536" s="355" t="s">
        <v>3495</v>
      </c>
      <c r="M536" s="355" t="s">
        <v>3495</v>
      </c>
      <c r="N536" s="355" t="s">
        <v>3495</v>
      </c>
      <c r="O536" s="355" t="s">
        <v>3495</v>
      </c>
      <c r="P536" s="355" t="s">
        <v>3495</v>
      </c>
      <c r="Q536" s="355" t="s">
        <v>3496</v>
      </c>
      <c r="R536" s="355" t="s">
        <v>3496</v>
      </c>
      <c r="S536" s="355" t="s">
        <v>3496</v>
      </c>
      <c r="T536" s="266">
        <v>0</v>
      </c>
      <c r="U536" s="266" t="s">
        <v>3497</v>
      </c>
    </row>
    <row r="537" spans="1:21" x14ac:dyDescent="0.25">
      <c r="A537" s="49">
        <v>33041</v>
      </c>
      <c r="B537" s="49" t="s">
        <v>610</v>
      </c>
      <c r="C537" s="49">
        <v>0</v>
      </c>
      <c r="D537" s="49">
        <v>0</v>
      </c>
      <c r="E537" s="354" t="s">
        <v>3494</v>
      </c>
      <c r="F537" s="354" t="s">
        <v>3498</v>
      </c>
      <c r="G537" s="355" t="s">
        <v>3499</v>
      </c>
      <c r="H537" s="355" t="s">
        <v>3495</v>
      </c>
      <c r="I537" s="355" t="s">
        <v>3495</v>
      </c>
      <c r="J537" s="355" t="s">
        <v>3495</v>
      </c>
      <c r="K537" s="355" t="s">
        <v>3495</v>
      </c>
      <c r="L537" s="355" t="s">
        <v>3495</v>
      </c>
      <c r="M537" s="355" t="s">
        <v>3495</v>
      </c>
      <c r="N537" s="355" t="s">
        <v>3495</v>
      </c>
      <c r="O537" s="355" t="s">
        <v>3495</v>
      </c>
      <c r="P537" s="355" t="s">
        <v>3495</v>
      </c>
      <c r="Q537" s="355" t="s">
        <v>3496</v>
      </c>
      <c r="R537" s="355" t="s">
        <v>3496</v>
      </c>
      <c r="S537" s="355" t="s">
        <v>3496</v>
      </c>
      <c r="T537" s="266">
        <v>0</v>
      </c>
      <c r="U537" s="266" t="s">
        <v>3497</v>
      </c>
    </row>
    <row r="538" spans="1:21" x14ac:dyDescent="0.25">
      <c r="A538" s="49">
        <v>33058</v>
      </c>
      <c r="B538" s="49" t="s">
        <v>611</v>
      </c>
      <c r="C538" s="49">
        <v>0</v>
      </c>
      <c r="D538" s="49">
        <v>0</v>
      </c>
      <c r="E538" s="354" t="s">
        <v>3494</v>
      </c>
      <c r="F538" s="354" t="s">
        <v>3498</v>
      </c>
      <c r="G538" s="355" t="s">
        <v>3499</v>
      </c>
      <c r="H538" s="355" t="s">
        <v>3495</v>
      </c>
      <c r="I538" s="355" t="s">
        <v>3495</v>
      </c>
      <c r="J538" s="355" t="s">
        <v>3495</v>
      </c>
      <c r="K538" s="355" t="s">
        <v>3495</v>
      </c>
      <c r="L538" s="355" t="s">
        <v>3495</v>
      </c>
      <c r="M538" s="355" t="s">
        <v>3495</v>
      </c>
      <c r="N538" s="355" t="s">
        <v>3495</v>
      </c>
      <c r="O538" s="355" t="s">
        <v>3495</v>
      </c>
      <c r="P538" s="355" t="s">
        <v>3495</v>
      </c>
      <c r="Q538" s="355" t="s">
        <v>3496</v>
      </c>
      <c r="R538" s="355" t="s">
        <v>3496</v>
      </c>
      <c r="S538" s="355" t="s">
        <v>3496</v>
      </c>
      <c r="T538" s="266">
        <v>0</v>
      </c>
      <c r="U538" s="266" t="s">
        <v>3497</v>
      </c>
    </row>
    <row r="539" spans="1:21" x14ac:dyDescent="0.25">
      <c r="A539" s="49">
        <v>33058001</v>
      </c>
      <c r="B539" s="49" t="s">
        <v>612</v>
      </c>
      <c r="C539" s="49">
        <v>0</v>
      </c>
      <c r="D539" s="49">
        <v>0</v>
      </c>
      <c r="E539" s="354" t="s">
        <v>3494</v>
      </c>
      <c r="F539" s="354" t="s">
        <v>3498</v>
      </c>
      <c r="G539" s="355" t="s">
        <v>3499</v>
      </c>
      <c r="H539" s="355" t="s">
        <v>3495</v>
      </c>
      <c r="I539" s="355" t="s">
        <v>3495</v>
      </c>
      <c r="J539" s="355" t="s">
        <v>3495</v>
      </c>
      <c r="K539" s="355" t="s">
        <v>3495</v>
      </c>
      <c r="L539" s="355" t="s">
        <v>3495</v>
      </c>
      <c r="M539" s="355" t="s">
        <v>3495</v>
      </c>
      <c r="N539" s="355" t="s">
        <v>3495</v>
      </c>
      <c r="O539" s="355" t="s">
        <v>3495</v>
      </c>
      <c r="P539" s="355" t="s">
        <v>3495</v>
      </c>
      <c r="Q539" s="355" t="s">
        <v>3496</v>
      </c>
      <c r="R539" s="355" t="s">
        <v>3496</v>
      </c>
      <c r="S539" s="355" t="s">
        <v>3496</v>
      </c>
      <c r="T539" s="266">
        <v>0</v>
      </c>
      <c r="U539" s="266" t="s">
        <v>3497</v>
      </c>
    </row>
    <row r="540" spans="1:21" x14ac:dyDescent="0.25">
      <c r="A540" s="49">
        <v>33058002</v>
      </c>
      <c r="B540" s="49" t="s">
        <v>613</v>
      </c>
      <c r="C540" s="49">
        <v>0</v>
      </c>
      <c r="D540" s="49">
        <v>0</v>
      </c>
      <c r="E540" s="354" t="s">
        <v>3494</v>
      </c>
      <c r="F540" s="354" t="s">
        <v>3498</v>
      </c>
      <c r="G540" s="355" t="s">
        <v>3499</v>
      </c>
      <c r="H540" s="355" t="s">
        <v>3495</v>
      </c>
      <c r="I540" s="355" t="s">
        <v>3495</v>
      </c>
      <c r="J540" s="355" t="s">
        <v>3495</v>
      </c>
      <c r="K540" s="355" t="s">
        <v>3495</v>
      </c>
      <c r="L540" s="355" t="s">
        <v>3495</v>
      </c>
      <c r="M540" s="355" t="s">
        <v>3495</v>
      </c>
      <c r="N540" s="355" t="s">
        <v>3495</v>
      </c>
      <c r="O540" s="355" t="s">
        <v>3495</v>
      </c>
      <c r="P540" s="355" t="s">
        <v>3495</v>
      </c>
      <c r="Q540" s="355" t="s">
        <v>3496</v>
      </c>
      <c r="R540" s="355" t="s">
        <v>3496</v>
      </c>
      <c r="S540" s="355" t="s">
        <v>3496</v>
      </c>
      <c r="T540" s="266">
        <v>0</v>
      </c>
      <c r="U540" s="266" t="s">
        <v>3497</v>
      </c>
    </row>
    <row r="541" spans="1:21" x14ac:dyDescent="0.25">
      <c r="A541" s="49">
        <v>33059</v>
      </c>
      <c r="B541" s="49" t="s">
        <v>614</v>
      </c>
      <c r="C541" s="49">
        <v>0</v>
      </c>
      <c r="D541" s="49">
        <v>0</v>
      </c>
      <c r="E541" s="354" t="s">
        <v>3494</v>
      </c>
      <c r="F541" s="354" t="s">
        <v>3498</v>
      </c>
      <c r="G541" s="355" t="s">
        <v>3499</v>
      </c>
      <c r="H541" s="355" t="s">
        <v>3495</v>
      </c>
      <c r="I541" s="355" t="s">
        <v>3495</v>
      </c>
      <c r="J541" s="355" t="s">
        <v>3495</v>
      </c>
      <c r="K541" s="355" t="s">
        <v>3495</v>
      </c>
      <c r="L541" s="355" t="s">
        <v>3495</v>
      </c>
      <c r="M541" s="355" t="s">
        <v>3495</v>
      </c>
      <c r="N541" s="355" t="s">
        <v>3495</v>
      </c>
      <c r="O541" s="355" t="s">
        <v>3495</v>
      </c>
      <c r="P541" s="355" t="s">
        <v>3495</v>
      </c>
      <c r="Q541" s="355" t="s">
        <v>3496</v>
      </c>
      <c r="R541" s="355" t="s">
        <v>3496</v>
      </c>
      <c r="S541" s="355" t="s">
        <v>3496</v>
      </c>
      <c r="T541" s="266">
        <v>0</v>
      </c>
      <c r="U541" s="266" t="s">
        <v>3497</v>
      </c>
    </row>
    <row r="542" spans="1:21" x14ac:dyDescent="0.25">
      <c r="A542" s="49">
        <v>33060001</v>
      </c>
      <c r="B542" s="49" t="s">
        <v>615</v>
      </c>
      <c r="C542" s="49">
        <v>0</v>
      </c>
      <c r="D542" s="49">
        <v>0</v>
      </c>
      <c r="E542" s="354" t="s">
        <v>3494</v>
      </c>
      <c r="F542" s="354" t="s">
        <v>3498</v>
      </c>
      <c r="G542" s="355" t="s">
        <v>3499</v>
      </c>
      <c r="H542" s="355" t="s">
        <v>3495</v>
      </c>
      <c r="I542" s="355" t="s">
        <v>3495</v>
      </c>
      <c r="J542" s="355" t="s">
        <v>3495</v>
      </c>
      <c r="K542" s="355" t="s">
        <v>3495</v>
      </c>
      <c r="L542" s="355" t="s">
        <v>3495</v>
      </c>
      <c r="M542" s="355" t="s">
        <v>3495</v>
      </c>
      <c r="N542" s="355" t="s">
        <v>3495</v>
      </c>
      <c r="O542" s="355" t="s">
        <v>3495</v>
      </c>
      <c r="P542" s="355" t="s">
        <v>3495</v>
      </c>
      <c r="Q542" s="355" t="s">
        <v>3496</v>
      </c>
      <c r="R542" s="355" t="s">
        <v>3496</v>
      </c>
      <c r="S542" s="355" t="s">
        <v>3496</v>
      </c>
      <c r="T542" s="266">
        <v>0</v>
      </c>
      <c r="U542" s="266" t="s">
        <v>3497</v>
      </c>
    </row>
    <row r="543" spans="1:21" x14ac:dyDescent="0.25">
      <c r="A543" s="49">
        <v>33060002</v>
      </c>
      <c r="B543" s="49" t="s">
        <v>616</v>
      </c>
      <c r="C543" s="49">
        <v>0</v>
      </c>
      <c r="D543" s="49">
        <v>0</v>
      </c>
      <c r="E543" s="354" t="s">
        <v>3494</v>
      </c>
      <c r="F543" s="354" t="s">
        <v>3498</v>
      </c>
      <c r="G543" s="355" t="s">
        <v>3499</v>
      </c>
      <c r="H543" s="355" t="s">
        <v>3495</v>
      </c>
      <c r="I543" s="355" t="s">
        <v>3495</v>
      </c>
      <c r="J543" s="355" t="s">
        <v>3495</v>
      </c>
      <c r="K543" s="355" t="s">
        <v>3495</v>
      </c>
      <c r="L543" s="355" t="s">
        <v>3495</v>
      </c>
      <c r="M543" s="355" t="s">
        <v>3495</v>
      </c>
      <c r="N543" s="355" t="s">
        <v>3495</v>
      </c>
      <c r="O543" s="355" t="s">
        <v>3495</v>
      </c>
      <c r="P543" s="355" t="s">
        <v>3495</v>
      </c>
      <c r="Q543" s="355" t="s">
        <v>3496</v>
      </c>
      <c r="R543" s="355" t="s">
        <v>3496</v>
      </c>
      <c r="S543" s="355" t="s">
        <v>3496</v>
      </c>
      <c r="T543" s="266">
        <v>0</v>
      </c>
      <c r="U543" s="266" t="s">
        <v>3497</v>
      </c>
    </row>
    <row r="544" spans="1:21" x14ac:dyDescent="0.25">
      <c r="A544" s="49">
        <v>33061</v>
      </c>
      <c r="B544" s="49" t="s">
        <v>617</v>
      </c>
      <c r="C544" s="49">
        <v>0</v>
      </c>
      <c r="D544" s="49">
        <v>0</v>
      </c>
      <c r="E544" s="354" t="s">
        <v>3494</v>
      </c>
      <c r="F544" s="354" t="s">
        <v>3498</v>
      </c>
      <c r="G544" s="355" t="s">
        <v>3499</v>
      </c>
      <c r="H544" s="355" t="s">
        <v>3495</v>
      </c>
      <c r="I544" s="355" t="s">
        <v>3495</v>
      </c>
      <c r="J544" s="355" t="s">
        <v>3495</v>
      </c>
      <c r="K544" s="355" t="s">
        <v>3495</v>
      </c>
      <c r="L544" s="355" t="s">
        <v>3495</v>
      </c>
      <c r="M544" s="355" t="s">
        <v>3495</v>
      </c>
      <c r="N544" s="355" t="s">
        <v>3495</v>
      </c>
      <c r="O544" s="355" t="s">
        <v>3495</v>
      </c>
      <c r="P544" s="355" t="s">
        <v>3495</v>
      </c>
      <c r="Q544" s="355" t="s">
        <v>3496</v>
      </c>
      <c r="R544" s="355" t="s">
        <v>3496</v>
      </c>
      <c r="S544" s="355" t="s">
        <v>3496</v>
      </c>
      <c r="T544" s="266">
        <v>0</v>
      </c>
      <c r="U544" s="266" t="s">
        <v>3497</v>
      </c>
    </row>
    <row r="545" spans="1:21" x14ac:dyDescent="0.25">
      <c r="A545" s="49">
        <v>33064</v>
      </c>
      <c r="B545" s="49" t="s">
        <v>618</v>
      </c>
      <c r="C545" s="49">
        <v>0</v>
      </c>
      <c r="D545" s="49">
        <v>0</v>
      </c>
      <c r="E545" s="354" t="s">
        <v>3494</v>
      </c>
      <c r="F545" s="354" t="s">
        <v>3498</v>
      </c>
      <c r="G545" s="355" t="s">
        <v>3499</v>
      </c>
      <c r="H545" s="355" t="s">
        <v>3495</v>
      </c>
      <c r="I545" s="355" t="s">
        <v>3495</v>
      </c>
      <c r="J545" s="355" t="s">
        <v>3495</v>
      </c>
      <c r="K545" s="355" t="s">
        <v>3495</v>
      </c>
      <c r="L545" s="355" t="s">
        <v>3495</v>
      </c>
      <c r="M545" s="355" t="s">
        <v>3495</v>
      </c>
      <c r="N545" s="355" t="s">
        <v>3495</v>
      </c>
      <c r="O545" s="355" t="s">
        <v>3495</v>
      </c>
      <c r="P545" s="355" t="s">
        <v>3495</v>
      </c>
      <c r="Q545" s="355" t="s">
        <v>3496</v>
      </c>
      <c r="R545" s="355" t="s">
        <v>3496</v>
      </c>
      <c r="S545" s="355" t="s">
        <v>3496</v>
      </c>
      <c r="T545" s="266">
        <v>0</v>
      </c>
      <c r="U545" s="266" t="s">
        <v>3497</v>
      </c>
    </row>
    <row r="546" spans="1:21" x14ac:dyDescent="0.25">
      <c r="A546" s="49">
        <v>33064001</v>
      </c>
      <c r="B546" s="49" t="s">
        <v>619</v>
      </c>
      <c r="C546" s="49">
        <v>0</v>
      </c>
      <c r="D546" s="49">
        <v>0</v>
      </c>
      <c r="E546" s="354" t="s">
        <v>3494</v>
      </c>
      <c r="F546" s="354" t="s">
        <v>3498</v>
      </c>
      <c r="G546" s="355" t="s">
        <v>3499</v>
      </c>
      <c r="H546" s="355" t="s">
        <v>3495</v>
      </c>
      <c r="I546" s="355" t="s">
        <v>3495</v>
      </c>
      <c r="J546" s="355" t="s">
        <v>3495</v>
      </c>
      <c r="K546" s="355" t="s">
        <v>3495</v>
      </c>
      <c r="L546" s="355" t="s">
        <v>3495</v>
      </c>
      <c r="M546" s="355" t="s">
        <v>3495</v>
      </c>
      <c r="N546" s="355" t="s">
        <v>3495</v>
      </c>
      <c r="O546" s="355" t="s">
        <v>3495</v>
      </c>
      <c r="P546" s="355" t="s">
        <v>3495</v>
      </c>
      <c r="Q546" s="355" t="s">
        <v>3496</v>
      </c>
      <c r="R546" s="355" t="s">
        <v>3496</v>
      </c>
      <c r="S546" s="355" t="s">
        <v>3496</v>
      </c>
      <c r="T546" s="266">
        <v>0</v>
      </c>
      <c r="U546" s="266" t="s">
        <v>3497</v>
      </c>
    </row>
    <row r="547" spans="1:21" x14ac:dyDescent="0.25">
      <c r="A547" s="49">
        <v>33064002</v>
      </c>
      <c r="B547" s="49" t="s">
        <v>620</v>
      </c>
      <c r="C547" s="49">
        <v>0</v>
      </c>
      <c r="D547" s="49">
        <v>0</v>
      </c>
      <c r="E547" s="354" t="s">
        <v>3494</v>
      </c>
      <c r="F547" s="354" t="s">
        <v>3498</v>
      </c>
      <c r="G547" s="355" t="s">
        <v>3499</v>
      </c>
      <c r="H547" s="355" t="s">
        <v>3495</v>
      </c>
      <c r="I547" s="355" t="s">
        <v>3495</v>
      </c>
      <c r="J547" s="355" t="s">
        <v>3495</v>
      </c>
      <c r="K547" s="355" t="s">
        <v>3495</v>
      </c>
      <c r="L547" s="355" t="s">
        <v>3495</v>
      </c>
      <c r="M547" s="355" t="s">
        <v>3495</v>
      </c>
      <c r="N547" s="355" t="s">
        <v>3495</v>
      </c>
      <c r="O547" s="355" t="s">
        <v>3495</v>
      </c>
      <c r="P547" s="355" t="s">
        <v>3495</v>
      </c>
      <c r="Q547" s="355" t="s">
        <v>3496</v>
      </c>
      <c r="R547" s="355" t="s">
        <v>3496</v>
      </c>
      <c r="S547" s="355" t="s">
        <v>3496</v>
      </c>
      <c r="T547" s="266">
        <v>0</v>
      </c>
      <c r="U547" s="266" t="s">
        <v>3497</v>
      </c>
    </row>
    <row r="548" spans="1:21" x14ac:dyDescent="0.25">
      <c r="A548" s="49">
        <v>33065</v>
      </c>
      <c r="B548" s="49" t="s">
        <v>621</v>
      </c>
      <c r="C548" s="49">
        <v>0</v>
      </c>
      <c r="D548" s="49">
        <v>0</v>
      </c>
      <c r="E548" s="354" t="s">
        <v>3494</v>
      </c>
      <c r="F548" s="354" t="s">
        <v>3498</v>
      </c>
      <c r="G548" s="355" t="s">
        <v>3499</v>
      </c>
      <c r="H548" s="355" t="s">
        <v>3495</v>
      </c>
      <c r="I548" s="355" t="s">
        <v>3495</v>
      </c>
      <c r="J548" s="355" t="s">
        <v>3495</v>
      </c>
      <c r="K548" s="355" t="s">
        <v>3495</v>
      </c>
      <c r="L548" s="355" t="s">
        <v>3495</v>
      </c>
      <c r="M548" s="355" t="s">
        <v>3495</v>
      </c>
      <c r="N548" s="355" t="s">
        <v>3495</v>
      </c>
      <c r="O548" s="355" t="s">
        <v>3495</v>
      </c>
      <c r="P548" s="355" t="s">
        <v>3495</v>
      </c>
      <c r="Q548" s="355" t="s">
        <v>3496</v>
      </c>
      <c r="R548" s="355" t="s">
        <v>3496</v>
      </c>
      <c r="S548" s="355" t="s">
        <v>3496</v>
      </c>
      <c r="T548" s="266">
        <v>0</v>
      </c>
      <c r="U548" s="266" t="s">
        <v>3497</v>
      </c>
    </row>
    <row r="549" spans="1:21" x14ac:dyDescent="0.25">
      <c r="A549" s="49">
        <v>33066001</v>
      </c>
      <c r="B549" s="49" t="s">
        <v>622</v>
      </c>
      <c r="C549" s="49">
        <v>0</v>
      </c>
      <c r="D549" s="49">
        <v>0</v>
      </c>
      <c r="E549" s="354" t="s">
        <v>3494</v>
      </c>
      <c r="F549" s="354" t="s">
        <v>3498</v>
      </c>
      <c r="G549" s="355" t="s">
        <v>3499</v>
      </c>
      <c r="H549" s="355" t="s">
        <v>3495</v>
      </c>
      <c r="I549" s="355" t="s">
        <v>3495</v>
      </c>
      <c r="J549" s="355" t="s">
        <v>3495</v>
      </c>
      <c r="K549" s="355" t="s">
        <v>3495</v>
      </c>
      <c r="L549" s="355" t="s">
        <v>3495</v>
      </c>
      <c r="M549" s="355" t="s">
        <v>3495</v>
      </c>
      <c r="N549" s="355" t="s">
        <v>3495</v>
      </c>
      <c r="O549" s="355" t="s">
        <v>3495</v>
      </c>
      <c r="P549" s="355" t="s">
        <v>3495</v>
      </c>
      <c r="Q549" s="355" t="s">
        <v>3496</v>
      </c>
      <c r="R549" s="355" t="s">
        <v>3496</v>
      </c>
      <c r="S549" s="355" t="s">
        <v>3496</v>
      </c>
      <c r="T549" s="266">
        <v>0</v>
      </c>
      <c r="U549" s="266" t="s">
        <v>3497</v>
      </c>
    </row>
    <row r="550" spans="1:21" x14ac:dyDescent="0.25">
      <c r="A550" s="49">
        <v>33066002</v>
      </c>
      <c r="B550" s="49" t="s">
        <v>623</v>
      </c>
      <c r="C550" s="49">
        <v>0</v>
      </c>
      <c r="D550" s="49">
        <v>0</v>
      </c>
      <c r="E550" s="354" t="s">
        <v>3494</v>
      </c>
      <c r="F550" s="354" t="s">
        <v>3498</v>
      </c>
      <c r="G550" s="355" t="s">
        <v>3499</v>
      </c>
      <c r="H550" s="355" t="s">
        <v>3495</v>
      </c>
      <c r="I550" s="355" t="s">
        <v>3495</v>
      </c>
      <c r="J550" s="355" t="s">
        <v>3495</v>
      </c>
      <c r="K550" s="355" t="s">
        <v>3495</v>
      </c>
      <c r="L550" s="355" t="s">
        <v>3495</v>
      </c>
      <c r="M550" s="355" t="s">
        <v>3495</v>
      </c>
      <c r="N550" s="355" t="s">
        <v>3495</v>
      </c>
      <c r="O550" s="355" t="s">
        <v>3495</v>
      </c>
      <c r="P550" s="355" t="s">
        <v>3495</v>
      </c>
      <c r="Q550" s="355" t="s">
        <v>3496</v>
      </c>
      <c r="R550" s="355" t="s">
        <v>3496</v>
      </c>
      <c r="S550" s="355" t="s">
        <v>3496</v>
      </c>
      <c r="T550" s="266">
        <v>0</v>
      </c>
      <c r="U550" s="266" t="s">
        <v>3497</v>
      </c>
    </row>
    <row r="551" spans="1:21" x14ac:dyDescent="0.25">
      <c r="A551" s="49">
        <v>33067</v>
      </c>
      <c r="B551" s="49" t="s">
        <v>624</v>
      </c>
      <c r="C551" s="49">
        <v>0</v>
      </c>
      <c r="D551" s="49">
        <v>0</v>
      </c>
      <c r="E551" s="354" t="s">
        <v>3494</v>
      </c>
      <c r="F551" s="354" t="s">
        <v>3498</v>
      </c>
      <c r="G551" s="355" t="s">
        <v>3499</v>
      </c>
      <c r="H551" s="355" t="s">
        <v>3495</v>
      </c>
      <c r="I551" s="355" t="s">
        <v>3495</v>
      </c>
      <c r="J551" s="355" t="s">
        <v>3495</v>
      </c>
      <c r="K551" s="355" t="s">
        <v>3495</v>
      </c>
      <c r="L551" s="355" t="s">
        <v>3495</v>
      </c>
      <c r="M551" s="355" t="s">
        <v>3495</v>
      </c>
      <c r="N551" s="355" t="s">
        <v>3495</v>
      </c>
      <c r="O551" s="355" t="s">
        <v>3495</v>
      </c>
      <c r="P551" s="355" t="s">
        <v>3495</v>
      </c>
      <c r="Q551" s="355" t="s">
        <v>3496</v>
      </c>
      <c r="R551" s="355" t="s">
        <v>3496</v>
      </c>
      <c r="S551" s="355" t="s">
        <v>3496</v>
      </c>
      <c r="T551" s="266">
        <v>0</v>
      </c>
      <c r="U551" s="266" t="s">
        <v>3497</v>
      </c>
    </row>
    <row r="552" spans="1:21" x14ac:dyDescent="0.25">
      <c r="A552" s="49">
        <v>33068001</v>
      </c>
      <c r="B552" s="49" t="s">
        <v>625</v>
      </c>
      <c r="C552" s="49">
        <v>0</v>
      </c>
      <c r="D552" s="49">
        <v>0</v>
      </c>
      <c r="E552" s="354" t="s">
        <v>3494</v>
      </c>
      <c r="F552" s="354" t="s">
        <v>3498</v>
      </c>
      <c r="G552" s="355" t="s">
        <v>3499</v>
      </c>
      <c r="H552" s="355" t="s">
        <v>3495</v>
      </c>
      <c r="I552" s="355" t="s">
        <v>3495</v>
      </c>
      <c r="J552" s="355" t="s">
        <v>3495</v>
      </c>
      <c r="K552" s="355" t="s">
        <v>3495</v>
      </c>
      <c r="L552" s="355" t="s">
        <v>3495</v>
      </c>
      <c r="M552" s="355" t="s">
        <v>3495</v>
      </c>
      <c r="N552" s="355" t="s">
        <v>3495</v>
      </c>
      <c r="O552" s="355" t="s">
        <v>3495</v>
      </c>
      <c r="P552" s="355" t="s">
        <v>3495</v>
      </c>
      <c r="Q552" s="355" t="s">
        <v>3496</v>
      </c>
      <c r="R552" s="355" t="s">
        <v>3496</v>
      </c>
      <c r="S552" s="355" t="s">
        <v>3496</v>
      </c>
      <c r="T552" s="266">
        <v>0</v>
      </c>
      <c r="U552" s="266" t="s">
        <v>3497</v>
      </c>
    </row>
    <row r="553" spans="1:21" x14ac:dyDescent="0.25">
      <c r="A553" s="49">
        <v>33068002</v>
      </c>
      <c r="B553" s="49" t="s">
        <v>626</v>
      </c>
      <c r="C553" s="49">
        <v>0</v>
      </c>
      <c r="D553" s="49">
        <v>0</v>
      </c>
      <c r="E553" s="354" t="s">
        <v>3494</v>
      </c>
      <c r="F553" s="354" t="s">
        <v>3498</v>
      </c>
      <c r="G553" s="355" t="s">
        <v>3499</v>
      </c>
      <c r="H553" s="355" t="s">
        <v>3495</v>
      </c>
      <c r="I553" s="355" t="s">
        <v>3495</v>
      </c>
      <c r="J553" s="355" t="s">
        <v>3495</v>
      </c>
      <c r="K553" s="355" t="s">
        <v>3495</v>
      </c>
      <c r="L553" s="355" t="s">
        <v>3495</v>
      </c>
      <c r="M553" s="355" t="s">
        <v>3495</v>
      </c>
      <c r="N553" s="355" t="s">
        <v>3495</v>
      </c>
      <c r="O553" s="355" t="s">
        <v>3495</v>
      </c>
      <c r="P553" s="355" t="s">
        <v>3495</v>
      </c>
      <c r="Q553" s="355" t="s">
        <v>3496</v>
      </c>
      <c r="R553" s="355" t="s">
        <v>3496</v>
      </c>
      <c r="S553" s="355" t="s">
        <v>3496</v>
      </c>
      <c r="T553" s="266">
        <v>0</v>
      </c>
      <c r="U553" s="266" t="s">
        <v>3497</v>
      </c>
    </row>
    <row r="554" spans="1:21" x14ac:dyDescent="0.25">
      <c r="A554" s="49">
        <v>33069</v>
      </c>
      <c r="B554" s="49" t="s">
        <v>627</v>
      </c>
      <c r="C554" s="49">
        <v>0</v>
      </c>
      <c r="D554" s="49">
        <v>0</v>
      </c>
      <c r="E554" s="354" t="s">
        <v>3494</v>
      </c>
      <c r="F554" s="354" t="s">
        <v>3498</v>
      </c>
      <c r="G554" s="355" t="s">
        <v>3499</v>
      </c>
      <c r="H554" s="355" t="s">
        <v>3495</v>
      </c>
      <c r="I554" s="355" t="s">
        <v>3495</v>
      </c>
      <c r="J554" s="355" t="s">
        <v>3495</v>
      </c>
      <c r="K554" s="355" t="s">
        <v>3495</v>
      </c>
      <c r="L554" s="355" t="s">
        <v>3495</v>
      </c>
      <c r="M554" s="355" t="s">
        <v>3495</v>
      </c>
      <c r="N554" s="355" t="s">
        <v>3495</v>
      </c>
      <c r="O554" s="355" t="s">
        <v>3495</v>
      </c>
      <c r="P554" s="355" t="s">
        <v>3495</v>
      </c>
      <c r="Q554" s="355" t="s">
        <v>3496</v>
      </c>
      <c r="R554" s="355" t="s">
        <v>3496</v>
      </c>
      <c r="S554" s="355" t="s">
        <v>3496</v>
      </c>
      <c r="T554" s="266">
        <v>0</v>
      </c>
      <c r="U554" s="266" t="s">
        <v>3497</v>
      </c>
    </row>
    <row r="555" spans="1:21" x14ac:dyDescent="0.25">
      <c r="A555" s="49">
        <v>33072001</v>
      </c>
      <c r="B555" s="49" t="s">
        <v>628</v>
      </c>
      <c r="C555" s="49">
        <v>0</v>
      </c>
      <c r="D555" s="49">
        <v>0</v>
      </c>
      <c r="E555" s="354" t="s">
        <v>3494</v>
      </c>
      <c r="F555" s="354" t="s">
        <v>3498</v>
      </c>
      <c r="G555" s="355" t="s">
        <v>3499</v>
      </c>
      <c r="H555" s="355" t="s">
        <v>3495</v>
      </c>
      <c r="I555" s="355" t="s">
        <v>3495</v>
      </c>
      <c r="J555" s="355" t="s">
        <v>3495</v>
      </c>
      <c r="K555" s="355" t="s">
        <v>3495</v>
      </c>
      <c r="L555" s="355" t="s">
        <v>3495</v>
      </c>
      <c r="M555" s="355" t="s">
        <v>3495</v>
      </c>
      <c r="N555" s="355" t="s">
        <v>3495</v>
      </c>
      <c r="O555" s="355" t="s">
        <v>3495</v>
      </c>
      <c r="P555" s="355" t="s">
        <v>3495</v>
      </c>
      <c r="Q555" s="355" t="s">
        <v>3496</v>
      </c>
      <c r="R555" s="355" t="s">
        <v>3496</v>
      </c>
      <c r="S555" s="355" t="s">
        <v>3496</v>
      </c>
      <c r="T555" s="266">
        <v>0</v>
      </c>
      <c r="U555" s="266" t="s">
        <v>3497</v>
      </c>
    </row>
    <row r="556" spans="1:21" x14ac:dyDescent="0.25">
      <c r="A556" s="49">
        <v>33072002</v>
      </c>
      <c r="B556" s="49" t="s">
        <v>629</v>
      </c>
      <c r="C556" s="49">
        <v>0</v>
      </c>
      <c r="D556" s="49">
        <v>0</v>
      </c>
      <c r="E556" s="354" t="s">
        <v>3494</v>
      </c>
      <c r="F556" s="354" t="s">
        <v>3498</v>
      </c>
      <c r="G556" s="355" t="s">
        <v>3499</v>
      </c>
      <c r="H556" s="355" t="s">
        <v>3495</v>
      </c>
      <c r="I556" s="355" t="s">
        <v>3495</v>
      </c>
      <c r="J556" s="355" t="s">
        <v>3495</v>
      </c>
      <c r="K556" s="355" t="s">
        <v>3495</v>
      </c>
      <c r="L556" s="355" t="s">
        <v>3495</v>
      </c>
      <c r="M556" s="355" t="s">
        <v>3495</v>
      </c>
      <c r="N556" s="355" t="s">
        <v>3495</v>
      </c>
      <c r="O556" s="355" t="s">
        <v>3495</v>
      </c>
      <c r="P556" s="355" t="s">
        <v>3495</v>
      </c>
      <c r="Q556" s="355" t="s">
        <v>3496</v>
      </c>
      <c r="R556" s="355" t="s">
        <v>3496</v>
      </c>
      <c r="S556" s="355" t="s">
        <v>3496</v>
      </c>
      <c r="T556" s="266">
        <v>0</v>
      </c>
      <c r="U556" s="266" t="s">
        <v>3497</v>
      </c>
    </row>
    <row r="557" spans="1:21" x14ac:dyDescent="0.25">
      <c r="A557" s="49">
        <v>33073</v>
      </c>
      <c r="B557" s="49" t="s">
        <v>630</v>
      </c>
      <c r="C557" s="49">
        <v>0</v>
      </c>
      <c r="D557" s="49">
        <v>0</v>
      </c>
      <c r="E557" s="354" t="s">
        <v>3494</v>
      </c>
      <c r="F557" s="354" t="s">
        <v>3498</v>
      </c>
      <c r="G557" s="355" t="s">
        <v>3499</v>
      </c>
      <c r="H557" s="355" t="s">
        <v>3495</v>
      </c>
      <c r="I557" s="355" t="s">
        <v>3495</v>
      </c>
      <c r="J557" s="355" t="s">
        <v>3495</v>
      </c>
      <c r="K557" s="355" t="s">
        <v>3495</v>
      </c>
      <c r="L557" s="355" t="s">
        <v>3495</v>
      </c>
      <c r="M557" s="355" t="s">
        <v>3495</v>
      </c>
      <c r="N557" s="355" t="s">
        <v>3495</v>
      </c>
      <c r="O557" s="355" t="s">
        <v>3495</v>
      </c>
      <c r="P557" s="355" t="s">
        <v>3495</v>
      </c>
      <c r="Q557" s="355" t="s">
        <v>3496</v>
      </c>
      <c r="R557" s="355" t="s">
        <v>3496</v>
      </c>
      <c r="S557" s="355" t="s">
        <v>3496</v>
      </c>
      <c r="T557" s="266">
        <v>0</v>
      </c>
      <c r="U557" s="266" t="s">
        <v>3497</v>
      </c>
    </row>
    <row r="558" spans="1:21" x14ac:dyDescent="0.25">
      <c r="A558" s="49">
        <v>33076</v>
      </c>
      <c r="B558" s="49" t="s">
        <v>631</v>
      </c>
      <c r="C558" s="49">
        <v>0</v>
      </c>
      <c r="D558" s="49">
        <v>0</v>
      </c>
      <c r="E558" s="354" t="s">
        <v>3494</v>
      </c>
      <c r="F558" s="354" t="s">
        <v>3498</v>
      </c>
      <c r="G558" s="355" t="s">
        <v>3499</v>
      </c>
      <c r="H558" s="355" t="s">
        <v>3495</v>
      </c>
      <c r="I558" s="355" t="s">
        <v>3495</v>
      </c>
      <c r="J558" s="355" t="s">
        <v>3495</v>
      </c>
      <c r="K558" s="355" t="s">
        <v>3495</v>
      </c>
      <c r="L558" s="355" t="s">
        <v>3495</v>
      </c>
      <c r="M558" s="355" t="s">
        <v>3495</v>
      </c>
      <c r="N558" s="355" t="s">
        <v>3495</v>
      </c>
      <c r="O558" s="355" t="s">
        <v>3495</v>
      </c>
      <c r="P558" s="355" t="s">
        <v>3495</v>
      </c>
      <c r="Q558" s="355" t="s">
        <v>3496</v>
      </c>
      <c r="R558" s="355" t="s">
        <v>3496</v>
      </c>
      <c r="S558" s="355" t="s">
        <v>3496</v>
      </c>
      <c r="T558" s="266">
        <v>0</v>
      </c>
      <c r="U558" s="266" t="s">
        <v>3497</v>
      </c>
    </row>
    <row r="559" spans="1:21" x14ac:dyDescent="0.25">
      <c r="A559" s="49">
        <v>33076001</v>
      </c>
      <c r="B559" s="49" t="s">
        <v>632</v>
      </c>
      <c r="C559" s="49">
        <v>0</v>
      </c>
      <c r="D559" s="49">
        <v>0</v>
      </c>
      <c r="E559" s="354" t="s">
        <v>3494</v>
      </c>
      <c r="F559" s="354" t="s">
        <v>3498</v>
      </c>
      <c r="G559" s="355" t="s">
        <v>3499</v>
      </c>
      <c r="H559" s="355" t="s">
        <v>3495</v>
      </c>
      <c r="I559" s="355" t="s">
        <v>3495</v>
      </c>
      <c r="J559" s="355" t="s">
        <v>3495</v>
      </c>
      <c r="K559" s="355" t="s">
        <v>3495</v>
      </c>
      <c r="L559" s="355" t="s">
        <v>3495</v>
      </c>
      <c r="M559" s="355" t="s">
        <v>3495</v>
      </c>
      <c r="N559" s="355" t="s">
        <v>3495</v>
      </c>
      <c r="O559" s="355" t="s">
        <v>3495</v>
      </c>
      <c r="P559" s="355" t="s">
        <v>3495</v>
      </c>
      <c r="Q559" s="355" t="s">
        <v>3496</v>
      </c>
      <c r="R559" s="355" t="s">
        <v>3496</v>
      </c>
      <c r="S559" s="355" t="s">
        <v>3496</v>
      </c>
      <c r="T559" s="266">
        <v>0</v>
      </c>
      <c r="U559" s="266" t="s">
        <v>3497</v>
      </c>
    </row>
    <row r="560" spans="1:21" x14ac:dyDescent="0.25">
      <c r="A560" s="49">
        <v>33076002</v>
      </c>
      <c r="B560" s="49" t="s">
        <v>631</v>
      </c>
      <c r="C560" s="49">
        <v>0</v>
      </c>
      <c r="D560" s="49">
        <v>0</v>
      </c>
      <c r="E560" s="354" t="s">
        <v>3494</v>
      </c>
      <c r="F560" s="354" t="s">
        <v>3498</v>
      </c>
      <c r="G560" s="355" t="s">
        <v>3499</v>
      </c>
      <c r="H560" s="355" t="s">
        <v>3495</v>
      </c>
      <c r="I560" s="355" t="s">
        <v>3495</v>
      </c>
      <c r="J560" s="355" t="s">
        <v>3495</v>
      </c>
      <c r="K560" s="355" t="s">
        <v>3495</v>
      </c>
      <c r="L560" s="355" t="s">
        <v>3495</v>
      </c>
      <c r="M560" s="355" t="s">
        <v>3495</v>
      </c>
      <c r="N560" s="355" t="s">
        <v>3495</v>
      </c>
      <c r="O560" s="355" t="s">
        <v>3495</v>
      </c>
      <c r="P560" s="355" t="s">
        <v>3495</v>
      </c>
      <c r="Q560" s="355" t="s">
        <v>3496</v>
      </c>
      <c r="R560" s="355" t="s">
        <v>3496</v>
      </c>
      <c r="S560" s="355" t="s">
        <v>3496</v>
      </c>
      <c r="T560" s="266">
        <v>0</v>
      </c>
      <c r="U560" s="266" t="s">
        <v>3497</v>
      </c>
    </row>
    <row r="561" spans="1:21" x14ac:dyDescent="0.25">
      <c r="A561" s="49">
        <v>33077</v>
      </c>
      <c r="B561" s="49" t="s">
        <v>633</v>
      </c>
      <c r="C561" s="49">
        <v>0</v>
      </c>
      <c r="D561" s="49">
        <v>0</v>
      </c>
      <c r="E561" s="354" t="s">
        <v>3494</v>
      </c>
      <c r="F561" s="354" t="s">
        <v>3498</v>
      </c>
      <c r="G561" s="355" t="s">
        <v>3499</v>
      </c>
      <c r="H561" s="355" t="s">
        <v>3495</v>
      </c>
      <c r="I561" s="355" t="s">
        <v>3495</v>
      </c>
      <c r="J561" s="355" t="s">
        <v>3495</v>
      </c>
      <c r="K561" s="355" t="s">
        <v>3495</v>
      </c>
      <c r="L561" s="355" t="s">
        <v>3495</v>
      </c>
      <c r="M561" s="355" t="s">
        <v>3495</v>
      </c>
      <c r="N561" s="355" t="s">
        <v>3495</v>
      </c>
      <c r="O561" s="355" t="s">
        <v>3495</v>
      </c>
      <c r="P561" s="355" t="s">
        <v>3495</v>
      </c>
      <c r="Q561" s="355" t="s">
        <v>3496</v>
      </c>
      <c r="R561" s="355" t="s">
        <v>3496</v>
      </c>
      <c r="S561" s="355" t="s">
        <v>3496</v>
      </c>
      <c r="T561" s="266">
        <v>0</v>
      </c>
      <c r="U561" s="266" t="s">
        <v>3497</v>
      </c>
    </row>
    <row r="562" spans="1:21" x14ac:dyDescent="0.25">
      <c r="A562" s="49">
        <v>33078001</v>
      </c>
      <c r="B562" s="49" t="s">
        <v>634</v>
      </c>
      <c r="C562" s="49">
        <v>0</v>
      </c>
      <c r="D562" s="49">
        <v>0</v>
      </c>
      <c r="E562" s="354" t="s">
        <v>3494</v>
      </c>
      <c r="F562" s="354" t="s">
        <v>3498</v>
      </c>
      <c r="G562" s="355" t="s">
        <v>3499</v>
      </c>
      <c r="H562" s="355" t="s">
        <v>3495</v>
      </c>
      <c r="I562" s="355" t="s">
        <v>3495</v>
      </c>
      <c r="J562" s="355" t="s">
        <v>3495</v>
      </c>
      <c r="K562" s="355" t="s">
        <v>3495</v>
      </c>
      <c r="L562" s="355" t="s">
        <v>3495</v>
      </c>
      <c r="M562" s="355" t="s">
        <v>3495</v>
      </c>
      <c r="N562" s="355" t="s">
        <v>3495</v>
      </c>
      <c r="O562" s="355" t="s">
        <v>3495</v>
      </c>
      <c r="P562" s="355" t="s">
        <v>3495</v>
      </c>
      <c r="Q562" s="355" t="s">
        <v>3496</v>
      </c>
      <c r="R562" s="355" t="s">
        <v>3496</v>
      </c>
      <c r="S562" s="355" t="s">
        <v>3496</v>
      </c>
      <c r="T562" s="266">
        <v>0</v>
      </c>
      <c r="U562" s="266" t="s">
        <v>3497</v>
      </c>
    </row>
    <row r="563" spans="1:21" x14ac:dyDescent="0.25">
      <c r="A563" s="49">
        <v>33078002</v>
      </c>
      <c r="B563" s="49" t="s">
        <v>635</v>
      </c>
      <c r="C563" s="49">
        <v>0</v>
      </c>
      <c r="D563" s="49">
        <v>0</v>
      </c>
      <c r="E563" s="354" t="s">
        <v>3494</v>
      </c>
      <c r="F563" s="354" t="s">
        <v>3498</v>
      </c>
      <c r="G563" s="355" t="s">
        <v>3499</v>
      </c>
      <c r="H563" s="355" t="s">
        <v>3495</v>
      </c>
      <c r="I563" s="355" t="s">
        <v>3495</v>
      </c>
      <c r="J563" s="355" t="s">
        <v>3495</v>
      </c>
      <c r="K563" s="355" t="s">
        <v>3495</v>
      </c>
      <c r="L563" s="355" t="s">
        <v>3495</v>
      </c>
      <c r="M563" s="355" t="s">
        <v>3495</v>
      </c>
      <c r="N563" s="355" t="s">
        <v>3495</v>
      </c>
      <c r="O563" s="355" t="s">
        <v>3495</v>
      </c>
      <c r="P563" s="355" t="s">
        <v>3495</v>
      </c>
      <c r="Q563" s="355" t="s">
        <v>3496</v>
      </c>
      <c r="R563" s="355" t="s">
        <v>3496</v>
      </c>
      <c r="S563" s="355" t="s">
        <v>3496</v>
      </c>
      <c r="T563" s="266">
        <v>0</v>
      </c>
      <c r="U563" s="266" t="s">
        <v>3497</v>
      </c>
    </row>
    <row r="564" spans="1:21" x14ac:dyDescent="0.25">
      <c r="A564" s="49">
        <v>33079</v>
      </c>
      <c r="B564" s="49" t="s">
        <v>636</v>
      </c>
      <c r="C564" s="49">
        <v>0</v>
      </c>
      <c r="D564" s="49">
        <v>0</v>
      </c>
      <c r="E564" s="354" t="s">
        <v>3494</v>
      </c>
      <c r="F564" s="354" t="s">
        <v>3498</v>
      </c>
      <c r="G564" s="355" t="s">
        <v>3499</v>
      </c>
      <c r="H564" s="355" t="s">
        <v>3495</v>
      </c>
      <c r="I564" s="355" t="s">
        <v>3495</v>
      </c>
      <c r="J564" s="355" t="s">
        <v>3495</v>
      </c>
      <c r="K564" s="355" t="s">
        <v>3495</v>
      </c>
      <c r="L564" s="355" t="s">
        <v>3495</v>
      </c>
      <c r="M564" s="355" t="s">
        <v>3495</v>
      </c>
      <c r="N564" s="355" t="s">
        <v>3495</v>
      </c>
      <c r="O564" s="355" t="s">
        <v>3495</v>
      </c>
      <c r="P564" s="355" t="s">
        <v>3495</v>
      </c>
      <c r="Q564" s="355" t="s">
        <v>3496</v>
      </c>
      <c r="R564" s="355" t="s">
        <v>3496</v>
      </c>
      <c r="S564" s="355" t="s">
        <v>3496</v>
      </c>
      <c r="T564" s="266">
        <v>0</v>
      </c>
      <c r="U564" s="266" t="s">
        <v>3497</v>
      </c>
    </row>
    <row r="565" spans="1:21" x14ac:dyDescent="0.25">
      <c r="A565" s="49">
        <v>33080001</v>
      </c>
      <c r="B565" s="49" t="s">
        <v>637</v>
      </c>
      <c r="C565" s="49">
        <v>0</v>
      </c>
      <c r="D565" s="49">
        <v>0</v>
      </c>
      <c r="E565" s="354" t="s">
        <v>3494</v>
      </c>
      <c r="F565" s="354" t="s">
        <v>3498</v>
      </c>
      <c r="G565" s="355" t="s">
        <v>3499</v>
      </c>
      <c r="H565" s="355" t="s">
        <v>3495</v>
      </c>
      <c r="I565" s="355" t="s">
        <v>3495</v>
      </c>
      <c r="J565" s="355" t="s">
        <v>3495</v>
      </c>
      <c r="K565" s="355" t="s">
        <v>3495</v>
      </c>
      <c r="L565" s="355" t="s">
        <v>3495</v>
      </c>
      <c r="M565" s="355" t="s">
        <v>3495</v>
      </c>
      <c r="N565" s="355" t="s">
        <v>3495</v>
      </c>
      <c r="O565" s="355" t="s">
        <v>3495</v>
      </c>
      <c r="P565" s="355" t="s">
        <v>3495</v>
      </c>
      <c r="Q565" s="355" t="s">
        <v>3496</v>
      </c>
      <c r="R565" s="355" t="s">
        <v>3496</v>
      </c>
      <c r="S565" s="355" t="s">
        <v>3496</v>
      </c>
      <c r="T565" s="266">
        <v>0</v>
      </c>
      <c r="U565" s="266" t="s">
        <v>3497</v>
      </c>
    </row>
    <row r="566" spans="1:21" x14ac:dyDescent="0.25">
      <c r="A566" s="49">
        <v>33080002</v>
      </c>
      <c r="B566" s="49" t="s">
        <v>638</v>
      </c>
      <c r="C566" s="49">
        <v>0</v>
      </c>
      <c r="D566" s="49">
        <v>0</v>
      </c>
      <c r="E566" s="354" t="s">
        <v>3494</v>
      </c>
      <c r="F566" s="354" t="s">
        <v>3498</v>
      </c>
      <c r="G566" s="355" t="s">
        <v>3499</v>
      </c>
      <c r="H566" s="355" t="s">
        <v>3495</v>
      </c>
      <c r="I566" s="355" t="s">
        <v>3495</v>
      </c>
      <c r="J566" s="355" t="s">
        <v>3495</v>
      </c>
      <c r="K566" s="355" t="s">
        <v>3495</v>
      </c>
      <c r="L566" s="355" t="s">
        <v>3495</v>
      </c>
      <c r="M566" s="355" t="s">
        <v>3495</v>
      </c>
      <c r="N566" s="355" t="s">
        <v>3495</v>
      </c>
      <c r="O566" s="355" t="s">
        <v>3495</v>
      </c>
      <c r="P566" s="355" t="s">
        <v>3495</v>
      </c>
      <c r="Q566" s="355" t="s">
        <v>3496</v>
      </c>
      <c r="R566" s="355" t="s">
        <v>3496</v>
      </c>
      <c r="S566" s="355" t="s">
        <v>3496</v>
      </c>
      <c r="T566" s="266">
        <v>0</v>
      </c>
      <c r="U566" s="266" t="s">
        <v>3497</v>
      </c>
    </row>
    <row r="567" spans="1:21" x14ac:dyDescent="0.25">
      <c r="A567" s="49">
        <v>33081</v>
      </c>
      <c r="B567" s="49" t="s">
        <v>639</v>
      </c>
      <c r="C567" s="49">
        <v>0</v>
      </c>
      <c r="D567" s="49">
        <v>0</v>
      </c>
      <c r="E567" s="354" t="s">
        <v>3494</v>
      </c>
      <c r="F567" s="354" t="s">
        <v>3498</v>
      </c>
      <c r="G567" s="355" t="s">
        <v>3499</v>
      </c>
      <c r="H567" s="355" t="s">
        <v>3495</v>
      </c>
      <c r="I567" s="355" t="s">
        <v>3495</v>
      </c>
      <c r="J567" s="355" t="s">
        <v>3495</v>
      </c>
      <c r="K567" s="355" t="s">
        <v>3495</v>
      </c>
      <c r="L567" s="355" t="s">
        <v>3495</v>
      </c>
      <c r="M567" s="355" t="s">
        <v>3495</v>
      </c>
      <c r="N567" s="355" t="s">
        <v>3495</v>
      </c>
      <c r="O567" s="355" t="s">
        <v>3495</v>
      </c>
      <c r="P567" s="355" t="s">
        <v>3495</v>
      </c>
      <c r="Q567" s="355" t="s">
        <v>3496</v>
      </c>
      <c r="R567" s="355" t="s">
        <v>3496</v>
      </c>
      <c r="S567" s="355" t="s">
        <v>3496</v>
      </c>
      <c r="T567" s="266">
        <v>0</v>
      </c>
      <c r="U567" s="266" t="s">
        <v>3497</v>
      </c>
    </row>
    <row r="568" spans="1:21" x14ac:dyDescent="0.25">
      <c r="A568" s="49">
        <v>33082</v>
      </c>
      <c r="B568" s="49" t="s">
        <v>640</v>
      </c>
      <c r="C568" s="49">
        <v>0</v>
      </c>
      <c r="D568" s="49">
        <v>0</v>
      </c>
      <c r="E568" s="354" t="s">
        <v>3494</v>
      </c>
      <c r="F568" s="354" t="s">
        <v>3498</v>
      </c>
      <c r="G568" s="355" t="s">
        <v>3499</v>
      </c>
      <c r="H568" s="355" t="s">
        <v>3495</v>
      </c>
      <c r="I568" s="355" t="s">
        <v>3495</v>
      </c>
      <c r="J568" s="355" t="s">
        <v>3495</v>
      </c>
      <c r="K568" s="355" t="s">
        <v>3495</v>
      </c>
      <c r="L568" s="355" t="s">
        <v>3495</v>
      </c>
      <c r="M568" s="355" t="s">
        <v>3495</v>
      </c>
      <c r="N568" s="355" t="s">
        <v>3495</v>
      </c>
      <c r="O568" s="355" t="s">
        <v>3495</v>
      </c>
      <c r="P568" s="355" t="s">
        <v>3495</v>
      </c>
      <c r="Q568" s="355" t="s">
        <v>3496</v>
      </c>
      <c r="R568" s="355" t="s">
        <v>3496</v>
      </c>
      <c r="S568" s="355" t="s">
        <v>3496</v>
      </c>
      <c r="T568" s="266">
        <v>0</v>
      </c>
      <c r="U568" s="266" t="s">
        <v>3497</v>
      </c>
    </row>
    <row r="569" spans="1:21" x14ac:dyDescent="0.25">
      <c r="A569" s="49">
        <v>33082001</v>
      </c>
      <c r="B569" s="49" t="s">
        <v>641</v>
      </c>
      <c r="C569" s="49">
        <v>0</v>
      </c>
      <c r="D569" s="49">
        <v>0</v>
      </c>
      <c r="E569" s="354" t="s">
        <v>3494</v>
      </c>
      <c r="F569" s="354" t="s">
        <v>3498</v>
      </c>
      <c r="G569" s="355" t="s">
        <v>3499</v>
      </c>
      <c r="H569" s="355" t="s">
        <v>3495</v>
      </c>
      <c r="I569" s="355" t="s">
        <v>3495</v>
      </c>
      <c r="J569" s="355" t="s">
        <v>3495</v>
      </c>
      <c r="K569" s="355" t="s">
        <v>3495</v>
      </c>
      <c r="L569" s="355" t="s">
        <v>3495</v>
      </c>
      <c r="M569" s="355" t="s">
        <v>3495</v>
      </c>
      <c r="N569" s="355" t="s">
        <v>3495</v>
      </c>
      <c r="O569" s="355" t="s">
        <v>3495</v>
      </c>
      <c r="P569" s="355" t="s">
        <v>3495</v>
      </c>
      <c r="Q569" s="355" t="s">
        <v>3496</v>
      </c>
      <c r="R569" s="355" t="s">
        <v>3496</v>
      </c>
      <c r="S569" s="355" t="s">
        <v>3496</v>
      </c>
      <c r="T569" s="266">
        <v>0</v>
      </c>
      <c r="U569" s="266" t="s">
        <v>3497</v>
      </c>
    </row>
    <row r="570" spans="1:21" x14ac:dyDescent="0.25">
      <c r="A570" s="49">
        <v>33082002</v>
      </c>
      <c r="B570" s="49" t="s">
        <v>642</v>
      </c>
      <c r="C570" s="49">
        <v>0</v>
      </c>
      <c r="D570" s="49">
        <v>0</v>
      </c>
      <c r="E570" s="354" t="s">
        <v>3494</v>
      </c>
      <c r="F570" s="354" t="s">
        <v>3498</v>
      </c>
      <c r="G570" s="355" t="s">
        <v>3499</v>
      </c>
      <c r="H570" s="355" t="s">
        <v>3495</v>
      </c>
      <c r="I570" s="355" t="s">
        <v>3495</v>
      </c>
      <c r="J570" s="355" t="s">
        <v>3495</v>
      </c>
      <c r="K570" s="355" t="s">
        <v>3495</v>
      </c>
      <c r="L570" s="355" t="s">
        <v>3495</v>
      </c>
      <c r="M570" s="355" t="s">
        <v>3495</v>
      </c>
      <c r="N570" s="355" t="s">
        <v>3495</v>
      </c>
      <c r="O570" s="355" t="s">
        <v>3495</v>
      </c>
      <c r="P570" s="355" t="s">
        <v>3495</v>
      </c>
      <c r="Q570" s="355" t="s">
        <v>3496</v>
      </c>
      <c r="R570" s="355" t="s">
        <v>3496</v>
      </c>
      <c r="S570" s="355" t="s">
        <v>3496</v>
      </c>
      <c r="T570" s="266">
        <v>0</v>
      </c>
      <c r="U570" s="266" t="s">
        <v>3497</v>
      </c>
    </row>
    <row r="571" spans="1:21" x14ac:dyDescent="0.25">
      <c r="A571" s="49">
        <v>33083</v>
      </c>
      <c r="B571" s="49" t="s">
        <v>643</v>
      </c>
      <c r="C571" s="49">
        <v>0</v>
      </c>
      <c r="D571" s="49">
        <v>0</v>
      </c>
      <c r="E571" s="354" t="s">
        <v>3494</v>
      </c>
      <c r="F571" s="354" t="s">
        <v>3498</v>
      </c>
      <c r="G571" s="355" t="s">
        <v>3499</v>
      </c>
      <c r="H571" s="355" t="s">
        <v>3495</v>
      </c>
      <c r="I571" s="355" t="s">
        <v>3495</v>
      </c>
      <c r="J571" s="355" t="s">
        <v>3495</v>
      </c>
      <c r="K571" s="355" t="s">
        <v>3495</v>
      </c>
      <c r="L571" s="355" t="s">
        <v>3495</v>
      </c>
      <c r="M571" s="355" t="s">
        <v>3495</v>
      </c>
      <c r="N571" s="355" t="s">
        <v>3495</v>
      </c>
      <c r="O571" s="355" t="s">
        <v>3495</v>
      </c>
      <c r="P571" s="355" t="s">
        <v>3495</v>
      </c>
      <c r="Q571" s="355" t="s">
        <v>3496</v>
      </c>
      <c r="R571" s="355" t="s">
        <v>3496</v>
      </c>
      <c r="S571" s="355" t="s">
        <v>3496</v>
      </c>
      <c r="T571" s="266">
        <v>0</v>
      </c>
      <c r="U571" s="266" t="s">
        <v>3497</v>
      </c>
    </row>
    <row r="572" spans="1:21" x14ac:dyDescent="0.25">
      <c r="A572" s="49">
        <v>33086001</v>
      </c>
      <c r="B572" s="49" t="s">
        <v>644</v>
      </c>
      <c r="C572" s="49">
        <v>0</v>
      </c>
      <c r="D572" s="49">
        <v>0</v>
      </c>
      <c r="E572" s="354" t="s">
        <v>3494</v>
      </c>
      <c r="F572" s="354" t="s">
        <v>3498</v>
      </c>
      <c r="G572" s="355" t="s">
        <v>3499</v>
      </c>
      <c r="H572" s="355" t="s">
        <v>3495</v>
      </c>
      <c r="I572" s="355" t="s">
        <v>3495</v>
      </c>
      <c r="J572" s="355" t="s">
        <v>3495</v>
      </c>
      <c r="K572" s="355" t="s">
        <v>3495</v>
      </c>
      <c r="L572" s="355" t="s">
        <v>3495</v>
      </c>
      <c r="M572" s="355" t="s">
        <v>3495</v>
      </c>
      <c r="N572" s="355" t="s">
        <v>3495</v>
      </c>
      <c r="O572" s="355" t="s">
        <v>3495</v>
      </c>
      <c r="P572" s="355" t="s">
        <v>3495</v>
      </c>
      <c r="Q572" s="355" t="s">
        <v>3496</v>
      </c>
      <c r="R572" s="355" t="s">
        <v>3496</v>
      </c>
      <c r="S572" s="355" t="s">
        <v>3496</v>
      </c>
      <c r="T572" s="266">
        <v>0</v>
      </c>
      <c r="U572" s="266" t="s">
        <v>3497</v>
      </c>
    </row>
    <row r="573" spans="1:21" x14ac:dyDescent="0.25">
      <c r="A573" s="49">
        <v>33086002</v>
      </c>
      <c r="B573" s="49" t="s">
        <v>645</v>
      </c>
      <c r="C573" s="49">
        <v>0</v>
      </c>
      <c r="D573" s="49">
        <v>0</v>
      </c>
      <c r="E573" s="354" t="s">
        <v>3494</v>
      </c>
      <c r="F573" s="354" t="s">
        <v>3498</v>
      </c>
      <c r="G573" s="355" t="s">
        <v>3499</v>
      </c>
      <c r="H573" s="355" t="s">
        <v>3495</v>
      </c>
      <c r="I573" s="355" t="s">
        <v>3495</v>
      </c>
      <c r="J573" s="355" t="s">
        <v>3495</v>
      </c>
      <c r="K573" s="355" t="s">
        <v>3495</v>
      </c>
      <c r="L573" s="355" t="s">
        <v>3495</v>
      </c>
      <c r="M573" s="355" t="s">
        <v>3495</v>
      </c>
      <c r="N573" s="355" t="s">
        <v>3495</v>
      </c>
      <c r="O573" s="355" t="s">
        <v>3495</v>
      </c>
      <c r="P573" s="355" t="s">
        <v>3495</v>
      </c>
      <c r="Q573" s="355" t="s">
        <v>3496</v>
      </c>
      <c r="R573" s="355" t="s">
        <v>3496</v>
      </c>
      <c r="S573" s="355" t="s">
        <v>3496</v>
      </c>
      <c r="T573" s="266">
        <v>0</v>
      </c>
      <c r="U573" s="266" t="s">
        <v>3497</v>
      </c>
    </row>
    <row r="574" spans="1:21" x14ac:dyDescent="0.25">
      <c r="A574" s="49">
        <v>33087</v>
      </c>
      <c r="B574" s="49" t="s">
        <v>646</v>
      </c>
      <c r="C574" s="49">
        <v>0</v>
      </c>
      <c r="D574" s="49">
        <v>0</v>
      </c>
      <c r="E574" s="354" t="s">
        <v>3494</v>
      </c>
      <c r="F574" s="354" t="s">
        <v>3498</v>
      </c>
      <c r="G574" s="355" t="s">
        <v>3499</v>
      </c>
      <c r="H574" s="355" t="s">
        <v>3495</v>
      </c>
      <c r="I574" s="355" t="s">
        <v>3495</v>
      </c>
      <c r="J574" s="355" t="s">
        <v>3495</v>
      </c>
      <c r="K574" s="355" t="s">
        <v>3495</v>
      </c>
      <c r="L574" s="355" t="s">
        <v>3495</v>
      </c>
      <c r="M574" s="355" t="s">
        <v>3495</v>
      </c>
      <c r="N574" s="355" t="s">
        <v>3495</v>
      </c>
      <c r="O574" s="355" t="s">
        <v>3495</v>
      </c>
      <c r="P574" s="355" t="s">
        <v>3495</v>
      </c>
      <c r="Q574" s="355" t="s">
        <v>3496</v>
      </c>
      <c r="R574" s="355" t="s">
        <v>3496</v>
      </c>
      <c r="S574" s="355" t="s">
        <v>3496</v>
      </c>
      <c r="T574" s="266">
        <v>0</v>
      </c>
      <c r="U574" s="266" t="s">
        <v>3497</v>
      </c>
    </row>
    <row r="575" spans="1:21" x14ac:dyDescent="0.25">
      <c r="A575" s="49">
        <v>33218</v>
      </c>
      <c r="B575" s="49" t="s">
        <v>647</v>
      </c>
      <c r="C575" s="49">
        <v>0</v>
      </c>
      <c r="D575" s="49">
        <v>0</v>
      </c>
      <c r="E575" s="354" t="s">
        <v>3494</v>
      </c>
      <c r="F575" s="354" t="s">
        <v>3498</v>
      </c>
      <c r="G575" s="355" t="s">
        <v>3499</v>
      </c>
      <c r="H575" s="355" t="s">
        <v>3495</v>
      </c>
      <c r="I575" s="355" t="s">
        <v>3495</v>
      </c>
      <c r="J575" s="355" t="s">
        <v>3495</v>
      </c>
      <c r="K575" s="355" t="s">
        <v>3495</v>
      </c>
      <c r="L575" s="355" t="s">
        <v>3495</v>
      </c>
      <c r="M575" s="355" t="s">
        <v>3495</v>
      </c>
      <c r="N575" s="355" t="s">
        <v>3495</v>
      </c>
      <c r="O575" s="355" t="s">
        <v>3495</v>
      </c>
      <c r="P575" s="355" t="s">
        <v>3495</v>
      </c>
      <c r="Q575" s="355" t="s">
        <v>3496</v>
      </c>
      <c r="R575" s="355" t="s">
        <v>3496</v>
      </c>
      <c r="S575" s="355" t="s">
        <v>3496</v>
      </c>
      <c r="T575" s="266">
        <v>0</v>
      </c>
      <c r="U575" s="266" t="s">
        <v>3497</v>
      </c>
    </row>
    <row r="576" spans="1:21" x14ac:dyDescent="0.25">
      <c r="A576" s="49">
        <v>33219</v>
      </c>
      <c r="B576" s="49" t="s">
        <v>648</v>
      </c>
      <c r="C576" s="49">
        <v>0</v>
      </c>
      <c r="D576" s="49">
        <v>0</v>
      </c>
      <c r="E576" s="354" t="s">
        <v>3494</v>
      </c>
      <c r="F576" s="354" t="s">
        <v>3498</v>
      </c>
      <c r="G576" s="355" t="s">
        <v>3499</v>
      </c>
      <c r="H576" s="355" t="s">
        <v>3495</v>
      </c>
      <c r="I576" s="355" t="s">
        <v>3495</v>
      </c>
      <c r="J576" s="355" t="s">
        <v>3495</v>
      </c>
      <c r="K576" s="355" t="s">
        <v>3495</v>
      </c>
      <c r="L576" s="355" t="s">
        <v>3495</v>
      </c>
      <c r="M576" s="355" t="s">
        <v>3495</v>
      </c>
      <c r="N576" s="355" t="s">
        <v>3495</v>
      </c>
      <c r="O576" s="355" t="s">
        <v>3495</v>
      </c>
      <c r="P576" s="355" t="s">
        <v>3495</v>
      </c>
      <c r="Q576" s="355" t="s">
        <v>3496</v>
      </c>
      <c r="R576" s="355" t="s">
        <v>3496</v>
      </c>
      <c r="S576" s="355" t="s">
        <v>3496</v>
      </c>
      <c r="T576" s="266">
        <v>0</v>
      </c>
      <c r="U576" s="266" t="s">
        <v>3497</v>
      </c>
    </row>
    <row r="577" spans="1:21" x14ac:dyDescent="0.25">
      <c r="A577" s="49">
        <v>33347</v>
      </c>
      <c r="B577" s="49" t="s">
        <v>649</v>
      </c>
      <c r="C577" s="49">
        <v>0</v>
      </c>
      <c r="D577" s="49">
        <v>0</v>
      </c>
      <c r="E577" s="354" t="s">
        <v>3494</v>
      </c>
      <c r="F577" s="354" t="s">
        <v>3498</v>
      </c>
      <c r="G577" s="355" t="s">
        <v>3499</v>
      </c>
      <c r="H577" s="355" t="s">
        <v>3495</v>
      </c>
      <c r="I577" s="355" t="s">
        <v>3495</v>
      </c>
      <c r="J577" s="355" t="s">
        <v>3495</v>
      </c>
      <c r="K577" s="355" t="s">
        <v>3495</v>
      </c>
      <c r="L577" s="355" t="s">
        <v>3495</v>
      </c>
      <c r="M577" s="355" t="s">
        <v>3495</v>
      </c>
      <c r="N577" s="355" t="s">
        <v>3495</v>
      </c>
      <c r="O577" s="355" t="s">
        <v>3495</v>
      </c>
      <c r="P577" s="355" t="s">
        <v>3495</v>
      </c>
      <c r="Q577" s="355" t="s">
        <v>3496</v>
      </c>
      <c r="R577" s="355" t="s">
        <v>3496</v>
      </c>
      <c r="S577" s="355" t="s">
        <v>3496</v>
      </c>
      <c r="T577" s="266">
        <v>0</v>
      </c>
      <c r="U577" s="266" t="s">
        <v>3497</v>
      </c>
    </row>
    <row r="578" spans="1:21" x14ac:dyDescent="0.25">
      <c r="A578" s="49">
        <v>33630</v>
      </c>
      <c r="B578" s="49" t="s">
        <v>650</v>
      </c>
      <c r="C578" s="49">
        <v>0</v>
      </c>
      <c r="D578" s="49">
        <v>0</v>
      </c>
      <c r="E578" s="354" t="s">
        <v>3494</v>
      </c>
      <c r="F578" s="354" t="s">
        <v>3498</v>
      </c>
      <c r="G578" s="355" t="s">
        <v>3499</v>
      </c>
      <c r="H578" s="355" t="s">
        <v>3495</v>
      </c>
      <c r="I578" s="355" t="s">
        <v>3495</v>
      </c>
      <c r="J578" s="355" t="s">
        <v>3495</v>
      </c>
      <c r="K578" s="355" t="s">
        <v>3495</v>
      </c>
      <c r="L578" s="355" t="s">
        <v>3495</v>
      </c>
      <c r="M578" s="355" t="s">
        <v>3495</v>
      </c>
      <c r="N578" s="355" t="s">
        <v>3495</v>
      </c>
      <c r="O578" s="355" t="s">
        <v>3495</v>
      </c>
      <c r="P578" s="355" t="s">
        <v>3495</v>
      </c>
      <c r="Q578" s="355" t="s">
        <v>3496</v>
      </c>
      <c r="R578" s="355" t="s">
        <v>3496</v>
      </c>
      <c r="S578" s="355" t="s">
        <v>3496</v>
      </c>
      <c r="T578" s="266">
        <v>0</v>
      </c>
      <c r="U578" s="266" t="s">
        <v>3497</v>
      </c>
    </row>
    <row r="579" spans="1:21" x14ac:dyDescent="0.25">
      <c r="A579" s="49">
        <v>33631</v>
      </c>
      <c r="B579" s="49" t="s">
        <v>651</v>
      </c>
      <c r="C579" s="49">
        <v>0</v>
      </c>
      <c r="D579" s="49">
        <v>0</v>
      </c>
      <c r="E579" s="354" t="s">
        <v>3494</v>
      </c>
      <c r="F579" s="354" t="s">
        <v>3498</v>
      </c>
      <c r="G579" s="355" t="s">
        <v>3499</v>
      </c>
      <c r="H579" s="355" t="s">
        <v>3495</v>
      </c>
      <c r="I579" s="355" t="s">
        <v>3495</v>
      </c>
      <c r="J579" s="355" t="s">
        <v>3495</v>
      </c>
      <c r="K579" s="355" t="s">
        <v>3495</v>
      </c>
      <c r="L579" s="355" t="s">
        <v>3495</v>
      </c>
      <c r="M579" s="355" t="s">
        <v>3495</v>
      </c>
      <c r="N579" s="355" t="s">
        <v>3495</v>
      </c>
      <c r="O579" s="355" t="s">
        <v>3495</v>
      </c>
      <c r="P579" s="355" t="s">
        <v>3495</v>
      </c>
      <c r="Q579" s="355" t="s">
        <v>3496</v>
      </c>
      <c r="R579" s="355" t="s">
        <v>3496</v>
      </c>
      <c r="S579" s="355" t="s">
        <v>3496</v>
      </c>
      <c r="T579" s="266">
        <v>0</v>
      </c>
      <c r="U579" s="266" t="s">
        <v>3497</v>
      </c>
    </row>
    <row r="580" spans="1:21" x14ac:dyDescent="0.25">
      <c r="A580" s="49">
        <v>33632</v>
      </c>
      <c r="B580" s="49" t="s">
        <v>652</v>
      </c>
      <c r="C580" s="49">
        <v>0</v>
      </c>
      <c r="D580" s="49">
        <v>0</v>
      </c>
      <c r="E580" s="354" t="s">
        <v>3494</v>
      </c>
      <c r="F580" s="354" t="s">
        <v>3498</v>
      </c>
      <c r="G580" s="355" t="s">
        <v>3499</v>
      </c>
      <c r="H580" s="355" t="s">
        <v>3495</v>
      </c>
      <c r="I580" s="355" t="s">
        <v>3495</v>
      </c>
      <c r="J580" s="355" t="s">
        <v>3495</v>
      </c>
      <c r="K580" s="355" t="s">
        <v>3495</v>
      </c>
      <c r="L580" s="355" t="s">
        <v>3495</v>
      </c>
      <c r="M580" s="355" t="s">
        <v>3495</v>
      </c>
      <c r="N580" s="355" t="s">
        <v>3495</v>
      </c>
      <c r="O580" s="355" t="s">
        <v>3495</v>
      </c>
      <c r="P580" s="355" t="s">
        <v>3495</v>
      </c>
      <c r="Q580" s="355" t="s">
        <v>3496</v>
      </c>
      <c r="R580" s="355" t="s">
        <v>3496</v>
      </c>
      <c r="S580" s="355" t="s">
        <v>3496</v>
      </c>
      <c r="T580" s="266">
        <v>0</v>
      </c>
      <c r="U580" s="266" t="s">
        <v>3497</v>
      </c>
    </row>
    <row r="581" spans="1:21" x14ac:dyDescent="0.25">
      <c r="A581" s="49">
        <v>33674001</v>
      </c>
      <c r="B581" s="49" t="s">
        <v>653</v>
      </c>
      <c r="C581" s="49">
        <v>0</v>
      </c>
      <c r="D581" s="49">
        <v>0</v>
      </c>
      <c r="E581" s="354" t="s">
        <v>3494</v>
      </c>
      <c r="F581" s="354" t="s">
        <v>3498</v>
      </c>
      <c r="G581" s="355" t="s">
        <v>3499</v>
      </c>
      <c r="H581" s="355" t="s">
        <v>3495</v>
      </c>
      <c r="I581" s="355" t="s">
        <v>3495</v>
      </c>
      <c r="J581" s="355" t="s">
        <v>3495</v>
      </c>
      <c r="K581" s="355" t="s">
        <v>3495</v>
      </c>
      <c r="L581" s="355" t="s">
        <v>3495</v>
      </c>
      <c r="M581" s="355" t="s">
        <v>3495</v>
      </c>
      <c r="N581" s="355" t="s">
        <v>3495</v>
      </c>
      <c r="O581" s="355" t="s">
        <v>3495</v>
      </c>
      <c r="P581" s="355" t="s">
        <v>3495</v>
      </c>
      <c r="Q581" s="355" t="s">
        <v>3496</v>
      </c>
      <c r="R581" s="355" t="s">
        <v>3496</v>
      </c>
      <c r="S581" s="355" t="s">
        <v>3496</v>
      </c>
      <c r="T581" s="266">
        <v>0</v>
      </c>
      <c r="U581" s="266" t="s">
        <v>3497</v>
      </c>
    </row>
    <row r="582" spans="1:21" x14ac:dyDescent="0.25">
      <c r="A582" s="49">
        <v>33674002</v>
      </c>
      <c r="B582" s="49" t="s">
        <v>654</v>
      </c>
      <c r="C582" s="49">
        <v>0</v>
      </c>
      <c r="D582" s="49">
        <v>0</v>
      </c>
      <c r="E582" s="354" t="s">
        <v>3494</v>
      </c>
      <c r="F582" s="354" t="s">
        <v>3498</v>
      </c>
      <c r="G582" s="355" t="s">
        <v>3499</v>
      </c>
      <c r="H582" s="355" t="s">
        <v>3495</v>
      </c>
      <c r="I582" s="355" t="s">
        <v>3495</v>
      </c>
      <c r="J582" s="355" t="s">
        <v>3495</v>
      </c>
      <c r="K582" s="355" t="s">
        <v>3495</v>
      </c>
      <c r="L582" s="355" t="s">
        <v>3495</v>
      </c>
      <c r="M582" s="355" t="s">
        <v>3495</v>
      </c>
      <c r="N582" s="355" t="s">
        <v>3495</v>
      </c>
      <c r="O582" s="355" t="s">
        <v>3495</v>
      </c>
      <c r="P582" s="355" t="s">
        <v>3495</v>
      </c>
      <c r="Q582" s="355" t="s">
        <v>3496</v>
      </c>
      <c r="R582" s="355" t="s">
        <v>3496</v>
      </c>
      <c r="S582" s="355" t="s">
        <v>3496</v>
      </c>
      <c r="T582" s="266">
        <v>0</v>
      </c>
      <c r="U582" s="266" t="s">
        <v>3497</v>
      </c>
    </row>
    <row r="583" spans="1:21" x14ac:dyDescent="0.25">
      <c r="A583" s="49">
        <v>33675</v>
      </c>
      <c r="B583" s="49" t="s">
        <v>655</v>
      </c>
      <c r="C583" s="49">
        <v>0</v>
      </c>
      <c r="D583" s="49">
        <v>0</v>
      </c>
      <c r="E583" s="354" t="s">
        <v>3494</v>
      </c>
      <c r="F583" s="354" t="s">
        <v>3498</v>
      </c>
      <c r="G583" s="355" t="s">
        <v>3499</v>
      </c>
      <c r="H583" s="355" t="s">
        <v>3495</v>
      </c>
      <c r="I583" s="355" t="s">
        <v>3495</v>
      </c>
      <c r="J583" s="355" t="s">
        <v>3495</v>
      </c>
      <c r="K583" s="355" t="s">
        <v>3495</v>
      </c>
      <c r="L583" s="355" t="s">
        <v>3495</v>
      </c>
      <c r="M583" s="355" t="s">
        <v>3495</v>
      </c>
      <c r="N583" s="355" t="s">
        <v>3495</v>
      </c>
      <c r="O583" s="355" t="s">
        <v>3495</v>
      </c>
      <c r="P583" s="355" t="s">
        <v>3495</v>
      </c>
      <c r="Q583" s="355" t="s">
        <v>3496</v>
      </c>
      <c r="R583" s="355" t="s">
        <v>3496</v>
      </c>
      <c r="S583" s="355" t="s">
        <v>3496</v>
      </c>
      <c r="T583" s="266">
        <v>0</v>
      </c>
      <c r="U583" s="266" t="s">
        <v>3497</v>
      </c>
    </row>
    <row r="584" spans="1:21" x14ac:dyDescent="0.25">
      <c r="A584" s="49">
        <v>33676001</v>
      </c>
      <c r="B584" s="49" t="s">
        <v>656</v>
      </c>
      <c r="C584" s="49">
        <v>0</v>
      </c>
      <c r="D584" s="49">
        <v>0</v>
      </c>
      <c r="E584" s="354" t="s">
        <v>3494</v>
      </c>
      <c r="F584" s="354" t="s">
        <v>3498</v>
      </c>
      <c r="G584" s="355" t="s">
        <v>3499</v>
      </c>
      <c r="H584" s="355" t="s">
        <v>3495</v>
      </c>
      <c r="I584" s="355" t="s">
        <v>3495</v>
      </c>
      <c r="J584" s="355" t="s">
        <v>3495</v>
      </c>
      <c r="K584" s="355" t="s">
        <v>3495</v>
      </c>
      <c r="L584" s="355" t="s">
        <v>3495</v>
      </c>
      <c r="M584" s="355" t="s">
        <v>3495</v>
      </c>
      <c r="N584" s="355" t="s">
        <v>3495</v>
      </c>
      <c r="O584" s="355" t="s">
        <v>3495</v>
      </c>
      <c r="P584" s="355" t="s">
        <v>3495</v>
      </c>
      <c r="Q584" s="355" t="s">
        <v>3496</v>
      </c>
      <c r="R584" s="355" t="s">
        <v>3496</v>
      </c>
      <c r="S584" s="355" t="s">
        <v>3496</v>
      </c>
      <c r="T584" s="266">
        <v>0</v>
      </c>
      <c r="U584" s="266" t="s">
        <v>3497</v>
      </c>
    </row>
    <row r="585" spans="1:21" x14ac:dyDescent="0.25">
      <c r="A585" s="49">
        <v>33676002</v>
      </c>
      <c r="B585" s="49" t="s">
        <v>657</v>
      </c>
      <c r="C585" s="49">
        <v>0</v>
      </c>
      <c r="D585" s="49">
        <v>0</v>
      </c>
      <c r="E585" s="354" t="s">
        <v>3494</v>
      </c>
      <c r="F585" s="354" t="s">
        <v>3498</v>
      </c>
      <c r="G585" s="355" t="s">
        <v>3499</v>
      </c>
      <c r="H585" s="355" t="s">
        <v>3495</v>
      </c>
      <c r="I585" s="355" t="s">
        <v>3495</v>
      </c>
      <c r="J585" s="355" t="s">
        <v>3495</v>
      </c>
      <c r="K585" s="355" t="s">
        <v>3495</v>
      </c>
      <c r="L585" s="355" t="s">
        <v>3495</v>
      </c>
      <c r="M585" s="355" t="s">
        <v>3495</v>
      </c>
      <c r="N585" s="355" t="s">
        <v>3495</v>
      </c>
      <c r="O585" s="355" t="s">
        <v>3495</v>
      </c>
      <c r="P585" s="355" t="s">
        <v>3495</v>
      </c>
      <c r="Q585" s="355" t="s">
        <v>3496</v>
      </c>
      <c r="R585" s="355" t="s">
        <v>3496</v>
      </c>
      <c r="S585" s="355" t="s">
        <v>3496</v>
      </c>
      <c r="T585" s="266">
        <v>0</v>
      </c>
      <c r="U585" s="266" t="s">
        <v>3497</v>
      </c>
    </row>
    <row r="586" spans="1:21" x14ac:dyDescent="0.25">
      <c r="A586" s="49">
        <v>33677</v>
      </c>
      <c r="B586" s="49" t="s">
        <v>658</v>
      </c>
      <c r="C586" s="49">
        <v>0</v>
      </c>
      <c r="D586" s="49">
        <v>0</v>
      </c>
      <c r="E586" s="354" t="s">
        <v>3494</v>
      </c>
      <c r="F586" s="354" t="s">
        <v>3498</v>
      </c>
      <c r="G586" s="355" t="s">
        <v>3499</v>
      </c>
      <c r="H586" s="355" t="s">
        <v>3495</v>
      </c>
      <c r="I586" s="355" t="s">
        <v>3495</v>
      </c>
      <c r="J586" s="355" t="s">
        <v>3495</v>
      </c>
      <c r="K586" s="355" t="s">
        <v>3495</v>
      </c>
      <c r="L586" s="355" t="s">
        <v>3495</v>
      </c>
      <c r="M586" s="355" t="s">
        <v>3495</v>
      </c>
      <c r="N586" s="355" t="s">
        <v>3495</v>
      </c>
      <c r="O586" s="355" t="s">
        <v>3495</v>
      </c>
      <c r="P586" s="355" t="s">
        <v>3495</v>
      </c>
      <c r="Q586" s="355" t="s">
        <v>3496</v>
      </c>
      <c r="R586" s="355" t="s">
        <v>3496</v>
      </c>
      <c r="S586" s="355" t="s">
        <v>3496</v>
      </c>
      <c r="T586" s="266">
        <v>0</v>
      </c>
      <c r="U586" s="266" t="s">
        <v>3497</v>
      </c>
    </row>
    <row r="587" spans="1:21" x14ac:dyDescent="0.25">
      <c r="A587" s="49">
        <v>33682001</v>
      </c>
      <c r="B587" s="49" t="s">
        <v>659</v>
      </c>
      <c r="C587" s="49">
        <v>0</v>
      </c>
      <c r="D587" s="49">
        <v>0</v>
      </c>
      <c r="E587" s="354" t="s">
        <v>3494</v>
      </c>
      <c r="F587" s="354" t="s">
        <v>3498</v>
      </c>
      <c r="G587" s="355" t="s">
        <v>3499</v>
      </c>
      <c r="H587" s="355" t="s">
        <v>3495</v>
      </c>
      <c r="I587" s="355" t="s">
        <v>3495</v>
      </c>
      <c r="J587" s="355" t="s">
        <v>3495</v>
      </c>
      <c r="K587" s="355" t="s">
        <v>3495</v>
      </c>
      <c r="L587" s="355" t="s">
        <v>3495</v>
      </c>
      <c r="M587" s="355" t="s">
        <v>3495</v>
      </c>
      <c r="N587" s="355" t="s">
        <v>3495</v>
      </c>
      <c r="O587" s="355" t="s">
        <v>3495</v>
      </c>
      <c r="P587" s="355" t="s">
        <v>3495</v>
      </c>
      <c r="Q587" s="355" t="s">
        <v>3496</v>
      </c>
      <c r="R587" s="355" t="s">
        <v>3496</v>
      </c>
      <c r="S587" s="355" t="s">
        <v>3496</v>
      </c>
      <c r="T587" s="266">
        <v>0</v>
      </c>
      <c r="U587" s="266" t="s">
        <v>3497</v>
      </c>
    </row>
    <row r="588" spans="1:21" x14ac:dyDescent="0.25">
      <c r="A588" s="49">
        <v>33682002</v>
      </c>
      <c r="B588" s="49" t="s">
        <v>660</v>
      </c>
      <c r="C588" s="49">
        <v>0</v>
      </c>
      <c r="D588" s="49">
        <v>0</v>
      </c>
      <c r="E588" s="354" t="s">
        <v>3494</v>
      </c>
      <c r="F588" s="354" t="s">
        <v>3498</v>
      </c>
      <c r="G588" s="355" t="s">
        <v>3499</v>
      </c>
      <c r="H588" s="355" t="s">
        <v>3495</v>
      </c>
      <c r="I588" s="355" t="s">
        <v>3495</v>
      </c>
      <c r="J588" s="355" t="s">
        <v>3495</v>
      </c>
      <c r="K588" s="355" t="s">
        <v>3495</v>
      </c>
      <c r="L588" s="355" t="s">
        <v>3495</v>
      </c>
      <c r="M588" s="355" t="s">
        <v>3495</v>
      </c>
      <c r="N588" s="355" t="s">
        <v>3495</v>
      </c>
      <c r="O588" s="355" t="s">
        <v>3495</v>
      </c>
      <c r="P588" s="355" t="s">
        <v>3495</v>
      </c>
      <c r="Q588" s="355" t="s">
        <v>3496</v>
      </c>
      <c r="R588" s="355" t="s">
        <v>3496</v>
      </c>
      <c r="S588" s="355" t="s">
        <v>3496</v>
      </c>
      <c r="T588" s="266">
        <v>0</v>
      </c>
      <c r="U588" s="266" t="s">
        <v>3497</v>
      </c>
    </row>
    <row r="589" spans="1:21" x14ac:dyDescent="0.25">
      <c r="A589" s="49">
        <v>33682003</v>
      </c>
      <c r="B589" s="49" t="s">
        <v>661</v>
      </c>
      <c r="C589" s="49">
        <v>0</v>
      </c>
      <c r="D589" s="49">
        <v>0</v>
      </c>
      <c r="E589" s="354" t="s">
        <v>3494</v>
      </c>
      <c r="F589" s="354" t="s">
        <v>3498</v>
      </c>
      <c r="G589" s="355" t="s">
        <v>3499</v>
      </c>
      <c r="H589" s="355" t="s">
        <v>3495</v>
      </c>
      <c r="I589" s="355" t="s">
        <v>3495</v>
      </c>
      <c r="J589" s="355" t="s">
        <v>3495</v>
      </c>
      <c r="K589" s="355" t="s">
        <v>3495</v>
      </c>
      <c r="L589" s="355" t="s">
        <v>3495</v>
      </c>
      <c r="M589" s="355" t="s">
        <v>3495</v>
      </c>
      <c r="N589" s="355" t="s">
        <v>3495</v>
      </c>
      <c r="O589" s="355" t="s">
        <v>3495</v>
      </c>
      <c r="P589" s="355" t="s">
        <v>3495</v>
      </c>
      <c r="Q589" s="355" t="s">
        <v>3496</v>
      </c>
      <c r="R589" s="355" t="s">
        <v>3496</v>
      </c>
      <c r="S589" s="355" t="s">
        <v>3496</v>
      </c>
      <c r="T589" s="266">
        <v>0</v>
      </c>
      <c r="U589" s="266" t="s">
        <v>3497</v>
      </c>
    </row>
    <row r="590" spans="1:21" x14ac:dyDescent="0.25">
      <c r="A590" s="49">
        <v>33683</v>
      </c>
      <c r="B590" s="49" t="s">
        <v>662</v>
      </c>
      <c r="C590" s="49">
        <v>0</v>
      </c>
      <c r="D590" s="49">
        <v>0</v>
      </c>
      <c r="E590" s="354" t="s">
        <v>3494</v>
      </c>
      <c r="F590" s="354" t="s">
        <v>3498</v>
      </c>
      <c r="G590" s="355" t="s">
        <v>3499</v>
      </c>
      <c r="H590" s="355" t="s">
        <v>3495</v>
      </c>
      <c r="I590" s="355" t="s">
        <v>3495</v>
      </c>
      <c r="J590" s="355" t="s">
        <v>3495</v>
      </c>
      <c r="K590" s="355" t="s">
        <v>3495</v>
      </c>
      <c r="L590" s="355" t="s">
        <v>3495</v>
      </c>
      <c r="M590" s="355" t="s">
        <v>3495</v>
      </c>
      <c r="N590" s="355" t="s">
        <v>3495</v>
      </c>
      <c r="O590" s="355" t="s">
        <v>3495</v>
      </c>
      <c r="P590" s="355" t="s">
        <v>3495</v>
      </c>
      <c r="Q590" s="355" t="s">
        <v>3496</v>
      </c>
      <c r="R590" s="355" t="s">
        <v>3496</v>
      </c>
      <c r="S590" s="355" t="s">
        <v>3496</v>
      </c>
      <c r="T590" s="266">
        <v>0</v>
      </c>
      <c r="U590" s="266" t="s">
        <v>3497</v>
      </c>
    </row>
    <row r="591" spans="1:21" x14ac:dyDescent="0.25">
      <c r="A591" s="49">
        <v>33684001</v>
      </c>
      <c r="B591" s="49" t="s">
        <v>663</v>
      </c>
      <c r="C591" s="49">
        <v>0</v>
      </c>
      <c r="D591" s="49">
        <v>0</v>
      </c>
      <c r="E591" s="354" t="s">
        <v>3494</v>
      </c>
      <c r="F591" s="354" t="s">
        <v>3498</v>
      </c>
      <c r="G591" s="355" t="s">
        <v>3499</v>
      </c>
      <c r="H591" s="355" t="s">
        <v>3495</v>
      </c>
      <c r="I591" s="355" t="s">
        <v>3495</v>
      </c>
      <c r="J591" s="355" t="s">
        <v>3495</v>
      </c>
      <c r="K591" s="355" t="s">
        <v>3495</v>
      </c>
      <c r="L591" s="355" t="s">
        <v>3495</v>
      </c>
      <c r="M591" s="355" t="s">
        <v>3495</v>
      </c>
      <c r="N591" s="355" t="s">
        <v>3495</v>
      </c>
      <c r="O591" s="355" t="s">
        <v>3495</v>
      </c>
      <c r="P591" s="355" t="s">
        <v>3495</v>
      </c>
      <c r="Q591" s="355" t="s">
        <v>3496</v>
      </c>
      <c r="R591" s="355" t="s">
        <v>3496</v>
      </c>
      <c r="S591" s="355" t="s">
        <v>3496</v>
      </c>
      <c r="T591" s="266">
        <v>0</v>
      </c>
      <c r="U591" s="266" t="s">
        <v>3497</v>
      </c>
    </row>
    <row r="592" spans="1:21" x14ac:dyDescent="0.25">
      <c r="A592" s="49">
        <v>33684002</v>
      </c>
      <c r="B592" s="49" t="s">
        <v>664</v>
      </c>
      <c r="C592" s="49">
        <v>0</v>
      </c>
      <c r="D592" s="49">
        <v>0</v>
      </c>
      <c r="E592" s="354" t="s">
        <v>3494</v>
      </c>
      <c r="F592" s="354" t="s">
        <v>3498</v>
      </c>
      <c r="G592" s="355" t="s">
        <v>3499</v>
      </c>
      <c r="H592" s="355" t="s">
        <v>3495</v>
      </c>
      <c r="I592" s="355" t="s">
        <v>3495</v>
      </c>
      <c r="J592" s="355" t="s">
        <v>3495</v>
      </c>
      <c r="K592" s="355" t="s">
        <v>3495</v>
      </c>
      <c r="L592" s="355" t="s">
        <v>3495</v>
      </c>
      <c r="M592" s="355" t="s">
        <v>3495</v>
      </c>
      <c r="N592" s="355" t="s">
        <v>3495</v>
      </c>
      <c r="O592" s="355" t="s">
        <v>3495</v>
      </c>
      <c r="P592" s="355" t="s">
        <v>3495</v>
      </c>
      <c r="Q592" s="355" t="s">
        <v>3496</v>
      </c>
      <c r="R592" s="355" t="s">
        <v>3496</v>
      </c>
      <c r="S592" s="355" t="s">
        <v>3496</v>
      </c>
      <c r="T592" s="266">
        <v>0</v>
      </c>
      <c r="U592" s="266" t="s">
        <v>3497</v>
      </c>
    </row>
    <row r="593" spans="1:21" x14ac:dyDescent="0.25">
      <c r="A593" s="49">
        <v>33685</v>
      </c>
      <c r="B593" s="49" t="s">
        <v>665</v>
      </c>
      <c r="C593" s="49">
        <v>0</v>
      </c>
      <c r="D593" s="49">
        <v>0</v>
      </c>
      <c r="E593" s="354" t="s">
        <v>3494</v>
      </c>
      <c r="F593" s="354" t="s">
        <v>3498</v>
      </c>
      <c r="G593" s="355" t="s">
        <v>3499</v>
      </c>
      <c r="H593" s="355" t="s">
        <v>3495</v>
      </c>
      <c r="I593" s="355" t="s">
        <v>3495</v>
      </c>
      <c r="J593" s="355" t="s">
        <v>3495</v>
      </c>
      <c r="K593" s="355" t="s">
        <v>3495</v>
      </c>
      <c r="L593" s="355" t="s">
        <v>3495</v>
      </c>
      <c r="M593" s="355" t="s">
        <v>3495</v>
      </c>
      <c r="N593" s="355" t="s">
        <v>3495</v>
      </c>
      <c r="O593" s="355" t="s">
        <v>3495</v>
      </c>
      <c r="P593" s="355" t="s">
        <v>3495</v>
      </c>
      <c r="Q593" s="355" t="s">
        <v>3496</v>
      </c>
      <c r="R593" s="355" t="s">
        <v>3496</v>
      </c>
      <c r="S593" s="355" t="s">
        <v>3496</v>
      </c>
      <c r="T593" s="266">
        <v>0</v>
      </c>
      <c r="U593" s="266" t="s">
        <v>3497</v>
      </c>
    </row>
    <row r="594" spans="1:21" x14ac:dyDescent="0.25">
      <c r="A594" s="49">
        <v>33738</v>
      </c>
      <c r="B594" s="49" t="s">
        <v>666</v>
      </c>
      <c r="C594" s="49">
        <v>0</v>
      </c>
      <c r="D594" s="49">
        <v>0</v>
      </c>
      <c r="E594" s="354" t="s">
        <v>3494</v>
      </c>
      <c r="F594" s="354" t="s">
        <v>3498</v>
      </c>
      <c r="G594" s="355" t="s">
        <v>3499</v>
      </c>
      <c r="H594" s="355" t="s">
        <v>3495</v>
      </c>
      <c r="I594" s="355" t="s">
        <v>3495</v>
      </c>
      <c r="J594" s="355" t="s">
        <v>3495</v>
      </c>
      <c r="K594" s="355" t="s">
        <v>3495</v>
      </c>
      <c r="L594" s="355" t="s">
        <v>3495</v>
      </c>
      <c r="M594" s="355" t="s">
        <v>3495</v>
      </c>
      <c r="N594" s="355" t="s">
        <v>3495</v>
      </c>
      <c r="O594" s="355" t="s">
        <v>3495</v>
      </c>
      <c r="P594" s="355" t="s">
        <v>3495</v>
      </c>
      <c r="Q594" s="355" t="s">
        <v>3496</v>
      </c>
      <c r="R594" s="355" t="s">
        <v>3496</v>
      </c>
      <c r="S594" s="355" t="s">
        <v>3496</v>
      </c>
      <c r="T594" s="266">
        <v>0</v>
      </c>
      <c r="U594" s="266" t="s">
        <v>3497</v>
      </c>
    </row>
    <row r="595" spans="1:21" x14ac:dyDescent="0.25">
      <c r="A595" s="49">
        <v>33917001</v>
      </c>
      <c r="B595" s="49" t="s">
        <v>667</v>
      </c>
      <c r="C595" s="49">
        <v>0</v>
      </c>
      <c r="D595" s="49">
        <v>0</v>
      </c>
      <c r="E595" s="354" t="s">
        <v>3494</v>
      </c>
      <c r="F595" s="354" t="s">
        <v>3498</v>
      </c>
      <c r="G595" s="355" t="s">
        <v>3499</v>
      </c>
      <c r="H595" s="355" t="s">
        <v>3495</v>
      </c>
      <c r="I595" s="355" t="s">
        <v>3495</v>
      </c>
      <c r="J595" s="355" t="s">
        <v>3495</v>
      </c>
      <c r="K595" s="355" t="s">
        <v>3495</v>
      </c>
      <c r="L595" s="355" t="s">
        <v>3495</v>
      </c>
      <c r="M595" s="355" t="s">
        <v>3495</v>
      </c>
      <c r="N595" s="355" t="s">
        <v>3495</v>
      </c>
      <c r="O595" s="355" t="s">
        <v>3495</v>
      </c>
      <c r="P595" s="355" t="s">
        <v>3495</v>
      </c>
      <c r="Q595" s="355" t="s">
        <v>3496</v>
      </c>
      <c r="R595" s="355" t="s">
        <v>3496</v>
      </c>
      <c r="S595" s="355" t="s">
        <v>3496</v>
      </c>
      <c r="T595" s="266">
        <v>0</v>
      </c>
      <c r="U595" s="266" t="s">
        <v>3497</v>
      </c>
    </row>
    <row r="596" spans="1:21" x14ac:dyDescent="0.25">
      <c r="A596" s="49">
        <v>33917002</v>
      </c>
      <c r="B596" s="49" t="s">
        <v>668</v>
      </c>
      <c r="C596" s="49">
        <v>0</v>
      </c>
      <c r="D596" s="49">
        <v>0</v>
      </c>
      <c r="E596" s="354" t="s">
        <v>3494</v>
      </c>
      <c r="F596" s="354" t="s">
        <v>3498</v>
      </c>
      <c r="G596" s="355" t="s">
        <v>3499</v>
      </c>
      <c r="H596" s="355" t="s">
        <v>3495</v>
      </c>
      <c r="I596" s="355" t="s">
        <v>3495</v>
      </c>
      <c r="J596" s="355" t="s">
        <v>3495</v>
      </c>
      <c r="K596" s="355" t="s">
        <v>3495</v>
      </c>
      <c r="L596" s="355" t="s">
        <v>3495</v>
      </c>
      <c r="M596" s="355" t="s">
        <v>3495</v>
      </c>
      <c r="N596" s="355" t="s">
        <v>3495</v>
      </c>
      <c r="O596" s="355" t="s">
        <v>3495</v>
      </c>
      <c r="P596" s="355" t="s">
        <v>3495</v>
      </c>
      <c r="Q596" s="355" t="s">
        <v>3496</v>
      </c>
      <c r="R596" s="355" t="s">
        <v>3496</v>
      </c>
      <c r="S596" s="355" t="s">
        <v>3496</v>
      </c>
      <c r="T596" s="266">
        <v>0</v>
      </c>
      <c r="U596" s="266" t="s">
        <v>3497</v>
      </c>
    </row>
    <row r="597" spans="1:21" x14ac:dyDescent="0.25">
      <c r="A597" s="49">
        <v>33917003</v>
      </c>
      <c r="B597" s="49" t="s">
        <v>669</v>
      </c>
      <c r="C597" s="49">
        <v>0</v>
      </c>
      <c r="D597" s="49">
        <v>0</v>
      </c>
      <c r="E597" s="354" t="s">
        <v>3494</v>
      </c>
      <c r="F597" s="354" t="s">
        <v>3498</v>
      </c>
      <c r="G597" s="355" t="s">
        <v>3499</v>
      </c>
      <c r="H597" s="355" t="s">
        <v>3495</v>
      </c>
      <c r="I597" s="355" t="s">
        <v>3495</v>
      </c>
      <c r="J597" s="355" t="s">
        <v>3495</v>
      </c>
      <c r="K597" s="355" t="s">
        <v>3495</v>
      </c>
      <c r="L597" s="355" t="s">
        <v>3495</v>
      </c>
      <c r="M597" s="355" t="s">
        <v>3495</v>
      </c>
      <c r="N597" s="355" t="s">
        <v>3495</v>
      </c>
      <c r="O597" s="355" t="s">
        <v>3495</v>
      </c>
      <c r="P597" s="355" t="s">
        <v>3495</v>
      </c>
      <c r="Q597" s="355" t="s">
        <v>3496</v>
      </c>
      <c r="R597" s="355" t="s">
        <v>3496</v>
      </c>
      <c r="S597" s="355" t="s">
        <v>3496</v>
      </c>
      <c r="T597" s="266">
        <v>0</v>
      </c>
      <c r="U597" s="266" t="s">
        <v>3497</v>
      </c>
    </row>
    <row r="598" spans="1:21" x14ac:dyDescent="0.25">
      <c r="A598" s="49">
        <v>33923</v>
      </c>
      <c r="B598" s="49" t="s">
        <v>670</v>
      </c>
      <c r="C598" s="49">
        <v>0</v>
      </c>
      <c r="D598" s="49">
        <v>0</v>
      </c>
      <c r="E598" s="354" t="s">
        <v>3494</v>
      </c>
      <c r="F598" s="354" t="s">
        <v>3498</v>
      </c>
      <c r="G598" s="355" t="s">
        <v>3499</v>
      </c>
      <c r="H598" s="355" t="s">
        <v>3495</v>
      </c>
      <c r="I598" s="355" t="s">
        <v>3495</v>
      </c>
      <c r="J598" s="355" t="s">
        <v>3495</v>
      </c>
      <c r="K598" s="355" t="s">
        <v>3495</v>
      </c>
      <c r="L598" s="355" t="s">
        <v>3495</v>
      </c>
      <c r="M598" s="355" t="s">
        <v>3495</v>
      </c>
      <c r="N598" s="355" t="s">
        <v>3495</v>
      </c>
      <c r="O598" s="355" t="s">
        <v>3495</v>
      </c>
      <c r="P598" s="355" t="s">
        <v>3495</v>
      </c>
      <c r="Q598" s="355" t="s">
        <v>3496</v>
      </c>
      <c r="R598" s="355" t="s">
        <v>3496</v>
      </c>
      <c r="S598" s="355" t="s">
        <v>3496</v>
      </c>
      <c r="T598" s="266">
        <v>0</v>
      </c>
      <c r="U598" s="266" t="s">
        <v>3497</v>
      </c>
    </row>
    <row r="599" spans="1:21" x14ac:dyDescent="0.25">
      <c r="A599" s="49">
        <v>33924</v>
      </c>
      <c r="B599" s="49" t="s">
        <v>671</v>
      </c>
      <c r="C599" s="49">
        <v>0</v>
      </c>
      <c r="D599" s="49">
        <v>0</v>
      </c>
      <c r="E599" s="354" t="s">
        <v>3494</v>
      </c>
      <c r="F599" s="354" t="s">
        <v>3498</v>
      </c>
      <c r="G599" s="355" t="s">
        <v>3499</v>
      </c>
      <c r="H599" s="355" t="s">
        <v>3495</v>
      </c>
      <c r="I599" s="355" t="s">
        <v>3495</v>
      </c>
      <c r="J599" s="355" t="s">
        <v>3495</v>
      </c>
      <c r="K599" s="355" t="s">
        <v>3495</v>
      </c>
      <c r="L599" s="355" t="s">
        <v>3495</v>
      </c>
      <c r="M599" s="355" t="s">
        <v>3495</v>
      </c>
      <c r="N599" s="355" t="s">
        <v>3495</v>
      </c>
      <c r="O599" s="355" t="s">
        <v>3495</v>
      </c>
      <c r="P599" s="355" t="s">
        <v>3495</v>
      </c>
      <c r="Q599" s="355" t="s">
        <v>3496</v>
      </c>
      <c r="R599" s="355" t="s">
        <v>3496</v>
      </c>
      <c r="S599" s="355" t="s">
        <v>3496</v>
      </c>
      <c r="T599" s="266">
        <v>0</v>
      </c>
      <c r="U599" s="266" t="s">
        <v>3497</v>
      </c>
    </row>
    <row r="600" spans="1:21" x14ac:dyDescent="0.25">
      <c r="A600" s="49">
        <v>34038</v>
      </c>
      <c r="B600" s="49" t="s">
        <v>672</v>
      </c>
      <c r="C600" s="49">
        <v>0</v>
      </c>
      <c r="D600" s="49">
        <v>0</v>
      </c>
      <c r="E600" s="354" t="s">
        <v>3494</v>
      </c>
      <c r="F600" s="354" t="s">
        <v>3498</v>
      </c>
      <c r="G600" s="355" t="s">
        <v>3499</v>
      </c>
      <c r="H600" s="355" t="s">
        <v>3495</v>
      </c>
      <c r="I600" s="355" t="s">
        <v>3495</v>
      </c>
      <c r="J600" s="355" t="s">
        <v>3495</v>
      </c>
      <c r="K600" s="355" t="s">
        <v>3495</v>
      </c>
      <c r="L600" s="355" t="s">
        <v>3495</v>
      </c>
      <c r="M600" s="355" t="s">
        <v>3495</v>
      </c>
      <c r="N600" s="355" t="s">
        <v>3495</v>
      </c>
      <c r="O600" s="355" t="s">
        <v>3495</v>
      </c>
      <c r="P600" s="355" t="s">
        <v>3495</v>
      </c>
      <c r="Q600" s="355" t="s">
        <v>3496</v>
      </c>
      <c r="R600" s="355" t="s">
        <v>3496</v>
      </c>
      <c r="S600" s="355" t="s">
        <v>3496</v>
      </c>
      <c r="T600" s="266">
        <v>0</v>
      </c>
      <c r="U600" s="266" t="s">
        <v>3497</v>
      </c>
    </row>
    <row r="601" spans="1:21" x14ac:dyDescent="0.25">
      <c r="A601" s="49">
        <v>34042026</v>
      </c>
      <c r="B601" s="49" t="s">
        <v>673</v>
      </c>
      <c r="C601" s="49">
        <v>0</v>
      </c>
      <c r="D601" s="49">
        <v>0</v>
      </c>
      <c r="E601" s="354" t="s">
        <v>3494</v>
      </c>
      <c r="F601" s="354" t="s">
        <v>3498</v>
      </c>
      <c r="G601" s="355" t="s">
        <v>3499</v>
      </c>
      <c r="H601" s="355" t="s">
        <v>3495</v>
      </c>
      <c r="I601" s="355" t="s">
        <v>3495</v>
      </c>
      <c r="J601" s="355" t="s">
        <v>3495</v>
      </c>
      <c r="K601" s="355" t="s">
        <v>3495</v>
      </c>
      <c r="L601" s="355" t="s">
        <v>3495</v>
      </c>
      <c r="M601" s="355" t="s">
        <v>3495</v>
      </c>
      <c r="N601" s="355" t="s">
        <v>3495</v>
      </c>
      <c r="O601" s="355" t="s">
        <v>3495</v>
      </c>
      <c r="P601" s="355" t="s">
        <v>3495</v>
      </c>
      <c r="Q601" s="355" t="s">
        <v>3496</v>
      </c>
      <c r="R601" s="355" t="s">
        <v>3496</v>
      </c>
      <c r="S601" s="355" t="s">
        <v>3496</v>
      </c>
      <c r="T601" s="266">
        <v>0</v>
      </c>
      <c r="U601" s="266" t="s">
        <v>3497</v>
      </c>
    </row>
    <row r="602" spans="1:21" x14ac:dyDescent="0.25">
      <c r="A602" s="49">
        <v>34042027</v>
      </c>
      <c r="B602" s="49" t="s">
        <v>674</v>
      </c>
      <c r="C602" s="49">
        <v>0</v>
      </c>
      <c r="D602" s="49">
        <v>0</v>
      </c>
      <c r="E602" s="354" t="s">
        <v>3494</v>
      </c>
      <c r="F602" s="354" t="s">
        <v>3498</v>
      </c>
      <c r="G602" s="355" t="s">
        <v>3499</v>
      </c>
      <c r="H602" s="355" t="s">
        <v>3495</v>
      </c>
      <c r="I602" s="355" t="s">
        <v>3495</v>
      </c>
      <c r="J602" s="355" t="s">
        <v>3495</v>
      </c>
      <c r="K602" s="355" t="s">
        <v>3495</v>
      </c>
      <c r="L602" s="355" t="s">
        <v>3495</v>
      </c>
      <c r="M602" s="355" t="s">
        <v>3495</v>
      </c>
      <c r="N602" s="355" t="s">
        <v>3495</v>
      </c>
      <c r="O602" s="355" t="s">
        <v>3495</v>
      </c>
      <c r="P602" s="355" t="s">
        <v>3495</v>
      </c>
      <c r="Q602" s="355" t="s">
        <v>3496</v>
      </c>
      <c r="R602" s="355" t="s">
        <v>3496</v>
      </c>
      <c r="S602" s="355" t="s">
        <v>3496</v>
      </c>
      <c r="T602" s="266">
        <v>0</v>
      </c>
      <c r="U602" s="266" t="s">
        <v>3497</v>
      </c>
    </row>
    <row r="603" spans="1:21" x14ac:dyDescent="0.25">
      <c r="A603" s="49">
        <v>34042028</v>
      </c>
      <c r="B603" s="49" t="s">
        <v>675</v>
      </c>
      <c r="C603" s="49">
        <v>0</v>
      </c>
      <c r="D603" s="49">
        <v>0</v>
      </c>
      <c r="E603" s="354" t="s">
        <v>3494</v>
      </c>
      <c r="F603" s="354" t="s">
        <v>3498</v>
      </c>
      <c r="G603" s="355" t="s">
        <v>3499</v>
      </c>
      <c r="H603" s="355" t="s">
        <v>3495</v>
      </c>
      <c r="I603" s="355" t="s">
        <v>3495</v>
      </c>
      <c r="J603" s="355" t="s">
        <v>3495</v>
      </c>
      <c r="K603" s="355" t="s">
        <v>3495</v>
      </c>
      <c r="L603" s="355" t="s">
        <v>3495</v>
      </c>
      <c r="M603" s="355" t="s">
        <v>3495</v>
      </c>
      <c r="N603" s="355" t="s">
        <v>3495</v>
      </c>
      <c r="O603" s="355" t="s">
        <v>3495</v>
      </c>
      <c r="P603" s="355" t="s">
        <v>3495</v>
      </c>
      <c r="Q603" s="355" t="s">
        <v>3496</v>
      </c>
      <c r="R603" s="355" t="s">
        <v>3496</v>
      </c>
      <c r="S603" s="355" t="s">
        <v>3496</v>
      </c>
      <c r="T603" s="266">
        <v>0</v>
      </c>
      <c r="U603" s="266" t="s">
        <v>3497</v>
      </c>
    </row>
    <row r="604" spans="1:21" x14ac:dyDescent="0.25">
      <c r="A604" s="49">
        <v>34042029</v>
      </c>
      <c r="B604" s="49" t="s">
        <v>676</v>
      </c>
      <c r="C604" s="49">
        <v>0</v>
      </c>
      <c r="D604" s="49">
        <v>0</v>
      </c>
      <c r="E604" s="354" t="s">
        <v>3494</v>
      </c>
      <c r="F604" s="354" t="s">
        <v>3498</v>
      </c>
      <c r="G604" s="355" t="s">
        <v>3499</v>
      </c>
      <c r="H604" s="355" t="s">
        <v>3495</v>
      </c>
      <c r="I604" s="355" t="s">
        <v>3495</v>
      </c>
      <c r="J604" s="355" t="s">
        <v>3495</v>
      </c>
      <c r="K604" s="355" t="s">
        <v>3495</v>
      </c>
      <c r="L604" s="355" t="s">
        <v>3495</v>
      </c>
      <c r="M604" s="355" t="s">
        <v>3495</v>
      </c>
      <c r="N604" s="355" t="s">
        <v>3495</v>
      </c>
      <c r="O604" s="355" t="s">
        <v>3495</v>
      </c>
      <c r="P604" s="355" t="s">
        <v>3495</v>
      </c>
      <c r="Q604" s="355" t="s">
        <v>3496</v>
      </c>
      <c r="R604" s="355" t="s">
        <v>3496</v>
      </c>
      <c r="S604" s="355" t="s">
        <v>3496</v>
      </c>
      <c r="T604" s="266">
        <v>0</v>
      </c>
      <c r="U604" s="266" t="s">
        <v>3497</v>
      </c>
    </row>
    <row r="605" spans="1:21" x14ac:dyDescent="0.25">
      <c r="A605" s="49">
        <v>34042030</v>
      </c>
      <c r="B605" s="49" t="s">
        <v>677</v>
      </c>
      <c r="C605" s="49">
        <v>0</v>
      </c>
      <c r="D605" s="49">
        <v>0</v>
      </c>
      <c r="E605" s="354" t="s">
        <v>3494</v>
      </c>
      <c r="F605" s="354" t="s">
        <v>3498</v>
      </c>
      <c r="G605" s="355" t="s">
        <v>3499</v>
      </c>
      <c r="H605" s="355" t="s">
        <v>3495</v>
      </c>
      <c r="I605" s="355" t="s">
        <v>3495</v>
      </c>
      <c r="J605" s="355" t="s">
        <v>3495</v>
      </c>
      <c r="K605" s="355" t="s">
        <v>3495</v>
      </c>
      <c r="L605" s="355" t="s">
        <v>3495</v>
      </c>
      <c r="M605" s="355" t="s">
        <v>3495</v>
      </c>
      <c r="N605" s="355" t="s">
        <v>3495</v>
      </c>
      <c r="O605" s="355" t="s">
        <v>3495</v>
      </c>
      <c r="P605" s="355" t="s">
        <v>3495</v>
      </c>
      <c r="Q605" s="355" t="s">
        <v>3496</v>
      </c>
      <c r="R605" s="355" t="s">
        <v>3496</v>
      </c>
      <c r="S605" s="355" t="s">
        <v>3496</v>
      </c>
      <c r="T605" s="266">
        <v>0</v>
      </c>
      <c r="U605" s="266" t="s">
        <v>3497</v>
      </c>
    </row>
    <row r="606" spans="1:21" x14ac:dyDescent="0.25">
      <c r="A606" s="49">
        <v>34042032</v>
      </c>
      <c r="B606" s="49" t="s">
        <v>678</v>
      </c>
      <c r="C606" s="49">
        <v>0</v>
      </c>
      <c r="D606" s="49">
        <v>0</v>
      </c>
      <c r="E606" s="354" t="s">
        <v>3494</v>
      </c>
      <c r="F606" s="354" t="s">
        <v>3498</v>
      </c>
      <c r="G606" s="355" t="s">
        <v>3499</v>
      </c>
      <c r="H606" s="355" t="s">
        <v>3495</v>
      </c>
      <c r="I606" s="355" t="s">
        <v>3495</v>
      </c>
      <c r="J606" s="355" t="s">
        <v>3495</v>
      </c>
      <c r="K606" s="355" t="s">
        <v>3495</v>
      </c>
      <c r="L606" s="355" t="s">
        <v>3495</v>
      </c>
      <c r="M606" s="355" t="s">
        <v>3495</v>
      </c>
      <c r="N606" s="355" t="s">
        <v>3495</v>
      </c>
      <c r="O606" s="355" t="s">
        <v>3495</v>
      </c>
      <c r="P606" s="355" t="s">
        <v>3495</v>
      </c>
      <c r="Q606" s="355" t="s">
        <v>3496</v>
      </c>
      <c r="R606" s="355" t="s">
        <v>3496</v>
      </c>
      <c r="S606" s="355" t="s">
        <v>3496</v>
      </c>
      <c r="T606" s="266">
        <v>0</v>
      </c>
      <c r="U606" s="266" t="s">
        <v>3497</v>
      </c>
    </row>
    <row r="607" spans="1:21" x14ac:dyDescent="0.25">
      <c r="A607" s="49">
        <v>34042034</v>
      </c>
      <c r="B607" s="49" t="s">
        <v>679</v>
      </c>
      <c r="C607" s="49">
        <v>0</v>
      </c>
      <c r="D607" s="49">
        <v>0</v>
      </c>
      <c r="E607" s="354" t="s">
        <v>3494</v>
      </c>
      <c r="F607" s="354" t="s">
        <v>3498</v>
      </c>
      <c r="G607" s="355" t="s">
        <v>3499</v>
      </c>
      <c r="H607" s="355" t="s">
        <v>3495</v>
      </c>
      <c r="I607" s="355" t="s">
        <v>3495</v>
      </c>
      <c r="J607" s="355" t="s">
        <v>3495</v>
      </c>
      <c r="K607" s="355" t="s">
        <v>3495</v>
      </c>
      <c r="L607" s="355" t="s">
        <v>3495</v>
      </c>
      <c r="M607" s="355" t="s">
        <v>3495</v>
      </c>
      <c r="N607" s="355" t="s">
        <v>3495</v>
      </c>
      <c r="O607" s="355" t="s">
        <v>3495</v>
      </c>
      <c r="P607" s="355" t="s">
        <v>3495</v>
      </c>
      <c r="Q607" s="355" t="s">
        <v>3496</v>
      </c>
      <c r="R607" s="355" t="s">
        <v>3496</v>
      </c>
      <c r="S607" s="355" t="s">
        <v>3496</v>
      </c>
      <c r="T607" s="266">
        <v>0</v>
      </c>
      <c r="U607" s="266" t="s">
        <v>3497</v>
      </c>
    </row>
    <row r="608" spans="1:21" x14ac:dyDescent="0.25">
      <c r="A608" s="49">
        <v>34042036</v>
      </c>
      <c r="B608" s="49" t="s">
        <v>680</v>
      </c>
      <c r="C608" s="49">
        <v>0</v>
      </c>
      <c r="D608" s="49">
        <v>0</v>
      </c>
      <c r="E608" s="354" t="s">
        <v>3494</v>
      </c>
      <c r="F608" s="354" t="s">
        <v>3498</v>
      </c>
      <c r="G608" s="355" t="s">
        <v>3499</v>
      </c>
      <c r="H608" s="355" t="s">
        <v>3495</v>
      </c>
      <c r="I608" s="355" t="s">
        <v>3495</v>
      </c>
      <c r="J608" s="355" t="s">
        <v>3495</v>
      </c>
      <c r="K608" s="355" t="s">
        <v>3495</v>
      </c>
      <c r="L608" s="355" t="s">
        <v>3495</v>
      </c>
      <c r="M608" s="355" t="s">
        <v>3495</v>
      </c>
      <c r="N608" s="355" t="s">
        <v>3495</v>
      </c>
      <c r="O608" s="355" t="s">
        <v>3495</v>
      </c>
      <c r="P608" s="355" t="s">
        <v>3495</v>
      </c>
      <c r="Q608" s="355" t="s">
        <v>3496</v>
      </c>
      <c r="R608" s="355" t="s">
        <v>3496</v>
      </c>
      <c r="S608" s="355" t="s">
        <v>3496</v>
      </c>
      <c r="T608" s="266">
        <v>0</v>
      </c>
      <c r="U608" s="266" t="s">
        <v>3497</v>
      </c>
    </row>
    <row r="609" spans="1:21" x14ac:dyDescent="0.25">
      <c r="A609" s="49">
        <v>34111001</v>
      </c>
      <c r="B609" s="49" t="s">
        <v>681</v>
      </c>
      <c r="C609" s="49">
        <v>0</v>
      </c>
      <c r="D609" s="49">
        <v>0</v>
      </c>
      <c r="E609" s="354" t="s">
        <v>3494</v>
      </c>
      <c r="F609" s="354" t="s">
        <v>3498</v>
      </c>
      <c r="G609" s="355" t="s">
        <v>3499</v>
      </c>
      <c r="H609" s="355" t="s">
        <v>3495</v>
      </c>
      <c r="I609" s="355" t="s">
        <v>3495</v>
      </c>
      <c r="J609" s="355" t="s">
        <v>3495</v>
      </c>
      <c r="K609" s="355" t="s">
        <v>3495</v>
      </c>
      <c r="L609" s="355" t="s">
        <v>3495</v>
      </c>
      <c r="M609" s="355" t="s">
        <v>3495</v>
      </c>
      <c r="N609" s="355" t="s">
        <v>3495</v>
      </c>
      <c r="O609" s="355" t="s">
        <v>3495</v>
      </c>
      <c r="P609" s="355" t="s">
        <v>3495</v>
      </c>
      <c r="Q609" s="355" t="s">
        <v>3496</v>
      </c>
      <c r="R609" s="355" t="s">
        <v>3496</v>
      </c>
      <c r="S609" s="355" t="s">
        <v>3496</v>
      </c>
      <c r="T609" s="266">
        <v>0</v>
      </c>
      <c r="U609" s="266" t="s">
        <v>3497</v>
      </c>
    </row>
    <row r="610" spans="1:21" x14ac:dyDescent="0.25">
      <c r="A610" s="49">
        <v>34111002</v>
      </c>
      <c r="B610" s="49" t="s">
        <v>682</v>
      </c>
      <c r="C610" s="49">
        <v>0</v>
      </c>
      <c r="D610" s="49">
        <v>0</v>
      </c>
      <c r="E610" s="354" t="s">
        <v>3494</v>
      </c>
      <c r="F610" s="354" t="s">
        <v>3498</v>
      </c>
      <c r="G610" s="355" t="s">
        <v>3499</v>
      </c>
      <c r="H610" s="355" t="s">
        <v>3495</v>
      </c>
      <c r="I610" s="355" t="s">
        <v>3495</v>
      </c>
      <c r="J610" s="355" t="s">
        <v>3495</v>
      </c>
      <c r="K610" s="355" t="s">
        <v>3495</v>
      </c>
      <c r="L610" s="355" t="s">
        <v>3495</v>
      </c>
      <c r="M610" s="355" t="s">
        <v>3495</v>
      </c>
      <c r="N610" s="355" t="s">
        <v>3495</v>
      </c>
      <c r="O610" s="355" t="s">
        <v>3495</v>
      </c>
      <c r="P610" s="355" t="s">
        <v>3495</v>
      </c>
      <c r="Q610" s="355" t="s">
        <v>3496</v>
      </c>
      <c r="R610" s="355" t="s">
        <v>3496</v>
      </c>
      <c r="S610" s="355" t="s">
        <v>3496</v>
      </c>
      <c r="T610" s="266">
        <v>0</v>
      </c>
      <c r="U610" s="266" t="s">
        <v>3497</v>
      </c>
    </row>
    <row r="611" spans="1:21" x14ac:dyDescent="0.25">
      <c r="A611" s="49">
        <v>34111003</v>
      </c>
      <c r="B611" s="49" t="s">
        <v>683</v>
      </c>
      <c r="C611" s="49">
        <v>0</v>
      </c>
      <c r="D611" s="49">
        <v>0</v>
      </c>
      <c r="E611" s="354" t="s">
        <v>3494</v>
      </c>
      <c r="F611" s="354" t="s">
        <v>3498</v>
      </c>
      <c r="G611" s="355" t="s">
        <v>3499</v>
      </c>
      <c r="H611" s="355" t="s">
        <v>3495</v>
      </c>
      <c r="I611" s="355" t="s">
        <v>3495</v>
      </c>
      <c r="J611" s="355" t="s">
        <v>3495</v>
      </c>
      <c r="K611" s="355" t="s">
        <v>3495</v>
      </c>
      <c r="L611" s="355" t="s">
        <v>3495</v>
      </c>
      <c r="M611" s="355" t="s">
        <v>3495</v>
      </c>
      <c r="N611" s="355" t="s">
        <v>3495</v>
      </c>
      <c r="O611" s="355" t="s">
        <v>3495</v>
      </c>
      <c r="P611" s="355" t="s">
        <v>3495</v>
      </c>
      <c r="Q611" s="355" t="s">
        <v>3496</v>
      </c>
      <c r="R611" s="355" t="s">
        <v>3496</v>
      </c>
      <c r="S611" s="355" t="s">
        <v>3496</v>
      </c>
      <c r="T611" s="266">
        <v>0</v>
      </c>
      <c r="U611" s="266" t="s">
        <v>3497</v>
      </c>
    </row>
    <row r="612" spans="1:21" x14ac:dyDescent="0.25">
      <c r="A612" s="49">
        <v>34111004</v>
      </c>
      <c r="B612" s="49" t="s">
        <v>684</v>
      </c>
      <c r="C612" s="49">
        <v>0</v>
      </c>
      <c r="D612" s="49">
        <v>0</v>
      </c>
      <c r="E612" s="354" t="s">
        <v>3494</v>
      </c>
      <c r="F612" s="354" t="s">
        <v>3498</v>
      </c>
      <c r="G612" s="355" t="s">
        <v>3499</v>
      </c>
      <c r="H612" s="355" t="s">
        <v>3495</v>
      </c>
      <c r="I612" s="355" t="s">
        <v>3495</v>
      </c>
      <c r="J612" s="355" t="s">
        <v>3495</v>
      </c>
      <c r="K612" s="355" t="s">
        <v>3495</v>
      </c>
      <c r="L612" s="355" t="s">
        <v>3495</v>
      </c>
      <c r="M612" s="355" t="s">
        <v>3495</v>
      </c>
      <c r="N612" s="355" t="s">
        <v>3495</v>
      </c>
      <c r="O612" s="355" t="s">
        <v>3495</v>
      </c>
      <c r="P612" s="355" t="s">
        <v>3495</v>
      </c>
      <c r="Q612" s="355" t="s">
        <v>3496</v>
      </c>
      <c r="R612" s="355" t="s">
        <v>3496</v>
      </c>
      <c r="S612" s="355" t="s">
        <v>3496</v>
      </c>
      <c r="T612" s="266">
        <v>0</v>
      </c>
      <c r="U612" s="266" t="s">
        <v>3497</v>
      </c>
    </row>
    <row r="613" spans="1:21" x14ac:dyDescent="0.25">
      <c r="A613" s="49">
        <v>34111005</v>
      </c>
      <c r="B613" s="49" t="s">
        <v>685</v>
      </c>
      <c r="C613" s="49">
        <v>0</v>
      </c>
      <c r="D613" s="49">
        <v>0</v>
      </c>
      <c r="E613" s="354" t="s">
        <v>3494</v>
      </c>
      <c r="F613" s="354" t="s">
        <v>3498</v>
      </c>
      <c r="G613" s="355" t="s">
        <v>3499</v>
      </c>
      <c r="H613" s="355" t="s">
        <v>3495</v>
      </c>
      <c r="I613" s="355" t="s">
        <v>3495</v>
      </c>
      <c r="J613" s="355" t="s">
        <v>3495</v>
      </c>
      <c r="K613" s="355" t="s">
        <v>3495</v>
      </c>
      <c r="L613" s="355" t="s">
        <v>3495</v>
      </c>
      <c r="M613" s="355" t="s">
        <v>3495</v>
      </c>
      <c r="N613" s="355" t="s">
        <v>3495</v>
      </c>
      <c r="O613" s="355" t="s">
        <v>3495</v>
      </c>
      <c r="P613" s="355" t="s">
        <v>3495</v>
      </c>
      <c r="Q613" s="355" t="s">
        <v>3496</v>
      </c>
      <c r="R613" s="355" t="s">
        <v>3496</v>
      </c>
      <c r="S613" s="355" t="s">
        <v>3496</v>
      </c>
      <c r="T613" s="266">
        <v>0</v>
      </c>
      <c r="U613" s="266" t="s">
        <v>3497</v>
      </c>
    </row>
    <row r="614" spans="1:21" x14ac:dyDescent="0.25">
      <c r="A614" s="49">
        <v>34111011</v>
      </c>
      <c r="B614" s="49" t="s">
        <v>686</v>
      </c>
      <c r="C614" s="49">
        <v>0</v>
      </c>
      <c r="D614" s="49">
        <v>0</v>
      </c>
      <c r="E614" s="354" t="s">
        <v>3494</v>
      </c>
      <c r="F614" s="354" t="s">
        <v>3498</v>
      </c>
      <c r="G614" s="355" t="s">
        <v>3499</v>
      </c>
      <c r="H614" s="355" t="s">
        <v>3495</v>
      </c>
      <c r="I614" s="355" t="s">
        <v>3495</v>
      </c>
      <c r="J614" s="355" t="s">
        <v>3495</v>
      </c>
      <c r="K614" s="355" t="s">
        <v>3495</v>
      </c>
      <c r="L614" s="355" t="s">
        <v>3495</v>
      </c>
      <c r="M614" s="355" t="s">
        <v>3495</v>
      </c>
      <c r="N614" s="355" t="s">
        <v>3495</v>
      </c>
      <c r="O614" s="355" t="s">
        <v>3495</v>
      </c>
      <c r="P614" s="355" t="s">
        <v>3495</v>
      </c>
      <c r="Q614" s="355" t="s">
        <v>3496</v>
      </c>
      <c r="R614" s="355" t="s">
        <v>3496</v>
      </c>
      <c r="S614" s="355" t="s">
        <v>3496</v>
      </c>
      <c r="T614" s="266">
        <v>0</v>
      </c>
      <c r="U614" s="266" t="s">
        <v>3497</v>
      </c>
    </row>
    <row r="615" spans="1:21" x14ac:dyDescent="0.25">
      <c r="A615" s="49">
        <v>34111012</v>
      </c>
      <c r="B615" s="49" t="s">
        <v>687</v>
      </c>
      <c r="C615" s="49">
        <v>0</v>
      </c>
      <c r="D615" s="49">
        <v>0</v>
      </c>
      <c r="E615" s="354" t="s">
        <v>3494</v>
      </c>
      <c r="F615" s="354" t="s">
        <v>3498</v>
      </c>
      <c r="G615" s="355" t="s">
        <v>3499</v>
      </c>
      <c r="H615" s="355" t="s">
        <v>3495</v>
      </c>
      <c r="I615" s="355" t="s">
        <v>3495</v>
      </c>
      <c r="J615" s="355" t="s">
        <v>3495</v>
      </c>
      <c r="K615" s="355" t="s">
        <v>3495</v>
      </c>
      <c r="L615" s="355" t="s">
        <v>3495</v>
      </c>
      <c r="M615" s="355" t="s">
        <v>3495</v>
      </c>
      <c r="N615" s="355" t="s">
        <v>3495</v>
      </c>
      <c r="O615" s="355" t="s">
        <v>3495</v>
      </c>
      <c r="P615" s="355" t="s">
        <v>3495</v>
      </c>
      <c r="Q615" s="355" t="s">
        <v>3496</v>
      </c>
      <c r="R615" s="355" t="s">
        <v>3496</v>
      </c>
      <c r="S615" s="355" t="s">
        <v>3496</v>
      </c>
      <c r="T615" s="266">
        <v>0</v>
      </c>
      <c r="U615" s="266" t="s">
        <v>3497</v>
      </c>
    </row>
    <row r="616" spans="1:21" x14ac:dyDescent="0.25">
      <c r="A616" s="49">
        <v>34111013</v>
      </c>
      <c r="B616" s="49" t="s">
        <v>688</v>
      </c>
      <c r="C616" s="49">
        <v>0</v>
      </c>
      <c r="D616" s="49">
        <v>0</v>
      </c>
      <c r="E616" s="354" t="s">
        <v>3494</v>
      </c>
      <c r="F616" s="354" t="s">
        <v>3498</v>
      </c>
      <c r="G616" s="355" t="s">
        <v>3499</v>
      </c>
      <c r="H616" s="355" t="s">
        <v>3495</v>
      </c>
      <c r="I616" s="355" t="s">
        <v>3495</v>
      </c>
      <c r="J616" s="355" t="s">
        <v>3495</v>
      </c>
      <c r="K616" s="355" t="s">
        <v>3495</v>
      </c>
      <c r="L616" s="355" t="s">
        <v>3495</v>
      </c>
      <c r="M616" s="355" t="s">
        <v>3495</v>
      </c>
      <c r="N616" s="355" t="s">
        <v>3495</v>
      </c>
      <c r="O616" s="355" t="s">
        <v>3495</v>
      </c>
      <c r="P616" s="355" t="s">
        <v>3495</v>
      </c>
      <c r="Q616" s="355" t="s">
        <v>3496</v>
      </c>
      <c r="R616" s="355" t="s">
        <v>3496</v>
      </c>
      <c r="S616" s="355" t="s">
        <v>3496</v>
      </c>
      <c r="T616" s="266">
        <v>0</v>
      </c>
      <c r="U616" s="266" t="s">
        <v>3497</v>
      </c>
    </row>
    <row r="617" spans="1:21" x14ac:dyDescent="0.25">
      <c r="A617" s="49">
        <v>34111014</v>
      </c>
      <c r="B617" s="49" t="s">
        <v>689</v>
      </c>
      <c r="C617" s="49">
        <v>0</v>
      </c>
      <c r="D617" s="49">
        <v>0</v>
      </c>
      <c r="E617" s="354" t="s">
        <v>3494</v>
      </c>
      <c r="F617" s="354" t="s">
        <v>3498</v>
      </c>
      <c r="G617" s="355" t="s">
        <v>3499</v>
      </c>
      <c r="H617" s="355" t="s">
        <v>3495</v>
      </c>
      <c r="I617" s="355" t="s">
        <v>3495</v>
      </c>
      <c r="J617" s="355" t="s">
        <v>3495</v>
      </c>
      <c r="K617" s="355" t="s">
        <v>3495</v>
      </c>
      <c r="L617" s="355" t="s">
        <v>3495</v>
      </c>
      <c r="M617" s="355" t="s">
        <v>3495</v>
      </c>
      <c r="N617" s="355" t="s">
        <v>3495</v>
      </c>
      <c r="O617" s="355" t="s">
        <v>3495</v>
      </c>
      <c r="P617" s="355" t="s">
        <v>3495</v>
      </c>
      <c r="Q617" s="355" t="s">
        <v>3496</v>
      </c>
      <c r="R617" s="355" t="s">
        <v>3496</v>
      </c>
      <c r="S617" s="355" t="s">
        <v>3496</v>
      </c>
      <c r="T617" s="266">
        <v>0</v>
      </c>
      <c r="U617" s="266" t="s">
        <v>3497</v>
      </c>
    </row>
    <row r="618" spans="1:21" x14ac:dyDescent="0.25">
      <c r="A618" s="49">
        <v>34111015</v>
      </c>
      <c r="B618" s="49" t="s">
        <v>690</v>
      </c>
      <c r="C618" s="49">
        <v>0</v>
      </c>
      <c r="D618" s="49">
        <v>0</v>
      </c>
      <c r="E618" s="354" t="s">
        <v>3494</v>
      </c>
      <c r="F618" s="354" t="s">
        <v>3498</v>
      </c>
      <c r="G618" s="355" t="s">
        <v>3499</v>
      </c>
      <c r="H618" s="355" t="s">
        <v>3495</v>
      </c>
      <c r="I618" s="355" t="s">
        <v>3495</v>
      </c>
      <c r="J618" s="355" t="s">
        <v>3495</v>
      </c>
      <c r="K618" s="355" t="s">
        <v>3495</v>
      </c>
      <c r="L618" s="355" t="s">
        <v>3495</v>
      </c>
      <c r="M618" s="355" t="s">
        <v>3495</v>
      </c>
      <c r="N618" s="355" t="s">
        <v>3495</v>
      </c>
      <c r="O618" s="355" t="s">
        <v>3495</v>
      </c>
      <c r="P618" s="355" t="s">
        <v>3495</v>
      </c>
      <c r="Q618" s="355" t="s">
        <v>3496</v>
      </c>
      <c r="R618" s="355" t="s">
        <v>3496</v>
      </c>
      <c r="S618" s="355" t="s">
        <v>3496</v>
      </c>
      <c r="T618" s="266">
        <v>0</v>
      </c>
      <c r="U618" s="266" t="s">
        <v>3497</v>
      </c>
    </row>
    <row r="619" spans="1:21" x14ac:dyDescent="0.25">
      <c r="A619" s="49">
        <v>34111016</v>
      </c>
      <c r="B619" s="49" t="s">
        <v>691</v>
      </c>
      <c r="C619" s="49">
        <v>0</v>
      </c>
      <c r="D619" s="49">
        <v>0</v>
      </c>
      <c r="E619" s="354" t="s">
        <v>3494</v>
      </c>
      <c r="F619" s="354" t="s">
        <v>3498</v>
      </c>
      <c r="G619" s="355" t="s">
        <v>3499</v>
      </c>
      <c r="H619" s="355" t="s">
        <v>3495</v>
      </c>
      <c r="I619" s="355" t="s">
        <v>3495</v>
      </c>
      <c r="J619" s="355" t="s">
        <v>3495</v>
      </c>
      <c r="K619" s="355" t="s">
        <v>3495</v>
      </c>
      <c r="L619" s="355" t="s">
        <v>3495</v>
      </c>
      <c r="M619" s="355" t="s">
        <v>3495</v>
      </c>
      <c r="N619" s="355" t="s">
        <v>3495</v>
      </c>
      <c r="O619" s="355" t="s">
        <v>3495</v>
      </c>
      <c r="P619" s="355" t="s">
        <v>3495</v>
      </c>
      <c r="Q619" s="355" t="s">
        <v>3496</v>
      </c>
      <c r="R619" s="355" t="s">
        <v>3496</v>
      </c>
      <c r="S619" s="355" t="s">
        <v>3496</v>
      </c>
      <c r="T619" s="266">
        <v>0</v>
      </c>
      <c r="U619" s="266" t="s">
        <v>3497</v>
      </c>
    </row>
    <row r="620" spans="1:21" x14ac:dyDescent="0.25">
      <c r="A620" s="49">
        <v>34111017</v>
      </c>
      <c r="B620" s="49" t="s">
        <v>692</v>
      </c>
      <c r="C620" s="49">
        <v>0</v>
      </c>
      <c r="D620" s="49">
        <v>0</v>
      </c>
      <c r="E620" s="354" t="s">
        <v>3494</v>
      </c>
      <c r="F620" s="354" t="s">
        <v>3498</v>
      </c>
      <c r="G620" s="355" t="s">
        <v>3499</v>
      </c>
      <c r="H620" s="355" t="s">
        <v>3495</v>
      </c>
      <c r="I620" s="355" t="s">
        <v>3495</v>
      </c>
      <c r="J620" s="355" t="s">
        <v>3495</v>
      </c>
      <c r="K620" s="355" t="s">
        <v>3495</v>
      </c>
      <c r="L620" s="355" t="s">
        <v>3495</v>
      </c>
      <c r="M620" s="355" t="s">
        <v>3495</v>
      </c>
      <c r="N620" s="355" t="s">
        <v>3495</v>
      </c>
      <c r="O620" s="355" t="s">
        <v>3495</v>
      </c>
      <c r="P620" s="355" t="s">
        <v>3495</v>
      </c>
      <c r="Q620" s="355" t="s">
        <v>3496</v>
      </c>
      <c r="R620" s="355" t="s">
        <v>3496</v>
      </c>
      <c r="S620" s="355" t="s">
        <v>3496</v>
      </c>
      <c r="T620" s="266">
        <v>0</v>
      </c>
      <c r="U620" s="266" t="s">
        <v>3497</v>
      </c>
    </row>
    <row r="621" spans="1:21" x14ac:dyDescent="0.25">
      <c r="A621" s="49">
        <v>34138002</v>
      </c>
      <c r="B621" s="49" t="s">
        <v>693</v>
      </c>
      <c r="C621" s="49">
        <v>0</v>
      </c>
      <c r="D621" s="49">
        <v>0</v>
      </c>
      <c r="E621" s="354" t="s">
        <v>3494</v>
      </c>
      <c r="F621" s="354" t="s">
        <v>3498</v>
      </c>
      <c r="G621" s="355" t="s">
        <v>3499</v>
      </c>
      <c r="H621" s="355" t="s">
        <v>3495</v>
      </c>
      <c r="I621" s="355" t="s">
        <v>3495</v>
      </c>
      <c r="J621" s="355" t="s">
        <v>3495</v>
      </c>
      <c r="K621" s="355" t="s">
        <v>3495</v>
      </c>
      <c r="L621" s="355" t="s">
        <v>3495</v>
      </c>
      <c r="M621" s="355" t="s">
        <v>3495</v>
      </c>
      <c r="N621" s="355" t="s">
        <v>3495</v>
      </c>
      <c r="O621" s="355" t="s">
        <v>3495</v>
      </c>
      <c r="P621" s="355" t="s">
        <v>3495</v>
      </c>
      <c r="Q621" s="355" t="s">
        <v>3496</v>
      </c>
      <c r="R621" s="355" t="s">
        <v>3496</v>
      </c>
      <c r="S621" s="355" t="s">
        <v>3496</v>
      </c>
      <c r="T621" s="266">
        <v>0</v>
      </c>
      <c r="U621" s="266" t="s">
        <v>3497</v>
      </c>
    </row>
    <row r="622" spans="1:21" x14ac:dyDescent="0.25">
      <c r="A622" s="49">
        <v>34142003</v>
      </c>
      <c r="B622" s="49" t="s">
        <v>694</v>
      </c>
      <c r="C622" s="49">
        <v>0</v>
      </c>
      <c r="D622" s="49">
        <v>0</v>
      </c>
      <c r="E622" s="354" t="s">
        <v>3494</v>
      </c>
      <c r="F622" s="354" t="s">
        <v>3498</v>
      </c>
      <c r="G622" s="355" t="s">
        <v>3499</v>
      </c>
      <c r="H622" s="355" t="s">
        <v>3495</v>
      </c>
      <c r="I622" s="355" t="s">
        <v>3495</v>
      </c>
      <c r="J622" s="355" t="s">
        <v>3495</v>
      </c>
      <c r="K622" s="355" t="s">
        <v>3495</v>
      </c>
      <c r="L622" s="355" t="s">
        <v>3495</v>
      </c>
      <c r="M622" s="355" t="s">
        <v>3495</v>
      </c>
      <c r="N622" s="355" t="s">
        <v>3495</v>
      </c>
      <c r="O622" s="355" t="s">
        <v>3495</v>
      </c>
      <c r="P622" s="355" t="s">
        <v>3495</v>
      </c>
      <c r="Q622" s="355" t="s">
        <v>3496</v>
      </c>
      <c r="R622" s="355" t="s">
        <v>3496</v>
      </c>
      <c r="S622" s="355" t="s">
        <v>3496</v>
      </c>
      <c r="T622" s="266">
        <v>0</v>
      </c>
      <c r="U622" s="266" t="s">
        <v>3497</v>
      </c>
    </row>
    <row r="623" spans="1:21" x14ac:dyDescent="0.25">
      <c r="A623" s="49">
        <v>34143003</v>
      </c>
      <c r="B623" s="49" t="s">
        <v>695</v>
      </c>
      <c r="C623" s="49">
        <v>0</v>
      </c>
      <c r="D623" s="49">
        <v>0</v>
      </c>
      <c r="E623" s="354" t="s">
        <v>3494</v>
      </c>
      <c r="F623" s="354" t="s">
        <v>3498</v>
      </c>
      <c r="G623" s="355" t="s">
        <v>3499</v>
      </c>
      <c r="H623" s="355" t="s">
        <v>3495</v>
      </c>
      <c r="I623" s="355" t="s">
        <v>3495</v>
      </c>
      <c r="J623" s="355" t="s">
        <v>3495</v>
      </c>
      <c r="K623" s="355" t="s">
        <v>3495</v>
      </c>
      <c r="L623" s="355" t="s">
        <v>3495</v>
      </c>
      <c r="M623" s="355" t="s">
        <v>3495</v>
      </c>
      <c r="N623" s="355" t="s">
        <v>3495</v>
      </c>
      <c r="O623" s="355" t="s">
        <v>3495</v>
      </c>
      <c r="P623" s="355" t="s">
        <v>3495</v>
      </c>
      <c r="Q623" s="355" t="s">
        <v>3496</v>
      </c>
      <c r="R623" s="355" t="s">
        <v>3496</v>
      </c>
      <c r="S623" s="355" t="s">
        <v>3496</v>
      </c>
      <c r="T623" s="266">
        <v>0</v>
      </c>
      <c r="U623" s="266" t="s">
        <v>3497</v>
      </c>
    </row>
    <row r="624" spans="1:21" x14ac:dyDescent="0.25">
      <c r="A624" s="49">
        <v>34154</v>
      </c>
      <c r="B624" s="49" t="s">
        <v>696</v>
      </c>
      <c r="C624" s="49">
        <v>0</v>
      </c>
      <c r="D624" s="49">
        <v>0</v>
      </c>
      <c r="E624" s="354" t="s">
        <v>3494</v>
      </c>
      <c r="F624" s="354" t="s">
        <v>3498</v>
      </c>
      <c r="G624" s="355" t="s">
        <v>3499</v>
      </c>
      <c r="H624" s="355" t="s">
        <v>3495</v>
      </c>
      <c r="I624" s="355" t="s">
        <v>3495</v>
      </c>
      <c r="J624" s="355" t="s">
        <v>3495</v>
      </c>
      <c r="K624" s="355" t="s">
        <v>3495</v>
      </c>
      <c r="L624" s="355" t="s">
        <v>3495</v>
      </c>
      <c r="M624" s="355" t="s">
        <v>3495</v>
      </c>
      <c r="N624" s="355" t="s">
        <v>3495</v>
      </c>
      <c r="O624" s="355" t="s">
        <v>3495</v>
      </c>
      <c r="P624" s="355" t="s">
        <v>3495</v>
      </c>
      <c r="Q624" s="355" t="s">
        <v>3496</v>
      </c>
      <c r="R624" s="355" t="s">
        <v>3496</v>
      </c>
      <c r="S624" s="355" t="s">
        <v>3496</v>
      </c>
      <c r="T624" s="266">
        <v>0</v>
      </c>
      <c r="U624" s="266" t="s">
        <v>3497</v>
      </c>
    </row>
    <row r="625" spans="1:21" x14ac:dyDescent="0.25">
      <c r="A625" s="49">
        <v>34156001</v>
      </c>
      <c r="B625" s="49" t="s">
        <v>697</v>
      </c>
      <c r="C625" s="49">
        <v>0</v>
      </c>
      <c r="D625" s="49">
        <v>0</v>
      </c>
      <c r="E625" s="354" t="s">
        <v>3494</v>
      </c>
      <c r="F625" s="354" t="s">
        <v>3498</v>
      </c>
      <c r="G625" s="355" t="s">
        <v>3499</v>
      </c>
      <c r="H625" s="355" t="s">
        <v>3495</v>
      </c>
      <c r="I625" s="355" t="s">
        <v>3495</v>
      </c>
      <c r="J625" s="355" t="s">
        <v>3495</v>
      </c>
      <c r="K625" s="355" t="s">
        <v>3495</v>
      </c>
      <c r="L625" s="355" t="s">
        <v>3495</v>
      </c>
      <c r="M625" s="355" t="s">
        <v>3495</v>
      </c>
      <c r="N625" s="355" t="s">
        <v>3495</v>
      </c>
      <c r="O625" s="355" t="s">
        <v>3495</v>
      </c>
      <c r="P625" s="355" t="s">
        <v>3495</v>
      </c>
      <c r="Q625" s="355" t="s">
        <v>3496</v>
      </c>
      <c r="R625" s="355" t="s">
        <v>3496</v>
      </c>
      <c r="S625" s="355" t="s">
        <v>3496</v>
      </c>
      <c r="T625" s="266">
        <v>0</v>
      </c>
      <c r="U625" s="266" t="s">
        <v>3497</v>
      </c>
    </row>
    <row r="626" spans="1:21" x14ac:dyDescent="0.25">
      <c r="A626" s="49">
        <v>34156002</v>
      </c>
      <c r="B626" s="49" t="s">
        <v>698</v>
      </c>
      <c r="C626" s="49">
        <v>0</v>
      </c>
      <c r="D626" s="49">
        <v>0</v>
      </c>
      <c r="E626" s="354" t="s">
        <v>3494</v>
      </c>
      <c r="F626" s="354" t="s">
        <v>3498</v>
      </c>
      <c r="G626" s="355" t="s">
        <v>3499</v>
      </c>
      <c r="H626" s="355" t="s">
        <v>3495</v>
      </c>
      <c r="I626" s="355" t="s">
        <v>3495</v>
      </c>
      <c r="J626" s="355" t="s">
        <v>3495</v>
      </c>
      <c r="K626" s="355" t="s">
        <v>3495</v>
      </c>
      <c r="L626" s="355" t="s">
        <v>3495</v>
      </c>
      <c r="M626" s="355" t="s">
        <v>3495</v>
      </c>
      <c r="N626" s="355" t="s">
        <v>3495</v>
      </c>
      <c r="O626" s="355" t="s">
        <v>3495</v>
      </c>
      <c r="P626" s="355" t="s">
        <v>3495</v>
      </c>
      <c r="Q626" s="355" t="s">
        <v>3496</v>
      </c>
      <c r="R626" s="355" t="s">
        <v>3496</v>
      </c>
      <c r="S626" s="355" t="s">
        <v>3496</v>
      </c>
      <c r="T626" s="266">
        <v>0</v>
      </c>
      <c r="U626" s="266" t="s">
        <v>3497</v>
      </c>
    </row>
    <row r="627" spans="1:21" x14ac:dyDescent="0.25">
      <c r="A627" s="49">
        <v>34376</v>
      </c>
      <c r="B627" s="49" t="s">
        <v>699</v>
      </c>
      <c r="C627" s="49">
        <v>0</v>
      </c>
      <c r="D627" s="49">
        <v>0</v>
      </c>
      <c r="E627" s="354" t="s">
        <v>3494</v>
      </c>
      <c r="F627" s="354" t="s">
        <v>3498</v>
      </c>
      <c r="G627" s="355" t="s">
        <v>3499</v>
      </c>
      <c r="H627" s="355" t="s">
        <v>3495</v>
      </c>
      <c r="I627" s="355" t="s">
        <v>3495</v>
      </c>
      <c r="J627" s="355" t="s">
        <v>3495</v>
      </c>
      <c r="K627" s="355" t="s">
        <v>3495</v>
      </c>
      <c r="L627" s="355" t="s">
        <v>3495</v>
      </c>
      <c r="M627" s="355" t="s">
        <v>3495</v>
      </c>
      <c r="N627" s="355" t="s">
        <v>3495</v>
      </c>
      <c r="O627" s="355" t="s">
        <v>3495</v>
      </c>
      <c r="P627" s="355" t="s">
        <v>3495</v>
      </c>
      <c r="Q627" s="355" t="s">
        <v>3496</v>
      </c>
      <c r="R627" s="355" t="s">
        <v>3496</v>
      </c>
      <c r="S627" s="355" t="s">
        <v>3496</v>
      </c>
      <c r="T627" s="266">
        <v>0</v>
      </c>
      <c r="U627" s="266" t="s">
        <v>3497</v>
      </c>
    </row>
    <row r="628" spans="1:21" x14ac:dyDescent="0.25">
      <c r="A628" s="49">
        <v>34377</v>
      </c>
      <c r="B628" s="49" t="s">
        <v>700</v>
      </c>
      <c r="C628" s="49">
        <v>0</v>
      </c>
      <c r="D628" s="49">
        <v>0</v>
      </c>
      <c r="E628" s="354" t="s">
        <v>3494</v>
      </c>
      <c r="F628" s="354" t="s">
        <v>3498</v>
      </c>
      <c r="G628" s="355" t="s">
        <v>3499</v>
      </c>
      <c r="H628" s="355" t="s">
        <v>3495</v>
      </c>
      <c r="I628" s="355" t="s">
        <v>3495</v>
      </c>
      <c r="J628" s="355" t="s">
        <v>3495</v>
      </c>
      <c r="K628" s="355" t="s">
        <v>3495</v>
      </c>
      <c r="L628" s="355" t="s">
        <v>3495</v>
      </c>
      <c r="M628" s="355" t="s">
        <v>3495</v>
      </c>
      <c r="N628" s="355" t="s">
        <v>3495</v>
      </c>
      <c r="O628" s="355" t="s">
        <v>3495</v>
      </c>
      <c r="P628" s="355" t="s">
        <v>3495</v>
      </c>
      <c r="Q628" s="355" t="s">
        <v>3496</v>
      </c>
      <c r="R628" s="355" t="s">
        <v>3496</v>
      </c>
      <c r="S628" s="355" t="s">
        <v>3496</v>
      </c>
      <c r="T628" s="266">
        <v>0</v>
      </c>
      <c r="U628" s="266" t="s">
        <v>3497</v>
      </c>
    </row>
    <row r="629" spans="1:21" x14ac:dyDescent="0.25">
      <c r="A629" s="49">
        <v>34628001</v>
      </c>
      <c r="B629" s="49" t="s">
        <v>701</v>
      </c>
      <c r="C629" s="49">
        <v>0</v>
      </c>
      <c r="D629" s="49">
        <v>0</v>
      </c>
      <c r="E629" s="354" t="s">
        <v>3494</v>
      </c>
      <c r="F629" s="354" t="s">
        <v>3498</v>
      </c>
      <c r="G629" s="355" t="s">
        <v>3499</v>
      </c>
      <c r="H629" s="355" t="s">
        <v>3495</v>
      </c>
      <c r="I629" s="355" t="s">
        <v>3495</v>
      </c>
      <c r="J629" s="355" t="s">
        <v>3495</v>
      </c>
      <c r="K629" s="355" t="s">
        <v>3495</v>
      </c>
      <c r="L629" s="355" t="s">
        <v>3495</v>
      </c>
      <c r="M629" s="355" t="s">
        <v>3495</v>
      </c>
      <c r="N629" s="355" t="s">
        <v>3495</v>
      </c>
      <c r="O629" s="355" t="s">
        <v>3495</v>
      </c>
      <c r="P629" s="355" t="s">
        <v>3495</v>
      </c>
      <c r="Q629" s="355" t="s">
        <v>3496</v>
      </c>
      <c r="R629" s="355" t="s">
        <v>3496</v>
      </c>
      <c r="S629" s="355" t="s">
        <v>3496</v>
      </c>
      <c r="T629" s="266">
        <v>0</v>
      </c>
      <c r="U629" s="266" t="s">
        <v>3497</v>
      </c>
    </row>
    <row r="630" spans="1:21" x14ac:dyDescent="0.25">
      <c r="A630" s="49">
        <v>34628002</v>
      </c>
      <c r="B630" s="49" t="s">
        <v>701</v>
      </c>
      <c r="C630" s="49">
        <v>0</v>
      </c>
      <c r="D630" s="49">
        <v>0</v>
      </c>
      <c r="E630" s="354" t="s">
        <v>3494</v>
      </c>
      <c r="F630" s="354" t="s">
        <v>3498</v>
      </c>
      <c r="G630" s="355" t="s">
        <v>3499</v>
      </c>
      <c r="H630" s="355" t="s">
        <v>3495</v>
      </c>
      <c r="I630" s="355" t="s">
        <v>3495</v>
      </c>
      <c r="J630" s="355" t="s">
        <v>3495</v>
      </c>
      <c r="K630" s="355" t="s">
        <v>3495</v>
      </c>
      <c r="L630" s="355" t="s">
        <v>3495</v>
      </c>
      <c r="M630" s="355" t="s">
        <v>3495</v>
      </c>
      <c r="N630" s="355" t="s">
        <v>3495</v>
      </c>
      <c r="O630" s="355" t="s">
        <v>3495</v>
      </c>
      <c r="P630" s="355" t="s">
        <v>3495</v>
      </c>
      <c r="Q630" s="355" t="s">
        <v>3496</v>
      </c>
      <c r="R630" s="355" t="s">
        <v>3496</v>
      </c>
      <c r="S630" s="355" t="s">
        <v>3496</v>
      </c>
      <c r="T630" s="266">
        <v>0</v>
      </c>
      <c r="U630" s="266" t="s">
        <v>3497</v>
      </c>
    </row>
    <row r="631" spans="1:21" x14ac:dyDescent="0.25">
      <c r="A631" s="49">
        <v>34630001</v>
      </c>
      <c r="B631" s="49" t="s">
        <v>702</v>
      </c>
      <c r="C631" s="49">
        <v>0</v>
      </c>
      <c r="D631" s="49">
        <v>0</v>
      </c>
      <c r="E631" s="354" t="s">
        <v>3494</v>
      </c>
      <c r="F631" s="354" t="s">
        <v>3498</v>
      </c>
      <c r="G631" s="355" t="s">
        <v>3499</v>
      </c>
      <c r="H631" s="355" t="s">
        <v>3495</v>
      </c>
      <c r="I631" s="355" t="s">
        <v>3495</v>
      </c>
      <c r="J631" s="355" t="s">
        <v>3495</v>
      </c>
      <c r="K631" s="355" t="s">
        <v>3495</v>
      </c>
      <c r="L631" s="355" t="s">
        <v>3495</v>
      </c>
      <c r="M631" s="355" t="s">
        <v>3495</v>
      </c>
      <c r="N631" s="355" t="s">
        <v>3495</v>
      </c>
      <c r="O631" s="355" t="s">
        <v>3495</v>
      </c>
      <c r="P631" s="355" t="s">
        <v>3495</v>
      </c>
      <c r="Q631" s="355" t="s">
        <v>3496</v>
      </c>
      <c r="R631" s="355" t="s">
        <v>3496</v>
      </c>
      <c r="S631" s="355" t="s">
        <v>3496</v>
      </c>
      <c r="T631" s="266">
        <v>0</v>
      </c>
      <c r="U631" s="266" t="s">
        <v>3497</v>
      </c>
    </row>
    <row r="632" spans="1:21" x14ac:dyDescent="0.25">
      <c r="A632" s="49">
        <v>34630002</v>
      </c>
      <c r="B632" s="49" t="s">
        <v>702</v>
      </c>
      <c r="C632" s="49">
        <v>0</v>
      </c>
      <c r="D632" s="49">
        <v>0</v>
      </c>
      <c r="E632" s="354" t="s">
        <v>3494</v>
      </c>
      <c r="F632" s="354" t="s">
        <v>3498</v>
      </c>
      <c r="G632" s="355" t="s">
        <v>3499</v>
      </c>
      <c r="H632" s="355" t="s">
        <v>3495</v>
      </c>
      <c r="I632" s="355" t="s">
        <v>3495</v>
      </c>
      <c r="J632" s="355" t="s">
        <v>3495</v>
      </c>
      <c r="K632" s="355" t="s">
        <v>3495</v>
      </c>
      <c r="L632" s="355" t="s">
        <v>3495</v>
      </c>
      <c r="M632" s="355" t="s">
        <v>3495</v>
      </c>
      <c r="N632" s="355" t="s">
        <v>3495</v>
      </c>
      <c r="O632" s="355" t="s">
        <v>3495</v>
      </c>
      <c r="P632" s="355" t="s">
        <v>3495</v>
      </c>
      <c r="Q632" s="355" t="s">
        <v>3496</v>
      </c>
      <c r="R632" s="355" t="s">
        <v>3496</v>
      </c>
      <c r="S632" s="355" t="s">
        <v>3496</v>
      </c>
      <c r="T632" s="266">
        <v>0</v>
      </c>
      <c r="U632" s="266" t="s">
        <v>3497</v>
      </c>
    </row>
    <row r="633" spans="1:21" x14ac:dyDescent="0.25">
      <c r="A633" s="49">
        <v>34631001</v>
      </c>
      <c r="B633" s="49" t="s">
        <v>703</v>
      </c>
      <c r="C633" s="49">
        <v>0</v>
      </c>
      <c r="D633" s="49">
        <v>0</v>
      </c>
      <c r="E633" s="354" t="s">
        <v>3494</v>
      </c>
      <c r="F633" s="354" t="s">
        <v>3498</v>
      </c>
      <c r="G633" s="355" t="s">
        <v>3499</v>
      </c>
      <c r="H633" s="355" t="s">
        <v>3495</v>
      </c>
      <c r="I633" s="355" t="s">
        <v>3495</v>
      </c>
      <c r="J633" s="355" t="s">
        <v>3495</v>
      </c>
      <c r="K633" s="355" t="s">
        <v>3495</v>
      </c>
      <c r="L633" s="355" t="s">
        <v>3495</v>
      </c>
      <c r="M633" s="355" t="s">
        <v>3495</v>
      </c>
      <c r="N633" s="355" t="s">
        <v>3495</v>
      </c>
      <c r="O633" s="355" t="s">
        <v>3495</v>
      </c>
      <c r="P633" s="355" t="s">
        <v>3495</v>
      </c>
      <c r="Q633" s="355" t="s">
        <v>3496</v>
      </c>
      <c r="R633" s="355" t="s">
        <v>3496</v>
      </c>
      <c r="S633" s="355" t="s">
        <v>3496</v>
      </c>
      <c r="T633" s="266">
        <v>0</v>
      </c>
      <c r="U633" s="266" t="s">
        <v>3497</v>
      </c>
    </row>
    <row r="634" spans="1:21" x14ac:dyDescent="0.25">
      <c r="A634" s="49">
        <v>34631002</v>
      </c>
      <c r="B634" s="49" t="s">
        <v>703</v>
      </c>
      <c r="C634" s="49">
        <v>0</v>
      </c>
      <c r="D634" s="49">
        <v>0</v>
      </c>
      <c r="E634" s="354" t="s">
        <v>3494</v>
      </c>
      <c r="F634" s="354" t="s">
        <v>3498</v>
      </c>
      <c r="G634" s="355" t="s">
        <v>3499</v>
      </c>
      <c r="H634" s="355" t="s">
        <v>3495</v>
      </c>
      <c r="I634" s="355" t="s">
        <v>3495</v>
      </c>
      <c r="J634" s="355" t="s">
        <v>3495</v>
      </c>
      <c r="K634" s="355" t="s">
        <v>3495</v>
      </c>
      <c r="L634" s="355" t="s">
        <v>3495</v>
      </c>
      <c r="M634" s="355" t="s">
        <v>3495</v>
      </c>
      <c r="N634" s="355" t="s">
        <v>3495</v>
      </c>
      <c r="O634" s="355" t="s">
        <v>3495</v>
      </c>
      <c r="P634" s="355" t="s">
        <v>3495</v>
      </c>
      <c r="Q634" s="355" t="s">
        <v>3496</v>
      </c>
      <c r="R634" s="355" t="s">
        <v>3496</v>
      </c>
      <c r="S634" s="355" t="s">
        <v>3496</v>
      </c>
      <c r="T634" s="266">
        <v>0</v>
      </c>
      <c r="U634" s="266" t="s">
        <v>3497</v>
      </c>
    </row>
    <row r="635" spans="1:21" x14ac:dyDescent="0.25">
      <c r="A635" s="49">
        <v>34631003</v>
      </c>
      <c r="B635" s="49" t="s">
        <v>704</v>
      </c>
      <c r="C635" s="49">
        <v>0</v>
      </c>
      <c r="D635" s="49">
        <v>0</v>
      </c>
      <c r="E635" s="354" t="s">
        <v>3494</v>
      </c>
      <c r="F635" s="354" t="s">
        <v>3498</v>
      </c>
      <c r="G635" s="355" t="s">
        <v>3499</v>
      </c>
      <c r="H635" s="355" t="s">
        <v>3495</v>
      </c>
      <c r="I635" s="355" t="s">
        <v>3495</v>
      </c>
      <c r="J635" s="355" t="s">
        <v>3495</v>
      </c>
      <c r="K635" s="355" t="s">
        <v>3495</v>
      </c>
      <c r="L635" s="355" t="s">
        <v>3495</v>
      </c>
      <c r="M635" s="355" t="s">
        <v>3495</v>
      </c>
      <c r="N635" s="355" t="s">
        <v>3495</v>
      </c>
      <c r="O635" s="355" t="s">
        <v>3495</v>
      </c>
      <c r="P635" s="355" t="s">
        <v>3495</v>
      </c>
      <c r="Q635" s="355" t="s">
        <v>3496</v>
      </c>
      <c r="R635" s="355" t="s">
        <v>3496</v>
      </c>
      <c r="S635" s="355" t="s">
        <v>3496</v>
      </c>
      <c r="T635" s="266">
        <v>0</v>
      </c>
      <c r="U635" s="266" t="s">
        <v>3497</v>
      </c>
    </row>
    <row r="636" spans="1:21" x14ac:dyDescent="0.25">
      <c r="A636" s="49">
        <v>34631004</v>
      </c>
      <c r="B636" s="49" t="s">
        <v>705</v>
      </c>
      <c r="C636" s="49">
        <v>0</v>
      </c>
      <c r="D636" s="49">
        <v>0</v>
      </c>
      <c r="E636" s="354" t="s">
        <v>3494</v>
      </c>
      <c r="F636" s="354" t="s">
        <v>3498</v>
      </c>
      <c r="G636" s="355" t="s">
        <v>3499</v>
      </c>
      <c r="H636" s="355" t="s">
        <v>3495</v>
      </c>
      <c r="I636" s="355" t="s">
        <v>3495</v>
      </c>
      <c r="J636" s="355" t="s">
        <v>3495</v>
      </c>
      <c r="K636" s="355" t="s">
        <v>3495</v>
      </c>
      <c r="L636" s="355" t="s">
        <v>3495</v>
      </c>
      <c r="M636" s="355" t="s">
        <v>3495</v>
      </c>
      <c r="N636" s="355" t="s">
        <v>3495</v>
      </c>
      <c r="O636" s="355" t="s">
        <v>3495</v>
      </c>
      <c r="P636" s="355" t="s">
        <v>3495</v>
      </c>
      <c r="Q636" s="355" t="s">
        <v>3496</v>
      </c>
      <c r="R636" s="355" t="s">
        <v>3496</v>
      </c>
      <c r="S636" s="355" t="s">
        <v>3496</v>
      </c>
      <c r="T636" s="266">
        <v>0</v>
      </c>
      <c r="U636" s="266" t="s">
        <v>3497</v>
      </c>
    </row>
    <row r="637" spans="1:21" x14ac:dyDescent="0.25">
      <c r="A637" s="49">
        <v>34632002</v>
      </c>
      <c r="B637" s="49" t="s">
        <v>706</v>
      </c>
      <c r="C637" s="49">
        <v>0</v>
      </c>
      <c r="D637" s="49">
        <v>0</v>
      </c>
      <c r="E637" s="354" t="s">
        <v>3494</v>
      </c>
      <c r="F637" s="354" t="s">
        <v>3498</v>
      </c>
      <c r="G637" s="355" t="s">
        <v>3499</v>
      </c>
      <c r="H637" s="355" t="s">
        <v>3495</v>
      </c>
      <c r="I637" s="355" t="s">
        <v>3495</v>
      </c>
      <c r="J637" s="355" t="s">
        <v>3495</v>
      </c>
      <c r="K637" s="355" t="s">
        <v>3495</v>
      </c>
      <c r="L637" s="355" t="s">
        <v>3495</v>
      </c>
      <c r="M637" s="355" t="s">
        <v>3495</v>
      </c>
      <c r="N637" s="355" t="s">
        <v>3495</v>
      </c>
      <c r="O637" s="355" t="s">
        <v>3495</v>
      </c>
      <c r="P637" s="355" t="s">
        <v>3495</v>
      </c>
      <c r="Q637" s="355" t="s">
        <v>3496</v>
      </c>
      <c r="R637" s="355" t="s">
        <v>3496</v>
      </c>
      <c r="S637" s="355" t="s">
        <v>3496</v>
      </c>
      <c r="T637" s="266">
        <v>0</v>
      </c>
      <c r="U637" s="266" t="s">
        <v>3497</v>
      </c>
    </row>
    <row r="638" spans="1:21" x14ac:dyDescent="0.25">
      <c r="A638" s="49">
        <v>34641</v>
      </c>
      <c r="B638" s="49" t="s">
        <v>707</v>
      </c>
      <c r="C638" s="49">
        <v>0</v>
      </c>
      <c r="D638" s="49">
        <v>0</v>
      </c>
      <c r="E638" s="354" t="s">
        <v>3494</v>
      </c>
      <c r="F638" s="354" t="s">
        <v>3498</v>
      </c>
      <c r="G638" s="355" t="s">
        <v>3499</v>
      </c>
      <c r="H638" s="355" t="s">
        <v>3495</v>
      </c>
      <c r="I638" s="355" t="s">
        <v>3495</v>
      </c>
      <c r="J638" s="355" t="s">
        <v>3495</v>
      </c>
      <c r="K638" s="355" t="s">
        <v>3495</v>
      </c>
      <c r="L638" s="355" t="s">
        <v>3495</v>
      </c>
      <c r="M638" s="355" t="s">
        <v>3495</v>
      </c>
      <c r="N638" s="355" t="s">
        <v>3495</v>
      </c>
      <c r="O638" s="355" t="s">
        <v>3495</v>
      </c>
      <c r="P638" s="355" t="s">
        <v>3495</v>
      </c>
      <c r="Q638" s="355" t="s">
        <v>3496</v>
      </c>
      <c r="R638" s="355" t="s">
        <v>3496</v>
      </c>
      <c r="S638" s="355" t="s">
        <v>3496</v>
      </c>
      <c r="T638" s="266">
        <v>0</v>
      </c>
      <c r="U638" s="266" t="s">
        <v>3497</v>
      </c>
    </row>
    <row r="639" spans="1:21" x14ac:dyDescent="0.25">
      <c r="A639" s="49">
        <v>34724</v>
      </c>
      <c r="B639" s="49" t="s">
        <v>708</v>
      </c>
      <c r="C639" s="49">
        <v>0</v>
      </c>
      <c r="D639" s="49">
        <v>0</v>
      </c>
      <c r="E639" s="354" t="s">
        <v>3494</v>
      </c>
      <c r="F639" s="354" t="s">
        <v>3498</v>
      </c>
      <c r="G639" s="355" t="s">
        <v>3499</v>
      </c>
      <c r="H639" s="355" t="s">
        <v>3495</v>
      </c>
      <c r="I639" s="355" t="s">
        <v>3495</v>
      </c>
      <c r="J639" s="355" t="s">
        <v>3495</v>
      </c>
      <c r="K639" s="355" t="s">
        <v>3495</v>
      </c>
      <c r="L639" s="355" t="s">
        <v>3495</v>
      </c>
      <c r="M639" s="355" t="s">
        <v>3495</v>
      </c>
      <c r="N639" s="355" t="s">
        <v>3495</v>
      </c>
      <c r="O639" s="355" t="s">
        <v>3495</v>
      </c>
      <c r="P639" s="355" t="s">
        <v>3495</v>
      </c>
      <c r="Q639" s="355" t="s">
        <v>3496</v>
      </c>
      <c r="R639" s="355" t="s">
        <v>3496</v>
      </c>
      <c r="S639" s="355" t="s">
        <v>3496</v>
      </c>
      <c r="T639" s="266">
        <v>0</v>
      </c>
      <c r="U639" s="266" t="s">
        <v>3497</v>
      </c>
    </row>
    <row r="640" spans="1:21" x14ac:dyDescent="0.25">
      <c r="A640" s="49">
        <v>34724001</v>
      </c>
      <c r="B640" s="49" t="s">
        <v>708</v>
      </c>
      <c r="C640" s="49">
        <v>0</v>
      </c>
      <c r="D640" s="49">
        <v>0</v>
      </c>
      <c r="E640" s="354" t="s">
        <v>3494</v>
      </c>
      <c r="F640" s="354" t="s">
        <v>3498</v>
      </c>
      <c r="G640" s="355" t="s">
        <v>3499</v>
      </c>
      <c r="H640" s="355" t="s">
        <v>3495</v>
      </c>
      <c r="I640" s="355" t="s">
        <v>3495</v>
      </c>
      <c r="J640" s="355" t="s">
        <v>3495</v>
      </c>
      <c r="K640" s="355" t="s">
        <v>3495</v>
      </c>
      <c r="L640" s="355" t="s">
        <v>3495</v>
      </c>
      <c r="M640" s="355" t="s">
        <v>3495</v>
      </c>
      <c r="N640" s="355" t="s">
        <v>3495</v>
      </c>
      <c r="O640" s="355" t="s">
        <v>3495</v>
      </c>
      <c r="P640" s="355" t="s">
        <v>3495</v>
      </c>
      <c r="Q640" s="355" t="s">
        <v>3496</v>
      </c>
      <c r="R640" s="355" t="s">
        <v>3496</v>
      </c>
      <c r="S640" s="355" t="s">
        <v>3496</v>
      </c>
      <c r="T640" s="266">
        <v>0</v>
      </c>
      <c r="U640" s="266" t="s">
        <v>3497</v>
      </c>
    </row>
    <row r="641" spans="1:21" x14ac:dyDescent="0.25">
      <c r="A641" s="49">
        <v>34725</v>
      </c>
      <c r="B641" s="49" t="s">
        <v>709</v>
      </c>
      <c r="C641" s="49">
        <v>0</v>
      </c>
      <c r="D641" s="49">
        <v>0</v>
      </c>
      <c r="E641" s="354" t="s">
        <v>3494</v>
      </c>
      <c r="F641" s="354" t="s">
        <v>3498</v>
      </c>
      <c r="G641" s="355" t="s">
        <v>3499</v>
      </c>
      <c r="H641" s="355" t="s">
        <v>3495</v>
      </c>
      <c r="I641" s="355" t="s">
        <v>3495</v>
      </c>
      <c r="J641" s="355" t="s">
        <v>3495</v>
      </c>
      <c r="K641" s="355" t="s">
        <v>3495</v>
      </c>
      <c r="L641" s="355" t="s">
        <v>3495</v>
      </c>
      <c r="M641" s="355" t="s">
        <v>3495</v>
      </c>
      <c r="N641" s="355" t="s">
        <v>3495</v>
      </c>
      <c r="O641" s="355" t="s">
        <v>3495</v>
      </c>
      <c r="P641" s="355" t="s">
        <v>3495</v>
      </c>
      <c r="Q641" s="355" t="s">
        <v>3496</v>
      </c>
      <c r="R641" s="355" t="s">
        <v>3496</v>
      </c>
      <c r="S641" s="355" t="s">
        <v>3496</v>
      </c>
      <c r="T641" s="266">
        <v>0</v>
      </c>
      <c r="U641" s="266" t="s">
        <v>3497</v>
      </c>
    </row>
    <row r="642" spans="1:21" x14ac:dyDescent="0.25">
      <c r="A642" s="49">
        <v>34727</v>
      </c>
      <c r="B642" s="49" t="s">
        <v>710</v>
      </c>
      <c r="C642" s="49">
        <v>0</v>
      </c>
      <c r="D642" s="49">
        <v>0</v>
      </c>
      <c r="E642" s="354" t="s">
        <v>3494</v>
      </c>
      <c r="F642" s="354" t="s">
        <v>3498</v>
      </c>
      <c r="G642" s="355" t="s">
        <v>3499</v>
      </c>
      <c r="H642" s="355" t="s">
        <v>3495</v>
      </c>
      <c r="I642" s="355" t="s">
        <v>3495</v>
      </c>
      <c r="J642" s="355" t="s">
        <v>3495</v>
      </c>
      <c r="K642" s="355" t="s">
        <v>3495</v>
      </c>
      <c r="L642" s="355" t="s">
        <v>3495</v>
      </c>
      <c r="M642" s="355" t="s">
        <v>3495</v>
      </c>
      <c r="N642" s="355" t="s">
        <v>3495</v>
      </c>
      <c r="O642" s="355" t="s">
        <v>3495</v>
      </c>
      <c r="P642" s="355" t="s">
        <v>3495</v>
      </c>
      <c r="Q642" s="355" t="s">
        <v>3496</v>
      </c>
      <c r="R642" s="355" t="s">
        <v>3496</v>
      </c>
      <c r="S642" s="355" t="s">
        <v>3496</v>
      </c>
      <c r="T642" s="266">
        <v>0</v>
      </c>
      <c r="U642" s="266" t="s">
        <v>3497</v>
      </c>
    </row>
    <row r="643" spans="1:21" x14ac:dyDescent="0.25">
      <c r="A643" s="49">
        <v>34728</v>
      </c>
      <c r="B643" s="49" t="s">
        <v>711</v>
      </c>
      <c r="C643" s="49">
        <v>0</v>
      </c>
      <c r="D643" s="49">
        <v>0</v>
      </c>
      <c r="E643" s="354" t="s">
        <v>3494</v>
      </c>
      <c r="F643" s="354" t="s">
        <v>3498</v>
      </c>
      <c r="G643" s="355" t="s">
        <v>3499</v>
      </c>
      <c r="H643" s="355" t="s">
        <v>3495</v>
      </c>
      <c r="I643" s="355" t="s">
        <v>3495</v>
      </c>
      <c r="J643" s="355" t="s">
        <v>3495</v>
      </c>
      <c r="K643" s="355" t="s">
        <v>3495</v>
      </c>
      <c r="L643" s="355" t="s">
        <v>3495</v>
      </c>
      <c r="M643" s="355" t="s">
        <v>3495</v>
      </c>
      <c r="N643" s="355" t="s">
        <v>3495</v>
      </c>
      <c r="O643" s="355" t="s">
        <v>3495</v>
      </c>
      <c r="P643" s="355" t="s">
        <v>3495</v>
      </c>
      <c r="Q643" s="355" t="s">
        <v>3496</v>
      </c>
      <c r="R643" s="355" t="s">
        <v>3496</v>
      </c>
      <c r="S643" s="355" t="s">
        <v>3496</v>
      </c>
      <c r="T643" s="266">
        <v>0</v>
      </c>
      <c r="U643" s="266" t="s">
        <v>3497</v>
      </c>
    </row>
    <row r="644" spans="1:21" x14ac:dyDescent="0.25">
      <c r="A644" s="49">
        <v>34757</v>
      </c>
      <c r="B644" s="49" t="s">
        <v>712</v>
      </c>
      <c r="C644" s="49">
        <v>0</v>
      </c>
      <c r="D644" s="49">
        <v>0</v>
      </c>
      <c r="E644" s="354" t="s">
        <v>3494</v>
      </c>
      <c r="F644" s="354" t="s">
        <v>3498</v>
      </c>
      <c r="G644" s="355" t="s">
        <v>3499</v>
      </c>
      <c r="H644" s="355" t="s">
        <v>3495</v>
      </c>
      <c r="I644" s="355" t="s">
        <v>3495</v>
      </c>
      <c r="J644" s="355" t="s">
        <v>3495</v>
      </c>
      <c r="K644" s="355" t="s">
        <v>3495</v>
      </c>
      <c r="L644" s="355" t="s">
        <v>3495</v>
      </c>
      <c r="M644" s="355" t="s">
        <v>3495</v>
      </c>
      <c r="N644" s="355" t="s">
        <v>3495</v>
      </c>
      <c r="O644" s="355" t="s">
        <v>3495</v>
      </c>
      <c r="P644" s="355" t="s">
        <v>3495</v>
      </c>
      <c r="Q644" s="355" t="s">
        <v>3496</v>
      </c>
      <c r="R644" s="355" t="s">
        <v>3496</v>
      </c>
      <c r="S644" s="355" t="s">
        <v>3496</v>
      </c>
      <c r="T644" s="266">
        <v>0</v>
      </c>
      <c r="U644" s="266" t="s">
        <v>3497</v>
      </c>
    </row>
    <row r="645" spans="1:21" x14ac:dyDescent="0.25">
      <c r="A645" s="49">
        <v>34757001</v>
      </c>
      <c r="B645" s="49" t="s">
        <v>712</v>
      </c>
      <c r="C645" s="49">
        <v>0</v>
      </c>
      <c r="D645" s="49">
        <v>0</v>
      </c>
      <c r="E645" s="354" t="s">
        <v>3494</v>
      </c>
      <c r="F645" s="354" t="s">
        <v>3498</v>
      </c>
      <c r="G645" s="355" t="s">
        <v>3499</v>
      </c>
      <c r="H645" s="355" t="s">
        <v>3495</v>
      </c>
      <c r="I645" s="355" t="s">
        <v>3495</v>
      </c>
      <c r="J645" s="355" t="s">
        <v>3495</v>
      </c>
      <c r="K645" s="355" t="s">
        <v>3495</v>
      </c>
      <c r="L645" s="355" t="s">
        <v>3495</v>
      </c>
      <c r="M645" s="355" t="s">
        <v>3495</v>
      </c>
      <c r="N645" s="355" t="s">
        <v>3495</v>
      </c>
      <c r="O645" s="355" t="s">
        <v>3495</v>
      </c>
      <c r="P645" s="355" t="s">
        <v>3495</v>
      </c>
      <c r="Q645" s="355" t="s">
        <v>3496</v>
      </c>
      <c r="R645" s="355" t="s">
        <v>3496</v>
      </c>
      <c r="S645" s="355" t="s">
        <v>3496</v>
      </c>
      <c r="T645" s="266">
        <v>0</v>
      </c>
      <c r="U645" s="266" t="s">
        <v>3497</v>
      </c>
    </row>
    <row r="646" spans="1:21" x14ac:dyDescent="0.25">
      <c r="A646" s="49">
        <v>34757002</v>
      </c>
      <c r="B646" s="49" t="s">
        <v>712</v>
      </c>
      <c r="C646" s="49">
        <v>0</v>
      </c>
      <c r="D646" s="49">
        <v>0</v>
      </c>
      <c r="E646" s="354" t="s">
        <v>3494</v>
      </c>
      <c r="F646" s="354" t="s">
        <v>3498</v>
      </c>
      <c r="G646" s="355" t="s">
        <v>3499</v>
      </c>
      <c r="H646" s="355" t="s">
        <v>3495</v>
      </c>
      <c r="I646" s="355" t="s">
        <v>3495</v>
      </c>
      <c r="J646" s="355" t="s">
        <v>3495</v>
      </c>
      <c r="K646" s="355" t="s">
        <v>3495</v>
      </c>
      <c r="L646" s="355" t="s">
        <v>3495</v>
      </c>
      <c r="M646" s="355" t="s">
        <v>3495</v>
      </c>
      <c r="N646" s="355" t="s">
        <v>3495</v>
      </c>
      <c r="O646" s="355" t="s">
        <v>3495</v>
      </c>
      <c r="P646" s="355" t="s">
        <v>3495</v>
      </c>
      <c r="Q646" s="355" t="s">
        <v>3496</v>
      </c>
      <c r="R646" s="355" t="s">
        <v>3496</v>
      </c>
      <c r="S646" s="355" t="s">
        <v>3496</v>
      </c>
      <c r="T646" s="266">
        <v>0</v>
      </c>
      <c r="U646" s="266" t="s">
        <v>3497</v>
      </c>
    </row>
    <row r="647" spans="1:21" x14ac:dyDescent="0.25">
      <c r="A647" s="49">
        <v>34758</v>
      </c>
      <c r="B647" s="49" t="s">
        <v>713</v>
      </c>
      <c r="C647" s="49">
        <v>0</v>
      </c>
      <c r="D647" s="49">
        <v>0</v>
      </c>
      <c r="E647" s="354" t="s">
        <v>3494</v>
      </c>
      <c r="F647" s="354" t="s">
        <v>3498</v>
      </c>
      <c r="G647" s="355" t="s">
        <v>3499</v>
      </c>
      <c r="H647" s="355" t="s">
        <v>3495</v>
      </c>
      <c r="I647" s="355" t="s">
        <v>3495</v>
      </c>
      <c r="J647" s="355" t="s">
        <v>3495</v>
      </c>
      <c r="K647" s="355" t="s">
        <v>3495</v>
      </c>
      <c r="L647" s="355" t="s">
        <v>3495</v>
      </c>
      <c r="M647" s="355" t="s">
        <v>3495</v>
      </c>
      <c r="N647" s="355" t="s">
        <v>3495</v>
      </c>
      <c r="O647" s="355" t="s">
        <v>3495</v>
      </c>
      <c r="P647" s="355" t="s">
        <v>3495</v>
      </c>
      <c r="Q647" s="355" t="s">
        <v>3496</v>
      </c>
      <c r="R647" s="355" t="s">
        <v>3496</v>
      </c>
      <c r="S647" s="355" t="s">
        <v>3496</v>
      </c>
      <c r="T647" s="266">
        <v>0</v>
      </c>
      <c r="U647" s="266" t="s">
        <v>3497</v>
      </c>
    </row>
    <row r="648" spans="1:21" x14ac:dyDescent="0.25">
      <c r="A648" s="49">
        <v>34758001</v>
      </c>
      <c r="B648" s="49" t="s">
        <v>714</v>
      </c>
      <c r="C648" s="49">
        <v>0</v>
      </c>
      <c r="D648" s="49">
        <v>0</v>
      </c>
      <c r="E648" s="354" t="s">
        <v>3494</v>
      </c>
      <c r="F648" s="354" t="s">
        <v>3498</v>
      </c>
      <c r="G648" s="355" t="s">
        <v>3499</v>
      </c>
      <c r="H648" s="355" t="s">
        <v>3495</v>
      </c>
      <c r="I648" s="355" t="s">
        <v>3495</v>
      </c>
      <c r="J648" s="355" t="s">
        <v>3495</v>
      </c>
      <c r="K648" s="355" t="s">
        <v>3495</v>
      </c>
      <c r="L648" s="355" t="s">
        <v>3495</v>
      </c>
      <c r="M648" s="355" t="s">
        <v>3495</v>
      </c>
      <c r="N648" s="355" t="s">
        <v>3495</v>
      </c>
      <c r="O648" s="355" t="s">
        <v>3495</v>
      </c>
      <c r="P648" s="355" t="s">
        <v>3495</v>
      </c>
      <c r="Q648" s="355" t="s">
        <v>3496</v>
      </c>
      <c r="R648" s="355" t="s">
        <v>3496</v>
      </c>
      <c r="S648" s="355" t="s">
        <v>3496</v>
      </c>
      <c r="T648" s="266">
        <v>0</v>
      </c>
      <c r="U648" s="266" t="s">
        <v>3497</v>
      </c>
    </row>
    <row r="649" spans="1:21" x14ac:dyDescent="0.25">
      <c r="A649" s="49">
        <v>34758002</v>
      </c>
      <c r="B649" s="49" t="s">
        <v>714</v>
      </c>
      <c r="C649" s="49">
        <v>0</v>
      </c>
      <c r="D649" s="49">
        <v>0</v>
      </c>
      <c r="E649" s="354" t="s">
        <v>3494</v>
      </c>
      <c r="F649" s="354" t="s">
        <v>3498</v>
      </c>
      <c r="G649" s="355" t="s">
        <v>3499</v>
      </c>
      <c r="H649" s="355" t="s">
        <v>3495</v>
      </c>
      <c r="I649" s="355" t="s">
        <v>3495</v>
      </c>
      <c r="J649" s="355" t="s">
        <v>3495</v>
      </c>
      <c r="K649" s="355" t="s">
        <v>3495</v>
      </c>
      <c r="L649" s="355" t="s">
        <v>3495</v>
      </c>
      <c r="M649" s="355" t="s">
        <v>3495</v>
      </c>
      <c r="N649" s="355" t="s">
        <v>3495</v>
      </c>
      <c r="O649" s="355" t="s">
        <v>3495</v>
      </c>
      <c r="P649" s="355" t="s">
        <v>3495</v>
      </c>
      <c r="Q649" s="355" t="s">
        <v>3496</v>
      </c>
      <c r="R649" s="355" t="s">
        <v>3496</v>
      </c>
      <c r="S649" s="355" t="s">
        <v>3496</v>
      </c>
      <c r="T649" s="266">
        <v>0</v>
      </c>
      <c r="U649" s="266" t="s">
        <v>3497</v>
      </c>
    </row>
    <row r="650" spans="1:21" x14ac:dyDescent="0.25">
      <c r="A650" s="49">
        <v>34759</v>
      </c>
      <c r="B650" s="49" t="s">
        <v>715</v>
      </c>
      <c r="C650" s="49">
        <v>0</v>
      </c>
      <c r="D650" s="49">
        <v>0</v>
      </c>
      <c r="E650" s="354" t="s">
        <v>3494</v>
      </c>
      <c r="F650" s="354" t="s">
        <v>3498</v>
      </c>
      <c r="G650" s="355" t="s">
        <v>3499</v>
      </c>
      <c r="H650" s="355" t="s">
        <v>3495</v>
      </c>
      <c r="I650" s="355" t="s">
        <v>3495</v>
      </c>
      <c r="J650" s="355" t="s">
        <v>3495</v>
      </c>
      <c r="K650" s="355" t="s">
        <v>3495</v>
      </c>
      <c r="L650" s="355" t="s">
        <v>3495</v>
      </c>
      <c r="M650" s="355" t="s">
        <v>3495</v>
      </c>
      <c r="N650" s="355" t="s">
        <v>3495</v>
      </c>
      <c r="O650" s="355" t="s">
        <v>3495</v>
      </c>
      <c r="P650" s="355" t="s">
        <v>3495</v>
      </c>
      <c r="Q650" s="355" t="s">
        <v>3496</v>
      </c>
      <c r="R650" s="355" t="s">
        <v>3496</v>
      </c>
      <c r="S650" s="355" t="s">
        <v>3496</v>
      </c>
      <c r="T650" s="266">
        <v>0</v>
      </c>
      <c r="U650" s="266" t="s">
        <v>3497</v>
      </c>
    </row>
    <row r="651" spans="1:21" x14ac:dyDescent="0.25">
      <c r="A651" s="49">
        <v>34760</v>
      </c>
      <c r="B651" s="49" t="s">
        <v>716</v>
      </c>
      <c r="C651" s="49">
        <v>0</v>
      </c>
      <c r="D651" s="49">
        <v>0</v>
      </c>
      <c r="E651" s="354" t="s">
        <v>3494</v>
      </c>
      <c r="F651" s="354" t="s">
        <v>3498</v>
      </c>
      <c r="G651" s="355" t="s">
        <v>3499</v>
      </c>
      <c r="H651" s="355" t="s">
        <v>3495</v>
      </c>
      <c r="I651" s="355" t="s">
        <v>3495</v>
      </c>
      <c r="J651" s="355" t="s">
        <v>3495</v>
      </c>
      <c r="K651" s="355" t="s">
        <v>3495</v>
      </c>
      <c r="L651" s="355" t="s">
        <v>3495</v>
      </c>
      <c r="M651" s="355" t="s">
        <v>3495</v>
      </c>
      <c r="N651" s="355" t="s">
        <v>3495</v>
      </c>
      <c r="O651" s="355" t="s">
        <v>3495</v>
      </c>
      <c r="P651" s="355" t="s">
        <v>3495</v>
      </c>
      <c r="Q651" s="355" t="s">
        <v>3496</v>
      </c>
      <c r="R651" s="355" t="s">
        <v>3496</v>
      </c>
      <c r="S651" s="355" t="s">
        <v>3496</v>
      </c>
      <c r="T651" s="266">
        <v>0</v>
      </c>
      <c r="U651" s="266" t="s">
        <v>3497</v>
      </c>
    </row>
    <row r="652" spans="1:21" x14ac:dyDescent="0.25">
      <c r="A652" s="49">
        <v>34760001</v>
      </c>
      <c r="B652" s="49" t="s">
        <v>717</v>
      </c>
      <c r="C652" s="49">
        <v>0</v>
      </c>
      <c r="D652" s="49">
        <v>0</v>
      </c>
      <c r="E652" s="354" t="s">
        <v>3494</v>
      </c>
      <c r="F652" s="354" t="s">
        <v>3498</v>
      </c>
      <c r="G652" s="355" t="s">
        <v>3499</v>
      </c>
      <c r="H652" s="355" t="s">
        <v>3495</v>
      </c>
      <c r="I652" s="355" t="s">
        <v>3495</v>
      </c>
      <c r="J652" s="355" t="s">
        <v>3495</v>
      </c>
      <c r="K652" s="355" t="s">
        <v>3495</v>
      </c>
      <c r="L652" s="355" t="s">
        <v>3495</v>
      </c>
      <c r="M652" s="355" t="s">
        <v>3495</v>
      </c>
      <c r="N652" s="355" t="s">
        <v>3495</v>
      </c>
      <c r="O652" s="355" t="s">
        <v>3495</v>
      </c>
      <c r="P652" s="355" t="s">
        <v>3495</v>
      </c>
      <c r="Q652" s="355" t="s">
        <v>3496</v>
      </c>
      <c r="R652" s="355" t="s">
        <v>3496</v>
      </c>
      <c r="S652" s="355" t="s">
        <v>3496</v>
      </c>
      <c r="T652" s="266">
        <v>0</v>
      </c>
      <c r="U652" s="266" t="s">
        <v>3497</v>
      </c>
    </row>
    <row r="653" spans="1:21" x14ac:dyDescent="0.25">
      <c r="A653" s="49">
        <v>34760002</v>
      </c>
      <c r="B653" s="49" t="s">
        <v>717</v>
      </c>
      <c r="C653" s="49">
        <v>0</v>
      </c>
      <c r="D653" s="49">
        <v>0</v>
      </c>
      <c r="E653" s="354" t="s">
        <v>3494</v>
      </c>
      <c r="F653" s="354" t="s">
        <v>3498</v>
      </c>
      <c r="G653" s="355" t="s">
        <v>3499</v>
      </c>
      <c r="H653" s="355" t="s">
        <v>3495</v>
      </c>
      <c r="I653" s="355" t="s">
        <v>3495</v>
      </c>
      <c r="J653" s="355" t="s">
        <v>3495</v>
      </c>
      <c r="K653" s="355" t="s">
        <v>3495</v>
      </c>
      <c r="L653" s="355" t="s">
        <v>3495</v>
      </c>
      <c r="M653" s="355" t="s">
        <v>3495</v>
      </c>
      <c r="N653" s="355" t="s">
        <v>3495</v>
      </c>
      <c r="O653" s="355" t="s">
        <v>3495</v>
      </c>
      <c r="P653" s="355" t="s">
        <v>3495</v>
      </c>
      <c r="Q653" s="355" t="s">
        <v>3496</v>
      </c>
      <c r="R653" s="355" t="s">
        <v>3496</v>
      </c>
      <c r="S653" s="355" t="s">
        <v>3496</v>
      </c>
      <c r="T653" s="266">
        <v>0</v>
      </c>
      <c r="U653" s="266" t="s">
        <v>3497</v>
      </c>
    </row>
    <row r="654" spans="1:21" x14ac:dyDescent="0.25">
      <c r="A654" s="49">
        <v>34761</v>
      </c>
      <c r="B654" s="49" t="s">
        <v>718</v>
      </c>
      <c r="C654" s="49">
        <v>0</v>
      </c>
      <c r="D654" s="49">
        <v>0</v>
      </c>
      <c r="E654" s="354" t="s">
        <v>3494</v>
      </c>
      <c r="F654" s="354" t="s">
        <v>3498</v>
      </c>
      <c r="G654" s="355" t="s">
        <v>3499</v>
      </c>
      <c r="H654" s="355" t="s">
        <v>3495</v>
      </c>
      <c r="I654" s="355" t="s">
        <v>3495</v>
      </c>
      <c r="J654" s="355" t="s">
        <v>3495</v>
      </c>
      <c r="K654" s="355" t="s">
        <v>3495</v>
      </c>
      <c r="L654" s="355" t="s">
        <v>3495</v>
      </c>
      <c r="M654" s="355" t="s">
        <v>3495</v>
      </c>
      <c r="N654" s="355" t="s">
        <v>3495</v>
      </c>
      <c r="O654" s="355" t="s">
        <v>3495</v>
      </c>
      <c r="P654" s="355" t="s">
        <v>3495</v>
      </c>
      <c r="Q654" s="355" t="s">
        <v>3496</v>
      </c>
      <c r="R654" s="355" t="s">
        <v>3496</v>
      </c>
      <c r="S654" s="355" t="s">
        <v>3496</v>
      </c>
      <c r="T654" s="266">
        <v>0</v>
      </c>
      <c r="U654" s="266" t="s">
        <v>3497</v>
      </c>
    </row>
    <row r="655" spans="1:21" x14ac:dyDescent="0.25">
      <c r="A655" s="49">
        <v>34761001</v>
      </c>
      <c r="B655" s="49" t="s">
        <v>718</v>
      </c>
      <c r="C655" s="49">
        <v>0</v>
      </c>
      <c r="D655" s="49">
        <v>0</v>
      </c>
      <c r="E655" s="354" t="s">
        <v>3494</v>
      </c>
      <c r="F655" s="354" t="s">
        <v>3498</v>
      </c>
      <c r="G655" s="355" t="s">
        <v>3499</v>
      </c>
      <c r="H655" s="355" t="s">
        <v>3495</v>
      </c>
      <c r="I655" s="355" t="s">
        <v>3495</v>
      </c>
      <c r="J655" s="355" t="s">
        <v>3495</v>
      </c>
      <c r="K655" s="355" t="s">
        <v>3495</v>
      </c>
      <c r="L655" s="355" t="s">
        <v>3495</v>
      </c>
      <c r="M655" s="355" t="s">
        <v>3495</v>
      </c>
      <c r="N655" s="355" t="s">
        <v>3495</v>
      </c>
      <c r="O655" s="355" t="s">
        <v>3495</v>
      </c>
      <c r="P655" s="355" t="s">
        <v>3495</v>
      </c>
      <c r="Q655" s="355" t="s">
        <v>3496</v>
      </c>
      <c r="R655" s="355" t="s">
        <v>3496</v>
      </c>
      <c r="S655" s="355" t="s">
        <v>3496</v>
      </c>
      <c r="T655" s="266">
        <v>0</v>
      </c>
      <c r="U655" s="266" t="s">
        <v>3497</v>
      </c>
    </row>
    <row r="656" spans="1:21" x14ac:dyDescent="0.25">
      <c r="A656" s="49">
        <v>34761002</v>
      </c>
      <c r="B656" s="49" t="s">
        <v>718</v>
      </c>
      <c r="C656" s="49">
        <v>0</v>
      </c>
      <c r="D656" s="49">
        <v>0</v>
      </c>
      <c r="E656" s="354" t="s">
        <v>3494</v>
      </c>
      <c r="F656" s="354" t="s">
        <v>3498</v>
      </c>
      <c r="G656" s="355" t="s">
        <v>3499</v>
      </c>
      <c r="H656" s="355" t="s">
        <v>3495</v>
      </c>
      <c r="I656" s="355" t="s">
        <v>3495</v>
      </c>
      <c r="J656" s="355" t="s">
        <v>3495</v>
      </c>
      <c r="K656" s="355" t="s">
        <v>3495</v>
      </c>
      <c r="L656" s="355" t="s">
        <v>3495</v>
      </c>
      <c r="M656" s="355" t="s">
        <v>3495</v>
      </c>
      <c r="N656" s="355" t="s">
        <v>3495</v>
      </c>
      <c r="O656" s="355" t="s">
        <v>3495</v>
      </c>
      <c r="P656" s="355" t="s">
        <v>3495</v>
      </c>
      <c r="Q656" s="355" t="s">
        <v>3496</v>
      </c>
      <c r="R656" s="355" t="s">
        <v>3496</v>
      </c>
      <c r="S656" s="355" t="s">
        <v>3496</v>
      </c>
      <c r="T656" s="266">
        <v>0</v>
      </c>
      <c r="U656" s="266" t="s">
        <v>3497</v>
      </c>
    </row>
    <row r="657" spans="1:21" x14ac:dyDescent="0.25">
      <c r="A657" s="49">
        <v>34762</v>
      </c>
      <c r="B657" s="49" t="s">
        <v>719</v>
      </c>
      <c r="C657" s="49">
        <v>0</v>
      </c>
      <c r="D657" s="49">
        <v>0</v>
      </c>
      <c r="E657" s="354" t="s">
        <v>3494</v>
      </c>
      <c r="F657" s="354" t="s">
        <v>3498</v>
      </c>
      <c r="G657" s="355" t="s">
        <v>3499</v>
      </c>
      <c r="H657" s="355" t="s">
        <v>3495</v>
      </c>
      <c r="I657" s="355" t="s">
        <v>3495</v>
      </c>
      <c r="J657" s="355" t="s">
        <v>3495</v>
      </c>
      <c r="K657" s="355" t="s">
        <v>3495</v>
      </c>
      <c r="L657" s="355" t="s">
        <v>3495</v>
      </c>
      <c r="M657" s="355" t="s">
        <v>3495</v>
      </c>
      <c r="N657" s="355" t="s">
        <v>3495</v>
      </c>
      <c r="O657" s="355" t="s">
        <v>3495</v>
      </c>
      <c r="P657" s="355" t="s">
        <v>3495</v>
      </c>
      <c r="Q657" s="355" t="s">
        <v>3496</v>
      </c>
      <c r="R657" s="355" t="s">
        <v>3496</v>
      </c>
      <c r="S657" s="355" t="s">
        <v>3496</v>
      </c>
      <c r="T657" s="266">
        <v>0</v>
      </c>
      <c r="U657" s="266" t="s">
        <v>3497</v>
      </c>
    </row>
    <row r="658" spans="1:21" x14ac:dyDescent="0.25">
      <c r="A658" s="49">
        <v>34762001</v>
      </c>
      <c r="B658" s="49" t="s">
        <v>719</v>
      </c>
      <c r="C658" s="49">
        <v>0</v>
      </c>
      <c r="D658" s="49">
        <v>0</v>
      </c>
      <c r="E658" s="354" t="s">
        <v>3494</v>
      </c>
      <c r="F658" s="354" t="s">
        <v>3498</v>
      </c>
      <c r="G658" s="355" t="s">
        <v>3499</v>
      </c>
      <c r="H658" s="355" t="s">
        <v>3495</v>
      </c>
      <c r="I658" s="355" t="s">
        <v>3495</v>
      </c>
      <c r="J658" s="355" t="s">
        <v>3495</v>
      </c>
      <c r="K658" s="355" t="s">
        <v>3495</v>
      </c>
      <c r="L658" s="355" t="s">
        <v>3495</v>
      </c>
      <c r="M658" s="355" t="s">
        <v>3495</v>
      </c>
      <c r="N658" s="355" t="s">
        <v>3495</v>
      </c>
      <c r="O658" s="355" t="s">
        <v>3495</v>
      </c>
      <c r="P658" s="355" t="s">
        <v>3495</v>
      </c>
      <c r="Q658" s="355" t="s">
        <v>3496</v>
      </c>
      <c r="R658" s="355" t="s">
        <v>3496</v>
      </c>
      <c r="S658" s="355" t="s">
        <v>3496</v>
      </c>
      <c r="T658" s="266">
        <v>0</v>
      </c>
      <c r="U658" s="266" t="s">
        <v>3497</v>
      </c>
    </row>
    <row r="659" spans="1:21" x14ac:dyDescent="0.25">
      <c r="A659" s="49">
        <v>34762002</v>
      </c>
      <c r="B659" s="49" t="s">
        <v>719</v>
      </c>
      <c r="C659" s="49">
        <v>0</v>
      </c>
      <c r="D659" s="49">
        <v>0</v>
      </c>
      <c r="E659" s="354" t="s">
        <v>3494</v>
      </c>
      <c r="F659" s="354" t="s">
        <v>3498</v>
      </c>
      <c r="G659" s="355" t="s">
        <v>3499</v>
      </c>
      <c r="H659" s="355" t="s">
        <v>3495</v>
      </c>
      <c r="I659" s="355" t="s">
        <v>3495</v>
      </c>
      <c r="J659" s="355" t="s">
        <v>3495</v>
      </c>
      <c r="K659" s="355" t="s">
        <v>3495</v>
      </c>
      <c r="L659" s="355" t="s">
        <v>3495</v>
      </c>
      <c r="M659" s="355" t="s">
        <v>3495</v>
      </c>
      <c r="N659" s="355" t="s">
        <v>3495</v>
      </c>
      <c r="O659" s="355" t="s">
        <v>3495</v>
      </c>
      <c r="P659" s="355" t="s">
        <v>3495</v>
      </c>
      <c r="Q659" s="355" t="s">
        <v>3496</v>
      </c>
      <c r="R659" s="355" t="s">
        <v>3496</v>
      </c>
      <c r="S659" s="355" t="s">
        <v>3496</v>
      </c>
      <c r="T659" s="266">
        <v>0</v>
      </c>
      <c r="U659" s="266" t="s">
        <v>3497</v>
      </c>
    </row>
    <row r="660" spans="1:21" x14ac:dyDescent="0.25">
      <c r="A660" s="49">
        <v>34763</v>
      </c>
      <c r="B660" s="49" t="s">
        <v>720</v>
      </c>
      <c r="C660" s="49">
        <v>0</v>
      </c>
      <c r="D660" s="49">
        <v>0</v>
      </c>
      <c r="E660" s="354" t="s">
        <v>3494</v>
      </c>
      <c r="F660" s="354" t="s">
        <v>3498</v>
      </c>
      <c r="G660" s="355" t="s">
        <v>3499</v>
      </c>
      <c r="H660" s="355" t="s">
        <v>3495</v>
      </c>
      <c r="I660" s="355" t="s">
        <v>3495</v>
      </c>
      <c r="J660" s="355" t="s">
        <v>3495</v>
      </c>
      <c r="K660" s="355" t="s">
        <v>3495</v>
      </c>
      <c r="L660" s="355" t="s">
        <v>3495</v>
      </c>
      <c r="M660" s="355" t="s">
        <v>3495</v>
      </c>
      <c r="N660" s="355" t="s">
        <v>3495</v>
      </c>
      <c r="O660" s="355" t="s">
        <v>3495</v>
      </c>
      <c r="P660" s="355" t="s">
        <v>3495</v>
      </c>
      <c r="Q660" s="355" t="s">
        <v>3496</v>
      </c>
      <c r="R660" s="355" t="s">
        <v>3496</v>
      </c>
      <c r="S660" s="355" t="s">
        <v>3496</v>
      </c>
      <c r="T660" s="266">
        <v>0</v>
      </c>
      <c r="U660" s="266" t="s">
        <v>3497</v>
      </c>
    </row>
    <row r="661" spans="1:21" x14ac:dyDescent="0.25">
      <c r="A661" s="49">
        <v>34764</v>
      </c>
      <c r="B661" s="49" t="s">
        <v>721</v>
      </c>
      <c r="C661" s="49">
        <v>0</v>
      </c>
      <c r="D661" s="49">
        <v>0</v>
      </c>
      <c r="E661" s="354" t="s">
        <v>3494</v>
      </c>
      <c r="F661" s="354" t="s">
        <v>3498</v>
      </c>
      <c r="G661" s="355" t="s">
        <v>3499</v>
      </c>
      <c r="H661" s="355" t="s">
        <v>3495</v>
      </c>
      <c r="I661" s="355" t="s">
        <v>3495</v>
      </c>
      <c r="J661" s="355" t="s">
        <v>3495</v>
      </c>
      <c r="K661" s="355" t="s">
        <v>3495</v>
      </c>
      <c r="L661" s="355" t="s">
        <v>3495</v>
      </c>
      <c r="M661" s="355" t="s">
        <v>3495</v>
      </c>
      <c r="N661" s="355" t="s">
        <v>3495</v>
      </c>
      <c r="O661" s="355" t="s">
        <v>3495</v>
      </c>
      <c r="P661" s="355" t="s">
        <v>3495</v>
      </c>
      <c r="Q661" s="355" t="s">
        <v>3496</v>
      </c>
      <c r="R661" s="355" t="s">
        <v>3496</v>
      </c>
      <c r="S661" s="355" t="s">
        <v>3496</v>
      </c>
      <c r="T661" s="266">
        <v>0</v>
      </c>
      <c r="U661" s="266" t="s">
        <v>3497</v>
      </c>
    </row>
    <row r="662" spans="1:21" x14ac:dyDescent="0.25">
      <c r="A662" s="49">
        <v>34764001</v>
      </c>
      <c r="B662" s="49" t="s">
        <v>722</v>
      </c>
      <c r="C662" s="49">
        <v>0</v>
      </c>
      <c r="D662" s="49">
        <v>0</v>
      </c>
      <c r="E662" s="354" t="s">
        <v>3494</v>
      </c>
      <c r="F662" s="354" t="s">
        <v>3498</v>
      </c>
      <c r="G662" s="355" t="s">
        <v>3499</v>
      </c>
      <c r="H662" s="355" t="s">
        <v>3495</v>
      </c>
      <c r="I662" s="355" t="s">
        <v>3495</v>
      </c>
      <c r="J662" s="355" t="s">
        <v>3495</v>
      </c>
      <c r="K662" s="355" t="s">
        <v>3495</v>
      </c>
      <c r="L662" s="355" t="s">
        <v>3495</v>
      </c>
      <c r="M662" s="355" t="s">
        <v>3495</v>
      </c>
      <c r="N662" s="355" t="s">
        <v>3495</v>
      </c>
      <c r="O662" s="355" t="s">
        <v>3495</v>
      </c>
      <c r="P662" s="355" t="s">
        <v>3495</v>
      </c>
      <c r="Q662" s="355" t="s">
        <v>3496</v>
      </c>
      <c r="R662" s="355" t="s">
        <v>3496</v>
      </c>
      <c r="S662" s="355" t="s">
        <v>3496</v>
      </c>
      <c r="T662" s="266">
        <v>0</v>
      </c>
      <c r="U662" s="266" t="s">
        <v>3497</v>
      </c>
    </row>
    <row r="663" spans="1:21" x14ac:dyDescent="0.25">
      <c r="A663" s="49">
        <v>34764002</v>
      </c>
      <c r="B663" s="49" t="s">
        <v>722</v>
      </c>
      <c r="C663" s="49">
        <v>0</v>
      </c>
      <c r="D663" s="49">
        <v>0</v>
      </c>
      <c r="E663" s="354" t="s">
        <v>3494</v>
      </c>
      <c r="F663" s="354" t="s">
        <v>3498</v>
      </c>
      <c r="G663" s="355" t="s">
        <v>3499</v>
      </c>
      <c r="H663" s="355" t="s">
        <v>3495</v>
      </c>
      <c r="I663" s="355" t="s">
        <v>3495</v>
      </c>
      <c r="J663" s="355" t="s">
        <v>3495</v>
      </c>
      <c r="K663" s="355" t="s">
        <v>3495</v>
      </c>
      <c r="L663" s="355" t="s">
        <v>3495</v>
      </c>
      <c r="M663" s="355" t="s">
        <v>3495</v>
      </c>
      <c r="N663" s="355" t="s">
        <v>3495</v>
      </c>
      <c r="O663" s="355" t="s">
        <v>3495</v>
      </c>
      <c r="P663" s="355" t="s">
        <v>3495</v>
      </c>
      <c r="Q663" s="355" t="s">
        <v>3496</v>
      </c>
      <c r="R663" s="355" t="s">
        <v>3496</v>
      </c>
      <c r="S663" s="355" t="s">
        <v>3496</v>
      </c>
      <c r="T663" s="266">
        <v>0</v>
      </c>
      <c r="U663" s="266" t="s">
        <v>3497</v>
      </c>
    </row>
    <row r="664" spans="1:21" x14ac:dyDescent="0.25">
      <c r="A664" s="49">
        <v>34765</v>
      </c>
      <c r="B664" s="49" t="s">
        <v>723</v>
      </c>
      <c r="C664" s="49">
        <v>0</v>
      </c>
      <c r="D664" s="49">
        <v>0</v>
      </c>
      <c r="E664" s="354" t="s">
        <v>3494</v>
      </c>
      <c r="F664" s="354" t="s">
        <v>3498</v>
      </c>
      <c r="G664" s="355" t="s">
        <v>3499</v>
      </c>
      <c r="H664" s="355" t="s">
        <v>3495</v>
      </c>
      <c r="I664" s="355" t="s">
        <v>3495</v>
      </c>
      <c r="J664" s="355" t="s">
        <v>3495</v>
      </c>
      <c r="K664" s="355" t="s">
        <v>3495</v>
      </c>
      <c r="L664" s="355" t="s">
        <v>3495</v>
      </c>
      <c r="M664" s="355" t="s">
        <v>3495</v>
      </c>
      <c r="N664" s="355" t="s">
        <v>3495</v>
      </c>
      <c r="O664" s="355" t="s">
        <v>3495</v>
      </c>
      <c r="P664" s="355" t="s">
        <v>3495</v>
      </c>
      <c r="Q664" s="355" t="s">
        <v>3496</v>
      </c>
      <c r="R664" s="355" t="s">
        <v>3496</v>
      </c>
      <c r="S664" s="355" t="s">
        <v>3496</v>
      </c>
      <c r="T664" s="266">
        <v>0</v>
      </c>
      <c r="U664" s="266" t="s">
        <v>3497</v>
      </c>
    </row>
    <row r="665" spans="1:21" x14ac:dyDescent="0.25">
      <c r="A665" s="49">
        <v>34766</v>
      </c>
      <c r="B665" s="49" t="s">
        <v>724</v>
      </c>
      <c r="C665" s="49">
        <v>0</v>
      </c>
      <c r="D665" s="49">
        <v>0</v>
      </c>
      <c r="E665" s="354" t="s">
        <v>3494</v>
      </c>
      <c r="F665" s="354" t="s">
        <v>3498</v>
      </c>
      <c r="G665" s="355" t="s">
        <v>3499</v>
      </c>
      <c r="H665" s="355" t="s">
        <v>3495</v>
      </c>
      <c r="I665" s="355" t="s">
        <v>3495</v>
      </c>
      <c r="J665" s="355" t="s">
        <v>3495</v>
      </c>
      <c r="K665" s="355" t="s">
        <v>3495</v>
      </c>
      <c r="L665" s="355" t="s">
        <v>3495</v>
      </c>
      <c r="M665" s="355" t="s">
        <v>3495</v>
      </c>
      <c r="N665" s="355" t="s">
        <v>3495</v>
      </c>
      <c r="O665" s="355" t="s">
        <v>3495</v>
      </c>
      <c r="P665" s="355" t="s">
        <v>3495</v>
      </c>
      <c r="Q665" s="355" t="s">
        <v>3496</v>
      </c>
      <c r="R665" s="355" t="s">
        <v>3496</v>
      </c>
      <c r="S665" s="355" t="s">
        <v>3496</v>
      </c>
      <c r="T665" s="266">
        <v>0</v>
      </c>
      <c r="U665" s="266" t="s">
        <v>3497</v>
      </c>
    </row>
    <row r="666" spans="1:21" x14ac:dyDescent="0.25">
      <c r="A666" s="49">
        <v>34766001</v>
      </c>
      <c r="B666" s="49" t="s">
        <v>724</v>
      </c>
      <c r="C666" s="49">
        <v>0</v>
      </c>
      <c r="D666" s="49">
        <v>0</v>
      </c>
      <c r="E666" s="354" t="s">
        <v>3494</v>
      </c>
      <c r="F666" s="354" t="s">
        <v>3498</v>
      </c>
      <c r="G666" s="355" t="s">
        <v>3499</v>
      </c>
      <c r="H666" s="355" t="s">
        <v>3495</v>
      </c>
      <c r="I666" s="355" t="s">
        <v>3495</v>
      </c>
      <c r="J666" s="355" t="s">
        <v>3495</v>
      </c>
      <c r="K666" s="355" t="s">
        <v>3495</v>
      </c>
      <c r="L666" s="355" t="s">
        <v>3495</v>
      </c>
      <c r="M666" s="355" t="s">
        <v>3495</v>
      </c>
      <c r="N666" s="355" t="s">
        <v>3495</v>
      </c>
      <c r="O666" s="355" t="s">
        <v>3495</v>
      </c>
      <c r="P666" s="355" t="s">
        <v>3495</v>
      </c>
      <c r="Q666" s="355" t="s">
        <v>3496</v>
      </c>
      <c r="R666" s="355" t="s">
        <v>3496</v>
      </c>
      <c r="S666" s="355" t="s">
        <v>3496</v>
      </c>
      <c r="T666" s="266">
        <v>0</v>
      </c>
      <c r="U666" s="266" t="s">
        <v>3497</v>
      </c>
    </row>
    <row r="667" spans="1:21" x14ac:dyDescent="0.25">
      <c r="A667" s="49">
        <v>34766002</v>
      </c>
      <c r="B667" s="49" t="s">
        <v>724</v>
      </c>
      <c r="C667" s="49">
        <v>0</v>
      </c>
      <c r="D667" s="49">
        <v>0</v>
      </c>
      <c r="E667" s="354" t="s">
        <v>3494</v>
      </c>
      <c r="F667" s="354" t="s">
        <v>3498</v>
      </c>
      <c r="G667" s="355" t="s">
        <v>3499</v>
      </c>
      <c r="H667" s="355" t="s">
        <v>3495</v>
      </c>
      <c r="I667" s="355" t="s">
        <v>3495</v>
      </c>
      <c r="J667" s="355" t="s">
        <v>3495</v>
      </c>
      <c r="K667" s="355" t="s">
        <v>3495</v>
      </c>
      <c r="L667" s="355" t="s">
        <v>3495</v>
      </c>
      <c r="M667" s="355" t="s">
        <v>3495</v>
      </c>
      <c r="N667" s="355" t="s">
        <v>3495</v>
      </c>
      <c r="O667" s="355" t="s">
        <v>3495</v>
      </c>
      <c r="P667" s="355" t="s">
        <v>3495</v>
      </c>
      <c r="Q667" s="355" t="s">
        <v>3496</v>
      </c>
      <c r="R667" s="355" t="s">
        <v>3496</v>
      </c>
      <c r="S667" s="355" t="s">
        <v>3496</v>
      </c>
      <c r="T667" s="266">
        <v>0</v>
      </c>
      <c r="U667" s="266" t="s">
        <v>3497</v>
      </c>
    </row>
    <row r="668" spans="1:21" x14ac:dyDescent="0.25">
      <c r="A668" s="49">
        <v>34769</v>
      </c>
      <c r="B668" s="49" t="s">
        <v>725</v>
      </c>
      <c r="C668" s="49">
        <v>0</v>
      </c>
      <c r="D668" s="49">
        <v>0</v>
      </c>
      <c r="E668" s="354" t="s">
        <v>3494</v>
      </c>
      <c r="F668" s="354" t="s">
        <v>3498</v>
      </c>
      <c r="G668" s="355" t="s">
        <v>3499</v>
      </c>
      <c r="H668" s="355" t="s">
        <v>3495</v>
      </c>
      <c r="I668" s="355" t="s">
        <v>3495</v>
      </c>
      <c r="J668" s="355" t="s">
        <v>3495</v>
      </c>
      <c r="K668" s="355" t="s">
        <v>3495</v>
      </c>
      <c r="L668" s="355" t="s">
        <v>3495</v>
      </c>
      <c r="M668" s="355" t="s">
        <v>3495</v>
      </c>
      <c r="N668" s="355" t="s">
        <v>3495</v>
      </c>
      <c r="O668" s="355" t="s">
        <v>3495</v>
      </c>
      <c r="P668" s="355" t="s">
        <v>3495</v>
      </c>
      <c r="Q668" s="355" t="s">
        <v>3496</v>
      </c>
      <c r="R668" s="355" t="s">
        <v>3496</v>
      </c>
      <c r="S668" s="355" t="s">
        <v>3496</v>
      </c>
      <c r="T668" s="266">
        <v>0</v>
      </c>
      <c r="U668" s="266" t="s">
        <v>3497</v>
      </c>
    </row>
    <row r="669" spans="1:21" x14ac:dyDescent="0.25">
      <c r="A669" s="49">
        <v>34769001</v>
      </c>
      <c r="B669" s="49" t="s">
        <v>726</v>
      </c>
      <c r="C669" s="49">
        <v>0</v>
      </c>
      <c r="D669" s="49">
        <v>0</v>
      </c>
      <c r="E669" s="354" t="s">
        <v>3494</v>
      </c>
      <c r="F669" s="354" t="s">
        <v>3498</v>
      </c>
      <c r="G669" s="355" t="s">
        <v>3499</v>
      </c>
      <c r="H669" s="355" t="s">
        <v>3495</v>
      </c>
      <c r="I669" s="355" t="s">
        <v>3495</v>
      </c>
      <c r="J669" s="355" t="s">
        <v>3495</v>
      </c>
      <c r="K669" s="355" t="s">
        <v>3495</v>
      </c>
      <c r="L669" s="355" t="s">
        <v>3495</v>
      </c>
      <c r="M669" s="355" t="s">
        <v>3495</v>
      </c>
      <c r="N669" s="355" t="s">
        <v>3495</v>
      </c>
      <c r="O669" s="355" t="s">
        <v>3495</v>
      </c>
      <c r="P669" s="355" t="s">
        <v>3495</v>
      </c>
      <c r="Q669" s="355" t="s">
        <v>3496</v>
      </c>
      <c r="R669" s="355" t="s">
        <v>3496</v>
      </c>
      <c r="S669" s="355" t="s">
        <v>3496</v>
      </c>
      <c r="T669" s="266">
        <v>0</v>
      </c>
      <c r="U669" s="266" t="s">
        <v>3497</v>
      </c>
    </row>
    <row r="670" spans="1:21" x14ac:dyDescent="0.25">
      <c r="A670" s="49">
        <v>34769002</v>
      </c>
      <c r="B670" s="49" t="s">
        <v>726</v>
      </c>
      <c r="C670" s="49">
        <v>0</v>
      </c>
      <c r="D670" s="49">
        <v>0</v>
      </c>
      <c r="E670" s="354" t="s">
        <v>3494</v>
      </c>
      <c r="F670" s="354" t="s">
        <v>3498</v>
      </c>
      <c r="G670" s="355" t="s">
        <v>3499</v>
      </c>
      <c r="H670" s="355" t="s">
        <v>3495</v>
      </c>
      <c r="I670" s="355" t="s">
        <v>3495</v>
      </c>
      <c r="J670" s="355" t="s">
        <v>3495</v>
      </c>
      <c r="K670" s="355" t="s">
        <v>3495</v>
      </c>
      <c r="L670" s="355" t="s">
        <v>3495</v>
      </c>
      <c r="M670" s="355" t="s">
        <v>3495</v>
      </c>
      <c r="N670" s="355" t="s">
        <v>3495</v>
      </c>
      <c r="O670" s="355" t="s">
        <v>3495</v>
      </c>
      <c r="P670" s="355" t="s">
        <v>3495</v>
      </c>
      <c r="Q670" s="355" t="s">
        <v>3496</v>
      </c>
      <c r="R670" s="355" t="s">
        <v>3496</v>
      </c>
      <c r="S670" s="355" t="s">
        <v>3496</v>
      </c>
      <c r="T670" s="266">
        <v>0</v>
      </c>
      <c r="U670" s="266" t="s">
        <v>3497</v>
      </c>
    </row>
    <row r="671" spans="1:21" x14ac:dyDescent="0.25">
      <c r="A671" s="49">
        <v>34817001</v>
      </c>
      <c r="B671" s="49" t="s">
        <v>727</v>
      </c>
      <c r="C671" s="49">
        <v>0</v>
      </c>
      <c r="D671" s="49">
        <v>0</v>
      </c>
      <c r="E671" s="354" t="s">
        <v>3494</v>
      </c>
      <c r="F671" s="354" t="s">
        <v>3498</v>
      </c>
      <c r="G671" s="355" t="s">
        <v>3499</v>
      </c>
      <c r="H671" s="355" t="s">
        <v>3495</v>
      </c>
      <c r="I671" s="355" t="s">
        <v>3495</v>
      </c>
      <c r="J671" s="355" t="s">
        <v>3495</v>
      </c>
      <c r="K671" s="355" t="s">
        <v>3495</v>
      </c>
      <c r="L671" s="355" t="s">
        <v>3495</v>
      </c>
      <c r="M671" s="355" t="s">
        <v>3495</v>
      </c>
      <c r="N671" s="355" t="s">
        <v>3495</v>
      </c>
      <c r="O671" s="355" t="s">
        <v>3495</v>
      </c>
      <c r="P671" s="355" t="s">
        <v>3495</v>
      </c>
      <c r="Q671" s="355" t="s">
        <v>3496</v>
      </c>
      <c r="R671" s="355" t="s">
        <v>3496</v>
      </c>
      <c r="S671" s="355" t="s">
        <v>3496</v>
      </c>
      <c r="T671" s="266">
        <v>0</v>
      </c>
      <c r="U671" s="266" t="s">
        <v>3497</v>
      </c>
    </row>
    <row r="672" spans="1:21" x14ac:dyDescent="0.25">
      <c r="A672" s="49">
        <v>34830</v>
      </c>
      <c r="B672" s="49" t="s">
        <v>728</v>
      </c>
      <c r="C672" s="49">
        <v>0</v>
      </c>
      <c r="D672" s="49">
        <v>0</v>
      </c>
      <c r="E672" s="354" t="s">
        <v>3494</v>
      </c>
      <c r="F672" s="354" t="s">
        <v>3498</v>
      </c>
      <c r="G672" s="355" t="s">
        <v>3499</v>
      </c>
      <c r="H672" s="355" t="s">
        <v>3495</v>
      </c>
      <c r="I672" s="355" t="s">
        <v>3495</v>
      </c>
      <c r="J672" s="355" t="s">
        <v>3495</v>
      </c>
      <c r="K672" s="355" t="s">
        <v>3495</v>
      </c>
      <c r="L672" s="355" t="s">
        <v>3495</v>
      </c>
      <c r="M672" s="355" t="s">
        <v>3495</v>
      </c>
      <c r="N672" s="355" t="s">
        <v>3495</v>
      </c>
      <c r="O672" s="355" t="s">
        <v>3495</v>
      </c>
      <c r="P672" s="355" t="s">
        <v>3495</v>
      </c>
      <c r="Q672" s="355" t="s">
        <v>3496</v>
      </c>
      <c r="R672" s="355" t="s">
        <v>3496</v>
      </c>
      <c r="S672" s="355" t="s">
        <v>3496</v>
      </c>
      <c r="T672" s="266">
        <v>0</v>
      </c>
      <c r="U672" s="266" t="s">
        <v>3497</v>
      </c>
    </row>
    <row r="673" spans="1:21" x14ac:dyDescent="0.25">
      <c r="A673" s="49">
        <v>34831001</v>
      </c>
      <c r="B673" s="49" t="s">
        <v>729</v>
      </c>
      <c r="C673" s="49">
        <v>0</v>
      </c>
      <c r="D673" s="49">
        <v>0</v>
      </c>
      <c r="E673" s="354" t="s">
        <v>3494</v>
      </c>
      <c r="F673" s="354" t="s">
        <v>3498</v>
      </c>
      <c r="G673" s="355" t="s">
        <v>3499</v>
      </c>
      <c r="H673" s="355" t="s">
        <v>3495</v>
      </c>
      <c r="I673" s="355" t="s">
        <v>3495</v>
      </c>
      <c r="J673" s="355" t="s">
        <v>3495</v>
      </c>
      <c r="K673" s="355" t="s">
        <v>3495</v>
      </c>
      <c r="L673" s="355" t="s">
        <v>3495</v>
      </c>
      <c r="M673" s="355" t="s">
        <v>3495</v>
      </c>
      <c r="N673" s="355" t="s">
        <v>3495</v>
      </c>
      <c r="O673" s="355" t="s">
        <v>3495</v>
      </c>
      <c r="P673" s="355" t="s">
        <v>3495</v>
      </c>
      <c r="Q673" s="355" t="s">
        <v>3496</v>
      </c>
      <c r="R673" s="355" t="s">
        <v>3496</v>
      </c>
      <c r="S673" s="355" t="s">
        <v>3496</v>
      </c>
      <c r="T673" s="266">
        <v>0</v>
      </c>
      <c r="U673" s="266" t="s">
        <v>3497</v>
      </c>
    </row>
    <row r="674" spans="1:21" x14ac:dyDescent="0.25">
      <c r="A674" s="49">
        <v>34875</v>
      </c>
      <c r="B674" s="49" t="s">
        <v>730</v>
      </c>
      <c r="C674" s="49">
        <v>0</v>
      </c>
      <c r="D674" s="49">
        <v>0</v>
      </c>
      <c r="E674" s="354" t="s">
        <v>3494</v>
      </c>
      <c r="F674" s="354" t="s">
        <v>3498</v>
      </c>
      <c r="G674" s="355" t="s">
        <v>3499</v>
      </c>
      <c r="H674" s="355" t="s">
        <v>3495</v>
      </c>
      <c r="I674" s="355" t="s">
        <v>3495</v>
      </c>
      <c r="J674" s="355" t="s">
        <v>3495</v>
      </c>
      <c r="K674" s="355" t="s">
        <v>3495</v>
      </c>
      <c r="L674" s="355" t="s">
        <v>3495</v>
      </c>
      <c r="M674" s="355" t="s">
        <v>3495</v>
      </c>
      <c r="N674" s="355" t="s">
        <v>3495</v>
      </c>
      <c r="O674" s="355" t="s">
        <v>3495</v>
      </c>
      <c r="P674" s="355" t="s">
        <v>3495</v>
      </c>
      <c r="Q674" s="355" t="s">
        <v>3496</v>
      </c>
      <c r="R674" s="355" t="s">
        <v>3496</v>
      </c>
      <c r="S674" s="355" t="s">
        <v>3496</v>
      </c>
      <c r="T674" s="266">
        <v>0</v>
      </c>
      <c r="U674" s="266" t="s">
        <v>3497</v>
      </c>
    </row>
    <row r="675" spans="1:21" x14ac:dyDescent="0.25">
      <c r="A675" s="49">
        <v>34876</v>
      </c>
      <c r="B675" s="49" t="s">
        <v>731</v>
      </c>
      <c r="C675" s="49">
        <v>0</v>
      </c>
      <c r="D675" s="49">
        <v>0</v>
      </c>
      <c r="E675" s="354" t="s">
        <v>3494</v>
      </c>
      <c r="F675" s="354" t="s">
        <v>3498</v>
      </c>
      <c r="G675" s="355" t="s">
        <v>3499</v>
      </c>
      <c r="H675" s="355" t="s">
        <v>3495</v>
      </c>
      <c r="I675" s="355" t="s">
        <v>3495</v>
      </c>
      <c r="J675" s="355" t="s">
        <v>3495</v>
      </c>
      <c r="K675" s="355" t="s">
        <v>3495</v>
      </c>
      <c r="L675" s="355" t="s">
        <v>3495</v>
      </c>
      <c r="M675" s="355" t="s">
        <v>3495</v>
      </c>
      <c r="N675" s="355" t="s">
        <v>3495</v>
      </c>
      <c r="O675" s="355" t="s">
        <v>3495</v>
      </c>
      <c r="P675" s="355" t="s">
        <v>3495</v>
      </c>
      <c r="Q675" s="355" t="s">
        <v>3496</v>
      </c>
      <c r="R675" s="355" t="s">
        <v>3496</v>
      </c>
      <c r="S675" s="355" t="s">
        <v>3496</v>
      </c>
      <c r="T675" s="266">
        <v>0</v>
      </c>
      <c r="U675" s="266" t="s">
        <v>3497</v>
      </c>
    </row>
    <row r="676" spans="1:21" x14ac:dyDescent="0.25">
      <c r="A676" s="49">
        <v>34878</v>
      </c>
      <c r="B676" s="49" t="s">
        <v>732</v>
      </c>
      <c r="C676" s="49">
        <v>0</v>
      </c>
      <c r="D676" s="49">
        <v>0</v>
      </c>
      <c r="E676" s="354" t="s">
        <v>3494</v>
      </c>
      <c r="F676" s="354" t="s">
        <v>3498</v>
      </c>
      <c r="G676" s="355" t="s">
        <v>3499</v>
      </c>
      <c r="H676" s="355" t="s">
        <v>3495</v>
      </c>
      <c r="I676" s="355" t="s">
        <v>3495</v>
      </c>
      <c r="J676" s="355" t="s">
        <v>3495</v>
      </c>
      <c r="K676" s="355" t="s">
        <v>3495</v>
      </c>
      <c r="L676" s="355" t="s">
        <v>3495</v>
      </c>
      <c r="M676" s="355" t="s">
        <v>3495</v>
      </c>
      <c r="N676" s="355" t="s">
        <v>3495</v>
      </c>
      <c r="O676" s="355" t="s">
        <v>3495</v>
      </c>
      <c r="P676" s="355" t="s">
        <v>3495</v>
      </c>
      <c r="Q676" s="355" t="s">
        <v>3496</v>
      </c>
      <c r="R676" s="355" t="s">
        <v>3496</v>
      </c>
      <c r="S676" s="355" t="s">
        <v>3496</v>
      </c>
      <c r="T676" s="266">
        <v>0</v>
      </c>
      <c r="U676" s="266" t="s">
        <v>3497</v>
      </c>
    </row>
    <row r="677" spans="1:21" x14ac:dyDescent="0.25">
      <c r="A677" s="49">
        <v>34884</v>
      </c>
      <c r="B677" s="49" t="s">
        <v>733</v>
      </c>
      <c r="C677" s="49">
        <v>0</v>
      </c>
      <c r="D677" s="49">
        <v>0</v>
      </c>
      <c r="E677" s="354" t="s">
        <v>3494</v>
      </c>
      <c r="F677" s="354" t="s">
        <v>3498</v>
      </c>
      <c r="G677" s="355" t="s">
        <v>3499</v>
      </c>
      <c r="H677" s="355" t="s">
        <v>3495</v>
      </c>
      <c r="I677" s="355" t="s">
        <v>3495</v>
      </c>
      <c r="J677" s="355" t="s">
        <v>3495</v>
      </c>
      <c r="K677" s="355" t="s">
        <v>3495</v>
      </c>
      <c r="L677" s="355" t="s">
        <v>3495</v>
      </c>
      <c r="M677" s="355" t="s">
        <v>3495</v>
      </c>
      <c r="N677" s="355" t="s">
        <v>3495</v>
      </c>
      <c r="O677" s="355" t="s">
        <v>3495</v>
      </c>
      <c r="P677" s="355" t="s">
        <v>3495</v>
      </c>
      <c r="Q677" s="355" t="s">
        <v>3496</v>
      </c>
      <c r="R677" s="355" t="s">
        <v>3496</v>
      </c>
      <c r="S677" s="355" t="s">
        <v>3496</v>
      </c>
      <c r="T677" s="266">
        <v>0</v>
      </c>
      <c r="U677" s="266" t="s">
        <v>3497</v>
      </c>
    </row>
    <row r="678" spans="1:21" x14ac:dyDescent="0.25">
      <c r="A678" s="49">
        <v>34885</v>
      </c>
      <c r="B678" s="49" t="s">
        <v>734</v>
      </c>
      <c r="C678" s="49">
        <v>0</v>
      </c>
      <c r="D678" s="49">
        <v>0</v>
      </c>
      <c r="E678" s="354" t="s">
        <v>3494</v>
      </c>
      <c r="F678" s="354" t="s">
        <v>3498</v>
      </c>
      <c r="G678" s="355" t="s">
        <v>3499</v>
      </c>
      <c r="H678" s="355" t="s">
        <v>3495</v>
      </c>
      <c r="I678" s="355" t="s">
        <v>3495</v>
      </c>
      <c r="J678" s="355" t="s">
        <v>3495</v>
      </c>
      <c r="K678" s="355" t="s">
        <v>3495</v>
      </c>
      <c r="L678" s="355" t="s">
        <v>3495</v>
      </c>
      <c r="M678" s="355" t="s">
        <v>3495</v>
      </c>
      <c r="N678" s="355" t="s">
        <v>3495</v>
      </c>
      <c r="O678" s="355" t="s">
        <v>3495</v>
      </c>
      <c r="P678" s="355" t="s">
        <v>3495</v>
      </c>
      <c r="Q678" s="355" t="s">
        <v>3496</v>
      </c>
      <c r="R678" s="355" t="s">
        <v>3496</v>
      </c>
      <c r="S678" s="355" t="s">
        <v>3496</v>
      </c>
      <c r="T678" s="266">
        <v>0</v>
      </c>
      <c r="U678" s="266" t="s">
        <v>3497</v>
      </c>
    </row>
    <row r="679" spans="1:21" x14ac:dyDescent="0.25">
      <c r="A679" s="49">
        <v>34886</v>
      </c>
      <c r="B679" s="49" t="s">
        <v>735</v>
      </c>
      <c r="C679" s="49">
        <v>0</v>
      </c>
      <c r="D679" s="49">
        <v>0</v>
      </c>
      <c r="E679" s="354" t="s">
        <v>3494</v>
      </c>
      <c r="F679" s="354" t="s">
        <v>3498</v>
      </c>
      <c r="G679" s="355" t="s">
        <v>3499</v>
      </c>
      <c r="H679" s="355" t="s">
        <v>3495</v>
      </c>
      <c r="I679" s="355" t="s">
        <v>3495</v>
      </c>
      <c r="J679" s="355" t="s">
        <v>3495</v>
      </c>
      <c r="K679" s="355" t="s">
        <v>3495</v>
      </c>
      <c r="L679" s="355" t="s">
        <v>3495</v>
      </c>
      <c r="M679" s="355" t="s">
        <v>3495</v>
      </c>
      <c r="N679" s="355" t="s">
        <v>3495</v>
      </c>
      <c r="O679" s="355" t="s">
        <v>3495</v>
      </c>
      <c r="P679" s="355" t="s">
        <v>3495</v>
      </c>
      <c r="Q679" s="355" t="s">
        <v>3496</v>
      </c>
      <c r="R679" s="355" t="s">
        <v>3496</v>
      </c>
      <c r="S679" s="355" t="s">
        <v>3496</v>
      </c>
      <c r="T679" s="266">
        <v>0</v>
      </c>
      <c r="U679" s="266" t="s">
        <v>3497</v>
      </c>
    </row>
    <row r="680" spans="1:21" x14ac:dyDescent="0.25">
      <c r="A680" s="49">
        <v>34887</v>
      </c>
      <c r="B680" s="49" t="s">
        <v>736</v>
      </c>
      <c r="C680" s="49">
        <v>0</v>
      </c>
      <c r="D680" s="49">
        <v>0</v>
      </c>
      <c r="E680" s="354" t="s">
        <v>3494</v>
      </c>
      <c r="F680" s="354" t="s">
        <v>3498</v>
      </c>
      <c r="G680" s="355" t="s">
        <v>3499</v>
      </c>
      <c r="H680" s="355" t="s">
        <v>3495</v>
      </c>
      <c r="I680" s="355" t="s">
        <v>3495</v>
      </c>
      <c r="J680" s="355" t="s">
        <v>3495</v>
      </c>
      <c r="K680" s="355" t="s">
        <v>3495</v>
      </c>
      <c r="L680" s="355" t="s">
        <v>3495</v>
      </c>
      <c r="M680" s="355" t="s">
        <v>3495</v>
      </c>
      <c r="N680" s="355" t="s">
        <v>3495</v>
      </c>
      <c r="O680" s="355" t="s">
        <v>3495</v>
      </c>
      <c r="P680" s="355" t="s">
        <v>3495</v>
      </c>
      <c r="Q680" s="355" t="s">
        <v>3496</v>
      </c>
      <c r="R680" s="355" t="s">
        <v>3496</v>
      </c>
      <c r="S680" s="355" t="s">
        <v>3496</v>
      </c>
      <c r="T680" s="266">
        <v>0</v>
      </c>
      <c r="U680" s="266" t="s">
        <v>3497</v>
      </c>
    </row>
    <row r="681" spans="1:21" x14ac:dyDescent="0.25">
      <c r="A681" s="49">
        <v>34888</v>
      </c>
      <c r="B681" s="49" t="s">
        <v>737</v>
      </c>
      <c r="C681" s="49">
        <v>0</v>
      </c>
      <c r="D681" s="49">
        <v>0</v>
      </c>
      <c r="E681" s="354" t="s">
        <v>3494</v>
      </c>
      <c r="F681" s="354" t="s">
        <v>3498</v>
      </c>
      <c r="G681" s="355" t="s">
        <v>3499</v>
      </c>
      <c r="H681" s="355" t="s">
        <v>3495</v>
      </c>
      <c r="I681" s="355" t="s">
        <v>3495</v>
      </c>
      <c r="J681" s="355" t="s">
        <v>3495</v>
      </c>
      <c r="K681" s="355" t="s">
        <v>3495</v>
      </c>
      <c r="L681" s="355" t="s">
        <v>3495</v>
      </c>
      <c r="M681" s="355" t="s">
        <v>3495</v>
      </c>
      <c r="N681" s="355" t="s">
        <v>3495</v>
      </c>
      <c r="O681" s="355" t="s">
        <v>3495</v>
      </c>
      <c r="P681" s="355" t="s">
        <v>3495</v>
      </c>
      <c r="Q681" s="355" t="s">
        <v>3496</v>
      </c>
      <c r="R681" s="355" t="s">
        <v>3496</v>
      </c>
      <c r="S681" s="355" t="s">
        <v>3496</v>
      </c>
      <c r="T681" s="266">
        <v>0</v>
      </c>
      <c r="U681" s="266" t="s">
        <v>3497</v>
      </c>
    </row>
    <row r="682" spans="1:21" x14ac:dyDescent="0.25">
      <c r="A682" s="49">
        <v>34894</v>
      </c>
      <c r="B682" s="49" t="s">
        <v>738</v>
      </c>
      <c r="C682" s="49">
        <v>0</v>
      </c>
      <c r="D682" s="49">
        <v>0</v>
      </c>
      <c r="E682" s="354" t="s">
        <v>3494</v>
      </c>
      <c r="F682" s="354" t="s">
        <v>3498</v>
      </c>
      <c r="G682" s="355" t="s">
        <v>3499</v>
      </c>
      <c r="H682" s="355" t="s">
        <v>3495</v>
      </c>
      <c r="I682" s="355" t="s">
        <v>3495</v>
      </c>
      <c r="J682" s="355" t="s">
        <v>3495</v>
      </c>
      <c r="K682" s="355" t="s">
        <v>3495</v>
      </c>
      <c r="L682" s="355" t="s">
        <v>3495</v>
      </c>
      <c r="M682" s="355" t="s">
        <v>3495</v>
      </c>
      <c r="N682" s="355" t="s">
        <v>3495</v>
      </c>
      <c r="O682" s="355" t="s">
        <v>3495</v>
      </c>
      <c r="P682" s="355" t="s">
        <v>3495</v>
      </c>
      <c r="Q682" s="355" t="s">
        <v>3496</v>
      </c>
      <c r="R682" s="355" t="s">
        <v>3496</v>
      </c>
      <c r="S682" s="355" t="s">
        <v>3496</v>
      </c>
      <c r="T682" s="266">
        <v>0</v>
      </c>
      <c r="U682" s="266" t="s">
        <v>3497</v>
      </c>
    </row>
    <row r="683" spans="1:21" x14ac:dyDescent="0.25">
      <c r="A683" s="49">
        <v>34919</v>
      </c>
      <c r="B683" s="49" t="s">
        <v>739</v>
      </c>
      <c r="C683" s="49">
        <v>0</v>
      </c>
      <c r="D683" s="49">
        <v>0</v>
      </c>
      <c r="E683" s="354" t="s">
        <v>3494</v>
      </c>
      <c r="F683" s="354" t="s">
        <v>3498</v>
      </c>
      <c r="G683" s="355" t="s">
        <v>3499</v>
      </c>
      <c r="H683" s="355" t="s">
        <v>3495</v>
      </c>
      <c r="I683" s="355" t="s">
        <v>3495</v>
      </c>
      <c r="J683" s="355" t="s">
        <v>3495</v>
      </c>
      <c r="K683" s="355" t="s">
        <v>3495</v>
      </c>
      <c r="L683" s="355" t="s">
        <v>3495</v>
      </c>
      <c r="M683" s="355" t="s">
        <v>3495</v>
      </c>
      <c r="N683" s="355" t="s">
        <v>3495</v>
      </c>
      <c r="O683" s="355" t="s">
        <v>3495</v>
      </c>
      <c r="P683" s="355" t="s">
        <v>3495</v>
      </c>
      <c r="Q683" s="355" t="s">
        <v>3496</v>
      </c>
      <c r="R683" s="355" t="s">
        <v>3496</v>
      </c>
      <c r="S683" s="355" t="s">
        <v>3496</v>
      </c>
      <c r="T683" s="266">
        <v>0</v>
      </c>
      <c r="U683" s="266" t="s">
        <v>3497</v>
      </c>
    </row>
    <row r="684" spans="1:21" x14ac:dyDescent="0.25">
      <c r="A684" s="49">
        <v>34927</v>
      </c>
      <c r="B684" s="49" t="s">
        <v>740</v>
      </c>
      <c r="C684" s="49">
        <v>0</v>
      </c>
      <c r="D684" s="49">
        <v>0</v>
      </c>
      <c r="E684" s="354" t="s">
        <v>3494</v>
      </c>
      <c r="F684" s="354" t="s">
        <v>3498</v>
      </c>
      <c r="G684" s="355" t="s">
        <v>3499</v>
      </c>
      <c r="H684" s="355" t="s">
        <v>3495</v>
      </c>
      <c r="I684" s="355" t="s">
        <v>3495</v>
      </c>
      <c r="J684" s="355" t="s">
        <v>3495</v>
      </c>
      <c r="K684" s="355" t="s">
        <v>3495</v>
      </c>
      <c r="L684" s="355" t="s">
        <v>3495</v>
      </c>
      <c r="M684" s="355" t="s">
        <v>3495</v>
      </c>
      <c r="N684" s="355" t="s">
        <v>3495</v>
      </c>
      <c r="O684" s="355" t="s">
        <v>3495</v>
      </c>
      <c r="P684" s="355" t="s">
        <v>3495</v>
      </c>
      <c r="Q684" s="355" t="s">
        <v>3496</v>
      </c>
      <c r="R684" s="355" t="s">
        <v>3496</v>
      </c>
      <c r="S684" s="355" t="s">
        <v>3496</v>
      </c>
      <c r="T684" s="266">
        <v>0</v>
      </c>
      <c r="U684" s="266" t="s">
        <v>3497</v>
      </c>
    </row>
    <row r="685" spans="1:21" x14ac:dyDescent="0.25">
      <c r="A685" s="49">
        <v>34942002</v>
      </c>
      <c r="B685" s="49" t="s">
        <v>741</v>
      </c>
      <c r="C685" s="49">
        <v>0</v>
      </c>
      <c r="D685" s="49">
        <v>0</v>
      </c>
      <c r="E685" s="354" t="s">
        <v>3494</v>
      </c>
      <c r="F685" s="354" t="s">
        <v>3498</v>
      </c>
      <c r="G685" s="355" t="s">
        <v>3499</v>
      </c>
      <c r="H685" s="355" t="s">
        <v>3495</v>
      </c>
      <c r="I685" s="355" t="s">
        <v>3495</v>
      </c>
      <c r="J685" s="355" t="s">
        <v>3495</v>
      </c>
      <c r="K685" s="355" t="s">
        <v>3495</v>
      </c>
      <c r="L685" s="355" t="s">
        <v>3495</v>
      </c>
      <c r="M685" s="355" t="s">
        <v>3495</v>
      </c>
      <c r="N685" s="355" t="s">
        <v>3495</v>
      </c>
      <c r="O685" s="355" t="s">
        <v>3495</v>
      </c>
      <c r="P685" s="355" t="s">
        <v>3495</v>
      </c>
      <c r="Q685" s="355" t="s">
        <v>3496</v>
      </c>
      <c r="R685" s="355" t="s">
        <v>3496</v>
      </c>
      <c r="S685" s="355" t="s">
        <v>3496</v>
      </c>
      <c r="T685" s="266">
        <v>0</v>
      </c>
      <c r="U685" s="266" t="s">
        <v>3497</v>
      </c>
    </row>
    <row r="686" spans="1:21" x14ac:dyDescent="0.25">
      <c r="A686" s="49">
        <v>34949</v>
      </c>
      <c r="B686" s="49" t="s">
        <v>742</v>
      </c>
      <c r="C686" s="49">
        <v>0</v>
      </c>
      <c r="D686" s="49">
        <v>0</v>
      </c>
      <c r="E686" s="354" t="s">
        <v>3494</v>
      </c>
      <c r="F686" s="354" t="s">
        <v>3498</v>
      </c>
      <c r="G686" s="355" t="s">
        <v>3499</v>
      </c>
      <c r="H686" s="355" t="s">
        <v>3495</v>
      </c>
      <c r="I686" s="355" t="s">
        <v>3495</v>
      </c>
      <c r="J686" s="355" t="s">
        <v>3495</v>
      </c>
      <c r="K686" s="355" t="s">
        <v>3495</v>
      </c>
      <c r="L686" s="355" t="s">
        <v>3495</v>
      </c>
      <c r="M686" s="355" t="s">
        <v>3495</v>
      </c>
      <c r="N686" s="355" t="s">
        <v>3495</v>
      </c>
      <c r="O686" s="355" t="s">
        <v>3495</v>
      </c>
      <c r="P686" s="355" t="s">
        <v>3495</v>
      </c>
      <c r="Q686" s="355" t="s">
        <v>3496</v>
      </c>
      <c r="R686" s="355" t="s">
        <v>3496</v>
      </c>
      <c r="S686" s="355" t="s">
        <v>3496</v>
      </c>
      <c r="T686" s="266">
        <v>0</v>
      </c>
      <c r="U686" s="266" t="s">
        <v>3497</v>
      </c>
    </row>
    <row r="687" spans="1:21" x14ac:dyDescent="0.25">
      <c r="A687" s="49">
        <v>34953</v>
      </c>
      <c r="B687" s="49" t="s">
        <v>743</v>
      </c>
      <c r="C687" s="49">
        <v>0</v>
      </c>
      <c r="D687" s="49">
        <v>0</v>
      </c>
      <c r="E687" s="354" t="s">
        <v>3494</v>
      </c>
      <c r="F687" s="354" t="s">
        <v>3498</v>
      </c>
      <c r="G687" s="355" t="s">
        <v>3499</v>
      </c>
      <c r="H687" s="355" t="s">
        <v>3495</v>
      </c>
      <c r="I687" s="355" t="s">
        <v>3495</v>
      </c>
      <c r="J687" s="355" t="s">
        <v>3495</v>
      </c>
      <c r="K687" s="355" t="s">
        <v>3495</v>
      </c>
      <c r="L687" s="355" t="s">
        <v>3495</v>
      </c>
      <c r="M687" s="355" t="s">
        <v>3495</v>
      </c>
      <c r="N687" s="355" t="s">
        <v>3495</v>
      </c>
      <c r="O687" s="355" t="s">
        <v>3495</v>
      </c>
      <c r="P687" s="355" t="s">
        <v>3495</v>
      </c>
      <c r="Q687" s="355" t="s">
        <v>3496</v>
      </c>
      <c r="R687" s="355" t="s">
        <v>3496</v>
      </c>
      <c r="S687" s="355" t="s">
        <v>3496</v>
      </c>
      <c r="T687" s="266">
        <v>0</v>
      </c>
      <c r="U687" s="266" t="s">
        <v>3497</v>
      </c>
    </row>
    <row r="688" spans="1:21" x14ac:dyDescent="0.25">
      <c r="A688" s="49">
        <v>34954</v>
      </c>
      <c r="B688" s="49" t="s">
        <v>744</v>
      </c>
      <c r="C688" s="49">
        <v>0</v>
      </c>
      <c r="D688" s="49">
        <v>0</v>
      </c>
      <c r="E688" s="354" t="s">
        <v>3494</v>
      </c>
      <c r="F688" s="354" t="s">
        <v>3498</v>
      </c>
      <c r="G688" s="355" t="s">
        <v>3499</v>
      </c>
      <c r="H688" s="355" t="s">
        <v>3495</v>
      </c>
      <c r="I688" s="355" t="s">
        <v>3495</v>
      </c>
      <c r="J688" s="355" t="s">
        <v>3495</v>
      </c>
      <c r="K688" s="355" t="s">
        <v>3495</v>
      </c>
      <c r="L688" s="355" t="s">
        <v>3495</v>
      </c>
      <c r="M688" s="355" t="s">
        <v>3495</v>
      </c>
      <c r="N688" s="355" t="s">
        <v>3495</v>
      </c>
      <c r="O688" s="355" t="s">
        <v>3495</v>
      </c>
      <c r="P688" s="355" t="s">
        <v>3495</v>
      </c>
      <c r="Q688" s="355" t="s">
        <v>3496</v>
      </c>
      <c r="R688" s="355" t="s">
        <v>3496</v>
      </c>
      <c r="S688" s="355" t="s">
        <v>3496</v>
      </c>
      <c r="T688" s="266">
        <v>0</v>
      </c>
      <c r="U688" s="266" t="s">
        <v>3497</v>
      </c>
    </row>
    <row r="689" spans="1:27" x14ac:dyDescent="0.25">
      <c r="A689" s="49">
        <v>34959</v>
      </c>
      <c r="B689" s="49" t="s">
        <v>745</v>
      </c>
      <c r="C689" s="49">
        <v>0</v>
      </c>
      <c r="D689" s="49">
        <v>0</v>
      </c>
      <c r="E689" s="354" t="s">
        <v>3494</v>
      </c>
      <c r="F689" s="354" t="s">
        <v>3498</v>
      </c>
      <c r="G689" s="355" t="s">
        <v>3499</v>
      </c>
      <c r="H689" s="355" t="s">
        <v>3495</v>
      </c>
      <c r="I689" s="355" t="s">
        <v>3495</v>
      </c>
      <c r="J689" s="355" t="s">
        <v>3495</v>
      </c>
      <c r="K689" s="355" t="s">
        <v>3495</v>
      </c>
      <c r="L689" s="355" t="s">
        <v>3495</v>
      </c>
      <c r="M689" s="355" t="s">
        <v>3495</v>
      </c>
      <c r="N689" s="355" t="s">
        <v>3495</v>
      </c>
      <c r="O689" s="355" t="s">
        <v>3495</v>
      </c>
      <c r="P689" s="355" t="s">
        <v>3495</v>
      </c>
      <c r="Q689" s="355" t="s">
        <v>3496</v>
      </c>
      <c r="R689" s="355" t="s">
        <v>3496</v>
      </c>
      <c r="S689" s="355" t="s">
        <v>3496</v>
      </c>
      <c r="T689" s="266">
        <v>0</v>
      </c>
      <c r="U689" s="266" t="s">
        <v>3497</v>
      </c>
    </row>
    <row r="690" spans="1:27" x14ac:dyDescent="0.25">
      <c r="A690" s="49">
        <v>34960</v>
      </c>
      <c r="B690" s="49" t="s">
        <v>746</v>
      </c>
      <c r="C690" s="49">
        <v>0</v>
      </c>
      <c r="D690" s="49">
        <v>0</v>
      </c>
      <c r="E690" s="354" t="s">
        <v>3494</v>
      </c>
      <c r="F690" s="354" t="s">
        <v>3498</v>
      </c>
      <c r="G690" s="355" t="s">
        <v>3499</v>
      </c>
      <c r="H690" s="355" t="s">
        <v>3495</v>
      </c>
      <c r="I690" s="355" t="s">
        <v>3495</v>
      </c>
      <c r="J690" s="355" t="s">
        <v>3495</v>
      </c>
      <c r="K690" s="355" t="s">
        <v>3495</v>
      </c>
      <c r="L690" s="355" t="s">
        <v>3495</v>
      </c>
      <c r="M690" s="355" t="s">
        <v>3495</v>
      </c>
      <c r="N690" s="355" t="s">
        <v>3495</v>
      </c>
      <c r="O690" s="355" t="s">
        <v>3495</v>
      </c>
      <c r="P690" s="355" t="s">
        <v>3495</v>
      </c>
      <c r="Q690" s="355" t="s">
        <v>3496</v>
      </c>
      <c r="R690" s="355" t="s">
        <v>3496</v>
      </c>
      <c r="S690" s="355" t="s">
        <v>3496</v>
      </c>
      <c r="T690" s="266">
        <v>0</v>
      </c>
      <c r="U690" s="266" t="s">
        <v>3497</v>
      </c>
    </row>
    <row r="691" spans="1:27" x14ac:dyDescent="0.25">
      <c r="A691" s="49">
        <v>34960001</v>
      </c>
      <c r="B691" s="49" t="s">
        <v>747</v>
      </c>
      <c r="C691" s="49">
        <v>0</v>
      </c>
      <c r="D691" s="49">
        <v>0</v>
      </c>
      <c r="E691" s="354" t="s">
        <v>3494</v>
      </c>
      <c r="F691" s="354" t="s">
        <v>3498</v>
      </c>
      <c r="G691" s="355" t="s">
        <v>3499</v>
      </c>
      <c r="H691" s="355" t="s">
        <v>3495</v>
      </c>
      <c r="I691" s="355" t="s">
        <v>3495</v>
      </c>
      <c r="J691" s="355" t="s">
        <v>3495</v>
      </c>
      <c r="K691" s="355" t="s">
        <v>3495</v>
      </c>
      <c r="L691" s="355" t="s">
        <v>3495</v>
      </c>
      <c r="M691" s="355" t="s">
        <v>3495</v>
      </c>
      <c r="N691" s="355" t="s">
        <v>3495</v>
      </c>
      <c r="O691" s="355" t="s">
        <v>3495</v>
      </c>
      <c r="P691" s="355" t="s">
        <v>3495</v>
      </c>
      <c r="Q691" s="355" t="s">
        <v>3496</v>
      </c>
      <c r="R691" s="355" t="s">
        <v>3496</v>
      </c>
      <c r="S691" s="355" t="s">
        <v>3496</v>
      </c>
      <c r="T691" s="266">
        <v>0</v>
      </c>
      <c r="U691" s="266" t="s">
        <v>3497</v>
      </c>
    </row>
    <row r="692" spans="1:27" x14ac:dyDescent="0.25">
      <c r="A692" s="49">
        <v>34960002</v>
      </c>
      <c r="B692" s="49" t="s">
        <v>748</v>
      </c>
      <c r="C692" s="49">
        <v>0</v>
      </c>
      <c r="D692" s="49">
        <v>0</v>
      </c>
      <c r="E692" s="354" t="s">
        <v>3494</v>
      </c>
      <c r="F692" s="354" t="s">
        <v>3498</v>
      </c>
      <c r="G692" s="355" t="s">
        <v>3499</v>
      </c>
      <c r="H692" s="355" t="s">
        <v>3495</v>
      </c>
      <c r="I692" s="355" t="s">
        <v>3495</v>
      </c>
      <c r="J692" s="355" t="s">
        <v>3495</v>
      </c>
      <c r="K692" s="355" t="s">
        <v>3495</v>
      </c>
      <c r="L692" s="355" t="s">
        <v>3495</v>
      </c>
      <c r="M692" s="355" t="s">
        <v>3495</v>
      </c>
      <c r="N692" s="355" t="s">
        <v>3495</v>
      </c>
      <c r="O692" s="355" t="s">
        <v>3495</v>
      </c>
      <c r="P692" s="355" t="s">
        <v>3495</v>
      </c>
      <c r="Q692" s="355" t="s">
        <v>3496</v>
      </c>
      <c r="R692" s="355" t="s">
        <v>3496</v>
      </c>
      <c r="S692" s="355" t="s">
        <v>3496</v>
      </c>
      <c r="T692" s="266">
        <v>0</v>
      </c>
      <c r="U692" s="266" t="s">
        <v>3497</v>
      </c>
    </row>
    <row r="693" spans="1:27" x14ac:dyDescent="0.25">
      <c r="A693" s="49">
        <v>34960003</v>
      </c>
      <c r="B693" s="49" t="s">
        <v>749</v>
      </c>
      <c r="C693" s="49">
        <v>0</v>
      </c>
      <c r="D693" s="49">
        <v>0</v>
      </c>
      <c r="E693" s="354" t="s">
        <v>3494</v>
      </c>
      <c r="F693" s="354" t="s">
        <v>3498</v>
      </c>
      <c r="G693" s="355" t="s">
        <v>3499</v>
      </c>
      <c r="H693" s="355" t="s">
        <v>3495</v>
      </c>
      <c r="I693" s="355" t="s">
        <v>3495</v>
      </c>
      <c r="J693" s="355" t="s">
        <v>3495</v>
      </c>
      <c r="K693" s="355" t="s">
        <v>3495</v>
      </c>
      <c r="L693" s="355" t="s">
        <v>3495</v>
      </c>
      <c r="M693" s="355" t="s">
        <v>3495</v>
      </c>
      <c r="N693" s="355" t="s">
        <v>3495</v>
      </c>
      <c r="O693" s="355" t="s">
        <v>3495</v>
      </c>
      <c r="P693" s="355" t="s">
        <v>3495</v>
      </c>
      <c r="Q693" s="355" t="s">
        <v>3496</v>
      </c>
      <c r="R693" s="355" t="s">
        <v>3496</v>
      </c>
      <c r="S693" s="355" t="s">
        <v>3496</v>
      </c>
      <c r="T693" s="266">
        <v>0</v>
      </c>
      <c r="U693" s="266" t="s">
        <v>3497</v>
      </c>
    </row>
    <row r="694" spans="1:27" x14ac:dyDescent="0.25">
      <c r="A694" s="49">
        <v>34998</v>
      </c>
      <c r="B694" s="49" t="s">
        <v>750</v>
      </c>
      <c r="C694" s="49">
        <v>0</v>
      </c>
      <c r="D694" s="49">
        <v>0</v>
      </c>
      <c r="E694" s="354" t="s">
        <v>3494</v>
      </c>
      <c r="F694" s="354" t="s">
        <v>3498</v>
      </c>
      <c r="G694" s="355" t="s">
        <v>3499</v>
      </c>
      <c r="H694" s="355" t="s">
        <v>3495</v>
      </c>
      <c r="I694" s="355" t="s">
        <v>3495</v>
      </c>
      <c r="J694" s="355" t="s">
        <v>3495</v>
      </c>
      <c r="K694" s="355" t="s">
        <v>3495</v>
      </c>
      <c r="L694" s="355" t="s">
        <v>3495</v>
      </c>
      <c r="M694" s="355" t="s">
        <v>3495</v>
      </c>
      <c r="N694" s="355" t="s">
        <v>3495</v>
      </c>
      <c r="O694" s="355" t="s">
        <v>3495</v>
      </c>
      <c r="P694" s="355" t="s">
        <v>3495</v>
      </c>
      <c r="Q694" s="355" t="s">
        <v>3496</v>
      </c>
      <c r="R694" s="355" t="s">
        <v>3496</v>
      </c>
      <c r="S694" s="355" t="s">
        <v>3496</v>
      </c>
      <c r="T694" s="266">
        <v>0</v>
      </c>
      <c r="U694" s="266" t="s">
        <v>3497</v>
      </c>
    </row>
    <row r="695" spans="1:27" x14ac:dyDescent="0.25">
      <c r="A695" s="49">
        <v>34999</v>
      </c>
      <c r="B695" s="49" t="s">
        <v>751</v>
      </c>
      <c r="C695" s="49">
        <v>0</v>
      </c>
      <c r="D695" s="49">
        <v>0</v>
      </c>
      <c r="E695" s="354" t="s">
        <v>3494</v>
      </c>
      <c r="F695" s="354" t="s">
        <v>3498</v>
      </c>
      <c r="G695" s="355" t="s">
        <v>3499</v>
      </c>
      <c r="H695" s="355" t="s">
        <v>3495</v>
      </c>
      <c r="I695" s="355" t="s">
        <v>3495</v>
      </c>
      <c r="J695" s="355" t="s">
        <v>3495</v>
      </c>
      <c r="K695" s="355" t="s">
        <v>3495</v>
      </c>
      <c r="L695" s="355" t="s">
        <v>3495</v>
      </c>
      <c r="M695" s="355" t="s">
        <v>3495</v>
      </c>
      <c r="N695" s="355" t="s">
        <v>3495</v>
      </c>
      <c r="O695" s="355" t="s">
        <v>3495</v>
      </c>
      <c r="P695" s="355" t="s">
        <v>3495</v>
      </c>
      <c r="Q695" s="355" t="s">
        <v>3496</v>
      </c>
      <c r="R695" s="355" t="s">
        <v>3496</v>
      </c>
      <c r="S695" s="355" t="s">
        <v>3496</v>
      </c>
      <c r="T695" s="266">
        <v>0</v>
      </c>
      <c r="U695" s="266" t="s">
        <v>3497</v>
      </c>
    </row>
    <row r="696" spans="1:27" x14ac:dyDescent="0.25">
      <c r="A696" s="49">
        <v>35001</v>
      </c>
      <c r="B696" s="49" t="s">
        <v>752</v>
      </c>
      <c r="C696" s="49">
        <v>0</v>
      </c>
      <c r="D696" s="49">
        <v>0</v>
      </c>
      <c r="E696" s="354" t="s">
        <v>3494</v>
      </c>
      <c r="F696" s="354" t="s">
        <v>3498</v>
      </c>
      <c r="G696" s="355" t="s">
        <v>3499</v>
      </c>
      <c r="H696" s="355" t="s">
        <v>3495</v>
      </c>
      <c r="I696" s="355" t="s">
        <v>3495</v>
      </c>
      <c r="J696" s="355" t="s">
        <v>3495</v>
      </c>
      <c r="K696" s="355" t="s">
        <v>3495</v>
      </c>
      <c r="L696" s="355" t="s">
        <v>3495</v>
      </c>
      <c r="M696" s="355" t="s">
        <v>3495</v>
      </c>
      <c r="N696" s="355" t="s">
        <v>3495</v>
      </c>
      <c r="O696" s="355" t="s">
        <v>3495</v>
      </c>
      <c r="P696" s="355" t="s">
        <v>3495</v>
      </c>
      <c r="Q696" s="355" t="s">
        <v>3496</v>
      </c>
      <c r="R696" s="355" t="s">
        <v>3496</v>
      </c>
      <c r="S696" s="355" t="s">
        <v>3496</v>
      </c>
      <c r="T696" s="266">
        <v>0</v>
      </c>
      <c r="U696" s="266" t="s">
        <v>3497</v>
      </c>
    </row>
    <row r="697" spans="1:27" x14ac:dyDescent="0.25">
      <c r="A697" s="49">
        <v>35004</v>
      </c>
      <c r="B697" s="49" t="s">
        <v>753</v>
      </c>
      <c r="C697" s="49">
        <v>0</v>
      </c>
      <c r="D697" s="49">
        <v>0</v>
      </c>
      <c r="E697" s="354" t="s">
        <v>3494</v>
      </c>
      <c r="F697" s="354" t="s">
        <v>3498</v>
      </c>
      <c r="G697" s="355" t="s">
        <v>3499</v>
      </c>
      <c r="H697" s="355" t="s">
        <v>3495</v>
      </c>
      <c r="I697" s="355" t="s">
        <v>3495</v>
      </c>
      <c r="J697" s="355" t="s">
        <v>3495</v>
      </c>
      <c r="K697" s="355" t="s">
        <v>3495</v>
      </c>
      <c r="L697" s="355" t="s">
        <v>3495</v>
      </c>
      <c r="M697" s="355" t="s">
        <v>3495</v>
      </c>
      <c r="N697" s="355" t="s">
        <v>3495</v>
      </c>
      <c r="O697" s="355" t="s">
        <v>3495</v>
      </c>
      <c r="P697" s="355" t="s">
        <v>3495</v>
      </c>
      <c r="Q697" s="355" t="s">
        <v>3496</v>
      </c>
      <c r="R697" s="355" t="s">
        <v>3496</v>
      </c>
      <c r="S697" s="355" t="s">
        <v>3496</v>
      </c>
      <c r="T697" s="266">
        <v>0</v>
      </c>
      <c r="U697" s="266" t="s">
        <v>3497</v>
      </c>
    </row>
    <row r="698" spans="1:27" x14ac:dyDescent="0.25">
      <c r="A698" s="49">
        <v>35028</v>
      </c>
      <c r="B698" s="49" t="s">
        <v>754</v>
      </c>
      <c r="C698" s="49">
        <v>0</v>
      </c>
      <c r="D698" s="49">
        <v>0</v>
      </c>
      <c r="E698" s="354" t="s">
        <v>3494</v>
      </c>
      <c r="F698" s="354" t="s">
        <v>3498</v>
      </c>
      <c r="G698" s="355" t="s">
        <v>3499</v>
      </c>
      <c r="H698" s="355" t="s">
        <v>3495</v>
      </c>
      <c r="I698" s="355" t="s">
        <v>3495</v>
      </c>
      <c r="J698" s="355" t="s">
        <v>3495</v>
      </c>
      <c r="K698" s="355" t="s">
        <v>3495</v>
      </c>
      <c r="L698" s="355" t="s">
        <v>3495</v>
      </c>
      <c r="M698" s="355" t="s">
        <v>3495</v>
      </c>
      <c r="N698" s="355" t="s">
        <v>3495</v>
      </c>
      <c r="O698" s="355" t="s">
        <v>3495</v>
      </c>
      <c r="P698" s="355" t="s">
        <v>3495</v>
      </c>
      <c r="Q698" s="355" t="s">
        <v>3496</v>
      </c>
      <c r="R698" s="355" t="s">
        <v>3496</v>
      </c>
      <c r="S698" s="355" t="s">
        <v>3496</v>
      </c>
      <c r="T698" s="266">
        <v>0</v>
      </c>
      <c r="U698" s="266" t="s">
        <v>3497</v>
      </c>
    </row>
    <row r="699" spans="1:27" x14ac:dyDescent="0.25">
      <c r="A699" s="49">
        <v>35070001</v>
      </c>
      <c r="B699" s="49" t="s">
        <v>755</v>
      </c>
      <c r="C699" s="49">
        <v>0</v>
      </c>
      <c r="D699" s="49">
        <v>0</v>
      </c>
      <c r="E699" s="354" t="s">
        <v>3494</v>
      </c>
      <c r="F699" s="354" t="s">
        <v>3498</v>
      </c>
      <c r="G699" s="355" t="s">
        <v>3499</v>
      </c>
      <c r="H699" s="355" t="s">
        <v>3495</v>
      </c>
      <c r="I699" s="355" t="s">
        <v>3495</v>
      </c>
      <c r="J699" s="355" t="s">
        <v>3495</v>
      </c>
      <c r="K699" s="355" t="s">
        <v>3495</v>
      </c>
      <c r="L699" s="355" t="s">
        <v>3495</v>
      </c>
      <c r="M699" s="355" t="s">
        <v>3495</v>
      </c>
      <c r="N699" s="355" t="s">
        <v>3495</v>
      </c>
      <c r="O699" s="355" t="s">
        <v>3495</v>
      </c>
      <c r="P699" s="355" t="s">
        <v>3495</v>
      </c>
      <c r="Q699" s="355" t="s">
        <v>3496</v>
      </c>
      <c r="R699" s="355" t="s">
        <v>3496</v>
      </c>
      <c r="S699" s="355" t="s">
        <v>3496</v>
      </c>
      <c r="T699" s="266">
        <v>0</v>
      </c>
      <c r="U699" s="266" t="s">
        <v>3497</v>
      </c>
    </row>
    <row r="700" spans="1:27" x14ac:dyDescent="0.25">
      <c r="A700" s="49">
        <v>35075001</v>
      </c>
      <c r="B700" s="49" t="s">
        <v>756</v>
      </c>
      <c r="C700" s="49">
        <v>0</v>
      </c>
      <c r="D700" s="49">
        <v>0</v>
      </c>
      <c r="E700" s="354" t="s">
        <v>3494</v>
      </c>
      <c r="F700" s="354" t="s">
        <v>3498</v>
      </c>
      <c r="G700" s="355" t="s">
        <v>3499</v>
      </c>
      <c r="H700" s="355" t="s">
        <v>3495</v>
      </c>
      <c r="I700" s="355" t="s">
        <v>3495</v>
      </c>
      <c r="J700" s="355" t="s">
        <v>3495</v>
      </c>
      <c r="K700" s="355" t="s">
        <v>3495</v>
      </c>
      <c r="L700" s="355" t="s">
        <v>3495</v>
      </c>
      <c r="M700" s="355" t="s">
        <v>3495</v>
      </c>
      <c r="N700" s="355" t="s">
        <v>3495</v>
      </c>
      <c r="O700" s="355" t="s">
        <v>3495</v>
      </c>
      <c r="P700" s="355" t="s">
        <v>3495</v>
      </c>
      <c r="Q700" s="355" t="s">
        <v>3496</v>
      </c>
      <c r="R700" s="355" t="s">
        <v>3496</v>
      </c>
      <c r="S700" s="355" t="s">
        <v>3496</v>
      </c>
      <c r="T700" s="266">
        <v>0</v>
      </c>
      <c r="U700" s="266" t="s">
        <v>3497</v>
      </c>
    </row>
    <row r="701" spans="1:27" x14ac:dyDescent="0.25">
      <c r="A701" s="49">
        <v>36009</v>
      </c>
      <c r="B701" s="49" t="s">
        <v>757</v>
      </c>
      <c r="C701" s="49">
        <v>0</v>
      </c>
      <c r="D701" s="49">
        <v>0</v>
      </c>
      <c r="E701" s="354" t="s">
        <v>3494</v>
      </c>
      <c r="F701" s="354" t="s">
        <v>3498</v>
      </c>
      <c r="G701" s="355" t="s">
        <v>3499</v>
      </c>
      <c r="H701" s="355" t="s">
        <v>3495</v>
      </c>
      <c r="I701" s="355" t="s">
        <v>3495</v>
      </c>
      <c r="J701" s="355" t="s">
        <v>3495</v>
      </c>
      <c r="K701" s="355" t="s">
        <v>3495</v>
      </c>
      <c r="L701" s="355" t="s">
        <v>3495</v>
      </c>
      <c r="M701" s="355" t="s">
        <v>3495</v>
      </c>
      <c r="N701" s="355" t="s">
        <v>3495</v>
      </c>
      <c r="O701" s="355" t="s">
        <v>3495</v>
      </c>
      <c r="P701" s="355" t="s">
        <v>3495</v>
      </c>
      <c r="Q701" s="355" t="s">
        <v>3496</v>
      </c>
      <c r="R701" s="355" t="s">
        <v>3496</v>
      </c>
      <c r="S701" s="355" t="s">
        <v>3496</v>
      </c>
      <c r="T701" s="266">
        <v>0</v>
      </c>
      <c r="U701" s="266" t="s">
        <v>3497</v>
      </c>
      <c r="Z701" s="555" t="s">
        <v>7253</v>
      </c>
      <c r="AA701" s="672" t="s">
        <v>7155</v>
      </c>
    </row>
    <row r="702" spans="1:27" s="555" customFormat="1" x14ac:dyDescent="0.25">
      <c r="A702" s="49">
        <v>36011</v>
      </c>
      <c r="B702" s="49" t="s">
        <v>3578</v>
      </c>
      <c r="C702" s="49">
        <v>0</v>
      </c>
      <c r="D702" s="49">
        <v>0</v>
      </c>
      <c r="E702" s="354" t="s">
        <v>3494</v>
      </c>
      <c r="F702" s="354" t="s">
        <v>3498</v>
      </c>
      <c r="G702" s="355" t="s">
        <v>3499</v>
      </c>
      <c r="H702" s="355" t="s">
        <v>3495</v>
      </c>
      <c r="I702" s="355" t="s">
        <v>3495</v>
      </c>
      <c r="J702" s="355"/>
      <c r="K702" s="355"/>
      <c r="L702" s="355"/>
      <c r="M702" s="355"/>
      <c r="N702" s="355"/>
      <c r="O702" s="355"/>
      <c r="P702" s="355"/>
      <c r="Q702" s="355"/>
      <c r="R702" s="355"/>
      <c r="S702" s="355"/>
      <c r="Z702" s="555" t="s">
        <v>7253</v>
      </c>
      <c r="AA702" s="672" t="s">
        <v>7155</v>
      </c>
    </row>
    <row r="703" spans="1:27" x14ac:dyDescent="0.25">
      <c r="A703" s="49">
        <v>36059</v>
      </c>
      <c r="B703" s="49" t="s">
        <v>758</v>
      </c>
      <c r="C703" s="49">
        <v>0</v>
      </c>
      <c r="D703" s="49">
        <v>0</v>
      </c>
      <c r="E703" s="354" t="s">
        <v>3494</v>
      </c>
      <c r="F703" s="354" t="s">
        <v>3498</v>
      </c>
      <c r="G703" s="355" t="s">
        <v>3499</v>
      </c>
      <c r="H703" s="355" t="s">
        <v>3495</v>
      </c>
      <c r="I703" s="355" t="s">
        <v>3495</v>
      </c>
      <c r="J703" s="355" t="s">
        <v>3495</v>
      </c>
      <c r="K703" s="355" t="s">
        <v>3495</v>
      </c>
      <c r="L703" s="355" t="s">
        <v>3495</v>
      </c>
      <c r="M703" s="355" t="s">
        <v>3495</v>
      </c>
      <c r="N703" s="355" t="s">
        <v>3495</v>
      </c>
      <c r="O703" s="355" t="s">
        <v>3495</v>
      </c>
      <c r="P703" s="355" t="s">
        <v>3495</v>
      </c>
      <c r="Q703" s="355" t="s">
        <v>3496</v>
      </c>
      <c r="R703" s="355" t="s">
        <v>3496</v>
      </c>
      <c r="S703" s="355" t="s">
        <v>3496</v>
      </c>
      <c r="T703" s="266">
        <v>0</v>
      </c>
      <c r="U703" s="266" t="s">
        <v>3497</v>
      </c>
      <c r="Z703" s="555" t="s">
        <v>7259</v>
      </c>
      <c r="AA703" s="672" t="s">
        <v>7155</v>
      </c>
    </row>
    <row r="704" spans="1:27" x14ac:dyDescent="0.25">
      <c r="A704" s="49">
        <v>36067</v>
      </c>
      <c r="B704" s="49" t="s">
        <v>759</v>
      </c>
      <c r="C704" s="49">
        <v>0</v>
      </c>
      <c r="D704" s="49">
        <v>0</v>
      </c>
      <c r="E704" s="354" t="s">
        <v>3494</v>
      </c>
      <c r="F704" s="354" t="s">
        <v>3498</v>
      </c>
      <c r="G704" s="355" t="s">
        <v>3499</v>
      </c>
      <c r="H704" s="355" t="s">
        <v>3495</v>
      </c>
      <c r="I704" s="355" t="s">
        <v>3495</v>
      </c>
      <c r="J704" s="355" t="s">
        <v>3495</v>
      </c>
      <c r="K704" s="355" t="s">
        <v>3495</v>
      </c>
      <c r="L704" s="355" t="s">
        <v>3495</v>
      </c>
      <c r="M704" s="355" t="s">
        <v>3495</v>
      </c>
      <c r="N704" s="355" t="s">
        <v>3495</v>
      </c>
      <c r="O704" s="355" t="s">
        <v>3495</v>
      </c>
      <c r="P704" s="355" t="s">
        <v>3495</v>
      </c>
      <c r="Q704" s="355" t="s">
        <v>3496</v>
      </c>
      <c r="R704" s="355" t="s">
        <v>3496</v>
      </c>
      <c r="S704" s="355" t="s">
        <v>3496</v>
      </c>
      <c r="T704" s="266">
        <v>0</v>
      </c>
      <c r="U704" s="266" t="s">
        <v>3497</v>
      </c>
      <c r="Z704" s="555" t="s">
        <v>7259</v>
      </c>
      <c r="AA704" s="672" t="s">
        <v>7155</v>
      </c>
    </row>
    <row r="705" spans="1:21" x14ac:dyDescent="0.25">
      <c r="A705" s="49">
        <v>36100</v>
      </c>
      <c r="B705" s="49" t="s">
        <v>760</v>
      </c>
      <c r="C705" s="49">
        <v>0</v>
      </c>
      <c r="D705" s="49">
        <v>0</v>
      </c>
      <c r="E705" s="354" t="s">
        <v>3494</v>
      </c>
      <c r="F705" s="354" t="s">
        <v>3498</v>
      </c>
      <c r="G705" s="355" t="s">
        <v>3499</v>
      </c>
      <c r="H705" s="355" t="s">
        <v>3495</v>
      </c>
      <c r="I705" s="355" t="s">
        <v>3495</v>
      </c>
      <c r="J705" s="355" t="s">
        <v>3495</v>
      </c>
      <c r="K705" s="355" t="s">
        <v>3495</v>
      </c>
      <c r="L705" s="355" t="s">
        <v>3495</v>
      </c>
      <c r="M705" s="355" t="s">
        <v>3495</v>
      </c>
      <c r="N705" s="355" t="s">
        <v>3495</v>
      </c>
      <c r="O705" s="355" t="s">
        <v>3495</v>
      </c>
      <c r="P705" s="355" t="s">
        <v>3495</v>
      </c>
      <c r="Q705" s="355" t="s">
        <v>3496</v>
      </c>
      <c r="R705" s="355" t="s">
        <v>3496</v>
      </c>
      <c r="S705" s="355" t="s">
        <v>3496</v>
      </c>
      <c r="T705" s="266">
        <v>0</v>
      </c>
      <c r="U705" s="266" t="s">
        <v>3497</v>
      </c>
    </row>
    <row r="706" spans="1:21" x14ac:dyDescent="0.25">
      <c r="A706" s="49">
        <v>3619210510</v>
      </c>
      <c r="B706" s="49" t="s">
        <v>761</v>
      </c>
      <c r="C706" s="49">
        <v>0</v>
      </c>
      <c r="D706" s="49">
        <v>0</v>
      </c>
      <c r="E706" s="354" t="s">
        <v>3494</v>
      </c>
      <c r="F706" s="354" t="s">
        <v>3498</v>
      </c>
      <c r="G706" s="355" t="s">
        <v>3499</v>
      </c>
      <c r="H706" s="355" t="s">
        <v>3495</v>
      </c>
      <c r="I706" s="355" t="s">
        <v>3495</v>
      </c>
      <c r="J706" s="355" t="s">
        <v>3495</v>
      </c>
      <c r="K706" s="355" t="s">
        <v>3495</v>
      </c>
      <c r="L706" s="355" t="s">
        <v>3495</v>
      </c>
      <c r="M706" s="355" t="s">
        <v>3495</v>
      </c>
      <c r="N706" s="355" t="s">
        <v>3495</v>
      </c>
      <c r="O706" s="355" t="s">
        <v>3495</v>
      </c>
      <c r="P706" s="355" t="s">
        <v>3495</v>
      </c>
      <c r="Q706" s="355" t="s">
        <v>3496</v>
      </c>
      <c r="R706" s="355" t="s">
        <v>3496</v>
      </c>
      <c r="S706" s="355" t="s">
        <v>3496</v>
      </c>
      <c r="T706" s="266">
        <v>0</v>
      </c>
      <c r="U706" s="266" t="s">
        <v>3497</v>
      </c>
    </row>
    <row r="707" spans="1:21" x14ac:dyDescent="0.25">
      <c r="A707" s="49">
        <v>3619210513</v>
      </c>
      <c r="B707" s="49" t="s">
        <v>762</v>
      </c>
      <c r="C707" s="49">
        <v>0</v>
      </c>
      <c r="D707" s="49">
        <v>0</v>
      </c>
      <c r="E707" s="354" t="s">
        <v>3494</v>
      </c>
      <c r="F707" s="354" t="s">
        <v>3498</v>
      </c>
      <c r="G707" s="355" t="s">
        <v>3499</v>
      </c>
      <c r="H707" s="355" t="s">
        <v>3495</v>
      </c>
      <c r="I707" s="355" t="s">
        <v>3495</v>
      </c>
      <c r="J707" s="355" t="s">
        <v>3495</v>
      </c>
      <c r="K707" s="355" t="s">
        <v>3495</v>
      </c>
      <c r="L707" s="355" t="s">
        <v>3495</v>
      </c>
      <c r="M707" s="355" t="s">
        <v>3495</v>
      </c>
      <c r="N707" s="355" t="s">
        <v>3495</v>
      </c>
      <c r="O707" s="355" t="s">
        <v>3495</v>
      </c>
      <c r="P707" s="355" t="s">
        <v>3495</v>
      </c>
      <c r="Q707" s="355" t="s">
        <v>3496</v>
      </c>
      <c r="R707" s="355" t="s">
        <v>3496</v>
      </c>
      <c r="S707" s="355" t="s">
        <v>3496</v>
      </c>
      <c r="T707" s="266">
        <v>0</v>
      </c>
      <c r="U707" s="266" t="s">
        <v>3497</v>
      </c>
    </row>
    <row r="708" spans="1:21" x14ac:dyDescent="0.25">
      <c r="A708" s="49">
        <v>3619210514</v>
      </c>
      <c r="B708" s="49" t="s">
        <v>763</v>
      </c>
      <c r="C708" s="49">
        <v>0</v>
      </c>
      <c r="D708" s="49">
        <v>0</v>
      </c>
      <c r="E708" s="354" t="s">
        <v>3494</v>
      </c>
      <c r="F708" s="354" t="s">
        <v>3498</v>
      </c>
      <c r="G708" s="355" t="s">
        <v>3499</v>
      </c>
      <c r="H708" s="355" t="s">
        <v>3495</v>
      </c>
      <c r="I708" s="355" t="s">
        <v>3495</v>
      </c>
      <c r="J708" s="355" t="s">
        <v>3495</v>
      </c>
      <c r="K708" s="355" t="s">
        <v>3495</v>
      </c>
      <c r="L708" s="355" t="s">
        <v>3495</v>
      </c>
      <c r="M708" s="355" t="s">
        <v>3495</v>
      </c>
      <c r="N708" s="355" t="s">
        <v>3495</v>
      </c>
      <c r="O708" s="355" t="s">
        <v>3495</v>
      </c>
      <c r="P708" s="355" t="s">
        <v>3495</v>
      </c>
      <c r="Q708" s="355" t="s">
        <v>3496</v>
      </c>
      <c r="R708" s="355" t="s">
        <v>3496</v>
      </c>
      <c r="S708" s="355" t="s">
        <v>3496</v>
      </c>
      <c r="T708" s="266">
        <v>0</v>
      </c>
      <c r="U708" s="266" t="s">
        <v>3497</v>
      </c>
    </row>
    <row r="709" spans="1:21" x14ac:dyDescent="0.25">
      <c r="A709" s="49">
        <v>3619210515</v>
      </c>
      <c r="B709" s="49" t="s">
        <v>764</v>
      </c>
      <c r="C709" s="49">
        <v>0</v>
      </c>
      <c r="D709" s="49">
        <v>0</v>
      </c>
      <c r="E709" s="354" t="s">
        <v>3494</v>
      </c>
      <c r="F709" s="354" t="s">
        <v>3498</v>
      </c>
      <c r="G709" s="355" t="s">
        <v>3499</v>
      </c>
      <c r="H709" s="355" t="s">
        <v>3495</v>
      </c>
      <c r="I709" s="355" t="s">
        <v>3495</v>
      </c>
      <c r="J709" s="355" t="s">
        <v>3495</v>
      </c>
      <c r="K709" s="355" t="s">
        <v>3495</v>
      </c>
      <c r="L709" s="355" t="s">
        <v>3495</v>
      </c>
      <c r="M709" s="355" t="s">
        <v>3495</v>
      </c>
      <c r="N709" s="355" t="s">
        <v>3495</v>
      </c>
      <c r="O709" s="355" t="s">
        <v>3495</v>
      </c>
      <c r="P709" s="355" t="s">
        <v>3495</v>
      </c>
      <c r="Q709" s="355" t="s">
        <v>3496</v>
      </c>
      <c r="R709" s="355" t="s">
        <v>3496</v>
      </c>
      <c r="S709" s="355" t="s">
        <v>3496</v>
      </c>
      <c r="T709" s="266">
        <v>0</v>
      </c>
      <c r="U709" s="266" t="s">
        <v>3497</v>
      </c>
    </row>
    <row r="710" spans="1:21" x14ac:dyDescent="0.25">
      <c r="A710" s="49">
        <v>3619210516</v>
      </c>
      <c r="B710" s="49" t="s">
        <v>765</v>
      </c>
      <c r="C710" s="49">
        <v>0</v>
      </c>
      <c r="D710" s="49">
        <v>0</v>
      </c>
      <c r="E710" s="354" t="s">
        <v>3494</v>
      </c>
      <c r="F710" s="354" t="s">
        <v>3498</v>
      </c>
      <c r="G710" s="355" t="s">
        <v>3499</v>
      </c>
      <c r="H710" s="355" t="s">
        <v>3495</v>
      </c>
      <c r="I710" s="355" t="s">
        <v>3495</v>
      </c>
      <c r="J710" s="355" t="s">
        <v>3495</v>
      </c>
      <c r="K710" s="355" t="s">
        <v>3495</v>
      </c>
      <c r="L710" s="355" t="s">
        <v>3495</v>
      </c>
      <c r="M710" s="355" t="s">
        <v>3495</v>
      </c>
      <c r="N710" s="355" t="s">
        <v>3495</v>
      </c>
      <c r="O710" s="355" t="s">
        <v>3495</v>
      </c>
      <c r="P710" s="355" t="s">
        <v>3495</v>
      </c>
      <c r="Q710" s="355" t="s">
        <v>3496</v>
      </c>
      <c r="R710" s="355" t="s">
        <v>3496</v>
      </c>
      <c r="S710" s="355" t="s">
        <v>3496</v>
      </c>
      <c r="T710" s="266">
        <v>0</v>
      </c>
      <c r="U710" s="266" t="s">
        <v>3497</v>
      </c>
    </row>
    <row r="711" spans="1:21" x14ac:dyDescent="0.25">
      <c r="A711" s="49">
        <v>3619210520</v>
      </c>
      <c r="B711" s="49" t="s">
        <v>3133</v>
      </c>
      <c r="C711" s="49">
        <v>2390</v>
      </c>
      <c r="D711" s="49">
        <v>360</v>
      </c>
      <c r="E711" s="354" t="s">
        <v>3494</v>
      </c>
      <c r="F711" s="354" t="s">
        <v>3498</v>
      </c>
      <c r="G711" s="355" t="s">
        <v>3499</v>
      </c>
      <c r="H711" s="355" t="s">
        <v>3495</v>
      </c>
      <c r="I711" s="355" t="s">
        <v>3495</v>
      </c>
      <c r="J711" s="355" t="s">
        <v>3495</v>
      </c>
      <c r="K711" s="355" t="s">
        <v>3495</v>
      </c>
      <c r="L711" s="355" t="s">
        <v>3495</v>
      </c>
      <c r="M711" s="355" t="s">
        <v>3495</v>
      </c>
      <c r="N711" s="355" t="s">
        <v>3495</v>
      </c>
      <c r="O711" s="355" t="s">
        <v>3495</v>
      </c>
      <c r="P711" s="355" t="s">
        <v>3495</v>
      </c>
      <c r="Q711" s="355" t="s">
        <v>3496</v>
      </c>
      <c r="R711" s="355" t="s">
        <v>3496</v>
      </c>
      <c r="S711" s="355" t="s">
        <v>3496</v>
      </c>
      <c r="T711" s="266">
        <v>6.5</v>
      </c>
      <c r="U711" s="266" t="s">
        <v>3073</v>
      </c>
    </row>
    <row r="712" spans="1:21" x14ac:dyDescent="0.25">
      <c r="A712" s="49">
        <v>3619210523</v>
      </c>
      <c r="B712" s="49" t="s">
        <v>3134</v>
      </c>
      <c r="C712" s="49">
        <v>2390</v>
      </c>
      <c r="D712" s="49">
        <v>360</v>
      </c>
      <c r="E712" s="354" t="s">
        <v>3494</v>
      </c>
      <c r="F712" s="354" t="s">
        <v>3498</v>
      </c>
      <c r="G712" s="355" t="s">
        <v>3499</v>
      </c>
      <c r="H712" s="355" t="s">
        <v>3495</v>
      </c>
      <c r="I712" s="355" t="s">
        <v>3495</v>
      </c>
      <c r="J712" s="355" t="s">
        <v>3495</v>
      </c>
      <c r="K712" s="355" t="s">
        <v>3495</v>
      </c>
      <c r="L712" s="355" t="s">
        <v>3495</v>
      </c>
      <c r="M712" s="355" t="s">
        <v>3495</v>
      </c>
      <c r="N712" s="355" t="s">
        <v>3495</v>
      </c>
      <c r="O712" s="355" t="s">
        <v>3495</v>
      </c>
      <c r="P712" s="355" t="s">
        <v>3495</v>
      </c>
      <c r="Q712" s="355" t="s">
        <v>3496</v>
      </c>
      <c r="R712" s="355" t="s">
        <v>3496</v>
      </c>
      <c r="S712" s="355" t="s">
        <v>3496</v>
      </c>
      <c r="T712" s="266">
        <v>6.5</v>
      </c>
      <c r="U712" s="266" t="s">
        <v>3073</v>
      </c>
    </row>
    <row r="713" spans="1:21" x14ac:dyDescent="0.25">
      <c r="A713" s="49">
        <v>3619210524</v>
      </c>
      <c r="B713" s="49" t="s">
        <v>3135</v>
      </c>
      <c r="C713" s="49">
        <v>2390</v>
      </c>
      <c r="D713" s="49">
        <v>360</v>
      </c>
      <c r="E713" s="354" t="s">
        <v>3494</v>
      </c>
      <c r="F713" s="354" t="s">
        <v>3498</v>
      </c>
      <c r="G713" s="355" t="s">
        <v>3499</v>
      </c>
      <c r="H713" s="355" t="s">
        <v>3495</v>
      </c>
      <c r="I713" s="355" t="s">
        <v>3495</v>
      </c>
      <c r="J713" s="355" t="s">
        <v>3495</v>
      </c>
      <c r="K713" s="355" t="s">
        <v>3495</v>
      </c>
      <c r="L713" s="355" t="s">
        <v>3495</v>
      </c>
      <c r="M713" s="355" t="s">
        <v>3495</v>
      </c>
      <c r="N713" s="355" t="s">
        <v>3495</v>
      </c>
      <c r="O713" s="355" t="s">
        <v>3495</v>
      </c>
      <c r="P713" s="355" t="s">
        <v>3495</v>
      </c>
      <c r="Q713" s="355" t="s">
        <v>3496</v>
      </c>
      <c r="R713" s="355" t="s">
        <v>3496</v>
      </c>
      <c r="S713" s="355" t="s">
        <v>3496</v>
      </c>
      <c r="T713" s="266">
        <v>6.5</v>
      </c>
      <c r="U713" s="266" t="s">
        <v>3073</v>
      </c>
    </row>
    <row r="714" spans="1:21" x14ac:dyDescent="0.25">
      <c r="A714" s="49">
        <v>3619210525</v>
      </c>
      <c r="B714" s="49" t="s">
        <v>3136</v>
      </c>
      <c r="C714" s="49">
        <v>2390</v>
      </c>
      <c r="D714" s="49">
        <v>360</v>
      </c>
      <c r="E714" s="354" t="s">
        <v>3494</v>
      </c>
      <c r="F714" s="354" t="s">
        <v>3498</v>
      </c>
      <c r="G714" s="355" t="s">
        <v>3499</v>
      </c>
      <c r="H714" s="355" t="s">
        <v>3495</v>
      </c>
      <c r="I714" s="355" t="s">
        <v>3495</v>
      </c>
      <c r="J714" s="355" t="s">
        <v>3495</v>
      </c>
      <c r="K714" s="355" t="s">
        <v>3495</v>
      </c>
      <c r="L714" s="355" t="s">
        <v>3495</v>
      </c>
      <c r="M714" s="355" t="s">
        <v>3495</v>
      </c>
      <c r="N714" s="355" t="s">
        <v>3495</v>
      </c>
      <c r="O714" s="355" t="s">
        <v>3495</v>
      </c>
      <c r="P714" s="355" t="s">
        <v>3495</v>
      </c>
      <c r="Q714" s="355" t="s">
        <v>3496</v>
      </c>
      <c r="R714" s="355" t="s">
        <v>3496</v>
      </c>
      <c r="S714" s="355" t="s">
        <v>3496</v>
      </c>
      <c r="T714" s="266">
        <v>6.5</v>
      </c>
      <c r="U714" s="266" t="s">
        <v>3073</v>
      </c>
    </row>
    <row r="715" spans="1:21" x14ac:dyDescent="0.25">
      <c r="A715" s="49">
        <v>3619210526</v>
      </c>
      <c r="B715" s="49" t="s">
        <v>3137</v>
      </c>
      <c r="C715" s="49">
        <v>2390</v>
      </c>
      <c r="D715" s="49">
        <v>360</v>
      </c>
      <c r="E715" s="354" t="s">
        <v>3494</v>
      </c>
      <c r="F715" s="354" t="s">
        <v>3498</v>
      </c>
      <c r="G715" s="355" t="s">
        <v>3499</v>
      </c>
      <c r="H715" s="355" t="s">
        <v>3495</v>
      </c>
      <c r="I715" s="355" t="s">
        <v>3495</v>
      </c>
      <c r="J715" s="355" t="s">
        <v>3495</v>
      </c>
      <c r="K715" s="355" t="s">
        <v>3495</v>
      </c>
      <c r="L715" s="355" t="s">
        <v>3495</v>
      </c>
      <c r="M715" s="355" t="s">
        <v>3495</v>
      </c>
      <c r="N715" s="355" t="s">
        <v>3495</v>
      </c>
      <c r="O715" s="355" t="s">
        <v>3495</v>
      </c>
      <c r="P715" s="355" t="s">
        <v>3495</v>
      </c>
      <c r="Q715" s="355" t="s">
        <v>3496</v>
      </c>
      <c r="R715" s="355" t="s">
        <v>3496</v>
      </c>
      <c r="S715" s="355" t="s">
        <v>3496</v>
      </c>
      <c r="T715" s="266">
        <v>6.5</v>
      </c>
      <c r="U715" s="266" t="s">
        <v>3073</v>
      </c>
    </row>
    <row r="716" spans="1:21" x14ac:dyDescent="0.25">
      <c r="A716" s="49">
        <v>3619210527</v>
      </c>
      <c r="B716" s="49" t="s">
        <v>3138</v>
      </c>
      <c r="C716" s="49">
        <v>2390</v>
      </c>
      <c r="D716" s="49">
        <v>360</v>
      </c>
      <c r="E716" s="354" t="s">
        <v>3494</v>
      </c>
      <c r="F716" s="354" t="s">
        <v>3498</v>
      </c>
      <c r="G716" s="355" t="s">
        <v>3499</v>
      </c>
      <c r="H716" s="355" t="s">
        <v>3495</v>
      </c>
      <c r="I716" s="355" t="s">
        <v>3495</v>
      </c>
      <c r="J716" s="355" t="s">
        <v>3495</v>
      </c>
      <c r="K716" s="355" t="s">
        <v>3495</v>
      </c>
      <c r="L716" s="355" t="s">
        <v>3495</v>
      </c>
      <c r="M716" s="355" t="s">
        <v>3495</v>
      </c>
      <c r="N716" s="355" t="s">
        <v>3495</v>
      </c>
      <c r="O716" s="355" t="s">
        <v>3495</v>
      </c>
      <c r="P716" s="355" t="s">
        <v>3495</v>
      </c>
      <c r="Q716" s="355" t="s">
        <v>3496</v>
      </c>
      <c r="R716" s="355" t="s">
        <v>3496</v>
      </c>
      <c r="S716" s="355" t="s">
        <v>3496</v>
      </c>
      <c r="T716" s="266">
        <v>6.5</v>
      </c>
      <c r="U716" s="266" t="s">
        <v>3073</v>
      </c>
    </row>
    <row r="717" spans="1:21" x14ac:dyDescent="0.25">
      <c r="A717" s="49">
        <v>3619212006</v>
      </c>
      <c r="B717" s="49" t="s">
        <v>766</v>
      </c>
      <c r="C717" s="49">
        <v>1677.8</v>
      </c>
      <c r="D717" s="49">
        <v>252</v>
      </c>
      <c r="E717" s="354" t="s">
        <v>3494</v>
      </c>
      <c r="F717" s="355" t="s">
        <v>3025</v>
      </c>
      <c r="G717" s="355" t="s">
        <v>3499</v>
      </c>
      <c r="H717" s="355" t="s">
        <v>3495</v>
      </c>
      <c r="I717" s="355" t="s">
        <v>3495</v>
      </c>
      <c r="J717" s="355" t="s">
        <v>3495</v>
      </c>
      <c r="K717" s="355" t="s">
        <v>3495</v>
      </c>
      <c r="L717" s="355" t="s">
        <v>3495</v>
      </c>
      <c r="M717" s="355" t="s">
        <v>3495</v>
      </c>
      <c r="N717" s="355" t="s">
        <v>3495</v>
      </c>
      <c r="O717" s="355" t="s">
        <v>3495</v>
      </c>
      <c r="P717" s="355" t="s">
        <v>3495</v>
      </c>
      <c r="Q717" s="355" t="s">
        <v>3496</v>
      </c>
      <c r="R717" s="355" t="s">
        <v>3496</v>
      </c>
      <c r="S717" s="355" t="s">
        <v>3496</v>
      </c>
      <c r="T717" s="266">
        <v>6.4</v>
      </c>
      <c r="U717" s="266" t="s">
        <v>3074</v>
      </c>
    </row>
    <row r="718" spans="1:21" x14ac:dyDescent="0.25">
      <c r="A718" s="49">
        <v>3619212007</v>
      </c>
      <c r="B718" s="49" t="s">
        <v>767</v>
      </c>
      <c r="C718" s="49">
        <v>1677.8</v>
      </c>
      <c r="D718" s="49">
        <v>252</v>
      </c>
      <c r="E718" s="354" t="s">
        <v>3494</v>
      </c>
      <c r="F718" s="355" t="s">
        <v>3025</v>
      </c>
      <c r="G718" s="355" t="s">
        <v>3499</v>
      </c>
      <c r="H718" s="355" t="s">
        <v>3495</v>
      </c>
      <c r="I718" s="355" t="s">
        <v>3495</v>
      </c>
      <c r="J718" s="355" t="s">
        <v>3495</v>
      </c>
      <c r="K718" s="355" t="s">
        <v>3495</v>
      </c>
      <c r="L718" s="355" t="s">
        <v>3495</v>
      </c>
      <c r="M718" s="355" t="s">
        <v>3495</v>
      </c>
      <c r="N718" s="355" t="s">
        <v>3495</v>
      </c>
      <c r="O718" s="355" t="s">
        <v>3495</v>
      </c>
      <c r="P718" s="355" t="s">
        <v>3495</v>
      </c>
      <c r="Q718" s="355" t="s">
        <v>3496</v>
      </c>
      <c r="R718" s="355" t="s">
        <v>3496</v>
      </c>
      <c r="S718" s="355" t="s">
        <v>3496</v>
      </c>
      <c r="T718" s="266">
        <v>6.4</v>
      </c>
      <c r="U718" s="266" t="s">
        <v>3074</v>
      </c>
    </row>
    <row r="719" spans="1:21" x14ac:dyDescent="0.25">
      <c r="A719" s="49">
        <v>3619212026</v>
      </c>
      <c r="B719" s="49" t="s">
        <v>768</v>
      </c>
      <c r="C719" s="49">
        <v>0</v>
      </c>
      <c r="D719" s="49">
        <v>0</v>
      </c>
      <c r="E719" s="354" t="s">
        <v>3494</v>
      </c>
      <c r="F719" s="354" t="s">
        <v>3498</v>
      </c>
      <c r="G719" s="355" t="s">
        <v>3499</v>
      </c>
      <c r="H719" s="355" t="s">
        <v>3495</v>
      </c>
      <c r="I719" s="355" t="s">
        <v>3495</v>
      </c>
      <c r="J719" s="355" t="s">
        <v>3495</v>
      </c>
      <c r="K719" s="355" t="s">
        <v>3495</v>
      </c>
      <c r="L719" s="355" t="s">
        <v>3495</v>
      </c>
      <c r="M719" s="355" t="s">
        <v>3495</v>
      </c>
      <c r="N719" s="355" t="s">
        <v>3495</v>
      </c>
      <c r="O719" s="355" t="s">
        <v>3495</v>
      </c>
      <c r="P719" s="355" t="s">
        <v>3495</v>
      </c>
      <c r="Q719" s="355" t="s">
        <v>3496</v>
      </c>
      <c r="R719" s="355" t="s">
        <v>3496</v>
      </c>
      <c r="S719" s="355" t="s">
        <v>3496</v>
      </c>
      <c r="T719" s="266">
        <v>0</v>
      </c>
      <c r="U719" s="266" t="s">
        <v>3497</v>
      </c>
    </row>
    <row r="720" spans="1:21" x14ac:dyDescent="0.25">
      <c r="A720" s="49">
        <v>3619212027</v>
      </c>
      <c r="B720" s="49" t="s">
        <v>769</v>
      </c>
      <c r="C720" s="49">
        <v>0</v>
      </c>
      <c r="D720" s="49">
        <v>0</v>
      </c>
      <c r="E720" s="354" t="s">
        <v>3494</v>
      </c>
      <c r="F720" s="354" t="s">
        <v>3498</v>
      </c>
      <c r="G720" s="355" t="s">
        <v>3499</v>
      </c>
      <c r="H720" s="355" t="s">
        <v>3495</v>
      </c>
      <c r="I720" s="355" t="s">
        <v>3495</v>
      </c>
      <c r="J720" s="355" t="s">
        <v>3495</v>
      </c>
      <c r="K720" s="355" t="s">
        <v>3495</v>
      </c>
      <c r="L720" s="355" t="s">
        <v>3495</v>
      </c>
      <c r="M720" s="355" t="s">
        <v>3495</v>
      </c>
      <c r="N720" s="355" t="s">
        <v>3495</v>
      </c>
      <c r="O720" s="355" t="s">
        <v>3495</v>
      </c>
      <c r="P720" s="355" t="s">
        <v>3495</v>
      </c>
      <c r="Q720" s="355" t="s">
        <v>3496</v>
      </c>
      <c r="R720" s="355" t="s">
        <v>3496</v>
      </c>
      <c r="S720" s="355" t="s">
        <v>3496</v>
      </c>
      <c r="T720" s="266">
        <v>0</v>
      </c>
      <c r="U720" s="266" t="s">
        <v>3497</v>
      </c>
    </row>
    <row r="721" spans="1:27" x14ac:dyDescent="0.25">
      <c r="A721" s="49">
        <v>3619212028</v>
      </c>
      <c r="B721" s="49" t="s">
        <v>770</v>
      </c>
      <c r="C721" s="49">
        <v>0</v>
      </c>
      <c r="D721" s="49">
        <v>0</v>
      </c>
      <c r="E721" s="354" t="s">
        <v>3494</v>
      </c>
      <c r="F721" s="354" t="s">
        <v>3498</v>
      </c>
      <c r="G721" s="355" t="s">
        <v>3499</v>
      </c>
      <c r="H721" s="355" t="s">
        <v>3495</v>
      </c>
      <c r="I721" s="355" t="s">
        <v>3495</v>
      </c>
      <c r="J721" s="355" t="s">
        <v>3495</v>
      </c>
      <c r="K721" s="355" t="s">
        <v>3495</v>
      </c>
      <c r="L721" s="355" t="s">
        <v>3495</v>
      </c>
      <c r="M721" s="355" t="s">
        <v>3495</v>
      </c>
      <c r="N721" s="355" t="s">
        <v>3495</v>
      </c>
      <c r="O721" s="355" t="s">
        <v>3495</v>
      </c>
      <c r="P721" s="355" t="s">
        <v>3495</v>
      </c>
      <c r="Q721" s="355" t="s">
        <v>3496</v>
      </c>
      <c r="R721" s="355" t="s">
        <v>3496</v>
      </c>
      <c r="S721" s="355" t="s">
        <v>3496</v>
      </c>
      <c r="T721" s="266">
        <v>0</v>
      </c>
      <c r="U721" s="266" t="s">
        <v>3497</v>
      </c>
    </row>
    <row r="722" spans="1:27" x14ac:dyDescent="0.25">
      <c r="A722" s="49">
        <v>3619212075</v>
      </c>
      <c r="B722" s="49" t="s">
        <v>771</v>
      </c>
      <c r="C722" s="49">
        <v>0</v>
      </c>
      <c r="D722" s="49">
        <v>0</v>
      </c>
      <c r="E722" s="354" t="s">
        <v>3494</v>
      </c>
      <c r="F722" s="354" t="s">
        <v>3498</v>
      </c>
      <c r="G722" s="355" t="s">
        <v>3499</v>
      </c>
      <c r="H722" s="355" t="s">
        <v>3495</v>
      </c>
      <c r="I722" s="355" t="s">
        <v>3495</v>
      </c>
      <c r="J722" s="355" t="s">
        <v>3495</v>
      </c>
      <c r="K722" s="355" t="s">
        <v>3495</v>
      </c>
      <c r="L722" s="355" t="s">
        <v>3495</v>
      </c>
      <c r="M722" s="355" t="s">
        <v>3495</v>
      </c>
      <c r="N722" s="355" t="s">
        <v>3495</v>
      </c>
      <c r="O722" s="355" t="s">
        <v>3495</v>
      </c>
      <c r="P722" s="355" t="s">
        <v>3495</v>
      </c>
      <c r="Q722" s="355" t="s">
        <v>3496</v>
      </c>
      <c r="R722" s="355" t="s">
        <v>3496</v>
      </c>
      <c r="S722" s="355" t="s">
        <v>3496</v>
      </c>
      <c r="T722" s="266">
        <v>0</v>
      </c>
      <c r="U722" s="266" t="s">
        <v>3497</v>
      </c>
    </row>
    <row r="723" spans="1:27" x14ac:dyDescent="0.25">
      <c r="A723" s="49">
        <v>3619212077</v>
      </c>
      <c r="B723" s="49" t="s">
        <v>772</v>
      </c>
      <c r="C723" s="49">
        <v>0</v>
      </c>
      <c r="D723" s="49">
        <v>0</v>
      </c>
      <c r="E723" s="354" t="s">
        <v>3494</v>
      </c>
      <c r="F723" s="354" t="s">
        <v>3498</v>
      </c>
      <c r="G723" s="355" t="s">
        <v>3499</v>
      </c>
      <c r="H723" s="355" t="s">
        <v>3495</v>
      </c>
      <c r="I723" s="355" t="s">
        <v>3495</v>
      </c>
      <c r="J723" s="355" t="s">
        <v>3495</v>
      </c>
      <c r="K723" s="355" t="s">
        <v>3495</v>
      </c>
      <c r="L723" s="355" t="s">
        <v>3495</v>
      </c>
      <c r="M723" s="355" t="s">
        <v>3495</v>
      </c>
      <c r="N723" s="355" t="s">
        <v>3495</v>
      </c>
      <c r="O723" s="355" t="s">
        <v>3495</v>
      </c>
      <c r="P723" s="355" t="s">
        <v>3495</v>
      </c>
      <c r="Q723" s="355" t="s">
        <v>3496</v>
      </c>
      <c r="R723" s="355" t="s">
        <v>3496</v>
      </c>
      <c r="S723" s="355" t="s">
        <v>3496</v>
      </c>
      <c r="T723" s="266">
        <v>0</v>
      </c>
      <c r="U723" s="266" t="s">
        <v>3497</v>
      </c>
    </row>
    <row r="724" spans="1:27" x14ac:dyDescent="0.25">
      <c r="A724" s="49">
        <v>3619212310</v>
      </c>
      <c r="B724" s="49" t="s">
        <v>773</v>
      </c>
      <c r="C724" s="49">
        <v>0</v>
      </c>
      <c r="D724" s="49">
        <v>0</v>
      </c>
      <c r="E724" s="354" t="s">
        <v>3494</v>
      </c>
      <c r="F724" s="354" t="s">
        <v>3498</v>
      </c>
      <c r="G724" s="355" t="s">
        <v>3499</v>
      </c>
      <c r="H724" s="355" t="s">
        <v>3495</v>
      </c>
      <c r="I724" s="355" t="s">
        <v>3495</v>
      </c>
      <c r="J724" s="355" t="s">
        <v>3495</v>
      </c>
      <c r="K724" s="355" t="s">
        <v>3495</v>
      </c>
      <c r="L724" s="355" t="s">
        <v>3495</v>
      </c>
      <c r="M724" s="355" t="s">
        <v>3495</v>
      </c>
      <c r="N724" s="355" t="s">
        <v>3495</v>
      </c>
      <c r="O724" s="355" t="s">
        <v>3495</v>
      </c>
      <c r="P724" s="355" t="s">
        <v>3495</v>
      </c>
      <c r="Q724" s="355" t="s">
        <v>3496</v>
      </c>
      <c r="R724" s="355" t="s">
        <v>3496</v>
      </c>
      <c r="S724" s="355" t="s">
        <v>3496</v>
      </c>
      <c r="T724" s="266">
        <v>0</v>
      </c>
      <c r="U724" s="266" t="s">
        <v>3497</v>
      </c>
    </row>
    <row r="725" spans="1:27" x14ac:dyDescent="0.25">
      <c r="A725" s="49">
        <v>36306</v>
      </c>
      <c r="B725" s="49" t="s">
        <v>774</v>
      </c>
      <c r="C725" s="49">
        <v>0</v>
      </c>
      <c r="D725" s="49">
        <v>0</v>
      </c>
      <c r="E725" s="354" t="s">
        <v>3494</v>
      </c>
      <c r="F725" s="354" t="s">
        <v>3498</v>
      </c>
      <c r="G725" s="355" t="s">
        <v>3499</v>
      </c>
      <c r="H725" s="355" t="s">
        <v>3495</v>
      </c>
      <c r="I725" s="355" t="s">
        <v>3495</v>
      </c>
      <c r="J725" s="355" t="s">
        <v>3495</v>
      </c>
      <c r="K725" s="355" t="s">
        <v>3495</v>
      </c>
      <c r="L725" s="355" t="s">
        <v>3495</v>
      </c>
      <c r="M725" s="355" t="s">
        <v>3495</v>
      </c>
      <c r="N725" s="355" t="s">
        <v>3495</v>
      </c>
      <c r="O725" s="355" t="s">
        <v>3495</v>
      </c>
      <c r="P725" s="355" t="s">
        <v>3495</v>
      </c>
      <c r="Q725" s="355" t="s">
        <v>3496</v>
      </c>
      <c r="R725" s="355" t="s">
        <v>3496</v>
      </c>
      <c r="S725" s="355" t="s">
        <v>3496</v>
      </c>
      <c r="T725" s="266">
        <v>0</v>
      </c>
      <c r="U725" s="266" t="s">
        <v>3497</v>
      </c>
      <c r="Z725" s="555" t="s">
        <v>7240</v>
      </c>
      <c r="AA725" s="672" t="s">
        <v>7155</v>
      </c>
    </row>
    <row r="726" spans="1:27" x14ac:dyDescent="0.25">
      <c r="A726" s="49">
        <v>36641</v>
      </c>
      <c r="B726" s="49" t="s">
        <v>775</v>
      </c>
      <c r="C726" s="49">
        <v>0</v>
      </c>
      <c r="D726" s="49">
        <v>0</v>
      </c>
      <c r="E726" s="354" t="s">
        <v>3494</v>
      </c>
      <c r="F726" s="354" t="s">
        <v>3498</v>
      </c>
      <c r="G726" s="355" t="s">
        <v>3499</v>
      </c>
      <c r="H726" s="355" t="s">
        <v>3495</v>
      </c>
      <c r="I726" s="355" t="s">
        <v>3495</v>
      </c>
      <c r="J726" s="355" t="s">
        <v>3495</v>
      </c>
      <c r="K726" s="355" t="s">
        <v>3495</v>
      </c>
      <c r="L726" s="355" t="s">
        <v>3495</v>
      </c>
      <c r="M726" s="355" t="s">
        <v>3495</v>
      </c>
      <c r="N726" s="355" t="s">
        <v>3495</v>
      </c>
      <c r="O726" s="355" t="s">
        <v>3495</v>
      </c>
      <c r="P726" s="355" t="s">
        <v>3495</v>
      </c>
      <c r="Q726" s="355" t="s">
        <v>3496</v>
      </c>
      <c r="R726" s="355" t="s">
        <v>3496</v>
      </c>
      <c r="S726" s="355" t="s">
        <v>3496</v>
      </c>
      <c r="T726" s="266">
        <v>0</v>
      </c>
      <c r="U726" s="266" t="s">
        <v>3497</v>
      </c>
    </row>
    <row r="727" spans="1:27" x14ac:dyDescent="0.25">
      <c r="A727" s="49">
        <v>36645</v>
      </c>
      <c r="B727" s="49" t="s">
        <v>776</v>
      </c>
      <c r="C727" s="49">
        <v>0</v>
      </c>
      <c r="D727" s="49">
        <v>0</v>
      </c>
      <c r="E727" s="354" t="s">
        <v>3494</v>
      </c>
      <c r="F727" s="354" t="s">
        <v>3498</v>
      </c>
      <c r="G727" s="355" t="s">
        <v>3499</v>
      </c>
      <c r="H727" s="355" t="s">
        <v>3495</v>
      </c>
      <c r="I727" s="355" t="s">
        <v>3495</v>
      </c>
      <c r="J727" s="355" t="s">
        <v>3495</v>
      </c>
      <c r="K727" s="355" t="s">
        <v>3495</v>
      </c>
      <c r="L727" s="355" t="s">
        <v>3495</v>
      </c>
      <c r="M727" s="355" t="s">
        <v>3495</v>
      </c>
      <c r="N727" s="355" t="s">
        <v>3495</v>
      </c>
      <c r="O727" s="355" t="s">
        <v>3495</v>
      </c>
      <c r="P727" s="355" t="s">
        <v>3495</v>
      </c>
      <c r="Q727" s="355" t="s">
        <v>3496</v>
      </c>
      <c r="R727" s="355" t="s">
        <v>3496</v>
      </c>
      <c r="S727" s="355" t="s">
        <v>3496</v>
      </c>
      <c r="T727" s="266">
        <v>0</v>
      </c>
      <c r="U727" s="266" t="s">
        <v>3497</v>
      </c>
    </row>
    <row r="728" spans="1:27" x14ac:dyDescent="0.25">
      <c r="A728" s="49">
        <v>36651001</v>
      </c>
      <c r="B728" s="49" t="s">
        <v>777</v>
      </c>
      <c r="C728" s="49">
        <v>0</v>
      </c>
      <c r="D728" s="49">
        <v>0</v>
      </c>
      <c r="E728" s="354" t="s">
        <v>3494</v>
      </c>
      <c r="F728" s="354" t="s">
        <v>3498</v>
      </c>
      <c r="G728" s="355" t="s">
        <v>3499</v>
      </c>
      <c r="H728" s="355" t="s">
        <v>3495</v>
      </c>
      <c r="I728" s="355" t="s">
        <v>3495</v>
      </c>
      <c r="J728" s="355" t="s">
        <v>3495</v>
      </c>
      <c r="K728" s="355" t="s">
        <v>3495</v>
      </c>
      <c r="L728" s="355" t="s">
        <v>3495</v>
      </c>
      <c r="M728" s="355" t="s">
        <v>3495</v>
      </c>
      <c r="N728" s="355" t="s">
        <v>3495</v>
      </c>
      <c r="O728" s="355" t="s">
        <v>3495</v>
      </c>
      <c r="P728" s="355" t="s">
        <v>3495</v>
      </c>
      <c r="Q728" s="355" t="s">
        <v>3496</v>
      </c>
      <c r="R728" s="355" t="s">
        <v>3496</v>
      </c>
      <c r="S728" s="355" t="s">
        <v>3496</v>
      </c>
      <c r="T728" s="266">
        <v>0</v>
      </c>
      <c r="U728" s="266" t="s">
        <v>3497</v>
      </c>
    </row>
    <row r="729" spans="1:27" x14ac:dyDescent="0.25">
      <c r="A729" s="49">
        <v>36714</v>
      </c>
      <c r="B729" s="49" t="s">
        <v>778</v>
      </c>
      <c r="C729" s="49">
        <v>0</v>
      </c>
      <c r="D729" s="49">
        <v>0</v>
      </c>
      <c r="E729" s="354" t="s">
        <v>3494</v>
      </c>
      <c r="F729" s="354" t="s">
        <v>3498</v>
      </c>
      <c r="G729" s="355" t="s">
        <v>3499</v>
      </c>
      <c r="H729" s="355" t="s">
        <v>3495</v>
      </c>
      <c r="I729" s="355" t="s">
        <v>3495</v>
      </c>
      <c r="J729" s="355" t="s">
        <v>3495</v>
      </c>
      <c r="K729" s="355" t="s">
        <v>3495</v>
      </c>
      <c r="L729" s="355" t="s">
        <v>3495</v>
      </c>
      <c r="M729" s="355" t="s">
        <v>3495</v>
      </c>
      <c r="N729" s="355" t="s">
        <v>3495</v>
      </c>
      <c r="O729" s="355" t="s">
        <v>3495</v>
      </c>
      <c r="P729" s="355" t="s">
        <v>3495</v>
      </c>
      <c r="Q729" s="355" t="s">
        <v>3496</v>
      </c>
      <c r="R729" s="355" t="s">
        <v>3496</v>
      </c>
      <c r="S729" s="355" t="s">
        <v>3496</v>
      </c>
      <c r="T729" s="266">
        <v>0</v>
      </c>
      <c r="U729" s="266" t="s">
        <v>3497</v>
      </c>
    </row>
    <row r="730" spans="1:27" x14ac:dyDescent="0.25">
      <c r="A730" s="49">
        <v>36715</v>
      </c>
      <c r="B730" s="49" t="s">
        <v>779</v>
      </c>
      <c r="C730" s="49">
        <v>0</v>
      </c>
      <c r="D730" s="49">
        <v>0</v>
      </c>
      <c r="E730" s="354" t="s">
        <v>3494</v>
      </c>
      <c r="F730" s="354" t="s">
        <v>3498</v>
      </c>
      <c r="G730" s="355" t="s">
        <v>3499</v>
      </c>
      <c r="H730" s="355" t="s">
        <v>3495</v>
      </c>
      <c r="I730" s="355" t="s">
        <v>3495</v>
      </c>
      <c r="J730" s="355" t="s">
        <v>3495</v>
      </c>
      <c r="K730" s="355" t="s">
        <v>3495</v>
      </c>
      <c r="L730" s="355" t="s">
        <v>3495</v>
      </c>
      <c r="M730" s="355" t="s">
        <v>3495</v>
      </c>
      <c r="N730" s="355" t="s">
        <v>3495</v>
      </c>
      <c r="O730" s="355" t="s">
        <v>3495</v>
      </c>
      <c r="P730" s="355" t="s">
        <v>3495</v>
      </c>
      <c r="Q730" s="355" t="s">
        <v>3496</v>
      </c>
      <c r="R730" s="355" t="s">
        <v>3496</v>
      </c>
      <c r="S730" s="355" t="s">
        <v>3496</v>
      </c>
      <c r="T730" s="266">
        <v>0</v>
      </c>
      <c r="U730" s="266" t="s">
        <v>3497</v>
      </c>
    </row>
    <row r="731" spans="1:27" x14ac:dyDescent="0.25">
      <c r="A731" s="49">
        <v>36716</v>
      </c>
      <c r="B731" s="49" t="s">
        <v>780</v>
      </c>
      <c r="C731" s="49">
        <v>0</v>
      </c>
      <c r="D731" s="49">
        <v>0</v>
      </c>
      <c r="E731" s="354" t="s">
        <v>3494</v>
      </c>
      <c r="F731" s="354" t="s">
        <v>3498</v>
      </c>
      <c r="G731" s="355" t="s">
        <v>3499</v>
      </c>
      <c r="H731" s="355" t="s">
        <v>3495</v>
      </c>
      <c r="I731" s="355" t="s">
        <v>3495</v>
      </c>
      <c r="J731" s="355" t="s">
        <v>3495</v>
      </c>
      <c r="K731" s="355" t="s">
        <v>3495</v>
      </c>
      <c r="L731" s="355" t="s">
        <v>3495</v>
      </c>
      <c r="M731" s="355" t="s">
        <v>3495</v>
      </c>
      <c r="N731" s="355" t="s">
        <v>3495</v>
      </c>
      <c r="O731" s="355" t="s">
        <v>3495</v>
      </c>
      <c r="P731" s="355" t="s">
        <v>3495</v>
      </c>
      <c r="Q731" s="355" t="s">
        <v>3496</v>
      </c>
      <c r="R731" s="355" t="s">
        <v>3496</v>
      </c>
      <c r="S731" s="355" t="s">
        <v>3496</v>
      </c>
      <c r="T731" s="266">
        <v>0</v>
      </c>
      <c r="U731" s="266" t="s">
        <v>3497</v>
      </c>
    </row>
    <row r="732" spans="1:27" x14ac:dyDescent="0.25">
      <c r="A732" s="49">
        <v>37412</v>
      </c>
      <c r="B732" s="49" t="s">
        <v>781</v>
      </c>
      <c r="C732" s="49">
        <v>0</v>
      </c>
      <c r="D732" s="49">
        <v>0</v>
      </c>
      <c r="E732" s="354" t="s">
        <v>3494</v>
      </c>
      <c r="F732" s="354" t="s">
        <v>3498</v>
      </c>
      <c r="G732" s="355" t="s">
        <v>3499</v>
      </c>
      <c r="H732" s="355" t="s">
        <v>3495</v>
      </c>
      <c r="I732" s="355" t="s">
        <v>3495</v>
      </c>
      <c r="J732" s="355" t="s">
        <v>3495</v>
      </c>
      <c r="K732" s="355" t="s">
        <v>3495</v>
      </c>
      <c r="L732" s="355" t="s">
        <v>3495</v>
      </c>
      <c r="M732" s="355" t="s">
        <v>3495</v>
      </c>
      <c r="N732" s="355" t="s">
        <v>3495</v>
      </c>
      <c r="O732" s="355" t="s">
        <v>3495</v>
      </c>
      <c r="P732" s="355" t="s">
        <v>3495</v>
      </c>
      <c r="Q732" s="355" t="s">
        <v>3496</v>
      </c>
      <c r="R732" s="355" t="s">
        <v>3496</v>
      </c>
      <c r="S732" s="355" t="s">
        <v>3496</v>
      </c>
      <c r="T732" s="266">
        <v>0</v>
      </c>
      <c r="U732" s="266" t="s">
        <v>3497</v>
      </c>
    </row>
    <row r="733" spans="1:27" x14ac:dyDescent="0.25">
      <c r="A733" s="49">
        <v>37424</v>
      </c>
      <c r="B733" s="49" t="s">
        <v>782</v>
      </c>
      <c r="C733" s="49">
        <v>0</v>
      </c>
      <c r="D733" s="49">
        <v>0</v>
      </c>
      <c r="E733" s="354" t="s">
        <v>3494</v>
      </c>
      <c r="F733" s="354" t="s">
        <v>3498</v>
      </c>
      <c r="G733" s="355" t="s">
        <v>3499</v>
      </c>
      <c r="H733" s="355" t="s">
        <v>3495</v>
      </c>
      <c r="I733" s="355" t="s">
        <v>3495</v>
      </c>
      <c r="J733" s="355" t="s">
        <v>3495</v>
      </c>
      <c r="K733" s="355" t="s">
        <v>3495</v>
      </c>
      <c r="L733" s="355" t="s">
        <v>3495</v>
      </c>
      <c r="M733" s="355" t="s">
        <v>3495</v>
      </c>
      <c r="N733" s="355" t="s">
        <v>3495</v>
      </c>
      <c r="O733" s="355" t="s">
        <v>3495</v>
      </c>
      <c r="P733" s="355" t="s">
        <v>3495</v>
      </c>
      <c r="Q733" s="355" t="s">
        <v>3496</v>
      </c>
      <c r="R733" s="355" t="s">
        <v>3496</v>
      </c>
      <c r="S733" s="355" t="s">
        <v>3496</v>
      </c>
      <c r="T733" s="266">
        <v>0</v>
      </c>
      <c r="U733" s="266" t="s">
        <v>3497</v>
      </c>
    </row>
    <row r="734" spans="1:27" x14ac:dyDescent="0.25">
      <c r="A734" s="49">
        <v>37452001</v>
      </c>
      <c r="B734" s="49" t="s">
        <v>783</v>
      </c>
      <c r="C734" s="49">
        <v>0</v>
      </c>
      <c r="D734" s="49">
        <v>0</v>
      </c>
      <c r="E734" s="354" t="s">
        <v>3494</v>
      </c>
      <c r="F734" s="354" t="s">
        <v>3498</v>
      </c>
      <c r="G734" s="355" t="s">
        <v>3499</v>
      </c>
      <c r="H734" s="355" t="s">
        <v>3495</v>
      </c>
      <c r="I734" s="355" t="s">
        <v>3495</v>
      </c>
      <c r="J734" s="355" t="s">
        <v>3495</v>
      </c>
      <c r="K734" s="355" t="s">
        <v>3495</v>
      </c>
      <c r="L734" s="355" t="s">
        <v>3495</v>
      </c>
      <c r="M734" s="355" t="s">
        <v>3495</v>
      </c>
      <c r="N734" s="355" t="s">
        <v>3495</v>
      </c>
      <c r="O734" s="355" t="s">
        <v>3495</v>
      </c>
      <c r="P734" s="355" t="s">
        <v>3495</v>
      </c>
      <c r="Q734" s="355" t="s">
        <v>3496</v>
      </c>
      <c r="R734" s="355" t="s">
        <v>3496</v>
      </c>
      <c r="S734" s="355" t="s">
        <v>3496</v>
      </c>
      <c r="T734" s="266">
        <v>0</v>
      </c>
      <c r="U734" s="266" t="s">
        <v>3497</v>
      </c>
    </row>
    <row r="735" spans="1:27" x14ac:dyDescent="0.25">
      <c r="A735" s="49">
        <v>37453001</v>
      </c>
      <c r="B735" s="49" t="s">
        <v>784</v>
      </c>
      <c r="C735" s="49">
        <v>0</v>
      </c>
      <c r="D735" s="49">
        <v>0</v>
      </c>
      <c r="E735" s="354" t="s">
        <v>3494</v>
      </c>
      <c r="F735" s="354" t="s">
        <v>3498</v>
      </c>
      <c r="G735" s="355" t="s">
        <v>3499</v>
      </c>
      <c r="H735" s="355" t="s">
        <v>3495</v>
      </c>
      <c r="I735" s="355" t="s">
        <v>3495</v>
      </c>
      <c r="J735" s="355" t="s">
        <v>3495</v>
      </c>
      <c r="K735" s="355" t="s">
        <v>3495</v>
      </c>
      <c r="L735" s="355" t="s">
        <v>3495</v>
      </c>
      <c r="M735" s="355" t="s">
        <v>3495</v>
      </c>
      <c r="N735" s="355" t="s">
        <v>3495</v>
      </c>
      <c r="O735" s="355" t="s">
        <v>3495</v>
      </c>
      <c r="P735" s="355" t="s">
        <v>3495</v>
      </c>
      <c r="Q735" s="355" t="s">
        <v>3496</v>
      </c>
      <c r="R735" s="355" t="s">
        <v>3496</v>
      </c>
      <c r="S735" s="355" t="s">
        <v>3496</v>
      </c>
      <c r="T735" s="266">
        <v>0</v>
      </c>
      <c r="U735" s="266" t="s">
        <v>3497</v>
      </c>
    </row>
    <row r="736" spans="1:27" x14ac:dyDescent="0.25">
      <c r="A736" s="49">
        <v>37454001</v>
      </c>
      <c r="B736" s="49" t="s">
        <v>785</v>
      </c>
      <c r="C736" s="49">
        <v>0</v>
      </c>
      <c r="D736" s="49">
        <v>0</v>
      </c>
      <c r="E736" s="354" t="s">
        <v>3494</v>
      </c>
      <c r="F736" s="354" t="s">
        <v>3498</v>
      </c>
      <c r="G736" s="355" t="s">
        <v>3499</v>
      </c>
      <c r="H736" s="355" t="s">
        <v>3495</v>
      </c>
      <c r="I736" s="355" t="s">
        <v>3495</v>
      </c>
      <c r="J736" s="355" t="s">
        <v>3495</v>
      </c>
      <c r="K736" s="355" t="s">
        <v>3495</v>
      </c>
      <c r="L736" s="355" t="s">
        <v>3495</v>
      </c>
      <c r="M736" s="355" t="s">
        <v>3495</v>
      </c>
      <c r="N736" s="355" t="s">
        <v>3495</v>
      </c>
      <c r="O736" s="355" t="s">
        <v>3495</v>
      </c>
      <c r="P736" s="355" t="s">
        <v>3495</v>
      </c>
      <c r="Q736" s="355" t="s">
        <v>3496</v>
      </c>
      <c r="R736" s="355" t="s">
        <v>3496</v>
      </c>
      <c r="S736" s="355" t="s">
        <v>3496</v>
      </c>
      <c r="T736" s="266">
        <v>0</v>
      </c>
      <c r="U736" s="266" t="s">
        <v>3497</v>
      </c>
    </row>
    <row r="737" spans="1:21" x14ac:dyDescent="0.25">
      <c r="A737" s="49">
        <v>37454002</v>
      </c>
      <c r="B737" s="49" t="s">
        <v>786</v>
      </c>
      <c r="C737" s="49">
        <v>0</v>
      </c>
      <c r="D737" s="49">
        <v>0</v>
      </c>
      <c r="E737" s="354" t="s">
        <v>3494</v>
      </c>
      <c r="F737" s="354" t="s">
        <v>3498</v>
      </c>
      <c r="G737" s="355" t="s">
        <v>3499</v>
      </c>
      <c r="H737" s="355" t="s">
        <v>3495</v>
      </c>
      <c r="I737" s="355" t="s">
        <v>3495</v>
      </c>
      <c r="J737" s="355" t="s">
        <v>3495</v>
      </c>
      <c r="K737" s="355" t="s">
        <v>3495</v>
      </c>
      <c r="L737" s="355" t="s">
        <v>3495</v>
      </c>
      <c r="M737" s="355" t="s">
        <v>3495</v>
      </c>
      <c r="N737" s="355" t="s">
        <v>3495</v>
      </c>
      <c r="O737" s="355" t="s">
        <v>3495</v>
      </c>
      <c r="P737" s="355" t="s">
        <v>3495</v>
      </c>
      <c r="Q737" s="355" t="s">
        <v>3496</v>
      </c>
      <c r="R737" s="355" t="s">
        <v>3496</v>
      </c>
      <c r="S737" s="355" t="s">
        <v>3496</v>
      </c>
      <c r="T737" s="266">
        <v>0</v>
      </c>
      <c r="U737" s="266" t="s">
        <v>3497</v>
      </c>
    </row>
    <row r="738" spans="1:21" x14ac:dyDescent="0.25">
      <c r="A738" s="49">
        <v>4129201216</v>
      </c>
      <c r="B738" s="49" t="s">
        <v>787</v>
      </c>
      <c r="C738" s="49">
        <v>0</v>
      </c>
      <c r="D738" s="49">
        <v>0</v>
      </c>
      <c r="E738" s="354" t="s">
        <v>3494</v>
      </c>
      <c r="F738" s="354" t="s">
        <v>3498</v>
      </c>
      <c r="G738" s="355" t="s">
        <v>3499</v>
      </c>
      <c r="H738" s="355" t="s">
        <v>3495</v>
      </c>
      <c r="I738" s="355" t="s">
        <v>3495</v>
      </c>
      <c r="J738" s="355" t="s">
        <v>3495</v>
      </c>
      <c r="K738" s="355" t="s">
        <v>3495</v>
      </c>
      <c r="L738" s="355" t="s">
        <v>3495</v>
      </c>
      <c r="M738" s="355" t="s">
        <v>3495</v>
      </c>
      <c r="N738" s="355" t="s">
        <v>3495</v>
      </c>
      <c r="O738" s="355" t="s">
        <v>3495</v>
      </c>
      <c r="P738" s="355" t="s">
        <v>3495</v>
      </c>
      <c r="Q738" s="355" t="s">
        <v>3496</v>
      </c>
      <c r="R738" s="355" t="s">
        <v>3496</v>
      </c>
      <c r="S738" s="355" t="s">
        <v>3496</v>
      </c>
      <c r="T738" s="266">
        <v>0</v>
      </c>
      <c r="U738" s="266" t="s">
        <v>3497</v>
      </c>
    </row>
    <row r="739" spans="1:21" x14ac:dyDescent="0.25">
      <c r="A739" s="49">
        <v>4129201218</v>
      </c>
      <c r="B739" s="49" t="s">
        <v>788</v>
      </c>
      <c r="C739" s="49">
        <v>0</v>
      </c>
      <c r="D739" s="49">
        <v>0</v>
      </c>
      <c r="E739" s="354" t="s">
        <v>3494</v>
      </c>
      <c r="F739" s="354" t="s">
        <v>3498</v>
      </c>
      <c r="G739" s="355" t="s">
        <v>3499</v>
      </c>
      <c r="H739" s="355" t="s">
        <v>3495</v>
      </c>
      <c r="I739" s="355" t="s">
        <v>3495</v>
      </c>
      <c r="J739" s="355" t="s">
        <v>3495</v>
      </c>
      <c r="K739" s="355" t="s">
        <v>3495</v>
      </c>
      <c r="L739" s="355" t="s">
        <v>3495</v>
      </c>
      <c r="M739" s="355" t="s">
        <v>3495</v>
      </c>
      <c r="N739" s="355" t="s">
        <v>3495</v>
      </c>
      <c r="O739" s="355" t="s">
        <v>3495</v>
      </c>
      <c r="P739" s="355" t="s">
        <v>3495</v>
      </c>
      <c r="Q739" s="355" t="s">
        <v>3496</v>
      </c>
      <c r="R739" s="355" t="s">
        <v>3496</v>
      </c>
      <c r="S739" s="355" t="s">
        <v>3496</v>
      </c>
      <c r="T739" s="266">
        <v>0</v>
      </c>
      <c r="U739" s="266" t="s">
        <v>3497</v>
      </c>
    </row>
    <row r="740" spans="1:21" x14ac:dyDescent="0.25">
      <c r="A740" s="49">
        <v>41511001</v>
      </c>
      <c r="B740" s="49" t="s">
        <v>789</v>
      </c>
      <c r="C740" s="49">
        <v>0</v>
      </c>
      <c r="D740" s="49">
        <v>0</v>
      </c>
      <c r="E740" s="354" t="s">
        <v>3494</v>
      </c>
      <c r="F740" s="354" t="s">
        <v>3498</v>
      </c>
      <c r="G740" s="355" t="s">
        <v>3499</v>
      </c>
      <c r="H740" s="355" t="s">
        <v>3495</v>
      </c>
      <c r="I740" s="355" t="s">
        <v>3495</v>
      </c>
      <c r="J740" s="355" t="s">
        <v>3495</v>
      </c>
      <c r="K740" s="355" t="s">
        <v>3495</v>
      </c>
      <c r="L740" s="355" t="s">
        <v>3495</v>
      </c>
      <c r="M740" s="355" t="s">
        <v>3495</v>
      </c>
      <c r="N740" s="355" t="s">
        <v>3495</v>
      </c>
      <c r="O740" s="355" t="s">
        <v>3495</v>
      </c>
      <c r="P740" s="355" t="s">
        <v>3495</v>
      </c>
      <c r="Q740" s="355" t="s">
        <v>3496</v>
      </c>
      <c r="R740" s="355" t="s">
        <v>3496</v>
      </c>
      <c r="S740" s="355" t="s">
        <v>3496</v>
      </c>
      <c r="T740" s="266">
        <v>0</v>
      </c>
      <c r="U740" s="266" t="s">
        <v>3497</v>
      </c>
    </row>
    <row r="741" spans="1:21" x14ac:dyDescent="0.25">
      <c r="A741" s="49">
        <v>44718</v>
      </c>
      <c r="B741" s="49" t="s">
        <v>790</v>
      </c>
      <c r="C741" s="49">
        <v>0</v>
      </c>
      <c r="D741" s="49">
        <v>0</v>
      </c>
      <c r="E741" s="354" t="s">
        <v>3494</v>
      </c>
      <c r="F741" s="354" t="s">
        <v>3498</v>
      </c>
      <c r="G741" s="355" t="s">
        <v>3499</v>
      </c>
      <c r="H741" s="355" t="s">
        <v>3495</v>
      </c>
      <c r="I741" s="355" t="s">
        <v>3495</v>
      </c>
      <c r="J741" s="355" t="s">
        <v>3495</v>
      </c>
      <c r="K741" s="355" t="s">
        <v>3495</v>
      </c>
      <c r="L741" s="355" t="s">
        <v>3495</v>
      </c>
      <c r="M741" s="355" t="s">
        <v>3495</v>
      </c>
      <c r="N741" s="355" t="s">
        <v>3495</v>
      </c>
      <c r="O741" s="355" t="s">
        <v>3495</v>
      </c>
      <c r="P741" s="355" t="s">
        <v>3495</v>
      </c>
      <c r="Q741" s="355" t="s">
        <v>3496</v>
      </c>
      <c r="R741" s="355" t="s">
        <v>3496</v>
      </c>
      <c r="S741" s="355" t="s">
        <v>3496</v>
      </c>
      <c r="T741" s="266">
        <v>0</v>
      </c>
      <c r="U741" s="266" t="s">
        <v>3497</v>
      </c>
    </row>
    <row r="742" spans="1:21" x14ac:dyDescent="0.25">
      <c r="A742" s="49">
        <v>44719</v>
      </c>
      <c r="B742" s="49" t="s">
        <v>791</v>
      </c>
      <c r="C742" s="49">
        <v>0</v>
      </c>
      <c r="D742" s="49">
        <v>0</v>
      </c>
      <c r="E742" s="354" t="s">
        <v>3494</v>
      </c>
      <c r="F742" s="354" t="s">
        <v>3498</v>
      </c>
      <c r="G742" s="355" t="s">
        <v>3499</v>
      </c>
      <c r="H742" s="355" t="s">
        <v>3495</v>
      </c>
      <c r="I742" s="355" t="s">
        <v>3495</v>
      </c>
      <c r="J742" s="355" t="s">
        <v>3495</v>
      </c>
      <c r="K742" s="355" t="s">
        <v>3495</v>
      </c>
      <c r="L742" s="355" t="s">
        <v>3495</v>
      </c>
      <c r="M742" s="355" t="s">
        <v>3495</v>
      </c>
      <c r="N742" s="355" t="s">
        <v>3495</v>
      </c>
      <c r="O742" s="355" t="s">
        <v>3495</v>
      </c>
      <c r="P742" s="355" t="s">
        <v>3495</v>
      </c>
      <c r="Q742" s="355" t="s">
        <v>3496</v>
      </c>
      <c r="R742" s="355" t="s">
        <v>3496</v>
      </c>
      <c r="S742" s="355" t="s">
        <v>3496</v>
      </c>
      <c r="T742" s="266">
        <v>0</v>
      </c>
      <c r="U742" s="266" t="s">
        <v>3497</v>
      </c>
    </row>
    <row r="743" spans="1:21" x14ac:dyDescent="0.25">
      <c r="A743" s="49">
        <v>44720001</v>
      </c>
      <c r="B743" s="49" t="s">
        <v>792</v>
      </c>
      <c r="C743" s="49">
        <v>0</v>
      </c>
      <c r="D743" s="49">
        <v>0</v>
      </c>
      <c r="E743" s="354" t="s">
        <v>3494</v>
      </c>
      <c r="F743" s="354" t="s">
        <v>3498</v>
      </c>
      <c r="G743" s="355" t="s">
        <v>3499</v>
      </c>
      <c r="H743" s="355" t="s">
        <v>3495</v>
      </c>
      <c r="I743" s="355" t="s">
        <v>3495</v>
      </c>
      <c r="J743" s="355" t="s">
        <v>3495</v>
      </c>
      <c r="K743" s="355" t="s">
        <v>3495</v>
      </c>
      <c r="L743" s="355" t="s">
        <v>3495</v>
      </c>
      <c r="M743" s="355" t="s">
        <v>3495</v>
      </c>
      <c r="N743" s="355" t="s">
        <v>3495</v>
      </c>
      <c r="O743" s="355" t="s">
        <v>3495</v>
      </c>
      <c r="P743" s="355" t="s">
        <v>3495</v>
      </c>
      <c r="Q743" s="355" t="s">
        <v>3496</v>
      </c>
      <c r="R743" s="355" t="s">
        <v>3496</v>
      </c>
      <c r="S743" s="355" t="s">
        <v>3496</v>
      </c>
      <c r="T743" s="266">
        <v>0</v>
      </c>
      <c r="U743" s="266" t="s">
        <v>3497</v>
      </c>
    </row>
    <row r="744" spans="1:21" x14ac:dyDescent="0.25">
      <c r="A744" s="49">
        <v>44722001</v>
      </c>
      <c r="B744" s="49" t="s">
        <v>793</v>
      </c>
      <c r="C744" s="49">
        <v>0</v>
      </c>
      <c r="D744" s="49">
        <v>0</v>
      </c>
      <c r="E744" s="354" t="s">
        <v>3494</v>
      </c>
      <c r="F744" s="354" t="s">
        <v>3498</v>
      </c>
      <c r="G744" s="355" t="s">
        <v>3499</v>
      </c>
      <c r="H744" s="355" t="s">
        <v>3495</v>
      </c>
      <c r="I744" s="355" t="s">
        <v>3495</v>
      </c>
      <c r="J744" s="355" t="s">
        <v>3495</v>
      </c>
      <c r="K744" s="355" t="s">
        <v>3495</v>
      </c>
      <c r="L744" s="355" t="s">
        <v>3495</v>
      </c>
      <c r="M744" s="355" t="s">
        <v>3495</v>
      </c>
      <c r="N744" s="355" t="s">
        <v>3495</v>
      </c>
      <c r="O744" s="355" t="s">
        <v>3495</v>
      </c>
      <c r="P744" s="355" t="s">
        <v>3495</v>
      </c>
      <c r="Q744" s="355" t="s">
        <v>3496</v>
      </c>
      <c r="R744" s="355" t="s">
        <v>3496</v>
      </c>
      <c r="S744" s="355" t="s">
        <v>3496</v>
      </c>
      <c r="T744" s="266">
        <v>0</v>
      </c>
      <c r="U744" s="266" t="s">
        <v>3497</v>
      </c>
    </row>
    <row r="745" spans="1:21" x14ac:dyDescent="0.25">
      <c r="A745" s="49">
        <v>44724001</v>
      </c>
      <c r="B745" s="49" t="s">
        <v>794</v>
      </c>
      <c r="C745" s="49">
        <v>0</v>
      </c>
      <c r="D745" s="49">
        <v>0</v>
      </c>
      <c r="E745" s="354" t="s">
        <v>3494</v>
      </c>
      <c r="F745" s="354" t="s">
        <v>3498</v>
      </c>
      <c r="G745" s="355" t="s">
        <v>3499</v>
      </c>
      <c r="H745" s="355" t="s">
        <v>3495</v>
      </c>
      <c r="I745" s="355" t="s">
        <v>3495</v>
      </c>
      <c r="J745" s="355" t="s">
        <v>3495</v>
      </c>
      <c r="K745" s="355" t="s">
        <v>3495</v>
      </c>
      <c r="L745" s="355" t="s">
        <v>3495</v>
      </c>
      <c r="M745" s="355" t="s">
        <v>3495</v>
      </c>
      <c r="N745" s="355" t="s">
        <v>3495</v>
      </c>
      <c r="O745" s="355" t="s">
        <v>3495</v>
      </c>
      <c r="P745" s="355" t="s">
        <v>3495</v>
      </c>
      <c r="Q745" s="355" t="s">
        <v>3496</v>
      </c>
      <c r="R745" s="355" t="s">
        <v>3496</v>
      </c>
      <c r="S745" s="355" t="s">
        <v>3496</v>
      </c>
      <c r="T745" s="266">
        <v>0</v>
      </c>
      <c r="U745" s="266" t="s">
        <v>3497</v>
      </c>
    </row>
    <row r="746" spans="1:21" x14ac:dyDescent="0.25">
      <c r="A746" s="49">
        <v>44728</v>
      </c>
      <c r="B746" s="49" t="s">
        <v>795</v>
      </c>
      <c r="C746" s="49">
        <v>0</v>
      </c>
      <c r="D746" s="49">
        <v>0</v>
      </c>
      <c r="E746" s="354" t="s">
        <v>3494</v>
      </c>
      <c r="F746" s="354" t="s">
        <v>3498</v>
      </c>
      <c r="G746" s="355" t="s">
        <v>3499</v>
      </c>
      <c r="H746" s="355" t="s">
        <v>3495</v>
      </c>
      <c r="I746" s="355" t="s">
        <v>3495</v>
      </c>
      <c r="J746" s="355" t="s">
        <v>3495</v>
      </c>
      <c r="K746" s="355" t="s">
        <v>3495</v>
      </c>
      <c r="L746" s="355" t="s">
        <v>3495</v>
      </c>
      <c r="M746" s="355" t="s">
        <v>3495</v>
      </c>
      <c r="N746" s="355" t="s">
        <v>3495</v>
      </c>
      <c r="O746" s="355" t="s">
        <v>3495</v>
      </c>
      <c r="P746" s="355" t="s">
        <v>3495</v>
      </c>
      <c r="Q746" s="355" t="s">
        <v>3496</v>
      </c>
      <c r="R746" s="355" t="s">
        <v>3496</v>
      </c>
      <c r="S746" s="355" t="s">
        <v>3496</v>
      </c>
      <c r="T746" s="266">
        <v>0</v>
      </c>
      <c r="U746" s="266" t="s">
        <v>3497</v>
      </c>
    </row>
    <row r="747" spans="1:21" x14ac:dyDescent="0.25">
      <c r="A747" s="49">
        <v>44729</v>
      </c>
      <c r="B747" s="49" t="s">
        <v>796</v>
      </c>
      <c r="C747" s="49">
        <v>0</v>
      </c>
      <c r="D747" s="49">
        <v>0</v>
      </c>
      <c r="E747" s="354" t="s">
        <v>3494</v>
      </c>
      <c r="F747" s="354" t="s">
        <v>3498</v>
      </c>
      <c r="G747" s="355" t="s">
        <v>3499</v>
      </c>
      <c r="H747" s="355" t="s">
        <v>3495</v>
      </c>
      <c r="I747" s="355" t="s">
        <v>3495</v>
      </c>
      <c r="J747" s="355" t="s">
        <v>3495</v>
      </c>
      <c r="K747" s="355" t="s">
        <v>3495</v>
      </c>
      <c r="L747" s="355" t="s">
        <v>3495</v>
      </c>
      <c r="M747" s="355" t="s">
        <v>3495</v>
      </c>
      <c r="N747" s="355" t="s">
        <v>3495</v>
      </c>
      <c r="O747" s="355" t="s">
        <v>3495</v>
      </c>
      <c r="P747" s="355" t="s">
        <v>3495</v>
      </c>
      <c r="Q747" s="355" t="s">
        <v>3496</v>
      </c>
      <c r="R747" s="355" t="s">
        <v>3496</v>
      </c>
      <c r="S747" s="355" t="s">
        <v>3496</v>
      </c>
      <c r="T747" s="266">
        <v>0</v>
      </c>
      <c r="U747" s="266" t="s">
        <v>3497</v>
      </c>
    </row>
    <row r="748" spans="1:21" x14ac:dyDescent="0.25">
      <c r="A748" s="49">
        <v>44730</v>
      </c>
      <c r="B748" s="49" t="s">
        <v>797</v>
      </c>
      <c r="C748" s="49">
        <v>0</v>
      </c>
      <c r="D748" s="49">
        <v>0</v>
      </c>
      <c r="E748" s="354" t="s">
        <v>3494</v>
      </c>
      <c r="F748" s="354" t="s">
        <v>3498</v>
      </c>
      <c r="G748" s="355" t="s">
        <v>3499</v>
      </c>
      <c r="H748" s="355" t="s">
        <v>3495</v>
      </c>
      <c r="I748" s="355" t="s">
        <v>3495</v>
      </c>
      <c r="J748" s="355" t="s">
        <v>3495</v>
      </c>
      <c r="K748" s="355" t="s">
        <v>3495</v>
      </c>
      <c r="L748" s="355" t="s">
        <v>3495</v>
      </c>
      <c r="M748" s="355" t="s">
        <v>3495</v>
      </c>
      <c r="N748" s="355" t="s">
        <v>3495</v>
      </c>
      <c r="O748" s="355" t="s">
        <v>3495</v>
      </c>
      <c r="P748" s="355" t="s">
        <v>3495</v>
      </c>
      <c r="Q748" s="355" t="s">
        <v>3496</v>
      </c>
      <c r="R748" s="355" t="s">
        <v>3496</v>
      </c>
      <c r="S748" s="355" t="s">
        <v>3496</v>
      </c>
      <c r="T748" s="266">
        <v>0</v>
      </c>
      <c r="U748" s="266" t="s">
        <v>3497</v>
      </c>
    </row>
    <row r="749" spans="1:21" x14ac:dyDescent="0.25">
      <c r="A749" s="49">
        <v>44731</v>
      </c>
      <c r="B749" s="49" t="s">
        <v>798</v>
      </c>
      <c r="C749" s="49">
        <v>0</v>
      </c>
      <c r="D749" s="49">
        <v>0</v>
      </c>
      <c r="E749" s="354" t="s">
        <v>3494</v>
      </c>
      <c r="F749" s="354" t="s">
        <v>3498</v>
      </c>
      <c r="G749" s="355" t="s">
        <v>3499</v>
      </c>
      <c r="H749" s="355" t="s">
        <v>3495</v>
      </c>
      <c r="I749" s="355" t="s">
        <v>3495</v>
      </c>
      <c r="J749" s="355" t="s">
        <v>3495</v>
      </c>
      <c r="K749" s="355" t="s">
        <v>3495</v>
      </c>
      <c r="L749" s="355" t="s">
        <v>3495</v>
      </c>
      <c r="M749" s="355" t="s">
        <v>3495</v>
      </c>
      <c r="N749" s="355" t="s">
        <v>3495</v>
      </c>
      <c r="O749" s="355" t="s">
        <v>3495</v>
      </c>
      <c r="P749" s="355" t="s">
        <v>3495</v>
      </c>
      <c r="Q749" s="355" t="s">
        <v>3496</v>
      </c>
      <c r="R749" s="355" t="s">
        <v>3496</v>
      </c>
      <c r="S749" s="355" t="s">
        <v>3496</v>
      </c>
      <c r="T749" s="266">
        <v>0</v>
      </c>
      <c r="U749" s="266" t="s">
        <v>3497</v>
      </c>
    </row>
    <row r="750" spans="1:21" x14ac:dyDescent="0.25">
      <c r="A750" s="49">
        <v>44752</v>
      </c>
      <c r="B750" s="49" t="s">
        <v>799</v>
      </c>
      <c r="C750" s="49">
        <v>0</v>
      </c>
      <c r="D750" s="49">
        <v>0</v>
      </c>
      <c r="E750" s="354" t="s">
        <v>3494</v>
      </c>
      <c r="F750" s="354" t="s">
        <v>3498</v>
      </c>
      <c r="G750" s="355" t="s">
        <v>3499</v>
      </c>
      <c r="H750" s="355" t="s">
        <v>3495</v>
      </c>
      <c r="I750" s="355" t="s">
        <v>3495</v>
      </c>
      <c r="J750" s="355" t="s">
        <v>3495</v>
      </c>
      <c r="K750" s="355" t="s">
        <v>3495</v>
      </c>
      <c r="L750" s="355" t="s">
        <v>3495</v>
      </c>
      <c r="M750" s="355" t="s">
        <v>3495</v>
      </c>
      <c r="N750" s="355" t="s">
        <v>3495</v>
      </c>
      <c r="O750" s="355" t="s">
        <v>3495</v>
      </c>
      <c r="P750" s="355" t="s">
        <v>3495</v>
      </c>
      <c r="Q750" s="355" t="s">
        <v>3496</v>
      </c>
      <c r="R750" s="355" t="s">
        <v>3496</v>
      </c>
      <c r="S750" s="355" t="s">
        <v>3496</v>
      </c>
      <c r="T750" s="266">
        <v>0</v>
      </c>
      <c r="U750" s="266" t="s">
        <v>3497</v>
      </c>
    </row>
    <row r="751" spans="1:21" x14ac:dyDescent="0.25">
      <c r="A751" s="49">
        <v>44753</v>
      </c>
      <c r="B751" s="49" t="s">
        <v>800</v>
      </c>
      <c r="C751" s="49">
        <v>0</v>
      </c>
      <c r="D751" s="49">
        <v>0</v>
      </c>
      <c r="E751" s="354" t="s">
        <v>3494</v>
      </c>
      <c r="F751" s="354" t="s">
        <v>3498</v>
      </c>
      <c r="G751" s="355" t="s">
        <v>3499</v>
      </c>
      <c r="H751" s="355" t="s">
        <v>3495</v>
      </c>
      <c r="I751" s="355" t="s">
        <v>3495</v>
      </c>
      <c r="J751" s="355" t="s">
        <v>3495</v>
      </c>
      <c r="K751" s="355" t="s">
        <v>3495</v>
      </c>
      <c r="L751" s="355" t="s">
        <v>3495</v>
      </c>
      <c r="M751" s="355" t="s">
        <v>3495</v>
      </c>
      <c r="N751" s="355" t="s">
        <v>3495</v>
      </c>
      <c r="O751" s="355" t="s">
        <v>3495</v>
      </c>
      <c r="P751" s="355" t="s">
        <v>3495</v>
      </c>
      <c r="Q751" s="355" t="s">
        <v>3496</v>
      </c>
      <c r="R751" s="355" t="s">
        <v>3496</v>
      </c>
      <c r="S751" s="355" t="s">
        <v>3496</v>
      </c>
      <c r="T751" s="266">
        <v>0</v>
      </c>
      <c r="U751" s="266" t="s">
        <v>3497</v>
      </c>
    </row>
    <row r="752" spans="1:21" x14ac:dyDescent="0.25">
      <c r="A752" s="49">
        <v>44754</v>
      </c>
      <c r="B752" s="49" t="s">
        <v>801</v>
      </c>
      <c r="C752" s="49">
        <v>0</v>
      </c>
      <c r="D752" s="49">
        <v>0</v>
      </c>
      <c r="E752" s="354" t="s">
        <v>3494</v>
      </c>
      <c r="F752" s="354" t="s">
        <v>3498</v>
      </c>
      <c r="G752" s="355" t="s">
        <v>3499</v>
      </c>
      <c r="H752" s="355" t="s">
        <v>3495</v>
      </c>
      <c r="I752" s="355" t="s">
        <v>3495</v>
      </c>
      <c r="J752" s="355" t="s">
        <v>3495</v>
      </c>
      <c r="K752" s="355" t="s">
        <v>3495</v>
      </c>
      <c r="L752" s="355" t="s">
        <v>3495</v>
      </c>
      <c r="M752" s="355" t="s">
        <v>3495</v>
      </c>
      <c r="N752" s="355" t="s">
        <v>3495</v>
      </c>
      <c r="O752" s="355" t="s">
        <v>3495</v>
      </c>
      <c r="P752" s="355" t="s">
        <v>3495</v>
      </c>
      <c r="Q752" s="355" t="s">
        <v>3496</v>
      </c>
      <c r="R752" s="355" t="s">
        <v>3496</v>
      </c>
      <c r="S752" s="355" t="s">
        <v>3496</v>
      </c>
      <c r="T752" s="266">
        <v>0</v>
      </c>
      <c r="U752" s="266" t="s">
        <v>3497</v>
      </c>
    </row>
    <row r="753" spans="1:27" x14ac:dyDescent="0.25">
      <c r="A753" s="49">
        <v>44755</v>
      </c>
      <c r="B753" s="49" t="s">
        <v>802</v>
      </c>
      <c r="C753" s="49">
        <v>0</v>
      </c>
      <c r="D753" s="49">
        <v>0</v>
      </c>
      <c r="E753" s="354" t="s">
        <v>3494</v>
      </c>
      <c r="F753" s="354" t="s">
        <v>3498</v>
      </c>
      <c r="G753" s="355" t="s">
        <v>3499</v>
      </c>
      <c r="H753" s="355" t="s">
        <v>3495</v>
      </c>
      <c r="I753" s="355" t="s">
        <v>3495</v>
      </c>
      <c r="J753" s="355" t="s">
        <v>3495</v>
      </c>
      <c r="K753" s="355" t="s">
        <v>3495</v>
      </c>
      <c r="L753" s="355" t="s">
        <v>3495</v>
      </c>
      <c r="M753" s="355" t="s">
        <v>3495</v>
      </c>
      <c r="N753" s="355" t="s">
        <v>3495</v>
      </c>
      <c r="O753" s="355" t="s">
        <v>3495</v>
      </c>
      <c r="P753" s="355" t="s">
        <v>3495</v>
      </c>
      <c r="Q753" s="355" t="s">
        <v>3496</v>
      </c>
      <c r="R753" s="355" t="s">
        <v>3496</v>
      </c>
      <c r="S753" s="355" t="s">
        <v>3496</v>
      </c>
      <c r="T753" s="266">
        <v>0</v>
      </c>
      <c r="U753" s="266" t="s">
        <v>3497</v>
      </c>
    </row>
    <row r="754" spans="1:27" x14ac:dyDescent="0.25">
      <c r="A754" s="49">
        <v>44902</v>
      </c>
      <c r="B754" s="49" t="s">
        <v>803</v>
      </c>
      <c r="C754" s="49">
        <v>0</v>
      </c>
      <c r="D754" s="49">
        <v>0</v>
      </c>
      <c r="E754" s="354" t="s">
        <v>3494</v>
      </c>
      <c r="F754" s="354" t="s">
        <v>3498</v>
      </c>
      <c r="G754" s="355" t="s">
        <v>3499</v>
      </c>
      <c r="H754" s="355" t="s">
        <v>3495</v>
      </c>
      <c r="I754" s="355" t="s">
        <v>3495</v>
      </c>
      <c r="J754" s="355" t="s">
        <v>3495</v>
      </c>
      <c r="K754" s="355" t="s">
        <v>3495</v>
      </c>
      <c r="L754" s="355" t="s">
        <v>3495</v>
      </c>
      <c r="M754" s="355" t="s">
        <v>3495</v>
      </c>
      <c r="N754" s="355" t="s">
        <v>3495</v>
      </c>
      <c r="O754" s="355" t="s">
        <v>3495</v>
      </c>
      <c r="P754" s="355" t="s">
        <v>3495</v>
      </c>
      <c r="Q754" s="355" t="s">
        <v>3496</v>
      </c>
      <c r="R754" s="355" t="s">
        <v>3496</v>
      </c>
      <c r="S754" s="355" t="s">
        <v>3496</v>
      </c>
      <c r="T754" s="266">
        <v>0</v>
      </c>
      <c r="U754" s="266" t="s">
        <v>3497</v>
      </c>
    </row>
    <row r="755" spans="1:27" x14ac:dyDescent="0.25">
      <c r="A755" s="49">
        <v>44903</v>
      </c>
      <c r="B755" s="49" t="s">
        <v>804</v>
      </c>
      <c r="C755" s="49">
        <v>0</v>
      </c>
      <c r="D755" s="49">
        <v>0</v>
      </c>
      <c r="E755" s="354" t="s">
        <v>3494</v>
      </c>
      <c r="F755" s="354" t="s">
        <v>3498</v>
      </c>
      <c r="G755" s="355" t="s">
        <v>3499</v>
      </c>
      <c r="H755" s="355" t="s">
        <v>3495</v>
      </c>
      <c r="I755" s="355" t="s">
        <v>3495</v>
      </c>
      <c r="J755" s="355" t="s">
        <v>3495</v>
      </c>
      <c r="K755" s="355" t="s">
        <v>3495</v>
      </c>
      <c r="L755" s="355" t="s">
        <v>3495</v>
      </c>
      <c r="M755" s="355" t="s">
        <v>3495</v>
      </c>
      <c r="N755" s="355" t="s">
        <v>3495</v>
      </c>
      <c r="O755" s="355" t="s">
        <v>3495</v>
      </c>
      <c r="P755" s="355" t="s">
        <v>3495</v>
      </c>
      <c r="Q755" s="355" t="s">
        <v>3496</v>
      </c>
      <c r="R755" s="355" t="s">
        <v>3496</v>
      </c>
      <c r="S755" s="355" t="s">
        <v>3496</v>
      </c>
      <c r="T755" s="266">
        <v>0</v>
      </c>
      <c r="U755" s="266" t="s">
        <v>3497</v>
      </c>
    </row>
    <row r="756" spans="1:27" x14ac:dyDescent="0.25">
      <c r="A756" s="49">
        <v>45197001</v>
      </c>
      <c r="B756" s="49" t="s">
        <v>805</v>
      </c>
      <c r="C756" s="49">
        <v>0</v>
      </c>
      <c r="D756" s="49">
        <v>0</v>
      </c>
      <c r="E756" s="354" t="s">
        <v>3494</v>
      </c>
      <c r="F756" s="354" t="s">
        <v>3498</v>
      </c>
      <c r="G756" s="355" t="s">
        <v>3499</v>
      </c>
      <c r="H756" s="355" t="s">
        <v>3495</v>
      </c>
      <c r="I756" s="355" t="s">
        <v>3495</v>
      </c>
      <c r="J756" s="355" t="s">
        <v>3495</v>
      </c>
      <c r="K756" s="355" t="s">
        <v>3495</v>
      </c>
      <c r="L756" s="355" t="s">
        <v>3495</v>
      </c>
      <c r="M756" s="355" t="s">
        <v>3495</v>
      </c>
      <c r="N756" s="355" t="s">
        <v>3495</v>
      </c>
      <c r="O756" s="355" t="s">
        <v>3495</v>
      </c>
      <c r="P756" s="355" t="s">
        <v>3495</v>
      </c>
      <c r="Q756" s="355" t="s">
        <v>3496</v>
      </c>
      <c r="R756" s="355" t="s">
        <v>3496</v>
      </c>
      <c r="S756" s="355" t="s">
        <v>3496</v>
      </c>
      <c r="T756" s="266">
        <v>0</v>
      </c>
      <c r="U756" s="266" t="s">
        <v>3497</v>
      </c>
    </row>
    <row r="757" spans="1:27" x14ac:dyDescent="0.25">
      <c r="A757" s="49">
        <v>45769</v>
      </c>
      <c r="B757" s="49" t="s">
        <v>806</v>
      </c>
      <c r="C757" s="49">
        <v>0</v>
      </c>
      <c r="D757" s="49">
        <v>0</v>
      </c>
      <c r="E757" s="354" t="s">
        <v>3494</v>
      </c>
      <c r="F757" s="354" t="s">
        <v>3498</v>
      </c>
      <c r="G757" s="355" t="s">
        <v>3499</v>
      </c>
      <c r="H757" s="355" t="s">
        <v>3495</v>
      </c>
      <c r="I757" s="355" t="s">
        <v>3495</v>
      </c>
      <c r="J757" s="355" t="s">
        <v>3495</v>
      </c>
      <c r="K757" s="355" t="s">
        <v>3495</v>
      </c>
      <c r="L757" s="355" t="s">
        <v>3495</v>
      </c>
      <c r="M757" s="355" t="s">
        <v>3495</v>
      </c>
      <c r="N757" s="355" t="s">
        <v>3495</v>
      </c>
      <c r="O757" s="355" t="s">
        <v>3495</v>
      </c>
      <c r="P757" s="355" t="s">
        <v>3495</v>
      </c>
      <c r="Q757" s="355" t="s">
        <v>3496</v>
      </c>
      <c r="R757" s="355" t="s">
        <v>3496</v>
      </c>
      <c r="S757" s="355" t="s">
        <v>3496</v>
      </c>
      <c r="T757" s="266">
        <v>0</v>
      </c>
      <c r="U757" s="266" t="s">
        <v>3497</v>
      </c>
    </row>
    <row r="758" spans="1:27" x14ac:dyDescent="0.25">
      <c r="A758" s="49">
        <v>45844</v>
      </c>
      <c r="B758" s="49" t="s">
        <v>807</v>
      </c>
      <c r="C758" s="49">
        <v>0</v>
      </c>
      <c r="D758" s="49">
        <v>0</v>
      </c>
      <c r="E758" s="354" t="s">
        <v>3494</v>
      </c>
      <c r="F758" s="354" t="s">
        <v>3498</v>
      </c>
      <c r="G758" s="355" t="s">
        <v>3499</v>
      </c>
      <c r="H758" s="355" t="s">
        <v>3495</v>
      </c>
      <c r="I758" s="355" t="s">
        <v>3495</v>
      </c>
      <c r="J758" s="355" t="s">
        <v>3495</v>
      </c>
      <c r="K758" s="355" t="s">
        <v>3495</v>
      </c>
      <c r="L758" s="355" t="s">
        <v>3495</v>
      </c>
      <c r="M758" s="355" t="s">
        <v>3495</v>
      </c>
      <c r="N758" s="355" t="s">
        <v>3495</v>
      </c>
      <c r="O758" s="355" t="s">
        <v>3495</v>
      </c>
      <c r="P758" s="355" t="s">
        <v>3495</v>
      </c>
      <c r="Q758" s="355" t="s">
        <v>3496</v>
      </c>
      <c r="R758" s="355" t="s">
        <v>3496</v>
      </c>
      <c r="S758" s="355" t="s">
        <v>3496</v>
      </c>
      <c r="T758" s="266">
        <v>0</v>
      </c>
      <c r="U758" s="266" t="s">
        <v>3497</v>
      </c>
    </row>
    <row r="759" spans="1:27" x14ac:dyDescent="0.25">
      <c r="A759" s="49">
        <v>45845</v>
      </c>
      <c r="B759" s="49" t="s">
        <v>808</v>
      </c>
      <c r="C759" s="49">
        <v>0</v>
      </c>
      <c r="D759" s="49">
        <v>0</v>
      </c>
      <c r="E759" s="354" t="s">
        <v>3494</v>
      </c>
      <c r="F759" s="354" t="s">
        <v>3498</v>
      </c>
      <c r="G759" s="355" t="s">
        <v>3499</v>
      </c>
      <c r="H759" s="355" t="s">
        <v>3495</v>
      </c>
      <c r="I759" s="355" t="s">
        <v>3495</v>
      </c>
      <c r="J759" s="355" t="s">
        <v>3495</v>
      </c>
      <c r="K759" s="355" t="s">
        <v>3495</v>
      </c>
      <c r="L759" s="355" t="s">
        <v>3495</v>
      </c>
      <c r="M759" s="355" t="s">
        <v>3495</v>
      </c>
      <c r="N759" s="355" t="s">
        <v>3495</v>
      </c>
      <c r="O759" s="355" t="s">
        <v>3495</v>
      </c>
      <c r="P759" s="355" t="s">
        <v>3495</v>
      </c>
      <c r="Q759" s="355" t="s">
        <v>3496</v>
      </c>
      <c r="R759" s="355" t="s">
        <v>3496</v>
      </c>
      <c r="S759" s="355" t="s">
        <v>3496</v>
      </c>
      <c r="T759" s="266">
        <v>0</v>
      </c>
      <c r="U759" s="266" t="s">
        <v>3497</v>
      </c>
    </row>
    <row r="760" spans="1:27" x14ac:dyDescent="0.25">
      <c r="A760" s="49">
        <v>45845001</v>
      </c>
      <c r="B760" s="49" t="s">
        <v>809</v>
      </c>
      <c r="C760" s="49">
        <v>0</v>
      </c>
      <c r="D760" s="49">
        <v>0</v>
      </c>
      <c r="E760" s="354" t="s">
        <v>3494</v>
      </c>
      <c r="F760" s="354" t="s">
        <v>3498</v>
      </c>
      <c r="G760" s="355" t="s">
        <v>3499</v>
      </c>
      <c r="H760" s="355" t="s">
        <v>3495</v>
      </c>
      <c r="I760" s="355" t="s">
        <v>3495</v>
      </c>
      <c r="J760" s="355" t="s">
        <v>3495</v>
      </c>
      <c r="K760" s="355" t="s">
        <v>3495</v>
      </c>
      <c r="L760" s="355" t="s">
        <v>3495</v>
      </c>
      <c r="M760" s="355" t="s">
        <v>3495</v>
      </c>
      <c r="N760" s="355" t="s">
        <v>3495</v>
      </c>
      <c r="O760" s="355" t="s">
        <v>3495</v>
      </c>
      <c r="P760" s="355" t="s">
        <v>3495</v>
      </c>
      <c r="Q760" s="355" t="s">
        <v>3496</v>
      </c>
      <c r="R760" s="355" t="s">
        <v>3496</v>
      </c>
      <c r="S760" s="355" t="s">
        <v>3496</v>
      </c>
      <c r="T760" s="266">
        <v>0</v>
      </c>
      <c r="U760" s="266" t="s">
        <v>3497</v>
      </c>
    </row>
    <row r="761" spans="1:27" x14ac:dyDescent="0.25">
      <c r="A761" s="49">
        <v>45867</v>
      </c>
      <c r="B761" s="49" t="s">
        <v>810</v>
      </c>
      <c r="C761" s="49">
        <v>0</v>
      </c>
      <c r="D761" s="49">
        <v>0</v>
      </c>
      <c r="E761" s="354" t="s">
        <v>3494</v>
      </c>
      <c r="F761" s="354" t="s">
        <v>3498</v>
      </c>
      <c r="G761" s="355" t="s">
        <v>3499</v>
      </c>
      <c r="H761" s="355" t="s">
        <v>3495</v>
      </c>
      <c r="I761" s="355" t="s">
        <v>3495</v>
      </c>
      <c r="J761" s="355" t="s">
        <v>3495</v>
      </c>
      <c r="K761" s="355" t="s">
        <v>3495</v>
      </c>
      <c r="L761" s="355" t="s">
        <v>3495</v>
      </c>
      <c r="M761" s="355" t="s">
        <v>3495</v>
      </c>
      <c r="N761" s="355" t="s">
        <v>3495</v>
      </c>
      <c r="O761" s="355" t="s">
        <v>3495</v>
      </c>
      <c r="P761" s="355" t="s">
        <v>3495</v>
      </c>
      <c r="Q761" s="355" t="s">
        <v>3496</v>
      </c>
      <c r="R761" s="355" t="s">
        <v>3496</v>
      </c>
      <c r="S761" s="355" t="s">
        <v>3496</v>
      </c>
      <c r="T761" s="266">
        <v>0</v>
      </c>
      <c r="U761" s="266" t="s">
        <v>3497</v>
      </c>
    </row>
    <row r="762" spans="1:27" x14ac:dyDescent="0.25">
      <c r="A762" s="49">
        <v>45868</v>
      </c>
      <c r="B762" s="49" t="s">
        <v>811</v>
      </c>
      <c r="C762" s="49">
        <v>0</v>
      </c>
      <c r="D762" s="49">
        <v>0</v>
      </c>
      <c r="E762" s="354" t="s">
        <v>3494</v>
      </c>
      <c r="F762" s="354" t="s">
        <v>3498</v>
      </c>
      <c r="G762" s="355" t="s">
        <v>3499</v>
      </c>
      <c r="H762" s="355" t="s">
        <v>3495</v>
      </c>
      <c r="I762" s="355" t="s">
        <v>3495</v>
      </c>
      <c r="J762" s="355" t="s">
        <v>3495</v>
      </c>
      <c r="K762" s="355" t="s">
        <v>3495</v>
      </c>
      <c r="L762" s="355" t="s">
        <v>3495</v>
      </c>
      <c r="M762" s="355" t="s">
        <v>3495</v>
      </c>
      <c r="N762" s="355" t="s">
        <v>3495</v>
      </c>
      <c r="O762" s="355" t="s">
        <v>3495</v>
      </c>
      <c r="P762" s="355" t="s">
        <v>3495</v>
      </c>
      <c r="Q762" s="355" t="s">
        <v>3496</v>
      </c>
      <c r="R762" s="355" t="s">
        <v>3496</v>
      </c>
      <c r="S762" s="355" t="s">
        <v>3496</v>
      </c>
      <c r="T762" s="266">
        <v>0</v>
      </c>
      <c r="U762" s="266" t="s">
        <v>3497</v>
      </c>
    </row>
    <row r="763" spans="1:27" x14ac:dyDescent="0.25">
      <c r="A763" s="49">
        <v>50170</v>
      </c>
      <c r="B763" s="49" t="s">
        <v>812</v>
      </c>
      <c r="C763" s="49">
        <v>0</v>
      </c>
      <c r="D763" s="49">
        <v>0</v>
      </c>
      <c r="E763" s="354" t="s">
        <v>3494</v>
      </c>
      <c r="F763" s="354" t="s">
        <v>3498</v>
      </c>
      <c r="G763" s="355" t="s">
        <v>3499</v>
      </c>
      <c r="H763" s="355" t="s">
        <v>3495</v>
      </c>
      <c r="I763" s="355" t="s">
        <v>3495</v>
      </c>
      <c r="J763" s="355" t="s">
        <v>3495</v>
      </c>
      <c r="K763" s="355" t="s">
        <v>3495</v>
      </c>
      <c r="L763" s="355" t="s">
        <v>3495</v>
      </c>
      <c r="M763" s="355" t="s">
        <v>3495</v>
      </c>
      <c r="N763" s="355" t="s">
        <v>3495</v>
      </c>
      <c r="O763" s="355" t="s">
        <v>3495</v>
      </c>
      <c r="P763" s="355" t="s">
        <v>3495</v>
      </c>
      <c r="Q763" s="355" t="s">
        <v>3496</v>
      </c>
      <c r="R763" s="355" t="s">
        <v>3496</v>
      </c>
      <c r="S763" s="355" t="s">
        <v>3496</v>
      </c>
      <c r="T763" s="266">
        <v>0</v>
      </c>
      <c r="U763" s="266" t="s">
        <v>3497</v>
      </c>
      <c r="Z763" s="555" t="s">
        <v>7259</v>
      </c>
      <c r="AA763" s="672" t="s">
        <v>7155</v>
      </c>
    </row>
    <row r="764" spans="1:27" x14ac:dyDescent="0.25">
      <c r="A764" s="49">
        <v>50171</v>
      </c>
      <c r="B764" s="49" t="s">
        <v>813</v>
      </c>
      <c r="C764" s="49">
        <v>0</v>
      </c>
      <c r="D764" s="49">
        <v>0</v>
      </c>
      <c r="E764" s="354" t="s">
        <v>3494</v>
      </c>
      <c r="F764" s="354" t="s">
        <v>3498</v>
      </c>
      <c r="G764" s="355" t="s">
        <v>3499</v>
      </c>
      <c r="H764" s="355" t="s">
        <v>3495</v>
      </c>
      <c r="I764" s="355" t="s">
        <v>3495</v>
      </c>
      <c r="J764" s="355" t="s">
        <v>3495</v>
      </c>
      <c r="K764" s="355" t="s">
        <v>3495</v>
      </c>
      <c r="L764" s="355" t="s">
        <v>3495</v>
      </c>
      <c r="M764" s="355" t="s">
        <v>3495</v>
      </c>
      <c r="N764" s="355" t="s">
        <v>3495</v>
      </c>
      <c r="O764" s="355" t="s">
        <v>3495</v>
      </c>
      <c r="P764" s="355" t="s">
        <v>3495</v>
      </c>
      <c r="Q764" s="355" t="s">
        <v>3496</v>
      </c>
      <c r="R764" s="355" t="s">
        <v>3496</v>
      </c>
      <c r="S764" s="355" t="s">
        <v>3496</v>
      </c>
      <c r="T764" s="266">
        <v>0</v>
      </c>
      <c r="U764" s="266" t="s">
        <v>3497</v>
      </c>
      <c r="Z764" s="555" t="s">
        <v>7253</v>
      </c>
      <c r="AA764" s="672" t="s">
        <v>7155</v>
      </c>
    </row>
    <row r="765" spans="1:27" s="555" customFormat="1" x14ac:dyDescent="0.25">
      <c r="A765" s="49">
        <v>50176</v>
      </c>
      <c r="B765" s="49"/>
      <c r="C765" s="49"/>
      <c r="D765" s="49"/>
      <c r="E765" s="354"/>
      <c r="F765" s="354"/>
      <c r="G765" s="355"/>
      <c r="H765" s="355"/>
      <c r="I765" s="355"/>
      <c r="J765" s="355"/>
      <c r="K765" s="355"/>
      <c r="L765" s="355"/>
      <c r="M765" s="355"/>
      <c r="N765" s="355"/>
      <c r="O765" s="355"/>
      <c r="P765" s="355"/>
      <c r="Q765" s="355"/>
      <c r="R765" s="355"/>
      <c r="S765" s="355"/>
      <c r="Z765" s="555" t="s">
        <v>7253</v>
      </c>
      <c r="AA765" s="672" t="s">
        <v>7155</v>
      </c>
    </row>
    <row r="766" spans="1:27" x14ac:dyDescent="0.25">
      <c r="A766" s="49">
        <v>50243</v>
      </c>
      <c r="B766" s="49" t="s">
        <v>814</v>
      </c>
      <c r="C766" s="49">
        <v>0</v>
      </c>
      <c r="D766" s="49">
        <v>0</v>
      </c>
      <c r="E766" s="354" t="s">
        <v>3494</v>
      </c>
      <c r="F766" s="354" t="s">
        <v>3498</v>
      </c>
      <c r="G766" s="355" t="s">
        <v>3499</v>
      </c>
      <c r="H766" s="355" t="s">
        <v>3495</v>
      </c>
      <c r="I766" s="355" t="s">
        <v>3495</v>
      </c>
      <c r="J766" s="355" t="s">
        <v>3495</v>
      </c>
      <c r="K766" s="355" t="s">
        <v>3495</v>
      </c>
      <c r="L766" s="355" t="s">
        <v>3495</v>
      </c>
      <c r="M766" s="355" t="s">
        <v>3495</v>
      </c>
      <c r="N766" s="355" t="s">
        <v>3495</v>
      </c>
      <c r="O766" s="355" t="s">
        <v>3495</v>
      </c>
      <c r="P766" s="355" t="s">
        <v>3495</v>
      </c>
      <c r="Q766" s="355" t="s">
        <v>3496</v>
      </c>
      <c r="R766" s="355" t="s">
        <v>3496</v>
      </c>
      <c r="S766" s="355" t="s">
        <v>3496</v>
      </c>
      <c r="T766" s="266">
        <v>0</v>
      </c>
      <c r="U766" s="266" t="s">
        <v>3497</v>
      </c>
      <c r="AA766" s="672"/>
    </row>
    <row r="767" spans="1:27" x14ac:dyDescent="0.25">
      <c r="A767" s="49">
        <v>50246</v>
      </c>
      <c r="B767" s="49" t="s">
        <v>815</v>
      </c>
      <c r="C767" s="49">
        <v>0</v>
      </c>
      <c r="D767" s="49">
        <v>0</v>
      </c>
      <c r="E767" s="354" t="s">
        <v>3494</v>
      </c>
      <c r="F767" s="354" t="s">
        <v>3498</v>
      </c>
      <c r="G767" s="355" t="s">
        <v>3499</v>
      </c>
      <c r="H767" s="355" t="s">
        <v>3495</v>
      </c>
      <c r="I767" s="355" t="s">
        <v>3495</v>
      </c>
      <c r="J767" s="355" t="s">
        <v>3495</v>
      </c>
      <c r="K767" s="355" t="s">
        <v>3495</v>
      </c>
      <c r="L767" s="355" t="s">
        <v>3495</v>
      </c>
      <c r="M767" s="355" t="s">
        <v>3495</v>
      </c>
      <c r="N767" s="355" t="s">
        <v>3495</v>
      </c>
      <c r="O767" s="355" t="s">
        <v>3495</v>
      </c>
      <c r="P767" s="355" t="s">
        <v>3495</v>
      </c>
      <c r="Q767" s="355" t="s">
        <v>3496</v>
      </c>
      <c r="R767" s="355" t="s">
        <v>3496</v>
      </c>
      <c r="S767" s="355" t="s">
        <v>3496</v>
      </c>
      <c r="T767" s="266">
        <v>0</v>
      </c>
      <c r="U767" s="266" t="s">
        <v>3497</v>
      </c>
    </row>
    <row r="768" spans="1:27" x14ac:dyDescent="0.25">
      <c r="A768" s="49">
        <v>50279</v>
      </c>
      <c r="B768" s="49" t="s">
        <v>816</v>
      </c>
      <c r="C768" s="49">
        <v>0</v>
      </c>
      <c r="D768" s="49">
        <v>0</v>
      </c>
      <c r="E768" s="354" t="s">
        <v>3494</v>
      </c>
      <c r="F768" s="354" t="s">
        <v>3498</v>
      </c>
      <c r="G768" s="355" t="s">
        <v>3499</v>
      </c>
      <c r="H768" s="355" t="s">
        <v>3495</v>
      </c>
      <c r="I768" s="355" t="s">
        <v>3495</v>
      </c>
      <c r="J768" s="355" t="s">
        <v>3495</v>
      </c>
      <c r="K768" s="355" t="s">
        <v>3495</v>
      </c>
      <c r="L768" s="355" t="s">
        <v>3495</v>
      </c>
      <c r="M768" s="355" t="s">
        <v>3495</v>
      </c>
      <c r="N768" s="355" t="s">
        <v>3495</v>
      </c>
      <c r="O768" s="355" t="s">
        <v>3495</v>
      </c>
      <c r="P768" s="355" t="s">
        <v>3495</v>
      </c>
      <c r="Q768" s="355" t="s">
        <v>3496</v>
      </c>
      <c r="R768" s="355" t="s">
        <v>3496</v>
      </c>
      <c r="S768" s="355" t="s">
        <v>3496</v>
      </c>
      <c r="T768" s="266">
        <v>0</v>
      </c>
      <c r="U768" s="266" t="s">
        <v>3497</v>
      </c>
    </row>
    <row r="769" spans="1:27" x14ac:dyDescent="0.25">
      <c r="A769" s="49">
        <v>50290</v>
      </c>
      <c r="B769" s="49" t="s">
        <v>817</v>
      </c>
      <c r="C769" s="49">
        <v>0</v>
      </c>
      <c r="D769" s="49">
        <v>0</v>
      </c>
      <c r="E769" s="354" t="s">
        <v>3494</v>
      </c>
      <c r="F769" s="354" t="s">
        <v>3498</v>
      </c>
      <c r="G769" s="355" t="s">
        <v>3499</v>
      </c>
      <c r="H769" s="355" t="s">
        <v>3495</v>
      </c>
      <c r="I769" s="355" t="s">
        <v>3495</v>
      </c>
      <c r="J769" s="355" t="s">
        <v>3495</v>
      </c>
      <c r="K769" s="355" t="s">
        <v>3495</v>
      </c>
      <c r="L769" s="355" t="s">
        <v>3495</v>
      </c>
      <c r="M769" s="355" t="s">
        <v>3495</v>
      </c>
      <c r="N769" s="355" t="s">
        <v>3495</v>
      </c>
      <c r="O769" s="355" t="s">
        <v>3495</v>
      </c>
      <c r="P769" s="355" t="s">
        <v>3495</v>
      </c>
      <c r="Q769" s="355" t="s">
        <v>3496</v>
      </c>
      <c r="R769" s="355" t="s">
        <v>3496</v>
      </c>
      <c r="S769" s="355" t="s">
        <v>3496</v>
      </c>
      <c r="T769" s="266">
        <v>0</v>
      </c>
      <c r="U769" s="266" t="s">
        <v>3497</v>
      </c>
    </row>
    <row r="770" spans="1:27" x14ac:dyDescent="0.25">
      <c r="A770" s="49">
        <v>50302</v>
      </c>
      <c r="B770" s="49" t="s">
        <v>818</v>
      </c>
      <c r="C770" s="49">
        <v>0</v>
      </c>
      <c r="D770" s="49">
        <v>0</v>
      </c>
      <c r="E770" s="354" t="s">
        <v>3494</v>
      </c>
      <c r="F770" s="354" t="s">
        <v>3498</v>
      </c>
      <c r="G770" s="355" t="s">
        <v>3499</v>
      </c>
      <c r="H770" s="355" t="s">
        <v>3495</v>
      </c>
      <c r="I770" s="355" t="s">
        <v>3495</v>
      </c>
      <c r="J770" s="355" t="s">
        <v>3495</v>
      </c>
      <c r="K770" s="355" t="s">
        <v>3495</v>
      </c>
      <c r="L770" s="355" t="s">
        <v>3495</v>
      </c>
      <c r="M770" s="355" t="s">
        <v>3495</v>
      </c>
      <c r="N770" s="355" t="s">
        <v>3495</v>
      </c>
      <c r="O770" s="355" t="s">
        <v>3495</v>
      </c>
      <c r="P770" s="355" t="s">
        <v>3495</v>
      </c>
      <c r="Q770" s="355" t="s">
        <v>3496</v>
      </c>
      <c r="R770" s="355" t="s">
        <v>3496</v>
      </c>
      <c r="S770" s="355" t="s">
        <v>3496</v>
      </c>
      <c r="T770" s="266">
        <v>0</v>
      </c>
      <c r="U770" s="266" t="s">
        <v>3497</v>
      </c>
    </row>
    <row r="771" spans="1:27" s="555" customFormat="1" x14ac:dyDescent="0.25">
      <c r="A771" s="49">
        <v>50411</v>
      </c>
      <c r="B771" s="49"/>
      <c r="C771" s="49"/>
      <c r="D771" s="49"/>
      <c r="E771" s="354"/>
      <c r="F771" s="354"/>
      <c r="G771" s="355"/>
      <c r="H771" s="355"/>
      <c r="I771" s="355"/>
      <c r="J771" s="355"/>
      <c r="K771" s="355"/>
      <c r="L771" s="355"/>
      <c r="M771" s="355"/>
      <c r="N771" s="355"/>
      <c r="O771" s="355"/>
      <c r="P771" s="355"/>
      <c r="Q771" s="355"/>
      <c r="R771" s="355"/>
      <c r="S771" s="355"/>
      <c r="X771" s="555" t="s">
        <v>7188</v>
      </c>
      <c r="Z771" s="555" t="s">
        <v>7232</v>
      </c>
      <c r="AA771" s="672" t="s">
        <v>7155</v>
      </c>
    </row>
    <row r="772" spans="1:27" x14ac:dyDescent="0.25">
      <c r="A772" s="49">
        <v>50421</v>
      </c>
      <c r="B772" s="49" t="s">
        <v>819</v>
      </c>
      <c r="C772" s="49">
        <v>0</v>
      </c>
      <c r="D772" s="49">
        <v>0</v>
      </c>
      <c r="E772" s="354" t="s">
        <v>3494</v>
      </c>
      <c r="F772" s="354" t="s">
        <v>3498</v>
      </c>
      <c r="G772" s="355" t="s">
        <v>3499</v>
      </c>
      <c r="H772" s="355" t="s">
        <v>3495</v>
      </c>
      <c r="I772" s="355" t="s">
        <v>3495</v>
      </c>
      <c r="J772" s="355" t="s">
        <v>3495</v>
      </c>
      <c r="K772" s="355" t="s">
        <v>3495</v>
      </c>
      <c r="L772" s="355" t="s">
        <v>3495</v>
      </c>
      <c r="M772" s="355" t="s">
        <v>3495</v>
      </c>
      <c r="N772" s="355" t="s">
        <v>3495</v>
      </c>
      <c r="O772" s="355" t="s">
        <v>3495</v>
      </c>
      <c r="P772" s="355" t="s">
        <v>3495</v>
      </c>
      <c r="Q772" s="355" t="s">
        <v>3496</v>
      </c>
      <c r="R772" s="355" t="s">
        <v>3496</v>
      </c>
      <c r="S772" s="355" t="s">
        <v>3496</v>
      </c>
      <c r="T772" s="266">
        <v>0</v>
      </c>
      <c r="U772" s="266" t="s">
        <v>3497</v>
      </c>
      <c r="V772">
        <v>50</v>
      </c>
      <c r="X772" t="s">
        <v>7188</v>
      </c>
      <c r="Z772" s="555" t="s">
        <v>7281</v>
      </c>
      <c r="AA772" s="672" t="s">
        <v>7155</v>
      </c>
    </row>
    <row r="773" spans="1:27" x14ac:dyDescent="0.25">
      <c r="A773" s="49">
        <v>50436</v>
      </c>
      <c r="B773" s="49" t="s">
        <v>820</v>
      </c>
      <c r="C773" s="49">
        <v>0</v>
      </c>
      <c r="D773" s="49">
        <v>0</v>
      </c>
      <c r="E773" s="354" t="s">
        <v>3494</v>
      </c>
      <c r="F773" s="354" t="s">
        <v>3498</v>
      </c>
      <c r="G773" s="355" t="s">
        <v>3499</v>
      </c>
      <c r="H773" s="355" t="s">
        <v>3495</v>
      </c>
      <c r="I773" s="355" t="s">
        <v>3495</v>
      </c>
      <c r="J773" s="355" t="s">
        <v>3495</v>
      </c>
      <c r="K773" s="355" t="s">
        <v>3495</v>
      </c>
      <c r="L773" s="355" t="s">
        <v>3495</v>
      </c>
      <c r="M773" s="355" t="s">
        <v>3495</v>
      </c>
      <c r="N773" s="355" t="s">
        <v>3495</v>
      </c>
      <c r="O773" s="355" t="s">
        <v>3495</v>
      </c>
      <c r="P773" s="355" t="s">
        <v>3495</v>
      </c>
      <c r="Q773" s="355" t="s">
        <v>3496</v>
      </c>
      <c r="R773" s="355" t="s">
        <v>3496</v>
      </c>
      <c r="S773" s="355" t="s">
        <v>3496</v>
      </c>
      <c r="T773" s="266">
        <v>0</v>
      </c>
      <c r="U773" s="266" t="s">
        <v>3497</v>
      </c>
    </row>
    <row r="774" spans="1:27" x14ac:dyDescent="0.25">
      <c r="A774" s="49">
        <v>50446</v>
      </c>
      <c r="B774" s="49" t="s">
        <v>821</v>
      </c>
      <c r="C774" s="49">
        <v>0</v>
      </c>
      <c r="D774" s="49">
        <v>0</v>
      </c>
      <c r="E774" s="354" t="s">
        <v>3494</v>
      </c>
      <c r="F774" s="354" t="s">
        <v>3498</v>
      </c>
      <c r="G774" s="355" t="s">
        <v>3499</v>
      </c>
      <c r="H774" s="355" t="s">
        <v>3495</v>
      </c>
      <c r="I774" s="355" t="s">
        <v>3495</v>
      </c>
      <c r="J774" s="355" t="s">
        <v>3495</v>
      </c>
      <c r="K774" s="355" t="s">
        <v>3495</v>
      </c>
      <c r="L774" s="355" t="s">
        <v>3495</v>
      </c>
      <c r="M774" s="355" t="s">
        <v>3495</v>
      </c>
      <c r="N774" s="355" t="s">
        <v>3495</v>
      </c>
      <c r="O774" s="355" t="s">
        <v>3495</v>
      </c>
      <c r="P774" s="355" t="s">
        <v>3495</v>
      </c>
      <c r="Q774" s="355" t="s">
        <v>3496</v>
      </c>
      <c r="R774" s="355" t="s">
        <v>3496</v>
      </c>
      <c r="S774" s="355" t="s">
        <v>3496</v>
      </c>
      <c r="T774" s="266">
        <v>0</v>
      </c>
      <c r="U774" s="266" t="s">
        <v>3497</v>
      </c>
    </row>
    <row r="775" spans="1:27" x14ac:dyDescent="0.25">
      <c r="A775" s="49">
        <v>50447</v>
      </c>
      <c r="B775" s="49" t="s">
        <v>822</v>
      </c>
      <c r="C775" s="49">
        <v>0</v>
      </c>
      <c r="D775" s="49">
        <v>0</v>
      </c>
      <c r="E775" s="354" t="s">
        <v>3494</v>
      </c>
      <c r="F775" s="354" t="s">
        <v>3498</v>
      </c>
      <c r="G775" s="355" t="s">
        <v>3499</v>
      </c>
      <c r="H775" s="355" t="s">
        <v>3495</v>
      </c>
      <c r="I775" s="355" t="s">
        <v>3495</v>
      </c>
      <c r="J775" s="355" t="s">
        <v>3495</v>
      </c>
      <c r="K775" s="355" t="s">
        <v>3495</v>
      </c>
      <c r="L775" s="355" t="s">
        <v>3495</v>
      </c>
      <c r="M775" s="355" t="s">
        <v>3495</v>
      </c>
      <c r="N775" s="355" t="s">
        <v>3495</v>
      </c>
      <c r="O775" s="355" t="s">
        <v>3495</v>
      </c>
      <c r="P775" s="355" t="s">
        <v>3495</v>
      </c>
      <c r="Q775" s="355" t="s">
        <v>3496</v>
      </c>
      <c r="R775" s="355" t="s">
        <v>3496</v>
      </c>
      <c r="S775" s="355" t="s">
        <v>3496</v>
      </c>
      <c r="T775" s="266">
        <v>0</v>
      </c>
      <c r="U775" s="266" t="s">
        <v>3497</v>
      </c>
    </row>
    <row r="776" spans="1:27" x14ac:dyDescent="0.25">
      <c r="A776" s="49">
        <v>50451</v>
      </c>
      <c r="B776" s="49" t="s">
        <v>823</v>
      </c>
      <c r="C776" s="49">
        <v>0</v>
      </c>
      <c r="D776" s="49">
        <v>0</v>
      </c>
      <c r="E776" s="354" t="s">
        <v>3494</v>
      </c>
      <c r="F776" s="354" t="s">
        <v>3498</v>
      </c>
      <c r="G776" s="355" t="s">
        <v>3499</v>
      </c>
      <c r="H776" s="355" t="s">
        <v>3495</v>
      </c>
      <c r="I776" s="355" t="s">
        <v>3495</v>
      </c>
      <c r="J776" s="355" t="s">
        <v>3495</v>
      </c>
      <c r="K776" s="355" t="s">
        <v>3495</v>
      </c>
      <c r="L776" s="355" t="s">
        <v>3495</v>
      </c>
      <c r="M776" s="355" t="s">
        <v>3495</v>
      </c>
      <c r="N776" s="355" t="s">
        <v>3495</v>
      </c>
      <c r="O776" s="355" t="s">
        <v>3495</v>
      </c>
      <c r="P776" s="355" t="s">
        <v>3495</v>
      </c>
      <c r="Q776" s="355" t="s">
        <v>3496</v>
      </c>
      <c r="R776" s="355" t="s">
        <v>3496</v>
      </c>
      <c r="S776" s="355" t="s">
        <v>3496</v>
      </c>
      <c r="T776" s="266">
        <v>0</v>
      </c>
      <c r="U776" s="266" t="s">
        <v>3497</v>
      </c>
      <c r="Z776" s="555" t="s">
        <v>7232</v>
      </c>
      <c r="AA776" s="672" t="s">
        <v>7155</v>
      </c>
    </row>
    <row r="777" spans="1:27" x14ac:dyDescent="0.25">
      <c r="A777" s="49">
        <v>50452</v>
      </c>
      <c r="B777" s="49" t="s">
        <v>824</v>
      </c>
      <c r="C777" s="49">
        <v>0</v>
      </c>
      <c r="D777" s="49">
        <v>0</v>
      </c>
      <c r="E777" s="354" t="s">
        <v>3494</v>
      </c>
      <c r="F777" s="354" t="s">
        <v>3498</v>
      </c>
      <c r="G777" s="355" t="s">
        <v>3499</v>
      </c>
      <c r="H777" s="355" t="s">
        <v>3495</v>
      </c>
      <c r="I777" s="355" t="s">
        <v>3495</v>
      </c>
      <c r="J777" s="355" t="s">
        <v>3495</v>
      </c>
      <c r="K777" s="355" t="s">
        <v>3495</v>
      </c>
      <c r="L777" s="355" t="s">
        <v>3495</v>
      </c>
      <c r="M777" s="355" t="s">
        <v>3495</v>
      </c>
      <c r="N777" s="355" t="s">
        <v>3495</v>
      </c>
      <c r="O777" s="355" t="s">
        <v>3495</v>
      </c>
      <c r="P777" s="355" t="s">
        <v>3495</v>
      </c>
      <c r="Q777" s="355" t="s">
        <v>3496</v>
      </c>
      <c r="R777" s="355" t="s">
        <v>3496</v>
      </c>
      <c r="S777" s="355" t="s">
        <v>3496</v>
      </c>
      <c r="T777" s="266">
        <v>0</v>
      </c>
      <c r="U777" s="266" t="s">
        <v>3497</v>
      </c>
      <c r="Z777" s="555" t="s">
        <v>7232</v>
      </c>
      <c r="AA777" s="672" t="s">
        <v>7155</v>
      </c>
    </row>
    <row r="778" spans="1:27" x14ac:dyDescent="0.25">
      <c r="A778" s="49">
        <v>50471</v>
      </c>
      <c r="B778" s="49" t="s">
        <v>825</v>
      </c>
      <c r="C778" s="49">
        <v>0</v>
      </c>
      <c r="D778" s="49">
        <v>0</v>
      </c>
      <c r="E778" s="354" t="s">
        <v>3494</v>
      </c>
      <c r="F778" s="354" t="s">
        <v>3498</v>
      </c>
      <c r="G778" s="355" t="s">
        <v>3499</v>
      </c>
      <c r="H778" s="355" t="s">
        <v>3495</v>
      </c>
      <c r="I778" s="355" t="s">
        <v>3495</v>
      </c>
      <c r="J778" s="355" t="s">
        <v>3495</v>
      </c>
      <c r="K778" s="355" t="s">
        <v>3495</v>
      </c>
      <c r="L778" s="355" t="s">
        <v>3495</v>
      </c>
      <c r="M778" s="355" t="s">
        <v>3495</v>
      </c>
      <c r="N778" s="355" t="s">
        <v>3495</v>
      </c>
      <c r="O778" s="355" t="s">
        <v>3495</v>
      </c>
      <c r="P778" s="355" t="s">
        <v>3495</v>
      </c>
      <c r="Q778" s="355" t="s">
        <v>3496</v>
      </c>
      <c r="R778" s="355" t="s">
        <v>3496</v>
      </c>
      <c r="S778" s="355" t="s">
        <v>3496</v>
      </c>
      <c r="T778" s="266">
        <v>0</v>
      </c>
      <c r="U778" s="266" t="s">
        <v>3497</v>
      </c>
      <c r="Z778" s="555" t="s">
        <v>7232</v>
      </c>
      <c r="AA778" s="672" t="s">
        <v>7155</v>
      </c>
    </row>
    <row r="779" spans="1:27" x14ac:dyDescent="0.25">
      <c r="A779" s="49">
        <v>50472</v>
      </c>
      <c r="B779" s="49" t="s">
        <v>826</v>
      </c>
      <c r="C779" s="49">
        <v>0</v>
      </c>
      <c r="D779" s="49">
        <v>0</v>
      </c>
      <c r="E779" s="354" t="s">
        <v>3494</v>
      </c>
      <c r="F779" s="354" t="s">
        <v>3498</v>
      </c>
      <c r="G779" s="355" t="s">
        <v>3499</v>
      </c>
      <c r="H779" s="355" t="s">
        <v>3495</v>
      </c>
      <c r="I779" s="355" t="s">
        <v>3495</v>
      </c>
      <c r="J779" s="355" t="s">
        <v>3495</v>
      </c>
      <c r="K779" s="355" t="s">
        <v>3495</v>
      </c>
      <c r="L779" s="355" t="s">
        <v>3495</v>
      </c>
      <c r="M779" s="355" t="s">
        <v>3495</v>
      </c>
      <c r="N779" s="355" t="s">
        <v>3495</v>
      </c>
      <c r="O779" s="355" t="s">
        <v>3495</v>
      </c>
      <c r="P779" s="355" t="s">
        <v>3495</v>
      </c>
      <c r="Q779" s="355" t="s">
        <v>3496</v>
      </c>
      <c r="R779" s="355" t="s">
        <v>3496</v>
      </c>
      <c r="S779" s="355" t="s">
        <v>3496</v>
      </c>
      <c r="T779" s="266">
        <v>0</v>
      </c>
      <c r="U779" s="266" t="s">
        <v>3497</v>
      </c>
      <c r="Z779" s="555" t="s">
        <v>7232</v>
      </c>
      <c r="AA779" s="672" t="s">
        <v>7155</v>
      </c>
    </row>
    <row r="780" spans="1:27" x14ac:dyDescent="0.25">
      <c r="A780" s="49">
        <v>50473</v>
      </c>
      <c r="B780" s="49" t="s">
        <v>827</v>
      </c>
      <c r="C780" s="49">
        <v>0</v>
      </c>
      <c r="D780" s="49">
        <v>0</v>
      </c>
      <c r="E780" s="354" t="s">
        <v>3494</v>
      </c>
      <c r="F780" s="354" t="s">
        <v>3498</v>
      </c>
      <c r="G780" s="355" t="s">
        <v>3499</v>
      </c>
      <c r="H780" s="355" t="s">
        <v>3495</v>
      </c>
      <c r="I780" s="355" t="s">
        <v>3495</v>
      </c>
      <c r="J780" s="355" t="s">
        <v>3495</v>
      </c>
      <c r="K780" s="355" t="s">
        <v>3495</v>
      </c>
      <c r="L780" s="355" t="s">
        <v>3495</v>
      </c>
      <c r="M780" s="355" t="s">
        <v>3495</v>
      </c>
      <c r="N780" s="355" t="s">
        <v>3495</v>
      </c>
      <c r="O780" s="355" t="s">
        <v>3495</v>
      </c>
      <c r="P780" s="355" t="s">
        <v>3495</v>
      </c>
      <c r="Q780" s="355" t="s">
        <v>3496</v>
      </c>
      <c r="R780" s="355" t="s">
        <v>3496</v>
      </c>
      <c r="S780" s="355" t="s">
        <v>3496</v>
      </c>
      <c r="T780" s="266">
        <v>0</v>
      </c>
      <c r="U780" s="266" t="s">
        <v>3497</v>
      </c>
      <c r="Z780" s="555" t="s">
        <v>7232</v>
      </c>
      <c r="AA780" s="672" t="s">
        <v>7155</v>
      </c>
    </row>
    <row r="781" spans="1:27" x14ac:dyDescent="0.25">
      <c r="A781" s="49">
        <v>50475</v>
      </c>
      <c r="B781" s="49" t="s">
        <v>828</v>
      </c>
      <c r="C781" s="49">
        <v>0</v>
      </c>
      <c r="D781" s="49">
        <v>0</v>
      </c>
      <c r="E781" s="354" t="s">
        <v>3494</v>
      </c>
      <c r="F781" s="354" t="s">
        <v>3498</v>
      </c>
      <c r="G781" s="355" t="s">
        <v>3499</v>
      </c>
      <c r="H781" s="355" t="s">
        <v>3495</v>
      </c>
      <c r="I781" s="355" t="s">
        <v>3495</v>
      </c>
      <c r="J781" s="355" t="s">
        <v>3495</v>
      </c>
      <c r="K781" s="355" t="s">
        <v>3495</v>
      </c>
      <c r="L781" s="355" t="s">
        <v>3495</v>
      </c>
      <c r="M781" s="355" t="s">
        <v>3495</v>
      </c>
      <c r="N781" s="355" t="s">
        <v>3495</v>
      </c>
      <c r="O781" s="355" t="s">
        <v>3495</v>
      </c>
      <c r="P781" s="355" t="s">
        <v>3495</v>
      </c>
      <c r="Q781" s="355" t="s">
        <v>3496</v>
      </c>
      <c r="R781" s="355" t="s">
        <v>3496</v>
      </c>
      <c r="S781" s="355" t="s">
        <v>3496</v>
      </c>
      <c r="T781" s="266">
        <v>0</v>
      </c>
      <c r="U781" s="266" t="s">
        <v>3497</v>
      </c>
      <c r="V781">
        <v>400</v>
      </c>
      <c r="Z781" s="555" t="s">
        <v>7232</v>
      </c>
      <c r="AA781" s="672" t="s">
        <v>7155</v>
      </c>
    </row>
    <row r="782" spans="1:27" x14ac:dyDescent="0.25">
      <c r="A782" s="49">
        <v>50519</v>
      </c>
      <c r="B782" s="49" t="s">
        <v>829</v>
      </c>
      <c r="C782" s="49">
        <v>0</v>
      </c>
      <c r="D782" s="49">
        <v>0</v>
      </c>
      <c r="E782" s="354" t="s">
        <v>3494</v>
      </c>
      <c r="F782" s="354" t="s">
        <v>3498</v>
      </c>
      <c r="G782" s="355" t="s">
        <v>3499</v>
      </c>
      <c r="H782" s="355" t="s">
        <v>3495</v>
      </c>
      <c r="I782" s="355" t="s">
        <v>3495</v>
      </c>
      <c r="J782" s="355" t="s">
        <v>3495</v>
      </c>
      <c r="K782" s="355" t="s">
        <v>3495</v>
      </c>
      <c r="L782" s="355" t="s">
        <v>3495</v>
      </c>
      <c r="M782" s="355" t="s">
        <v>3495</v>
      </c>
      <c r="N782" s="355" t="s">
        <v>3495</v>
      </c>
      <c r="O782" s="355" t="s">
        <v>3495</v>
      </c>
      <c r="P782" s="355" t="s">
        <v>3495</v>
      </c>
      <c r="Q782" s="355" t="s">
        <v>3496</v>
      </c>
      <c r="R782" s="355" t="s">
        <v>3496</v>
      </c>
      <c r="S782" s="355" t="s">
        <v>3496</v>
      </c>
      <c r="T782" s="266">
        <v>0</v>
      </c>
      <c r="U782" s="266" t="s">
        <v>3497</v>
      </c>
      <c r="X782" t="s">
        <v>7188</v>
      </c>
      <c r="Z782" s="555" t="s">
        <v>7232</v>
      </c>
      <c r="AA782" s="672" t="s">
        <v>7155</v>
      </c>
    </row>
    <row r="783" spans="1:27" x14ac:dyDescent="0.25">
      <c r="A783" s="49">
        <v>50543</v>
      </c>
      <c r="B783" s="49" t="s">
        <v>830</v>
      </c>
      <c r="C783" s="49">
        <v>0</v>
      </c>
      <c r="D783" s="49">
        <v>0</v>
      </c>
      <c r="E783" s="354" t="s">
        <v>3494</v>
      </c>
      <c r="F783" s="354" t="s">
        <v>3498</v>
      </c>
      <c r="G783" s="355" t="s">
        <v>3499</v>
      </c>
      <c r="H783" s="355" t="s">
        <v>3495</v>
      </c>
      <c r="I783" s="355" t="s">
        <v>3495</v>
      </c>
      <c r="J783" s="355" t="s">
        <v>3495</v>
      </c>
      <c r="K783" s="355" t="s">
        <v>3495</v>
      </c>
      <c r="L783" s="355" t="s">
        <v>3495</v>
      </c>
      <c r="M783" s="355" t="s">
        <v>3495</v>
      </c>
      <c r="N783" s="355" t="s">
        <v>3495</v>
      </c>
      <c r="O783" s="355" t="s">
        <v>3495</v>
      </c>
      <c r="P783" s="355" t="s">
        <v>3495</v>
      </c>
      <c r="Q783" s="355" t="s">
        <v>3496</v>
      </c>
      <c r="R783" s="355" t="s">
        <v>3496</v>
      </c>
      <c r="S783" s="355" t="s">
        <v>3496</v>
      </c>
      <c r="T783" s="266">
        <v>0</v>
      </c>
      <c r="U783" s="266" t="s">
        <v>3497</v>
      </c>
      <c r="X783" s="555" t="s">
        <v>7188</v>
      </c>
      <c r="Z783" s="555" t="s">
        <v>7259</v>
      </c>
      <c r="AA783" s="672" t="s">
        <v>7155</v>
      </c>
    </row>
    <row r="784" spans="1:27" x14ac:dyDescent="0.25">
      <c r="A784" s="49">
        <v>50551</v>
      </c>
      <c r="B784" s="49" t="s">
        <v>831</v>
      </c>
      <c r="C784" s="49">
        <v>0</v>
      </c>
      <c r="D784" s="49">
        <v>0</v>
      </c>
      <c r="E784" s="354" t="s">
        <v>3494</v>
      </c>
      <c r="F784" s="354" t="s">
        <v>3498</v>
      </c>
      <c r="G784" s="355" t="s">
        <v>3499</v>
      </c>
      <c r="H784" s="355" t="s">
        <v>3495</v>
      </c>
      <c r="I784" s="355" t="s">
        <v>3495</v>
      </c>
      <c r="J784" s="355" t="s">
        <v>3495</v>
      </c>
      <c r="K784" s="355" t="s">
        <v>3495</v>
      </c>
      <c r="L784" s="355" t="s">
        <v>3495</v>
      </c>
      <c r="M784" s="355" t="s">
        <v>3495</v>
      </c>
      <c r="N784" s="355" t="s">
        <v>3495</v>
      </c>
      <c r="O784" s="355" t="s">
        <v>3495</v>
      </c>
      <c r="P784" s="355" t="s">
        <v>3495</v>
      </c>
      <c r="Q784" s="355" t="s">
        <v>3496</v>
      </c>
      <c r="R784" s="355" t="s">
        <v>3496</v>
      </c>
      <c r="S784" s="355" t="s">
        <v>3496</v>
      </c>
      <c r="T784" s="266">
        <v>0</v>
      </c>
      <c r="U784" s="266" t="s">
        <v>3497</v>
      </c>
    </row>
    <row r="785" spans="1:27" x14ac:dyDescent="0.25">
      <c r="A785" s="49">
        <v>50552</v>
      </c>
      <c r="B785" s="49" t="s">
        <v>832</v>
      </c>
      <c r="C785" s="49">
        <v>0</v>
      </c>
      <c r="D785" s="49">
        <v>0</v>
      </c>
      <c r="E785" s="354" t="s">
        <v>3494</v>
      </c>
      <c r="F785" s="354" t="s">
        <v>3498</v>
      </c>
      <c r="G785" s="355" t="s">
        <v>3499</v>
      </c>
      <c r="H785" s="355" t="s">
        <v>3495</v>
      </c>
      <c r="I785" s="355" t="s">
        <v>3495</v>
      </c>
      <c r="J785" s="355" t="s">
        <v>3495</v>
      </c>
      <c r="K785" s="355" t="s">
        <v>3495</v>
      </c>
      <c r="L785" s="355" t="s">
        <v>3495</v>
      </c>
      <c r="M785" s="355" t="s">
        <v>3495</v>
      </c>
      <c r="N785" s="355" t="s">
        <v>3495</v>
      </c>
      <c r="O785" s="355" t="s">
        <v>3495</v>
      </c>
      <c r="P785" s="355" t="s">
        <v>3495</v>
      </c>
      <c r="Q785" s="355" t="s">
        <v>3496</v>
      </c>
      <c r="R785" s="355" t="s">
        <v>3496</v>
      </c>
      <c r="S785" s="355" t="s">
        <v>3496</v>
      </c>
      <c r="T785" s="266">
        <v>0</v>
      </c>
      <c r="U785" s="266" t="s">
        <v>3497</v>
      </c>
    </row>
    <row r="786" spans="1:27" x14ac:dyDescent="0.25">
      <c r="A786" s="49">
        <v>50557</v>
      </c>
      <c r="B786" s="49" t="s">
        <v>833</v>
      </c>
      <c r="C786" s="49">
        <v>0</v>
      </c>
      <c r="D786" s="49">
        <v>0</v>
      </c>
      <c r="E786" s="354" t="s">
        <v>3494</v>
      </c>
      <c r="F786" s="354" t="s">
        <v>3498</v>
      </c>
      <c r="G786" s="355" t="s">
        <v>3499</v>
      </c>
      <c r="H786" s="355" t="s">
        <v>3495</v>
      </c>
      <c r="I786" s="355" t="s">
        <v>3495</v>
      </c>
      <c r="J786" s="355" t="s">
        <v>3495</v>
      </c>
      <c r="K786" s="355" t="s">
        <v>3495</v>
      </c>
      <c r="L786" s="355" t="s">
        <v>3495</v>
      </c>
      <c r="M786" s="355" t="s">
        <v>3495</v>
      </c>
      <c r="N786" s="355" t="s">
        <v>3495</v>
      </c>
      <c r="O786" s="355" t="s">
        <v>3495</v>
      </c>
      <c r="P786" s="355" t="s">
        <v>3495</v>
      </c>
      <c r="Q786" s="355" t="s">
        <v>3496</v>
      </c>
      <c r="R786" s="355" t="s">
        <v>3496</v>
      </c>
      <c r="S786" s="355" t="s">
        <v>3496</v>
      </c>
      <c r="T786" s="266">
        <v>0</v>
      </c>
      <c r="U786" s="266" t="s">
        <v>3497</v>
      </c>
    </row>
    <row r="787" spans="1:27" x14ac:dyDescent="0.25">
      <c r="A787" s="49">
        <v>50571</v>
      </c>
      <c r="B787" s="49" t="s">
        <v>834</v>
      </c>
      <c r="C787" s="49">
        <v>0</v>
      </c>
      <c r="D787" s="49">
        <v>0</v>
      </c>
      <c r="E787" s="354" t="s">
        <v>3494</v>
      </c>
      <c r="F787" s="354" t="s">
        <v>3498</v>
      </c>
      <c r="G787" s="355" t="s">
        <v>3499</v>
      </c>
      <c r="H787" s="355" t="s">
        <v>3495</v>
      </c>
      <c r="I787" s="355" t="s">
        <v>3495</v>
      </c>
      <c r="J787" s="355" t="s">
        <v>3495</v>
      </c>
      <c r="K787" s="355" t="s">
        <v>3495</v>
      </c>
      <c r="L787" s="355" t="s">
        <v>3495</v>
      </c>
      <c r="M787" s="355" t="s">
        <v>3495</v>
      </c>
      <c r="N787" s="355" t="s">
        <v>3495</v>
      </c>
      <c r="O787" s="355" t="s">
        <v>3495</v>
      </c>
      <c r="P787" s="355" t="s">
        <v>3495</v>
      </c>
      <c r="Q787" s="355" t="s">
        <v>3496</v>
      </c>
      <c r="R787" s="355" t="s">
        <v>3496</v>
      </c>
      <c r="S787" s="355" t="s">
        <v>3496</v>
      </c>
      <c r="T787" s="266">
        <v>0</v>
      </c>
      <c r="U787" s="266" t="s">
        <v>3497</v>
      </c>
    </row>
    <row r="788" spans="1:27" x14ac:dyDescent="0.25">
      <c r="A788" s="49">
        <v>50576</v>
      </c>
      <c r="B788" s="49" t="s">
        <v>835</v>
      </c>
      <c r="C788" s="49">
        <v>0</v>
      </c>
      <c r="D788" s="49">
        <v>0</v>
      </c>
      <c r="E788" s="354" t="s">
        <v>3494</v>
      </c>
      <c r="F788" s="354" t="s">
        <v>3498</v>
      </c>
      <c r="G788" s="355" t="s">
        <v>3499</v>
      </c>
      <c r="H788" s="355" t="s">
        <v>3495</v>
      </c>
      <c r="I788" s="355" t="s">
        <v>3495</v>
      </c>
      <c r="J788" s="355" t="s">
        <v>3495</v>
      </c>
      <c r="K788" s="355" t="s">
        <v>3495</v>
      </c>
      <c r="L788" s="355" t="s">
        <v>3495</v>
      </c>
      <c r="M788" s="355" t="s">
        <v>3495</v>
      </c>
      <c r="N788" s="355" t="s">
        <v>3495</v>
      </c>
      <c r="O788" s="355" t="s">
        <v>3495</v>
      </c>
      <c r="P788" s="355" t="s">
        <v>3495</v>
      </c>
      <c r="Q788" s="355" t="s">
        <v>3496</v>
      </c>
      <c r="R788" s="355" t="s">
        <v>3496</v>
      </c>
      <c r="S788" s="355" t="s">
        <v>3496</v>
      </c>
      <c r="T788" s="266">
        <v>0</v>
      </c>
      <c r="U788" s="266" t="s">
        <v>3497</v>
      </c>
    </row>
    <row r="789" spans="1:27" x14ac:dyDescent="0.25">
      <c r="A789" s="49">
        <v>50581</v>
      </c>
      <c r="B789" s="49" t="s">
        <v>836</v>
      </c>
      <c r="C789" s="49">
        <v>0</v>
      </c>
      <c r="D789" s="49">
        <v>0</v>
      </c>
      <c r="E789" s="354" t="s">
        <v>3494</v>
      </c>
      <c r="F789" s="354" t="s">
        <v>3498</v>
      </c>
      <c r="G789" s="355" t="s">
        <v>3499</v>
      </c>
      <c r="H789" s="355" t="s">
        <v>3495</v>
      </c>
      <c r="I789" s="355" t="s">
        <v>3495</v>
      </c>
      <c r="J789" s="355" t="s">
        <v>3495</v>
      </c>
      <c r="K789" s="355" t="s">
        <v>3495</v>
      </c>
      <c r="L789" s="355" t="s">
        <v>3495</v>
      </c>
      <c r="M789" s="355" t="s">
        <v>3495</v>
      </c>
      <c r="N789" s="355" t="s">
        <v>3495</v>
      </c>
      <c r="O789" s="355" t="s">
        <v>3495</v>
      </c>
      <c r="P789" s="355" t="s">
        <v>3495</v>
      </c>
      <c r="Q789" s="355" t="s">
        <v>3496</v>
      </c>
      <c r="R789" s="355" t="s">
        <v>3496</v>
      </c>
      <c r="S789" s="355" t="s">
        <v>3496</v>
      </c>
      <c r="T789" s="266">
        <v>0</v>
      </c>
      <c r="U789" s="266" t="s">
        <v>3497</v>
      </c>
    </row>
    <row r="790" spans="1:27" x14ac:dyDescent="0.25">
      <c r="A790" s="49">
        <v>50600</v>
      </c>
      <c r="B790" s="49" t="s">
        <v>837</v>
      </c>
      <c r="C790" s="49">
        <v>0</v>
      </c>
      <c r="D790" s="49">
        <v>0</v>
      </c>
      <c r="E790" s="354" t="s">
        <v>3494</v>
      </c>
      <c r="F790" s="354" t="s">
        <v>3498</v>
      </c>
      <c r="G790" s="355" t="s">
        <v>3499</v>
      </c>
      <c r="H790" s="355" t="s">
        <v>3495</v>
      </c>
      <c r="I790" s="355" t="s">
        <v>3495</v>
      </c>
      <c r="J790" s="355" t="s">
        <v>3495</v>
      </c>
      <c r="K790" s="355" t="s">
        <v>3495</v>
      </c>
      <c r="L790" s="355" t="s">
        <v>3495</v>
      </c>
      <c r="M790" s="355" t="s">
        <v>3495</v>
      </c>
      <c r="N790" s="355" t="s">
        <v>3495</v>
      </c>
      <c r="O790" s="355" t="s">
        <v>3495</v>
      </c>
      <c r="P790" s="355" t="s">
        <v>3495</v>
      </c>
      <c r="Q790" s="355" t="s">
        <v>3496</v>
      </c>
      <c r="R790" s="355" t="s">
        <v>3496</v>
      </c>
      <c r="S790" s="355" t="s">
        <v>3496</v>
      </c>
      <c r="T790" s="266">
        <v>0</v>
      </c>
      <c r="U790" s="266" t="s">
        <v>3497</v>
      </c>
    </row>
    <row r="791" spans="1:27" x14ac:dyDescent="0.25">
      <c r="A791" s="49">
        <v>50744</v>
      </c>
      <c r="B791" s="49" t="s">
        <v>838</v>
      </c>
      <c r="C791" s="49">
        <v>0</v>
      </c>
      <c r="D791" s="49">
        <v>0</v>
      </c>
      <c r="E791" s="354" t="s">
        <v>3494</v>
      </c>
      <c r="F791" s="354" t="s">
        <v>3498</v>
      </c>
      <c r="G791" s="355" t="s">
        <v>3499</v>
      </c>
      <c r="H791" s="355" t="s">
        <v>3495</v>
      </c>
      <c r="I791" s="355" t="s">
        <v>3495</v>
      </c>
      <c r="J791" s="355" t="s">
        <v>3495</v>
      </c>
      <c r="K791" s="355" t="s">
        <v>3495</v>
      </c>
      <c r="L791" s="355" t="s">
        <v>3495</v>
      </c>
      <c r="M791" s="355" t="s">
        <v>3495</v>
      </c>
      <c r="N791" s="355" t="s">
        <v>3495</v>
      </c>
      <c r="O791" s="355" t="s">
        <v>3495</v>
      </c>
      <c r="P791" s="355" t="s">
        <v>3495</v>
      </c>
      <c r="Q791" s="355" t="s">
        <v>3496</v>
      </c>
      <c r="R791" s="355" t="s">
        <v>3496</v>
      </c>
      <c r="S791" s="355" t="s">
        <v>3496</v>
      </c>
      <c r="T791" s="266">
        <v>0</v>
      </c>
      <c r="U791" s="266" t="s">
        <v>3497</v>
      </c>
    </row>
    <row r="792" spans="1:27" x14ac:dyDescent="0.25">
      <c r="A792" s="49">
        <v>50779</v>
      </c>
      <c r="B792" s="49" t="s">
        <v>839</v>
      </c>
      <c r="C792" s="49">
        <v>0</v>
      </c>
      <c r="D792" s="49">
        <v>0</v>
      </c>
      <c r="E792" s="354" t="s">
        <v>3494</v>
      </c>
      <c r="F792" s="354" t="s">
        <v>3498</v>
      </c>
      <c r="G792" s="355" t="s">
        <v>3499</v>
      </c>
      <c r="H792" s="355" t="s">
        <v>3495</v>
      </c>
      <c r="I792" s="355" t="s">
        <v>3495</v>
      </c>
      <c r="J792" s="355" t="s">
        <v>3495</v>
      </c>
      <c r="K792" s="355" t="s">
        <v>3495</v>
      </c>
      <c r="L792" s="355" t="s">
        <v>3495</v>
      </c>
      <c r="M792" s="355" t="s">
        <v>3495</v>
      </c>
      <c r="N792" s="355" t="s">
        <v>3495</v>
      </c>
      <c r="O792" s="355" t="s">
        <v>3495</v>
      </c>
      <c r="P792" s="355" t="s">
        <v>3495</v>
      </c>
      <c r="Q792" s="355" t="s">
        <v>3496</v>
      </c>
      <c r="R792" s="355" t="s">
        <v>3496</v>
      </c>
      <c r="S792" s="355" t="s">
        <v>3496</v>
      </c>
      <c r="T792" s="266">
        <v>0</v>
      </c>
      <c r="U792" s="266" t="s">
        <v>3497</v>
      </c>
    </row>
    <row r="793" spans="1:27" x14ac:dyDescent="0.25">
      <c r="A793" s="49">
        <v>50798</v>
      </c>
      <c r="B793" s="49" t="s">
        <v>840</v>
      </c>
      <c r="C793" s="49">
        <v>0</v>
      </c>
      <c r="D793" s="49">
        <v>0</v>
      </c>
      <c r="E793" s="354" t="s">
        <v>3494</v>
      </c>
      <c r="F793" s="354" t="s">
        <v>3498</v>
      </c>
      <c r="G793" s="355" t="s">
        <v>3499</v>
      </c>
      <c r="H793" s="355" t="s">
        <v>3495</v>
      </c>
      <c r="I793" s="355" t="s">
        <v>3495</v>
      </c>
      <c r="J793" s="355" t="s">
        <v>3495</v>
      </c>
      <c r="K793" s="355" t="s">
        <v>3495</v>
      </c>
      <c r="L793" s="355" t="s">
        <v>3495</v>
      </c>
      <c r="M793" s="355" t="s">
        <v>3495</v>
      </c>
      <c r="N793" s="355" t="s">
        <v>3495</v>
      </c>
      <c r="O793" s="355" t="s">
        <v>3495</v>
      </c>
      <c r="P793" s="355" t="s">
        <v>3495</v>
      </c>
      <c r="Q793" s="355" t="s">
        <v>3496</v>
      </c>
      <c r="R793" s="355" t="s">
        <v>3496</v>
      </c>
      <c r="S793" s="355" t="s">
        <v>3496</v>
      </c>
      <c r="T793" s="266">
        <v>0</v>
      </c>
      <c r="U793" s="266" t="s">
        <v>3497</v>
      </c>
    </row>
    <row r="794" spans="1:27" x14ac:dyDescent="0.25">
      <c r="A794" s="49">
        <v>50812</v>
      </c>
      <c r="B794" s="49" t="s">
        <v>841</v>
      </c>
      <c r="C794" s="49">
        <v>0</v>
      </c>
      <c r="D794" s="49">
        <v>0</v>
      </c>
      <c r="E794" s="354" t="s">
        <v>3494</v>
      </c>
      <c r="F794" s="354" t="s">
        <v>3498</v>
      </c>
      <c r="G794" s="355" t="s">
        <v>3499</v>
      </c>
      <c r="H794" s="355" t="s">
        <v>3495</v>
      </c>
      <c r="I794" s="355" t="s">
        <v>3495</v>
      </c>
      <c r="J794" s="355" t="s">
        <v>3495</v>
      </c>
      <c r="K794" s="355" t="s">
        <v>3495</v>
      </c>
      <c r="L794" s="355" t="s">
        <v>3495</v>
      </c>
      <c r="M794" s="355" t="s">
        <v>3495</v>
      </c>
      <c r="N794" s="355" t="s">
        <v>3495</v>
      </c>
      <c r="O794" s="355" t="s">
        <v>3495</v>
      </c>
      <c r="P794" s="355" t="s">
        <v>3495</v>
      </c>
      <c r="Q794" s="355" t="s">
        <v>3496</v>
      </c>
      <c r="R794" s="355" t="s">
        <v>3496</v>
      </c>
      <c r="S794" s="355" t="s">
        <v>3496</v>
      </c>
      <c r="T794" s="266">
        <v>0</v>
      </c>
      <c r="U794" s="266" t="s">
        <v>3497</v>
      </c>
      <c r="V794">
        <v>360</v>
      </c>
      <c r="X794" t="s">
        <v>7277</v>
      </c>
      <c r="Z794" s="555" t="s">
        <v>7232</v>
      </c>
      <c r="AA794" s="672" t="s">
        <v>7155</v>
      </c>
    </row>
    <row r="795" spans="1:27" x14ac:dyDescent="0.25">
      <c r="A795" s="49">
        <v>50814</v>
      </c>
      <c r="B795" s="49" t="s">
        <v>842</v>
      </c>
      <c r="C795" s="49">
        <v>0</v>
      </c>
      <c r="D795" s="49">
        <v>0</v>
      </c>
      <c r="E795" s="354" t="s">
        <v>3494</v>
      </c>
      <c r="F795" s="354" t="s">
        <v>3498</v>
      </c>
      <c r="G795" s="355" t="s">
        <v>3499</v>
      </c>
      <c r="H795" s="355" t="s">
        <v>3495</v>
      </c>
      <c r="I795" s="355" t="s">
        <v>3495</v>
      </c>
      <c r="J795" s="355" t="s">
        <v>3495</v>
      </c>
      <c r="K795" s="355" t="s">
        <v>3495</v>
      </c>
      <c r="L795" s="355" t="s">
        <v>3495</v>
      </c>
      <c r="M795" s="355" t="s">
        <v>3495</v>
      </c>
      <c r="N795" s="355" t="s">
        <v>3495</v>
      </c>
      <c r="O795" s="355" t="s">
        <v>3495</v>
      </c>
      <c r="P795" s="355" t="s">
        <v>3495</v>
      </c>
      <c r="Q795" s="355" t="s">
        <v>3496</v>
      </c>
      <c r="R795" s="355" t="s">
        <v>3496</v>
      </c>
      <c r="S795" s="355" t="s">
        <v>3496</v>
      </c>
      <c r="T795" s="266">
        <v>0</v>
      </c>
      <c r="U795" s="266" t="s">
        <v>3497</v>
      </c>
      <c r="Z795" s="555" t="s">
        <v>7282</v>
      </c>
      <c r="AA795" s="672" t="s">
        <v>7155</v>
      </c>
    </row>
    <row r="796" spans="1:27" x14ac:dyDescent="0.25">
      <c r="A796" s="49">
        <v>50826</v>
      </c>
      <c r="B796" s="49" t="s">
        <v>843</v>
      </c>
      <c r="C796" s="49">
        <v>0</v>
      </c>
      <c r="D796" s="49">
        <v>0</v>
      </c>
      <c r="E796" s="354" t="s">
        <v>3494</v>
      </c>
      <c r="F796" s="354" t="s">
        <v>3498</v>
      </c>
      <c r="G796" s="355" t="s">
        <v>3499</v>
      </c>
      <c r="H796" s="355" t="s">
        <v>3495</v>
      </c>
      <c r="I796" s="355" t="s">
        <v>3495</v>
      </c>
      <c r="J796" s="355" t="s">
        <v>3495</v>
      </c>
      <c r="K796" s="355" t="s">
        <v>3495</v>
      </c>
      <c r="L796" s="355" t="s">
        <v>3495</v>
      </c>
      <c r="M796" s="355" t="s">
        <v>3495</v>
      </c>
      <c r="N796" s="355" t="s">
        <v>3495</v>
      </c>
      <c r="O796" s="355" t="s">
        <v>3495</v>
      </c>
      <c r="P796" s="355" t="s">
        <v>3495</v>
      </c>
      <c r="Q796" s="355" t="s">
        <v>3496</v>
      </c>
      <c r="R796" s="355" t="s">
        <v>3496</v>
      </c>
      <c r="S796" s="355" t="s">
        <v>3496</v>
      </c>
      <c r="T796" s="266">
        <v>0</v>
      </c>
      <c r="U796" s="266" t="s">
        <v>3497</v>
      </c>
    </row>
    <row r="797" spans="1:27" x14ac:dyDescent="0.25">
      <c r="A797" s="49">
        <v>50834</v>
      </c>
      <c r="B797" s="49" t="s">
        <v>844</v>
      </c>
      <c r="C797" s="49">
        <v>0</v>
      </c>
      <c r="D797" s="49">
        <v>0</v>
      </c>
      <c r="E797" s="354" t="s">
        <v>3494</v>
      </c>
      <c r="F797" s="354" t="s">
        <v>3498</v>
      </c>
      <c r="G797" s="355" t="s">
        <v>3499</v>
      </c>
      <c r="H797" s="355" t="s">
        <v>3495</v>
      </c>
      <c r="I797" s="355" t="s">
        <v>3495</v>
      </c>
      <c r="J797" s="355" t="s">
        <v>3495</v>
      </c>
      <c r="K797" s="355" t="s">
        <v>3495</v>
      </c>
      <c r="L797" s="355" t="s">
        <v>3495</v>
      </c>
      <c r="M797" s="355" t="s">
        <v>3495</v>
      </c>
      <c r="N797" s="355" t="s">
        <v>3495</v>
      </c>
      <c r="O797" s="355" t="s">
        <v>3495</v>
      </c>
      <c r="P797" s="355" t="s">
        <v>3495</v>
      </c>
      <c r="Q797" s="355" t="s">
        <v>3496</v>
      </c>
      <c r="R797" s="355" t="s">
        <v>3496</v>
      </c>
      <c r="S797" s="355" t="s">
        <v>3496</v>
      </c>
      <c r="T797" s="266">
        <v>0</v>
      </c>
      <c r="U797" s="266" t="s">
        <v>3497</v>
      </c>
    </row>
    <row r="798" spans="1:27" x14ac:dyDescent="0.25">
      <c r="A798" s="49">
        <v>50852</v>
      </c>
      <c r="B798" s="49" t="s">
        <v>845</v>
      </c>
      <c r="C798" s="49">
        <v>0</v>
      </c>
      <c r="D798" s="49">
        <v>0</v>
      </c>
      <c r="E798" s="354" t="s">
        <v>3494</v>
      </c>
      <c r="F798" s="354" t="s">
        <v>3498</v>
      </c>
      <c r="G798" s="355" t="s">
        <v>3499</v>
      </c>
      <c r="H798" s="355" t="s">
        <v>3495</v>
      </c>
      <c r="I798" s="355" t="s">
        <v>3495</v>
      </c>
      <c r="J798" s="355" t="s">
        <v>3495</v>
      </c>
      <c r="K798" s="355" t="s">
        <v>3495</v>
      </c>
      <c r="L798" s="355" t="s">
        <v>3495</v>
      </c>
      <c r="M798" s="355" t="s">
        <v>3495</v>
      </c>
      <c r="N798" s="355" t="s">
        <v>3495</v>
      </c>
      <c r="O798" s="355" t="s">
        <v>3495</v>
      </c>
      <c r="P798" s="355" t="s">
        <v>3495</v>
      </c>
      <c r="Q798" s="355" t="s">
        <v>3496</v>
      </c>
      <c r="R798" s="355" t="s">
        <v>3496</v>
      </c>
      <c r="S798" s="355" t="s">
        <v>3496</v>
      </c>
      <c r="T798" s="266">
        <v>0</v>
      </c>
      <c r="U798" s="266" t="s">
        <v>3497</v>
      </c>
      <c r="V798">
        <v>340</v>
      </c>
      <c r="X798" t="s">
        <v>7188</v>
      </c>
      <c r="Z798" s="555" t="s">
        <v>7232</v>
      </c>
      <c r="AA798" s="672" t="s">
        <v>7155</v>
      </c>
    </row>
    <row r="799" spans="1:27" x14ac:dyDescent="0.25">
      <c r="A799" s="49">
        <v>50853</v>
      </c>
      <c r="B799" s="49" t="s">
        <v>846</v>
      </c>
      <c r="C799" s="49">
        <v>0</v>
      </c>
      <c r="D799" s="49">
        <v>0</v>
      </c>
      <c r="E799" s="354" t="s">
        <v>3494</v>
      </c>
      <c r="F799" s="354" t="s">
        <v>3498</v>
      </c>
      <c r="G799" s="355" t="s">
        <v>3499</v>
      </c>
      <c r="H799" s="355" t="s">
        <v>3495</v>
      </c>
      <c r="I799" s="355" t="s">
        <v>3495</v>
      </c>
      <c r="J799" s="355" t="s">
        <v>3495</v>
      </c>
      <c r="K799" s="355" t="s">
        <v>3495</v>
      </c>
      <c r="L799" s="355" t="s">
        <v>3495</v>
      </c>
      <c r="M799" s="355" t="s">
        <v>3495</v>
      </c>
      <c r="N799" s="355" t="s">
        <v>3495</v>
      </c>
      <c r="O799" s="355" t="s">
        <v>3495</v>
      </c>
      <c r="P799" s="355" t="s">
        <v>3495</v>
      </c>
      <c r="Q799" s="355" t="s">
        <v>3496</v>
      </c>
      <c r="R799" s="355" t="s">
        <v>3496</v>
      </c>
      <c r="S799" s="355" t="s">
        <v>3496</v>
      </c>
      <c r="T799" s="266">
        <v>0</v>
      </c>
      <c r="U799" s="266" t="s">
        <v>3497</v>
      </c>
      <c r="Z799" s="555" t="s">
        <v>7259</v>
      </c>
      <c r="AA799" s="672" t="s">
        <v>7155</v>
      </c>
    </row>
    <row r="800" spans="1:27" x14ac:dyDescent="0.25">
      <c r="A800" s="49">
        <v>50882</v>
      </c>
      <c r="B800" s="49" t="s">
        <v>847</v>
      </c>
      <c r="C800" s="49">
        <v>0</v>
      </c>
      <c r="D800" s="49">
        <v>0</v>
      </c>
      <c r="E800" s="354" t="s">
        <v>3494</v>
      </c>
      <c r="F800" s="354" t="s">
        <v>3498</v>
      </c>
      <c r="G800" s="355" t="s">
        <v>3499</v>
      </c>
      <c r="H800" s="355" t="s">
        <v>3495</v>
      </c>
      <c r="I800" s="355" t="s">
        <v>3495</v>
      </c>
      <c r="J800" s="355" t="s">
        <v>3495</v>
      </c>
      <c r="K800" s="355" t="s">
        <v>3495</v>
      </c>
      <c r="L800" s="355" t="s">
        <v>3495</v>
      </c>
      <c r="M800" s="355" t="s">
        <v>3495</v>
      </c>
      <c r="N800" s="355" t="s">
        <v>3495</v>
      </c>
      <c r="O800" s="355" t="s">
        <v>3495</v>
      </c>
      <c r="P800" s="355" t="s">
        <v>3495</v>
      </c>
      <c r="Q800" s="355" t="s">
        <v>3496</v>
      </c>
      <c r="R800" s="355" t="s">
        <v>3496</v>
      </c>
      <c r="S800" s="355" t="s">
        <v>3496</v>
      </c>
      <c r="T800" s="266">
        <v>0</v>
      </c>
      <c r="U800" s="266" t="s">
        <v>3497</v>
      </c>
    </row>
    <row r="801" spans="1:27" x14ac:dyDescent="0.25">
      <c r="A801" s="49">
        <v>50947</v>
      </c>
      <c r="B801" s="49" t="s">
        <v>848</v>
      </c>
      <c r="C801" s="49">
        <v>0</v>
      </c>
      <c r="D801" s="49">
        <v>0</v>
      </c>
      <c r="E801" s="354" t="s">
        <v>3494</v>
      </c>
      <c r="F801" s="354" t="s">
        <v>3498</v>
      </c>
      <c r="G801" s="355" t="s">
        <v>3499</v>
      </c>
      <c r="H801" s="355" t="s">
        <v>3495</v>
      </c>
      <c r="I801" s="355" t="s">
        <v>3495</v>
      </c>
      <c r="J801" s="355" t="s">
        <v>3495</v>
      </c>
      <c r="K801" s="355" t="s">
        <v>3495</v>
      </c>
      <c r="L801" s="355" t="s">
        <v>3495</v>
      </c>
      <c r="M801" s="355" t="s">
        <v>3495</v>
      </c>
      <c r="N801" s="355" t="s">
        <v>3495</v>
      </c>
      <c r="O801" s="355" t="s">
        <v>3495</v>
      </c>
      <c r="P801" s="355" t="s">
        <v>3495</v>
      </c>
      <c r="Q801" s="355" t="s">
        <v>3496</v>
      </c>
      <c r="R801" s="355" t="s">
        <v>3496</v>
      </c>
      <c r="S801" s="355" t="s">
        <v>3496</v>
      </c>
      <c r="T801" s="266">
        <v>0</v>
      </c>
      <c r="U801" s="266" t="s">
        <v>3497</v>
      </c>
    </row>
    <row r="802" spans="1:27" x14ac:dyDescent="0.25">
      <c r="A802" s="49">
        <v>51001</v>
      </c>
      <c r="B802" s="49" t="s">
        <v>849</v>
      </c>
      <c r="C802" s="49">
        <v>0</v>
      </c>
      <c r="D802" s="49">
        <v>0</v>
      </c>
      <c r="E802" s="354" t="s">
        <v>3494</v>
      </c>
      <c r="F802" s="354" t="s">
        <v>3498</v>
      </c>
      <c r="G802" s="355" t="s">
        <v>3499</v>
      </c>
      <c r="H802" s="355" t="s">
        <v>3495</v>
      </c>
      <c r="I802" s="355" t="s">
        <v>3495</v>
      </c>
      <c r="J802" s="355" t="s">
        <v>3495</v>
      </c>
      <c r="K802" s="355" t="s">
        <v>3495</v>
      </c>
      <c r="L802" s="355" t="s">
        <v>3495</v>
      </c>
      <c r="M802" s="355" t="s">
        <v>3495</v>
      </c>
      <c r="N802" s="355" t="s">
        <v>3495</v>
      </c>
      <c r="O802" s="355" t="s">
        <v>3495</v>
      </c>
      <c r="P802" s="355" t="s">
        <v>3495</v>
      </c>
      <c r="Q802" s="355" t="s">
        <v>3496</v>
      </c>
      <c r="R802" s="355" t="s">
        <v>3496</v>
      </c>
      <c r="S802" s="355" t="s">
        <v>3496</v>
      </c>
      <c r="T802" s="266">
        <v>0</v>
      </c>
      <c r="U802" s="266" t="s">
        <v>3497</v>
      </c>
    </row>
    <row r="803" spans="1:27" x14ac:dyDescent="0.25">
      <c r="A803" s="49">
        <v>51022</v>
      </c>
      <c r="B803" s="49" t="s">
        <v>850</v>
      </c>
      <c r="C803" s="49">
        <v>0</v>
      </c>
      <c r="D803" s="49">
        <v>0</v>
      </c>
      <c r="E803" s="354" t="s">
        <v>3494</v>
      </c>
      <c r="F803" s="354" t="s">
        <v>3498</v>
      </c>
      <c r="G803" s="355" t="s">
        <v>3499</v>
      </c>
      <c r="H803" s="355" t="s">
        <v>3495</v>
      </c>
      <c r="I803" s="355" t="s">
        <v>3495</v>
      </c>
      <c r="J803" s="355" t="s">
        <v>3495</v>
      </c>
      <c r="K803" s="355" t="s">
        <v>3495</v>
      </c>
      <c r="L803" s="355" t="s">
        <v>3495</v>
      </c>
      <c r="M803" s="355" t="s">
        <v>3495</v>
      </c>
      <c r="N803" s="355" t="s">
        <v>3495</v>
      </c>
      <c r="O803" s="355" t="s">
        <v>3495</v>
      </c>
      <c r="P803" s="355" t="s">
        <v>3495</v>
      </c>
      <c r="Q803" s="355" t="s">
        <v>3496</v>
      </c>
      <c r="R803" s="355" t="s">
        <v>3496</v>
      </c>
      <c r="S803" s="355" t="s">
        <v>3496</v>
      </c>
      <c r="T803" s="266">
        <v>0</v>
      </c>
      <c r="U803" s="266" t="s">
        <v>3497</v>
      </c>
    </row>
    <row r="804" spans="1:27" x14ac:dyDescent="0.25">
      <c r="A804" s="49">
        <v>51023</v>
      </c>
      <c r="B804" s="49" t="s">
        <v>851</v>
      </c>
      <c r="C804" s="49">
        <v>0</v>
      </c>
      <c r="D804" s="49">
        <v>0</v>
      </c>
      <c r="E804" s="354" t="s">
        <v>3494</v>
      </c>
      <c r="F804" s="354" t="s">
        <v>3498</v>
      </c>
      <c r="G804" s="355" t="s">
        <v>3499</v>
      </c>
      <c r="H804" s="355" t="s">
        <v>3495</v>
      </c>
      <c r="I804" s="355" t="s">
        <v>3495</v>
      </c>
      <c r="J804" s="355" t="s">
        <v>3495</v>
      </c>
      <c r="K804" s="355" t="s">
        <v>3495</v>
      </c>
      <c r="L804" s="355" t="s">
        <v>3495</v>
      </c>
      <c r="M804" s="355" t="s">
        <v>3495</v>
      </c>
      <c r="N804" s="355" t="s">
        <v>3495</v>
      </c>
      <c r="O804" s="355" t="s">
        <v>3495</v>
      </c>
      <c r="P804" s="355" t="s">
        <v>3495</v>
      </c>
      <c r="Q804" s="355" t="s">
        <v>3496</v>
      </c>
      <c r="R804" s="355" t="s">
        <v>3496</v>
      </c>
      <c r="S804" s="355" t="s">
        <v>3496</v>
      </c>
      <c r="T804" s="266">
        <v>0</v>
      </c>
      <c r="U804" s="266" t="s">
        <v>3497</v>
      </c>
    </row>
    <row r="805" spans="1:27" x14ac:dyDescent="0.25">
      <c r="A805" s="49">
        <v>51028</v>
      </c>
      <c r="B805" s="49" t="s">
        <v>852</v>
      </c>
      <c r="C805" s="49">
        <v>0</v>
      </c>
      <c r="D805" s="49">
        <v>0</v>
      </c>
      <c r="E805" s="354" t="s">
        <v>3494</v>
      </c>
      <c r="F805" s="354" t="s">
        <v>3498</v>
      </c>
      <c r="G805" s="355" t="s">
        <v>3499</v>
      </c>
      <c r="H805" s="355" t="s">
        <v>3495</v>
      </c>
      <c r="I805" s="355" t="s">
        <v>3495</v>
      </c>
      <c r="J805" s="355" t="s">
        <v>3495</v>
      </c>
      <c r="K805" s="355" t="s">
        <v>3495</v>
      </c>
      <c r="L805" s="355" t="s">
        <v>3495</v>
      </c>
      <c r="M805" s="355" t="s">
        <v>3495</v>
      </c>
      <c r="N805" s="355" t="s">
        <v>3495</v>
      </c>
      <c r="O805" s="355" t="s">
        <v>3495</v>
      </c>
      <c r="P805" s="355" t="s">
        <v>3495</v>
      </c>
      <c r="Q805" s="355" t="s">
        <v>3496</v>
      </c>
      <c r="R805" s="355" t="s">
        <v>3496</v>
      </c>
      <c r="S805" s="355" t="s">
        <v>3496</v>
      </c>
      <c r="T805" s="266">
        <v>0</v>
      </c>
      <c r="U805" s="266" t="s">
        <v>3497</v>
      </c>
      <c r="V805">
        <v>550</v>
      </c>
    </row>
    <row r="806" spans="1:27" x14ac:dyDescent="0.25">
      <c r="A806" s="49">
        <v>51038</v>
      </c>
      <c r="B806" s="49" t="s">
        <v>853</v>
      </c>
      <c r="C806" s="49">
        <v>0</v>
      </c>
      <c r="D806" s="49">
        <v>0</v>
      </c>
      <c r="E806" s="354" t="s">
        <v>3494</v>
      </c>
      <c r="F806" s="354" t="s">
        <v>3498</v>
      </c>
      <c r="G806" s="355" t="s">
        <v>3499</v>
      </c>
      <c r="H806" s="355" t="s">
        <v>3495</v>
      </c>
      <c r="I806" s="355" t="s">
        <v>3495</v>
      </c>
      <c r="J806" s="355" t="s">
        <v>3495</v>
      </c>
      <c r="K806" s="355" t="s">
        <v>3495</v>
      </c>
      <c r="L806" s="355" t="s">
        <v>3495</v>
      </c>
      <c r="M806" s="355" t="s">
        <v>3495</v>
      </c>
      <c r="N806" s="355" t="s">
        <v>3495</v>
      </c>
      <c r="O806" s="355" t="s">
        <v>3495</v>
      </c>
      <c r="P806" s="355" t="s">
        <v>3495</v>
      </c>
      <c r="Q806" s="355" t="s">
        <v>3496</v>
      </c>
      <c r="R806" s="355" t="s">
        <v>3496</v>
      </c>
      <c r="S806" s="355" t="s">
        <v>3496</v>
      </c>
      <c r="T806" s="266">
        <v>0</v>
      </c>
      <c r="U806" s="266" t="s">
        <v>3497</v>
      </c>
    </row>
    <row r="807" spans="1:27" x14ac:dyDescent="0.25">
      <c r="A807" s="49">
        <v>51043</v>
      </c>
      <c r="B807" s="49" t="s">
        <v>854</v>
      </c>
      <c r="C807" s="49">
        <v>0</v>
      </c>
      <c r="D807" s="49">
        <v>0</v>
      </c>
      <c r="E807" s="354" t="s">
        <v>3494</v>
      </c>
      <c r="F807" s="354" t="s">
        <v>3498</v>
      </c>
      <c r="G807" s="355" t="s">
        <v>3499</v>
      </c>
      <c r="H807" s="355" t="s">
        <v>3495</v>
      </c>
      <c r="I807" s="355" t="s">
        <v>3495</v>
      </c>
      <c r="J807" s="355" t="s">
        <v>3495</v>
      </c>
      <c r="K807" s="355" t="s">
        <v>3495</v>
      </c>
      <c r="L807" s="355" t="s">
        <v>3495</v>
      </c>
      <c r="M807" s="355" t="s">
        <v>3495</v>
      </c>
      <c r="N807" s="355" t="s">
        <v>3495</v>
      </c>
      <c r="O807" s="355" t="s">
        <v>3495</v>
      </c>
      <c r="P807" s="355" t="s">
        <v>3495</v>
      </c>
      <c r="Q807" s="355" t="s">
        <v>3496</v>
      </c>
      <c r="R807" s="355" t="s">
        <v>3496</v>
      </c>
      <c r="S807" s="355" t="s">
        <v>3496</v>
      </c>
      <c r="T807" s="266">
        <v>0</v>
      </c>
      <c r="U807" s="266" t="s">
        <v>3497</v>
      </c>
    </row>
    <row r="808" spans="1:27" x14ac:dyDescent="0.25">
      <c r="A808" s="49">
        <v>51048</v>
      </c>
      <c r="B808" s="49" t="s">
        <v>855</v>
      </c>
      <c r="C808" s="49">
        <v>0</v>
      </c>
      <c r="D808" s="49">
        <v>0</v>
      </c>
      <c r="E808" s="354" t="s">
        <v>3494</v>
      </c>
      <c r="F808" s="354" t="s">
        <v>3498</v>
      </c>
      <c r="G808" s="355" t="s">
        <v>3499</v>
      </c>
      <c r="H808" s="355" t="s">
        <v>3495</v>
      </c>
      <c r="I808" s="355" t="s">
        <v>3495</v>
      </c>
      <c r="J808" s="355" t="s">
        <v>3495</v>
      </c>
      <c r="K808" s="355" t="s">
        <v>3495</v>
      </c>
      <c r="L808" s="355" t="s">
        <v>3495</v>
      </c>
      <c r="M808" s="355" t="s">
        <v>3495</v>
      </c>
      <c r="N808" s="355" t="s">
        <v>3495</v>
      </c>
      <c r="O808" s="355" t="s">
        <v>3495</v>
      </c>
      <c r="P808" s="355" t="s">
        <v>3495</v>
      </c>
      <c r="Q808" s="355" t="s">
        <v>3496</v>
      </c>
      <c r="R808" s="355" t="s">
        <v>3496</v>
      </c>
      <c r="S808" s="355" t="s">
        <v>3496</v>
      </c>
      <c r="T808" s="266">
        <v>0</v>
      </c>
      <c r="U808" s="266" t="s">
        <v>3497</v>
      </c>
    </row>
    <row r="809" spans="1:27" x14ac:dyDescent="0.25">
      <c r="A809" s="49">
        <v>51053</v>
      </c>
      <c r="B809" s="49" t="s">
        <v>856</v>
      </c>
      <c r="C809" s="49">
        <v>0</v>
      </c>
      <c r="D809" s="49">
        <v>0</v>
      </c>
      <c r="E809" s="354" t="s">
        <v>3494</v>
      </c>
      <c r="F809" s="354" t="s">
        <v>3498</v>
      </c>
      <c r="G809" s="355" t="s">
        <v>3499</v>
      </c>
      <c r="H809" s="355" t="s">
        <v>3495</v>
      </c>
      <c r="I809" s="355" t="s">
        <v>3495</v>
      </c>
      <c r="J809" s="355" t="s">
        <v>3495</v>
      </c>
      <c r="K809" s="355" t="s">
        <v>3495</v>
      </c>
      <c r="L809" s="355" t="s">
        <v>3495</v>
      </c>
      <c r="M809" s="355" t="s">
        <v>3495</v>
      </c>
      <c r="N809" s="355" t="s">
        <v>3495</v>
      </c>
      <c r="O809" s="355" t="s">
        <v>3495</v>
      </c>
      <c r="P809" s="355" t="s">
        <v>3495</v>
      </c>
      <c r="Q809" s="355" t="s">
        <v>3496</v>
      </c>
      <c r="R809" s="355" t="s">
        <v>3496</v>
      </c>
      <c r="S809" s="355" t="s">
        <v>3496</v>
      </c>
      <c r="T809" s="266">
        <v>0</v>
      </c>
      <c r="U809" s="266" t="s">
        <v>3497</v>
      </c>
      <c r="Z809" s="555" t="s">
        <v>7232</v>
      </c>
      <c r="AA809" s="672" t="s">
        <v>7155</v>
      </c>
    </row>
    <row r="810" spans="1:27" x14ac:dyDescent="0.25">
      <c r="A810" s="49">
        <v>51067</v>
      </c>
      <c r="B810" s="49" t="s">
        <v>857</v>
      </c>
      <c r="C810" s="49">
        <v>0</v>
      </c>
      <c r="D810" s="49">
        <v>0</v>
      </c>
      <c r="E810" s="354" t="s">
        <v>3494</v>
      </c>
      <c r="F810" s="354" t="s">
        <v>3498</v>
      </c>
      <c r="G810" s="355" t="s">
        <v>3499</v>
      </c>
      <c r="H810" s="355" t="s">
        <v>3495</v>
      </c>
      <c r="I810" s="355" t="s">
        <v>3495</v>
      </c>
      <c r="J810" s="355" t="s">
        <v>3495</v>
      </c>
      <c r="K810" s="355" t="s">
        <v>3495</v>
      </c>
      <c r="L810" s="355" t="s">
        <v>3495</v>
      </c>
      <c r="M810" s="355" t="s">
        <v>3495</v>
      </c>
      <c r="N810" s="355" t="s">
        <v>3495</v>
      </c>
      <c r="O810" s="355" t="s">
        <v>3495</v>
      </c>
      <c r="P810" s="355" t="s">
        <v>3495</v>
      </c>
      <c r="Q810" s="355" t="s">
        <v>3496</v>
      </c>
      <c r="R810" s="355" t="s">
        <v>3496</v>
      </c>
      <c r="S810" s="355" t="s">
        <v>3496</v>
      </c>
      <c r="T810" s="266">
        <v>0</v>
      </c>
      <c r="U810" s="266" t="s">
        <v>3497</v>
      </c>
    </row>
    <row r="811" spans="1:27" x14ac:dyDescent="0.25">
      <c r="A811" s="49">
        <v>51068</v>
      </c>
      <c r="B811" s="49" t="s">
        <v>858</v>
      </c>
      <c r="C811" s="49">
        <v>0</v>
      </c>
      <c r="D811" s="49">
        <v>0</v>
      </c>
      <c r="E811" s="354" t="s">
        <v>3494</v>
      </c>
      <c r="F811" s="354" t="s">
        <v>3498</v>
      </c>
      <c r="G811" s="355" t="s">
        <v>3499</v>
      </c>
      <c r="H811" s="355" t="s">
        <v>3495</v>
      </c>
      <c r="I811" s="355" t="s">
        <v>3495</v>
      </c>
      <c r="J811" s="355" t="s">
        <v>3495</v>
      </c>
      <c r="K811" s="355" t="s">
        <v>3495</v>
      </c>
      <c r="L811" s="355" t="s">
        <v>3495</v>
      </c>
      <c r="M811" s="355" t="s">
        <v>3495</v>
      </c>
      <c r="N811" s="355" t="s">
        <v>3495</v>
      </c>
      <c r="O811" s="355" t="s">
        <v>3495</v>
      </c>
      <c r="P811" s="355" t="s">
        <v>3495</v>
      </c>
      <c r="Q811" s="355" t="s">
        <v>3496</v>
      </c>
      <c r="R811" s="355" t="s">
        <v>3496</v>
      </c>
      <c r="S811" s="355" t="s">
        <v>3496</v>
      </c>
      <c r="T811" s="266">
        <v>0</v>
      </c>
      <c r="U811" s="266" t="s">
        <v>3497</v>
      </c>
      <c r="X811" t="s">
        <v>7277</v>
      </c>
      <c r="Z811" s="555" t="s">
        <v>7283</v>
      </c>
      <c r="AA811" s="672" t="s">
        <v>7155</v>
      </c>
    </row>
    <row r="812" spans="1:27" x14ac:dyDescent="0.25">
      <c r="A812" s="49">
        <v>51074</v>
      </c>
      <c r="B812" s="49" t="s">
        <v>859</v>
      </c>
      <c r="C812" s="49">
        <v>0</v>
      </c>
      <c r="D812" s="49">
        <v>0</v>
      </c>
      <c r="E812" s="354" t="s">
        <v>3494</v>
      </c>
      <c r="F812" s="354" t="s">
        <v>3498</v>
      </c>
      <c r="G812" s="355" t="s">
        <v>3499</v>
      </c>
      <c r="H812" s="355" t="s">
        <v>3495</v>
      </c>
      <c r="I812" s="355" t="s">
        <v>3495</v>
      </c>
      <c r="J812" s="355" t="s">
        <v>3495</v>
      </c>
      <c r="K812" s="355" t="s">
        <v>3495</v>
      </c>
      <c r="L812" s="355" t="s">
        <v>3495</v>
      </c>
      <c r="M812" s="355" t="s">
        <v>3495</v>
      </c>
      <c r="N812" s="355" t="s">
        <v>3495</v>
      </c>
      <c r="O812" s="355" t="s">
        <v>3495</v>
      </c>
      <c r="P812" s="355" t="s">
        <v>3495</v>
      </c>
      <c r="Q812" s="355" t="s">
        <v>3496</v>
      </c>
      <c r="R812" s="355" t="s">
        <v>3496</v>
      </c>
      <c r="S812" s="355" t="s">
        <v>3496</v>
      </c>
      <c r="T812" s="266">
        <v>0</v>
      </c>
      <c r="U812" s="266" t="s">
        <v>3497</v>
      </c>
    </row>
    <row r="813" spans="1:27" x14ac:dyDescent="0.25">
      <c r="A813" s="49">
        <v>51083</v>
      </c>
      <c r="B813" s="49" t="s">
        <v>860</v>
      </c>
      <c r="C813" s="49">
        <v>0</v>
      </c>
      <c r="D813" s="49">
        <v>0</v>
      </c>
      <c r="E813" s="354" t="s">
        <v>3494</v>
      </c>
      <c r="F813" s="354" t="s">
        <v>3498</v>
      </c>
      <c r="G813" s="355" t="s">
        <v>3499</v>
      </c>
      <c r="H813" s="355" t="s">
        <v>3495</v>
      </c>
      <c r="I813" s="355" t="s">
        <v>3495</v>
      </c>
      <c r="J813" s="355" t="s">
        <v>3495</v>
      </c>
      <c r="K813" s="355" t="s">
        <v>3495</v>
      </c>
      <c r="L813" s="355" t="s">
        <v>3495</v>
      </c>
      <c r="M813" s="355" t="s">
        <v>3495</v>
      </c>
      <c r="N813" s="355" t="s">
        <v>3495</v>
      </c>
      <c r="O813" s="355" t="s">
        <v>3495</v>
      </c>
      <c r="P813" s="355" t="s">
        <v>3495</v>
      </c>
      <c r="Q813" s="355" t="s">
        <v>3496</v>
      </c>
      <c r="R813" s="355" t="s">
        <v>3496</v>
      </c>
      <c r="S813" s="355" t="s">
        <v>3496</v>
      </c>
      <c r="T813" s="266">
        <v>0</v>
      </c>
      <c r="U813" s="266" t="s">
        <v>3497</v>
      </c>
      <c r="Z813" s="555" t="s">
        <v>7259</v>
      </c>
      <c r="AA813" s="672" t="s">
        <v>7155</v>
      </c>
    </row>
    <row r="814" spans="1:27" x14ac:dyDescent="0.25">
      <c r="A814" s="49">
        <v>51088</v>
      </c>
      <c r="B814" s="49" t="s">
        <v>861</v>
      </c>
      <c r="C814" s="49">
        <v>0</v>
      </c>
      <c r="D814" s="49">
        <v>0</v>
      </c>
      <c r="E814" s="354" t="s">
        <v>3494</v>
      </c>
      <c r="F814" s="354" t="s">
        <v>3498</v>
      </c>
      <c r="G814" s="355" t="s">
        <v>3499</v>
      </c>
      <c r="H814" s="355" t="s">
        <v>3495</v>
      </c>
      <c r="I814" s="355" t="s">
        <v>3495</v>
      </c>
      <c r="J814" s="355" t="s">
        <v>3495</v>
      </c>
      <c r="K814" s="355" t="s">
        <v>3495</v>
      </c>
      <c r="L814" s="355" t="s">
        <v>3495</v>
      </c>
      <c r="M814" s="355" t="s">
        <v>3495</v>
      </c>
      <c r="N814" s="355" t="s">
        <v>3495</v>
      </c>
      <c r="O814" s="355" t="s">
        <v>3495</v>
      </c>
      <c r="P814" s="355" t="s">
        <v>3495</v>
      </c>
      <c r="Q814" s="355" t="s">
        <v>3496</v>
      </c>
      <c r="R814" s="355" t="s">
        <v>3496</v>
      </c>
      <c r="S814" s="355" t="s">
        <v>3496</v>
      </c>
      <c r="T814" s="266">
        <v>0</v>
      </c>
      <c r="U814" s="266" t="s">
        <v>3497</v>
      </c>
      <c r="V814">
        <v>350</v>
      </c>
      <c r="X814" t="s">
        <v>7277</v>
      </c>
      <c r="Z814" s="276" t="s">
        <v>7284</v>
      </c>
      <c r="AA814" s="672" t="s">
        <v>7155</v>
      </c>
    </row>
    <row r="815" spans="1:27" x14ac:dyDescent="0.25">
      <c r="A815" s="49">
        <v>51092</v>
      </c>
      <c r="B815" s="49" t="s">
        <v>862</v>
      </c>
      <c r="C815" s="49">
        <v>0</v>
      </c>
      <c r="D815" s="49">
        <v>0</v>
      </c>
      <c r="E815" s="354" t="s">
        <v>3494</v>
      </c>
      <c r="F815" s="354" t="s">
        <v>3498</v>
      </c>
      <c r="G815" s="355" t="s">
        <v>3499</v>
      </c>
      <c r="H815" s="355" t="s">
        <v>3495</v>
      </c>
      <c r="I815" s="355" t="s">
        <v>3495</v>
      </c>
      <c r="J815" s="355" t="s">
        <v>3495</v>
      </c>
      <c r="K815" s="355" t="s">
        <v>3495</v>
      </c>
      <c r="L815" s="355" t="s">
        <v>3495</v>
      </c>
      <c r="M815" s="355" t="s">
        <v>3495</v>
      </c>
      <c r="N815" s="355" t="s">
        <v>3495</v>
      </c>
      <c r="O815" s="355" t="s">
        <v>3495</v>
      </c>
      <c r="P815" s="355" t="s">
        <v>3495</v>
      </c>
      <c r="Q815" s="355" t="s">
        <v>3496</v>
      </c>
      <c r="R815" s="355" t="s">
        <v>3496</v>
      </c>
      <c r="S815" s="355" t="s">
        <v>3496</v>
      </c>
      <c r="T815" s="266">
        <v>0</v>
      </c>
      <c r="U815" s="266" t="s">
        <v>3497</v>
      </c>
      <c r="V815">
        <v>450</v>
      </c>
    </row>
    <row r="816" spans="1:27" x14ac:dyDescent="0.25">
      <c r="A816" s="49">
        <v>51098</v>
      </c>
      <c r="B816" s="49" t="s">
        <v>863</v>
      </c>
      <c r="C816" s="49">
        <v>0</v>
      </c>
      <c r="D816" s="49">
        <v>0</v>
      </c>
      <c r="E816" s="354" t="s">
        <v>3494</v>
      </c>
      <c r="F816" s="354" t="s">
        <v>3498</v>
      </c>
      <c r="G816" s="355" t="s">
        <v>3499</v>
      </c>
      <c r="H816" s="355" t="s">
        <v>3495</v>
      </c>
      <c r="I816" s="355" t="s">
        <v>3495</v>
      </c>
      <c r="J816" s="355" t="s">
        <v>3495</v>
      </c>
      <c r="K816" s="355" t="s">
        <v>3495</v>
      </c>
      <c r="L816" s="355" t="s">
        <v>3495</v>
      </c>
      <c r="M816" s="355" t="s">
        <v>3495</v>
      </c>
      <c r="N816" s="355" t="s">
        <v>3495</v>
      </c>
      <c r="O816" s="355" t="s">
        <v>3495</v>
      </c>
      <c r="P816" s="355" t="s">
        <v>3495</v>
      </c>
      <c r="Q816" s="355" t="s">
        <v>3496</v>
      </c>
      <c r="R816" s="355" t="s">
        <v>3496</v>
      </c>
      <c r="S816" s="355" t="s">
        <v>3496</v>
      </c>
      <c r="T816" s="266">
        <v>0</v>
      </c>
      <c r="U816" s="266" t="s">
        <v>3497</v>
      </c>
      <c r="X816" t="s">
        <v>7188</v>
      </c>
      <c r="Z816" s="276" t="s">
        <v>7259</v>
      </c>
      <c r="AA816" s="672" t="s">
        <v>7155</v>
      </c>
    </row>
    <row r="817" spans="1:27" x14ac:dyDescent="0.25">
      <c r="A817" s="49">
        <v>51106</v>
      </c>
      <c r="B817" s="49" t="s">
        <v>864</v>
      </c>
      <c r="C817" s="49">
        <v>0</v>
      </c>
      <c r="D817" s="49">
        <v>0</v>
      </c>
      <c r="E817" s="354" t="s">
        <v>3494</v>
      </c>
      <c r="F817" s="354" t="s">
        <v>3498</v>
      </c>
      <c r="G817" s="355" t="s">
        <v>3499</v>
      </c>
      <c r="H817" s="355" t="s">
        <v>3495</v>
      </c>
      <c r="I817" s="355" t="s">
        <v>3495</v>
      </c>
      <c r="J817" s="355" t="s">
        <v>3495</v>
      </c>
      <c r="K817" s="355" t="s">
        <v>3495</v>
      </c>
      <c r="L817" s="355" t="s">
        <v>3495</v>
      </c>
      <c r="M817" s="355" t="s">
        <v>3495</v>
      </c>
      <c r="N817" s="355" t="s">
        <v>3495</v>
      </c>
      <c r="O817" s="355" t="s">
        <v>3495</v>
      </c>
      <c r="P817" s="355" t="s">
        <v>3495</v>
      </c>
      <c r="Q817" s="355" t="s">
        <v>3496</v>
      </c>
      <c r="R817" s="355" t="s">
        <v>3496</v>
      </c>
      <c r="S817" s="355" t="s">
        <v>3496</v>
      </c>
      <c r="T817" s="266">
        <v>0</v>
      </c>
      <c r="U817" s="266" t="s">
        <v>3497</v>
      </c>
    </row>
    <row r="818" spans="1:27" x14ac:dyDescent="0.25">
      <c r="A818" s="49">
        <v>51109</v>
      </c>
      <c r="B818" s="49" t="s">
        <v>865</v>
      </c>
      <c r="C818" s="49">
        <v>0</v>
      </c>
      <c r="D818" s="49">
        <v>0</v>
      </c>
      <c r="E818" s="354" t="s">
        <v>3494</v>
      </c>
      <c r="F818" s="354" t="s">
        <v>3498</v>
      </c>
      <c r="G818" s="355" t="s">
        <v>3499</v>
      </c>
      <c r="H818" s="355" t="s">
        <v>3495</v>
      </c>
      <c r="I818" s="355" t="s">
        <v>3495</v>
      </c>
      <c r="J818" s="355" t="s">
        <v>3495</v>
      </c>
      <c r="K818" s="355" t="s">
        <v>3495</v>
      </c>
      <c r="L818" s="355" t="s">
        <v>3495</v>
      </c>
      <c r="M818" s="355" t="s">
        <v>3495</v>
      </c>
      <c r="N818" s="355" t="s">
        <v>3495</v>
      </c>
      <c r="O818" s="355" t="s">
        <v>3495</v>
      </c>
      <c r="P818" s="355" t="s">
        <v>3495</v>
      </c>
      <c r="Q818" s="355" t="s">
        <v>3496</v>
      </c>
      <c r="R818" s="355" t="s">
        <v>3496</v>
      </c>
      <c r="S818" s="355" t="s">
        <v>3496</v>
      </c>
      <c r="T818" s="266">
        <v>0</v>
      </c>
      <c r="U818" s="266" t="s">
        <v>3497</v>
      </c>
    </row>
    <row r="819" spans="1:27" x14ac:dyDescent="0.25">
      <c r="A819" s="49">
        <v>51117</v>
      </c>
      <c r="B819" s="49" t="s">
        <v>866</v>
      </c>
      <c r="C819" s="49">
        <v>0</v>
      </c>
      <c r="D819" s="49">
        <v>0</v>
      </c>
      <c r="E819" s="354" t="s">
        <v>3494</v>
      </c>
      <c r="F819" s="354" t="s">
        <v>3498</v>
      </c>
      <c r="G819" s="355" t="s">
        <v>3499</v>
      </c>
      <c r="H819" s="355" t="s">
        <v>3495</v>
      </c>
      <c r="I819" s="355" t="s">
        <v>3495</v>
      </c>
      <c r="J819" s="355" t="s">
        <v>3495</v>
      </c>
      <c r="K819" s="355" t="s">
        <v>3495</v>
      </c>
      <c r="L819" s="355" t="s">
        <v>3495</v>
      </c>
      <c r="M819" s="355" t="s">
        <v>3495</v>
      </c>
      <c r="N819" s="355" t="s">
        <v>3495</v>
      </c>
      <c r="O819" s="355" t="s">
        <v>3495</v>
      </c>
      <c r="P819" s="355" t="s">
        <v>3495</v>
      </c>
      <c r="Q819" s="355" t="s">
        <v>3496</v>
      </c>
      <c r="R819" s="355" t="s">
        <v>3496</v>
      </c>
      <c r="S819" s="355" t="s">
        <v>3496</v>
      </c>
      <c r="T819" s="266">
        <v>0</v>
      </c>
      <c r="U819" s="266" t="s">
        <v>3497</v>
      </c>
    </row>
    <row r="820" spans="1:27" x14ac:dyDescent="0.25">
      <c r="A820" s="49">
        <v>51128</v>
      </c>
      <c r="B820" s="49" t="s">
        <v>867</v>
      </c>
      <c r="C820" s="49">
        <v>0</v>
      </c>
      <c r="D820" s="49">
        <v>0</v>
      </c>
      <c r="E820" s="354" t="s">
        <v>3494</v>
      </c>
      <c r="F820" s="354" t="s">
        <v>3498</v>
      </c>
      <c r="G820" s="355" t="s">
        <v>3499</v>
      </c>
      <c r="H820" s="355" t="s">
        <v>3495</v>
      </c>
      <c r="I820" s="355" t="s">
        <v>3495</v>
      </c>
      <c r="J820" s="355" t="s">
        <v>3495</v>
      </c>
      <c r="K820" s="355" t="s">
        <v>3495</v>
      </c>
      <c r="L820" s="355" t="s">
        <v>3495</v>
      </c>
      <c r="M820" s="355" t="s">
        <v>3495</v>
      </c>
      <c r="N820" s="355" t="s">
        <v>3495</v>
      </c>
      <c r="O820" s="355" t="s">
        <v>3495</v>
      </c>
      <c r="P820" s="355" t="s">
        <v>3495</v>
      </c>
      <c r="Q820" s="355" t="s">
        <v>3496</v>
      </c>
      <c r="R820" s="355" t="s">
        <v>3496</v>
      </c>
      <c r="S820" s="355" t="s">
        <v>3496</v>
      </c>
      <c r="T820" s="266">
        <v>0</v>
      </c>
      <c r="U820" s="266" t="s">
        <v>3497</v>
      </c>
      <c r="Z820" s="276" t="s">
        <v>7259</v>
      </c>
      <c r="AA820" s="672" t="s">
        <v>7155</v>
      </c>
    </row>
    <row r="821" spans="1:27" x14ac:dyDescent="0.25">
      <c r="A821" s="49">
        <v>51130</v>
      </c>
      <c r="B821" s="49" t="s">
        <v>868</v>
      </c>
      <c r="C821" s="49">
        <v>0</v>
      </c>
      <c r="D821" s="49">
        <v>0</v>
      </c>
      <c r="E821" s="354" t="s">
        <v>3494</v>
      </c>
      <c r="F821" s="354" t="s">
        <v>3498</v>
      </c>
      <c r="G821" s="355" t="s">
        <v>3499</v>
      </c>
      <c r="H821" s="355" t="s">
        <v>3495</v>
      </c>
      <c r="I821" s="355" t="s">
        <v>3495</v>
      </c>
      <c r="J821" s="355" t="s">
        <v>3495</v>
      </c>
      <c r="K821" s="355" t="s">
        <v>3495</v>
      </c>
      <c r="L821" s="355" t="s">
        <v>3495</v>
      </c>
      <c r="M821" s="355" t="s">
        <v>3495</v>
      </c>
      <c r="N821" s="355" t="s">
        <v>3495</v>
      </c>
      <c r="O821" s="355" t="s">
        <v>3495</v>
      </c>
      <c r="P821" s="355" t="s">
        <v>3495</v>
      </c>
      <c r="Q821" s="355" t="s">
        <v>3496</v>
      </c>
      <c r="R821" s="355" t="s">
        <v>3496</v>
      </c>
      <c r="S821" s="355" t="s">
        <v>3496</v>
      </c>
      <c r="T821" s="266">
        <v>0</v>
      </c>
      <c r="U821" s="266" t="s">
        <v>3497</v>
      </c>
      <c r="Z821" s="276" t="s">
        <v>7259</v>
      </c>
      <c r="AA821" s="672" t="s">
        <v>7155</v>
      </c>
    </row>
    <row r="822" spans="1:27" x14ac:dyDescent="0.25">
      <c r="A822" s="49">
        <v>51131</v>
      </c>
      <c r="B822" s="49" t="s">
        <v>869</v>
      </c>
      <c r="C822" s="49">
        <v>0</v>
      </c>
      <c r="D822" s="49">
        <v>0</v>
      </c>
      <c r="E822" s="354" t="s">
        <v>3494</v>
      </c>
      <c r="F822" s="354" t="s">
        <v>3498</v>
      </c>
      <c r="G822" s="355" t="s">
        <v>3499</v>
      </c>
      <c r="H822" s="355" t="s">
        <v>3495</v>
      </c>
      <c r="I822" s="355" t="s">
        <v>3495</v>
      </c>
      <c r="J822" s="355" t="s">
        <v>3495</v>
      </c>
      <c r="K822" s="355" t="s">
        <v>3495</v>
      </c>
      <c r="L822" s="355" t="s">
        <v>3495</v>
      </c>
      <c r="M822" s="355" t="s">
        <v>3495</v>
      </c>
      <c r="N822" s="355" t="s">
        <v>3495</v>
      </c>
      <c r="O822" s="355" t="s">
        <v>3495</v>
      </c>
      <c r="P822" s="355" t="s">
        <v>3495</v>
      </c>
      <c r="Q822" s="355" t="s">
        <v>3496</v>
      </c>
      <c r="R822" s="355" t="s">
        <v>3496</v>
      </c>
      <c r="S822" s="355" t="s">
        <v>3496</v>
      </c>
      <c r="T822" s="266">
        <v>0</v>
      </c>
      <c r="U822" s="266" t="s">
        <v>3497</v>
      </c>
      <c r="X822" s="555" t="s">
        <v>7188</v>
      </c>
      <c r="Z822" s="276" t="s">
        <v>7259</v>
      </c>
      <c r="AA822" s="672" t="s">
        <v>7155</v>
      </c>
    </row>
    <row r="823" spans="1:27" x14ac:dyDescent="0.25">
      <c r="A823" s="49">
        <v>51141</v>
      </c>
      <c r="B823" s="49" t="s">
        <v>870</v>
      </c>
      <c r="C823" s="49">
        <v>0</v>
      </c>
      <c r="D823" s="49">
        <v>0</v>
      </c>
      <c r="E823" s="354" t="s">
        <v>3494</v>
      </c>
      <c r="F823" s="354" t="s">
        <v>3498</v>
      </c>
      <c r="G823" s="355" t="s">
        <v>3499</v>
      </c>
      <c r="H823" s="355" t="s">
        <v>3495</v>
      </c>
      <c r="I823" s="355" t="s">
        <v>3495</v>
      </c>
      <c r="J823" s="355" t="s">
        <v>3495</v>
      </c>
      <c r="K823" s="355" t="s">
        <v>3495</v>
      </c>
      <c r="L823" s="355" t="s">
        <v>3495</v>
      </c>
      <c r="M823" s="355" t="s">
        <v>3495</v>
      </c>
      <c r="N823" s="355" t="s">
        <v>3495</v>
      </c>
      <c r="O823" s="355" t="s">
        <v>3495</v>
      </c>
      <c r="P823" s="355" t="s">
        <v>3495</v>
      </c>
      <c r="Q823" s="355" t="s">
        <v>3496</v>
      </c>
      <c r="R823" s="355" t="s">
        <v>3496</v>
      </c>
      <c r="S823" s="355" t="s">
        <v>3496</v>
      </c>
      <c r="T823" s="266">
        <v>0</v>
      </c>
      <c r="U823" s="266" t="s">
        <v>3497</v>
      </c>
    </row>
    <row r="824" spans="1:27" x14ac:dyDescent="0.25">
      <c r="A824" s="49">
        <v>51147</v>
      </c>
      <c r="B824" s="49" t="s">
        <v>871</v>
      </c>
      <c r="C824" s="49">
        <v>0</v>
      </c>
      <c r="D824" s="49">
        <v>0</v>
      </c>
      <c r="E824" s="354" t="s">
        <v>3494</v>
      </c>
      <c r="F824" s="354" t="s">
        <v>3498</v>
      </c>
      <c r="G824" s="355" t="s">
        <v>3499</v>
      </c>
      <c r="H824" s="355" t="s">
        <v>3495</v>
      </c>
      <c r="I824" s="355" t="s">
        <v>3495</v>
      </c>
      <c r="J824" s="355" t="s">
        <v>3495</v>
      </c>
      <c r="K824" s="355" t="s">
        <v>3495</v>
      </c>
      <c r="L824" s="355" t="s">
        <v>3495</v>
      </c>
      <c r="M824" s="355" t="s">
        <v>3495</v>
      </c>
      <c r="N824" s="355" t="s">
        <v>3495</v>
      </c>
      <c r="O824" s="355" t="s">
        <v>3495</v>
      </c>
      <c r="P824" s="355" t="s">
        <v>3495</v>
      </c>
      <c r="Q824" s="355" t="s">
        <v>3496</v>
      </c>
      <c r="R824" s="355" t="s">
        <v>3496</v>
      </c>
      <c r="S824" s="355" t="s">
        <v>3496</v>
      </c>
      <c r="T824" s="266">
        <v>0</v>
      </c>
      <c r="U824" s="266" t="s">
        <v>3497</v>
      </c>
      <c r="Z824" s="276" t="s">
        <v>7259</v>
      </c>
      <c r="AA824" s="672" t="s">
        <v>7155</v>
      </c>
    </row>
    <row r="825" spans="1:27" x14ac:dyDescent="0.25">
      <c r="A825" s="49">
        <v>51162</v>
      </c>
      <c r="B825" s="49" t="s">
        <v>872</v>
      </c>
      <c r="C825" s="49">
        <v>0</v>
      </c>
      <c r="D825" s="49">
        <v>0</v>
      </c>
      <c r="E825" s="354" t="s">
        <v>3494</v>
      </c>
      <c r="F825" s="354" t="s">
        <v>3498</v>
      </c>
      <c r="G825" s="355" t="s">
        <v>3499</v>
      </c>
      <c r="H825" s="355" t="s">
        <v>3495</v>
      </c>
      <c r="I825" s="355" t="s">
        <v>3495</v>
      </c>
      <c r="J825" s="355" t="s">
        <v>3495</v>
      </c>
      <c r="K825" s="355" t="s">
        <v>3495</v>
      </c>
      <c r="L825" s="355" t="s">
        <v>3495</v>
      </c>
      <c r="M825" s="355" t="s">
        <v>3495</v>
      </c>
      <c r="N825" s="355" t="s">
        <v>3495</v>
      </c>
      <c r="O825" s="355" t="s">
        <v>3495</v>
      </c>
      <c r="P825" s="355" t="s">
        <v>3495</v>
      </c>
      <c r="Q825" s="355" t="s">
        <v>3496</v>
      </c>
      <c r="R825" s="355" t="s">
        <v>3496</v>
      </c>
      <c r="S825" s="355" t="s">
        <v>3496</v>
      </c>
      <c r="T825" s="266">
        <v>0</v>
      </c>
      <c r="U825" s="266" t="s">
        <v>3497</v>
      </c>
    </row>
    <row r="826" spans="1:27" x14ac:dyDescent="0.25">
      <c r="A826" s="49">
        <v>51167</v>
      </c>
      <c r="B826" s="49" t="s">
        <v>873</v>
      </c>
      <c r="C826" s="49">
        <v>0</v>
      </c>
      <c r="D826" s="49">
        <v>0</v>
      </c>
      <c r="E826" s="354" t="s">
        <v>3494</v>
      </c>
      <c r="F826" s="354" t="s">
        <v>3498</v>
      </c>
      <c r="G826" s="355" t="s">
        <v>3499</v>
      </c>
      <c r="H826" s="355" t="s">
        <v>3495</v>
      </c>
      <c r="I826" s="355" t="s">
        <v>3495</v>
      </c>
      <c r="J826" s="355" t="s">
        <v>3495</v>
      </c>
      <c r="K826" s="355" t="s">
        <v>3495</v>
      </c>
      <c r="L826" s="355" t="s">
        <v>3495</v>
      </c>
      <c r="M826" s="355" t="s">
        <v>3495</v>
      </c>
      <c r="N826" s="355" t="s">
        <v>3495</v>
      </c>
      <c r="O826" s="355" t="s">
        <v>3495</v>
      </c>
      <c r="P826" s="355" t="s">
        <v>3495</v>
      </c>
      <c r="Q826" s="355" t="s">
        <v>3496</v>
      </c>
      <c r="R826" s="355" t="s">
        <v>3496</v>
      </c>
      <c r="S826" s="355" t="s">
        <v>3496</v>
      </c>
      <c r="T826" s="266">
        <v>0</v>
      </c>
      <c r="U826" s="266" t="s">
        <v>3497</v>
      </c>
      <c r="Z826" s="276" t="s">
        <v>7259</v>
      </c>
      <c r="AA826" s="672" t="s">
        <v>7155</v>
      </c>
    </row>
    <row r="827" spans="1:27" x14ac:dyDescent="0.25">
      <c r="A827" s="49">
        <v>51172</v>
      </c>
      <c r="B827" s="49" t="s">
        <v>874</v>
      </c>
      <c r="C827" s="49">
        <v>0</v>
      </c>
      <c r="D827" s="49">
        <v>0</v>
      </c>
      <c r="E827" s="354" t="s">
        <v>3494</v>
      </c>
      <c r="F827" s="354" t="s">
        <v>3498</v>
      </c>
      <c r="G827" s="355" t="s">
        <v>3499</v>
      </c>
      <c r="H827" s="355" t="s">
        <v>3495</v>
      </c>
      <c r="I827" s="355" t="s">
        <v>3495</v>
      </c>
      <c r="J827" s="355" t="s">
        <v>3495</v>
      </c>
      <c r="K827" s="355" t="s">
        <v>3495</v>
      </c>
      <c r="L827" s="355" t="s">
        <v>3495</v>
      </c>
      <c r="M827" s="355" t="s">
        <v>3495</v>
      </c>
      <c r="N827" s="355" t="s">
        <v>3495</v>
      </c>
      <c r="O827" s="355" t="s">
        <v>3495</v>
      </c>
      <c r="P827" s="355" t="s">
        <v>3495</v>
      </c>
      <c r="Q827" s="355" t="s">
        <v>3496</v>
      </c>
      <c r="R827" s="355" t="s">
        <v>3496</v>
      </c>
      <c r="S827" s="355" t="s">
        <v>3496</v>
      </c>
      <c r="T827" s="266">
        <v>0</v>
      </c>
      <c r="U827" s="266" t="s">
        <v>3497</v>
      </c>
    </row>
    <row r="828" spans="1:27" x14ac:dyDescent="0.25">
      <c r="A828" s="49">
        <v>51179</v>
      </c>
      <c r="B828" s="49" t="s">
        <v>875</v>
      </c>
      <c r="C828" s="49">
        <v>0</v>
      </c>
      <c r="D828" s="49">
        <v>0</v>
      </c>
      <c r="E828" s="354" t="s">
        <v>3494</v>
      </c>
      <c r="F828" s="354" t="s">
        <v>3498</v>
      </c>
      <c r="G828" s="355" t="s">
        <v>3499</v>
      </c>
      <c r="H828" s="355" t="s">
        <v>3495</v>
      </c>
      <c r="I828" s="355" t="s">
        <v>3495</v>
      </c>
      <c r="J828" s="355" t="s">
        <v>3495</v>
      </c>
      <c r="K828" s="355" t="s">
        <v>3495</v>
      </c>
      <c r="L828" s="355" t="s">
        <v>3495</v>
      </c>
      <c r="M828" s="355" t="s">
        <v>3495</v>
      </c>
      <c r="N828" s="355" t="s">
        <v>3495</v>
      </c>
      <c r="O828" s="355" t="s">
        <v>3495</v>
      </c>
      <c r="P828" s="355" t="s">
        <v>3495</v>
      </c>
      <c r="Q828" s="355" t="s">
        <v>3496</v>
      </c>
      <c r="R828" s="355" t="s">
        <v>3496</v>
      </c>
      <c r="S828" s="355" t="s">
        <v>3496</v>
      </c>
      <c r="T828" s="266">
        <v>0</v>
      </c>
      <c r="U828" s="266" t="s">
        <v>3497</v>
      </c>
    </row>
    <row r="829" spans="1:27" x14ac:dyDescent="0.25">
      <c r="A829" s="49">
        <v>51180</v>
      </c>
      <c r="B829" s="49" t="s">
        <v>876</v>
      </c>
      <c r="C829" s="49">
        <v>0</v>
      </c>
      <c r="D829" s="49">
        <v>0</v>
      </c>
      <c r="E829" s="354" t="s">
        <v>3494</v>
      </c>
      <c r="F829" s="354" t="s">
        <v>3498</v>
      </c>
      <c r="G829" s="355" t="s">
        <v>3499</v>
      </c>
      <c r="H829" s="355" t="s">
        <v>3495</v>
      </c>
      <c r="I829" s="355" t="s">
        <v>3495</v>
      </c>
      <c r="J829" s="355" t="s">
        <v>3495</v>
      </c>
      <c r="K829" s="355" t="s">
        <v>3495</v>
      </c>
      <c r="L829" s="355" t="s">
        <v>3495</v>
      </c>
      <c r="M829" s="355" t="s">
        <v>3495</v>
      </c>
      <c r="N829" s="355" t="s">
        <v>3495</v>
      </c>
      <c r="O829" s="355" t="s">
        <v>3495</v>
      </c>
      <c r="P829" s="355" t="s">
        <v>3495</v>
      </c>
      <c r="Q829" s="355" t="s">
        <v>3496</v>
      </c>
      <c r="R829" s="355" t="s">
        <v>3496</v>
      </c>
      <c r="S829" s="355" t="s">
        <v>3496</v>
      </c>
      <c r="T829" s="266">
        <v>0</v>
      </c>
      <c r="U829" s="266" t="s">
        <v>3497</v>
      </c>
    </row>
    <row r="830" spans="1:27" x14ac:dyDescent="0.25">
      <c r="A830" s="49">
        <v>51211</v>
      </c>
      <c r="B830" s="49" t="s">
        <v>877</v>
      </c>
      <c r="C830" s="49">
        <v>0</v>
      </c>
      <c r="D830" s="49">
        <v>0</v>
      </c>
      <c r="E830" s="354" t="s">
        <v>3494</v>
      </c>
      <c r="F830" s="354" t="s">
        <v>3498</v>
      </c>
      <c r="G830" s="355" t="s">
        <v>3499</v>
      </c>
      <c r="H830" s="355" t="s">
        <v>3495</v>
      </c>
      <c r="I830" s="355" t="s">
        <v>3495</v>
      </c>
      <c r="J830" s="355" t="s">
        <v>3495</v>
      </c>
      <c r="K830" s="355" t="s">
        <v>3495</v>
      </c>
      <c r="L830" s="355" t="s">
        <v>3495</v>
      </c>
      <c r="M830" s="355" t="s">
        <v>3495</v>
      </c>
      <c r="N830" s="355" t="s">
        <v>3495</v>
      </c>
      <c r="O830" s="355" t="s">
        <v>3495</v>
      </c>
      <c r="P830" s="355" t="s">
        <v>3495</v>
      </c>
      <c r="Q830" s="355" t="s">
        <v>3496</v>
      </c>
      <c r="R830" s="355" t="s">
        <v>3496</v>
      </c>
      <c r="S830" s="355" t="s">
        <v>3496</v>
      </c>
      <c r="T830" s="266">
        <v>0</v>
      </c>
      <c r="U830" s="266" t="s">
        <v>3497</v>
      </c>
    </row>
    <row r="831" spans="1:27" x14ac:dyDescent="0.25">
      <c r="A831" s="49">
        <v>51230</v>
      </c>
      <c r="B831" s="49" t="s">
        <v>878</v>
      </c>
      <c r="C831" s="49">
        <v>0</v>
      </c>
      <c r="D831" s="49">
        <v>0</v>
      </c>
      <c r="E831" s="354" t="s">
        <v>3494</v>
      </c>
      <c r="F831" s="354" t="s">
        <v>3498</v>
      </c>
      <c r="G831" s="355" t="s">
        <v>3499</v>
      </c>
      <c r="H831" s="355" t="s">
        <v>3495</v>
      </c>
      <c r="I831" s="355" t="s">
        <v>3495</v>
      </c>
      <c r="J831" s="355" t="s">
        <v>3495</v>
      </c>
      <c r="K831" s="355" t="s">
        <v>3495</v>
      </c>
      <c r="L831" s="355" t="s">
        <v>3495</v>
      </c>
      <c r="M831" s="355" t="s">
        <v>3495</v>
      </c>
      <c r="N831" s="355" t="s">
        <v>3495</v>
      </c>
      <c r="O831" s="355" t="s">
        <v>3495</v>
      </c>
      <c r="P831" s="355" t="s">
        <v>3495</v>
      </c>
      <c r="Q831" s="355" t="s">
        <v>3496</v>
      </c>
      <c r="R831" s="355" t="s">
        <v>3496</v>
      </c>
      <c r="S831" s="355" t="s">
        <v>3496</v>
      </c>
      <c r="T831" s="266">
        <v>0</v>
      </c>
      <c r="U831" s="266" t="s">
        <v>3497</v>
      </c>
    </row>
    <row r="832" spans="1:27" x14ac:dyDescent="0.25">
      <c r="A832" s="49">
        <v>51243</v>
      </c>
      <c r="B832" s="49" t="s">
        <v>879</v>
      </c>
      <c r="C832" s="49">
        <v>0</v>
      </c>
      <c r="D832" s="49">
        <v>0</v>
      </c>
      <c r="E832" s="354" t="s">
        <v>3494</v>
      </c>
      <c r="F832" s="354" t="s">
        <v>3498</v>
      </c>
      <c r="G832" s="355" t="s">
        <v>3499</v>
      </c>
      <c r="H832" s="355" t="s">
        <v>3495</v>
      </c>
      <c r="I832" s="355" t="s">
        <v>3495</v>
      </c>
      <c r="J832" s="355" t="s">
        <v>3495</v>
      </c>
      <c r="K832" s="355" t="s">
        <v>3495</v>
      </c>
      <c r="L832" s="355" t="s">
        <v>3495</v>
      </c>
      <c r="M832" s="355" t="s">
        <v>3495</v>
      </c>
      <c r="N832" s="355" t="s">
        <v>3495</v>
      </c>
      <c r="O832" s="355" t="s">
        <v>3495</v>
      </c>
      <c r="P832" s="355" t="s">
        <v>3495</v>
      </c>
      <c r="Q832" s="355" t="s">
        <v>3496</v>
      </c>
      <c r="R832" s="355" t="s">
        <v>3496</v>
      </c>
      <c r="S832" s="355" t="s">
        <v>3496</v>
      </c>
      <c r="T832" s="266">
        <v>0</v>
      </c>
      <c r="U832" s="266" t="s">
        <v>3497</v>
      </c>
    </row>
    <row r="833" spans="1:27" x14ac:dyDescent="0.25">
      <c r="A833" s="49">
        <v>51248</v>
      </c>
      <c r="B833" s="49" t="s">
        <v>880</v>
      </c>
      <c r="C833" s="49">
        <v>0</v>
      </c>
      <c r="D833" s="49">
        <v>0</v>
      </c>
      <c r="E833" s="354" t="s">
        <v>3494</v>
      </c>
      <c r="F833" s="354" t="s">
        <v>3498</v>
      </c>
      <c r="G833" s="355" t="s">
        <v>3499</v>
      </c>
      <c r="H833" s="355" t="s">
        <v>3495</v>
      </c>
      <c r="I833" s="355" t="s">
        <v>3495</v>
      </c>
      <c r="J833" s="355" t="s">
        <v>3495</v>
      </c>
      <c r="K833" s="355" t="s">
        <v>3495</v>
      </c>
      <c r="L833" s="355" t="s">
        <v>3495</v>
      </c>
      <c r="M833" s="355" t="s">
        <v>3495</v>
      </c>
      <c r="N833" s="355" t="s">
        <v>3495</v>
      </c>
      <c r="O833" s="355" t="s">
        <v>3495</v>
      </c>
      <c r="P833" s="355" t="s">
        <v>3495</v>
      </c>
      <c r="Q833" s="355" t="s">
        <v>3496</v>
      </c>
      <c r="R833" s="355" t="s">
        <v>3496</v>
      </c>
      <c r="S833" s="355" t="s">
        <v>3496</v>
      </c>
      <c r="T833" s="266">
        <v>0</v>
      </c>
      <c r="U833" s="266" t="s">
        <v>3497</v>
      </c>
      <c r="V833">
        <v>355</v>
      </c>
      <c r="X833" s="555" t="s">
        <v>7188</v>
      </c>
      <c r="Z833" s="276" t="s">
        <v>7259</v>
      </c>
      <c r="AA833" s="672" t="s">
        <v>7155</v>
      </c>
    </row>
    <row r="834" spans="1:27" x14ac:dyDescent="0.25">
      <c r="A834" s="49">
        <v>51253</v>
      </c>
      <c r="B834" s="49" t="s">
        <v>881</v>
      </c>
      <c r="C834" s="49">
        <v>0</v>
      </c>
      <c r="D834" s="49">
        <v>0</v>
      </c>
      <c r="E834" s="354" t="s">
        <v>3494</v>
      </c>
      <c r="F834" s="354" t="s">
        <v>3498</v>
      </c>
      <c r="G834" s="355" t="s">
        <v>3499</v>
      </c>
      <c r="H834" s="355" t="s">
        <v>3495</v>
      </c>
      <c r="I834" s="355" t="s">
        <v>3495</v>
      </c>
      <c r="J834" s="355" t="s">
        <v>3495</v>
      </c>
      <c r="K834" s="355" t="s">
        <v>3495</v>
      </c>
      <c r="L834" s="355" t="s">
        <v>3495</v>
      </c>
      <c r="M834" s="355" t="s">
        <v>3495</v>
      </c>
      <c r="N834" s="355" t="s">
        <v>3495</v>
      </c>
      <c r="O834" s="355" t="s">
        <v>3495</v>
      </c>
      <c r="P834" s="355" t="s">
        <v>3495</v>
      </c>
      <c r="Q834" s="355" t="s">
        <v>3496</v>
      </c>
      <c r="R834" s="355" t="s">
        <v>3496</v>
      </c>
      <c r="S834" s="355" t="s">
        <v>3496</v>
      </c>
      <c r="T834" s="266">
        <v>0</v>
      </c>
      <c r="U834" s="266" t="s">
        <v>3497</v>
      </c>
    </row>
    <row r="835" spans="1:27" x14ac:dyDescent="0.25">
      <c r="A835" s="49">
        <v>51263</v>
      </c>
      <c r="B835" s="49" t="s">
        <v>882</v>
      </c>
      <c r="C835" s="49">
        <v>0</v>
      </c>
      <c r="D835" s="49">
        <v>0</v>
      </c>
      <c r="E835" s="354" t="s">
        <v>3494</v>
      </c>
      <c r="F835" s="354" t="s">
        <v>3498</v>
      </c>
      <c r="G835" s="355" t="s">
        <v>3499</v>
      </c>
      <c r="H835" s="355" t="s">
        <v>3495</v>
      </c>
      <c r="I835" s="355" t="s">
        <v>3495</v>
      </c>
      <c r="J835" s="355" t="s">
        <v>3495</v>
      </c>
      <c r="K835" s="355" t="s">
        <v>3495</v>
      </c>
      <c r="L835" s="355" t="s">
        <v>3495</v>
      </c>
      <c r="M835" s="355" t="s">
        <v>3495</v>
      </c>
      <c r="N835" s="355" t="s">
        <v>3495</v>
      </c>
      <c r="O835" s="355" t="s">
        <v>3495</v>
      </c>
      <c r="P835" s="355" t="s">
        <v>3495</v>
      </c>
      <c r="Q835" s="355" t="s">
        <v>3496</v>
      </c>
      <c r="R835" s="355" t="s">
        <v>3496</v>
      </c>
      <c r="S835" s="355" t="s">
        <v>3496</v>
      </c>
      <c r="T835" s="266">
        <v>0</v>
      </c>
      <c r="U835" s="266" t="s">
        <v>3497</v>
      </c>
    </row>
    <row r="836" spans="1:27" x14ac:dyDescent="0.25">
      <c r="A836" s="49">
        <v>51267</v>
      </c>
      <c r="B836" s="49" t="s">
        <v>883</v>
      </c>
      <c r="C836" s="49">
        <v>0</v>
      </c>
      <c r="D836" s="49">
        <v>0</v>
      </c>
      <c r="E836" s="354" t="s">
        <v>3494</v>
      </c>
      <c r="F836" s="354" t="s">
        <v>3498</v>
      </c>
      <c r="G836" s="355" t="s">
        <v>3499</v>
      </c>
      <c r="H836" s="355" t="s">
        <v>3495</v>
      </c>
      <c r="I836" s="355" t="s">
        <v>3495</v>
      </c>
      <c r="J836" s="355" t="s">
        <v>3495</v>
      </c>
      <c r="K836" s="355" t="s">
        <v>3495</v>
      </c>
      <c r="L836" s="355" t="s">
        <v>3495</v>
      </c>
      <c r="M836" s="355" t="s">
        <v>3495</v>
      </c>
      <c r="N836" s="355" t="s">
        <v>3495</v>
      </c>
      <c r="O836" s="355" t="s">
        <v>3495</v>
      </c>
      <c r="P836" s="355" t="s">
        <v>3495</v>
      </c>
      <c r="Q836" s="355" t="s">
        <v>3496</v>
      </c>
      <c r="R836" s="355" t="s">
        <v>3496</v>
      </c>
      <c r="S836" s="355" t="s">
        <v>3496</v>
      </c>
      <c r="T836" s="266">
        <v>0</v>
      </c>
      <c r="U836" s="266" t="s">
        <v>3497</v>
      </c>
    </row>
    <row r="837" spans="1:27" x14ac:dyDescent="0.25">
      <c r="A837" s="49">
        <v>51299</v>
      </c>
      <c r="B837" s="49" t="s">
        <v>884</v>
      </c>
      <c r="C837" s="49">
        <v>0</v>
      </c>
      <c r="D837" s="49">
        <v>0</v>
      </c>
      <c r="E837" s="354" t="s">
        <v>3494</v>
      </c>
      <c r="F837" s="354" t="s">
        <v>3498</v>
      </c>
      <c r="G837" s="355" t="s">
        <v>3499</v>
      </c>
      <c r="H837" s="355" t="s">
        <v>3495</v>
      </c>
      <c r="I837" s="355" t="s">
        <v>3495</v>
      </c>
      <c r="J837" s="355" t="s">
        <v>3495</v>
      </c>
      <c r="K837" s="355" t="s">
        <v>3495</v>
      </c>
      <c r="L837" s="355" t="s">
        <v>3495</v>
      </c>
      <c r="M837" s="355" t="s">
        <v>3495</v>
      </c>
      <c r="N837" s="355" t="s">
        <v>3495</v>
      </c>
      <c r="O837" s="355" t="s">
        <v>3495</v>
      </c>
      <c r="P837" s="355" t="s">
        <v>3495</v>
      </c>
      <c r="Q837" s="355" t="s">
        <v>3496</v>
      </c>
      <c r="R837" s="355" t="s">
        <v>3496</v>
      </c>
      <c r="S837" s="355" t="s">
        <v>3496</v>
      </c>
      <c r="T837" s="266">
        <v>0</v>
      </c>
      <c r="U837" s="266" t="s">
        <v>3497</v>
      </c>
      <c r="Z837" s="276" t="s">
        <v>7259</v>
      </c>
      <c r="AA837" s="672" t="s">
        <v>7155</v>
      </c>
    </row>
    <row r="838" spans="1:27" x14ac:dyDescent="0.25">
      <c r="A838" s="49">
        <v>51303</v>
      </c>
      <c r="B838" s="49" t="s">
        <v>885</v>
      </c>
      <c r="C838" s="49">
        <v>0</v>
      </c>
      <c r="D838" s="49">
        <v>0</v>
      </c>
      <c r="E838" s="354" t="s">
        <v>3494</v>
      </c>
      <c r="F838" s="354" t="s">
        <v>3498</v>
      </c>
      <c r="G838" s="355" t="s">
        <v>3499</v>
      </c>
      <c r="H838" s="355" t="s">
        <v>3495</v>
      </c>
      <c r="I838" s="355" t="s">
        <v>3495</v>
      </c>
      <c r="J838" s="355" t="s">
        <v>3495</v>
      </c>
      <c r="K838" s="355" t="s">
        <v>3495</v>
      </c>
      <c r="L838" s="355" t="s">
        <v>3495</v>
      </c>
      <c r="M838" s="355" t="s">
        <v>3495</v>
      </c>
      <c r="N838" s="355" t="s">
        <v>3495</v>
      </c>
      <c r="O838" s="355" t="s">
        <v>3495</v>
      </c>
      <c r="P838" s="355" t="s">
        <v>3495</v>
      </c>
      <c r="Q838" s="355" t="s">
        <v>3496</v>
      </c>
      <c r="R838" s="355" t="s">
        <v>3496</v>
      </c>
      <c r="S838" s="355" t="s">
        <v>3496</v>
      </c>
      <c r="T838" s="266">
        <v>0</v>
      </c>
      <c r="U838" s="266" t="s">
        <v>3497</v>
      </c>
    </row>
    <row r="839" spans="1:27" x14ac:dyDescent="0.25">
      <c r="A839" s="49">
        <v>51304</v>
      </c>
      <c r="B839" s="49" t="s">
        <v>886</v>
      </c>
      <c r="C839" s="49">
        <v>0</v>
      </c>
      <c r="D839" s="49">
        <v>0</v>
      </c>
      <c r="E839" s="354" t="s">
        <v>3494</v>
      </c>
      <c r="F839" s="354" t="s">
        <v>3498</v>
      </c>
      <c r="G839" s="355" t="s">
        <v>3499</v>
      </c>
      <c r="H839" s="355" t="s">
        <v>3495</v>
      </c>
      <c r="I839" s="355" t="s">
        <v>3495</v>
      </c>
      <c r="J839" s="355" t="s">
        <v>3495</v>
      </c>
      <c r="K839" s="355" t="s">
        <v>3495</v>
      </c>
      <c r="L839" s="355" t="s">
        <v>3495</v>
      </c>
      <c r="M839" s="355" t="s">
        <v>3495</v>
      </c>
      <c r="N839" s="355" t="s">
        <v>3495</v>
      </c>
      <c r="O839" s="355" t="s">
        <v>3495</v>
      </c>
      <c r="P839" s="355" t="s">
        <v>3495</v>
      </c>
      <c r="Q839" s="355" t="s">
        <v>3496</v>
      </c>
      <c r="R839" s="355" t="s">
        <v>3496</v>
      </c>
      <c r="S839" s="355" t="s">
        <v>3496</v>
      </c>
      <c r="T839" s="266">
        <v>0</v>
      </c>
      <c r="U839" s="266" t="s">
        <v>3497</v>
      </c>
      <c r="Z839" s="555" t="s">
        <v>7285</v>
      </c>
      <c r="AA839" s="672" t="s">
        <v>7155</v>
      </c>
    </row>
    <row r="840" spans="1:27" x14ac:dyDescent="0.25">
      <c r="A840" s="49">
        <v>51309</v>
      </c>
      <c r="B840" s="49" t="s">
        <v>887</v>
      </c>
      <c r="C840" s="49">
        <v>0</v>
      </c>
      <c r="D840" s="49">
        <v>0</v>
      </c>
      <c r="E840" s="354" t="s">
        <v>3494</v>
      </c>
      <c r="F840" s="354" t="s">
        <v>3498</v>
      </c>
      <c r="G840" s="355" t="s">
        <v>3499</v>
      </c>
      <c r="H840" s="355" t="s">
        <v>3495</v>
      </c>
      <c r="I840" s="355" t="s">
        <v>3495</v>
      </c>
      <c r="J840" s="355" t="s">
        <v>3495</v>
      </c>
      <c r="K840" s="355" t="s">
        <v>3495</v>
      </c>
      <c r="L840" s="355" t="s">
        <v>3495</v>
      </c>
      <c r="M840" s="355" t="s">
        <v>3495</v>
      </c>
      <c r="N840" s="355" t="s">
        <v>3495</v>
      </c>
      <c r="O840" s="355" t="s">
        <v>3495</v>
      </c>
      <c r="P840" s="355" t="s">
        <v>3495</v>
      </c>
      <c r="Q840" s="355" t="s">
        <v>3496</v>
      </c>
      <c r="R840" s="355" t="s">
        <v>3496</v>
      </c>
      <c r="S840" s="355" t="s">
        <v>3496</v>
      </c>
      <c r="T840" s="266">
        <v>0</v>
      </c>
      <c r="U840" s="266" t="s">
        <v>3497</v>
      </c>
      <c r="Z840" s="555" t="s">
        <v>7232</v>
      </c>
      <c r="AA840" s="672" t="s">
        <v>7155</v>
      </c>
    </row>
    <row r="841" spans="1:27" x14ac:dyDescent="0.25">
      <c r="A841" s="49">
        <v>51321</v>
      </c>
      <c r="B841" s="49" t="s">
        <v>888</v>
      </c>
      <c r="C841" s="49">
        <v>0</v>
      </c>
      <c r="D841" s="49">
        <v>0</v>
      </c>
      <c r="E841" s="354" t="s">
        <v>3494</v>
      </c>
      <c r="F841" s="354" t="s">
        <v>3498</v>
      </c>
      <c r="G841" s="355" t="s">
        <v>3499</v>
      </c>
      <c r="H841" s="355" t="s">
        <v>3495</v>
      </c>
      <c r="I841" s="355" t="s">
        <v>3495</v>
      </c>
      <c r="J841" s="355" t="s">
        <v>3495</v>
      </c>
      <c r="K841" s="355" t="s">
        <v>3495</v>
      </c>
      <c r="L841" s="355" t="s">
        <v>3495</v>
      </c>
      <c r="M841" s="355" t="s">
        <v>3495</v>
      </c>
      <c r="N841" s="355" t="s">
        <v>3495</v>
      </c>
      <c r="O841" s="355" t="s">
        <v>3495</v>
      </c>
      <c r="P841" s="355" t="s">
        <v>3495</v>
      </c>
      <c r="Q841" s="355" t="s">
        <v>3496</v>
      </c>
      <c r="R841" s="355" t="s">
        <v>3496</v>
      </c>
      <c r="S841" s="355" t="s">
        <v>3496</v>
      </c>
      <c r="T841" s="266">
        <v>0</v>
      </c>
      <c r="U841" s="266" t="s">
        <v>3497</v>
      </c>
    </row>
    <row r="842" spans="1:27" x14ac:dyDescent="0.25">
      <c r="A842" s="49">
        <v>51322</v>
      </c>
      <c r="B842" s="49" t="s">
        <v>889</v>
      </c>
      <c r="C842" s="49">
        <v>0</v>
      </c>
      <c r="D842" s="49">
        <v>0</v>
      </c>
      <c r="E842" s="354" t="s">
        <v>3494</v>
      </c>
      <c r="F842" s="354" t="s">
        <v>3498</v>
      </c>
      <c r="G842" s="355" t="s">
        <v>3499</v>
      </c>
      <c r="H842" s="355" t="s">
        <v>3495</v>
      </c>
      <c r="I842" s="355" t="s">
        <v>3495</v>
      </c>
      <c r="J842" s="355" t="s">
        <v>3495</v>
      </c>
      <c r="K842" s="355" t="s">
        <v>3495</v>
      </c>
      <c r="L842" s="355" t="s">
        <v>3495</v>
      </c>
      <c r="M842" s="355" t="s">
        <v>3495</v>
      </c>
      <c r="N842" s="355" t="s">
        <v>3495</v>
      </c>
      <c r="O842" s="355" t="s">
        <v>3495</v>
      </c>
      <c r="P842" s="355" t="s">
        <v>3495</v>
      </c>
      <c r="Q842" s="355" t="s">
        <v>3496</v>
      </c>
      <c r="R842" s="355" t="s">
        <v>3496</v>
      </c>
      <c r="S842" s="355" t="s">
        <v>3496</v>
      </c>
      <c r="T842" s="266">
        <v>0</v>
      </c>
      <c r="U842" s="266" t="s">
        <v>3497</v>
      </c>
    </row>
    <row r="843" spans="1:27" x14ac:dyDescent="0.25">
      <c r="A843" s="49">
        <v>51325</v>
      </c>
      <c r="B843" s="49" t="s">
        <v>890</v>
      </c>
      <c r="C843" s="49">
        <v>0</v>
      </c>
      <c r="D843" s="49">
        <v>0</v>
      </c>
      <c r="E843" s="354" t="s">
        <v>3494</v>
      </c>
      <c r="F843" s="354" t="s">
        <v>3498</v>
      </c>
      <c r="G843" s="355" t="s">
        <v>3499</v>
      </c>
      <c r="H843" s="355" t="s">
        <v>3495</v>
      </c>
      <c r="I843" s="355" t="s">
        <v>3495</v>
      </c>
      <c r="J843" s="355" t="s">
        <v>3495</v>
      </c>
      <c r="K843" s="355" t="s">
        <v>3495</v>
      </c>
      <c r="L843" s="355" t="s">
        <v>3495</v>
      </c>
      <c r="M843" s="355" t="s">
        <v>3495</v>
      </c>
      <c r="N843" s="355" t="s">
        <v>3495</v>
      </c>
      <c r="O843" s="355" t="s">
        <v>3495</v>
      </c>
      <c r="P843" s="355" t="s">
        <v>3495</v>
      </c>
      <c r="Q843" s="355" t="s">
        <v>3496</v>
      </c>
      <c r="R843" s="355" t="s">
        <v>3496</v>
      </c>
      <c r="S843" s="355" t="s">
        <v>3496</v>
      </c>
      <c r="T843" s="266">
        <v>0</v>
      </c>
      <c r="U843" s="266" t="s">
        <v>3497</v>
      </c>
    </row>
    <row r="844" spans="1:27" x14ac:dyDescent="0.25">
      <c r="A844" s="49">
        <v>51358</v>
      </c>
      <c r="B844" s="49" t="s">
        <v>891</v>
      </c>
      <c r="C844" s="49">
        <v>0</v>
      </c>
      <c r="D844" s="49">
        <v>0</v>
      </c>
      <c r="E844" s="354" t="s">
        <v>3494</v>
      </c>
      <c r="F844" s="354" t="s">
        <v>3498</v>
      </c>
      <c r="G844" s="355" t="s">
        <v>3499</v>
      </c>
      <c r="H844" s="355" t="s">
        <v>3495</v>
      </c>
      <c r="I844" s="355" t="s">
        <v>3495</v>
      </c>
      <c r="J844" s="355" t="s">
        <v>3495</v>
      </c>
      <c r="K844" s="355" t="s">
        <v>3495</v>
      </c>
      <c r="L844" s="355" t="s">
        <v>3495</v>
      </c>
      <c r="M844" s="355" t="s">
        <v>3495</v>
      </c>
      <c r="N844" s="355" t="s">
        <v>3495</v>
      </c>
      <c r="O844" s="355" t="s">
        <v>3495</v>
      </c>
      <c r="P844" s="355" t="s">
        <v>3495</v>
      </c>
      <c r="Q844" s="355" t="s">
        <v>3496</v>
      </c>
      <c r="R844" s="355" t="s">
        <v>3496</v>
      </c>
      <c r="S844" s="355" t="s">
        <v>3496</v>
      </c>
      <c r="T844" s="266">
        <v>0</v>
      </c>
      <c r="U844" s="266" t="s">
        <v>3497</v>
      </c>
    </row>
    <row r="845" spans="1:27" x14ac:dyDescent="0.25">
      <c r="A845" s="49">
        <v>51359</v>
      </c>
      <c r="B845" s="49" t="s">
        <v>892</v>
      </c>
      <c r="C845" s="49">
        <v>0</v>
      </c>
      <c r="D845" s="49">
        <v>0</v>
      </c>
      <c r="E845" s="354" t="s">
        <v>3494</v>
      </c>
      <c r="F845" s="354" t="s">
        <v>3498</v>
      </c>
      <c r="G845" s="355" t="s">
        <v>3499</v>
      </c>
      <c r="H845" s="355" t="s">
        <v>3495</v>
      </c>
      <c r="I845" s="355" t="s">
        <v>3495</v>
      </c>
      <c r="J845" s="355" t="s">
        <v>3495</v>
      </c>
      <c r="K845" s="355" t="s">
        <v>3495</v>
      </c>
      <c r="L845" s="355" t="s">
        <v>3495</v>
      </c>
      <c r="M845" s="355" t="s">
        <v>3495</v>
      </c>
      <c r="N845" s="355" t="s">
        <v>3495</v>
      </c>
      <c r="O845" s="355" t="s">
        <v>3495</v>
      </c>
      <c r="P845" s="355" t="s">
        <v>3495</v>
      </c>
      <c r="Q845" s="355" t="s">
        <v>3496</v>
      </c>
      <c r="R845" s="355" t="s">
        <v>3496</v>
      </c>
      <c r="S845" s="355" t="s">
        <v>3496</v>
      </c>
      <c r="T845" s="266">
        <v>0</v>
      </c>
      <c r="U845" s="266" t="s">
        <v>3497</v>
      </c>
    </row>
    <row r="846" spans="1:27" x14ac:dyDescent="0.25">
      <c r="A846" s="49">
        <v>51364</v>
      </c>
      <c r="B846" s="49" t="s">
        <v>893</v>
      </c>
      <c r="C846" s="49">
        <v>0</v>
      </c>
      <c r="D846" s="49">
        <v>0</v>
      </c>
      <c r="E846" s="354" t="s">
        <v>3494</v>
      </c>
      <c r="F846" s="354" t="s">
        <v>3498</v>
      </c>
      <c r="G846" s="355" t="s">
        <v>3499</v>
      </c>
      <c r="H846" s="355" t="s">
        <v>3495</v>
      </c>
      <c r="I846" s="355" t="s">
        <v>3495</v>
      </c>
      <c r="J846" s="355" t="s">
        <v>3495</v>
      </c>
      <c r="K846" s="355" t="s">
        <v>3495</v>
      </c>
      <c r="L846" s="355" t="s">
        <v>3495</v>
      </c>
      <c r="M846" s="355" t="s">
        <v>3495</v>
      </c>
      <c r="N846" s="355" t="s">
        <v>3495</v>
      </c>
      <c r="O846" s="355" t="s">
        <v>3495</v>
      </c>
      <c r="P846" s="355" t="s">
        <v>3495</v>
      </c>
      <c r="Q846" s="355" t="s">
        <v>3496</v>
      </c>
      <c r="R846" s="355" t="s">
        <v>3496</v>
      </c>
      <c r="S846" s="355" t="s">
        <v>3496</v>
      </c>
      <c r="T846" s="266">
        <v>0</v>
      </c>
      <c r="U846" s="266" t="s">
        <v>3497</v>
      </c>
    </row>
    <row r="847" spans="1:27" x14ac:dyDescent="0.25">
      <c r="A847" s="49">
        <v>51367</v>
      </c>
      <c r="B847" s="49" t="s">
        <v>894</v>
      </c>
      <c r="C847" s="49">
        <v>0</v>
      </c>
      <c r="D847" s="49">
        <v>0</v>
      </c>
      <c r="E847" s="354" t="s">
        <v>3494</v>
      </c>
      <c r="F847" s="354" t="s">
        <v>3498</v>
      </c>
      <c r="G847" s="355" t="s">
        <v>3499</v>
      </c>
      <c r="H847" s="355" t="s">
        <v>3495</v>
      </c>
      <c r="I847" s="355" t="s">
        <v>3495</v>
      </c>
      <c r="J847" s="355" t="s">
        <v>3495</v>
      </c>
      <c r="K847" s="355" t="s">
        <v>3495</v>
      </c>
      <c r="L847" s="355" t="s">
        <v>3495</v>
      </c>
      <c r="M847" s="355" t="s">
        <v>3495</v>
      </c>
      <c r="N847" s="355" t="s">
        <v>3495</v>
      </c>
      <c r="O847" s="355" t="s">
        <v>3495</v>
      </c>
      <c r="P847" s="355" t="s">
        <v>3495</v>
      </c>
      <c r="Q847" s="355" t="s">
        <v>3496</v>
      </c>
      <c r="R847" s="355" t="s">
        <v>3496</v>
      </c>
      <c r="S847" s="355" t="s">
        <v>3496</v>
      </c>
      <c r="T847" s="266">
        <v>0</v>
      </c>
      <c r="U847" s="266" t="s">
        <v>3497</v>
      </c>
      <c r="X847" t="s">
        <v>3595</v>
      </c>
      <c r="Z847" s="555" t="s">
        <v>7259</v>
      </c>
      <c r="AA847" s="672" t="s">
        <v>7155</v>
      </c>
    </row>
    <row r="848" spans="1:27" x14ac:dyDescent="0.25">
      <c r="A848" s="49">
        <v>51371</v>
      </c>
      <c r="B848" s="49" t="s">
        <v>895</v>
      </c>
      <c r="C848" s="49">
        <v>0</v>
      </c>
      <c r="D848" s="49">
        <v>0</v>
      </c>
      <c r="E848" s="354" t="s">
        <v>3494</v>
      </c>
      <c r="F848" s="354" t="s">
        <v>3498</v>
      </c>
      <c r="G848" s="355" t="s">
        <v>3499</v>
      </c>
      <c r="H848" s="355" t="s">
        <v>3495</v>
      </c>
      <c r="I848" s="355" t="s">
        <v>3495</v>
      </c>
      <c r="J848" s="355" t="s">
        <v>3495</v>
      </c>
      <c r="K848" s="355" t="s">
        <v>3495</v>
      </c>
      <c r="L848" s="355" t="s">
        <v>3495</v>
      </c>
      <c r="M848" s="355" t="s">
        <v>3495</v>
      </c>
      <c r="N848" s="355" t="s">
        <v>3495</v>
      </c>
      <c r="O848" s="355" t="s">
        <v>3495</v>
      </c>
      <c r="P848" s="355" t="s">
        <v>3495</v>
      </c>
      <c r="Q848" s="355" t="s">
        <v>3496</v>
      </c>
      <c r="R848" s="355" t="s">
        <v>3496</v>
      </c>
      <c r="S848" s="355" t="s">
        <v>3496</v>
      </c>
      <c r="T848" s="266">
        <v>0</v>
      </c>
      <c r="U848" s="266" t="s">
        <v>3497</v>
      </c>
    </row>
    <row r="849" spans="1:27" x14ac:dyDescent="0.25">
      <c r="A849" s="49">
        <v>51372</v>
      </c>
      <c r="B849" s="49" t="s">
        <v>896</v>
      </c>
      <c r="C849" s="49">
        <v>0</v>
      </c>
      <c r="D849" s="49">
        <v>0</v>
      </c>
      <c r="E849" s="354" t="s">
        <v>3494</v>
      </c>
      <c r="F849" s="354" t="s">
        <v>3498</v>
      </c>
      <c r="G849" s="355" t="s">
        <v>3499</v>
      </c>
      <c r="H849" s="355" t="s">
        <v>3495</v>
      </c>
      <c r="I849" s="355" t="s">
        <v>3495</v>
      </c>
      <c r="J849" s="355" t="s">
        <v>3495</v>
      </c>
      <c r="K849" s="355" t="s">
        <v>3495</v>
      </c>
      <c r="L849" s="355" t="s">
        <v>3495</v>
      </c>
      <c r="M849" s="355" t="s">
        <v>3495</v>
      </c>
      <c r="N849" s="355" t="s">
        <v>3495</v>
      </c>
      <c r="O849" s="355" t="s">
        <v>3495</v>
      </c>
      <c r="P849" s="355" t="s">
        <v>3495</v>
      </c>
      <c r="Q849" s="355" t="s">
        <v>3496</v>
      </c>
      <c r="R849" s="355" t="s">
        <v>3496</v>
      </c>
      <c r="S849" s="355" t="s">
        <v>3496</v>
      </c>
      <c r="T849" s="266">
        <v>0</v>
      </c>
      <c r="U849" s="266" t="s">
        <v>3497</v>
      </c>
    </row>
    <row r="850" spans="1:27" x14ac:dyDescent="0.25">
      <c r="A850" s="49">
        <v>51375</v>
      </c>
      <c r="B850" s="49" t="s">
        <v>897</v>
      </c>
      <c r="C850" s="49">
        <v>0</v>
      </c>
      <c r="D850" s="49">
        <v>0</v>
      </c>
      <c r="E850" s="354" t="s">
        <v>3494</v>
      </c>
      <c r="F850" s="354" t="s">
        <v>3498</v>
      </c>
      <c r="G850" s="355" t="s">
        <v>3499</v>
      </c>
      <c r="H850" s="355" t="s">
        <v>3495</v>
      </c>
      <c r="I850" s="355" t="s">
        <v>3495</v>
      </c>
      <c r="J850" s="355" t="s">
        <v>3495</v>
      </c>
      <c r="K850" s="355" t="s">
        <v>3495</v>
      </c>
      <c r="L850" s="355" t="s">
        <v>3495</v>
      </c>
      <c r="M850" s="355" t="s">
        <v>3495</v>
      </c>
      <c r="N850" s="355" t="s">
        <v>3495</v>
      </c>
      <c r="O850" s="355" t="s">
        <v>3495</v>
      </c>
      <c r="P850" s="355" t="s">
        <v>3495</v>
      </c>
      <c r="Q850" s="355" t="s">
        <v>3496</v>
      </c>
      <c r="R850" s="355" t="s">
        <v>3496</v>
      </c>
      <c r="S850" s="355" t="s">
        <v>3496</v>
      </c>
      <c r="T850" s="266">
        <v>0</v>
      </c>
      <c r="U850" s="266" t="s">
        <v>3497</v>
      </c>
    </row>
    <row r="851" spans="1:27" x14ac:dyDescent="0.25">
      <c r="A851" s="49">
        <v>51378</v>
      </c>
      <c r="B851" s="49" t="s">
        <v>898</v>
      </c>
      <c r="C851" s="49">
        <v>0</v>
      </c>
      <c r="D851" s="49">
        <v>0</v>
      </c>
      <c r="E851" s="354" t="s">
        <v>3494</v>
      </c>
      <c r="F851" s="354" t="s">
        <v>3498</v>
      </c>
      <c r="G851" s="355" t="s">
        <v>3499</v>
      </c>
      <c r="H851" s="355" t="s">
        <v>3495</v>
      </c>
      <c r="I851" s="355" t="s">
        <v>3495</v>
      </c>
      <c r="J851" s="355" t="s">
        <v>3495</v>
      </c>
      <c r="K851" s="355" t="s">
        <v>3495</v>
      </c>
      <c r="L851" s="355" t="s">
        <v>3495</v>
      </c>
      <c r="M851" s="355" t="s">
        <v>3495</v>
      </c>
      <c r="N851" s="355" t="s">
        <v>3495</v>
      </c>
      <c r="O851" s="355" t="s">
        <v>3495</v>
      </c>
      <c r="P851" s="355" t="s">
        <v>3495</v>
      </c>
      <c r="Q851" s="355" t="s">
        <v>3496</v>
      </c>
      <c r="R851" s="355" t="s">
        <v>3496</v>
      </c>
      <c r="S851" s="355" t="s">
        <v>3496</v>
      </c>
      <c r="T851" s="266">
        <v>0</v>
      </c>
      <c r="U851" s="266" t="s">
        <v>3497</v>
      </c>
    </row>
    <row r="852" spans="1:27" x14ac:dyDescent="0.25">
      <c r="A852" s="49">
        <v>51431</v>
      </c>
      <c r="B852" s="49" t="s">
        <v>899</v>
      </c>
      <c r="C852" s="49">
        <v>0</v>
      </c>
      <c r="D852" s="49">
        <v>0</v>
      </c>
      <c r="E852" s="354" t="s">
        <v>3494</v>
      </c>
      <c r="F852" s="354" t="s">
        <v>3498</v>
      </c>
      <c r="G852" s="355" t="s">
        <v>3499</v>
      </c>
      <c r="H852" s="355" t="s">
        <v>3495</v>
      </c>
      <c r="I852" s="355" t="s">
        <v>3495</v>
      </c>
      <c r="J852" s="355" t="s">
        <v>3495</v>
      </c>
      <c r="K852" s="355" t="s">
        <v>3495</v>
      </c>
      <c r="L852" s="355" t="s">
        <v>3495</v>
      </c>
      <c r="M852" s="355" t="s">
        <v>3495</v>
      </c>
      <c r="N852" s="355" t="s">
        <v>3495</v>
      </c>
      <c r="O852" s="355" t="s">
        <v>3495</v>
      </c>
      <c r="P852" s="355" t="s">
        <v>3495</v>
      </c>
      <c r="Q852" s="355" t="s">
        <v>3496</v>
      </c>
      <c r="R852" s="355" t="s">
        <v>3496</v>
      </c>
      <c r="S852" s="355" t="s">
        <v>3496</v>
      </c>
      <c r="T852" s="266">
        <v>0</v>
      </c>
      <c r="U852" s="266" t="s">
        <v>3497</v>
      </c>
    </row>
    <row r="853" spans="1:27" ht="21" x14ac:dyDescent="0.25">
      <c r="A853" s="49">
        <v>51436</v>
      </c>
      <c r="B853" s="49" t="s">
        <v>900</v>
      </c>
      <c r="C853" s="49">
        <v>0</v>
      </c>
      <c r="D853" s="49">
        <v>0</v>
      </c>
      <c r="E853" s="354" t="s">
        <v>3494</v>
      </c>
      <c r="F853" s="354" t="s">
        <v>3498</v>
      </c>
      <c r="G853" s="355" t="s">
        <v>3499</v>
      </c>
      <c r="H853" s="355" t="s">
        <v>3495</v>
      </c>
      <c r="I853" s="355" t="s">
        <v>3495</v>
      </c>
      <c r="J853" s="355" t="s">
        <v>3495</v>
      </c>
      <c r="K853" s="355" t="s">
        <v>3495</v>
      </c>
      <c r="L853" s="355" t="s">
        <v>3495</v>
      </c>
      <c r="M853" s="355" t="s">
        <v>3495</v>
      </c>
      <c r="N853" s="355" t="s">
        <v>3495</v>
      </c>
      <c r="O853" s="355" t="s">
        <v>3495</v>
      </c>
      <c r="P853" s="355" t="s">
        <v>3495</v>
      </c>
      <c r="Q853" s="355" t="s">
        <v>3496</v>
      </c>
      <c r="R853" s="355" t="s">
        <v>3496</v>
      </c>
      <c r="S853" s="355" t="s">
        <v>3496</v>
      </c>
      <c r="T853" s="266">
        <v>0</v>
      </c>
      <c r="U853" s="266" t="s">
        <v>3497</v>
      </c>
      <c r="V853">
        <v>441</v>
      </c>
      <c r="X853" t="s">
        <v>7275</v>
      </c>
      <c r="Z853" s="555" t="s">
        <v>7240</v>
      </c>
      <c r="AA853" s="672" t="s">
        <v>7157</v>
      </c>
    </row>
    <row r="854" spans="1:27" x14ac:dyDescent="0.25">
      <c r="A854" s="49">
        <v>51437</v>
      </c>
      <c r="B854" s="49" t="s">
        <v>901</v>
      </c>
      <c r="C854" s="49">
        <v>0</v>
      </c>
      <c r="D854" s="49">
        <v>0</v>
      </c>
      <c r="E854" s="354" t="s">
        <v>3494</v>
      </c>
      <c r="F854" s="354" t="s">
        <v>3498</v>
      </c>
      <c r="G854" s="355" t="s">
        <v>3499</v>
      </c>
      <c r="H854" s="355" t="s">
        <v>3495</v>
      </c>
      <c r="I854" s="355" t="s">
        <v>3495</v>
      </c>
      <c r="J854" s="355" t="s">
        <v>3495</v>
      </c>
      <c r="K854" s="355" t="s">
        <v>3495</v>
      </c>
      <c r="L854" s="355" t="s">
        <v>3495</v>
      </c>
      <c r="M854" s="355" t="s">
        <v>3495</v>
      </c>
      <c r="N854" s="355" t="s">
        <v>3495</v>
      </c>
      <c r="O854" s="355" t="s">
        <v>3495</v>
      </c>
      <c r="P854" s="355" t="s">
        <v>3495</v>
      </c>
      <c r="Q854" s="355" t="s">
        <v>3496</v>
      </c>
      <c r="R854" s="355" t="s">
        <v>3496</v>
      </c>
      <c r="S854" s="355" t="s">
        <v>3496</v>
      </c>
      <c r="T854" s="266">
        <v>0</v>
      </c>
      <c r="U854" s="266" t="s">
        <v>3497</v>
      </c>
    </row>
    <row r="855" spans="1:27" x14ac:dyDescent="0.25">
      <c r="A855" s="49">
        <v>51439</v>
      </c>
      <c r="B855" s="49" t="s">
        <v>902</v>
      </c>
      <c r="C855" s="49">
        <v>0</v>
      </c>
      <c r="D855" s="49">
        <v>0</v>
      </c>
      <c r="E855" s="354" t="s">
        <v>3494</v>
      </c>
      <c r="F855" s="354" t="s">
        <v>3498</v>
      </c>
      <c r="G855" s="355" t="s">
        <v>3499</v>
      </c>
      <c r="H855" s="355" t="s">
        <v>3495</v>
      </c>
      <c r="I855" s="355" t="s">
        <v>3495</v>
      </c>
      <c r="J855" s="355" t="s">
        <v>3495</v>
      </c>
      <c r="K855" s="355" t="s">
        <v>3495</v>
      </c>
      <c r="L855" s="355" t="s">
        <v>3495</v>
      </c>
      <c r="M855" s="355" t="s">
        <v>3495</v>
      </c>
      <c r="N855" s="355" t="s">
        <v>3495</v>
      </c>
      <c r="O855" s="355" t="s">
        <v>3495</v>
      </c>
      <c r="P855" s="355" t="s">
        <v>3495</v>
      </c>
      <c r="Q855" s="355" t="s">
        <v>3496</v>
      </c>
      <c r="R855" s="355" t="s">
        <v>3496</v>
      </c>
      <c r="S855" s="355" t="s">
        <v>3496</v>
      </c>
      <c r="T855" s="266">
        <v>0</v>
      </c>
      <c r="U855" s="266" t="s">
        <v>3497</v>
      </c>
    </row>
    <row r="856" spans="1:27" x14ac:dyDescent="0.25">
      <c r="A856" s="49">
        <v>51456</v>
      </c>
      <c r="B856" s="49" t="s">
        <v>903</v>
      </c>
      <c r="C856" s="49">
        <v>0</v>
      </c>
      <c r="D856" s="49">
        <v>0</v>
      </c>
      <c r="E856" s="354" t="s">
        <v>3494</v>
      </c>
      <c r="F856" s="354" t="s">
        <v>3498</v>
      </c>
      <c r="G856" s="355" t="s">
        <v>3499</v>
      </c>
      <c r="H856" s="355" t="s">
        <v>3495</v>
      </c>
      <c r="I856" s="355" t="s">
        <v>3495</v>
      </c>
      <c r="J856" s="355" t="s">
        <v>3495</v>
      </c>
      <c r="K856" s="355" t="s">
        <v>3495</v>
      </c>
      <c r="L856" s="355" t="s">
        <v>3495</v>
      </c>
      <c r="M856" s="355" t="s">
        <v>3495</v>
      </c>
      <c r="N856" s="355" t="s">
        <v>3495</v>
      </c>
      <c r="O856" s="355" t="s">
        <v>3495</v>
      </c>
      <c r="P856" s="355" t="s">
        <v>3495</v>
      </c>
      <c r="Q856" s="355" t="s">
        <v>3496</v>
      </c>
      <c r="R856" s="355" t="s">
        <v>3496</v>
      </c>
      <c r="S856" s="355" t="s">
        <v>3496</v>
      </c>
      <c r="T856" s="266">
        <v>0</v>
      </c>
      <c r="U856" s="266" t="s">
        <v>3497</v>
      </c>
    </row>
    <row r="857" spans="1:27" x14ac:dyDescent="0.25">
      <c r="A857" s="49">
        <v>51480</v>
      </c>
      <c r="B857" s="49" t="s">
        <v>904</v>
      </c>
      <c r="C857" s="49">
        <v>0</v>
      </c>
      <c r="D857" s="49">
        <v>0</v>
      </c>
      <c r="E857" s="354" t="s">
        <v>3494</v>
      </c>
      <c r="F857" s="354" t="s">
        <v>3498</v>
      </c>
      <c r="G857" s="355" t="s">
        <v>3499</v>
      </c>
      <c r="H857" s="355" t="s">
        <v>3495</v>
      </c>
      <c r="I857" s="355" t="s">
        <v>3495</v>
      </c>
      <c r="J857" s="355" t="s">
        <v>3495</v>
      </c>
      <c r="K857" s="355" t="s">
        <v>3495</v>
      </c>
      <c r="L857" s="355" t="s">
        <v>3495</v>
      </c>
      <c r="M857" s="355" t="s">
        <v>3495</v>
      </c>
      <c r="N857" s="355" t="s">
        <v>3495</v>
      </c>
      <c r="O857" s="355" t="s">
        <v>3495</v>
      </c>
      <c r="P857" s="355" t="s">
        <v>3495</v>
      </c>
      <c r="Q857" s="355" t="s">
        <v>3496</v>
      </c>
      <c r="R857" s="355" t="s">
        <v>3496</v>
      </c>
      <c r="S857" s="355" t="s">
        <v>3496</v>
      </c>
      <c r="T857" s="266">
        <v>0</v>
      </c>
      <c r="U857" s="266" t="s">
        <v>3497</v>
      </c>
    </row>
    <row r="858" spans="1:27" x14ac:dyDescent="0.25">
      <c r="A858" s="49">
        <v>5150000001</v>
      </c>
      <c r="B858" s="49" t="s">
        <v>3023</v>
      </c>
      <c r="C858" s="49">
        <v>2355.6</v>
      </c>
      <c r="D858" s="49">
        <v>176</v>
      </c>
      <c r="E858" s="354" t="s">
        <v>3494</v>
      </c>
      <c r="F858" s="354" t="s">
        <v>3498</v>
      </c>
      <c r="G858" s="355" t="s">
        <v>3499</v>
      </c>
      <c r="H858" s="355" t="s">
        <v>3495</v>
      </c>
      <c r="I858" s="355" t="s">
        <v>3495</v>
      </c>
      <c r="J858" s="355" t="s">
        <v>3495</v>
      </c>
      <c r="K858" s="355" t="s">
        <v>3495</v>
      </c>
      <c r="L858" s="355" t="s">
        <v>3495</v>
      </c>
      <c r="M858" s="355" t="s">
        <v>3495</v>
      </c>
      <c r="N858" s="355" t="s">
        <v>3495</v>
      </c>
      <c r="O858" s="355" t="s">
        <v>3495</v>
      </c>
      <c r="P858" s="355" t="s">
        <v>3495</v>
      </c>
      <c r="Q858" s="355" t="s">
        <v>3496</v>
      </c>
      <c r="R858" s="355" t="s">
        <v>3496</v>
      </c>
      <c r="S858" s="355" t="s">
        <v>3496</v>
      </c>
      <c r="T858" s="266">
        <v>13.1</v>
      </c>
      <c r="U858" s="266" t="s">
        <v>3074</v>
      </c>
    </row>
    <row r="859" spans="1:27" x14ac:dyDescent="0.25">
      <c r="A859" s="49">
        <v>5150000008</v>
      </c>
      <c r="B859" s="49" t="s">
        <v>905</v>
      </c>
      <c r="C859" s="49">
        <v>2017.5</v>
      </c>
      <c r="D859" s="49">
        <v>275</v>
      </c>
      <c r="E859" s="354" t="s">
        <v>3494</v>
      </c>
      <c r="F859" s="354" t="s">
        <v>3498</v>
      </c>
      <c r="G859" s="355" t="s">
        <v>3499</v>
      </c>
      <c r="H859" s="355" t="s">
        <v>3495</v>
      </c>
      <c r="I859" s="355" t="s">
        <v>3495</v>
      </c>
      <c r="J859" s="355" t="s">
        <v>3495</v>
      </c>
      <c r="K859" s="355" t="s">
        <v>3495</v>
      </c>
      <c r="L859" s="355" t="s">
        <v>3495</v>
      </c>
      <c r="M859" s="355" t="s">
        <v>3495</v>
      </c>
      <c r="N859" s="355" t="s">
        <v>3495</v>
      </c>
      <c r="O859" s="355" t="s">
        <v>3495</v>
      </c>
      <c r="P859" s="355" t="s">
        <v>3495</v>
      </c>
      <c r="Q859" s="355" t="s">
        <v>3496</v>
      </c>
      <c r="R859" s="355" t="s">
        <v>3496</v>
      </c>
      <c r="S859" s="355" t="s">
        <v>3496</v>
      </c>
      <c r="T859" s="266">
        <v>7.1</v>
      </c>
      <c r="U859" s="266" t="s">
        <v>3074</v>
      </c>
    </row>
    <row r="860" spans="1:27" x14ac:dyDescent="0.25">
      <c r="A860" s="49">
        <v>5150000009</v>
      </c>
      <c r="B860" s="49" t="s">
        <v>906</v>
      </c>
      <c r="C860" s="49">
        <v>2017.5</v>
      </c>
      <c r="D860" s="49">
        <v>275</v>
      </c>
      <c r="E860" s="354" t="s">
        <v>3494</v>
      </c>
      <c r="F860" s="354" t="s">
        <v>3498</v>
      </c>
      <c r="G860" s="355" t="s">
        <v>3499</v>
      </c>
      <c r="H860" s="355" t="s">
        <v>3495</v>
      </c>
      <c r="I860" s="355" t="s">
        <v>3495</v>
      </c>
      <c r="J860" s="355" t="s">
        <v>3495</v>
      </c>
      <c r="K860" s="355" t="s">
        <v>3495</v>
      </c>
      <c r="L860" s="355" t="s">
        <v>3495</v>
      </c>
      <c r="M860" s="355" t="s">
        <v>3495</v>
      </c>
      <c r="N860" s="355" t="s">
        <v>3495</v>
      </c>
      <c r="O860" s="355" t="s">
        <v>3495</v>
      </c>
      <c r="P860" s="355" t="s">
        <v>3495</v>
      </c>
      <c r="Q860" s="355" t="s">
        <v>3496</v>
      </c>
      <c r="R860" s="355" t="s">
        <v>3496</v>
      </c>
      <c r="S860" s="355" t="s">
        <v>3496</v>
      </c>
      <c r="T860" s="266">
        <v>7.1</v>
      </c>
      <c r="U860" s="266" t="s">
        <v>3074</v>
      </c>
    </row>
    <row r="861" spans="1:27" x14ac:dyDescent="0.25">
      <c r="A861" s="49">
        <v>5150000010</v>
      </c>
      <c r="B861" s="49" t="s">
        <v>907</v>
      </c>
      <c r="C861" s="49">
        <v>2333</v>
      </c>
      <c r="D861" s="49">
        <v>120</v>
      </c>
      <c r="E861" s="354" t="s">
        <v>3494</v>
      </c>
      <c r="F861" s="354" t="s">
        <v>3498</v>
      </c>
      <c r="G861" s="355" t="s">
        <v>3499</v>
      </c>
      <c r="H861" s="355" t="s">
        <v>3495</v>
      </c>
      <c r="I861" s="355" t="s">
        <v>3495</v>
      </c>
      <c r="J861" s="355" t="s">
        <v>3495</v>
      </c>
      <c r="K861" s="355" t="s">
        <v>3495</v>
      </c>
      <c r="L861" s="355" t="s">
        <v>3495</v>
      </c>
      <c r="M861" s="355" t="s">
        <v>3495</v>
      </c>
      <c r="N861" s="355" t="s">
        <v>3495</v>
      </c>
      <c r="O861" s="355" t="s">
        <v>3495</v>
      </c>
      <c r="P861" s="355" t="s">
        <v>3495</v>
      </c>
      <c r="Q861" s="355" t="s">
        <v>3496</v>
      </c>
      <c r="R861" s="355" t="s">
        <v>3496</v>
      </c>
      <c r="S861" s="355" t="s">
        <v>3496</v>
      </c>
      <c r="T861" s="266">
        <v>18.899999999999999</v>
      </c>
      <c r="U861" s="266" t="s">
        <v>3074</v>
      </c>
    </row>
    <row r="862" spans="1:27" x14ac:dyDescent="0.25">
      <c r="A862" s="49">
        <v>5150000012</v>
      </c>
      <c r="B862" s="49" t="s">
        <v>908</v>
      </c>
      <c r="C862" s="49">
        <v>2388.1999999999998</v>
      </c>
      <c r="D862" s="49">
        <v>66</v>
      </c>
      <c r="E862" s="354" t="s">
        <v>3494</v>
      </c>
      <c r="F862" s="354" t="s">
        <v>3498</v>
      </c>
      <c r="G862" s="355" t="s">
        <v>3499</v>
      </c>
      <c r="H862" s="355" t="s">
        <v>3495</v>
      </c>
      <c r="I862" s="355" t="s">
        <v>3495</v>
      </c>
      <c r="J862" s="355" t="s">
        <v>3495</v>
      </c>
      <c r="K862" s="355" t="s">
        <v>3495</v>
      </c>
      <c r="L862" s="355" t="s">
        <v>3495</v>
      </c>
      <c r="M862" s="355" t="s">
        <v>3495</v>
      </c>
      <c r="N862" s="355" t="s">
        <v>3495</v>
      </c>
      <c r="O862" s="355" t="s">
        <v>3495</v>
      </c>
      <c r="P862" s="355" t="s">
        <v>3495</v>
      </c>
      <c r="Q862" s="355" t="s">
        <v>3496</v>
      </c>
      <c r="R862" s="355" t="s">
        <v>3496</v>
      </c>
      <c r="S862" s="355" t="s">
        <v>3496</v>
      </c>
      <c r="T862" s="266">
        <v>35.200000000000003</v>
      </c>
      <c r="U862" s="266" t="s">
        <v>3074</v>
      </c>
    </row>
    <row r="863" spans="1:27" x14ac:dyDescent="0.25">
      <c r="A863" s="49">
        <v>5150000013</v>
      </c>
      <c r="B863" s="49" t="s">
        <v>909</v>
      </c>
      <c r="C863" s="49">
        <v>0</v>
      </c>
      <c r="D863" s="49">
        <v>0</v>
      </c>
      <c r="E863" s="354" t="s">
        <v>3494</v>
      </c>
      <c r="F863" s="354" t="s">
        <v>3498</v>
      </c>
      <c r="G863" s="355" t="s">
        <v>3499</v>
      </c>
      <c r="H863" s="355" t="s">
        <v>3495</v>
      </c>
      <c r="I863" s="355" t="s">
        <v>3495</v>
      </c>
      <c r="J863" s="355" t="s">
        <v>3495</v>
      </c>
      <c r="K863" s="355" t="s">
        <v>3495</v>
      </c>
      <c r="L863" s="355" t="s">
        <v>3495</v>
      </c>
      <c r="M863" s="355" t="s">
        <v>3495</v>
      </c>
      <c r="N863" s="355" t="s">
        <v>3495</v>
      </c>
      <c r="O863" s="355" t="s">
        <v>3495</v>
      </c>
      <c r="P863" s="355" t="s">
        <v>3495</v>
      </c>
      <c r="Q863" s="355" t="s">
        <v>3496</v>
      </c>
      <c r="R863" s="355" t="s">
        <v>3496</v>
      </c>
      <c r="S863" s="355" t="s">
        <v>3496</v>
      </c>
      <c r="T863" s="266">
        <v>0</v>
      </c>
      <c r="U863" s="266" t="s">
        <v>3497</v>
      </c>
    </row>
    <row r="864" spans="1:27" x14ac:dyDescent="0.25">
      <c r="A864" s="49">
        <v>5150000015</v>
      </c>
      <c r="B864" s="49" t="s">
        <v>910</v>
      </c>
      <c r="C864" s="49">
        <v>0</v>
      </c>
      <c r="D864" s="49">
        <v>0</v>
      </c>
      <c r="E864" s="354" t="s">
        <v>3494</v>
      </c>
      <c r="F864" s="354" t="s">
        <v>3498</v>
      </c>
      <c r="G864" s="355" t="s">
        <v>3499</v>
      </c>
      <c r="H864" s="355" t="s">
        <v>3495</v>
      </c>
      <c r="I864" s="355" t="s">
        <v>3495</v>
      </c>
      <c r="J864" s="355" t="s">
        <v>3495</v>
      </c>
      <c r="K864" s="355" t="s">
        <v>3495</v>
      </c>
      <c r="L864" s="355" t="s">
        <v>3495</v>
      </c>
      <c r="M864" s="355" t="s">
        <v>3495</v>
      </c>
      <c r="N864" s="355" t="s">
        <v>3495</v>
      </c>
      <c r="O864" s="355" t="s">
        <v>3495</v>
      </c>
      <c r="P864" s="355" t="s">
        <v>3495</v>
      </c>
      <c r="Q864" s="355" t="s">
        <v>3496</v>
      </c>
      <c r="R864" s="355" t="s">
        <v>3496</v>
      </c>
      <c r="S864" s="355" t="s">
        <v>3496</v>
      </c>
      <c r="T864" s="266">
        <v>0</v>
      </c>
      <c r="U864" s="266" t="s">
        <v>3497</v>
      </c>
    </row>
    <row r="865" spans="1:21" x14ac:dyDescent="0.25">
      <c r="A865" s="49">
        <v>5150000018</v>
      </c>
      <c r="B865" s="49" t="s">
        <v>911</v>
      </c>
      <c r="C865" s="49">
        <v>0</v>
      </c>
      <c r="D865" s="49">
        <v>0</v>
      </c>
      <c r="E865" s="354" t="s">
        <v>3494</v>
      </c>
      <c r="F865" s="354" t="s">
        <v>3498</v>
      </c>
      <c r="G865" s="355" t="s">
        <v>3499</v>
      </c>
      <c r="H865" s="355" t="s">
        <v>3495</v>
      </c>
      <c r="I865" s="355" t="s">
        <v>3495</v>
      </c>
      <c r="J865" s="355" t="s">
        <v>3495</v>
      </c>
      <c r="K865" s="355" t="s">
        <v>3495</v>
      </c>
      <c r="L865" s="355" t="s">
        <v>3495</v>
      </c>
      <c r="M865" s="355" t="s">
        <v>3495</v>
      </c>
      <c r="N865" s="355" t="s">
        <v>3495</v>
      </c>
      <c r="O865" s="355" t="s">
        <v>3495</v>
      </c>
      <c r="P865" s="355" t="s">
        <v>3495</v>
      </c>
      <c r="Q865" s="355" t="s">
        <v>3496</v>
      </c>
      <c r="R865" s="355" t="s">
        <v>3496</v>
      </c>
      <c r="S865" s="355" t="s">
        <v>3496</v>
      </c>
      <c r="T865" s="266">
        <v>0</v>
      </c>
      <c r="U865" s="266" t="s">
        <v>3497</v>
      </c>
    </row>
    <row r="866" spans="1:21" x14ac:dyDescent="0.25">
      <c r="A866" s="49" t="s">
        <v>912</v>
      </c>
      <c r="B866" s="49" t="s">
        <v>913</v>
      </c>
      <c r="C866" s="49">
        <v>0</v>
      </c>
      <c r="D866" s="49">
        <v>0</v>
      </c>
      <c r="E866" s="354" t="s">
        <v>3494</v>
      </c>
      <c r="F866" s="354" t="s">
        <v>3498</v>
      </c>
      <c r="G866" s="355" t="s">
        <v>3499</v>
      </c>
      <c r="H866" s="355" t="s">
        <v>3495</v>
      </c>
      <c r="I866" s="355" t="s">
        <v>3495</v>
      </c>
      <c r="J866" s="355" t="s">
        <v>3495</v>
      </c>
      <c r="K866" s="355" t="s">
        <v>3495</v>
      </c>
      <c r="L866" s="355" t="s">
        <v>3495</v>
      </c>
      <c r="M866" s="355" t="s">
        <v>3495</v>
      </c>
      <c r="N866" s="355" t="s">
        <v>3495</v>
      </c>
      <c r="O866" s="355" t="s">
        <v>3495</v>
      </c>
      <c r="P866" s="355" t="s">
        <v>3495</v>
      </c>
      <c r="Q866" s="355" t="s">
        <v>3496</v>
      </c>
      <c r="R866" s="355" t="s">
        <v>3496</v>
      </c>
      <c r="S866" s="355" t="s">
        <v>3496</v>
      </c>
      <c r="T866" s="266">
        <v>0</v>
      </c>
      <c r="U866" s="266" t="s">
        <v>3497</v>
      </c>
    </row>
    <row r="867" spans="1:21" x14ac:dyDescent="0.25">
      <c r="A867" s="49">
        <v>5150000019</v>
      </c>
      <c r="B867" s="49" t="s">
        <v>914</v>
      </c>
      <c r="C867" s="49">
        <v>0</v>
      </c>
      <c r="D867" s="49">
        <v>0</v>
      </c>
      <c r="E867" s="354" t="s">
        <v>3494</v>
      </c>
      <c r="F867" s="354" t="s">
        <v>3498</v>
      </c>
      <c r="G867" s="355" t="s">
        <v>3499</v>
      </c>
      <c r="H867" s="355" t="s">
        <v>3495</v>
      </c>
      <c r="I867" s="355" t="s">
        <v>3495</v>
      </c>
      <c r="J867" s="355" t="s">
        <v>3495</v>
      </c>
      <c r="K867" s="355" t="s">
        <v>3495</v>
      </c>
      <c r="L867" s="355" t="s">
        <v>3495</v>
      </c>
      <c r="M867" s="355" t="s">
        <v>3495</v>
      </c>
      <c r="N867" s="355" t="s">
        <v>3495</v>
      </c>
      <c r="O867" s="355" t="s">
        <v>3495</v>
      </c>
      <c r="P867" s="355" t="s">
        <v>3495</v>
      </c>
      <c r="Q867" s="355" t="s">
        <v>3496</v>
      </c>
      <c r="R867" s="355" t="s">
        <v>3496</v>
      </c>
      <c r="S867" s="355" t="s">
        <v>3496</v>
      </c>
      <c r="T867" s="266">
        <v>0</v>
      </c>
      <c r="U867" s="266" t="s">
        <v>3497</v>
      </c>
    </row>
    <row r="868" spans="1:21" x14ac:dyDescent="0.25">
      <c r="A868" s="49">
        <v>5150000021</v>
      </c>
      <c r="B868" s="49" t="s">
        <v>915</v>
      </c>
      <c r="C868" s="49">
        <v>0</v>
      </c>
      <c r="D868" s="49">
        <v>0</v>
      </c>
      <c r="E868" s="354" t="s">
        <v>3494</v>
      </c>
      <c r="F868" s="354" t="s">
        <v>3498</v>
      </c>
      <c r="G868" s="355" t="s">
        <v>3499</v>
      </c>
      <c r="H868" s="355" t="s">
        <v>3495</v>
      </c>
      <c r="I868" s="355" t="s">
        <v>3495</v>
      </c>
      <c r="J868" s="355" t="s">
        <v>3495</v>
      </c>
      <c r="K868" s="355" t="s">
        <v>3495</v>
      </c>
      <c r="L868" s="355" t="s">
        <v>3495</v>
      </c>
      <c r="M868" s="355" t="s">
        <v>3495</v>
      </c>
      <c r="N868" s="355" t="s">
        <v>3495</v>
      </c>
      <c r="O868" s="355" t="s">
        <v>3495</v>
      </c>
      <c r="P868" s="355" t="s">
        <v>3495</v>
      </c>
      <c r="Q868" s="355" t="s">
        <v>3496</v>
      </c>
      <c r="R868" s="355" t="s">
        <v>3496</v>
      </c>
      <c r="S868" s="355" t="s">
        <v>3496</v>
      </c>
      <c r="T868" s="266">
        <v>0</v>
      </c>
      <c r="U868" s="266" t="s">
        <v>3497</v>
      </c>
    </row>
    <row r="869" spans="1:21" x14ac:dyDescent="0.25">
      <c r="A869" s="49">
        <v>5150000026</v>
      </c>
      <c r="B869" s="49" t="s">
        <v>916</v>
      </c>
      <c r="C869" s="49">
        <v>0</v>
      </c>
      <c r="D869" s="49">
        <v>0</v>
      </c>
      <c r="E869" s="354" t="s">
        <v>3494</v>
      </c>
      <c r="F869" s="354" t="s">
        <v>3498</v>
      </c>
      <c r="G869" s="355" t="s">
        <v>3499</v>
      </c>
      <c r="H869" s="355" t="s">
        <v>3495</v>
      </c>
      <c r="I869" s="355" t="s">
        <v>3495</v>
      </c>
      <c r="J869" s="355" t="s">
        <v>3495</v>
      </c>
      <c r="K869" s="355" t="s">
        <v>3495</v>
      </c>
      <c r="L869" s="355" t="s">
        <v>3495</v>
      </c>
      <c r="M869" s="355" t="s">
        <v>3495</v>
      </c>
      <c r="N869" s="355" t="s">
        <v>3495</v>
      </c>
      <c r="O869" s="355" t="s">
        <v>3495</v>
      </c>
      <c r="P869" s="355" t="s">
        <v>3495</v>
      </c>
      <c r="Q869" s="355" t="s">
        <v>3496</v>
      </c>
      <c r="R869" s="355" t="s">
        <v>3496</v>
      </c>
      <c r="S869" s="355" t="s">
        <v>3496</v>
      </c>
      <c r="T869" s="266">
        <v>0</v>
      </c>
      <c r="U869" s="266" t="s">
        <v>3497</v>
      </c>
    </row>
    <row r="870" spans="1:21" x14ac:dyDescent="0.25">
      <c r="A870" s="49">
        <v>5150000027</v>
      </c>
      <c r="B870" s="49" t="s">
        <v>917</v>
      </c>
      <c r="C870" s="49">
        <v>2333</v>
      </c>
      <c r="D870" s="49">
        <v>120</v>
      </c>
      <c r="E870" s="354" t="s">
        <v>3494</v>
      </c>
      <c r="F870" s="354" t="s">
        <v>3498</v>
      </c>
      <c r="G870" s="355" t="s">
        <v>3499</v>
      </c>
      <c r="H870" s="355" t="s">
        <v>3495</v>
      </c>
      <c r="I870" s="355" t="s">
        <v>3495</v>
      </c>
      <c r="J870" s="355" t="s">
        <v>3495</v>
      </c>
      <c r="K870" s="355" t="s">
        <v>3495</v>
      </c>
      <c r="L870" s="355" t="s">
        <v>3495</v>
      </c>
      <c r="M870" s="355" t="s">
        <v>3495</v>
      </c>
      <c r="N870" s="355" t="s">
        <v>3495</v>
      </c>
      <c r="O870" s="355" t="s">
        <v>3495</v>
      </c>
      <c r="P870" s="355" t="s">
        <v>3495</v>
      </c>
      <c r="Q870" s="355" t="s">
        <v>3496</v>
      </c>
      <c r="R870" s="355" t="s">
        <v>3496</v>
      </c>
      <c r="S870" s="355" t="s">
        <v>3496</v>
      </c>
      <c r="T870" s="266">
        <v>0</v>
      </c>
      <c r="U870" s="266" t="s">
        <v>3497</v>
      </c>
    </row>
    <row r="871" spans="1:21" x14ac:dyDescent="0.25">
      <c r="A871" s="49">
        <v>5150000075</v>
      </c>
      <c r="B871" s="49" t="s">
        <v>918</v>
      </c>
      <c r="C871" s="49">
        <v>0</v>
      </c>
      <c r="D871" s="49">
        <v>0</v>
      </c>
      <c r="E871" s="354" t="s">
        <v>3494</v>
      </c>
      <c r="F871" s="354" t="s">
        <v>3498</v>
      </c>
      <c r="G871" s="355" t="s">
        <v>3499</v>
      </c>
      <c r="H871" s="355" t="s">
        <v>3495</v>
      </c>
      <c r="I871" s="355" t="s">
        <v>3495</v>
      </c>
      <c r="J871" s="355" t="s">
        <v>3495</v>
      </c>
      <c r="K871" s="355" t="s">
        <v>3495</v>
      </c>
      <c r="L871" s="355" t="s">
        <v>3495</v>
      </c>
      <c r="M871" s="355" t="s">
        <v>3495</v>
      </c>
      <c r="N871" s="355" t="s">
        <v>3495</v>
      </c>
      <c r="O871" s="355" t="s">
        <v>3495</v>
      </c>
      <c r="P871" s="355" t="s">
        <v>3495</v>
      </c>
      <c r="Q871" s="355" t="s">
        <v>3496</v>
      </c>
      <c r="R871" s="355" t="s">
        <v>3496</v>
      </c>
      <c r="S871" s="355" t="s">
        <v>3496</v>
      </c>
      <c r="T871" s="266">
        <v>0</v>
      </c>
      <c r="U871" s="266" t="s">
        <v>3497</v>
      </c>
    </row>
    <row r="872" spans="1:21" x14ac:dyDescent="0.25">
      <c r="A872" s="49">
        <v>5150000079</v>
      </c>
      <c r="B872" s="49" t="s">
        <v>919</v>
      </c>
      <c r="C872" s="49">
        <v>0</v>
      </c>
      <c r="D872" s="49">
        <v>0</v>
      </c>
      <c r="E872" s="354" t="s">
        <v>3494</v>
      </c>
      <c r="F872" s="354" t="s">
        <v>3498</v>
      </c>
      <c r="G872" s="355" t="s">
        <v>3499</v>
      </c>
      <c r="H872" s="355" t="s">
        <v>3495</v>
      </c>
      <c r="I872" s="355" t="s">
        <v>3495</v>
      </c>
      <c r="J872" s="355" t="s">
        <v>3495</v>
      </c>
      <c r="K872" s="355" t="s">
        <v>3495</v>
      </c>
      <c r="L872" s="355" t="s">
        <v>3495</v>
      </c>
      <c r="M872" s="355" t="s">
        <v>3495</v>
      </c>
      <c r="N872" s="355" t="s">
        <v>3495</v>
      </c>
      <c r="O872" s="355" t="s">
        <v>3495</v>
      </c>
      <c r="P872" s="355" t="s">
        <v>3495</v>
      </c>
      <c r="Q872" s="355" t="s">
        <v>3496</v>
      </c>
      <c r="R872" s="355" t="s">
        <v>3496</v>
      </c>
      <c r="S872" s="355" t="s">
        <v>3496</v>
      </c>
      <c r="T872" s="266">
        <v>0</v>
      </c>
      <c r="U872" s="266" t="s">
        <v>3497</v>
      </c>
    </row>
    <row r="873" spans="1:21" x14ac:dyDescent="0.25">
      <c r="A873" s="49">
        <v>5150000084</v>
      </c>
      <c r="B873" s="49" t="s">
        <v>920</v>
      </c>
      <c r="C873" s="49">
        <v>0</v>
      </c>
      <c r="D873" s="49">
        <v>0</v>
      </c>
      <c r="E873" s="354" t="s">
        <v>3494</v>
      </c>
      <c r="F873" s="354" t="s">
        <v>3498</v>
      </c>
      <c r="G873" s="355" t="s">
        <v>3499</v>
      </c>
      <c r="H873" s="355" t="s">
        <v>3495</v>
      </c>
      <c r="I873" s="355" t="s">
        <v>3495</v>
      </c>
      <c r="J873" s="355" t="s">
        <v>3495</v>
      </c>
      <c r="K873" s="355" t="s">
        <v>3495</v>
      </c>
      <c r="L873" s="355" t="s">
        <v>3495</v>
      </c>
      <c r="M873" s="355" t="s">
        <v>3495</v>
      </c>
      <c r="N873" s="355" t="s">
        <v>3495</v>
      </c>
      <c r="O873" s="355" t="s">
        <v>3495</v>
      </c>
      <c r="P873" s="355" t="s">
        <v>3495</v>
      </c>
      <c r="Q873" s="355" t="s">
        <v>3496</v>
      </c>
      <c r="R873" s="355" t="s">
        <v>3496</v>
      </c>
      <c r="S873" s="355" t="s">
        <v>3496</v>
      </c>
      <c r="T873" s="266">
        <v>0</v>
      </c>
      <c r="U873" s="266" t="s">
        <v>3497</v>
      </c>
    </row>
    <row r="874" spans="1:21" x14ac:dyDescent="0.25">
      <c r="A874" s="49">
        <v>5150000086</v>
      </c>
      <c r="B874" s="49" t="s">
        <v>921</v>
      </c>
      <c r="C874" s="49">
        <v>0</v>
      </c>
      <c r="D874" s="49">
        <v>0</v>
      </c>
      <c r="E874" s="354" t="s">
        <v>3494</v>
      </c>
      <c r="F874" s="354" t="s">
        <v>3498</v>
      </c>
      <c r="G874" s="355" t="s">
        <v>3499</v>
      </c>
      <c r="H874" s="355" t="s">
        <v>3495</v>
      </c>
      <c r="I874" s="355" t="s">
        <v>3495</v>
      </c>
      <c r="J874" s="355" t="s">
        <v>3495</v>
      </c>
      <c r="K874" s="355" t="s">
        <v>3495</v>
      </c>
      <c r="L874" s="355" t="s">
        <v>3495</v>
      </c>
      <c r="M874" s="355" t="s">
        <v>3495</v>
      </c>
      <c r="N874" s="355" t="s">
        <v>3495</v>
      </c>
      <c r="O874" s="355" t="s">
        <v>3495</v>
      </c>
      <c r="P874" s="355" t="s">
        <v>3495</v>
      </c>
      <c r="Q874" s="355" t="s">
        <v>3496</v>
      </c>
      <c r="R874" s="355" t="s">
        <v>3496</v>
      </c>
      <c r="S874" s="355" t="s">
        <v>3496</v>
      </c>
      <c r="T874" s="266">
        <v>0</v>
      </c>
      <c r="U874" s="266" t="s">
        <v>3497</v>
      </c>
    </row>
    <row r="875" spans="1:21" x14ac:dyDescent="0.25">
      <c r="A875" s="49">
        <v>5150000120</v>
      </c>
      <c r="B875" s="49" t="s">
        <v>922</v>
      </c>
      <c r="C875" s="49">
        <v>2529</v>
      </c>
      <c r="D875" s="49">
        <v>176</v>
      </c>
      <c r="E875" s="354" t="s">
        <v>3494</v>
      </c>
      <c r="F875" s="354" t="s">
        <v>3498</v>
      </c>
      <c r="G875" s="355" t="s">
        <v>3499</v>
      </c>
      <c r="H875" s="355" t="s">
        <v>3495</v>
      </c>
      <c r="I875" s="355" t="s">
        <v>3495</v>
      </c>
      <c r="J875" s="355" t="s">
        <v>3495</v>
      </c>
      <c r="K875" s="355" t="s">
        <v>3495</v>
      </c>
      <c r="L875" s="355" t="s">
        <v>3495</v>
      </c>
      <c r="M875" s="355" t="s">
        <v>3495</v>
      </c>
      <c r="N875" s="355" t="s">
        <v>3495</v>
      </c>
      <c r="O875" s="355" t="s">
        <v>3495</v>
      </c>
      <c r="P875" s="355" t="s">
        <v>3495</v>
      </c>
      <c r="Q875" s="355" t="s">
        <v>3496</v>
      </c>
      <c r="R875" s="355" t="s">
        <v>3496</v>
      </c>
      <c r="S875" s="355" t="s">
        <v>3496</v>
      </c>
      <c r="T875" s="266">
        <v>14</v>
      </c>
      <c r="U875" s="266" t="s">
        <v>3074</v>
      </c>
    </row>
    <row r="876" spans="1:21" x14ac:dyDescent="0.25">
      <c r="A876" s="49">
        <v>5150000121</v>
      </c>
      <c r="B876" s="49" t="s">
        <v>923</v>
      </c>
      <c r="C876" s="49">
        <v>0</v>
      </c>
      <c r="D876" s="49">
        <v>0</v>
      </c>
      <c r="E876" s="354" t="s">
        <v>3494</v>
      </c>
      <c r="F876" s="354" t="s">
        <v>3498</v>
      </c>
      <c r="G876" s="355" t="s">
        <v>3499</v>
      </c>
      <c r="H876" s="355" t="s">
        <v>3495</v>
      </c>
      <c r="I876" s="355" t="s">
        <v>3495</v>
      </c>
      <c r="J876" s="355" t="s">
        <v>3495</v>
      </c>
      <c r="K876" s="355" t="s">
        <v>3495</v>
      </c>
      <c r="L876" s="355" t="s">
        <v>3495</v>
      </c>
      <c r="M876" s="355" t="s">
        <v>3495</v>
      </c>
      <c r="N876" s="355" t="s">
        <v>3495</v>
      </c>
      <c r="O876" s="355" t="s">
        <v>3495</v>
      </c>
      <c r="P876" s="355" t="s">
        <v>3495</v>
      </c>
      <c r="Q876" s="355" t="s">
        <v>3496</v>
      </c>
      <c r="R876" s="355" t="s">
        <v>3496</v>
      </c>
      <c r="S876" s="355" t="s">
        <v>3496</v>
      </c>
      <c r="T876" s="266">
        <v>0</v>
      </c>
      <c r="U876" s="266" t="s">
        <v>3497</v>
      </c>
    </row>
    <row r="877" spans="1:21" x14ac:dyDescent="0.25">
      <c r="A877" s="49">
        <v>5150000273</v>
      </c>
      <c r="B877" s="49" t="s">
        <v>924</v>
      </c>
      <c r="C877" s="49">
        <v>2247.4</v>
      </c>
      <c r="D877" s="49">
        <v>176</v>
      </c>
      <c r="E877" s="354" t="s">
        <v>3494</v>
      </c>
      <c r="F877" s="354" t="s">
        <v>3498</v>
      </c>
      <c r="G877" s="355" t="s">
        <v>3499</v>
      </c>
      <c r="H877" s="355" t="s">
        <v>3495</v>
      </c>
      <c r="I877" s="355" t="s">
        <v>3495</v>
      </c>
      <c r="J877" s="355" t="s">
        <v>3495</v>
      </c>
      <c r="K877" s="355" t="s">
        <v>3495</v>
      </c>
      <c r="L877" s="355" t="s">
        <v>3495</v>
      </c>
      <c r="M877" s="355" t="s">
        <v>3495</v>
      </c>
      <c r="N877" s="355" t="s">
        <v>3495</v>
      </c>
      <c r="O877" s="355" t="s">
        <v>3495</v>
      </c>
      <c r="P877" s="355" t="s">
        <v>3495</v>
      </c>
      <c r="Q877" s="355" t="s">
        <v>3496</v>
      </c>
      <c r="R877" s="355" t="s">
        <v>3496</v>
      </c>
      <c r="S877" s="355" t="s">
        <v>3496</v>
      </c>
      <c r="T877" s="266">
        <v>12.4</v>
      </c>
      <c r="U877" s="266" t="s">
        <v>3074</v>
      </c>
    </row>
    <row r="878" spans="1:21" x14ac:dyDescent="0.25">
      <c r="A878" s="49">
        <v>5150000298</v>
      </c>
      <c r="B878" s="49" t="s">
        <v>925</v>
      </c>
      <c r="C878" s="49">
        <v>1997</v>
      </c>
      <c r="D878" s="49">
        <v>60</v>
      </c>
      <c r="E878" s="354" t="s">
        <v>3494</v>
      </c>
      <c r="F878" s="354" t="s">
        <v>3498</v>
      </c>
      <c r="G878" s="355" t="s">
        <v>3499</v>
      </c>
      <c r="H878" s="355" t="s">
        <v>3495</v>
      </c>
      <c r="I878" s="355" t="s">
        <v>3495</v>
      </c>
      <c r="J878" s="355" t="s">
        <v>3495</v>
      </c>
      <c r="K878" s="355" t="s">
        <v>3495</v>
      </c>
      <c r="L878" s="355" t="s">
        <v>3495</v>
      </c>
      <c r="M878" s="355" t="s">
        <v>3495</v>
      </c>
      <c r="N878" s="355" t="s">
        <v>3495</v>
      </c>
      <c r="O878" s="355" t="s">
        <v>3495</v>
      </c>
      <c r="P878" s="355" t="s">
        <v>3495</v>
      </c>
      <c r="Q878" s="355" t="s">
        <v>3496</v>
      </c>
      <c r="R878" s="355" t="s">
        <v>3496</v>
      </c>
      <c r="S878" s="355" t="s">
        <v>3496</v>
      </c>
      <c r="T878" s="266">
        <v>32.200000000000003</v>
      </c>
      <c r="U878" s="266" t="s">
        <v>3074</v>
      </c>
    </row>
    <row r="879" spans="1:21" x14ac:dyDescent="0.25">
      <c r="A879" s="49">
        <v>5150000302</v>
      </c>
      <c r="B879" s="49" t="s">
        <v>926</v>
      </c>
      <c r="C879" s="49">
        <v>1997</v>
      </c>
      <c r="D879" s="49">
        <v>60</v>
      </c>
      <c r="E879" s="354" t="s">
        <v>3494</v>
      </c>
      <c r="F879" s="354" t="s">
        <v>3498</v>
      </c>
      <c r="G879" s="355" t="s">
        <v>3499</v>
      </c>
      <c r="H879" s="355" t="s">
        <v>3495</v>
      </c>
      <c r="I879" s="355" t="s">
        <v>3495</v>
      </c>
      <c r="J879" s="355" t="s">
        <v>3495</v>
      </c>
      <c r="K879" s="355" t="s">
        <v>3495</v>
      </c>
      <c r="L879" s="355" t="s">
        <v>3495</v>
      </c>
      <c r="M879" s="355" t="s">
        <v>3495</v>
      </c>
      <c r="N879" s="355" t="s">
        <v>3495</v>
      </c>
      <c r="O879" s="355" t="s">
        <v>3495</v>
      </c>
      <c r="P879" s="355" t="s">
        <v>3495</v>
      </c>
      <c r="Q879" s="355" t="s">
        <v>3496</v>
      </c>
      <c r="R879" s="355" t="s">
        <v>3496</v>
      </c>
      <c r="S879" s="355" t="s">
        <v>3496</v>
      </c>
      <c r="T879" s="266">
        <v>32.200000000000003</v>
      </c>
      <c r="U879" s="266" t="s">
        <v>3074</v>
      </c>
    </row>
    <row r="880" spans="1:21" x14ac:dyDescent="0.25">
      <c r="A880" s="49">
        <v>5150000308</v>
      </c>
      <c r="B880" s="49" t="s">
        <v>927</v>
      </c>
      <c r="C880" s="49">
        <v>1997</v>
      </c>
      <c r="D880" s="49">
        <v>60</v>
      </c>
      <c r="E880" s="354" t="s">
        <v>3494</v>
      </c>
      <c r="F880" s="354" t="s">
        <v>3498</v>
      </c>
      <c r="G880" s="355" t="s">
        <v>3499</v>
      </c>
      <c r="H880" s="355" t="s">
        <v>3495</v>
      </c>
      <c r="I880" s="355" t="s">
        <v>3495</v>
      </c>
      <c r="J880" s="355" t="s">
        <v>3495</v>
      </c>
      <c r="K880" s="355" t="s">
        <v>3495</v>
      </c>
      <c r="L880" s="355" t="s">
        <v>3495</v>
      </c>
      <c r="M880" s="355" t="s">
        <v>3495</v>
      </c>
      <c r="N880" s="355" t="s">
        <v>3495</v>
      </c>
      <c r="O880" s="355" t="s">
        <v>3495</v>
      </c>
      <c r="P880" s="355" t="s">
        <v>3495</v>
      </c>
      <c r="Q880" s="355" t="s">
        <v>3496</v>
      </c>
      <c r="R880" s="355" t="s">
        <v>3496</v>
      </c>
      <c r="S880" s="355" t="s">
        <v>3496</v>
      </c>
      <c r="T880" s="266">
        <v>32.200000000000003</v>
      </c>
      <c r="U880" s="266" t="s">
        <v>3074</v>
      </c>
    </row>
    <row r="881" spans="1:21" x14ac:dyDescent="0.25">
      <c r="A881" s="49">
        <v>5150000310</v>
      </c>
      <c r="B881" s="49" t="s">
        <v>928</v>
      </c>
      <c r="C881" s="49">
        <v>2320.4</v>
      </c>
      <c r="D881" s="49">
        <v>42</v>
      </c>
      <c r="E881" s="354" t="s">
        <v>3494</v>
      </c>
      <c r="F881" s="354" t="s">
        <v>3498</v>
      </c>
      <c r="G881" s="355" t="s">
        <v>3499</v>
      </c>
      <c r="H881" s="355" t="s">
        <v>3495</v>
      </c>
      <c r="I881" s="355" t="s">
        <v>3495</v>
      </c>
      <c r="J881" s="355" t="s">
        <v>3495</v>
      </c>
      <c r="K881" s="355" t="s">
        <v>3495</v>
      </c>
      <c r="L881" s="355" t="s">
        <v>3495</v>
      </c>
      <c r="M881" s="355" t="s">
        <v>3495</v>
      </c>
      <c r="N881" s="355" t="s">
        <v>3495</v>
      </c>
      <c r="O881" s="355" t="s">
        <v>3495</v>
      </c>
      <c r="P881" s="355" t="s">
        <v>3495</v>
      </c>
      <c r="Q881" s="355" t="s">
        <v>3496</v>
      </c>
      <c r="R881" s="355" t="s">
        <v>3496</v>
      </c>
      <c r="S881" s="355" t="s">
        <v>3496</v>
      </c>
      <c r="T881" s="266">
        <v>53.7</v>
      </c>
      <c r="U881" s="266" t="s">
        <v>3074</v>
      </c>
    </row>
    <row r="882" spans="1:21" x14ac:dyDescent="0.25">
      <c r="A882" s="49">
        <v>5150000311</v>
      </c>
      <c r="B882" s="49" t="s">
        <v>929</v>
      </c>
      <c r="C882" s="49">
        <v>2320.4</v>
      </c>
      <c r="D882" s="49">
        <v>42</v>
      </c>
      <c r="E882" s="354" t="s">
        <v>3494</v>
      </c>
      <c r="F882" s="354" t="s">
        <v>3498</v>
      </c>
      <c r="G882" s="355" t="s">
        <v>3499</v>
      </c>
      <c r="H882" s="355" t="s">
        <v>3495</v>
      </c>
      <c r="I882" s="355" t="s">
        <v>3495</v>
      </c>
      <c r="J882" s="355" t="s">
        <v>3495</v>
      </c>
      <c r="K882" s="355" t="s">
        <v>3495</v>
      </c>
      <c r="L882" s="355" t="s">
        <v>3495</v>
      </c>
      <c r="M882" s="355" t="s">
        <v>3495</v>
      </c>
      <c r="N882" s="355" t="s">
        <v>3495</v>
      </c>
      <c r="O882" s="355" t="s">
        <v>3495</v>
      </c>
      <c r="P882" s="355" t="s">
        <v>3495</v>
      </c>
      <c r="Q882" s="355" t="s">
        <v>3496</v>
      </c>
      <c r="R882" s="355" t="s">
        <v>3496</v>
      </c>
      <c r="S882" s="355" t="s">
        <v>3496</v>
      </c>
      <c r="T882" s="266">
        <v>53.7</v>
      </c>
      <c r="U882" s="266" t="s">
        <v>3074</v>
      </c>
    </row>
    <row r="883" spans="1:21" x14ac:dyDescent="0.25">
      <c r="A883" s="49">
        <v>5150000315</v>
      </c>
      <c r="B883" s="49" t="s">
        <v>930</v>
      </c>
      <c r="C883" s="49">
        <v>2320.4</v>
      </c>
      <c r="D883" s="49">
        <v>42</v>
      </c>
      <c r="E883" s="354" t="s">
        <v>3494</v>
      </c>
      <c r="F883" s="354" t="s">
        <v>3498</v>
      </c>
      <c r="G883" s="355" t="s">
        <v>3499</v>
      </c>
      <c r="H883" s="355" t="s">
        <v>3495</v>
      </c>
      <c r="I883" s="355" t="s">
        <v>3495</v>
      </c>
      <c r="J883" s="355" t="s">
        <v>3495</v>
      </c>
      <c r="K883" s="355" t="s">
        <v>3495</v>
      </c>
      <c r="L883" s="355" t="s">
        <v>3495</v>
      </c>
      <c r="M883" s="355" t="s">
        <v>3495</v>
      </c>
      <c r="N883" s="355" t="s">
        <v>3495</v>
      </c>
      <c r="O883" s="355" t="s">
        <v>3495</v>
      </c>
      <c r="P883" s="355" t="s">
        <v>3495</v>
      </c>
      <c r="Q883" s="355" t="s">
        <v>3496</v>
      </c>
      <c r="R883" s="355" t="s">
        <v>3496</v>
      </c>
      <c r="S883" s="355" t="s">
        <v>3496</v>
      </c>
      <c r="T883" s="266">
        <v>53.7</v>
      </c>
      <c r="U883" s="266" t="s">
        <v>3074</v>
      </c>
    </row>
    <row r="884" spans="1:21" x14ac:dyDescent="0.25">
      <c r="A884" s="49">
        <v>5150000318</v>
      </c>
      <c r="B884" s="49" t="s">
        <v>931</v>
      </c>
      <c r="C884" s="49">
        <v>2320.4</v>
      </c>
      <c r="D884" s="49">
        <v>42</v>
      </c>
      <c r="E884" s="354" t="s">
        <v>3494</v>
      </c>
      <c r="F884" s="354" t="s">
        <v>3498</v>
      </c>
      <c r="G884" s="355" t="s">
        <v>3499</v>
      </c>
      <c r="H884" s="355" t="s">
        <v>3495</v>
      </c>
      <c r="I884" s="355" t="s">
        <v>3495</v>
      </c>
      <c r="J884" s="355" t="s">
        <v>3495</v>
      </c>
      <c r="K884" s="355" t="s">
        <v>3495</v>
      </c>
      <c r="L884" s="355" t="s">
        <v>3495</v>
      </c>
      <c r="M884" s="355" t="s">
        <v>3495</v>
      </c>
      <c r="N884" s="355" t="s">
        <v>3495</v>
      </c>
      <c r="O884" s="355" t="s">
        <v>3495</v>
      </c>
      <c r="P884" s="355" t="s">
        <v>3495</v>
      </c>
      <c r="Q884" s="355" t="s">
        <v>3496</v>
      </c>
      <c r="R884" s="355" t="s">
        <v>3496</v>
      </c>
      <c r="S884" s="355" t="s">
        <v>3496</v>
      </c>
      <c r="T884" s="266">
        <v>53.7</v>
      </c>
      <c r="U884" s="266" t="s">
        <v>3074</v>
      </c>
    </row>
    <row r="885" spans="1:21" x14ac:dyDescent="0.25">
      <c r="A885" s="49">
        <v>5150000319</v>
      </c>
      <c r="B885" s="49" t="s">
        <v>932</v>
      </c>
      <c r="C885" s="49">
        <v>2320.4</v>
      </c>
      <c r="D885" s="49">
        <v>42</v>
      </c>
      <c r="E885" s="354" t="s">
        <v>3494</v>
      </c>
      <c r="F885" s="354" t="s">
        <v>3498</v>
      </c>
      <c r="G885" s="355" t="s">
        <v>3499</v>
      </c>
      <c r="H885" s="355" t="s">
        <v>3495</v>
      </c>
      <c r="I885" s="355" t="s">
        <v>3495</v>
      </c>
      <c r="J885" s="355" t="s">
        <v>3495</v>
      </c>
      <c r="K885" s="355" t="s">
        <v>3495</v>
      </c>
      <c r="L885" s="355" t="s">
        <v>3495</v>
      </c>
      <c r="M885" s="355" t="s">
        <v>3495</v>
      </c>
      <c r="N885" s="355" t="s">
        <v>3495</v>
      </c>
      <c r="O885" s="355" t="s">
        <v>3495</v>
      </c>
      <c r="P885" s="355" t="s">
        <v>3495</v>
      </c>
      <c r="Q885" s="355" t="s">
        <v>3496</v>
      </c>
      <c r="R885" s="355" t="s">
        <v>3496</v>
      </c>
      <c r="S885" s="355" t="s">
        <v>3496</v>
      </c>
      <c r="T885" s="266">
        <v>53.7</v>
      </c>
      <c r="U885" s="266" t="s">
        <v>3074</v>
      </c>
    </row>
    <row r="886" spans="1:21" x14ac:dyDescent="0.25">
      <c r="A886" s="49">
        <v>5150000321</v>
      </c>
      <c r="B886" s="49" t="s">
        <v>933</v>
      </c>
      <c r="C886" s="49">
        <v>2320.4</v>
      </c>
      <c r="D886" s="49">
        <v>42</v>
      </c>
      <c r="E886" s="354" t="s">
        <v>3494</v>
      </c>
      <c r="F886" s="354" t="s">
        <v>3498</v>
      </c>
      <c r="G886" s="355" t="s">
        <v>3499</v>
      </c>
      <c r="H886" s="355" t="s">
        <v>3495</v>
      </c>
      <c r="I886" s="355" t="s">
        <v>3495</v>
      </c>
      <c r="J886" s="355" t="s">
        <v>3495</v>
      </c>
      <c r="K886" s="355" t="s">
        <v>3495</v>
      </c>
      <c r="L886" s="355" t="s">
        <v>3495</v>
      </c>
      <c r="M886" s="355" t="s">
        <v>3495</v>
      </c>
      <c r="N886" s="355" t="s">
        <v>3495</v>
      </c>
      <c r="O886" s="355" t="s">
        <v>3495</v>
      </c>
      <c r="P886" s="355" t="s">
        <v>3495</v>
      </c>
      <c r="Q886" s="355" t="s">
        <v>3496</v>
      </c>
      <c r="R886" s="355" t="s">
        <v>3496</v>
      </c>
      <c r="S886" s="355" t="s">
        <v>3496</v>
      </c>
      <c r="T886" s="266">
        <v>53.7</v>
      </c>
      <c r="U886" s="266" t="s">
        <v>3074</v>
      </c>
    </row>
    <row r="887" spans="1:21" x14ac:dyDescent="0.25">
      <c r="A887" s="49">
        <v>5150000323</v>
      </c>
      <c r="B887" s="49" t="s">
        <v>934</v>
      </c>
      <c r="C887" s="49">
        <v>1997</v>
      </c>
      <c r="D887" s="49">
        <v>60</v>
      </c>
      <c r="E887" s="354" t="s">
        <v>3494</v>
      </c>
      <c r="F887" s="354" t="s">
        <v>3498</v>
      </c>
      <c r="G887" s="355" t="s">
        <v>3499</v>
      </c>
      <c r="H887" s="355" t="s">
        <v>3495</v>
      </c>
      <c r="I887" s="355" t="s">
        <v>3495</v>
      </c>
      <c r="J887" s="355" t="s">
        <v>3495</v>
      </c>
      <c r="K887" s="355" t="s">
        <v>3495</v>
      </c>
      <c r="L887" s="355" t="s">
        <v>3495</v>
      </c>
      <c r="M887" s="355" t="s">
        <v>3495</v>
      </c>
      <c r="N887" s="355" t="s">
        <v>3495</v>
      </c>
      <c r="O887" s="355" t="s">
        <v>3495</v>
      </c>
      <c r="P887" s="355" t="s">
        <v>3495</v>
      </c>
      <c r="Q887" s="355" t="s">
        <v>3496</v>
      </c>
      <c r="R887" s="355" t="s">
        <v>3496</v>
      </c>
      <c r="S887" s="355" t="s">
        <v>3496</v>
      </c>
      <c r="T887" s="266">
        <v>32.200000000000003</v>
      </c>
      <c r="U887" s="266" t="s">
        <v>3074</v>
      </c>
    </row>
    <row r="888" spans="1:21" x14ac:dyDescent="0.25">
      <c r="A888" s="49">
        <v>5150000325</v>
      </c>
      <c r="B888" s="49" t="s">
        <v>935</v>
      </c>
      <c r="C888" s="49">
        <v>1997</v>
      </c>
      <c r="D888" s="49">
        <v>60</v>
      </c>
      <c r="E888" s="354" t="s">
        <v>3494</v>
      </c>
      <c r="F888" s="354" t="s">
        <v>3498</v>
      </c>
      <c r="G888" s="355" t="s">
        <v>3499</v>
      </c>
      <c r="H888" s="355" t="s">
        <v>3495</v>
      </c>
      <c r="I888" s="355" t="s">
        <v>3495</v>
      </c>
      <c r="J888" s="355" t="s">
        <v>3495</v>
      </c>
      <c r="K888" s="355" t="s">
        <v>3495</v>
      </c>
      <c r="L888" s="355" t="s">
        <v>3495</v>
      </c>
      <c r="M888" s="355" t="s">
        <v>3495</v>
      </c>
      <c r="N888" s="355" t="s">
        <v>3495</v>
      </c>
      <c r="O888" s="355" t="s">
        <v>3495</v>
      </c>
      <c r="P888" s="355" t="s">
        <v>3495</v>
      </c>
      <c r="Q888" s="355" t="s">
        <v>3496</v>
      </c>
      <c r="R888" s="355" t="s">
        <v>3496</v>
      </c>
      <c r="S888" s="355" t="s">
        <v>3496</v>
      </c>
      <c r="T888" s="266">
        <v>32.200000000000003</v>
      </c>
      <c r="U888" s="266" t="s">
        <v>3074</v>
      </c>
    </row>
    <row r="889" spans="1:21" x14ac:dyDescent="0.25">
      <c r="A889" s="49">
        <v>5150000326</v>
      </c>
      <c r="B889" s="49" t="s">
        <v>936</v>
      </c>
      <c r="C889" s="49">
        <v>2003</v>
      </c>
      <c r="D889" s="49">
        <v>60</v>
      </c>
      <c r="E889" s="354" t="s">
        <v>3494</v>
      </c>
      <c r="F889" s="354" t="s">
        <v>3498</v>
      </c>
      <c r="G889" s="355" t="s">
        <v>3499</v>
      </c>
      <c r="H889" s="355" t="s">
        <v>3495</v>
      </c>
      <c r="I889" s="355" t="s">
        <v>3495</v>
      </c>
      <c r="J889" s="355" t="s">
        <v>3495</v>
      </c>
      <c r="K889" s="355" t="s">
        <v>3495</v>
      </c>
      <c r="L889" s="355" t="s">
        <v>3495</v>
      </c>
      <c r="M889" s="355" t="s">
        <v>3495</v>
      </c>
      <c r="N889" s="355" t="s">
        <v>3495</v>
      </c>
      <c r="O889" s="355" t="s">
        <v>3495</v>
      </c>
      <c r="P889" s="355" t="s">
        <v>3495</v>
      </c>
      <c r="Q889" s="355" t="s">
        <v>3496</v>
      </c>
      <c r="R889" s="355" t="s">
        <v>3496</v>
      </c>
      <c r="S889" s="355" t="s">
        <v>3496</v>
      </c>
      <c r="T889" s="266">
        <v>32.299999999999997</v>
      </c>
      <c r="U889" s="266" t="s">
        <v>3074</v>
      </c>
    </row>
    <row r="890" spans="1:21" x14ac:dyDescent="0.25">
      <c r="A890" s="49">
        <v>5150000328</v>
      </c>
      <c r="B890" s="49" t="s">
        <v>937</v>
      </c>
      <c r="C890" s="49">
        <v>1997</v>
      </c>
      <c r="D890" s="49">
        <v>60</v>
      </c>
      <c r="E890" s="354" t="s">
        <v>3494</v>
      </c>
      <c r="F890" s="354" t="s">
        <v>3498</v>
      </c>
      <c r="G890" s="355" t="s">
        <v>3499</v>
      </c>
      <c r="H890" s="355" t="s">
        <v>3495</v>
      </c>
      <c r="I890" s="355" t="s">
        <v>3495</v>
      </c>
      <c r="J890" s="355" t="s">
        <v>3495</v>
      </c>
      <c r="K890" s="355" t="s">
        <v>3495</v>
      </c>
      <c r="L890" s="355" t="s">
        <v>3495</v>
      </c>
      <c r="M890" s="355" t="s">
        <v>3495</v>
      </c>
      <c r="N890" s="355" t="s">
        <v>3495</v>
      </c>
      <c r="O890" s="355" t="s">
        <v>3495</v>
      </c>
      <c r="P890" s="355" t="s">
        <v>3495</v>
      </c>
      <c r="Q890" s="355" t="s">
        <v>3496</v>
      </c>
      <c r="R890" s="355" t="s">
        <v>3496</v>
      </c>
      <c r="S890" s="355" t="s">
        <v>3496</v>
      </c>
      <c r="T890" s="266">
        <v>32.200000000000003</v>
      </c>
      <c r="U890" s="266" t="s">
        <v>3074</v>
      </c>
    </row>
    <row r="891" spans="1:21" x14ac:dyDescent="0.25">
      <c r="A891" s="49">
        <v>5150000329</v>
      </c>
      <c r="B891" s="49" t="s">
        <v>938</v>
      </c>
      <c r="C891" s="49">
        <v>1997</v>
      </c>
      <c r="D891" s="49">
        <v>60</v>
      </c>
      <c r="E891" s="354" t="s">
        <v>3494</v>
      </c>
      <c r="F891" s="354" t="s">
        <v>3498</v>
      </c>
      <c r="G891" s="355" t="s">
        <v>3499</v>
      </c>
      <c r="H891" s="355" t="s">
        <v>3495</v>
      </c>
      <c r="I891" s="355" t="s">
        <v>3495</v>
      </c>
      <c r="J891" s="355" t="s">
        <v>3495</v>
      </c>
      <c r="K891" s="355" t="s">
        <v>3495</v>
      </c>
      <c r="L891" s="355" t="s">
        <v>3495</v>
      </c>
      <c r="M891" s="355" t="s">
        <v>3495</v>
      </c>
      <c r="N891" s="355" t="s">
        <v>3495</v>
      </c>
      <c r="O891" s="355" t="s">
        <v>3495</v>
      </c>
      <c r="P891" s="355" t="s">
        <v>3495</v>
      </c>
      <c r="Q891" s="355" t="s">
        <v>3496</v>
      </c>
      <c r="R891" s="355" t="s">
        <v>3496</v>
      </c>
      <c r="S891" s="355" t="s">
        <v>3496</v>
      </c>
      <c r="T891" s="266">
        <v>32.200000000000003</v>
      </c>
      <c r="U891" s="266" t="s">
        <v>3074</v>
      </c>
    </row>
    <row r="892" spans="1:21" x14ac:dyDescent="0.25">
      <c r="A892" s="49">
        <v>5150000336</v>
      </c>
      <c r="B892" s="49" t="s">
        <v>939</v>
      </c>
      <c r="C892" s="49">
        <v>2347</v>
      </c>
      <c r="D892" s="49">
        <v>42</v>
      </c>
      <c r="E892" s="354" t="s">
        <v>3494</v>
      </c>
      <c r="F892" s="354" t="s">
        <v>3498</v>
      </c>
      <c r="G892" s="355" t="s">
        <v>3499</v>
      </c>
      <c r="H892" s="355" t="s">
        <v>3495</v>
      </c>
      <c r="I892" s="355" t="s">
        <v>3495</v>
      </c>
      <c r="J892" s="355" t="s">
        <v>3495</v>
      </c>
      <c r="K892" s="355" t="s">
        <v>3495</v>
      </c>
      <c r="L892" s="355" t="s">
        <v>3495</v>
      </c>
      <c r="M892" s="355" t="s">
        <v>3495</v>
      </c>
      <c r="N892" s="355" t="s">
        <v>3495</v>
      </c>
      <c r="O892" s="355" t="s">
        <v>3495</v>
      </c>
      <c r="P892" s="355" t="s">
        <v>3495</v>
      </c>
      <c r="Q892" s="355" t="s">
        <v>3496</v>
      </c>
      <c r="R892" s="355" t="s">
        <v>3496</v>
      </c>
      <c r="S892" s="355" t="s">
        <v>3496</v>
      </c>
      <c r="T892" s="266">
        <v>54.7</v>
      </c>
      <c r="U892" s="266" t="s">
        <v>3074</v>
      </c>
    </row>
    <row r="893" spans="1:21" x14ac:dyDescent="0.25">
      <c r="A893" s="49">
        <v>5150000338</v>
      </c>
      <c r="B893" s="49" t="s">
        <v>940</v>
      </c>
      <c r="C893" s="49">
        <v>2347</v>
      </c>
      <c r="D893" s="49">
        <v>42</v>
      </c>
      <c r="E893" s="354" t="s">
        <v>3494</v>
      </c>
      <c r="F893" s="354" t="s">
        <v>3498</v>
      </c>
      <c r="G893" s="355" t="s">
        <v>3499</v>
      </c>
      <c r="H893" s="355" t="s">
        <v>3495</v>
      </c>
      <c r="I893" s="355" t="s">
        <v>3495</v>
      </c>
      <c r="J893" s="355" t="s">
        <v>3495</v>
      </c>
      <c r="K893" s="355" t="s">
        <v>3495</v>
      </c>
      <c r="L893" s="355" t="s">
        <v>3495</v>
      </c>
      <c r="M893" s="355" t="s">
        <v>3495</v>
      </c>
      <c r="N893" s="355" t="s">
        <v>3495</v>
      </c>
      <c r="O893" s="355" t="s">
        <v>3495</v>
      </c>
      <c r="P893" s="355" t="s">
        <v>3495</v>
      </c>
      <c r="Q893" s="355" t="s">
        <v>3496</v>
      </c>
      <c r="R893" s="355" t="s">
        <v>3496</v>
      </c>
      <c r="S893" s="355" t="s">
        <v>3496</v>
      </c>
      <c r="T893" s="266">
        <v>54.7</v>
      </c>
      <c r="U893" s="266" t="s">
        <v>3074</v>
      </c>
    </row>
    <row r="894" spans="1:21" x14ac:dyDescent="0.25">
      <c r="A894" s="49">
        <v>5150000339</v>
      </c>
      <c r="B894" s="49" t="s">
        <v>941</v>
      </c>
      <c r="C894" s="49">
        <v>2347</v>
      </c>
      <c r="D894" s="49">
        <v>42</v>
      </c>
      <c r="E894" s="354" t="s">
        <v>3494</v>
      </c>
      <c r="F894" s="354" t="s">
        <v>3498</v>
      </c>
      <c r="G894" s="355" t="s">
        <v>3499</v>
      </c>
      <c r="H894" s="355" t="s">
        <v>3495</v>
      </c>
      <c r="I894" s="355" t="s">
        <v>3495</v>
      </c>
      <c r="J894" s="355" t="s">
        <v>3495</v>
      </c>
      <c r="K894" s="355" t="s">
        <v>3495</v>
      </c>
      <c r="L894" s="355" t="s">
        <v>3495</v>
      </c>
      <c r="M894" s="355" t="s">
        <v>3495</v>
      </c>
      <c r="N894" s="355" t="s">
        <v>3495</v>
      </c>
      <c r="O894" s="355" t="s">
        <v>3495</v>
      </c>
      <c r="P894" s="355" t="s">
        <v>3495</v>
      </c>
      <c r="Q894" s="355" t="s">
        <v>3496</v>
      </c>
      <c r="R894" s="355" t="s">
        <v>3496</v>
      </c>
      <c r="S894" s="355" t="s">
        <v>3496</v>
      </c>
      <c r="T894" s="266">
        <v>54.7</v>
      </c>
      <c r="U894" s="266" t="s">
        <v>3074</v>
      </c>
    </row>
    <row r="895" spans="1:21" x14ac:dyDescent="0.25">
      <c r="A895" s="49">
        <v>5150000420</v>
      </c>
      <c r="B895" s="49" t="s">
        <v>942</v>
      </c>
      <c r="C895" s="49">
        <v>0</v>
      </c>
      <c r="D895" s="49">
        <v>0</v>
      </c>
      <c r="E895" s="354" t="s">
        <v>3494</v>
      </c>
      <c r="F895" s="354" t="s">
        <v>3498</v>
      </c>
      <c r="G895" s="355" t="s">
        <v>3499</v>
      </c>
      <c r="H895" s="355" t="s">
        <v>3495</v>
      </c>
      <c r="I895" s="355" t="s">
        <v>3495</v>
      </c>
      <c r="J895" s="355" t="s">
        <v>3495</v>
      </c>
      <c r="K895" s="355" t="s">
        <v>3495</v>
      </c>
      <c r="L895" s="355" t="s">
        <v>3495</v>
      </c>
      <c r="M895" s="355" t="s">
        <v>3495</v>
      </c>
      <c r="N895" s="355" t="s">
        <v>3495</v>
      </c>
      <c r="O895" s="355" t="s">
        <v>3495</v>
      </c>
      <c r="P895" s="355" t="s">
        <v>3495</v>
      </c>
      <c r="Q895" s="355" t="s">
        <v>3496</v>
      </c>
      <c r="R895" s="355" t="s">
        <v>3496</v>
      </c>
      <c r="S895" s="355" t="s">
        <v>3496</v>
      </c>
      <c r="T895" s="266">
        <v>0</v>
      </c>
      <c r="U895" s="266" t="s">
        <v>3074</v>
      </c>
    </row>
    <row r="896" spans="1:21" x14ac:dyDescent="0.25">
      <c r="A896" s="49">
        <v>5150000673</v>
      </c>
      <c r="B896" s="49" t="s">
        <v>943</v>
      </c>
      <c r="C896" s="49">
        <v>0</v>
      </c>
      <c r="D896" s="49">
        <v>0</v>
      </c>
      <c r="E896" s="354" t="s">
        <v>3494</v>
      </c>
      <c r="F896" s="354" t="s">
        <v>3498</v>
      </c>
      <c r="G896" s="355" t="s">
        <v>3499</v>
      </c>
      <c r="H896" s="355" t="s">
        <v>3495</v>
      </c>
      <c r="I896" s="355" t="s">
        <v>3495</v>
      </c>
      <c r="J896" s="355" t="s">
        <v>3495</v>
      </c>
      <c r="K896" s="355" t="s">
        <v>3495</v>
      </c>
      <c r="L896" s="355" t="s">
        <v>3495</v>
      </c>
      <c r="M896" s="355" t="s">
        <v>3495</v>
      </c>
      <c r="N896" s="355" t="s">
        <v>3495</v>
      </c>
      <c r="O896" s="355" t="s">
        <v>3495</v>
      </c>
      <c r="P896" s="355" t="s">
        <v>3495</v>
      </c>
      <c r="Q896" s="355" t="s">
        <v>3496</v>
      </c>
      <c r="R896" s="355" t="s">
        <v>3496</v>
      </c>
      <c r="S896" s="355" t="s">
        <v>3496</v>
      </c>
      <c r="T896" s="266">
        <v>0</v>
      </c>
      <c r="U896" s="266" t="s">
        <v>3497</v>
      </c>
    </row>
    <row r="897" spans="1:21" x14ac:dyDescent="0.25">
      <c r="A897" s="49">
        <v>5150000763</v>
      </c>
      <c r="B897" s="49" t="s">
        <v>944</v>
      </c>
      <c r="C897" s="49">
        <v>0</v>
      </c>
      <c r="D897" s="49">
        <v>0</v>
      </c>
      <c r="E897" s="354" t="s">
        <v>3494</v>
      </c>
      <c r="F897" s="354" t="s">
        <v>3498</v>
      </c>
      <c r="G897" s="355" t="s">
        <v>3499</v>
      </c>
      <c r="H897" s="355" t="s">
        <v>3495</v>
      </c>
      <c r="I897" s="355" t="s">
        <v>3495</v>
      </c>
      <c r="J897" s="355" t="s">
        <v>3495</v>
      </c>
      <c r="K897" s="355" t="s">
        <v>3495</v>
      </c>
      <c r="L897" s="355" t="s">
        <v>3495</v>
      </c>
      <c r="M897" s="355" t="s">
        <v>3495</v>
      </c>
      <c r="N897" s="355" t="s">
        <v>3495</v>
      </c>
      <c r="O897" s="355" t="s">
        <v>3495</v>
      </c>
      <c r="P897" s="355" t="s">
        <v>3495</v>
      </c>
      <c r="Q897" s="355" t="s">
        <v>3496</v>
      </c>
      <c r="R897" s="355" t="s">
        <v>3496</v>
      </c>
      <c r="S897" s="355" t="s">
        <v>3496</v>
      </c>
      <c r="T897" s="266">
        <v>0</v>
      </c>
      <c r="U897" s="266" t="s">
        <v>3497</v>
      </c>
    </row>
    <row r="898" spans="1:21" x14ac:dyDescent="0.25">
      <c r="A898" s="49">
        <v>5150000764</v>
      </c>
      <c r="B898" s="49" t="s">
        <v>945</v>
      </c>
      <c r="C898" s="49">
        <v>0</v>
      </c>
      <c r="D898" s="49">
        <v>0</v>
      </c>
      <c r="E898" s="354" t="s">
        <v>3494</v>
      </c>
      <c r="F898" s="354" t="s">
        <v>3498</v>
      </c>
      <c r="G898" s="355" t="s">
        <v>3499</v>
      </c>
      <c r="H898" s="355" t="s">
        <v>3495</v>
      </c>
      <c r="I898" s="355" t="s">
        <v>3495</v>
      </c>
      <c r="J898" s="355" t="s">
        <v>3495</v>
      </c>
      <c r="K898" s="355" t="s">
        <v>3495</v>
      </c>
      <c r="L898" s="355" t="s">
        <v>3495</v>
      </c>
      <c r="M898" s="355" t="s">
        <v>3495</v>
      </c>
      <c r="N898" s="355" t="s">
        <v>3495</v>
      </c>
      <c r="O898" s="355" t="s">
        <v>3495</v>
      </c>
      <c r="P898" s="355" t="s">
        <v>3495</v>
      </c>
      <c r="Q898" s="355" t="s">
        <v>3496</v>
      </c>
      <c r="R898" s="355" t="s">
        <v>3496</v>
      </c>
      <c r="S898" s="355" t="s">
        <v>3496</v>
      </c>
      <c r="T898" s="266">
        <v>0</v>
      </c>
      <c r="U898" s="266" t="s">
        <v>3497</v>
      </c>
    </row>
    <row r="899" spans="1:21" x14ac:dyDescent="0.25">
      <c r="A899" s="49">
        <v>5150000766</v>
      </c>
      <c r="B899" s="49" t="s">
        <v>946</v>
      </c>
      <c r="C899" s="49">
        <v>0</v>
      </c>
      <c r="D899" s="49">
        <v>0</v>
      </c>
      <c r="E899" s="354" t="s">
        <v>3494</v>
      </c>
      <c r="F899" s="354" t="s">
        <v>3498</v>
      </c>
      <c r="G899" s="355" t="s">
        <v>3499</v>
      </c>
      <c r="H899" s="355" t="s">
        <v>3495</v>
      </c>
      <c r="I899" s="355" t="s">
        <v>3495</v>
      </c>
      <c r="J899" s="355" t="s">
        <v>3495</v>
      </c>
      <c r="K899" s="355" t="s">
        <v>3495</v>
      </c>
      <c r="L899" s="355" t="s">
        <v>3495</v>
      </c>
      <c r="M899" s="355" t="s">
        <v>3495</v>
      </c>
      <c r="N899" s="355" t="s">
        <v>3495</v>
      </c>
      <c r="O899" s="355" t="s">
        <v>3495</v>
      </c>
      <c r="P899" s="355" t="s">
        <v>3495</v>
      </c>
      <c r="Q899" s="355" t="s">
        <v>3496</v>
      </c>
      <c r="R899" s="355" t="s">
        <v>3496</v>
      </c>
      <c r="S899" s="355" t="s">
        <v>3496</v>
      </c>
      <c r="T899" s="266">
        <v>0</v>
      </c>
      <c r="U899" s="266" t="s">
        <v>3497</v>
      </c>
    </row>
    <row r="900" spans="1:21" x14ac:dyDescent="0.25">
      <c r="A900" s="49">
        <v>5150001180</v>
      </c>
      <c r="B900" s="49" t="s">
        <v>947</v>
      </c>
      <c r="C900" s="49">
        <v>2320.4</v>
      </c>
      <c r="D900" s="49">
        <v>42</v>
      </c>
      <c r="E900" s="354" t="s">
        <v>3494</v>
      </c>
      <c r="F900" s="354" t="s">
        <v>3498</v>
      </c>
      <c r="G900" s="355" t="s">
        <v>3499</v>
      </c>
      <c r="H900" s="355" t="s">
        <v>3495</v>
      </c>
      <c r="I900" s="355" t="s">
        <v>3495</v>
      </c>
      <c r="J900" s="355" t="s">
        <v>3495</v>
      </c>
      <c r="K900" s="355" t="s">
        <v>3495</v>
      </c>
      <c r="L900" s="355" t="s">
        <v>3495</v>
      </c>
      <c r="M900" s="355" t="s">
        <v>3495</v>
      </c>
      <c r="N900" s="355" t="s">
        <v>3495</v>
      </c>
      <c r="O900" s="355" t="s">
        <v>3495</v>
      </c>
      <c r="P900" s="355" t="s">
        <v>3495</v>
      </c>
      <c r="Q900" s="355" t="s">
        <v>3496</v>
      </c>
      <c r="R900" s="355" t="s">
        <v>3496</v>
      </c>
      <c r="S900" s="355" t="s">
        <v>3496</v>
      </c>
      <c r="T900" s="266">
        <v>53.7</v>
      </c>
      <c r="U900" s="266" t="s">
        <v>3074</v>
      </c>
    </row>
    <row r="901" spans="1:21" x14ac:dyDescent="0.25">
      <c r="A901" s="49">
        <v>5150001747</v>
      </c>
      <c r="B901" s="49" t="s">
        <v>948</v>
      </c>
      <c r="C901" s="49">
        <v>0</v>
      </c>
      <c r="D901" s="49">
        <v>0</v>
      </c>
      <c r="E901" s="354" t="s">
        <v>3494</v>
      </c>
      <c r="F901" s="354" t="s">
        <v>3498</v>
      </c>
      <c r="G901" s="355" t="s">
        <v>3499</v>
      </c>
      <c r="H901" s="355" t="s">
        <v>3495</v>
      </c>
      <c r="I901" s="355" t="s">
        <v>3495</v>
      </c>
      <c r="J901" s="355" t="s">
        <v>3495</v>
      </c>
      <c r="K901" s="355" t="s">
        <v>3495</v>
      </c>
      <c r="L901" s="355" t="s">
        <v>3495</v>
      </c>
      <c r="M901" s="355" t="s">
        <v>3495</v>
      </c>
      <c r="N901" s="355" t="s">
        <v>3495</v>
      </c>
      <c r="O901" s="355" t="s">
        <v>3495</v>
      </c>
      <c r="P901" s="355" t="s">
        <v>3495</v>
      </c>
      <c r="Q901" s="355" t="s">
        <v>3496</v>
      </c>
      <c r="R901" s="355" t="s">
        <v>3496</v>
      </c>
      <c r="S901" s="355" t="s">
        <v>3496</v>
      </c>
      <c r="T901" s="266">
        <v>0</v>
      </c>
      <c r="U901" s="266" t="s">
        <v>3497</v>
      </c>
    </row>
    <row r="902" spans="1:21" x14ac:dyDescent="0.25">
      <c r="A902" s="49">
        <v>5150001806</v>
      </c>
      <c r="B902" s="49" t="s">
        <v>949</v>
      </c>
      <c r="C902" s="49">
        <v>0</v>
      </c>
      <c r="D902" s="49">
        <v>0</v>
      </c>
      <c r="E902" s="354" t="s">
        <v>3494</v>
      </c>
      <c r="F902" s="354" t="s">
        <v>3498</v>
      </c>
      <c r="G902" s="355" t="s">
        <v>3499</v>
      </c>
      <c r="H902" s="355" t="s">
        <v>3495</v>
      </c>
      <c r="I902" s="355" t="s">
        <v>3495</v>
      </c>
      <c r="J902" s="355" t="s">
        <v>3495</v>
      </c>
      <c r="K902" s="355" t="s">
        <v>3495</v>
      </c>
      <c r="L902" s="355" t="s">
        <v>3495</v>
      </c>
      <c r="M902" s="355" t="s">
        <v>3495</v>
      </c>
      <c r="N902" s="355" t="s">
        <v>3495</v>
      </c>
      <c r="O902" s="355" t="s">
        <v>3495</v>
      </c>
      <c r="P902" s="355" t="s">
        <v>3495</v>
      </c>
      <c r="Q902" s="355" t="s">
        <v>3496</v>
      </c>
      <c r="R902" s="355" t="s">
        <v>3496</v>
      </c>
      <c r="S902" s="355" t="s">
        <v>3496</v>
      </c>
      <c r="T902" s="266">
        <v>0</v>
      </c>
      <c r="U902" s="266" t="s">
        <v>3497</v>
      </c>
    </row>
    <row r="903" spans="1:21" x14ac:dyDescent="0.25">
      <c r="A903" s="49">
        <v>5150002123</v>
      </c>
      <c r="B903" s="49" t="s">
        <v>950</v>
      </c>
      <c r="C903" s="49">
        <v>0</v>
      </c>
      <c r="D903" s="49">
        <v>0</v>
      </c>
      <c r="E903" s="354" t="s">
        <v>3494</v>
      </c>
      <c r="F903" s="354" t="s">
        <v>3498</v>
      </c>
      <c r="G903" s="355" t="s">
        <v>3499</v>
      </c>
      <c r="H903" s="355" t="s">
        <v>3495</v>
      </c>
      <c r="I903" s="355" t="s">
        <v>3495</v>
      </c>
      <c r="J903" s="355" t="s">
        <v>3495</v>
      </c>
      <c r="K903" s="355" t="s">
        <v>3495</v>
      </c>
      <c r="L903" s="355" t="s">
        <v>3495</v>
      </c>
      <c r="M903" s="355" t="s">
        <v>3495</v>
      </c>
      <c r="N903" s="355" t="s">
        <v>3495</v>
      </c>
      <c r="O903" s="355" t="s">
        <v>3495</v>
      </c>
      <c r="P903" s="355" t="s">
        <v>3495</v>
      </c>
      <c r="Q903" s="355" t="s">
        <v>3496</v>
      </c>
      <c r="R903" s="355" t="s">
        <v>3496</v>
      </c>
      <c r="S903" s="355" t="s">
        <v>3496</v>
      </c>
      <c r="T903" s="266">
        <v>0</v>
      </c>
      <c r="U903" s="266" t="s">
        <v>3497</v>
      </c>
    </row>
    <row r="904" spans="1:21" x14ac:dyDescent="0.25">
      <c r="A904" s="49">
        <v>5150002154</v>
      </c>
      <c r="B904" s="49" t="s">
        <v>951</v>
      </c>
      <c r="C904" s="49">
        <v>0</v>
      </c>
      <c r="D904" s="49">
        <v>0</v>
      </c>
      <c r="E904" s="354" t="s">
        <v>3494</v>
      </c>
      <c r="F904" s="354" t="s">
        <v>3498</v>
      </c>
      <c r="G904" s="355" t="s">
        <v>3499</v>
      </c>
      <c r="H904" s="355" t="s">
        <v>3495</v>
      </c>
      <c r="I904" s="355" t="s">
        <v>3495</v>
      </c>
      <c r="J904" s="355" t="s">
        <v>3495</v>
      </c>
      <c r="K904" s="355" t="s">
        <v>3495</v>
      </c>
      <c r="L904" s="355" t="s">
        <v>3495</v>
      </c>
      <c r="M904" s="355" t="s">
        <v>3495</v>
      </c>
      <c r="N904" s="355" t="s">
        <v>3495</v>
      </c>
      <c r="O904" s="355" t="s">
        <v>3495</v>
      </c>
      <c r="P904" s="355" t="s">
        <v>3495</v>
      </c>
      <c r="Q904" s="355" t="s">
        <v>3496</v>
      </c>
      <c r="R904" s="355" t="s">
        <v>3496</v>
      </c>
      <c r="S904" s="355" t="s">
        <v>3496</v>
      </c>
      <c r="T904" s="266">
        <v>0</v>
      </c>
      <c r="U904" s="266" t="s">
        <v>3497</v>
      </c>
    </row>
    <row r="905" spans="1:21" x14ac:dyDescent="0.25">
      <c r="A905" s="49">
        <v>5150002157</v>
      </c>
      <c r="B905" s="49" t="s">
        <v>952</v>
      </c>
      <c r="C905" s="49">
        <v>0</v>
      </c>
      <c r="D905" s="49">
        <v>0</v>
      </c>
      <c r="E905" s="354" t="s">
        <v>3494</v>
      </c>
      <c r="F905" s="354" t="s">
        <v>3498</v>
      </c>
      <c r="G905" s="355" t="s">
        <v>3499</v>
      </c>
      <c r="H905" s="355" t="s">
        <v>3495</v>
      </c>
      <c r="I905" s="355" t="s">
        <v>3495</v>
      </c>
      <c r="J905" s="355" t="s">
        <v>3495</v>
      </c>
      <c r="K905" s="355" t="s">
        <v>3495</v>
      </c>
      <c r="L905" s="355" t="s">
        <v>3495</v>
      </c>
      <c r="M905" s="355" t="s">
        <v>3495</v>
      </c>
      <c r="N905" s="355" t="s">
        <v>3495</v>
      </c>
      <c r="O905" s="355" t="s">
        <v>3495</v>
      </c>
      <c r="P905" s="355" t="s">
        <v>3495</v>
      </c>
      <c r="Q905" s="355" t="s">
        <v>3496</v>
      </c>
      <c r="R905" s="355" t="s">
        <v>3496</v>
      </c>
      <c r="S905" s="355" t="s">
        <v>3496</v>
      </c>
      <c r="T905" s="266">
        <v>0</v>
      </c>
      <c r="U905" s="266" t="s">
        <v>3497</v>
      </c>
    </row>
    <row r="906" spans="1:21" x14ac:dyDescent="0.25">
      <c r="A906" s="49">
        <v>5150002158</v>
      </c>
      <c r="B906" s="49" t="s">
        <v>953</v>
      </c>
      <c r="C906" s="49">
        <v>0</v>
      </c>
      <c r="D906" s="49">
        <v>0</v>
      </c>
      <c r="E906" s="354" t="s">
        <v>3494</v>
      </c>
      <c r="F906" s="354" t="s">
        <v>3498</v>
      </c>
      <c r="G906" s="355" t="s">
        <v>3499</v>
      </c>
      <c r="H906" s="355" t="s">
        <v>3495</v>
      </c>
      <c r="I906" s="355" t="s">
        <v>3495</v>
      </c>
      <c r="J906" s="355" t="s">
        <v>3495</v>
      </c>
      <c r="K906" s="355" t="s">
        <v>3495</v>
      </c>
      <c r="L906" s="355" t="s">
        <v>3495</v>
      </c>
      <c r="M906" s="355" t="s">
        <v>3495</v>
      </c>
      <c r="N906" s="355" t="s">
        <v>3495</v>
      </c>
      <c r="O906" s="355" t="s">
        <v>3495</v>
      </c>
      <c r="P906" s="355" t="s">
        <v>3495</v>
      </c>
      <c r="Q906" s="355" t="s">
        <v>3496</v>
      </c>
      <c r="R906" s="355" t="s">
        <v>3496</v>
      </c>
      <c r="S906" s="355" t="s">
        <v>3496</v>
      </c>
      <c r="T906" s="266">
        <v>0</v>
      </c>
      <c r="U906" s="266" t="s">
        <v>3497</v>
      </c>
    </row>
    <row r="907" spans="1:21" x14ac:dyDescent="0.25">
      <c r="A907" s="49">
        <v>5150002209</v>
      </c>
      <c r="B907" s="49" t="s">
        <v>954</v>
      </c>
      <c r="C907" s="49">
        <v>0</v>
      </c>
      <c r="D907" s="49">
        <v>0</v>
      </c>
      <c r="E907" s="354" t="s">
        <v>3494</v>
      </c>
      <c r="F907" s="354" t="s">
        <v>3498</v>
      </c>
      <c r="G907" s="355" t="s">
        <v>3499</v>
      </c>
      <c r="H907" s="355" t="s">
        <v>3495</v>
      </c>
      <c r="I907" s="355" t="s">
        <v>3495</v>
      </c>
      <c r="J907" s="355" t="s">
        <v>3495</v>
      </c>
      <c r="K907" s="355" t="s">
        <v>3495</v>
      </c>
      <c r="L907" s="355" t="s">
        <v>3495</v>
      </c>
      <c r="M907" s="355" t="s">
        <v>3495</v>
      </c>
      <c r="N907" s="355" t="s">
        <v>3495</v>
      </c>
      <c r="O907" s="355" t="s">
        <v>3495</v>
      </c>
      <c r="P907" s="355" t="s">
        <v>3495</v>
      </c>
      <c r="Q907" s="355" t="s">
        <v>3496</v>
      </c>
      <c r="R907" s="355" t="s">
        <v>3496</v>
      </c>
      <c r="S907" s="355" t="s">
        <v>3496</v>
      </c>
      <c r="T907" s="266">
        <v>0</v>
      </c>
      <c r="U907" s="266" t="s">
        <v>3497</v>
      </c>
    </row>
    <row r="908" spans="1:21" x14ac:dyDescent="0.25">
      <c r="A908" s="49">
        <v>5150002211</v>
      </c>
      <c r="B908" s="49" t="s">
        <v>955</v>
      </c>
      <c r="C908" s="49">
        <v>2428.8000000000002</v>
      </c>
      <c r="D908" s="49">
        <v>176</v>
      </c>
      <c r="E908" s="354" t="s">
        <v>3494</v>
      </c>
      <c r="F908" s="354" t="s">
        <v>3498</v>
      </c>
      <c r="G908" s="355" t="s">
        <v>3499</v>
      </c>
      <c r="H908" s="355" t="s">
        <v>3495</v>
      </c>
      <c r="I908" s="355" t="s">
        <v>3495</v>
      </c>
      <c r="J908" s="355" t="s">
        <v>3495</v>
      </c>
      <c r="K908" s="355" t="s">
        <v>3495</v>
      </c>
      <c r="L908" s="355" t="s">
        <v>3495</v>
      </c>
      <c r="M908" s="355" t="s">
        <v>3495</v>
      </c>
      <c r="N908" s="355" t="s">
        <v>3495</v>
      </c>
      <c r="O908" s="355" t="s">
        <v>3495</v>
      </c>
      <c r="P908" s="355" t="s">
        <v>3495</v>
      </c>
      <c r="Q908" s="355" t="s">
        <v>3496</v>
      </c>
      <c r="R908" s="355" t="s">
        <v>3496</v>
      </c>
      <c r="S908" s="355" t="s">
        <v>3496</v>
      </c>
      <c r="T908" s="266">
        <v>13.8</v>
      </c>
      <c r="U908" s="266" t="s">
        <v>3074</v>
      </c>
    </row>
    <row r="909" spans="1:21" x14ac:dyDescent="0.25">
      <c r="A909" s="49">
        <v>5150002283</v>
      </c>
      <c r="B909" s="49" t="s">
        <v>956</v>
      </c>
      <c r="C909" s="49">
        <v>1388</v>
      </c>
      <c r="D909" s="49">
        <v>126</v>
      </c>
      <c r="E909" s="354" t="s">
        <v>3494</v>
      </c>
      <c r="F909" s="354" t="s">
        <v>3498</v>
      </c>
      <c r="G909" s="355" t="s">
        <v>3499</v>
      </c>
      <c r="H909" s="355" t="s">
        <v>3495</v>
      </c>
      <c r="I909" s="355" t="s">
        <v>3495</v>
      </c>
      <c r="J909" s="355" t="s">
        <v>3495</v>
      </c>
      <c r="K909" s="355" t="s">
        <v>3495</v>
      </c>
      <c r="L909" s="355" t="s">
        <v>3495</v>
      </c>
      <c r="M909" s="355" t="s">
        <v>3495</v>
      </c>
      <c r="N909" s="355" t="s">
        <v>3495</v>
      </c>
      <c r="O909" s="355" t="s">
        <v>3495</v>
      </c>
      <c r="P909" s="355" t="s">
        <v>3495</v>
      </c>
      <c r="Q909" s="355" t="s">
        <v>3496</v>
      </c>
      <c r="R909" s="355" t="s">
        <v>3496</v>
      </c>
      <c r="S909" s="355" t="s">
        <v>3496</v>
      </c>
      <c r="T909" s="266">
        <v>10.5</v>
      </c>
      <c r="U909" s="266" t="s">
        <v>3074</v>
      </c>
    </row>
    <row r="910" spans="1:21" x14ac:dyDescent="0.25">
      <c r="A910" s="49">
        <v>5150002297</v>
      </c>
      <c r="B910" s="49" t="s">
        <v>957</v>
      </c>
      <c r="C910" s="49">
        <v>1754.8</v>
      </c>
      <c r="D910" s="49">
        <v>119</v>
      </c>
      <c r="E910" s="354" t="s">
        <v>3494</v>
      </c>
      <c r="F910" s="354" t="s">
        <v>3025</v>
      </c>
      <c r="G910" s="355" t="s">
        <v>3066</v>
      </c>
      <c r="H910" s="356" t="s">
        <v>3064</v>
      </c>
      <c r="I910" s="355" t="s">
        <v>3495</v>
      </c>
      <c r="J910" s="354" t="s">
        <v>3065</v>
      </c>
      <c r="K910" s="355" t="s">
        <v>3495</v>
      </c>
      <c r="L910" s="355" t="s">
        <v>3495</v>
      </c>
      <c r="M910" s="355" t="s">
        <v>3495</v>
      </c>
      <c r="N910" s="355" t="s">
        <v>3495</v>
      </c>
      <c r="O910" s="355" t="s">
        <v>3495</v>
      </c>
      <c r="P910" s="355" t="s">
        <v>3495</v>
      </c>
      <c r="Q910" s="355" t="s">
        <v>3496</v>
      </c>
      <c r="R910" s="355" t="s">
        <v>3496</v>
      </c>
      <c r="S910" s="355" t="s">
        <v>3496</v>
      </c>
      <c r="T910" s="266">
        <v>14.2</v>
      </c>
      <c r="U910" s="266" t="s">
        <v>3074</v>
      </c>
    </row>
    <row r="911" spans="1:21" x14ac:dyDescent="0.25">
      <c r="A911" s="49" t="s">
        <v>958</v>
      </c>
      <c r="B911" s="49" t="s">
        <v>957</v>
      </c>
      <c r="C911" s="49">
        <v>1731</v>
      </c>
      <c r="D911" s="49">
        <v>119</v>
      </c>
      <c r="E911" s="354" t="s">
        <v>3494</v>
      </c>
      <c r="F911" s="354" t="s">
        <v>3025</v>
      </c>
      <c r="G911" s="355" t="s">
        <v>3066</v>
      </c>
      <c r="H911" s="356" t="s">
        <v>3064</v>
      </c>
      <c r="I911" s="355" t="s">
        <v>3495</v>
      </c>
      <c r="J911" s="354" t="s">
        <v>3065</v>
      </c>
      <c r="K911" s="355" t="s">
        <v>3495</v>
      </c>
      <c r="L911" s="355" t="s">
        <v>3495</v>
      </c>
      <c r="M911" s="355" t="s">
        <v>3495</v>
      </c>
      <c r="N911" s="355" t="s">
        <v>3495</v>
      </c>
      <c r="O911" s="355" t="s">
        <v>3495</v>
      </c>
      <c r="P911" s="355" t="s">
        <v>3495</v>
      </c>
      <c r="Q911" s="355" t="s">
        <v>3496</v>
      </c>
      <c r="R911" s="355" t="s">
        <v>3496</v>
      </c>
      <c r="S911" s="355" t="s">
        <v>3496</v>
      </c>
      <c r="T911" s="266">
        <v>14</v>
      </c>
      <c r="U911" s="266" t="s">
        <v>3131</v>
      </c>
    </row>
    <row r="912" spans="1:21" x14ac:dyDescent="0.25">
      <c r="A912" s="49" t="s">
        <v>959</v>
      </c>
      <c r="B912" s="49" t="s">
        <v>960</v>
      </c>
      <c r="C912" s="49">
        <v>1731</v>
      </c>
      <c r="D912" s="49">
        <v>119</v>
      </c>
      <c r="E912" s="354" t="s">
        <v>3494</v>
      </c>
      <c r="F912" s="354" t="s">
        <v>3025</v>
      </c>
      <c r="G912" s="355" t="s">
        <v>3066</v>
      </c>
      <c r="H912" s="356" t="s">
        <v>3064</v>
      </c>
      <c r="I912" s="355" t="s">
        <v>3495</v>
      </c>
      <c r="J912" s="354" t="s">
        <v>3065</v>
      </c>
      <c r="K912" s="355" t="s">
        <v>3495</v>
      </c>
      <c r="L912" s="355" t="s">
        <v>3495</v>
      </c>
      <c r="M912" s="355" t="s">
        <v>3495</v>
      </c>
      <c r="N912" s="355" t="s">
        <v>3495</v>
      </c>
      <c r="O912" s="355" t="s">
        <v>3495</v>
      </c>
      <c r="P912" s="355" t="s">
        <v>3495</v>
      </c>
      <c r="Q912" s="355" t="s">
        <v>3496</v>
      </c>
      <c r="R912" s="355" t="s">
        <v>3496</v>
      </c>
      <c r="S912" s="355" t="s">
        <v>3496</v>
      </c>
      <c r="T912" s="266">
        <v>14</v>
      </c>
      <c r="U912" s="266" t="s">
        <v>3131</v>
      </c>
    </row>
    <row r="913" spans="1:21" x14ac:dyDescent="0.25">
      <c r="A913" s="49">
        <v>5150002500</v>
      </c>
      <c r="B913" s="49" t="s">
        <v>961</v>
      </c>
      <c r="C913" s="49">
        <v>0</v>
      </c>
      <c r="D913" s="49">
        <v>0</v>
      </c>
      <c r="E913" s="354" t="s">
        <v>3494</v>
      </c>
      <c r="F913" s="354" t="s">
        <v>3498</v>
      </c>
      <c r="G913" s="355" t="s">
        <v>3499</v>
      </c>
      <c r="H913" s="355" t="s">
        <v>3495</v>
      </c>
      <c r="I913" s="355" t="s">
        <v>3495</v>
      </c>
      <c r="J913" s="355" t="s">
        <v>3495</v>
      </c>
      <c r="K913" s="355" t="s">
        <v>3495</v>
      </c>
      <c r="L913" s="355" t="s">
        <v>3495</v>
      </c>
      <c r="M913" s="355" t="s">
        <v>3495</v>
      </c>
      <c r="N913" s="355" t="s">
        <v>3495</v>
      </c>
      <c r="O913" s="355" t="s">
        <v>3495</v>
      </c>
      <c r="P913" s="355" t="s">
        <v>3495</v>
      </c>
      <c r="Q913" s="355" t="s">
        <v>3496</v>
      </c>
      <c r="R913" s="355" t="s">
        <v>3496</v>
      </c>
      <c r="S913" s="355" t="s">
        <v>3496</v>
      </c>
      <c r="T913" s="266">
        <v>0</v>
      </c>
      <c r="U913" s="266" t="s">
        <v>3497</v>
      </c>
    </row>
    <row r="914" spans="1:21" x14ac:dyDescent="0.25">
      <c r="A914" s="49" t="s">
        <v>962</v>
      </c>
      <c r="B914" s="49" t="s">
        <v>963</v>
      </c>
      <c r="C914" s="49">
        <v>0</v>
      </c>
      <c r="D914" s="49">
        <v>0</v>
      </c>
      <c r="E914" s="354" t="s">
        <v>3494</v>
      </c>
      <c r="F914" s="354" t="s">
        <v>3498</v>
      </c>
      <c r="G914" s="355" t="s">
        <v>3499</v>
      </c>
      <c r="H914" s="355" t="s">
        <v>3495</v>
      </c>
      <c r="I914" s="355" t="s">
        <v>3495</v>
      </c>
      <c r="J914" s="355" t="s">
        <v>3495</v>
      </c>
      <c r="K914" s="355" t="s">
        <v>3495</v>
      </c>
      <c r="L914" s="355" t="s">
        <v>3495</v>
      </c>
      <c r="M914" s="355" t="s">
        <v>3495</v>
      </c>
      <c r="N914" s="355" t="s">
        <v>3495</v>
      </c>
      <c r="O914" s="355" t="s">
        <v>3495</v>
      </c>
      <c r="P914" s="355" t="s">
        <v>3495</v>
      </c>
      <c r="Q914" s="355" t="s">
        <v>3496</v>
      </c>
      <c r="R914" s="355" t="s">
        <v>3496</v>
      </c>
      <c r="S914" s="355" t="s">
        <v>3496</v>
      </c>
      <c r="T914" s="266">
        <v>0</v>
      </c>
      <c r="U914" s="266" t="s">
        <v>3497</v>
      </c>
    </row>
    <row r="915" spans="1:21" x14ac:dyDescent="0.25">
      <c r="A915" s="49">
        <v>5150002501</v>
      </c>
      <c r="B915" s="49" t="s">
        <v>964</v>
      </c>
      <c r="C915" s="49">
        <v>0</v>
      </c>
      <c r="D915" s="49">
        <v>0</v>
      </c>
      <c r="E915" s="354" t="s">
        <v>3494</v>
      </c>
      <c r="F915" s="354" t="s">
        <v>3498</v>
      </c>
      <c r="G915" s="355" t="s">
        <v>3499</v>
      </c>
      <c r="H915" s="355" t="s">
        <v>3495</v>
      </c>
      <c r="I915" s="355" t="s">
        <v>3495</v>
      </c>
      <c r="J915" s="355" t="s">
        <v>3495</v>
      </c>
      <c r="K915" s="355" t="s">
        <v>3495</v>
      </c>
      <c r="L915" s="355" t="s">
        <v>3495</v>
      </c>
      <c r="M915" s="355" t="s">
        <v>3495</v>
      </c>
      <c r="N915" s="355" t="s">
        <v>3495</v>
      </c>
      <c r="O915" s="355" t="s">
        <v>3495</v>
      </c>
      <c r="P915" s="355" t="s">
        <v>3495</v>
      </c>
      <c r="Q915" s="355" t="s">
        <v>3496</v>
      </c>
      <c r="R915" s="355" t="s">
        <v>3496</v>
      </c>
      <c r="S915" s="355" t="s">
        <v>3496</v>
      </c>
      <c r="T915" s="266">
        <v>0</v>
      </c>
      <c r="U915" s="266" t="s">
        <v>3497</v>
      </c>
    </row>
    <row r="916" spans="1:21" x14ac:dyDescent="0.25">
      <c r="A916" s="49" t="s">
        <v>965</v>
      </c>
      <c r="B916" s="49" t="s">
        <v>966</v>
      </c>
      <c r="C916" s="49">
        <v>0</v>
      </c>
      <c r="D916" s="49">
        <v>0</v>
      </c>
      <c r="E916" s="354" t="s">
        <v>3494</v>
      </c>
      <c r="F916" s="354" t="s">
        <v>3498</v>
      </c>
      <c r="G916" s="355" t="s">
        <v>3499</v>
      </c>
      <c r="H916" s="355" t="s">
        <v>3495</v>
      </c>
      <c r="I916" s="355" t="s">
        <v>3495</v>
      </c>
      <c r="J916" s="355" t="s">
        <v>3495</v>
      </c>
      <c r="K916" s="355" t="s">
        <v>3495</v>
      </c>
      <c r="L916" s="355" t="s">
        <v>3495</v>
      </c>
      <c r="M916" s="355" t="s">
        <v>3495</v>
      </c>
      <c r="N916" s="355" t="s">
        <v>3495</v>
      </c>
      <c r="O916" s="355" t="s">
        <v>3495</v>
      </c>
      <c r="P916" s="355" t="s">
        <v>3495</v>
      </c>
      <c r="Q916" s="355" t="s">
        <v>3496</v>
      </c>
      <c r="R916" s="355" t="s">
        <v>3496</v>
      </c>
      <c r="S916" s="355" t="s">
        <v>3496</v>
      </c>
      <c r="T916" s="266">
        <v>0</v>
      </c>
      <c r="U916" s="266" t="s">
        <v>3497</v>
      </c>
    </row>
    <row r="917" spans="1:21" x14ac:dyDescent="0.25">
      <c r="A917" s="49">
        <v>5150002574</v>
      </c>
      <c r="B917" s="49" t="s">
        <v>967</v>
      </c>
      <c r="C917" s="49">
        <v>1847</v>
      </c>
      <c r="D917" s="49">
        <v>132</v>
      </c>
      <c r="E917" s="354" t="s">
        <v>3494</v>
      </c>
      <c r="F917" s="354" t="s">
        <v>3025</v>
      </c>
      <c r="G917" s="355" t="s">
        <v>3499</v>
      </c>
      <c r="H917" s="355" t="s">
        <v>3495</v>
      </c>
      <c r="I917" s="355" t="s">
        <v>3495</v>
      </c>
      <c r="J917" s="355" t="s">
        <v>3495</v>
      </c>
      <c r="K917" s="355" t="s">
        <v>3495</v>
      </c>
      <c r="L917" s="355" t="s">
        <v>3495</v>
      </c>
      <c r="M917" s="355" t="s">
        <v>3495</v>
      </c>
      <c r="N917" s="355" t="s">
        <v>3495</v>
      </c>
      <c r="O917" s="355" t="s">
        <v>3495</v>
      </c>
      <c r="P917" s="355" t="s">
        <v>3495</v>
      </c>
      <c r="Q917" s="355" t="s">
        <v>3496</v>
      </c>
      <c r="R917" s="355" t="s">
        <v>3496</v>
      </c>
      <c r="S917" s="355" t="s">
        <v>3496</v>
      </c>
      <c r="T917" s="266">
        <v>13.5</v>
      </c>
      <c r="U917" s="266" t="s">
        <v>3074</v>
      </c>
    </row>
    <row r="918" spans="1:21" x14ac:dyDescent="0.25">
      <c r="A918" s="49">
        <v>5150002575</v>
      </c>
      <c r="B918" s="49" t="s">
        <v>968</v>
      </c>
      <c r="C918" s="49">
        <v>1847</v>
      </c>
      <c r="D918" s="49">
        <v>132</v>
      </c>
      <c r="E918" s="354" t="s">
        <v>3494</v>
      </c>
      <c r="F918" s="354" t="s">
        <v>3025</v>
      </c>
      <c r="G918" s="355" t="s">
        <v>3499</v>
      </c>
      <c r="H918" s="355" t="s">
        <v>3495</v>
      </c>
      <c r="I918" s="355" t="s">
        <v>3495</v>
      </c>
      <c r="J918" s="355" t="s">
        <v>3495</v>
      </c>
      <c r="K918" s="355" t="s">
        <v>3495</v>
      </c>
      <c r="L918" s="355" t="s">
        <v>3495</v>
      </c>
      <c r="M918" s="355" t="s">
        <v>3495</v>
      </c>
      <c r="N918" s="355" t="s">
        <v>3495</v>
      </c>
      <c r="O918" s="355" t="s">
        <v>3495</v>
      </c>
      <c r="P918" s="355" t="s">
        <v>3495</v>
      </c>
      <c r="Q918" s="355" t="s">
        <v>3496</v>
      </c>
      <c r="R918" s="355" t="s">
        <v>3496</v>
      </c>
      <c r="S918" s="355" t="s">
        <v>3496</v>
      </c>
      <c r="T918" s="266">
        <v>13.5</v>
      </c>
      <c r="U918" s="266" t="s">
        <v>3074</v>
      </c>
    </row>
    <row r="919" spans="1:21" x14ac:dyDescent="0.25">
      <c r="A919" s="49">
        <v>5150002630</v>
      </c>
      <c r="B919" s="49" t="s">
        <v>3147</v>
      </c>
      <c r="C919" s="49">
        <v>2390.8000000000002</v>
      </c>
      <c r="D919" s="49">
        <v>176</v>
      </c>
      <c r="E919" s="354" t="s">
        <v>3494</v>
      </c>
      <c r="F919" s="354" t="s">
        <v>3498</v>
      </c>
      <c r="G919" s="355" t="s">
        <v>3499</v>
      </c>
      <c r="H919" s="355" t="s">
        <v>3495</v>
      </c>
      <c r="I919" s="355" t="s">
        <v>3495</v>
      </c>
      <c r="J919" s="355" t="s">
        <v>3495</v>
      </c>
      <c r="K919" s="355" t="s">
        <v>3495</v>
      </c>
      <c r="L919" s="355" t="s">
        <v>3495</v>
      </c>
      <c r="M919" s="355" t="s">
        <v>3495</v>
      </c>
      <c r="N919" s="355" t="s">
        <v>3495</v>
      </c>
      <c r="O919" s="355" t="s">
        <v>3495</v>
      </c>
      <c r="P919" s="355" t="s">
        <v>3495</v>
      </c>
      <c r="Q919" s="355" t="s">
        <v>3496</v>
      </c>
      <c r="R919" s="355" t="s">
        <v>3496</v>
      </c>
      <c r="S919" s="355" t="s">
        <v>3496</v>
      </c>
      <c r="T919" s="266">
        <v>13.3</v>
      </c>
      <c r="U919" s="266" t="s">
        <v>3073</v>
      </c>
    </row>
    <row r="920" spans="1:21" x14ac:dyDescent="0.25">
      <c r="A920" s="49">
        <v>5150002631</v>
      </c>
      <c r="B920" s="49" t="s">
        <v>969</v>
      </c>
      <c r="C920" s="49">
        <v>1928.2</v>
      </c>
      <c r="D920" s="49">
        <v>136</v>
      </c>
      <c r="E920" s="354" t="s">
        <v>3494</v>
      </c>
      <c r="F920" s="354" t="s">
        <v>3498</v>
      </c>
      <c r="G920" s="355" t="s">
        <v>3499</v>
      </c>
      <c r="H920" s="355" t="s">
        <v>3495</v>
      </c>
      <c r="I920" s="355" t="s">
        <v>3495</v>
      </c>
      <c r="J920" s="355" t="s">
        <v>3495</v>
      </c>
      <c r="K920" s="355" t="s">
        <v>3495</v>
      </c>
      <c r="L920" s="355" t="s">
        <v>3495</v>
      </c>
      <c r="M920" s="355" t="s">
        <v>3495</v>
      </c>
      <c r="N920" s="355" t="s">
        <v>3495</v>
      </c>
      <c r="O920" s="355" t="s">
        <v>3495</v>
      </c>
      <c r="P920" s="355" t="s">
        <v>3495</v>
      </c>
      <c r="Q920" s="355" t="s">
        <v>3496</v>
      </c>
      <c r="R920" s="355" t="s">
        <v>3496</v>
      </c>
      <c r="S920" s="355" t="s">
        <v>3496</v>
      </c>
      <c r="T920" s="266">
        <v>13.7</v>
      </c>
      <c r="U920" s="266" t="s">
        <v>3074</v>
      </c>
    </row>
    <row r="921" spans="1:21" x14ac:dyDescent="0.25">
      <c r="A921" s="49">
        <v>5150002655</v>
      </c>
      <c r="B921" s="49" t="s">
        <v>3143</v>
      </c>
      <c r="C921" s="49">
        <v>2390.8000000000002</v>
      </c>
      <c r="D921" s="49">
        <v>176</v>
      </c>
      <c r="E921" s="354" t="s">
        <v>3494</v>
      </c>
      <c r="F921" s="354" t="s">
        <v>3498</v>
      </c>
      <c r="G921" s="355" t="s">
        <v>3499</v>
      </c>
      <c r="H921" s="355" t="s">
        <v>3495</v>
      </c>
      <c r="I921" s="355" t="s">
        <v>3495</v>
      </c>
      <c r="J921" s="355" t="s">
        <v>3495</v>
      </c>
      <c r="K921" s="355" t="s">
        <v>3495</v>
      </c>
      <c r="L921" s="355" t="s">
        <v>3495</v>
      </c>
      <c r="M921" s="355" t="s">
        <v>3495</v>
      </c>
      <c r="N921" s="355" t="s">
        <v>3495</v>
      </c>
      <c r="O921" s="355" t="s">
        <v>3495</v>
      </c>
      <c r="P921" s="355" t="s">
        <v>3495</v>
      </c>
      <c r="Q921" s="355" t="s">
        <v>3496</v>
      </c>
      <c r="R921" s="355" t="s">
        <v>3496</v>
      </c>
      <c r="S921" s="355" t="s">
        <v>3496</v>
      </c>
      <c r="T921" s="266">
        <v>13.3</v>
      </c>
      <c r="U921" s="266" t="s">
        <v>3073</v>
      </c>
    </row>
    <row r="922" spans="1:21" x14ac:dyDescent="0.25">
      <c r="A922" s="49">
        <v>5150002656</v>
      </c>
      <c r="B922" s="49" t="s">
        <v>3144</v>
      </c>
      <c r="C922" s="49">
        <v>2390.8000000000002</v>
      </c>
      <c r="D922" s="49">
        <v>176</v>
      </c>
      <c r="E922" s="354" t="s">
        <v>3494</v>
      </c>
      <c r="F922" s="354" t="s">
        <v>3498</v>
      </c>
      <c r="G922" s="355" t="s">
        <v>3499</v>
      </c>
      <c r="H922" s="355" t="s">
        <v>3495</v>
      </c>
      <c r="I922" s="355" t="s">
        <v>3495</v>
      </c>
      <c r="J922" s="355" t="s">
        <v>3495</v>
      </c>
      <c r="K922" s="355" t="s">
        <v>3495</v>
      </c>
      <c r="L922" s="355" t="s">
        <v>3495</v>
      </c>
      <c r="M922" s="355" t="s">
        <v>3495</v>
      </c>
      <c r="N922" s="355" t="s">
        <v>3495</v>
      </c>
      <c r="O922" s="355" t="s">
        <v>3495</v>
      </c>
      <c r="P922" s="355" t="s">
        <v>3495</v>
      </c>
      <c r="Q922" s="355" t="s">
        <v>3496</v>
      </c>
      <c r="R922" s="355" t="s">
        <v>3496</v>
      </c>
      <c r="S922" s="355" t="s">
        <v>3496</v>
      </c>
      <c r="T922" s="266">
        <v>13.3</v>
      </c>
      <c r="U922" s="266" t="s">
        <v>3073</v>
      </c>
    </row>
    <row r="923" spans="1:21" x14ac:dyDescent="0.25">
      <c r="A923" s="49">
        <v>5150002657</v>
      </c>
      <c r="B923" s="49" t="s">
        <v>3145</v>
      </c>
      <c r="C923" s="49">
        <v>2390.8000000000002</v>
      </c>
      <c r="D923" s="49">
        <v>176</v>
      </c>
      <c r="E923" s="354" t="s">
        <v>3494</v>
      </c>
      <c r="F923" s="354" t="s">
        <v>3498</v>
      </c>
      <c r="G923" s="355" t="s">
        <v>3499</v>
      </c>
      <c r="H923" s="355" t="s">
        <v>3495</v>
      </c>
      <c r="I923" s="355" t="s">
        <v>3495</v>
      </c>
      <c r="J923" s="355" t="s">
        <v>3495</v>
      </c>
      <c r="K923" s="355" t="s">
        <v>3495</v>
      </c>
      <c r="L923" s="355" t="s">
        <v>3495</v>
      </c>
      <c r="M923" s="355" t="s">
        <v>3495</v>
      </c>
      <c r="N923" s="355" t="s">
        <v>3495</v>
      </c>
      <c r="O923" s="355" t="s">
        <v>3495</v>
      </c>
      <c r="P923" s="355" t="s">
        <v>3495</v>
      </c>
      <c r="Q923" s="355" t="s">
        <v>3496</v>
      </c>
      <c r="R923" s="355" t="s">
        <v>3496</v>
      </c>
      <c r="S923" s="355" t="s">
        <v>3496</v>
      </c>
      <c r="T923" s="266">
        <v>13.3</v>
      </c>
      <c r="U923" s="266" t="s">
        <v>3073</v>
      </c>
    </row>
    <row r="924" spans="1:21" x14ac:dyDescent="0.25">
      <c r="A924" s="49">
        <v>5150002701</v>
      </c>
      <c r="B924" s="49" t="s">
        <v>970</v>
      </c>
      <c r="C924" s="49">
        <v>0</v>
      </c>
      <c r="D924" s="49">
        <v>0</v>
      </c>
      <c r="E924" s="354" t="s">
        <v>3494</v>
      </c>
      <c r="F924" s="354" t="s">
        <v>3498</v>
      </c>
      <c r="G924" s="355" t="s">
        <v>3499</v>
      </c>
      <c r="H924" s="355" t="s">
        <v>3495</v>
      </c>
      <c r="I924" s="355" t="s">
        <v>3495</v>
      </c>
      <c r="J924" s="355" t="s">
        <v>3495</v>
      </c>
      <c r="K924" s="355" t="s">
        <v>3495</v>
      </c>
      <c r="L924" s="355" t="s">
        <v>3495</v>
      </c>
      <c r="M924" s="355" t="s">
        <v>3495</v>
      </c>
      <c r="N924" s="355" t="s">
        <v>3495</v>
      </c>
      <c r="O924" s="355" t="s">
        <v>3495</v>
      </c>
      <c r="P924" s="355" t="s">
        <v>3495</v>
      </c>
      <c r="Q924" s="355" t="s">
        <v>3496</v>
      </c>
      <c r="R924" s="355" t="s">
        <v>3496</v>
      </c>
      <c r="S924" s="355" t="s">
        <v>3496</v>
      </c>
      <c r="T924" s="266">
        <v>0</v>
      </c>
      <c r="U924" s="266" t="s">
        <v>3497</v>
      </c>
    </row>
    <row r="925" spans="1:21" x14ac:dyDescent="0.25">
      <c r="A925" s="49">
        <v>5150002702</v>
      </c>
      <c r="B925" s="49" t="s">
        <v>971</v>
      </c>
      <c r="C925" s="49">
        <v>0</v>
      </c>
      <c r="D925" s="49">
        <v>0</v>
      </c>
      <c r="E925" s="354" t="s">
        <v>3494</v>
      </c>
      <c r="F925" s="354" t="s">
        <v>3498</v>
      </c>
      <c r="G925" s="355" t="s">
        <v>3499</v>
      </c>
      <c r="H925" s="355" t="s">
        <v>3495</v>
      </c>
      <c r="I925" s="355" t="s">
        <v>3495</v>
      </c>
      <c r="J925" s="355" t="s">
        <v>3495</v>
      </c>
      <c r="K925" s="355" t="s">
        <v>3495</v>
      </c>
      <c r="L925" s="355" t="s">
        <v>3495</v>
      </c>
      <c r="M925" s="355" t="s">
        <v>3495</v>
      </c>
      <c r="N925" s="355" t="s">
        <v>3495</v>
      </c>
      <c r="O925" s="355" t="s">
        <v>3495</v>
      </c>
      <c r="P925" s="355" t="s">
        <v>3495</v>
      </c>
      <c r="Q925" s="355" t="s">
        <v>3496</v>
      </c>
      <c r="R925" s="355" t="s">
        <v>3496</v>
      </c>
      <c r="S925" s="355" t="s">
        <v>3496</v>
      </c>
      <c r="T925" s="266">
        <v>0</v>
      </c>
      <c r="U925" s="266" t="s">
        <v>3497</v>
      </c>
    </row>
    <row r="926" spans="1:21" x14ac:dyDescent="0.25">
      <c r="A926" s="49">
        <v>5150002703</v>
      </c>
      <c r="B926" s="49" t="s">
        <v>972</v>
      </c>
      <c r="C926" s="49">
        <v>0</v>
      </c>
      <c r="D926" s="49">
        <v>0</v>
      </c>
      <c r="E926" s="354" t="s">
        <v>3494</v>
      </c>
      <c r="F926" s="354" t="s">
        <v>3498</v>
      </c>
      <c r="G926" s="355" t="s">
        <v>3499</v>
      </c>
      <c r="H926" s="355" t="s">
        <v>3495</v>
      </c>
      <c r="I926" s="355" t="s">
        <v>3495</v>
      </c>
      <c r="J926" s="355" t="s">
        <v>3495</v>
      </c>
      <c r="K926" s="355" t="s">
        <v>3495</v>
      </c>
      <c r="L926" s="355" t="s">
        <v>3495</v>
      </c>
      <c r="M926" s="355" t="s">
        <v>3495</v>
      </c>
      <c r="N926" s="355" t="s">
        <v>3495</v>
      </c>
      <c r="O926" s="355" t="s">
        <v>3495</v>
      </c>
      <c r="P926" s="355" t="s">
        <v>3495</v>
      </c>
      <c r="Q926" s="355" t="s">
        <v>3496</v>
      </c>
      <c r="R926" s="355" t="s">
        <v>3496</v>
      </c>
      <c r="S926" s="355" t="s">
        <v>3496</v>
      </c>
      <c r="T926" s="266">
        <v>0</v>
      </c>
      <c r="U926" s="266" t="s">
        <v>3497</v>
      </c>
    </row>
    <row r="927" spans="1:21" x14ac:dyDescent="0.25">
      <c r="A927" s="49">
        <v>5150002704</v>
      </c>
      <c r="B927" s="49" t="s">
        <v>973</v>
      </c>
      <c r="C927" s="49">
        <v>0</v>
      </c>
      <c r="D927" s="49">
        <v>0</v>
      </c>
      <c r="E927" s="354" t="s">
        <v>3494</v>
      </c>
      <c r="F927" s="354" t="s">
        <v>3498</v>
      </c>
      <c r="G927" s="355" t="s">
        <v>3499</v>
      </c>
      <c r="H927" s="355" t="s">
        <v>3495</v>
      </c>
      <c r="I927" s="355" t="s">
        <v>3495</v>
      </c>
      <c r="J927" s="355" t="s">
        <v>3495</v>
      </c>
      <c r="K927" s="355" t="s">
        <v>3495</v>
      </c>
      <c r="L927" s="355" t="s">
        <v>3495</v>
      </c>
      <c r="M927" s="355" t="s">
        <v>3495</v>
      </c>
      <c r="N927" s="355" t="s">
        <v>3495</v>
      </c>
      <c r="O927" s="355" t="s">
        <v>3495</v>
      </c>
      <c r="P927" s="355" t="s">
        <v>3495</v>
      </c>
      <c r="Q927" s="355" t="s">
        <v>3496</v>
      </c>
      <c r="R927" s="355" t="s">
        <v>3496</v>
      </c>
      <c r="S927" s="355" t="s">
        <v>3496</v>
      </c>
      <c r="T927" s="266">
        <v>0</v>
      </c>
      <c r="U927" s="266" t="s">
        <v>3497</v>
      </c>
    </row>
    <row r="928" spans="1:21" x14ac:dyDescent="0.25">
      <c r="A928" s="49">
        <v>5150002705</v>
      </c>
      <c r="B928" s="49" t="s">
        <v>974</v>
      </c>
      <c r="C928" s="49">
        <v>0</v>
      </c>
      <c r="D928" s="49">
        <v>0</v>
      </c>
      <c r="E928" s="354" t="s">
        <v>3494</v>
      </c>
      <c r="F928" s="354" t="s">
        <v>3498</v>
      </c>
      <c r="G928" s="355" t="s">
        <v>3499</v>
      </c>
      <c r="H928" s="355" t="s">
        <v>3495</v>
      </c>
      <c r="I928" s="355" t="s">
        <v>3495</v>
      </c>
      <c r="J928" s="355" t="s">
        <v>3495</v>
      </c>
      <c r="K928" s="355" t="s">
        <v>3495</v>
      </c>
      <c r="L928" s="355" t="s">
        <v>3495</v>
      </c>
      <c r="M928" s="355" t="s">
        <v>3495</v>
      </c>
      <c r="N928" s="355" t="s">
        <v>3495</v>
      </c>
      <c r="O928" s="355" t="s">
        <v>3495</v>
      </c>
      <c r="P928" s="355" t="s">
        <v>3495</v>
      </c>
      <c r="Q928" s="355" t="s">
        <v>3496</v>
      </c>
      <c r="R928" s="355" t="s">
        <v>3496</v>
      </c>
      <c r="S928" s="355" t="s">
        <v>3496</v>
      </c>
      <c r="T928" s="266">
        <v>0</v>
      </c>
      <c r="U928" s="266" t="s">
        <v>3497</v>
      </c>
    </row>
    <row r="929" spans="1:26" x14ac:dyDescent="0.25">
      <c r="A929" s="49">
        <v>5150002708</v>
      </c>
      <c r="B929" s="49" t="s">
        <v>975</v>
      </c>
      <c r="C929" s="49">
        <v>0</v>
      </c>
      <c r="D929" s="49">
        <v>0</v>
      </c>
      <c r="E929" s="354" t="s">
        <v>3494</v>
      </c>
      <c r="F929" s="354" t="s">
        <v>3498</v>
      </c>
      <c r="G929" s="355" t="s">
        <v>3499</v>
      </c>
      <c r="H929" s="355" t="s">
        <v>3495</v>
      </c>
      <c r="I929" s="355" t="s">
        <v>3495</v>
      </c>
      <c r="J929" s="355" t="s">
        <v>3495</v>
      </c>
      <c r="K929" s="355" t="s">
        <v>3495</v>
      </c>
      <c r="L929" s="355" t="s">
        <v>3495</v>
      </c>
      <c r="M929" s="355" t="s">
        <v>3495</v>
      </c>
      <c r="N929" s="355" t="s">
        <v>3495</v>
      </c>
      <c r="O929" s="355" t="s">
        <v>3495</v>
      </c>
      <c r="P929" s="355" t="s">
        <v>3495</v>
      </c>
      <c r="Q929" s="355" t="s">
        <v>3496</v>
      </c>
      <c r="R929" s="355" t="s">
        <v>3496</v>
      </c>
      <c r="S929" s="355" t="s">
        <v>3496</v>
      </c>
      <c r="T929" s="266">
        <v>0</v>
      </c>
      <c r="U929" s="266" t="s">
        <v>3497</v>
      </c>
    </row>
    <row r="930" spans="1:26" x14ac:dyDescent="0.25">
      <c r="A930" s="49">
        <v>5150002780</v>
      </c>
      <c r="B930" s="49" t="s">
        <v>976</v>
      </c>
      <c r="C930" s="49">
        <v>1928</v>
      </c>
      <c r="D930" s="49">
        <v>136</v>
      </c>
      <c r="E930" s="354" t="s">
        <v>3494</v>
      </c>
      <c r="F930" s="354" t="s">
        <v>3498</v>
      </c>
      <c r="G930" s="355" t="s">
        <v>3499</v>
      </c>
      <c r="H930" s="355" t="s">
        <v>3495</v>
      </c>
      <c r="I930" s="355" t="s">
        <v>3495</v>
      </c>
      <c r="J930" s="355" t="s">
        <v>3495</v>
      </c>
      <c r="K930" s="355" t="s">
        <v>3495</v>
      </c>
      <c r="L930" s="355" t="s">
        <v>3495</v>
      </c>
      <c r="M930" s="355" t="s">
        <v>3495</v>
      </c>
      <c r="N930" s="355" t="s">
        <v>3495</v>
      </c>
      <c r="O930" s="355" t="s">
        <v>3495</v>
      </c>
      <c r="P930" s="355" t="s">
        <v>3495</v>
      </c>
      <c r="Q930" s="355" t="s">
        <v>3496</v>
      </c>
      <c r="R930" s="355" t="s">
        <v>3496</v>
      </c>
      <c r="S930" s="355" t="s">
        <v>3496</v>
      </c>
      <c r="T930" s="266">
        <v>13.7</v>
      </c>
      <c r="U930" s="266" t="s">
        <v>3131</v>
      </c>
    </row>
    <row r="931" spans="1:26" x14ac:dyDescent="0.25">
      <c r="A931" s="49">
        <v>5150002781</v>
      </c>
      <c r="B931" s="49" t="s">
        <v>977</v>
      </c>
      <c r="C931" s="49">
        <v>1928</v>
      </c>
      <c r="D931" s="49">
        <v>136</v>
      </c>
      <c r="E931" s="354" t="s">
        <v>3494</v>
      </c>
      <c r="F931" s="354" t="s">
        <v>3498</v>
      </c>
      <c r="G931" s="355" t="s">
        <v>3499</v>
      </c>
      <c r="H931" s="355" t="s">
        <v>3495</v>
      </c>
      <c r="I931" s="355" t="s">
        <v>3495</v>
      </c>
      <c r="J931" s="355" t="s">
        <v>3495</v>
      </c>
      <c r="K931" s="355" t="s">
        <v>3495</v>
      </c>
      <c r="L931" s="355" t="s">
        <v>3495</v>
      </c>
      <c r="M931" s="355" t="s">
        <v>3495</v>
      </c>
      <c r="N931" s="355" t="s">
        <v>3495</v>
      </c>
      <c r="O931" s="355" t="s">
        <v>3495</v>
      </c>
      <c r="P931" s="355" t="s">
        <v>3495</v>
      </c>
      <c r="Q931" s="355" t="s">
        <v>3496</v>
      </c>
      <c r="R931" s="355" t="s">
        <v>3496</v>
      </c>
      <c r="S931" s="355" t="s">
        <v>3496</v>
      </c>
      <c r="T931" s="266">
        <v>13.7</v>
      </c>
      <c r="U931" s="266" t="s">
        <v>3131</v>
      </c>
    </row>
    <row r="932" spans="1:26" x14ac:dyDescent="0.25">
      <c r="A932" s="49">
        <v>5150002782</v>
      </c>
      <c r="B932" s="49" t="s">
        <v>978</v>
      </c>
      <c r="C932" s="49">
        <v>1928</v>
      </c>
      <c r="D932" s="49">
        <v>136</v>
      </c>
      <c r="E932" s="354" t="s">
        <v>3494</v>
      </c>
      <c r="F932" s="354" t="s">
        <v>3498</v>
      </c>
      <c r="G932" s="355" t="s">
        <v>3499</v>
      </c>
      <c r="H932" s="355" t="s">
        <v>3495</v>
      </c>
      <c r="I932" s="355" t="s">
        <v>3495</v>
      </c>
      <c r="J932" s="355" t="s">
        <v>3495</v>
      </c>
      <c r="K932" s="355" t="s">
        <v>3495</v>
      </c>
      <c r="L932" s="355" t="s">
        <v>3495</v>
      </c>
      <c r="M932" s="355" t="s">
        <v>3495</v>
      </c>
      <c r="N932" s="355" t="s">
        <v>3495</v>
      </c>
      <c r="O932" s="355" t="s">
        <v>3495</v>
      </c>
      <c r="P932" s="355" t="s">
        <v>3495</v>
      </c>
      <c r="Q932" s="355" t="s">
        <v>3496</v>
      </c>
      <c r="R932" s="355" t="s">
        <v>3496</v>
      </c>
      <c r="S932" s="355" t="s">
        <v>3496</v>
      </c>
      <c r="T932" s="266">
        <v>13.7</v>
      </c>
      <c r="U932" s="266" t="s">
        <v>3131</v>
      </c>
    </row>
    <row r="933" spans="1:26" x14ac:dyDescent="0.25">
      <c r="A933" s="49">
        <v>5150002783</v>
      </c>
      <c r="B933" s="49" t="s">
        <v>979</v>
      </c>
      <c r="C933" s="49">
        <v>0</v>
      </c>
      <c r="D933" s="49">
        <v>0</v>
      </c>
      <c r="E933" s="354" t="s">
        <v>3494</v>
      </c>
      <c r="F933" s="354" t="s">
        <v>3498</v>
      </c>
      <c r="G933" s="355" t="s">
        <v>3499</v>
      </c>
      <c r="H933" s="355" t="s">
        <v>3495</v>
      </c>
      <c r="I933" s="355" t="s">
        <v>3495</v>
      </c>
      <c r="J933" s="355" t="s">
        <v>3495</v>
      </c>
      <c r="K933" s="355" t="s">
        <v>3495</v>
      </c>
      <c r="L933" s="355" t="s">
        <v>3495</v>
      </c>
      <c r="M933" s="355" t="s">
        <v>3495</v>
      </c>
      <c r="N933" s="355" t="s">
        <v>3495</v>
      </c>
      <c r="O933" s="355" t="s">
        <v>3495</v>
      </c>
      <c r="P933" s="355" t="s">
        <v>3495</v>
      </c>
      <c r="Q933" s="355" t="s">
        <v>3496</v>
      </c>
      <c r="R933" s="355" t="s">
        <v>3496</v>
      </c>
      <c r="S933" s="355" t="s">
        <v>3496</v>
      </c>
      <c r="T933" s="266">
        <v>0</v>
      </c>
      <c r="U933" s="266" t="s">
        <v>3497</v>
      </c>
    </row>
    <row r="934" spans="1:26" x14ac:dyDescent="0.25">
      <c r="A934" s="49">
        <v>5150002787</v>
      </c>
      <c r="B934" s="49" t="s">
        <v>980</v>
      </c>
      <c r="C934" s="49">
        <v>0</v>
      </c>
      <c r="D934" s="49">
        <v>0</v>
      </c>
      <c r="E934" s="354" t="s">
        <v>3494</v>
      </c>
      <c r="F934" s="354" t="s">
        <v>3498</v>
      </c>
      <c r="G934" s="355" t="s">
        <v>3499</v>
      </c>
      <c r="H934" s="355" t="s">
        <v>3495</v>
      </c>
      <c r="I934" s="355" t="s">
        <v>3495</v>
      </c>
      <c r="J934" s="355" t="s">
        <v>3495</v>
      </c>
      <c r="K934" s="355" t="s">
        <v>3495</v>
      </c>
      <c r="L934" s="355" t="s">
        <v>3495</v>
      </c>
      <c r="M934" s="355" t="s">
        <v>3495</v>
      </c>
      <c r="N934" s="355" t="s">
        <v>3495</v>
      </c>
      <c r="O934" s="355" t="s">
        <v>3495</v>
      </c>
      <c r="P934" s="355" t="s">
        <v>3495</v>
      </c>
      <c r="Q934" s="355" t="s">
        <v>3496</v>
      </c>
      <c r="R934" s="355" t="s">
        <v>3496</v>
      </c>
      <c r="S934" s="355" t="s">
        <v>3496</v>
      </c>
      <c r="T934" s="266">
        <v>0</v>
      </c>
      <c r="U934" s="266" t="s">
        <v>3497</v>
      </c>
    </row>
    <row r="935" spans="1:26" x14ac:dyDescent="0.25">
      <c r="A935" s="49">
        <v>5150002788</v>
      </c>
      <c r="B935" s="49" t="s">
        <v>981</v>
      </c>
      <c r="C935" s="49">
        <v>0</v>
      </c>
      <c r="D935" s="49">
        <v>0</v>
      </c>
      <c r="E935" s="354" t="s">
        <v>3494</v>
      </c>
      <c r="F935" s="354" t="s">
        <v>3498</v>
      </c>
      <c r="G935" s="355" t="s">
        <v>3499</v>
      </c>
      <c r="H935" s="355" t="s">
        <v>3495</v>
      </c>
      <c r="I935" s="355" t="s">
        <v>3495</v>
      </c>
      <c r="J935" s="355" t="s">
        <v>3495</v>
      </c>
      <c r="K935" s="355" t="s">
        <v>3495</v>
      </c>
      <c r="L935" s="355" t="s">
        <v>3495</v>
      </c>
      <c r="M935" s="355" t="s">
        <v>3495</v>
      </c>
      <c r="N935" s="355" t="s">
        <v>3495</v>
      </c>
      <c r="O935" s="355" t="s">
        <v>3495</v>
      </c>
      <c r="P935" s="355" t="s">
        <v>3495</v>
      </c>
      <c r="Q935" s="355" t="s">
        <v>3496</v>
      </c>
      <c r="R935" s="355" t="s">
        <v>3496</v>
      </c>
      <c r="S935" s="355" t="s">
        <v>3496</v>
      </c>
      <c r="T935" s="266">
        <v>0</v>
      </c>
      <c r="U935" s="266" t="s">
        <v>3497</v>
      </c>
    </row>
    <row r="936" spans="1:26" x14ac:dyDescent="0.25">
      <c r="A936" s="49">
        <v>5150002827</v>
      </c>
      <c r="B936" s="49" t="s">
        <v>982</v>
      </c>
      <c r="C936" s="49">
        <v>0</v>
      </c>
      <c r="D936" s="49">
        <v>0</v>
      </c>
      <c r="E936" s="354" t="s">
        <v>3494</v>
      </c>
      <c r="F936" s="354" t="s">
        <v>3498</v>
      </c>
      <c r="G936" s="355" t="s">
        <v>3499</v>
      </c>
      <c r="H936" s="355" t="s">
        <v>3495</v>
      </c>
      <c r="I936" s="355" t="s">
        <v>3495</v>
      </c>
      <c r="J936" s="355" t="s">
        <v>3495</v>
      </c>
      <c r="K936" s="355" t="s">
        <v>3495</v>
      </c>
      <c r="L936" s="355" t="s">
        <v>3495</v>
      </c>
      <c r="M936" s="355" t="s">
        <v>3495</v>
      </c>
      <c r="N936" s="355" t="s">
        <v>3495</v>
      </c>
      <c r="O936" s="355" t="s">
        <v>3495</v>
      </c>
      <c r="P936" s="355" t="s">
        <v>3495</v>
      </c>
      <c r="Q936" s="355" t="s">
        <v>3496</v>
      </c>
      <c r="R936" s="355" t="s">
        <v>3496</v>
      </c>
      <c r="S936" s="355" t="s">
        <v>3496</v>
      </c>
      <c r="T936" s="266">
        <v>0</v>
      </c>
      <c r="U936" s="266" t="s">
        <v>3497</v>
      </c>
    </row>
    <row r="937" spans="1:26" x14ac:dyDescent="0.25">
      <c r="A937" s="49">
        <v>5150002841</v>
      </c>
      <c r="B937" s="49" t="s">
        <v>983</v>
      </c>
      <c r="C937" s="49">
        <v>0</v>
      </c>
      <c r="D937" s="49">
        <v>0</v>
      </c>
      <c r="E937" s="354" t="s">
        <v>3494</v>
      </c>
      <c r="F937" s="354" t="s">
        <v>3498</v>
      </c>
      <c r="G937" s="355" t="s">
        <v>3499</v>
      </c>
      <c r="H937" s="355" t="s">
        <v>3495</v>
      </c>
      <c r="I937" s="355" t="s">
        <v>3495</v>
      </c>
      <c r="J937" s="355" t="s">
        <v>3495</v>
      </c>
      <c r="K937" s="355" t="s">
        <v>3495</v>
      </c>
      <c r="L937" s="355" t="s">
        <v>3495</v>
      </c>
      <c r="M937" s="355" t="s">
        <v>3495</v>
      </c>
      <c r="N937" s="355" t="s">
        <v>3495</v>
      </c>
      <c r="O937" s="355" t="s">
        <v>3495</v>
      </c>
      <c r="P937" s="355" t="s">
        <v>3495</v>
      </c>
      <c r="Q937" s="355" t="s">
        <v>3496</v>
      </c>
      <c r="R937" s="355" t="s">
        <v>3496</v>
      </c>
      <c r="S937" s="355" t="s">
        <v>3496</v>
      </c>
      <c r="T937" s="266">
        <v>0</v>
      </c>
      <c r="U937" s="266" t="s">
        <v>3497</v>
      </c>
    </row>
    <row r="938" spans="1:26" x14ac:dyDescent="0.25">
      <c r="A938" s="49">
        <v>5150002843</v>
      </c>
      <c r="B938" s="49" t="s">
        <v>984</v>
      </c>
      <c r="C938" s="49">
        <v>0</v>
      </c>
      <c r="D938" s="49">
        <v>0</v>
      </c>
      <c r="E938" s="354" t="s">
        <v>3494</v>
      </c>
      <c r="F938" s="354" t="s">
        <v>3498</v>
      </c>
      <c r="G938" s="355" t="s">
        <v>3499</v>
      </c>
      <c r="H938" s="355" t="s">
        <v>3495</v>
      </c>
      <c r="I938" s="355" t="s">
        <v>3495</v>
      </c>
      <c r="J938" s="355" t="s">
        <v>3495</v>
      </c>
      <c r="K938" s="355" t="s">
        <v>3495</v>
      </c>
      <c r="L938" s="355" t="s">
        <v>3495</v>
      </c>
      <c r="M938" s="355" t="s">
        <v>3495</v>
      </c>
      <c r="N938" s="355" t="s">
        <v>3495</v>
      </c>
      <c r="O938" s="355" t="s">
        <v>3495</v>
      </c>
      <c r="P938" s="355" t="s">
        <v>3495</v>
      </c>
      <c r="Q938" s="355" t="s">
        <v>3496</v>
      </c>
      <c r="R938" s="355" t="s">
        <v>3496</v>
      </c>
      <c r="S938" s="355" t="s">
        <v>3496</v>
      </c>
      <c r="T938" s="266">
        <v>0</v>
      </c>
      <c r="U938" s="266" t="s">
        <v>3497</v>
      </c>
    </row>
    <row r="939" spans="1:26" x14ac:dyDescent="0.25">
      <c r="A939" s="49">
        <v>5150002844</v>
      </c>
      <c r="B939" s="49" t="s">
        <v>985</v>
      </c>
      <c r="C939" s="49">
        <v>0</v>
      </c>
      <c r="D939" s="49">
        <v>0</v>
      </c>
      <c r="E939" s="354" t="s">
        <v>3494</v>
      </c>
      <c r="F939" s="354" t="s">
        <v>3498</v>
      </c>
      <c r="G939" s="355" t="s">
        <v>3499</v>
      </c>
      <c r="H939" s="355" t="s">
        <v>3495</v>
      </c>
      <c r="I939" s="355" t="s">
        <v>3495</v>
      </c>
      <c r="J939" s="355" t="s">
        <v>3495</v>
      </c>
      <c r="K939" s="355" t="s">
        <v>3495</v>
      </c>
      <c r="L939" s="355" t="s">
        <v>3495</v>
      </c>
      <c r="M939" s="355" t="s">
        <v>3495</v>
      </c>
      <c r="N939" s="355" t="s">
        <v>3495</v>
      </c>
      <c r="O939" s="355" t="s">
        <v>3495</v>
      </c>
      <c r="P939" s="355" t="s">
        <v>3495</v>
      </c>
      <c r="Q939" s="355" t="s">
        <v>3496</v>
      </c>
      <c r="R939" s="355" t="s">
        <v>3496</v>
      </c>
      <c r="S939" s="355" t="s">
        <v>3496</v>
      </c>
      <c r="T939" s="266">
        <v>0</v>
      </c>
      <c r="U939" s="266" t="s">
        <v>3497</v>
      </c>
    </row>
    <row r="940" spans="1:26" x14ac:dyDescent="0.25">
      <c r="A940" s="49">
        <v>5150002845</v>
      </c>
      <c r="B940" s="49" t="s">
        <v>986</v>
      </c>
      <c r="C940" s="49">
        <v>0</v>
      </c>
      <c r="D940" s="49">
        <v>0</v>
      </c>
      <c r="E940" s="354" t="s">
        <v>3494</v>
      </c>
      <c r="F940" s="354" t="s">
        <v>3498</v>
      </c>
      <c r="G940" s="355" t="s">
        <v>3499</v>
      </c>
      <c r="H940" s="355" t="s">
        <v>3495</v>
      </c>
      <c r="I940" s="355" t="s">
        <v>3495</v>
      </c>
      <c r="J940" s="355" t="s">
        <v>3495</v>
      </c>
      <c r="K940" s="355" t="s">
        <v>3495</v>
      </c>
      <c r="L940" s="355" t="s">
        <v>3495</v>
      </c>
      <c r="M940" s="355" t="s">
        <v>3495</v>
      </c>
      <c r="N940" s="355" t="s">
        <v>3495</v>
      </c>
      <c r="O940" s="355" t="s">
        <v>3495</v>
      </c>
      <c r="P940" s="355" t="s">
        <v>3495</v>
      </c>
      <c r="Q940" s="355" t="s">
        <v>3496</v>
      </c>
      <c r="R940" s="355" t="s">
        <v>3496</v>
      </c>
      <c r="S940" s="355" t="s">
        <v>3496</v>
      </c>
      <c r="T940" s="266">
        <v>0</v>
      </c>
      <c r="U940" s="266" t="s">
        <v>3497</v>
      </c>
    </row>
    <row r="941" spans="1:26" x14ac:dyDescent="0.25">
      <c r="A941" s="49">
        <v>5150002875</v>
      </c>
      <c r="B941" s="49" t="s">
        <v>987</v>
      </c>
      <c r="C941" s="49">
        <v>0</v>
      </c>
      <c r="D941" s="49">
        <v>0</v>
      </c>
      <c r="E941" s="354" t="s">
        <v>3494</v>
      </c>
      <c r="F941" s="354" t="s">
        <v>3498</v>
      </c>
      <c r="G941" s="355" t="s">
        <v>3499</v>
      </c>
      <c r="H941" s="355" t="s">
        <v>3495</v>
      </c>
      <c r="I941" s="355" t="s">
        <v>3495</v>
      </c>
      <c r="J941" s="355" t="s">
        <v>3495</v>
      </c>
      <c r="K941" s="355" t="s">
        <v>3495</v>
      </c>
      <c r="L941" s="355" t="s">
        <v>3495</v>
      </c>
      <c r="M941" s="355" t="s">
        <v>3495</v>
      </c>
      <c r="N941" s="355" t="s">
        <v>3495</v>
      </c>
      <c r="O941" s="355" t="s">
        <v>3495</v>
      </c>
      <c r="P941" s="355" t="s">
        <v>3495</v>
      </c>
      <c r="Q941" s="355" t="s">
        <v>3496</v>
      </c>
      <c r="R941" s="355" t="s">
        <v>3496</v>
      </c>
      <c r="S941" s="355" t="s">
        <v>3496</v>
      </c>
      <c r="T941" s="266">
        <v>0</v>
      </c>
      <c r="U941" s="266" t="s">
        <v>3497</v>
      </c>
    </row>
    <row r="942" spans="1:26" x14ac:dyDescent="0.25">
      <c r="A942" s="49">
        <v>5150002999</v>
      </c>
      <c r="B942" s="49" t="s">
        <v>988</v>
      </c>
      <c r="C942" s="49">
        <v>1143</v>
      </c>
      <c r="D942" s="49">
        <v>154</v>
      </c>
      <c r="E942" s="354" t="s">
        <v>3494</v>
      </c>
      <c r="F942" s="354" t="s">
        <v>3498</v>
      </c>
      <c r="G942" s="355" t="s">
        <v>3499</v>
      </c>
      <c r="H942" s="355" t="s">
        <v>3495</v>
      </c>
      <c r="I942" s="355" t="s">
        <v>3495</v>
      </c>
      <c r="J942" s="355" t="s">
        <v>3495</v>
      </c>
      <c r="K942" s="355" t="s">
        <v>3495</v>
      </c>
      <c r="L942" s="355" t="s">
        <v>3495</v>
      </c>
      <c r="M942" s="355" t="s">
        <v>3495</v>
      </c>
      <c r="N942" s="355" t="s">
        <v>3495</v>
      </c>
      <c r="O942" s="355" t="s">
        <v>3495</v>
      </c>
      <c r="P942" s="355" t="s">
        <v>3495</v>
      </c>
      <c r="Q942" s="355" t="s">
        <v>3496</v>
      </c>
      <c r="R942" s="355" t="s">
        <v>3496</v>
      </c>
      <c r="S942" s="355" t="s">
        <v>3496</v>
      </c>
      <c r="T942" s="266">
        <v>0</v>
      </c>
      <c r="U942" s="266" t="s">
        <v>3497</v>
      </c>
    </row>
    <row r="943" spans="1:26" x14ac:dyDescent="0.25">
      <c r="A943" s="49">
        <v>5150003001</v>
      </c>
      <c r="B943" s="49" t="s">
        <v>3139</v>
      </c>
      <c r="C943" s="49">
        <v>2174</v>
      </c>
      <c r="D943" s="49">
        <v>360</v>
      </c>
      <c r="E943" s="354" t="s">
        <v>3071</v>
      </c>
      <c r="F943" s="354" t="s">
        <v>3498</v>
      </c>
      <c r="G943" s="355" t="s">
        <v>3499</v>
      </c>
      <c r="H943" s="355" t="s">
        <v>3495</v>
      </c>
      <c r="I943" s="355" t="s">
        <v>3495</v>
      </c>
      <c r="J943" s="355" t="s">
        <v>3495</v>
      </c>
      <c r="K943" s="355" t="s">
        <v>3495</v>
      </c>
      <c r="L943" s="355" t="s">
        <v>3495</v>
      </c>
      <c r="M943" s="355" t="s">
        <v>3495</v>
      </c>
      <c r="N943" s="355" t="s">
        <v>3495</v>
      </c>
      <c r="O943" s="355" t="s">
        <v>3495</v>
      </c>
      <c r="P943" s="355" t="s">
        <v>3495</v>
      </c>
      <c r="Q943" s="355" t="s">
        <v>3496</v>
      </c>
      <c r="R943" s="355" t="s">
        <v>3496</v>
      </c>
      <c r="S943" s="355" t="s">
        <v>3496</v>
      </c>
      <c r="T943" s="266">
        <v>5.9</v>
      </c>
      <c r="U943" s="266" t="s">
        <v>3073</v>
      </c>
    </row>
    <row r="944" spans="1:26" s="266" customFormat="1" x14ac:dyDescent="0.25">
      <c r="A944" s="49">
        <v>5150003002</v>
      </c>
      <c r="B944" s="49" t="s">
        <v>3140</v>
      </c>
      <c r="C944" s="49">
        <v>2174</v>
      </c>
      <c r="D944" s="49">
        <v>360</v>
      </c>
      <c r="E944" s="354" t="s">
        <v>3073</v>
      </c>
      <c r="F944" s="354" t="s">
        <v>3498</v>
      </c>
      <c r="G944" s="355" t="s">
        <v>3499</v>
      </c>
      <c r="H944" s="355" t="s">
        <v>3495</v>
      </c>
      <c r="I944" s="355" t="s">
        <v>3495</v>
      </c>
      <c r="J944" s="355" t="s">
        <v>3495</v>
      </c>
      <c r="K944" s="355" t="s">
        <v>3495</v>
      </c>
      <c r="L944" s="355" t="s">
        <v>3495</v>
      </c>
      <c r="M944" s="355" t="s">
        <v>3495</v>
      </c>
      <c r="N944" s="355" t="s">
        <v>3495</v>
      </c>
      <c r="O944" s="355" t="s">
        <v>3495</v>
      </c>
      <c r="P944" s="355" t="s">
        <v>3495</v>
      </c>
      <c r="Q944" s="355" t="s">
        <v>3496</v>
      </c>
      <c r="R944" s="355" t="s">
        <v>3496</v>
      </c>
      <c r="S944" s="355" t="s">
        <v>3496</v>
      </c>
      <c r="T944" s="266">
        <v>5.9</v>
      </c>
      <c r="U944" s="266" t="s">
        <v>3073</v>
      </c>
      <c r="Z944" s="555"/>
    </row>
    <row r="945" spans="1:21" x14ac:dyDescent="0.25">
      <c r="A945" s="49">
        <v>5150003003</v>
      </c>
      <c r="B945" s="49" t="s">
        <v>3141</v>
      </c>
      <c r="C945" s="49">
        <v>2174</v>
      </c>
      <c r="D945" s="49">
        <v>360</v>
      </c>
      <c r="E945" s="354" t="s">
        <v>3074</v>
      </c>
      <c r="F945" s="354" t="s">
        <v>3498</v>
      </c>
      <c r="G945" s="355" t="s">
        <v>3499</v>
      </c>
      <c r="H945" s="355" t="s">
        <v>3495</v>
      </c>
      <c r="I945" s="355" t="s">
        <v>3495</v>
      </c>
      <c r="J945" s="355" t="s">
        <v>3495</v>
      </c>
      <c r="K945" s="355" t="s">
        <v>3495</v>
      </c>
      <c r="L945" s="355" t="s">
        <v>3495</v>
      </c>
      <c r="M945" s="355" t="s">
        <v>3495</v>
      </c>
      <c r="N945" s="355" t="s">
        <v>3495</v>
      </c>
      <c r="O945" s="355" t="s">
        <v>3495</v>
      </c>
      <c r="P945" s="355" t="s">
        <v>3495</v>
      </c>
      <c r="Q945" s="355" t="s">
        <v>3496</v>
      </c>
      <c r="R945" s="355" t="s">
        <v>3496</v>
      </c>
      <c r="S945" s="355" t="s">
        <v>3496</v>
      </c>
      <c r="T945" s="266">
        <v>5.9</v>
      </c>
      <c r="U945" s="266" t="s">
        <v>3073</v>
      </c>
    </row>
    <row r="946" spans="1:21" x14ac:dyDescent="0.25">
      <c r="A946" s="49">
        <v>5150003004</v>
      </c>
      <c r="B946" s="49" t="s">
        <v>3142</v>
      </c>
      <c r="C946" s="49">
        <v>2174</v>
      </c>
      <c r="D946" s="49">
        <v>360</v>
      </c>
      <c r="E946" s="354" t="s">
        <v>3075</v>
      </c>
      <c r="F946" s="354" t="s">
        <v>3498</v>
      </c>
      <c r="G946" s="355" t="s">
        <v>3499</v>
      </c>
      <c r="H946" s="355" t="s">
        <v>3495</v>
      </c>
      <c r="I946" s="355" t="s">
        <v>3495</v>
      </c>
      <c r="J946" s="355" t="s">
        <v>3495</v>
      </c>
      <c r="K946" s="355" t="s">
        <v>3495</v>
      </c>
      <c r="L946" s="355" t="s">
        <v>3495</v>
      </c>
      <c r="M946" s="355" t="s">
        <v>3495</v>
      </c>
      <c r="N946" s="355" t="s">
        <v>3495</v>
      </c>
      <c r="O946" s="355" t="s">
        <v>3495</v>
      </c>
      <c r="P946" s="355" t="s">
        <v>3495</v>
      </c>
      <c r="Q946" s="355" t="s">
        <v>3496</v>
      </c>
      <c r="R946" s="355" t="s">
        <v>3496</v>
      </c>
      <c r="S946" s="355" t="s">
        <v>3496</v>
      </c>
      <c r="T946" s="266">
        <v>5.9</v>
      </c>
      <c r="U946" s="266" t="s">
        <v>3073</v>
      </c>
    </row>
    <row r="947" spans="1:21" x14ac:dyDescent="0.25">
      <c r="A947" s="49" t="s">
        <v>989</v>
      </c>
      <c r="B947" s="49" t="s">
        <v>990</v>
      </c>
      <c r="C947" s="49">
        <v>0</v>
      </c>
      <c r="D947" s="49">
        <v>0</v>
      </c>
      <c r="E947" s="354" t="s">
        <v>3494</v>
      </c>
      <c r="F947" s="354" t="s">
        <v>3498</v>
      </c>
      <c r="G947" s="355" t="s">
        <v>3499</v>
      </c>
      <c r="H947" s="355" t="s">
        <v>3495</v>
      </c>
      <c r="I947" s="355" t="s">
        <v>3495</v>
      </c>
      <c r="J947" s="355" t="s">
        <v>3495</v>
      </c>
      <c r="K947" s="355" t="s">
        <v>3495</v>
      </c>
      <c r="L947" s="355" t="s">
        <v>3495</v>
      </c>
      <c r="M947" s="355" t="s">
        <v>3495</v>
      </c>
      <c r="N947" s="355" t="s">
        <v>3495</v>
      </c>
      <c r="O947" s="355" t="s">
        <v>3495</v>
      </c>
      <c r="P947" s="355" t="s">
        <v>3495</v>
      </c>
      <c r="Q947" s="355" t="s">
        <v>3496</v>
      </c>
      <c r="R947" s="355" t="s">
        <v>3496</v>
      </c>
      <c r="S947" s="355" t="s">
        <v>3496</v>
      </c>
      <c r="T947" s="266">
        <v>0</v>
      </c>
      <c r="U947" s="266" t="s">
        <v>3497</v>
      </c>
    </row>
    <row r="948" spans="1:21" x14ac:dyDescent="0.25">
      <c r="A948" s="49">
        <v>5150003067</v>
      </c>
      <c r="B948" s="49" t="s">
        <v>991</v>
      </c>
      <c r="C948" s="49">
        <v>2405</v>
      </c>
      <c r="D948" s="49">
        <v>360</v>
      </c>
      <c r="E948" s="354" t="s">
        <v>3494</v>
      </c>
      <c r="F948" s="354" t="s">
        <v>3498</v>
      </c>
      <c r="G948" s="355" t="s">
        <v>3499</v>
      </c>
      <c r="H948" s="355" t="s">
        <v>3495</v>
      </c>
      <c r="I948" s="355" t="s">
        <v>3495</v>
      </c>
      <c r="J948" s="355" t="s">
        <v>3495</v>
      </c>
      <c r="K948" s="355" t="s">
        <v>3495</v>
      </c>
      <c r="L948" s="355" t="s">
        <v>3495</v>
      </c>
      <c r="M948" s="355" t="s">
        <v>3495</v>
      </c>
      <c r="N948" s="355" t="s">
        <v>3495</v>
      </c>
      <c r="O948" s="355" t="s">
        <v>3495</v>
      </c>
      <c r="P948" s="355" t="s">
        <v>3495</v>
      </c>
      <c r="Q948" s="355" t="s">
        <v>3496</v>
      </c>
      <c r="R948" s="355" t="s">
        <v>3496</v>
      </c>
      <c r="S948" s="355" t="s">
        <v>3496</v>
      </c>
      <c r="T948" s="266">
        <v>0</v>
      </c>
      <c r="U948" s="266" t="s">
        <v>3497</v>
      </c>
    </row>
    <row r="949" spans="1:21" x14ac:dyDescent="0.25">
      <c r="A949" s="49">
        <v>5150003068</v>
      </c>
      <c r="B949" s="49" t="s">
        <v>992</v>
      </c>
      <c r="C949" s="49">
        <v>2390</v>
      </c>
      <c r="D949" s="49">
        <v>360</v>
      </c>
      <c r="E949" s="354" t="s">
        <v>3494</v>
      </c>
      <c r="F949" s="354" t="s">
        <v>3498</v>
      </c>
      <c r="G949" s="355" t="s">
        <v>3499</v>
      </c>
      <c r="H949" s="355" t="s">
        <v>3495</v>
      </c>
      <c r="I949" s="355" t="s">
        <v>3495</v>
      </c>
      <c r="J949" s="355" t="s">
        <v>3495</v>
      </c>
      <c r="K949" s="355" t="s">
        <v>3495</v>
      </c>
      <c r="L949" s="355" t="s">
        <v>3495</v>
      </c>
      <c r="M949" s="355" t="s">
        <v>3495</v>
      </c>
      <c r="N949" s="355" t="s">
        <v>3495</v>
      </c>
      <c r="O949" s="355" t="s">
        <v>3495</v>
      </c>
      <c r="P949" s="355" t="s">
        <v>3495</v>
      </c>
      <c r="Q949" s="355" t="s">
        <v>3496</v>
      </c>
      <c r="R949" s="355" t="s">
        <v>3496</v>
      </c>
      <c r="S949" s="355" t="s">
        <v>3496</v>
      </c>
      <c r="T949" s="266">
        <v>0</v>
      </c>
      <c r="U949" s="266" t="s">
        <v>3497</v>
      </c>
    </row>
    <row r="950" spans="1:21" x14ac:dyDescent="0.25">
      <c r="A950" s="49">
        <v>5150003069</v>
      </c>
      <c r="B950" s="49" t="s">
        <v>993</v>
      </c>
      <c r="C950" s="49">
        <v>2390</v>
      </c>
      <c r="D950" s="49">
        <v>360</v>
      </c>
      <c r="E950" s="354" t="s">
        <v>3494</v>
      </c>
      <c r="F950" s="354" t="s">
        <v>3498</v>
      </c>
      <c r="G950" s="355" t="s">
        <v>3499</v>
      </c>
      <c r="H950" s="355" t="s">
        <v>3495</v>
      </c>
      <c r="I950" s="355" t="s">
        <v>3495</v>
      </c>
      <c r="J950" s="355" t="s">
        <v>3495</v>
      </c>
      <c r="K950" s="355" t="s">
        <v>3495</v>
      </c>
      <c r="L950" s="355" t="s">
        <v>3495</v>
      </c>
      <c r="M950" s="355" t="s">
        <v>3495</v>
      </c>
      <c r="N950" s="355" t="s">
        <v>3495</v>
      </c>
      <c r="O950" s="355" t="s">
        <v>3495</v>
      </c>
      <c r="P950" s="355" t="s">
        <v>3495</v>
      </c>
      <c r="Q950" s="355" t="s">
        <v>3496</v>
      </c>
      <c r="R950" s="355" t="s">
        <v>3496</v>
      </c>
      <c r="S950" s="355" t="s">
        <v>3496</v>
      </c>
      <c r="T950" s="266">
        <v>0</v>
      </c>
      <c r="U950" s="266" t="s">
        <v>3497</v>
      </c>
    </row>
    <row r="951" spans="1:21" x14ac:dyDescent="0.25">
      <c r="A951" s="49">
        <v>5150003070</v>
      </c>
      <c r="B951" s="49" t="s">
        <v>994</v>
      </c>
      <c r="C951" s="49">
        <v>2390</v>
      </c>
      <c r="D951" s="49">
        <v>360</v>
      </c>
      <c r="E951" s="354" t="s">
        <v>3494</v>
      </c>
      <c r="F951" s="354" t="s">
        <v>3498</v>
      </c>
      <c r="G951" s="355" t="s">
        <v>3499</v>
      </c>
      <c r="H951" s="355" t="s">
        <v>3495</v>
      </c>
      <c r="I951" s="355" t="s">
        <v>3495</v>
      </c>
      <c r="J951" s="355" t="s">
        <v>3495</v>
      </c>
      <c r="K951" s="355" t="s">
        <v>3495</v>
      </c>
      <c r="L951" s="355" t="s">
        <v>3495</v>
      </c>
      <c r="M951" s="355" t="s">
        <v>3495</v>
      </c>
      <c r="N951" s="355" t="s">
        <v>3495</v>
      </c>
      <c r="O951" s="355" t="s">
        <v>3495</v>
      </c>
      <c r="P951" s="355" t="s">
        <v>3495</v>
      </c>
      <c r="Q951" s="355" t="s">
        <v>3496</v>
      </c>
      <c r="R951" s="355" t="s">
        <v>3496</v>
      </c>
      <c r="S951" s="355" t="s">
        <v>3496</v>
      </c>
      <c r="T951" s="266">
        <v>0</v>
      </c>
      <c r="U951" s="266" t="s">
        <v>3497</v>
      </c>
    </row>
    <row r="952" spans="1:21" x14ac:dyDescent="0.25">
      <c r="A952" s="49">
        <v>5150003071</v>
      </c>
      <c r="B952" s="49" t="s">
        <v>995</v>
      </c>
      <c r="C952" s="49">
        <v>2390</v>
      </c>
      <c r="D952" s="49">
        <v>360</v>
      </c>
      <c r="E952" s="354" t="s">
        <v>3494</v>
      </c>
      <c r="F952" s="354" t="s">
        <v>3498</v>
      </c>
      <c r="G952" s="355" t="s">
        <v>3499</v>
      </c>
      <c r="H952" s="355" t="s">
        <v>3495</v>
      </c>
      <c r="I952" s="355" t="s">
        <v>3495</v>
      </c>
      <c r="J952" s="355" t="s">
        <v>3495</v>
      </c>
      <c r="K952" s="355" t="s">
        <v>3495</v>
      </c>
      <c r="L952" s="355" t="s">
        <v>3495</v>
      </c>
      <c r="M952" s="355" t="s">
        <v>3495</v>
      </c>
      <c r="N952" s="355" t="s">
        <v>3495</v>
      </c>
      <c r="O952" s="355" t="s">
        <v>3495</v>
      </c>
      <c r="P952" s="355" t="s">
        <v>3495</v>
      </c>
      <c r="Q952" s="355" t="s">
        <v>3496</v>
      </c>
      <c r="R952" s="355" t="s">
        <v>3496</v>
      </c>
      <c r="S952" s="355" t="s">
        <v>3496</v>
      </c>
      <c r="T952" s="266">
        <v>0</v>
      </c>
      <c r="U952" s="266" t="s">
        <v>3497</v>
      </c>
    </row>
    <row r="953" spans="1:21" x14ac:dyDescent="0.25">
      <c r="A953" s="49">
        <v>5150003072</v>
      </c>
      <c r="B953" s="49" t="s">
        <v>996</v>
      </c>
      <c r="C953" s="49">
        <v>2390</v>
      </c>
      <c r="D953" s="49">
        <v>360</v>
      </c>
      <c r="E953" s="354" t="s">
        <v>3494</v>
      </c>
      <c r="F953" s="354" t="s">
        <v>3498</v>
      </c>
      <c r="G953" s="355" t="s">
        <v>3499</v>
      </c>
      <c r="H953" s="355" t="s">
        <v>3495</v>
      </c>
      <c r="I953" s="355" t="s">
        <v>3495</v>
      </c>
      <c r="J953" s="355" t="s">
        <v>3495</v>
      </c>
      <c r="K953" s="355" t="s">
        <v>3495</v>
      </c>
      <c r="L953" s="355" t="s">
        <v>3495</v>
      </c>
      <c r="M953" s="355" t="s">
        <v>3495</v>
      </c>
      <c r="N953" s="355" t="s">
        <v>3495</v>
      </c>
      <c r="O953" s="355" t="s">
        <v>3495</v>
      </c>
      <c r="P953" s="355" t="s">
        <v>3495</v>
      </c>
      <c r="Q953" s="355" t="s">
        <v>3496</v>
      </c>
      <c r="R953" s="355" t="s">
        <v>3496</v>
      </c>
      <c r="S953" s="355" t="s">
        <v>3496</v>
      </c>
      <c r="T953" s="266">
        <v>0</v>
      </c>
      <c r="U953" s="266" t="s">
        <v>3497</v>
      </c>
    </row>
    <row r="954" spans="1:21" x14ac:dyDescent="0.25">
      <c r="A954" s="49">
        <v>5150003073</v>
      </c>
      <c r="B954" s="49" t="s">
        <v>997</v>
      </c>
      <c r="C954" s="49">
        <v>2390</v>
      </c>
      <c r="D954" s="49">
        <v>360</v>
      </c>
      <c r="E954" s="354" t="s">
        <v>3494</v>
      </c>
      <c r="F954" s="354" t="s">
        <v>3498</v>
      </c>
      <c r="G954" s="355" t="s">
        <v>3499</v>
      </c>
      <c r="H954" s="355" t="s">
        <v>3495</v>
      </c>
      <c r="I954" s="355" t="s">
        <v>3495</v>
      </c>
      <c r="J954" s="355" t="s">
        <v>3495</v>
      </c>
      <c r="K954" s="355" t="s">
        <v>3495</v>
      </c>
      <c r="L954" s="355" t="s">
        <v>3495</v>
      </c>
      <c r="M954" s="355" t="s">
        <v>3495</v>
      </c>
      <c r="N954" s="355" t="s">
        <v>3495</v>
      </c>
      <c r="O954" s="355" t="s">
        <v>3495</v>
      </c>
      <c r="P954" s="355" t="s">
        <v>3495</v>
      </c>
      <c r="Q954" s="355" t="s">
        <v>3496</v>
      </c>
      <c r="R954" s="355" t="s">
        <v>3496</v>
      </c>
      <c r="S954" s="355" t="s">
        <v>3496</v>
      </c>
      <c r="T954" s="266">
        <v>0</v>
      </c>
      <c r="U954" s="266" t="s">
        <v>3497</v>
      </c>
    </row>
    <row r="955" spans="1:21" x14ac:dyDescent="0.25">
      <c r="A955" s="49">
        <v>5150003074</v>
      </c>
      <c r="B955" s="49" t="s">
        <v>3002</v>
      </c>
      <c r="C955" s="49">
        <v>2390</v>
      </c>
      <c r="D955" s="49">
        <v>360</v>
      </c>
      <c r="E955" s="354" t="s">
        <v>3494</v>
      </c>
      <c r="F955" s="354" t="s">
        <v>3498</v>
      </c>
      <c r="G955" s="355" t="s">
        <v>3499</v>
      </c>
      <c r="H955" s="355" t="s">
        <v>3495</v>
      </c>
      <c r="I955" s="355" t="s">
        <v>3495</v>
      </c>
      <c r="J955" s="355" t="s">
        <v>3495</v>
      </c>
      <c r="K955" s="355" t="s">
        <v>3495</v>
      </c>
      <c r="L955" s="355" t="s">
        <v>3495</v>
      </c>
      <c r="M955" s="355" t="s">
        <v>3495</v>
      </c>
      <c r="N955" s="355" t="s">
        <v>3495</v>
      </c>
      <c r="O955" s="355" t="s">
        <v>3495</v>
      </c>
      <c r="P955" s="355" t="s">
        <v>3495</v>
      </c>
      <c r="Q955" s="355" t="s">
        <v>3496</v>
      </c>
      <c r="R955" s="355" t="s">
        <v>3496</v>
      </c>
      <c r="S955" s="355" t="s">
        <v>3496</v>
      </c>
      <c r="T955" s="266">
        <v>6.5</v>
      </c>
      <c r="U955" s="266" t="s">
        <v>3073</v>
      </c>
    </row>
    <row r="956" spans="1:21" x14ac:dyDescent="0.25">
      <c r="A956" s="49">
        <v>5150003076</v>
      </c>
      <c r="B956" s="49" t="s">
        <v>3003</v>
      </c>
      <c r="C956" s="49">
        <v>2390</v>
      </c>
      <c r="D956" s="49">
        <v>360</v>
      </c>
      <c r="E956" s="354" t="s">
        <v>3079</v>
      </c>
      <c r="F956" s="354" t="s">
        <v>3498</v>
      </c>
      <c r="G956" s="355" t="s">
        <v>3499</v>
      </c>
      <c r="H956" s="355" t="s">
        <v>3495</v>
      </c>
      <c r="I956" s="355" t="s">
        <v>3495</v>
      </c>
      <c r="J956" s="355" t="s">
        <v>3495</v>
      </c>
      <c r="K956" s="355" t="s">
        <v>3495</v>
      </c>
      <c r="L956" s="355" t="s">
        <v>3495</v>
      </c>
      <c r="M956" s="355" t="s">
        <v>3495</v>
      </c>
      <c r="N956" s="355" t="s">
        <v>3495</v>
      </c>
      <c r="O956" s="355" t="s">
        <v>3495</v>
      </c>
      <c r="P956" s="355" t="s">
        <v>3495</v>
      </c>
      <c r="Q956" s="355" t="s">
        <v>3496</v>
      </c>
      <c r="R956" s="355" t="s">
        <v>3496</v>
      </c>
      <c r="S956" s="355" t="s">
        <v>3496</v>
      </c>
      <c r="T956" s="266">
        <v>6.5</v>
      </c>
      <c r="U956" s="266" t="s">
        <v>3073</v>
      </c>
    </row>
    <row r="957" spans="1:21" x14ac:dyDescent="0.25">
      <c r="A957" s="49">
        <v>5150003077</v>
      </c>
      <c r="B957" s="49" t="s">
        <v>3004</v>
      </c>
      <c r="C957" s="49">
        <v>2390</v>
      </c>
      <c r="D957" s="49">
        <v>360</v>
      </c>
      <c r="E957" s="354" t="s">
        <v>3078</v>
      </c>
      <c r="F957" s="354" t="s">
        <v>3498</v>
      </c>
      <c r="G957" s="355" t="s">
        <v>3499</v>
      </c>
      <c r="H957" s="355" t="s">
        <v>3495</v>
      </c>
      <c r="I957" s="355" t="s">
        <v>3495</v>
      </c>
      <c r="J957" s="355" t="s">
        <v>3495</v>
      </c>
      <c r="K957" s="355" t="s">
        <v>3495</v>
      </c>
      <c r="L957" s="355" t="s">
        <v>3495</v>
      </c>
      <c r="M957" s="355" t="s">
        <v>3495</v>
      </c>
      <c r="N957" s="355" t="s">
        <v>3495</v>
      </c>
      <c r="O957" s="355" t="s">
        <v>3495</v>
      </c>
      <c r="P957" s="355" t="s">
        <v>3495</v>
      </c>
      <c r="Q957" s="355" t="s">
        <v>3496</v>
      </c>
      <c r="R957" s="355" t="s">
        <v>3496</v>
      </c>
      <c r="S957" s="355" t="s">
        <v>3496</v>
      </c>
      <c r="T957" s="266">
        <v>6.5</v>
      </c>
      <c r="U957" s="266" t="s">
        <v>3073</v>
      </c>
    </row>
    <row r="958" spans="1:21" x14ac:dyDescent="0.25">
      <c r="A958" s="49">
        <v>5150003084</v>
      </c>
      <c r="B958" s="49" t="s">
        <v>3005</v>
      </c>
      <c r="C958" s="49">
        <v>2462</v>
      </c>
      <c r="D958" s="49">
        <v>360</v>
      </c>
      <c r="E958" s="354" t="s">
        <v>3494</v>
      </c>
      <c r="F958" s="354" t="s">
        <v>3498</v>
      </c>
      <c r="G958" s="355" t="s">
        <v>3499</v>
      </c>
      <c r="H958" s="355" t="s">
        <v>3495</v>
      </c>
      <c r="I958" s="355" t="s">
        <v>3495</v>
      </c>
      <c r="J958" s="355" t="s">
        <v>3495</v>
      </c>
      <c r="K958" s="355" t="s">
        <v>3495</v>
      </c>
      <c r="L958" s="355" t="s">
        <v>3495</v>
      </c>
      <c r="M958" s="355" t="s">
        <v>3495</v>
      </c>
      <c r="N958" s="355" t="s">
        <v>3495</v>
      </c>
      <c r="O958" s="355" t="s">
        <v>3495</v>
      </c>
      <c r="P958" s="355" t="s">
        <v>3495</v>
      </c>
      <c r="Q958" s="355" t="s">
        <v>3496</v>
      </c>
      <c r="R958" s="355" t="s">
        <v>3496</v>
      </c>
      <c r="S958" s="355" t="s">
        <v>3496</v>
      </c>
      <c r="T958" s="266">
        <v>6.7</v>
      </c>
      <c r="U958" s="266" t="s">
        <v>3073</v>
      </c>
    </row>
    <row r="959" spans="1:21" x14ac:dyDescent="0.25">
      <c r="A959" s="49">
        <v>5150003113</v>
      </c>
      <c r="B959" s="49" t="s">
        <v>3006</v>
      </c>
      <c r="C959" s="49">
        <v>2390</v>
      </c>
      <c r="D959" s="49">
        <v>360</v>
      </c>
      <c r="E959" s="354" t="s">
        <v>3494</v>
      </c>
      <c r="F959" s="354" t="s">
        <v>3498</v>
      </c>
      <c r="G959" s="355" t="s">
        <v>3499</v>
      </c>
      <c r="H959" s="355" t="s">
        <v>3495</v>
      </c>
      <c r="I959" s="355" t="s">
        <v>3495</v>
      </c>
      <c r="J959" s="355" t="s">
        <v>3495</v>
      </c>
      <c r="K959" s="355" t="s">
        <v>3495</v>
      </c>
      <c r="L959" s="355" t="s">
        <v>3495</v>
      </c>
      <c r="M959" s="355" t="s">
        <v>3495</v>
      </c>
      <c r="N959" s="355" t="s">
        <v>3495</v>
      </c>
      <c r="O959" s="355" t="s">
        <v>3495</v>
      </c>
      <c r="P959" s="355" t="s">
        <v>3495</v>
      </c>
      <c r="Q959" s="355" t="s">
        <v>3496</v>
      </c>
      <c r="R959" s="355" t="s">
        <v>3496</v>
      </c>
      <c r="S959" s="355" t="s">
        <v>3496</v>
      </c>
      <c r="T959" s="266">
        <v>6.5</v>
      </c>
      <c r="U959" s="266" t="s">
        <v>3073</v>
      </c>
    </row>
    <row r="960" spans="1:21" x14ac:dyDescent="0.25">
      <c r="A960" s="49">
        <v>5150003116</v>
      </c>
      <c r="B960" s="49" t="s">
        <v>3007</v>
      </c>
      <c r="C960" s="49">
        <v>2390</v>
      </c>
      <c r="D960" s="49">
        <v>360</v>
      </c>
      <c r="E960" s="354" t="s">
        <v>3494</v>
      </c>
      <c r="F960" s="354" t="s">
        <v>3498</v>
      </c>
      <c r="G960" s="355" t="s">
        <v>3499</v>
      </c>
      <c r="H960" s="355" t="s">
        <v>3495</v>
      </c>
      <c r="I960" s="355" t="s">
        <v>3495</v>
      </c>
      <c r="J960" s="355" t="s">
        <v>3495</v>
      </c>
      <c r="K960" s="355" t="s">
        <v>3495</v>
      </c>
      <c r="L960" s="355" t="s">
        <v>3495</v>
      </c>
      <c r="M960" s="355" t="s">
        <v>3495</v>
      </c>
      <c r="N960" s="355" t="s">
        <v>3495</v>
      </c>
      <c r="O960" s="355" t="s">
        <v>3495</v>
      </c>
      <c r="P960" s="355" t="s">
        <v>3495</v>
      </c>
      <c r="Q960" s="355" t="s">
        <v>3496</v>
      </c>
      <c r="R960" s="355" t="s">
        <v>3496</v>
      </c>
      <c r="S960" s="355" t="s">
        <v>3496</v>
      </c>
      <c r="T960" s="266">
        <v>6.5</v>
      </c>
      <c r="U960" s="266" t="s">
        <v>3073</v>
      </c>
    </row>
    <row r="961" spans="1:21" x14ac:dyDescent="0.25">
      <c r="A961" s="49">
        <v>5150003131</v>
      </c>
      <c r="B961" s="49" t="s">
        <v>3000</v>
      </c>
      <c r="C961" s="49">
        <v>2282</v>
      </c>
      <c r="D961" s="49">
        <v>360</v>
      </c>
      <c r="E961" s="354" t="s">
        <v>3080</v>
      </c>
      <c r="F961" s="354" t="s">
        <v>3498</v>
      </c>
      <c r="G961" s="355" t="s">
        <v>3499</v>
      </c>
      <c r="H961" s="355" t="s">
        <v>3495</v>
      </c>
      <c r="I961" s="355" t="s">
        <v>3495</v>
      </c>
      <c r="J961" s="355" t="s">
        <v>3495</v>
      </c>
      <c r="K961" s="355" t="s">
        <v>3495</v>
      </c>
      <c r="L961" s="355" t="s">
        <v>3495</v>
      </c>
      <c r="M961" s="355" t="s">
        <v>3495</v>
      </c>
      <c r="N961" s="355" t="s">
        <v>3495</v>
      </c>
      <c r="O961" s="355" t="s">
        <v>3495</v>
      </c>
      <c r="P961" s="355" t="s">
        <v>3495</v>
      </c>
      <c r="Q961" s="355" t="s">
        <v>3496</v>
      </c>
      <c r="R961" s="355" t="s">
        <v>3496</v>
      </c>
      <c r="S961" s="355" t="s">
        <v>3496</v>
      </c>
      <c r="T961" s="266">
        <v>6.2</v>
      </c>
      <c r="U961" s="266" t="s">
        <v>3073</v>
      </c>
    </row>
    <row r="962" spans="1:21" x14ac:dyDescent="0.25">
      <c r="A962" s="49">
        <v>5150003133</v>
      </c>
      <c r="B962" s="49" t="s">
        <v>3001</v>
      </c>
      <c r="C962" s="49">
        <v>2390</v>
      </c>
      <c r="D962" s="49">
        <v>360</v>
      </c>
      <c r="E962" s="354" t="s">
        <v>3080</v>
      </c>
      <c r="F962" s="354" t="s">
        <v>3498</v>
      </c>
      <c r="G962" s="355" t="s">
        <v>3499</v>
      </c>
      <c r="H962" s="355" t="s">
        <v>3495</v>
      </c>
      <c r="I962" s="355" t="s">
        <v>3495</v>
      </c>
      <c r="J962" s="355" t="s">
        <v>3495</v>
      </c>
      <c r="K962" s="355" t="s">
        <v>3495</v>
      </c>
      <c r="L962" s="355" t="s">
        <v>3495</v>
      </c>
      <c r="M962" s="355" t="s">
        <v>3495</v>
      </c>
      <c r="N962" s="355" t="s">
        <v>3495</v>
      </c>
      <c r="O962" s="355" t="s">
        <v>3495</v>
      </c>
      <c r="P962" s="355" t="s">
        <v>3495</v>
      </c>
      <c r="Q962" s="355" t="s">
        <v>3496</v>
      </c>
      <c r="R962" s="355" t="s">
        <v>3496</v>
      </c>
      <c r="S962" s="355" t="s">
        <v>3496</v>
      </c>
      <c r="T962" s="266">
        <v>6.5</v>
      </c>
      <c r="U962" s="266" t="s">
        <v>3073</v>
      </c>
    </row>
    <row r="963" spans="1:21" x14ac:dyDescent="0.25">
      <c r="A963" s="49">
        <v>5150003135</v>
      </c>
      <c r="B963" s="49" t="s">
        <v>998</v>
      </c>
      <c r="C963" s="49">
        <v>0</v>
      </c>
      <c r="D963" s="49">
        <v>0</v>
      </c>
      <c r="E963" s="354" t="s">
        <v>3494</v>
      </c>
      <c r="F963" s="354" t="s">
        <v>3498</v>
      </c>
      <c r="G963" s="355" t="s">
        <v>3499</v>
      </c>
      <c r="H963" s="355" t="s">
        <v>3495</v>
      </c>
      <c r="I963" s="355" t="s">
        <v>3495</v>
      </c>
      <c r="J963" s="355" t="s">
        <v>3495</v>
      </c>
      <c r="K963" s="355" t="s">
        <v>3495</v>
      </c>
      <c r="L963" s="355" t="s">
        <v>3495</v>
      </c>
      <c r="M963" s="355" t="s">
        <v>3495</v>
      </c>
      <c r="N963" s="355" t="s">
        <v>3495</v>
      </c>
      <c r="O963" s="355" t="s">
        <v>3495</v>
      </c>
      <c r="P963" s="355" t="s">
        <v>3495</v>
      </c>
      <c r="Q963" s="355" t="s">
        <v>3496</v>
      </c>
      <c r="R963" s="355" t="s">
        <v>3496</v>
      </c>
      <c r="S963" s="355" t="s">
        <v>3496</v>
      </c>
      <c r="T963" s="266">
        <v>0</v>
      </c>
      <c r="U963" s="266" t="s">
        <v>3497</v>
      </c>
    </row>
    <row r="964" spans="1:21" x14ac:dyDescent="0.25">
      <c r="A964" s="49">
        <v>5150003258</v>
      </c>
      <c r="B964" s="49" t="s">
        <v>2998</v>
      </c>
      <c r="C964" s="49">
        <v>2318</v>
      </c>
      <c r="D964" s="49">
        <v>360</v>
      </c>
      <c r="E964" s="354" t="s">
        <v>3494</v>
      </c>
      <c r="F964" s="354" t="s">
        <v>3498</v>
      </c>
      <c r="G964" s="355" t="s">
        <v>3499</v>
      </c>
      <c r="H964" s="355" t="s">
        <v>3495</v>
      </c>
      <c r="I964" s="355" t="s">
        <v>3495</v>
      </c>
      <c r="J964" s="355" t="s">
        <v>3495</v>
      </c>
      <c r="K964" s="355" t="s">
        <v>3495</v>
      </c>
      <c r="L964" s="355" t="s">
        <v>3495</v>
      </c>
      <c r="M964" s="355" t="s">
        <v>3495</v>
      </c>
      <c r="N964" s="355" t="s">
        <v>3495</v>
      </c>
      <c r="O964" s="355" t="s">
        <v>3495</v>
      </c>
      <c r="P964" s="355" t="s">
        <v>3495</v>
      </c>
      <c r="Q964" s="355" t="s">
        <v>3496</v>
      </c>
      <c r="R964" s="355" t="s">
        <v>3496</v>
      </c>
      <c r="S964" s="355" t="s">
        <v>3496</v>
      </c>
      <c r="T964" s="266">
        <v>6.3</v>
      </c>
      <c r="U964" s="266" t="s">
        <v>3073</v>
      </c>
    </row>
    <row r="965" spans="1:21" x14ac:dyDescent="0.25">
      <c r="A965" s="49">
        <v>5150003259</v>
      </c>
      <c r="B965" s="49" t="s">
        <v>2999</v>
      </c>
      <c r="C965" s="49">
        <v>2318</v>
      </c>
      <c r="D965" s="49">
        <v>360</v>
      </c>
      <c r="E965" s="354" t="s">
        <v>3080</v>
      </c>
      <c r="F965" s="354" t="s">
        <v>3498</v>
      </c>
      <c r="G965" s="355" t="s">
        <v>3499</v>
      </c>
      <c r="H965" s="355" t="s">
        <v>3495</v>
      </c>
      <c r="I965" s="355" t="s">
        <v>3495</v>
      </c>
      <c r="J965" s="355" t="s">
        <v>3495</v>
      </c>
      <c r="K965" s="355" t="s">
        <v>3495</v>
      </c>
      <c r="L965" s="355" t="s">
        <v>3495</v>
      </c>
      <c r="M965" s="355" t="s">
        <v>3495</v>
      </c>
      <c r="N965" s="355" t="s">
        <v>3495</v>
      </c>
      <c r="O965" s="355" t="s">
        <v>3495</v>
      </c>
      <c r="P965" s="355" t="s">
        <v>3495</v>
      </c>
      <c r="Q965" s="355" t="s">
        <v>3496</v>
      </c>
      <c r="R965" s="355" t="s">
        <v>3496</v>
      </c>
      <c r="S965" s="355" t="s">
        <v>3496</v>
      </c>
      <c r="T965" s="266">
        <v>6.3</v>
      </c>
      <c r="U965" s="266" t="s">
        <v>3073</v>
      </c>
    </row>
    <row r="966" spans="1:21" x14ac:dyDescent="0.25">
      <c r="A966" s="49">
        <v>5150003313</v>
      </c>
      <c r="B966" s="49" t="s">
        <v>999</v>
      </c>
      <c r="C966" s="49">
        <v>0</v>
      </c>
      <c r="D966" s="49">
        <v>0</v>
      </c>
      <c r="E966" s="354" t="s">
        <v>3494</v>
      </c>
      <c r="F966" s="354" t="s">
        <v>3498</v>
      </c>
      <c r="G966" s="355" t="s">
        <v>3499</v>
      </c>
      <c r="H966" s="355" t="s">
        <v>3495</v>
      </c>
      <c r="I966" s="355" t="s">
        <v>3495</v>
      </c>
      <c r="J966" s="355" t="s">
        <v>3495</v>
      </c>
      <c r="K966" s="355" t="s">
        <v>3495</v>
      </c>
      <c r="L966" s="355" t="s">
        <v>3495</v>
      </c>
      <c r="M966" s="355" t="s">
        <v>3495</v>
      </c>
      <c r="N966" s="355" t="s">
        <v>3495</v>
      </c>
      <c r="O966" s="355" t="s">
        <v>3495</v>
      </c>
      <c r="P966" s="355" t="s">
        <v>3495</v>
      </c>
      <c r="Q966" s="355" t="s">
        <v>3496</v>
      </c>
      <c r="R966" s="355" t="s">
        <v>3496</v>
      </c>
      <c r="S966" s="355" t="s">
        <v>3496</v>
      </c>
      <c r="T966" s="266">
        <v>0</v>
      </c>
      <c r="U966" s="266" t="s">
        <v>3497</v>
      </c>
    </row>
    <row r="967" spans="1:21" x14ac:dyDescent="0.25">
      <c r="A967" s="49">
        <v>5150003315</v>
      </c>
      <c r="B967" s="49" t="s">
        <v>1000</v>
      </c>
      <c r="C967" s="49">
        <v>0</v>
      </c>
      <c r="D967" s="49">
        <v>0</v>
      </c>
      <c r="E967" s="354" t="s">
        <v>3494</v>
      </c>
      <c r="F967" s="354" t="s">
        <v>3498</v>
      </c>
      <c r="G967" s="355" t="s">
        <v>3499</v>
      </c>
      <c r="H967" s="355" t="s">
        <v>3495</v>
      </c>
      <c r="I967" s="355" t="s">
        <v>3495</v>
      </c>
      <c r="J967" s="355" t="s">
        <v>3495</v>
      </c>
      <c r="K967" s="355" t="s">
        <v>3495</v>
      </c>
      <c r="L967" s="355" t="s">
        <v>3495</v>
      </c>
      <c r="M967" s="355" t="s">
        <v>3495</v>
      </c>
      <c r="N967" s="355" t="s">
        <v>3495</v>
      </c>
      <c r="O967" s="355" t="s">
        <v>3495</v>
      </c>
      <c r="P967" s="355" t="s">
        <v>3495</v>
      </c>
      <c r="Q967" s="355" t="s">
        <v>3496</v>
      </c>
      <c r="R967" s="355" t="s">
        <v>3496</v>
      </c>
      <c r="S967" s="355" t="s">
        <v>3496</v>
      </c>
      <c r="T967" s="266">
        <v>0</v>
      </c>
      <c r="U967" s="266" t="s">
        <v>3497</v>
      </c>
    </row>
    <row r="968" spans="1:21" x14ac:dyDescent="0.25">
      <c r="A968" s="49">
        <v>5150003326</v>
      </c>
      <c r="B968" s="49" t="s">
        <v>3018</v>
      </c>
      <c r="C968" s="49">
        <v>1832</v>
      </c>
      <c r="D968" s="49">
        <v>90</v>
      </c>
      <c r="E968" s="354" t="s">
        <v>3494</v>
      </c>
      <c r="F968" s="354" t="s">
        <v>3498</v>
      </c>
      <c r="G968" s="355" t="s">
        <v>3499</v>
      </c>
      <c r="H968" s="355" t="s">
        <v>3495</v>
      </c>
      <c r="I968" s="355" t="s">
        <v>3495</v>
      </c>
      <c r="J968" s="355" t="s">
        <v>3495</v>
      </c>
      <c r="K968" s="355" t="s">
        <v>3495</v>
      </c>
      <c r="L968" s="355" t="s">
        <v>3495</v>
      </c>
      <c r="M968" s="355" t="s">
        <v>3495</v>
      </c>
      <c r="N968" s="355" t="s">
        <v>3495</v>
      </c>
      <c r="O968" s="355" t="s">
        <v>3495</v>
      </c>
      <c r="P968" s="355" t="s">
        <v>3495</v>
      </c>
      <c r="Q968" s="355" t="s">
        <v>3496</v>
      </c>
      <c r="R968" s="355" t="s">
        <v>3496</v>
      </c>
      <c r="S968" s="355" t="s">
        <v>3496</v>
      </c>
      <c r="T968" s="266">
        <v>19.8</v>
      </c>
      <c r="U968" s="266" t="s">
        <v>3073</v>
      </c>
    </row>
    <row r="969" spans="1:21" x14ac:dyDescent="0.25">
      <c r="A969" s="49">
        <v>5150003328</v>
      </c>
      <c r="B969" s="49" t="s">
        <v>1001</v>
      </c>
      <c r="C969" s="49">
        <v>0</v>
      </c>
      <c r="D969" s="49">
        <v>0</v>
      </c>
      <c r="E969" s="354" t="s">
        <v>3494</v>
      </c>
      <c r="F969" s="354" t="s">
        <v>3498</v>
      </c>
      <c r="G969" s="355" t="s">
        <v>3499</v>
      </c>
      <c r="H969" s="355" t="s">
        <v>3495</v>
      </c>
      <c r="I969" s="355" t="s">
        <v>3495</v>
      </c>
      <c r="J969" s="355" t="s">
        <v>3495</v>
      </c>
      <c r="K969" s="355" t="s">
        <v>3495</v>
      </c>
      <c r="L969" s="355" t="s">
        <v>3495</v>
      </c>
      <c r="M969" s="355" t="s">
        <v>3495</v>
      </c>
      <c r="N969" s="355" t="s">
        <v>3495</v>
      </c>
      <c r="O969" s="355" t="s">
        <v>3495</v>
      </c>
      <c r="P969" s="355" t="s">
        <v>3495</v>
      </c>
      <c r="Q969" s="355" t="s">
        <v>3496</v>
      </c>
      <c r="R969" s="355" t="s">
        <v>3496</v>
      </c>
      <c r="S969" s="355" t="s">
        <v>3496</v>
      </c>
      <c r="T969" s="266">
        <v>0</v>
      </c>
      <c r="U969" s="266" t="s">
        <v>3497</v>
      </c>
    </row>
    <row r="970" spans="1:21" x14ac:dyDescent="0.25">
      <c r="A970" s="49">
        <v>5150003353</v>
      </c>
      <c r="B970" s="49" t="s">
        <v>3014</v>
      </c>
      <c r="C970" s="49">
        <v>2462</v>
      </c>
      <c r="D970" s="49">
        <v>360</v>
      </c>
      <c r="E970" s="354" t="s">
        <v>3494</v>
      </c>
      <c r="F970" s="354" t="s">
        <v>3498</v>
      </c>
      <c r="G970" s="355" t="s">
        <v>3499</v>
      </c>
      <c r="H970" s="355" t="s">
        <v>3495</v>
      </c>
      <c r="I970" s="355" t="s">
        <v>3495</v>
      </c>
      <c r="J970" s="355" t="s">
        <v>3495</v>
      </c>
      <c r="K970" s="355" t="s">
        <v>3495</v>
      </c>
      <c r="L970" s="355" t="s">
        <v>3495</v>
      </c>
      <c r="M970" s="355" t="s">
        <v>3495</v>
      </c>
      <c r="N970" s="355" t="s">
        <v>3495</v>
      </c>
      <c r="O970" s="355" t="s">
        <v>3495</v>
      </c>
      <c r="P970" s="355" t="s">
        <v>3495</v>
      </c>
      <c r="Q970" s="355" t="s">
        <v>3496</v>
      </c>
      <c r="R970" s="355" t="s">
        <v>3496</v>
      </c>
      <c r="S970" s="355" t="s">
        <v>3496</v>
      </c>
      <c r="T970" s="266">
        <v>6.7</v>
      </c>
      <c r="U970" s="266" t="s">
        <v>3073</v>
      </c>
    </row>
    <row r="971" spans="1:21" x14ac:dyDescent="0.25">
      <c r="A971" s="49">
        <v>5150003354</v>
      </c>
      <c r="B971" s="49" t="s">
        <v>3013</v>
      </c>
      <c r="C971" s="49">
        <v>2462</v>
      </c>
      <c r="D971" s="49">
        <v>360</v>
      </c>
      <c r="E971" s="354" t="s">
        <v>3494</v>
      </c>
      <c r="F971" s="354" t="s">
        <v>3498</v>
      </c>
      <c r="G971" s="355" t="s">
        <v>3499</v>
      </c>
      <c r="H971" s="355" t="s">
        <v>3495</v>
      </c>
      <c r="I971" s="355" t="s">
        <v>3495</v>
      </c>
      <c r="J971" s="355" t="s">
        <v>3495</v>
      </c>
      <c r="K971" s="355" t="s">
        <v>3495</v>
      </c>
      <c r="L971" s="355" t="s">
        <v>3495</v>
      </c>
      <c r="M971" s="355" t="s">
        <v>3495</v>
      </c>
      <c r="N971" s="355" t="s">
        <v>3495</v>
      </c>
      <c r="O971" s="355" t="s">
        <v>3495</v>
      </c>
      <c r="P971" s="355" t="s">
        <v>3495</v>
      </c>
      <c r="Q971" s="355" t="s">
        <v>3496</v>
      </c>
      <c r="R971" s="355" t="s">
        <v>3496</v>
      </c>
      <c r="S971" s="355" t="s">
        <v>3496</v>
      </c>
      <c r="T971" s="266">
        <v>6.7</v>
      </c>
      <c r="U971" s="266" t="s">
        <v>3073</v>
      </c>
    </row>
    <row r="972" spans="1:21" x14ac:dyDescent="0.25">
      <c r="A972" s="49">
        <v>5150003355</v>
      </c>
      <c r="B972" s="49" t="s">
        <v>3008</v>
      </c>
      <c r="C972" s="49">
        <v>2462</v>
      </c>
      <c r="D972" s="49">
        <v>360</v>
      </c>
      <c r="E972" s="354" t="s">
        <v>3494</v>
      </c>
      <c r="F972" s="354" t="s">
        <v>3498</v>
      </c>
      <c r="G972" s="355" t="s">
        <v>3499</v>
      </c>
      <c r="H972" s="355" t="s">
        <v>3495</v>
      </c>
      <c r="I972" s="355" t="s">
        <v>3495</v>
      </c>
      <c r="J972" s="355" t="s">
        <v>3495</v>
      </c>
      <c r="K972" s="355" t="s">
        <v>3495</v>
      </c>
      <c r="L972" s="355" t="s">
        <v>3495</v>
      </c>
      <c r="M972" s="355" t="s">
        <v>3495</v>
      </c>
      <c r="N972" s="355" t="s">
        <v>3495</v>
      </c>
      <c r="O972" s="355" t="s">
        <v>3495</v>
      </c>
      <c r="P972" s="355" t="s">
        <v>3495</v>
      </c>
      <c r="Q972" s="355" t="s">
        <v>3496</v>
      </c>
      <c r="R972" s="355" t="s">
        <v>3496</v>
      </c>
      <c r="S972" s="355" t="s">
        <v>3496</v>
      </c>
      <c r="T972" s="266">
        <v>6.7</v>
      </c>
      <c r="U972" s="266" t="s">
        <v>3073</v>
      </c>
    </row>
    <row r="973" spans="1:21" x14ac:dyDescent="0.25">
      <c r="A973" s="49">
        <v>5150003356</v>
      </c>
      <c r="B973" s="49" t="s">
        <v>3009</v>
      </c>
      <c r="C973" s="49">
        <v>2462</v>
      </c>
      <c r="D973" s="49">
        <v>360</v>
      </c>
      <c r="E973" s="354" t="s">
        <v>3494</v>
      </c>
      <c r="F973" s="354" t="s">
        <v>3498</v>
      </c>
      <c r="G973" s="355" t="s">
        <v>3499</v>
      </c>
      <c r="H973" s="355" t="s">
        <v>3495</v>
      </c>
      <c r="I973" s="355" t="s">
        <v>3495</v>
      </c>
      <c r="J973" s="355" t="s">
        <v>3495</v>
      </c>
      <c r="K973" s="355" t="s">
        <v>3495</v>
      </c>
      <c r="L973" s="355" t="s">
        <v>3495</v>
      </c>
      <c r="M973" s="355" t="s">
        <v>3495</v>
      </c>
      <c r="N973" s="355" t="s">
        <v>3495</v>
      </c>
      <c r="O973" s="355" t="s">
        <v>3495</v>
      </c>
      <c r="P973" s="355" t="s">
        <v>3495</v>
      </c>
      <c r="Q973" s="355" t="s">
        <v>3496</v>
      </c>
      <c r="R973" s="355" t="s">
        <v>3496</v>
      </c>
      <c r="S973" s="355" t="s">
        <v>3496</v>
      </c>
      <c r="T973" s="266">
        <v>6.7</v>
      </c>
      <c r="U973" s="266" t="s">
        <v>3073</v>
      </c>
    </row>
    <row r="974" spans="1:21" x14ac:dyDescent="0.25">
      <c r="A974" s="49">
        <v>5150003357</v>
      </c>
      <c r="B974" s="49" t="s">
        <v>3010</v>
      </c>
      <c r="C974" s="49">
        <v>2462</v>
      </c>
      <c r="D974" s="49">
        <v>360</v>
      </c>
      <c r="E974" s="354" t="s">
        <v>3494</v>
      </c>
      <c r="F974" s="354" t="s">
        <v>3498</v>
      </c>
      <c r="G974" s="355" t="s">
        <v>3499</v>
      </c>
      <c r="H974" s="355" t="s">
        <v>3495</v>
      </c>
      <c r="I974" s="355" t="s">
        <v>3495</v>
      </c>
      <c r="J974" s="355" t="s">
        <v>3495</v>
      </c>
      <c r="K974" s="355" t="s">
        <v>3495</v>
      </c>
      <c r="L974" s="355" t="s">
        <v>3495</v>
      </c>
      <c r="M974" s="355" t="s">
        <v>3495</v>
      </c>
      <c r="N974" s="355" t="s">
        <v>3495</v>
      </c>
      <c r="O974" s="355" t="s">
        <v>3495</v>
      </c>
      <c r="P974" s="355" t="s">
        <v>3495</v>
      </c>
      <c r="Q974" s="355" t="s">
        <v>3496</v>
      </c>
      <c r="R974" s="355" t="s">
        <v>3496</v>
      </c>
      <c r="S974" s="355" t="s">
        <v>3496</v>
      </c>
      <c r="T974" s="266">
        <v>6.7</v>
      </c>
      <c r="U974" s="266" t="s">
        <v>3073</v>
      </c>
    </row>
    <row r="975" spans="1:21" x14ac:dyDescent="0.25">
      <c r="A975" s="49">
        <v>5150003362</v>
      </c>
      <c r="B975" s="49" t="s">
        <v>3011</v>
      </c>
      <c r="C975" s="49">
        <v>2462</v>
      </c>
      <c r="D975" s="49">
        <v>360</v>
      </c>
      <c r="E975" s="354" t="s">
        <v>3494</v>
      </c>
      <c r="F975" s="354" t="s">
        <v>3498</v>
      </c>
      <c r="G975" s="355" t="s">
        <v>3499</v>
      </c>
      <c r="H975" s="355" t="s">
        <v>3495</v>
      </c>
      <c r="I975" s="355" t="s">
        <v>3495</v>
      </c>
      <c r="J975" s="355" t="s">
        <v>3495</v>
      </c>
      <c r="K975" s="355" t="s">
        <v>3495</v>
      </c>
      <c r="L975" s="355" t="s">
        <v>3495</v>
      </c>
      <c r="M975" s="355" t="s">
        <v>3495</v>
      </c>
      <c r="N975" s="355" t="s">
        <v>3495</v>
      </c>
      <c r="O975" s="355" t="s">
        <v>3495</v>
      </c>
      <c r="P975" s="355" t="s">
        <v>3495</v>
      </c>
      <c r="Q975" s="355" t="s">
        <v>3496</v>
      </c>
      <c r="R975" s="355" t="s">
        <v>3496</v>
      </c>
      <c r="S975" s="355" t="s">
        <v>3496</v>
      </c>
      <c r="T975" s="266">
        <v>6.7</v>
      </c>
      <c r="U975" s="266" t="s">
        <v>3073</v>
      </c>
    </row>
    <row r="976" spans="1:21" x14ac:dyDescent="0.25">
      <c r="A976" s="49">
        <v>5150003363</v>
      </c>
      <c r="B976" s="49" t="s">
        <v>3012</v>
      </c>
      <c r="C976" s="49">
        <v>2462</v>
      </c>
      <c r="D976" s="49">
        <v>360</v>
      </c>
      <c r="E976" s="354" t="s">
        <v>3494</v>
      </c>
      <c r="F976" s="354" t="s">
        <v>3498</v>
      </c>
      <c r="G976" s="355" t="s">
        <v>3499</v>
      </c>
      <c r="H976" s="355" t="s">
        <v>3495</v>
      </c>
      <c r="I976" s="355" t="s">
        <v>3495</v>
      </c>
      <c r="J976" s="355" t="s">
        <v>3495</v>
      </c>
      <c r="K976" s="355" t="s">
        <v>3495</v>
      </c>
      <c r="L976" s="355" t="s">
        <v>3495</v>
      </c>
      <c r="M976" s="355" t="s">
        <v>3495</v>
      </c>
      <c r="N976" s="355" t="s">
        <v>3495</v>
      </c>
      <c r="O976" s="355" t="s">
        <v>3495</v>
      </c>
      <c r="P976" s="355" t="s">
        <v>3495</v>
      </c>
      <c r="Q976" s="355" t="s">
        <v>3496</v>
      </c>
      <c r="R976" s="355" t="s">
        <v>3496</v>
      </c>
      <c r="S976" s="355" t="s">
        <v>3496</v>
      </c>
      <c r="T976" s="266">
        <v>6.7</v>
      </c>
      <c r="U976" s="266" t="s">
        <v>3073</v>
      </c>
    </row>
    <row r="977" spans="1:21" x14ac:dyDescent="0.25">
      <c r="A977" s="49">
        <v>5150003364</v>
      </c>
      <c r="B977" s="49" t="s">
        <v>3015</v>
      </c>
      <c r="C977" s="49">
        <v>2462</v>
      </c>
      <c r="D977" s="49">
        <v>360</v>
      </c>
      <c r="E977" s="354" t="s">
        <v>3494</v>
      </c>
      <c r="F977" s="354" t="s">
        <v>3498</v>
      </c>
      <c r="G977" s="355" t="s">
        <v>3499</v>
      </c>
      <c r="H977" s="355" t="s">
        <v>3495</v>
      </c>
      <c r="I977" s="355" t="s">
        <v>3495</v>
      </c>
      <c r="J977" s="355" t="s">
        <v>3495</v>
      </c>
      <c r="K977" s="355" t="s">
        <v>3495</v>
      </c>
      <c r="L977" s="355" t="s">
        <v>3495</v>
      </c>
      <c r="M977" s="355" t="s">
        <v>3495</v>
      </c>
      <c r="N977" s="355" t="s">
        <v>3495</v>
      </c>
      <c r="O977" s="355" t="s">
        <v>3495</v>
      </c>
      <c r="P977" s="355" t="s">
        <v>3495</v>
      </c>
      <c r="Q977" s="355" t="s">
        <v>3496</v>
      </c>
      <c r="R977" s="355" t="s">
        <v>3496</v>
      </c>
      <c r="S977" s="355" t="s">
        <v>3496</v>
      </c>
      <c r="T977" s="266">
        <v>6.7</v>
      </c>
      <c r="U977" s="266" t="s">
        <v>3073</v>
      </c>
    </row>
    <row r="978" spans="1:21" x14ac:dyDescent="0.25">
      <c r="A978" s="49">
        <v>5150003365</v>
      </c>
      <c r="B978" s="49" t="s">
        <v>3016</v>
      </c>
      <c r="C978" s="49">
        <v>2462</v>
      </c>
      <c r="D978" s="49">
        <v>360</v>
      </c>
      <c r="E978" s="354" t="s">
        <v>3494</v>
      </c>
      <c r="F978" s="354" t="s">
        <v>3498</v>
      </c>
      <c r="G978" s="355" t="s">
        <v>3499</v>
      </c>
      <c r="H978" s="355" t="s">
        <v>3495</v>
      </c>
      <c r="I978" s="355" t="s">
        <v>3495</v>
      </c>
      <c r="J978" s="355" t="s">
        <v>3495</v>
      </c>
      <c r="K978" s="355" t="s">
        <v>3495</v>
      </c>
      <c r="L978" s="355" t="s">
        <v>3495</v>
      </c>
      <c r="M978" s="355" t="s">
        <v>3495</v>
      </c>
      <c r="N978" s="355" t="s">
        <v>3495</v>
      </c>
      <c r="O978" s="355" t="s">
        <v>3495</v>
      </c>
      <c r="P978" s="355" t="s">
        <v>3495</v>
      </c>
      <c r="Q978" s="355" t="s">
        <v>3496</v>
      </c>
      <c r="R978" s="355" t="s">
        <v>3496</v>
      </c>
      <c r="S978" s="355" t="s">
        <v>3496</v>
      </c>
      <c r="T978" s="266">
        <v>6.7</v>
      </c>
      <c r="U978" s="266" t="s">
        <v>3073</v>
      </c>
    </row>
    <row r="979" spans="1:21" x14ac:dyDescent="0.25">
      <c r="A979" s="49">
        <v>5150003366</v>
      </c>
      <c r="B979" s="49" t="s">
        <v>3124</v>
      </c>
      <c r="C979" s="49">
        <v>2462</v>
      </c>
      <c r="D979" s="49">
        <v>360</v>
      </c>
      <c r="E979" s="354" t="s">
        <v>3494</v>
      </c>
      <c r="F979" s="354" t="s">
        <v>3498</v>
      </c>
      <c r="G979" s="355" t="s">
        <v>3499</v>
      </c>
      <c r="H979" s="355" t="s">
        <v>3495</v>
      </c>
      <c r="I979" s="355" t="s">
        <v>3495</v>
      </c>
      <c r="J979" s="355" t="s">
        <v>3495</v>
      </c>
      <c r="K979" s="355" t="s">
        <v>3495</v>
      </c>
      <c r="L979" s="355" t="s">
        <v>3495</v>
      </c>
      <c r="M979" s="355" t="s">
        <v>3495</v>
      </c>
      <c r="N979" s="355" t="s">
        <v>3495</v>
      </c>
      <c r="O979" s="355" t="s">
        <v>3495</v>
      </c>
      <c r="P979" s="355" t="s">
        <v>3495</v>
      </c>
      <c r="Q979" s="355" t="s">
        <v>3496</v>
      </c>
      <c r="R979" s="355" t="s">
        <v>3496</v>
      </c>
      <c r="S979" s="355" t="s">
        <v>3496</v>
      </c>
      <c r="T979" s="266">
        <v>6.7</v>
      </c>
      <c r="U979" s="266" t="s">
        <v>3073</v>
      </c>
    </row>
    <row r="980" spans="1:21" x14ac:dyDescent="0.25">
      <c r="A980" s="49">
        <v>5150003367</v>
      </c>
      <c r="B980" s="49" t="s">
        <v>3125</v>
      </c>
      <c r="C980" s="49">
        <v>2462</v>
      </c>
      <c r="D980" s="49">
        <v>360</v>
      </c>
      <c r="E980" s="354" t="s">
        <v>3494</v>
      </c>
      <c r="F980" s="354" t="s">
        <v>3498</v>
      </c>
      <c r="G980" s="355" t="s">
        <v>3499</v>
      </c>
      <c r="H980" s="355" t="s">
        <v>3495</v>
      </c>
      <c r="I980" s="355" t="s">
        <v>3495</v>
      </c>
      <c r="J980" s="355" t="s">
        <v>3495</v>
      </c>
      <c r="K980" s="355" t="s">
        <v>3495</v>
      </c>
      <c r="L980" s="355" t="s">
        <v>3495</v>
      </c>
      <c r="M980" s="355" t="s">
        <v>3495</v>
      </c>
      <c r="N980" s="355" t="s">
        <v>3495</v>
      </c>
      <c r="O980" s="355" t="s">
        <v>3495</v>
      </c>
      <c r="P980" s="355" t="s">
        <v>3495</v>
      </c>
      <c r="Q980" s="355" t="s">
        <v>3496</v>
      </c>
      <c r="R980" s="355" t="s">
        <v>3496</v>
      </c>
      <c r="S980" s="355" t="s">
        <v>3496</v>
      </c>
      <c r="T980" s="266">
        <v>6.7</v>
      </c>
      <c r="U980" s="266" t="s">
        <v>3073</v>
      </c>
    </row>
    <row r="981" spans="1:21" x14ac:dyDescent="0.25">
      <c r="A981" s="49">
        <v>5150003368</v>
      </c>
      <c r="B981" s="49" t="s">
        <v>3126</v>
      </c>
      <c r="C981" s="49">
        <v>2462</v>
      </c>
      <c r="D981" s="49">
        <v>360</v>
      </c>
      <c r="E981" s="354" t="s">
        <v>3494</v>
      </c>
      <c r="F981" s="354" t="s">
        <v>3498</v>
      </c>
      <c r="G981" s="355" t="s">
        <v>3499</v>
      </c>
      <c r="H981" s="355" t="s">
        <v>3495</v>
      </c>
      <c r="I981" s="355" t="s">
        <v>3495</v>
      </c>
      <c r="J981" s="355" t="s">
        <v>3495</v>
      </c>
      <c r="K981" s="355" t="s">
        <v>3495</v>
      </c>
      <c r="L981" s="355" t="s">
        <v>3495</v>
      </c>
      <c r="M981" s="355" t="s">
        <v>3495</v>
      </c>
      <c r="N981" s="355" t="s">
        <v>3495</v>
      </c>
      <c r="O981" s="355" t="s">
        <v>3495</v>
      </c>
      <c r="P981" s="355" t="s">
        <v>3495</v>
      </c>
      <c r="Q981" s="355" t="s">
        <v>3496</v>
      </c>
      <c r="R981" s="355" t="s">
        <v>3496</v>
      </c>
      <c r="S981" s="355" t="s">
        <v>3496</v>
      </c>
      <c r="T981" s="266">
        <v>6.7</v>
      </c>
      <c r="U981" s="266" t="s">
        <v>3073</v>
      </c>
    </row>
    <row r="982" spans="1:21" x14ac:dyDescent="0.25">
      <c r="A982" s="49">
        <v>5150003376</v>
      </c>
      <c r="B982" s="49" t="s">
        <v>1002</v>
      </c>
      <c r="C982" s="49">
        <v>0</v>
      </c>
      <c r="D982" s="49">
        <v>0</v>
      </c>
      <c r="E982" s="354" t="s">
        <v>3494</v>
      </c>
      <c r="F982" s="354" t="s">
        <v>3498</v>
      </c>
      <c r="G982" s="355" t="s">
        <v>3499</v>
      </c>
      <c r="H982" s="355" t="s">
        <v>3495</v>
      </c>
      <c r="I982" s="355" t="s">
        <v>3495</v>
      </c>
      <c r="J982" s="355" t="s">
        <v>3495</v>
      </c>
      <c r="K982" s="355" t="s">
        <v>3495</v>
      </c>
      <c r="L982" s="355" t="s">
        <v>3495</v>
      </c>
      <c r="M982" s="355" t="s">
        <v>3495</v>
      </c>
      <c r="N982" s="355" t="s">
        <v>3495</v>
      </c>
      <c r="O982" s="355" t="s">
        <v>3495</v>
      </c>
      <c r="P982" s="355" t="s">
        <v>3495</v>
      </c>
      <c r="Q982" s="355" t="s">
        <v>3496</v>
      </c>
      <c r="R982" s="355" t="s">
        <v>3496</v>
      </c>
      <c r="S982" s="355" t="s">
        <v>3496</v>
      </c>
      <c r="T982" s="266">
        <v>0</v>
      </c>
      <c r="U982" s="266" t="s">
        <v>3497</v>
      </c>
    </row>
    <row r="983" spans="1:21" x14ac:dyDescent="0.25">
      <c r="A983" s="49">
        <v>5150003377</v>
      </c>
      <c r="B983" s="49" t="s">
        <v>1003</v>
      </c>
      <c r="C983" s="49">
        <v>0</v>
      </c>
      <c r="D983" s="49">
        <v>0</v>
      </c>
      <c r="E983" s="354" t="s">
        <v>3494</v>
      </c>
      <c r="F983" s="354" t="s">
        <v>3498</v>
      </c>
      <c r="G983" s="355" t="s">
        <v>3499</v>
      </c>
      <c r="H983" s="355" t="s">
        <v>3495</v>
      </c>
      <c r="I983" s="355" t="s">
        <v>3495</v>
      </c>
      <c r="J983" s="355" t="s">
        <v>3495</v>
      </c>
      <c r="K983" s="355" t="s">
        <v>3495</v>
      </c>
      <c r="L983" s="355" t="s">
        <v>3495</v>
      </c>
      <c r="M983" s="355" t="s">
        <v>3495</v>
      </c>
      <c r="N983" s="355" t="s">
        <v>3495</v>
      </c>
      <c r="O983" s="355" t="s">
        <v>3495</v>
      </c>
      <c r="P983" s="355" t="s">
        <v>3495</v>
      </c>
      <c r="Q983" s="355" t="s">
        <v>3496</v>
      </c>
      <c r="R983" s="355" t="s">
        <v>3496</v>
      </c>
      <c r="S983" s="355" t="s">
        <v>3496</v>
      </c>
      <c r="T983" s="266">
        <v>0</v>
      </c>
      <c r="U983" s="266" t="s">
        <v>3497</v>
      </c>
    </row>
    <row r="984" spans="1:21" x14ac:dyDescent="0.25">
      <c r="A984" s="49">
        <v>5150003388</v>
      </c>
      <c r="B984" s="49" t="s">
        <v>1004</v>
      </c>
      <c r="C984" s="49">
        <v>0</v>
      </c>
      <c r="D984" s="49">
        <v>0</v>
      </c>
      <c r="E984" s="354" t="s">
        <v>3494</v>
      </c>
      <c r="F984" s="354" t="s">
        <v>3498</v>
      </c>
      <c r="G984" s="355" t="s">
        <v>3499</v>
      </c>
      <c r="H984" s="355" t="s">
        <v>3495</v>
      </c>
      <c r="I984" s="355" t="s">
        <v>3495</v>
      </c>
      <c r="J984" s="355" t="s">
        <v>3495</v>
      </c>
      <c r="K984" s="355" t="s">
        <v>3495</v>
      </c>
      <c r="L984" s="355" t="s">
        <v>3495</v>
      </c>
      <c r="M984" s="355" t="s">
        <v>3495</v>
      </c>
      <c r="N984" s="355" t="s">
        <v>3495</v>
      </c>
      <c r="O984" s="355" t="s">
        <v>3495</v>
      </c>
      <c r="P984" s="355" t="s">
        <v>3495</v>
      </c>
      <c r="Q984" s="355" t="s">
        <v>3496</v>
      </c>
      <c r="R984" s="355" t="s">
        <v>3496</v>
      </c>
      <c r="S984" s="355" t="s">
        <v>3496</v>
      </c>
      <c r="T984" s="266">
        <v>0</v>
      </c>
      <c r="U984" s="266" t="s">
        <v>3497</v>
      </c>
    </row>
    <row r="985" spans="1:21" x14ac:dyDescent="0.25">
      <c r="A985" s="49">
        <v>5150003501</v>
      </c>
      <c r="B985" s="49" t="s">
        <v>1005</v>
      </c>
      <c r="C985" s="49">
        <v>2347</v>
      </c>
      <c r="D985" s="49">
        <v>42</v>
      </c>
      <c r="E985" s="354" t="s">
        <v>3494</v>
      </c>
      <c r="F985" s="354" t="s">
        <v>3498</v>
      </c>
      <c r="G985" s="355" t="s">
        <v>3499</v>
      </c>
      <c r="H985" s="355" t="s">
        <v>3495</v>
      </c>
      <c r="I985" s="355" t="s">
        <v>3495</v>
      </c>
      <c r="J985" s="355" t="s">
        <v>3495</v>
      </c>
      <c r="K985" s="355" t="s">
        <v>3495</v>
      </c>
      <c r="L985" s="355" t="s">
        <v>3495</v>
      </c>
      <c r="M985" s="355" t="s">
        <v>3495</v>
      </c>
      <c r="N985" s="355" t="s">
        <v>3495</v>
      </c>
      <c r="O985" s="355" t="s">
        <v>3495</v>
      </c>
      <c r="P985" s="355" t="s">
        <v>3495</v>
      </c>
      <c r="Q985" s="355" t="s">
        <v>3496</v>
      </c>
      <c r="R985" s="355" t="s">
        <v>3496</v>
      </c>
      <c r="S985" s="355" t="s">
        <v>3496</v>
      </c>
      <c r="T985" s="266">
        <v>52.2</v>
      </c>
      <c r="U985" s="266" t="s">
        <v>3074</v>
      </c>
    </row>
    <row r="986" spans="1:21" x14ac:dyDescent="0.25">
      <c r="A986" s="49">
        <v>5150003502</v>
      </c>
      <c r="B986" s="49" t="s">
        <v>1006</v>
      </c>
      <c r="C986" s="49">
        <v>2347</v>
      </c>
      <c r="D986" s="49">
        <v>42</v>
      </c>
      <c r="E986" s="354" t="s">
        <v>3494</v>
      </c>
      <c r="F986" s="354" t="s">
        <v>3498</v>
      </c>
      <c r="G986" s="355" t="s">
        <v>3499</v>
      </c>
      <c r="H986" s="355" t="s">
        <v>3495</v>
      </c>
      <c r="I986" s="355" t="s">
        <v>3495</v>
      </c>
      <c r="J986" s="355" t="s">
        <v>3495</v>
      </c>
      <c r="K986" s="355" t="s">
        <v>3495</v>
      </c>
      <c r="L986" s="355" t="s">
        <v>3495</v>
      </c>
      <c r="M986" s="355" t="s">
        <v>3495</v>
      </c>
      <c r="N986" s="355" t="s">
        <v>3495</v>
      </c>
      <c r="O986" s="355" t="s">
        <v>3495</v>
      </c>
      <c r="P986" s="355" t="s">
        <v>3495</v>
      </c>
      <c r="Q986" s="355" t="s">
        <v>3496</v>
      </c>
      <c r="R986" s="355" t="s">
        <v>3496</v>
      </c>
      <c r="S986" s="355" t="s">
        <v>3496</v>
      </c>
      <c r="T986" s="266">
        <v>52.2</v>
      </c>
      <c r="U986" s="266" t="s">
        <v>3074</v>
      </c>
    </row>
    <row r="987" spans="1:21" x14ac:dyDescent="0.25">
      <c r="A987" s="49">
        <v>5150003503</v>
      </c>
      <c r="B987" s="49" t="s">
        <v>1007</v>
      </c>
      <c r="C987" s="49">
        <v>2347</v>
      </c>
      <c r="D987" s="49">
        <v>42</v>
      </c>
      <c r="E987" s="354" t="s">
        <v>3494</v>
      </c>
      <c r="F987" s="354" t="s">
        <v>3498</v>
      </c>
      <c r="G987" s="355" t="s">
        <v>3499</v>
      </c>
      <c r="H987" s="355" t="s">
        <v>3495</v>
      </c>
      <c r="I987" s="355" t="s">
        <v>3495</v>
      </c>
      <c r="J987" s="355" t="s">
        <v>3495</v>
      </c>
      <c r="K987" s="355" t="s">
        <v>3495</v>
      </c>
      <c r="L987" s="355" t="s">
        <v>3495</v>
      </c>
      <c r="M987" s="355" t="s">
        <v>3495</v>
      </c>
      <c r="N987" s="355" t="s">
        <v>3495</v>
      </c>
      <c r="O987" s="355" t="s">
        <v>3495</v>
      </c>
      <c r="P987" s="355" t="s">
        <v>3495</v>
      </c>
      <c r="Q987" s="355" t="s">
        <v>3496</v>
      </c>
      <c r="R987" s="355" t="s">
        <v>3496</v>
      </c>
      <c r="S987" s="355" t="s">
        <v>3496</v>
      </c>
      <c r="T987" s="266">
        <v>52.2</v>
      </c>
      <c r="U987" s="266" t="s">
        <v>3074</v>
      </c>
    </row>
    <row r="988" spans="1:21" x14ac:dyDescent="0.25">
      <c r="A988" s="49">
        <v>5150003505</v>
      </c>
      <c r="B988" s="49" t="s">
        <v>1008</v>
      </c>
      <c r="C988" s="49">
        <v>2347</v>
      </c>
      <c r="D988" s="49">
        <v>42</v>
      </c>
      <c r="E988" s="354" t="s">
        <v>3494</v>
      </c>
      <c r="F988" s="354" t="s">
        <v>3498</v>
      </c>
      <c r="G988" s="355" t="s">
        <v>3499</v>
      </c>
      <c r="H988" s="355" t="s">
        <v>3495</v>
      </c>
      <c r="I988" s="355" t="s">
        <v>3495</v>
      </c>
      <c r="J988" s="355" t="s">
        <v>3495</v>
      </c>
      <c r="K988" s="355" t="s">
        <v>3495</v>
      </c>
      <c r="L988" s="355" t="s">
        <v>3495</v>
      </c>
      <c r="M988" s="355" t="s">
        <v>3495</v>
      </c>
      <c r="N988" s="355" t="s">
        <v>3495</v>
      </c>
      <c r="O988" s="355" t="s">
        <v>3495</v>
      </c>
      <c r="P988" s="355" t="s">
        <v>3495</v>
      </c>
      <c r="Q988" s="355" t="s">
        <v>3496</v>
      </c>
      <c r="R988" s="355" t="s">
        <v>3496</v>
      </c>
      <c r="S988" s="355" t="s">
        <v>3496</v>
      </c>
      <c r="T988" s="266">
        <v>52.2</v>
      </c>
      <c r="U988" s="266" t="s">
        <v>3074</v>
      </c>
    </row>
    <row r="989" spans="1:21" x14ac:dyDescent="0.25">
      <c r="A989" s="49">
        <v>5150003511</v>
      </c>
      <c r="B989" s="49" t="s">
        <v>1009</v>
      </c>
      <c r="C989" s="49">
        <v>2362.4</v>
      </c>
      <c r="D989" s="49">
        <v>42</v>
      </c>
      <c r="E989" s="354" t="s">
        <v>3494</v>
      </c>
      <c r="F989" s="354" t="s">
        <v>3498</v>
      </c>
      <c r="G989" s="355" t="s">
        <v>3499</v>
      </c>
      <c r="H989" s="355" t="s">
        <v>3495</v>
      </c>
      <c r="I989" s="355" t="s">
        <v>3495</v>
      </c>
      <c r="J989" s="355" t="s">
        <v>3495</v>
      </c>
      <c r="K989" s="355" t="s">
        <v>3495</v>
      </c>
      <c r="L989" s="355" t="s">
        <v>3495</v>
      </c>
      <c r="M989" s="355" t="s">
        <v>3495</v>
      </c>
      <c r="N989" s="355" t="s">
        <v>3495</v>
      </c>
      <c r="O989" s="355" t="s">
        <v>3495</v>
      </c>
      <c r="P989" s="355" t="s">
        <v>3495</v>
      </c>
      <c r="Q989" s="355" t="s">
        <v>3496</v>
      </c>
      <c r="R989" s="355" t="s">
        <v>3496</v>
      </c>
      <c r="S989" s="355" t="s">
        <v>3496</v>
      </c>
      <c r="T989" s="266">
        <v>54.7</v>
      </c>
      <c r="U989" s="266" t="s">
        <v>3074</v>
      </c>
    </row>
    <row r="990" spans="1:21" x14ac:dyDescent="0.25">
      <c r="A990" s="49">
        <v>5150003535</v>
      </c>
      <c r="B990" s="49" t="s">
        <v>1010</v>
      </c>
      <c r="C990" s="49">
        <v>2278.4</v>
      </c>
      <c r="D990" s="49">
        <v>42</v>
      </c>
      <c r="E990" s="354" t="s">
        <v>3494</v>
      </c>
      <c r="F990" s="354" t="s">
        <v>3498</v>
      </c>
      <c r="G990" s="355" t="s">
        <v>3499</v>
      </c>
      <c r="H990" s="355" t="s">
        <v>3495</v>
      </c>
      <c r="I990" s="355" t="s">
        <v>3495</v>
      </c>
      <c r="J990" s="355" t="s">
        <v>3495</v>
      </c>
      <c r="K990" s="355" t="s">
        <v>3495</v>
      </c>
      <c r="L990" s="355" t="s">
        <v>3495</v>
      </c>
      <c r="M990" s="355" t="s">
        <v>3495</v>
      </c>
      <c r="N990" s="355" t="s">
        <v>3495</v>
      </c>
      <c r="O990" s="355" t="s">
        <v>3495</v>
      </c>
      <c r="P990" s="355" t="s">
        <v>3495</v>
      </c>
      <c r="Q990" s="355" t="s">
        <v>3496</v>
      </c>
      <c r="R990" s="355" t="s">
        <v>3496</v>
      </c>
      <c r="S990" s="355" t="s">
        <v>3496</v>
      </c>
      <c r="T990" s="266">
        <v>52.2</v>
      </c>
      <c r="U990" s="266" t="s">
        <v>3074</v>
      </c>
    </row>
    <row r="991" spans="1:21" x14ac:dyDescent="0.25">
      <c r="A991" s="49">
        <v>5150003559</v>
      </c>
      <c r="B991" s="49" t="s">
        <v>1011</v>
      </c>
      <c r="C991" s="49">
        <v>2077.8000000000002</v>
      </c>
      <c r="D991" s="49">
        <v>136</v>
      </c>
      <c r="E991" s="354" t="s">
        <v>3494</v>
      </c>
      <c r="F991" s="354" t="s">
        <v>3498</v>
      </c>
      <c r="G991" s="355" t="s">
        <v>3499</v>
      </c>
      <c r="H991" s="355" t="s">
        <v>3495</v>
      </c>
      <c r="I991" s="355" t="s">
        <v>3495</v>
      </c>
      <c r="J991" s="355" t="s">
        <v>3495</v>
      </c>
      <c r="K991" s="355" t="s">
        <v>3495</v>
      </c>
      <c r="L991" s="355" t="s">
        <v>3495</v>
      </c>
      <c r="M991" s="355" t="s">
        <v>3495</v>
      </c>
      <c r="N991" s="355" t="s">
        <v>3495</v>
      </c>
      <c r="O991" s="355" t="s">
        <v>3495</v>
      </c>
      <c r="P991" s="355" t="s">
        <v>3495</v>
      </c>
      <c r="Q991" s="355" t="s">
        <v>3496</v>
      </c>
      <c r="R991" s="355" t="s">
        <v>3496</v>
      </c>
      <c r="S991" s="355" t="s">
        <v>3496</v>
      </c>
      <c r="T991" s="266">
        <v>14.8</v>
      </c>
      <c r="U991" s="266" t="s">
        <v>3074</v>
      </c>
    </row>
    <row r="992" spans="1:21" x14ac:dyDescent="0.25">
      <c r="A992" s="49">
        <v>5150003560</v>
      </c>
      <c r="B992" s="49" t="s">
        <v>1012</v>
      </c>
      <c r="C992" s="49">
        <v>2016</v>
      </c>
      <c r="D992" s="49">
        <v>119</v>
      </c>
      <c r="E992" s="354" t="s">
        <v>3494</v>
      </c>
      <c r="F992" s="354" t="s">
        <v>3498</v>
      </c>
      <c r="G992" s="355" t="s">
        <v>3499</v>
      </c>
      <c r="H992" s="355" t="s">
        <v>3495</v>
      </c>
      <c r="I992" s="355" t="s">
        <v>3495</v>
      </c>
      <c r="J992" s="355" t="s">
        <v>3495</v>
      </c>
      <c r="K992" s="355" t="s">
        <v>3495</v>
      </c>
      <c r="L992" s="355" t="s">
        <v>3495</v>
      </c>
      <c r="M992" s="355" t="s">
        <v>3495</v>
      </c>
      <c r="N992" s="355" t="s">
        <v>3495</v>
      </c>
      <c r="O992" s="355" t="s">
        <v>3495</v>
      </c>
      <c r="P992" s="355" t="s">
        <v>3495</v>
      </c>
      <c r="Q992" s="355" t="s">
        <v>3496</v>
      </c>
      <c r="R992" s="355" t="s">
        <v>3496</v>
      </c>
      <c r="S992" s="355" t="s">
        <v>3496</v>
      </c>
      <c r="T992" s="266">
        <v>16.399999999999999</v>
      </c>
      <c r="U992" s="266" t="s">
        <v>3131</v>
      </c>
    </row>
    <row r="993" spans="1:21" x14ac:dyDescent="0.25">
      <c r="A993" s="49">
        <v>5150003561</v>
      </c>
      <c r="B993" s="49" t="s">
        <v>1013</v>
      </c>
      <c r="C993" s="49">
        <v>1996.2</v>
      </c>
      <c r="D993" s="49">
        <v>136</v>
      </c>
      <c r="E993" s="354" t="s">
        <v>3494</v>
      </c>
      <c r="F993" s="354" t="s">
        <v>3498</v>
      </c>
      <c r="G993" s="355" t="s">
        <v>3499</v>
      </c>
      <c r="H993" s="355" t="s">
        <v>3495</v>
      </c>
      <c r="I993" s="355" t="s">
        <v>3495</v>
      </c>
      <c r="J993" s="355" t="s">
        <v>3495</v>
      </c>
      <c r="K993" s="355" t="s">
        <v>3495</v>
      </c>
      <c r="L993" s="355" t="s">
        <v>3495</v>
      </c>
      <c r="M993" s="355" t="s">
        <v>3495</v>
      </c>
      <c r="N993" s="355" t="s">
        <v>3495</v>
      </c>
      <c r="O993" s="355" t="s">
        <v>3495</v>
      </c>
      <c r="P993" s="355" t="s">
        <v>3495</v>
      </c>
      <c r="Q993" s="355" t="s">
        <v>3496</v>
      </c>
      <c r="R993" s="355" t="s">
        <v>3496</v>
      </c>
      <c r="S993" s="355" t="s">
        <v>3496</v>
      </c>
      <c r="T993" s="266">
        <v>14.2</v>
      </c>
      <c r="U993" s="266" t="s">
        <v>3074</v>
      </c>
    </row>
    <row r="994" spans="1:21" x14ac:dyDescent="0.25">
      <c r="A994" s="49">
        <v>5150003562</v>
      </c>
      <c r="B994" s="49" t="s">
        <v>1014</v>
      </c>
      <c r="C994" s="49">
        <v>1996.2</v>
      </c>
      <c r="D994" s="49">
        <v>136</v>
      </c>
      <c r="E994" s="354" t="s">
        <v>3494</v>
      </c>
      <c r="F994" s="354" t="s">
        <v>3498</v>
      </c>
      <c r="G994" s="355" t="s">
        <v>3499</v>
      </c>
      <c r="H994" s="355" t="s">
        <v>3495</v>
      </c>
      <c r="I994" s="355" t="s">
        <v>3495</v>
      </c>
      <c r="J994" s="355" t="s">
        <v>3495</v>
      </c>
      <c r="K994" s="355" t="s">
        <v>3495</v>
      </c>
      <c r="L994" s="355" t="s">
        <v>3495</v>
      </c>
      <c r="M994" s="355" t="s">
        <v>3495</v>
      </c>
      <c r="N994" s="355" t="s">
        <v>3495</v>
      </c>
      <c r="O994" s="355" t="s">
        <v>3495</v>
      </c>
      <c r="P994" s="355" t="s">
        <v>3495</v>
      </c>
      <c r="Q994" s="355" t="s">
        <v>3496</v>
      </c>
      <c r="R994" s="355" t="s">
        <v>3496</v>
      </c>
      <c r="S994" s="355" t="s">
        <v>3496</v>
      </c>
      <c r="T994" s="266">
        <v>14.2</v>
      </c>
      <c r="U994" s="266" t="s">
        <v>3074</v>
      </c>
    </row>
    <row r="995" spans="1:21" x14ac:dyDescent="0.25">
      <c r="A995" s="49">
        <v>5150003563</v>
      </c>
      <c r="B995" s="49" t="s">
        <v>1015</v>
      </c>
      <c r="C995" s="49">
        <v>1996.2</v>
      </c>
      <c r="D995" s="49">
        <v>136</v>
      </c>
      <c r="E995" s="354" t="s">
        <v>3494</v>
      </c>
      <c r="F995" s="354" t="s">
        <v>3498</v>
      </c>
      <c r="G995" s="355" t="s">
        <v>3499</v>
      </c>
      <c r="H995" s="355" t="s">
        <v>3495</v>
      </c>
      <c r="I995" s="355" t="s">
        <v>3495</v>
      </c>
      <c r="J995" s="355" t="s">
        <v>3495</v>
      </c>
      <c r="K995" s="355" t="s">
        <v>3495</v>
      </c>
      <c r="L995" s="355" t="s">
        <v>3495</v>
      </c>
      <c r="M995" s="355" t="s">
        <v>3495</v>
      </c>
      <c r="N995" s="355" t="s">
        <v>3495</v>
      </c>
      <c r="O995" s="355" t="s">
        <v>3495</v>
      </c>
      <c r="P995" s="355" t="s">
        <v>3495</v>
      </c>
      <c r="Q995" s="355" t="s">
        <v>3496</v>
      </c>
      <c r="R995" s="355" t="s">
        <v>3496</v>
      </c>
      <c r="S995" s="355" t="s">
        <v>3496</v>
      </c>
      <c r="T995" s="266">
        <v>14.2</v>
      </c>
      <c r="U995" s="266" t="s">
        <v>3074</v>
      </c>
    </row>
    <row r="996" spans="1:21" x14ac:dyDescent="0.25">
      <c r="A996" s="49">
        <v>5150003564</v>
      </c>
      <c r="B996" s="49" t="s">
        <v>1016</v>
      </c>
      <c r="C996" s="49">
        <v>1996.2</v>
      </c>
      <c r="D996" s="49">
        <v>136</v>
      </c>
      <c r="E996" s="354" t="s">
        <v>3494</v>
      </c>
      <c r="F996" s="354" t="s">
        <v>3498</v>
      </c>
      <c r="G996" s="355" t="s">
        <v>3499</v>
      </c>
      <c r="H996" s="355" t="s">
        <v>3495</v>
      </c>
      <c r="I996" s="355" t="s">
        <v>3495</v>
      </c>
      <c r="J996" s="355" t="s">
        <v>3495</v>
      </c>
      <c r="K996" s="355" t="s">
        <v>3495</v>
      </c>
      <c r="L996" s="355" t="s">
        <v>3495</v>
      </c>
      <c r="M996" s="355" t="s">
        <v>3495</v>
      </c>
      <c r="N996" s="355" t="s">
        <v>3495</v>
      </c>
      <c r="O996" s="355" t="s">
        <v>3495</v>
      </c>
      <c r="P996" s="355" t="s">
        <v>3495</v>
      </c>
      <c r="Q996" s="355" t="s">
        <v>3496</v>
      </c>
      <c r="R996" s="355" t="s">
        <v>3496</v>
      </c>
      <c r="S996" s="355" t="s">
        <v>3496</v>
      </c>
      <c r="T996" s="266">
        <v>14.2</v>
      </c>
      <c r="U996" s="266" t="s">
        <v>3074</v>
      </c>
    </row>
    <row r="997" spans="1:21" x14ac:dyDescent="0.25">
      <c r="A997" s="49">
        <v>5150003565</v>
      </c>
      <c r="B997" s="49" t="s">
        <v>1017</v>
      </c>
      <c r="C997" s="49">
        <v>1719.1</v>
      </c>
      <c r="D997" s="49">
        <v>119</v>
      </c>
      <c r="E997" s="354" t="s">
        <v>3494</v>
      </c>
      <c r="F997" s="354" t="s">
        <v>3498</v>
      </c>
      <c r="G997" s="355" t="s">
        <v>3499</v>
      </c>
      <c r="H997" s="355" t="s">
        <v>3495</v>
      </c>
      <c r="I997" s="355" t="s">
        <v>3495</v>
      </c>
      <c r="J997" s="355" t="s">
        <v>3495</v>
      </c>
      <c r="K997" s="355" t="s">
        <v>3495</v>
      </c>
      <c r="L997" s="355" t="s">
        <v>3495</v>
      </c>
      <c r="M997" s="355" t="s">
        <v>3495</v>
      </c>
      <c r="N997" s="355" t="s">
        <v>3495</v>
      </c>
      <c r="O997" s="355" t="s">
        <v>3495</v>
      </c>
      <c r="P997" s="355" t="s">
        <v>3495</v>
      </c>
      <c r="Q997" s="355" t="s">
        <v>3496</v>
      </c>
      <c r="R997" s="355" t="s">
        <v>3496</v>
      </c>
      <c r="S997" s="355" t="s">
        <v>3496</v>
      </c>
      <c r="T997" s="266">
        <v>13.9</v>
      </c>
      <c r="U997" s="266" t="s">
        <v>3131</v>
      </c>
    </row>
    <row r="998" spans="1:21" x14ac:dyDescent="0.25">
      <c r="A998" s="49">
        <v>5150003566</v>
      </c>
      <c r="B998" s="49" t="s">
        <v>1018</v>
      </c>
      <c r="C998" s="49">
        <v>1719.1</v>
      </c>
      <c r="D998" s="49">
        <v>119</v>
      </c>
      <c r="E998" s="354" t="s">
        <v>3494</v>
      </c>
      <c r="F998" s="354" t="s">
        <v>3498</v>
      </c>
      <c r="G998" s="355" t="s">
        <v>3499</v>
      </c>
      <c r="H998" s="355" t="s">
        <v>3495</v>
      </c>
      <c r="I998" s="355" t="s">
        <v>3495</v>
      </c>
      <c r="J998" s="355" t="s">
        <v>3495</v>
      </c>
      <c r="K998" s="355" t="s">
        <v>3495</v>
      </c>
      <c r="L998" s="355" t="s">
        <v>3495</v>
      </c>
      <c r="M998" s="355" t="s">
        <v>3495</v>
      </c>
      <c r="N998" s="355" t="s">
        <v>3495</v>
      </c>
      <c r="O998" s="355" t="s">
        <v>3495</v>
      </c>
      <c r="P998" s="355" t="s">
        <v>3495</v>
      </c>
      <c r="Q998" s="355" t="s">
        <v>3496</v>
      </c>
      <c r="R998" s="355" t="s">
        <v>3496</v>
      </c>
      <c r="S998" s="355" t="s">
        <v>3496</v>
      </c>
      <c r="T998" s="266">
        <v>13.9</v>
      </c>
      <c r="U998" s="266" t="s">
        <v>3131</v>
      </c>
    </row>
    <row r="999" spans="1:21" x14ac:dyDescent="0.25">
      <c r="A999" s="49">
        <v>5150003574</v>
      </c>
      <c r="B999" s="49" t="s">
        <v>1019</v>
      </c>
      <c r="C999" s="49">
        <v>1719.1</v>
      </c>
      <c r="D999" s="49">
        <v>119</v>
      </c>
      <c r="E999" s="354" t="s">
        <v>3494</v>
      </c>
      <c r="F999" s="354" t="s">
        <v>3498</v>
      </c>
      <c r="G999" s="355" t="s">
        <v>3499</v>
      </c>
      <c r="H999" s="355" t="s">
        <v>3495</v>
      </c>
      <c r="I999" s="355" t="s">
        <v>3495</v>
      </c>
      <c r="J999" s="355" t="s">
        <v>3495</v>
      </c>
      <c r="K999" s="355" t="s">
        <v>3495</v>
      </c>
      <c r="L999" s="355" t="s">
        <v>3495</v>
      </c>
      <c r="M999" s="355" t="s">
        <v>3495</v>
      </c>
      <c r="N999" s="355" t="s">
        <v>3495</v>
      </c>
      <c r="O999" s="355" t="s">
        <v>3495</v>
      </c>
      <c r="P999" s="355" t="s">
        <v>3495</v>
      </c>
      <c r="Q999" s="355" t="s">
        <v>3496</v>
      </c>
      <c r="R999" s="355" t="s">
        <v>3496</v>
      </c>
      <c r="S999" s="355" t="s">
        <v>3496</v>
      </c>
      <c r="T999" s="266">
        <v>13.9</v>
      </c>
      <c r="U999" s="266" t="s">
        <v>3131</v>
      </c>
    </row>
    <row r="1000" spans="1:21" x14ac:dyDescent="0.25">
      <c r="A1000" s="49">
        <v>5150003645</v>
      </c>
      <c r="B1000" s="49" t="s">
        <v>1020</v>
      </c>
      <c r="C1000" s="49">
        <v>0</v>
      </c>
      <c r="D1000" s="49">
        <v>0</v>
      </c>
      <c r="E1000" s="354" t="s">
        <v>3494</v>
      </c>
      <c r="F1000" s="354" t="s">
        <v>3498</v>
      </c>
      <c r="G1000" s="355" t="s">
        <v>3499</v>
      </c>
      <c r="H1000" s="355" t="s">
        <v>3495</v>
      </c>
      <c r="I1000" s="355" t="s">
        <v>3495</v>
      </c>
      <c r="J1000" s="355" t="s">
        <v>3495</v>
      </c>
      <c r="K1000" s="355" t="s">
        <v>3495</v>
      </c>
      <c r="L1000" s="355" t="s">
        <v>3495</v>
      </c>
      <c r="M1000" s="355" t="s">
        <v>3495</v>
      </c>
      <c r="N1000" s="355" t="s">
        <v>3495</v>
      </c>
      <c r="O1000" s="355" t="s">
        <v>3495</v>
      </c>
      <c r="P1000" s="355" t="s">
        <v>3495</v>
      </c>
      <c r="Q1000" s="355" t="s">
        <v>3496</v>
      </c>
      <c r="R1000" s="355" t="s">
        <v>3496</v>
      </c>
      <c r="S1000" s="355" t="s">
        <v>3496</v>
      </c>
      <c r="T1000" s="266">
        <v>0</v>
      </c>
      <c r="U1000" s="266" t="s">
        <v>3497</v>
      </c>
    </row>
    <row r="1001" spans="1:21" x14ac:dyDescent="0.25">
      <c r="A1001" s="49">
        <v>5150003750</v>
      </c>
      <c r="B1001" s="49" t="s">
        <v>1021</v>
      </c>
      <c r="C1001" s="49">
        <v>0</v>
      </c>
      <c r="D1001" s="49">
        <v>0</v>
      </c>
      <c r="E1001" s="354" t="s">
        <v>3494</v>
      </c>
      <c r="F1001" s="354" t="s">
        <v>3498</v>
      </c>
      <c r="G1001" s="355" t="s">
        <v>3499</v>
      </c>
      <c r="H1001" s="355" t="s">
        <v>3495</v>
      </c>
      <c r="I1001" s="355" t="s">
        <v>3495</v>
      </c>
      <c r="J1001" s="355" t="s">
        <v>3495</v>
      </c>
      <c r="K1001" s="355" t="s">
        <v>3495</v>
      </c>
      <c r="L1001" s="355" t="s">
        <v>3495</v>
      </c>
      <c r="M1001" s="355" t="s">
        <v>3495</v>
      </c>
      <c r="N1001" s="355" t="s">
        <v>3495</v>
      </c>
      <c r="O1001" s="355" t="s">
        <v>3495</v>
      </c>
      <c r="P1001" s="355" t="s">
        <v>3495</v>
      </c>
      <c r="Q1001" s="355" t="s">
        <v>3496</v>
      </c>
      <c r="R1001" s="355" t="s">
        <v>3496</v>
      </c>
      <c r="S1001" s="355" t="s">
        <v>3496</v>
      </c>
      <c r="T1001" s="266">
        <v>0</v>
      </c>
      <c r="U1001" s="266" t="s">
        <v>3497</v>
      </c>
    </row>
    <row r="1002" spans="1:21" x14ac:dyDescent="0.25">
      <c r="A1002" s="49">
        <v>5150003820</v>
      </c>
      <c r="B1002" s="49" t="s">
        <v>1022</v>
      </c>
      <c r="C1002" s="49">
        <v>0</v>
      </c>
      <c r="D1002" s="49">
        <v>0</v>
      </c>
      <c r="E1002" s="354" t="s">
        <v>3494</v>
      </c>
      <c r="F1002" s="354" t="s">
        <v>3498</v>
      </c>
      <c r="G1002" s="355" t="s">
        <v>3499</v>
      </c>
      <c r="H1002" s="355" t="s">
        <v>3495</v>
      </c>
      <c r="I1002" s="355" t="s">
        <v>3495</v>
      </c>
      <c r="J1002" s="355" t="s">
        <v>3495</v>
      </c>
      <c r="K1002" s="355" t="s">
        <v>3495</v>
      </c>
      <c r="L1002" s="355" t="s">
        <v>3495</v>
      </c>
      <c r="M1002" s="355" t="s">
        <v>3495</v>
      </c>
      <c r="N1002" s="355" t="s">
        <v>3495</v>
      </c>
      <c r="O1002" s="355" t="s">
        <v>3495</v>
      </c>
      <c r="P1002" s="355" t="s">
        <v>3495</v>
      </c>
      <c r="Q1002" s="355" t="s">
        <v>3496</v>
      </c>
      <c r="R1002" s="355" t="s">
        <v>3496</v>
      </c>
      <c r="S1002" s="355" t="s">
        <v>3496</v>
      </c>
      <c r="T1002" s="266">
        <v>0</v>
      </c>
      <c r="U1002" s="266" t="s">
        <v>3497</v>
      </c>
    </row>
    <row r="1003" spans="1:21" x14ac:dyDescent="0.25">
      <c r="A1003" s="49">
        <v>5150003850</v>
      </c>
      <c r="B1003" s="49" t="s">
        <v>1023</v>
      </c>
      <c r="C1003" s="49">
        <v>2333</v>
      </c>
      <c r="D1003" s="49">
        <v>120</v>
      </c>
      <c r="E1003" s="354" t="s">
        <v>3494</v>
      </c>
      <c r="F1003" s="354" t="s">
        <v>3498</v>
      </c>
      <c r="G1003" s="355" t="s">
        <v>3499</v>
      </c>
      <c r="H1003" s="355" t="s">
        <v>3495</v>
      </c>
      <c r="I1003" s="355" t="s">
        <v>3495</v>
      </c>
      <c r="J1003" s="355" t="s">
        <v>3495</v>
      </c>
      <c r="K1003" s="355" t="s">
        <v>3495</v>
      </c>
      <c r="L1003" s="355" t="s">
        <v>3495</v>
      </c>
      <c r="M1003" s="355" t="s">
        <v>3495</v>
      </c>
      <c r="N1003" s="355" t="s">
        <v>3495</v>
      </c>
      <c r="O1003" s="355" t="s">
        <v>3495</v>
      </c>
      <c r="P1003" s="355" t="s">
        <v>3495</v>
      </c>
      <c r="Q1003" s="355" t="s">
        <v>3496</v>
      </c>
      <c r="R1003" s="355" t="s">
        <v>3496</v>
      </c>
      <c r="S1003" s="355" t="s">
        <v>3496</v>
      </c>
      <c r="T1003" s="266">
        <v>18.899999999999999</v>
      </c>
      <c r="U1003" s="266" t="s">
        <v>3074</v>
      </c>
    </row>
    <row r="1004" spans="1:21" x14ac:dyDescent="0.25">
      <c r="A1004" s="49">
        <v>5150003865</v>
      </c>
      <c r="B1004" s="49" t="s">
        <v>1024</v>
      </c>
      <c r="C1004" s="49">
        <v>0</v>
      </c>
      <c r="D1004" s="49">
        <v>0</v>
      </c>
      <c r="E1004" s="354" t="s">
        <v>3494</v>
      </c>
      <c r="F1004" s="354" t="s">
        <v>3498</v>
      </c>
      <c r="G1004" s="355" t="s">
        <v>3499</v>
      </c>
      <c r="H1004" s="355" t="s">
        <v>3495</v>
      </c>
      <c r="I1004" s="355" t="s">
        <v>3495</v>
      </c>
      <c r="J1004" s="355" t="s">
        <v>3495</v>
      </c>
      <c r="K1004" s="355" t="s">
        <v>3495</v>
      </c>
      <c r="L1004" s="355" t="s">
        <v>3495</v>
      </c>
      <c r="M1004" s="355" t="s">
        <v>3495</v>
      </c>
      <c r="N1004" s="355" t="s">
        <v>3495</v>
      </c>
      <c r="O1004" s="355" t="s">
        <v>3495</v>
      </c>
      <c r="P1004" s="355" t="s">
        <v>3495</v>
      </c>
      <c r="Q1004" s="355" t="s">
        <v>3496</v>
      </c>
      <c r="R1004" s="355" t="s">
        <v>3496</v>
      </c>
      <c r="S1004" s="355" t="s">
        <v>3496</v>
      </c>
      <c r="T1004" s="266">
        <v>0</v>
      </c>
      <c r="U1004" s="266" t="s">
        <v>3497</v>
      </c>
    </row>
    <row r="1005" spans="1:21" x14ac:dyDescent="0.25">
      <c r="A1005" s="49">
        <v>5150003868</v>
      </c>
      <c r="B1005" s="49" t="s">
        <v>1025</v>
      </c>
      <c r="C1005" s="49">
        <v>0</v>
      </c>
      <c r="D1005" s="49">
        <v>0</v>
      </c>
      <c r="E1005" s="354" t="s">
        <v>3494</v>
      </c>
      <c r="F1005" s="354" t="s">
        <v>3498</v>
      </c>
      <c r="G1005" s="355" t="s">
        <v>3499</v>
      </c>
      <c r="H1005" s="355" t="s">
        <v>3495</v>
      </c>
      <c r="I1005" s="355" t="s">
        <v>3495</v>
      </c>
      <c r="J1005" s="355" t="s">
        <v>3495</v>
      </c>
      <c r="K1005" s="355" t="s">
        <v>3495</v>
      </c>
      <c r="L1005" s="355" t="s">
        <v>3495</v>
      </c>
      <c r="M1005" s="355" t="s">
        <v>3495</v>
      </c>
      <c r="N1005" s="355" t="s">
        <v>3495</v>
      </c>
      <c r="O1005" s="355" t="s">
        <v>3495</v>
      </c>
      <c r="P1005" s="355" t="s">
        <v>3495</v>
      </c>
      <c r="Q1005" s="355" t="s">
        <v>3496</v>
      </c>
      <c r="R1005" s="355" t="s">
        <v>3496</v>
      </c>
      <c r="S1005" s="355" t="s">
        <v>3496</v>
      </c>
      <c r="T1005" s="266">
        <v>0</v>
      </c>
      <c r="U1005" s="266" t="s">
        <v>3497</v>
      </c>
    </row>
    <row r="1006" spans="1:21" x14ac:dyDescent="0.25">
      <c r="A1006" s="49">
        <v>5150003876</v>
      </c>
      <c r="B1006" s="49" t="s">
        <v>1026</v>
      </c>
      <c r="C1006" s="49">
        <v>0</v>
      </c>
      <c r="D1006" s="49">
        <v>0</v>
      </c>
      <c r="E1006" s="354" t="s">
        <v>3494</v>
      </c>
      <c r="F1006" s="354" t="s">
        <v>3498</v>
      </c>
      <c r="G1006" s="355" t="s">
        <v>3499</v>
      </c>
      <c r="H1006" s="355" t="s">
        <v>3495</v>
      </c>
      <c r="I1006" s="355" t="s">
        <v>3495</v>
      </c>
      <c r="J1006" s="355" t="s">
        <v>3495</v>
      </c>
      <c r="K1006" s="355" t="s">
        <v>3495</v>
      </c>
      <c r="L1006" s="355" t="s">
        <v>3495</v>
      </c>
      <c r="M1006" s="355" t="s">
        <v>3495</v>
      </c>
      <c r="N1006" s="355" t="s">
        <v>3495</v>
      </c>
      <c r="O1006" s="355" t="s">
        <v>3495</v>
      </c>
      <c r="P1006" s="355" t="s">
        <v>3495</v>
      </c>
      <c r="Q1006" s="355" t="s">
        <v>3496</v>
      </c>
      <c r="R1006" s="355" t="s">
        <v>3496</v>
      </c>
      <c r="S1006" s="355" t="s">
        <v>3496</v>
      </c>
      <c r="T1006" s="266">
        <v>0</v>
      </c>
      <c r="U1006" s="266" t="s">
        <v>3497</v>
      </c>
    </row>
    <row r="1007" spans="1:21" x14ac:dyDescent="0.25">
      <c r="A1007" s="49">
        <v>5150003877</v>
      </c>
      <c r="B1007" s="49" t="s">
        <v>1027</v>
      </c>
      <c r="C1007" s="49">
        <v>1928.2</v>
      </c>
      <c r="D1007" s="49">
        <v>136</v>
      </c>
      <c r="E1007" s="354" t="s">
        <v>3494</v>
      </c>
      <c r="F1007" s="354" t="s">
        <v>3498</v>
      </c>
      <c r="G1007" s="355" t="s">
        <v>3499</v>
      </c>
      <c r="H1007" s="355" t="s">
        <v>3495</v>
      </c>
      <c r="I1007" s="355" t="s">
        <v>3495</v>
      </c>
      <c r="J1007" s="355" t="s">
        <v>3495</v>
      </c>
      <c r="K1007" s="355" t="s">
        <v>3495</v>
      </c>
      <c r="L1007" s="355" t="s">
        <v>3495</v>
      </c>
      <c r="M1007" s="355" t="s">
        <v>3495</v>
      </c>
      <c r="N1007" s="355" t="s">
        <v>3495</v>
      </c>
      <c r="O1007" s="355" t="s">
        <v>3495</v>
      </c>
      <c r="P1007" s="355" t="s">
        <v>3495</v>
      </c>
      <c r="Q1007" s="355" t="s">
        <v>3496</v>
      </c>
      <c r="R1007" s="355" t="s">
        <v>3496</v>
      </c>
      <c r="S1007" s="355" t="s">
        <v>3496</v>
      </c>
      <c r="T1007" s="266">
        <v>13.7</v>
      </c>
      <c r="U1007" s="266" t="s">
        <v>3074</v>
      </c>
    </row>
    <row r="1008" spans="1:21" x14ac:dyDescent="0.25">
      <c r="A1008" s="49">
        <v>5150003878</v>
      </c>
      <c r="B1008" s="49" t="s">
        <v>1028</v>
      </c>
      <c r="C1008" s="49">
        <v>0</v>
      </c>
      <c r="D1008" s="49">
        <v>0</v>
      </c>
      <c r="E1008" s="354" t="s">
        <v>3494</v>
      </c>
      <c r="F1008" s="354" t="s">
        <v>3498</v>
      </c>
      <c r="G1008" s="355" t="s">
        <v>3499</v>
      </c>
      <c r="H1008" s="355" t="s">
        <v>3495</v>
      </c>
      <c r="I1008" s="355" t="s">
        <v>3495</v>
      </c>
      <c r="J1008" s="355" t="s">
        <v>3495</v>
      </c>
      <c r="K1008" s="355" t="s">
        <v>3495</v>
      </c>
      <c r="L1008" s="355" t="s">
        <v>3495</v>
      </c>
      <c r="M1008" s="355" t="s">
        <v>3495</v>
      </c>
      <c r="N1008" s="355" t="s">
        <v>3495</v>
      </c>
      <c r="O1008" s="355" t="s">
        <v>3495</v>
      </c>
      <c r="P1008" s="355" t="s">
        <v>3495</v>
      </c>
      <c r="Q1008" s="355" t="s">
        <v>3496</v>
      </c>
      <c r="R1008" s="355" t="s">
        <v>3496</v>
      </c>
      <c r="S1008" s="355" t="s">
        <v>3496</v>
      </c>
      <c r="T1008" s="266">
        <v>0</v>
      </c>
      <c r="U1008" s="266" t="s">
        <v>3497</v>
      </c>
    </row>
    <row r="1009" spans="1:21" x14ac:dyDescent="0.25">
      <c r="A1009" s="49">
        <v>5150003879</v>
      </c>
      <c r="B1009" s="49" t="s">
        <v>1029</v>
      </c>
      <c r="C1009" s="49">
        <v>0</v>
      </c>
      <c r="D1009" s="49">
        <v>0</v>
      </c>
      <c r="E1009" s="354" t="s">
        <v>3494</v>
      </c>
      <c r="F1009" s="354" t="s">
        <v>3498</v>
      </c>
      <c r="G1009" s="355" t="s">
        <v>3499</v>
      </c>
      <c r="H1009" s="355" t="s">
        <v>3495</v>
      </c>
      <c r="I1009" s="355" t="s">
        <v>3495</v>
      </c>
      <c r="J1009" s="355" t="s">
        <v>3495</v>
      </c>
      <c r="K1009" s="355" t="s">
        <v>3495</v>
      </c>
      <c r="L1009" s="355" t="s">
        <v>3495</v>
      </c>
      <c r="M1009" s="355" t="s">
        <v>3495</v>
      </c>
      <c r="N1009" s="355" t="s">
        <v>3495</v>
      </c>
      <c r="O1009" s="355" t="s">
        <v>3495</v>
      </c>
      <c r="P1009" s="355" t="s">
        <v>3495</v>
      </c>
      <c r="Q1009" s="355" t="s">
        <v>3496</v>
      </c>
      <c r="R1009" s="355" t="s">
        <v>3496</v>
      </c>
      <c r="S1009" s="355" t="s">
        <v>3496</v>
      </c>
      <c r="T1009" s="266">
        <v>0</v>
      </c>
      <c r="U1009" s="266" t="s">
        <v>3497</v>
      </c>
    </row>
    <row r="1010" spans="1:21" x14ac:dyDescent="0.25">
      <c r="A1010" s="49">
        <v>5150003880</v>
      </c>
      <c r="B1010" s="49" t="s">
        <v>1030</v>
      </c>
      <c r="C1010" s="49">
        <v>0</v>
      </c>
      <c r="D1010" s="49">
        <v>0</v>
      </c>
      <c r="E1010" s="354" t="s">
        <v>3494</v>
      </c>
      <c r="F1010" s="354" t="s">
        <v>3498</v>
      </c>
      <c r="G1010" s="355" t="s">
        <v>3499</v>
      </c>
      <c r="H1010" s="355" t="s">
        <v>3495</v>
      </c>
      <c r="I1010" s="355" t="s">
        <v>3495</v>
      </c>
      <c r="J1010" s="355" t="s">
        <v>3495</v>
      </c>
      <c r="K1010" s="355" t="s">
        <v>3495</v>
      </c>
      <c r="L1010" s="355" t="s">
        <v>3495</v>
      </c>
      <c r="M1010" s="355" t="s">
        <v>3495</v>
      </c>
      <c r="N1010" s="355" t="s">
        <v>3495</v>
      </c>
      <c r="O1010" s="355" t="s">
        <v>3495</v>
      </c>
      <c r="P1010" s="355" t="s">
        <v>3495</v>
      </c>
      <c r="Q1010" s="355" t="s">
        <v>3496</v>
      </c>
      <c r="R1010" s="355" t="s">
        <v>3496</v>
      </c>
      <c r="S1010" s="355" t="s">
        <v>3496</v>
      </c>
      <c r="T1010" s="266">
        <v>0</v>
      </c>
      <c r="U1010" s="266" t="s">
        <v>3497</v>
      </c>
    </row>
    <row r="1011" spans="1:21" x14ac:dyDescent="0.25">
      <c r="A1011" s="49" t="s">
        <v>1031</v>
      </c>
      <c r="B1011" s="49" t="s">
        <v>1030</v>
      </c>
      <c r="C1011" s="49">
        <v>0</v>
      </c>
      <c r="D1011" s="49">
        <v>0</v>
      </c>
      <c r="E1011" s="354" t="s">
        <v>3494</v>
      </c>
      <c r="F1011" s="354" t="s">
        <v>3498</v>
      </c>
      <c r="G1011" s="355" t="s">
        <v>3499</v>
      </c>
      <c r="H1011" s="355" t="s">
        <v>3495</v>
      </c>
      <c r="I1011" s="355" t="s">
        <v>3495</v>
      </c>
      <c r="J1011" s="355" t="s">
        <v>3495</v>
      </c>
      <c r="K1011" s="355" t="s">
        <v>3495</v>
      </c>
      <c r="L1011" s="355" t="s">
        <v>3495</v>
      </c>
      <c r="M1011" s="355" t="s">
        <v>3495</v>
      </c>
      <c r="N1011" s="355" t="s">
        <v>3495</v>
      </c>
      <c r="O1011" s="355" t="s">
        <v>3495</v>
      </c>
      <c r="P1011" s="355" t="s">
        <v>3495</v>
      </c>
      <c r="Q1011" s="355" t="s">
        <v>3496</v>
      </c>
      <c r="R1011" s="355" t="s">
        <v>3496</v>
      </c>
      <c r="S1011" s="355" t="s">
        <v>3496</v>
      </c>
      <c r="T1011" s="266">
        <v>0</v>
      </c>
      <c r="U1011" s="266" t="s">
        <v>3497</v>
      </c>
    </row>
    <row r="1012" spans="1:21" x14ac:dyDescent="0.25">
      <c r="A1012" s="49" t="s">
        <v>1032</v>
      </c>
      <c r="B1012" s="49" t="s">
        <v>1033</v>
      </c>
      <c r="C1012" s="49">
        <v>0</v>
      </c>
      <c r="D1012" s="49">
        <v>0</v>
      </c>
      <c r="E1012" s="354" t="s">
        <v>3494</v>
      </c>
      <c r="F1012" s="354" t="s">
        <v>3498</v>
      </c>
      <c r="G1012" s="355" t="s">
        <v>3499</v>
      </c>
      <c r="H1012" s="355" t="s">
        <v>3495</v>
      </c>
      <c r="I1012" s="355" t="s">
        <v>3495</v>
      </c>
      <c r="J1012" s="355" t="s">
        <v>3495</v>
      </c>
      <c r="K1012" s="355" t="s">
        <v>3495</v>
      </c>
      <c r="L1012" s="355" t="s">
        <v>3495</v>
      </c>
      <c r="M1012" s="355" t="s">
        <v>3495</v>
      </c>
      <c r="N1012" s="355" t="s">
        <v>3495</v>
      </c>
      <c r="O1012" s="355" t="s">
        <v>3495</v>
      </c>
      <c r="P1012" s="355" t="s">
        <v>3495</v>
      </c>
      <c r="Q1012" s="355" t="s">
        <v>3496</v>
      </c>
      <c r="R1012" s="355" t="s">
        <v>3496</v>
      </c>
      <c r="S1012" s="355" t="s">
        <v>3496</v>
      </c>
      <c r="T1012" s="266">
        <v>0</v>
      </c>
      <c r="U1012" s="266" t="s">
        <v>3497</v>
      </c>
    </row>
    <row r="1013" spans="1:21" x14ac:dyDescent="0.25">
      <c r="A1013" s="49">
        <v>5150003883</v>
      </c>
      <c r="B1013" s="49" t="s">
        <v>1034</v>
      </c>
      <c r="C1013" s="49">
        <v>1928.2</v>
      </c>
      <c r="D1013" s="49">
        <v>136</v>
      </c>
      <c r="E1013" s="354" t="s">
        <v>3494</v>
      </c>
      <c r="F1013" s="354" t="s">
        <v>3498</v>
      </c>
      <c r="G1013" s="355" t="s">
        <v>3499</v>
      </c>
      <c r="H1013" s="355" t="s">
        <v>3495</v>
      </c>
      <c r="I1013" s="355" t="s">
        <v>3495</v>
      </c>
      <c r="J1013" s="355" t="s">
        <v>3495</v>
      </c>
      <c r="K1013" s="355" t="s">
        <v>3495</v>
      </c>
      <c r="L1013" s="355" t="s">
        <v>3495</v>
      </c>
      <c r="M1013" s="355" t="s">
        <v>3495</v>
      </c>
      <c r="N1013" s="355" t="s">
        <v>3495</v>
      </c>
      <c r="O1013" s="355" t="s">
        <v>3495</v>
      </c>
      <c r="P1013" s="355" t="s">
        <v>3495</v>
      </c>
      <c r="Q1013" s="355" t="s">
        <v>3496</v>
      </c>
      <c r="R1013" s="355" t="s">
        <v>3496</v>
      </c>
      <c r="S1013" s="355" t="s">
        <v>3496</v>
      </c>
      <c r="T1013" s="266">
        <v>13.7</v>
      </c>
      <c r="U1013" s="266" t="s">
        <v>3074</v>
      </c>
    </row>
    <row r="1014" spans="1:21" x14ac:dyDescent="0.25">
      <c r="A1014" s="49" t="s">
        <v>1035</v>
      </c>
      <c r="B1014" s="49" t="s">
        <v>1036</v>
      </c>
      <c r="C1014" s="49">
        <v>0</v>
      </c>
      <c r="D1014" s="49">
        <v>0</v>
      </c>
      <c r="E1014" s="354" t="s">
        <v>3494</v>
      </c>
      <c r="F1014" s="354" t="s">
        <v>3498</v>
      </c>
      <c r="G1014" s="355" t="s">
        <v>3499</v>
      </c>
      <c r="H1014" s="355" t="s">
        <v>3495</v>
      </c>
      <c r="I1014" s="355" t="s">
        <v>3495</v>
      </c>
      <c r="J1014" s="355" t="s">
        <v>3495</v>
      </c>
      <c r="K1014" s="355" t="s">
        <v>3495</v>
      </c>
      <c r="L1014" s="355" t="s">
        <v>3495</v>
      </c>
      <c r="M1014" s="355" t="s">
        <v>3495</v>
      </c>
      <c r="N1014" s="355" t="s">
        <v>3495</v>
      </c>
      <c r="O1014" s="355" t="s">
        <v>3495</v>
      </c>
      <c r="P1014" s="355" t="s">
        <v>3495</v>
      </c>
      <c r="Q1014" s="355" t="s">
        <v>3496</v>
      </c>
      <c r="R1014" s="355" t="s">
        <v>3496</v>
      </c>
      <c r="S1014" s="355" t="s">
        <v>3496</v>
      </c>
      <c r="T1014" s="266">
        <v>0</v>
      </c>
      <c r="U1014" s="266" t="s">
        <v>3497</v>
      </c>
    </row>
    <row r="1015" spans="1:21" x14ac:dyDescent="0.25">
      <c r="A1015" s="49" t="s">
        <v>1037</v>
      </c>
      <c r="B1015" s="49" t="s">
        <v>1038</v>
      </c>
      <c r="C1015" s="49">
        <v>0</v>
      </c>
      <c r="D1015" s="49">
        <v>0</v>
      </c>
      <c r="E1015" s="354" t="s">
        <v>3494</v>
      </c>
      <c r="F1015" s="354" t="s">
        <v>3498</v>
      </c>
      <c r="G1015" s="355" t="s">
        <v>3499</v>
      </c>
      <c r="H1015" s="355" t="s">
        <v>3495</v>
      </c>
      <c r="I1015" s="355" t="s">
        <v>3495</v>
      </c>
      <c r="J1015" s="355" t="s">
        <v>3495</v>
      </c>
      <c r="K1015" s="355" t="s">
        <v>3495</v>
      </c>
      <c r="L1015" s="355" t="s">
        <v>3495</v>
      </c>
      <c r="M1015" s="355" t="s">
        <v>3495</v>
      </c>
      <c r="N1015" s="355" t="s">
        <v>3495</v>
      </c>
      <c r="O1015" s="355" t="s">
        <v>3495</v>
      </c>
      <c r="P1015" s="355" t="s">
        <v>3495</v>
      </c>
      <c r="Q1015" s="355" t="s">
        <v>3496</v>
      </c>
      <c r="R1015" s="355" t="s">
        <v>3496</v>
      </c>
      <c r="S1015" s="355" t="s">
        <v>3496</v>
      </c>
      <c r="T1015" s="266">
        <v>0</v>
      </c>
      <c r="U1015" s="266" t="s">
        <v>3497</v>
      </c>
    </row>
    <row r="1016" spans="1:21" x14ac:dyDescent="0.25">
      <c r="A1016" s="49">
        <v>5150003884</v>
      </c>
      <c r="B1016" s="49" t="s">
        <v>1039</v>
      </c>
      <c r="C1016" s="49">
        <v>1996.2</v>
      </c>
      <c r="D1016" s="49">
        <v>136</v>
      </c>
      <c r="E1016" s="354" t="s">
        <v>3494</v>
      </c>
      <c r="F1016" s="354" t="s">
        <v>3498</v>
      </c>
      <c r="G1016" s="355" t="s">
        <v>3499</v>
      </c>
      <c r="H1016" s="355" t="s">
        <v>3495</v>
      </c>
      <c r="I1016" s="355" t="s">
        <v>3495</v>
      </c>
      <c r="J1016" s="355" t="s">
        <v>3495</v>
      </c>
      <c r="K1016" s="355" t="s">
        <v>3495</v>
      </c>
      <c r="L1016" s="355" t="s">
        <v>3495</v>
      </c>
      <c r="M1016" s="355" t="s">
        <v>3495</v>
      </c>
      <c r="N1016" s="355" t="s">
        <v>3495</v>
      </c>
      <c r="O1016" s="355" t="s">
        <v>3495</v>
      </c>
      <c r="P1016" s="355" t="s">
        <v>3495</v>
      </c>
      <c r="Q1016" s="355" t="s">
        <v>3496</v>
      </c>
      <c r="R1016" s="355" t="s">
        <v>3496</v>
      </c>
      <c r="S1016" s="355" t="s">
        <v>3496</v>
      </c>
      <c r="T1016" s="266">
        <v>14.2</v>
      </c>
      <c r="U1016" s="266" t="s">
        <v>3074</v>
      </c>
    </row>
    <row r="1017" spans="1:21" x14ac:dyDescent="0.25">
      <c r="A1017" s="49">
        <v>5150003887</v>
      </c>
      <c r="B1017" s="49" t="s">
        <v>1040</v>
      </c>
      <c r="C1017" s="49">
        <v>1996.2</v>
      </c>
      <c r="D1017" s="49">
        <v>136</v>
      </c>
      <c r="E1017" s="354" t="s">
        <v>3494</v>
      </c>
      <c r="F1017" s="354" t="s">
        <v>3498</v>
      </c>
      <c r="G1017" s="355" t="s">
        <v>3499</v>
      </c>
      <c r="H1017" s="355" t="s">
        <v>3495</v>
      </c>
      <c r="I1017" s="355" t="s">
        <v>3495</v>
      </c>
      <c r="J1017" s="355" t="s">
        <v>3495</v>
      </c>
      <c r="K1017" s="355" t="s">
        <v>3495</v>
      </c>
      <c r="L1017" s="355" t="s">
        <v>3495</v>
      </c>
      <c r="M1017" s="355" t="s">
        <v>3495</v>
      </c>
      <c r="N1017" s="355" t="s">
        <v>3495</v>
      </c>
      <c r="O1017" s="355" t="s">
        <v>3495</v>
      </c>
      <c r="P1017" s="355" t="s">
        <v>3495</v>
      </c>
      <c r="Q1017" s="355" t="s">
        <v>3496</v>
      </c>
      <c r="R1017" s="355" t="s">
        <v>3496</v>
      </c>
      <c r="S1017" s="355" t="s">
        <v>3496</v>
      </c>
      <c r="T1017" s="266">
        <v>0</v>
      </c>
      <c r="U1017" s="266" t="s">
        <v>3497</v>
      </c>
    </row>
    <row r="1018" spans="1:21" x14ac:dyDescent="0.25">
      <c r="A1018" s="49" t="s">
        <v>1041</v>
      </c>
      <c r="B1018" s="49" t="s">
        <v>1040</v>
      </c>
      <c r="C1018" s="49">
        <v>1996.2</v>
      </c>
      <c r="D1018" s="49">
        <v>136</v>
      </c>
      <c r="E1018" s="354" t="s">
        <v>3494</v>
      </c>
      <c r="F1018" s="354" t="s">
        <v>3498</v>
      </c>
      <c r="G1018" s="355" t="s">
        <v>3499</v>
      </c>
      <c r="H1018" s="355" t="s">
        <v>3495</v>
      </c>
      <c r="I1018" s="355" t="s">
        <v>3495</v>
      </c>
      <c r="J1018" s="355" t="s">
        <v>3495</v>
      </c>
      <c r="K1018" s="355" t="s">
        <v>3495</v>
      </c>
      <c r="L1018" s="355" t="s">
        <v>3495</v>
      </c>
      <c r="M1018" s="355" t="s">
        <v>3495</v>
      </c>
      <c r="N1018" s="355" t="s">
        <v>3495</v>
      </c>
      <c r="O1018" s="355" t="s">
        <v>3495</v>
      </c>
      <c r="P1018" s="355" t="s">
        <v>3495</v>
      </c>
      <c r="Q1018" s="355" t="s">
        <v>3496</v>
      </c>
      <c r="R1018" s="355" t="s">
        <v>3496</v>
      </c>
      <c r="S1018" s="355" t="s">
        <v>3496</v>
      </c>
      <c r="T1018" s="266">
        <v>0</v>
      </c>
      <c r="U1018" s="266" t="s">
        <v>3497</v>
      </c>
    </row>
    <row r="1019" spans="1:21" x14ac:dyDescent="0.25">
      <c r="A1019" s="49" t="s">
        <v>1042</v>
      </c>
      <c r="B1019" s="49" t="s">
        <v>1043</v>
      </c>
      <c r="C1019" s="49">
        <v>1996.2</v>
      </c>
      <c r="D1019" s="49">
        <v>136</v>
      </c>
      <c r="E1019" s="354" t="s">
        <v>3494</v>
      </c>
      <c r="F1019" s="354" t="s">
        <v>3498</v>
      </c>
      <c r="G1019" s="355" t="s">
        <v>3499</v>
      </c>
      <c r="H1019" s="355" t="s">
        <v>3495</v>
      </c>
      <c r="I1019" s="355" t="s">
        <v>3495</v>
      </c>
      <c r="J1019" s="355" t="s">
        <v>3495</v>
      </c>
      <c r="K1019" s="355" t="s">
        <v>3495</v>
      </c>
      <c r="L1019" s="355" t="s">
        <v>3495</v>
      </c>
      <c r="M1019" s="355" t="s">
        <v>3495</v>
      </c>
      <c r="N1019" s="355" t="s">
        <v>3495</v>
      </c>
      <c r="O1019" s="355" t="s">
        <v>3495</v>
      </c>
      <c r="P1019" s="355" t="s">
        <v>3495</v>
      </c>
      <c r="Q1019" s="355" t="s">
        <v>3496</v>
      </c>
      <c r="R1019" s="355" t="s">
        <v>3496</v>
      </c>
      <c r="S1019" s="355" t="s">
        <v>3496</v>
      </c>
      <c r="T1019" s="266">
        <v>0</v>
      </c>
      <c r="U1019" s="266" t="s">
        <v>3497</v>
      </c>
    </row>
    <row r="1020" spans="1:21" x14ac:dyDescent="0.25">
      <c r="A1020" s="49">
        <v>5150003888</v>
      </c>
      <c r="B1020" s="49" t="s">
        <v>1044</v>
      </c>
      <c r="C1020" s="49">
        <v>1928.2</v>
      </c>
      <c r="D1020" s="49">
        <v>136</v>
      </c>
      <c r="E1020" s="354" t="s">
        <v>3494</v>
      </c>
      <c r="F1020" s="354" t="s">
        <v>3498</v>
      </c>
      <c r="G1020" s="355" t="s">
        <v>3499</v>
      </c>
      <c r="H1020" s="355" t="s">
        <v>3495</v>
      </c>
      <c r="I1020" s="355" t="s">
        <v>3495</v>
      </c>
      <c r="J1020" s="355" t="s">
        <v>3495</v>
      </c>
      <c r="K1020" s="355" t="s">
        <v>3495</v>
      </c>
      <c r="L1020" s="355" t="s">
        <v>3495</v>
      </c>
      <c r="M1020" s="355" t="s">
        <v>3495</v>
      </c>
      <c r="N1020" s="355" t="s">
        <v>3495</v>
      </c>
      <c r="O1020" s="355" t="s">
        <v>3495</v>
      </c>
      <c r="P1020" s="355" t="s">
        <v>3495</v>
      </c>
      <c r="Q1020" s="355" t="s">
        <v>3496</v>
      </c>
      <c r="R1020" s="355" t="s">
        <v>3496</v>
      </c>
      <c r="S1020" s="355" t="s">
        <v>3496</v>
      </c>
      <c r="T1020" s="266">
        <v>13.7</v>
      </c>
      <c r="U1020" s="266" t="s">
        <v>3074</v>
      </c>
    </row>
    <row r="1021" spans="1:21" x14ac:dyDescent="0.25">
      <c r="A1021" s="49" t="s">
        <v>1045</v>
      </c>
      <c r="B1021" s="49" t="s">
        <v>1044</v>
      </c>
      <c r="C1021" s="49">
        <v>1928.2</v>
      </c>
      <c r="D1021" s="49">
        <v>136</v>
      </c>
      <c r="E1021" s="354" t="s">
        <v>3494</v>
      </c>
      <c r="F1021" s="354" t="s">
        <v>3498</v>
      </c>
      <c r="G1021" s="355" t="s">
        <v>3499</v>
      </c>
      <c r="H1021" s="355" t="s">
        <v>3495</v>
      </c>
      <c r="I1021" s="355" t="s">
        <v>3495</v>
      </c>
      <c r="J1021" s="355" t="s">
        <v>3495</v>
      </c>
      <c r="K1021" s="355" t="s">
        <v>3495</v>
      </c>
      <c r="L1021" s="355" t="s">
        <v>3495</v>
      </c>
      <c r="M1021" s="355" t="s">
        <v>3495</v>
      </c>
      <c r="N1021" s="355" t="s">
        <v>3495</v>
      </c>
      <c r="O1021" s="355" t="s">
        <v>3495</v>
      </c>
      <c r="P1021" s="355" t="s">
        <v>3495</v>
      </c>
      <c r="Q1021" s="355" t="s">
        <v>3496</v>
      </c>
      <c r="R1021" s="355" t="s">
        <v>3496</v>
      </c>
      <c r="S1021" s="355" t="s">
        <v>3496</v>
      </c>
      <c r="T1021" s="266">
        <v>13.7</v>
      </c>
      <c r="U1021" s="266" t="s">
        <v>3131</v>
      </c>
    </row>
    <row r="1022" spans="1:21" x14ac:dyDescent="0.25">
      <c r="A1022" s="49" t="s">
        <v>1046</v>
      </c>
      <c r="B1022" s="49" t="s">
        <v>1047</v>
      </c>
      <c r="C1022" s="49">
        <v>1928.2</v>
      </c>
      <c r="D1022" s="49">
        <v>136</v>
      </c>
      <c r="E1022" s="354" t="s">
        <v>3494</v>
      </c>
      <c r="F1022" s="354" t="s">
        <v>3498</v>
      </c>
      <c r="G1022" s="355" t="s">
        <v>3499</v>
      </c>
      <c r="H1022" s="355" t="s">
        <v>3495</v>
      </c>
      <c r="I1022" s="355" t="s">
        <v>3495</v>
      </c>
      <c r="J1022" s="355" t="s">
        <v>3495</v>
      </c>
      <c r="K1022" s="355" t="s">
        <v>3495</v>
      </c>
      <c r="L1022" s="355" t="s">
        <v>3495</v>
      </c>
      <c r="M1022" s="355" t="s">
        <v>3495</v>
      </c>
      <c r="N1022" s="355" t="s">
        <v>3495</v>
      </c>
      <c r="O1022" s="355" t="s">
        <v>3495</v>
      </c>
      <c r="P1022" s="355" t="s">
        <v>3495</v>
      </c>
      <c r="Q1022" s="355" t="s">
        <v>3496</v>
      </c>
      <c r="R1022" s="355" t="s">
        <v>3496</v>
      </c>
      <c r="S1022" s="355" t="s">
        <v>3496</v>
      </c>
      <c r="T1022" s="266">
        <v>13.7</v>
      </c>
      <c r="U1022" s="266" t="s">
        <v>3131</v>
      </c>
    </row>
    <row r="1023" spans="1:21" x14ac:dyDescent="0.25">
      <c r="A1023" s="49">
        <v>5150003889</v>
      </c>
      <c r="B1023" s="49" t="s">
        <v>1048</v>
      </c>
      <c r="C1023" s="49">
        <v>1928</v>
      </c>
      <c r="D1023" s="49">
        <v>136</v>
      </c>
      <c r="E1023" s="354" t="s">
        <v>3494</v>
      </c>
      <c r="F1023" s="354" t="s">
        <v>3498</v>
      </c>
      <c r="G1023" s="355" t="s">
        <v>3499</v>
      </c>
      <c r="H1023" s="355" t="s">
        <v>3495</v>
      </c>
      <c r="I1023" s="355" t="s">
        <v>3495</v>
      </c>
      <c r="J1023" s="355" t="s">
        <v>3495</v>
      </c>
      <c r="K1023" s="355" t="s">
        <v>3495</v>
      </c>
      <c r="L1023" s="355" t="s">
        <v>3495</v>
      </c>
      <c r="M1023" s="355" t="s">
        <v>3495</v>
      </c>
      <c r="N1023" s="355" t="s">
        <v>3495</v>
      </c>
      <c r="O1023" s="355" t="s">
        <v>3495</v>
      </c>
      <c r="P1023" s="355" t="s">
        <v>3495</v>
      </c>
      <c r="Q1023" s="355" t="s">
        <v>3496</v>
      </c>
      <c r="R1023" s="355" t="s">
        <v>3496</v>
      </c>
      <c r="S1023" s="355" t="s">
        <v>3496</v>
      </c>
      <c r="T1023" s="266">
        <v>13.7</v>
      </c>
      <c r="U1023" s="266" t="s">
        <v>3074</v>
      </c>
    </row>
    <row r="1024" spans="1:21" x14ac:dyDescent="0.25">
      <c r="A1024" s="49" t="s">
        <v>1049</v>
      </c>
      <c r="B1024" s="49" t="s">
        <v>1050</v>
      </c>
      <c r="C1024" s="49">
        <v>1928</v>
      </c>
      <c r="D1024" s="49">
        <v>136</v>
      </c>
      <c r="E1024" s="354" t="s">
        <v>3494</v>
      </c>
      <c r="F1024" s="354" t="s">
        <v>3498</v>
      </c>
      <c r="G1024" s="355" t="s">
        <v>3499</v>
      </c>
      <c r="H1024" s="355" t="s">
        <v>3495</v>
      </c>
      <c r="I1024" s="355" t="s">
        <v>3495</v>
      </c>
      <c r="J1024" s="355" t="s">
        <v>3495</v>
      </c>
      <c r="K1024" s="355" t="s">
        <v>3495</v>
      </c>
      <c r="L1024" s="355" t="s">
        <v>3495</v>
      </c>
      <c r="M1024" s="355" t="s">
        <v>3495</v>
      </c>
      <c r="N1024" s="355" t="s">
        <v>3495</v>
      </c>
      <c r="O1024" s="355" t="s">
        <v>3495</v>
      </c>
      <c r="P1024" s="355" t="s">
        <v>3495</v>
      </c>
      <c r="Q1024" s="355" t="s">
        <v>3496</v>
      </c>
      <c r="R1024" s="355" t="s">
        <v>3496</v>
      </c>
      <c r="S1024" s="355" t="s">
        <v>3496</v>
      </c>
      <c r="T1024" s="266">
        <v>13.7</v>
      </c>
      <c r="U1024" s="266" t="s">
        <v>3131</v>
      </c>
    </row>
    <row r="1025" spans="1:21" x14ac:dyDescent="0.25">
      <c r="A1025" s="49">
        <v>5150003890</v>
      </c>
      <c r="B1025" s="49" t="s">
        <v>1051</v>
      </c>
      <c r="C1025" s="49">
        <v>0</v>
      </c>
      <c r="D1025" s="49">
        <v>0</v>
      </c>
      <c r="E1025" s="354" t="s">
        <v>3494</v>
      </c>
      <c r="F1025" s="354" t="s">
        <v>3498</v>
      </c>
      <c r="G1025" s="355" t="s">
        <v>3499</v>
      </c>
      <c r="H1025" s="355" t="s">
        <v>3495</v>
      </c>
      <c r="I1025" s="355" t="s">
        <v>3495</v>
      </c>
      <c r="J1025" s="355" t="s">
        <v>3495</v>
      </c>
      <c r="K1025" s="355" t="s">
        <v>3495</v>
      </c>
      <c r="L1025" s="355" t="s">
        <v>3495</v>
      </c>
      <c r="M1025" s="355" t="s">
        <v>3495</v>
      </c>
      <c r="N1025" s="355" t="s">
        <v>3495</v>
      </c>
      <c r="O1025" s="355" t="s">
        <v>3495</v>
      </c>
      <c r="P1025" s="355" t="s">
        <v>3495</v>
      </c>
      <c r="Q1025" s="355" t="s">
        <v>3496</v>
      </c>
      <c r="R1025" s="355" t="s">
        <v>3496</v>
      </c>
      <c r="S1025" s="355" t="s">
        <v>3496</v>
      </c>
      <c r="T1025" s="266">
        <v>0</v>
      </c>
      <c r="U1025" s="266" t="s">
        <v>3497</v>
      </c>
    </row>
    <row r="1026" spans="1:21" x14ac:dyDescent="0.25">
      <c r="A1026" s="49" t="s">
        <v>1052</v>
      </c>
      <c r="B1026" s="49" t="s">
        <v>1051</v>
      </c>
      <c r="C1026" s="49">
        <v>0</v>
      </c>
      <c r="D1026" s="49">
        <v>0</v>
      </c>
      <c r="E1026" s="354" t="s">
        <v>3494</v>
      </c>
      <c r="F1026" s="354" t="s">
        <v>3498</v>
      </c>
      <c r="G1026" s="355" t="s">
        <v>3499</v>
      </c>
      <c r="H1026" s="355" t="s">
        <v>3495</v>
      </c>
      <c r="I1026" s="355" t="s">
        <v>3495</v>
      </c>
      <c r="J1026" s="355" t="s">
        <v>3495</v>
      </c>
      <c r="K1026" s="355" t="s">
        <v>3495</v>
      </c>
      <c r="L1026" s="355" t="s">
        <v>3495</v>
      </c>
      <c r="M1026" s="355" t="s">
        <v>3495</v>
      </c>
      <c r="N1026" s="355" t="s">
        <v>3495</v>
      </c>
      <c r="O1026" s="355" t="s">
        <v>3495</v>
      </c>
      <c r="P1026" s="355" t="s">
        <v>3495</v>
      </c>
      <c r="Q1026" s="355" t="s">
        <v>3496</v>
      </c>
      <c r="R1026" s="355" t="s">
        <v>3496</v>
      </c>
      <c r="S1026" s="355" t="s">
        <v>3496</v>
      </c>
      <c r="T1026" s="266">
        <v>0</v>
      </c>
      <c r="U1026" s="266" t="s">
        <v>3497</v>
      </c>
    </row>
    <row r="1027" spans="1:21" x14ac:dyDescent="0.25">
      <c r="A1027" s="49" t="s">
        <v>1053</v>
      </c>
      <c r="B1027" s="49" t="s">
        <v>1054</v>
      </c>
      <c r="C1027" s="49">
        <v>0</v>
      </c>
      <c r="D1027" s="49">
        <v>0</v>
      </c>
      <c r="E1027" s="354" t="s">
        <v>3494</v>
      </c>
      <c r="F1027" s="354" t="s">
        <v>3498</v>
      </c>
      <c r="G1027" s="355" t="s">
        <v>3499</v>
      </c>
      <c r="H1027" s="355" t="s">
        <v>3495</v>
      </c>
      <c r="I1027" s="355" t="s">
        <v>3495</v>
      </c>
      <c r="J1027" s="355" t="s">
        <v>3495</v>
      </c>
      <c r="K1027" s="355" t="s">
        <v>3495</v>
      </c>
      <c r="L1027" s="355" t="s">
        <v>3495</v>
      </c>
      <c r="M1027" s="355" t="s">
        <v>3495</v>
      </c>
      <c r="N1027" s="355" t="s">
        <v>3495</v>
      </c>
      <c r="O1027" s="355" t="s">
        <v>3495</v>
      </c>
      <c r="P1027" s="355" t="s">
        <v>3495</v>
      </c>
      <c r="Q1027" s="355" t="s">
        <v>3496</v>
      </c>
      <c r="R1027" s="355" t="s">
        <v>3496</v>
      </c>
      <c r="S1027" s="355" t="s">
        <v>3496</v>
      </c>
      <c r="T1027" s="266">
        <v>0</v>
      </c>
      <c r="U1027" s="266" t="s">
        <v>3497</v>
      </c>
    </row>
    <row r="1028" spans="1:21" x14ac:dyDescent="0.25">
      <c r="A1028" s="49">
        <v>5150003892</v>
      </c>
      <c r="B1028" s="49" t="s">
        <v>1055</v>
      </c>
      <c r="C1028" s="49">
        <v>1928.2</v>
      </c>
      <c r="D1028" s="49">
        <v>136</v>
      </c>
      <c r="E1028" s="354" t="s">
        <v>3494</v>
      </c>
      <c r="F1028" s="354" t="s">
        <v>3498</v>
      </c>
      <c r="G1028" s="355" t="s">
        <v>3499</v>
      </c>
      <c r="H1028" s="355" t="s">
        <v>3495</v>
      </c>
      <c r="I1028" s="355" t="s">
        <v>3495</v>
      </c>
      <c r="J1028" s="355" t="s">
        <v>3495</v>
      </c>
      <c r="K1028" s="355" t="s">
        <v>3495</v>
      </c>
      <c r="L1028" s="355" t="s">
        <v>3495</v>
      </c>
      <c r="M1028" s="355" t="s">
        <v>3495</v>
      </c>
      <c r="N1028" s="355" t="s">
        <v>3495</v>
      </c>
      <c r="O1028" s="355" t="s">
        <v>3495</v>
      </c>
      <c r="P1028" s="355" t="s">
        <v>3495</v>
      </c>
      <c r="Q1028" s="355" t="s">
        <v>3496</v>
      </c>
      <c r="R1028" s="355" t="s">
        <v>3496</v>
      </c>
      <c r="S1028" s="355" t="s">
        <v>3496</v>
      </c>
      <c r="T1028" s="266">
        <v>13.7</v>
      </c>
      <c r="U1028" s="266" t="s">
        <v>3074</v>
      </c>
    </row>
    <row r="1029" spans="1:21" x14ac:dyDescent="0.25">
      <c r="A1029" s="49">
        <v>5150003906</v>
      </c>
      <c r="B1029" s="49" t="s">
        <v>1056</v>
      </c>
      <c r="C1029" s="49">
        <v>0</v>
      </c>
      <c r="D1029" s="49">
        <v>0</v>
      </c>
      <c r="E1029" s="354" t="s">
        <v>3494</v>
      </c>
      <c r="F1029" s="354" t="s">
        <v>3498</v>
      </c>
      <c r="G1029" s="355" t="s">
        <v>3499</v>
      </c>
      <c r="H1029" s="355" t="s">
        <v>3495</v>
      </c>
      <c r="I1029" s="355" t="s">
        <v>3495</v>
      </c>
      <c r="J1029" s="355" t="s">
        <v>3495</v>
      </c>
      <c r="K1029" s="355" t="s">
        <v>3495</v>
      </c>
      <c r="L1029" s="355" t="s">
        <v>3495</v>
      </c>
      <c r="M1029" s="355" t="s">
        <v>3495</v>
      </c>
      <c r="N1029" s="355" t="s">
        <v>3495</v>
      </c>
      <c r="O1029" s="355" t="s">
        <v>3495</v>
      </c>
      <c r="P1029" s="355" t="s">
        <v>3495</v>
      </c>
      <c r="Q1029" s="355" t="s">
        <v>3496</v>
      </c>
      <c r="R1029" s="355" t="s">
        <v>3496</v>
      </c>
      <c r="S1029" s="355" t="s">
        <v>3496</v>
      </c>
      <c r="T1029" s="266">
        <v>0</v>
      </c>
      <c r="U1029" s="266" t="s">
        <v>3497</v>
      </c>
    </row>
    <row r="1030" spans="1:21" x14ac:dyDescent="0.25">
      <c r="A1030" s="49">
        <v>5150003907</v>
      </c>
      <c r="B1030" s="49" t="s">
        <v>1057</v>
      </c>
      <c r="C1030" s="49">
        <v>1957.1</v>
      </c>
      <c r="D1030" s="49">
        <v>119</v>
      </c>
      <c r="E1030" s="354" t="s">
        <v>3494</v>
      </c>
      <c r="F1030" s="354" t="s">
        <v>3498</v>
      </c>
      <c r="G1030" s="355" t="s">
        <v>3499</v>
      </c>
      <c r="H1030" s="355" t="s">
        <v>3495</v>
      </c>
      <c r="I1030" s="355" t="s">
        <v>3495</v>
      </c>
      <c r="J1030" s="355" t="s">
        <v>3495</v>
      </c>
      <c r="K1030" s="355" t="s">
        <v>3495</v>
      </c>
      <c r="L1030" s="355" t="s">
        <v>3495</v>
      </c>
      <c r="M1030" s="355" t="s">
        <v>3495</v>
      </c>
      <c r="N1030" s="355" t="s">
        <v>3495</v>
      </c>
      <c r="O1030" s="355" t="s">
        <v>3495</v>
      </c>
      <c r="P1030" s="355" t="s">
        <v>3495</v>
      </c>
      <c r="Q1030" s="355" t="s">
        <v>3496</v>
      </c>
      <c r="R1030" s="355" t="s">
        <v>3496</v>
      </c>
      <c r="S1030" s="355" t="s">
        <v>3496</v>
      </c>
      <c r="T1030" s="266">
        <v>15.9</v>
      </c>
      <c r="U1030" s="266" t="s">
        <v>3074</v>
      </c>
    </row>
    <row r="1031" spans="1:21" x14ac:dyDescent="0.25">
      <c r="A1031" s="49" t="s">
        <v>1058</v>
      </c>
      <c r="B1031" s="49" t="s">
        <v>1059</v>
      </c>
      <c r="C1031" s="49">
        <v>0</v>
      </c>
      <c r="D1031" s="49">
        <v>0</v>
      </c>
      <c r="E1031" s="354" t="s">
        <v>3494</v>
      </c>
      <c r="F1031" s="354" t="s">
        <v>3498</v>
      </c>
      <c r="G1031" s="355" t="s">
        <v>3499</v>
      </c>
      <c r="H1031" s="355" t="s">
        <v>3495</v>
      </c>
      <c r="I1031" s="355" t="s">
        <v>3495</v>
      </c>
      <c r="J1031" s="355" t="s">
        <v>3495</v>
      </c>
      <c r="K1031" s="355" t="s">
        <v>3495</v>
      </c>
      <c r="L1031" s="355" t="s">
        <v>3495</v>
      </c>
      <c r="M1031" s="355" t="s">
        <v>3495</v>
      </c>
      <c r="N1031" s="355" t="s">
        <v>3495</v>
      </c>
      <c r="O1031" s="355" t="s">
        <v>3495</v>
      </c>
      <c r="P1031" s="355" t="s">
        <v>3495</v>
      </c>
      <c r="Q1031" s="355" t="s">
        <v>3496</v>
      </c>
      <c r="R1031" s="355" t="s">
        <v>3496</v>
      </c>
      <c r="S1031" s="355" t="s">
        <v>3496</v>
      </c>
      <c r="T1031" s="266">
        <v>0</v>
      </c>
      <c r="U1031" s="266" t="s">
        <v>3497</v>
      </c>
    </row>
    <row r="1032" spans="1:21" x14ac:dyDescent="0.25">
      <c r="A1032" s="49" t="s">
        <v>1060</v>
      </c>
      <c r="B1032" s="49" t="s">
        <v>1061</v>
      </c>
      <c r="C1032" s="49">
        <v>0</v>
      </c>
      <c r="D1032" s="49">
        <v>0</v>
      </c>
      <c r="E1032" s="354" t="s">
        <v>3494</v>
      </c>
      <c r="F1032" s="354" t="s">
        <v>3498</v>
      </c>
      <c r="G1032" s="355" t="s">
        <v>3499</v>
      </c>
      <c r="H1032" s="355" t="s">
        <v>3495</v>
      </c>
      <c r="I1032" s="355" t="s">
        <v>3495</v>
      </c>
      <c r="J1032" s="355" t="s">
        <v>3495</v>
      </c>
      <c r="K1032" s="355" t="s">
        <v>3495</v>
      </c>
      <c r="L1032" s="355" t="s">
        <v>3495</v>
      </c>
      <c r="M1032" s="355" t="s">
        <v>3495</v>
      </c>
      <c r="N1032" s="355" t="s">
        <v>3495</v>
      </c>
      <c r="O1032" s="355" t="s">
        <v>3495</v>
      </c>
      <c r="P1032" s="355" t="s">
        <v>3495</v>
      </c>
      <c r="Q1032" s="355" t="s">
        <v>3496</v>
      </c>
      <c r="R1032" s="355" t="s">
        <v>3496</v>
      </c>
      <c r="S1032" s="355" t="s">
        <v>3496</v>
      </c>
      <c r="T1032" s="266">
        <v>0</v>
      </c>
      <c r="U1032" s="266" t="s">
        <v>3497</v>
      </c>
    </row>
    <row r="1033" spans="1:21" x14ac:dyDescent="0.25">
      <c r="A1033" s="49">
        <v>5150003908</v>
      </c>
      <c r="B1033" s="49" t="s">
        <v>1062</v>
      </c>
      <c r="C1033" s="49">
        <v>0</v>
      </c>
      <c r="D1033" s="49">
        <v>0</v>
      </c>
      <c r="E1033" s="354" t="s">
        <v>3494</v>
      </c>
      <c r="F1033" s="354" t="s">
        <v>3498</v>
      </c>
      <c r="G1033" s="355" t="s">
        <v>3499</v>
      </c>
      <c r="H1033" s="355" t="s">
        <v>3495</v>
      </c>
      <c r="I1033" s="355" t="s">
        <v>3495</v>
      </c>
      <c r="J1033" s="355" t="s">
        <v>3495</v>
      </c>
      <c r="K1033" s="355" t="s">
        <v>3495</v>
      </c>
      <c r="L1033" s="355" t="s">
        <v>3495</v>
      </c>
      <c r="M1033" s="355" t="s">
        <v>3495</v>
      </c>
      <c r="N1033" s="355" t="s">
        <v>3495</v>
      </c>
      <c r="O1033" s="355" t="s">
        <v>3495</v>
      </c>
      <c r="P1033" s="355" t="s">
        <v>3495</v>
      </c>
      <c r="Q1033" s="355" t="s">
        <v>3496</v>
      </c>
      <c r="R1033" s="355" t="s">
        <v>3496</v>
      </c>
      <c r="S1033" s="355" t="s">
        <v>3496</v>
      </c>
      <c r="T1033" s="266">
        <v>0</v>
      </c>
      <c r="U1033" s="266" t="s">
        <v>3497</v>
      </c>
    </row>
    <row r="1034" spans="1:21" x14ac:dyDescent="0.25">
      <c r="A1034" s="49">
        <v>5150003910</v>
      </c>
      <c r="B1034" s="49" t="s">
        <v>1063</v>
      </c>
      <c r="C1034" s="49">
        <v>0</v>
      </c>
      <c r="D1034" s="49">
        <v>0</v>
      </c>
      <c r="E1034" s="354" t="s">
        <v>3494</v>
      </c>
      <c r="F1034" s="354" t="s">
        <v>3498</v>
      </c>
      <c r="G1034" s="355" t="s">
        <v>3499</v>
      </c>
      <c r="H1034" s="355" t="s">
        <v>3495</v>
      </c>
      <c r="I1034" s="355" t="s">
        <v>3495</v>
      </c>
      <c r="J1034" s="355" t="s">
        <v>3495</v>
      </c>
      <c r="K1034" s="355" t="s">
        <v>3495</v>
      </c>
      <c r="L1034" s="355" t="s">
        <v>3495</v>
      </c>
      <c r="M1034" s="355" t="s">
        <v>3495</v>
      </c>
      <c r="N1034" s="355" t="s">
        <v>3495</v>
      </c>
      <c r="O1034" s="355" t="s">
        <v>3495</v>
      </c>
      <c r="P1034" s="355" t="s">
        <v>3495</v>
      </c>
      <c r="Q1034" s="355" t="s">
        <v>3496</v>
      </c>
      <c r="R1034" s="355" t="s">
        <v>3496</v>
      </c>
      <c r="S1034" s="355" t="s">
        <v>3496</v>
      </c>
      <c r="T1034" s="266">
        <v>0</v>
      </c>
      <c r="U1034" s="266" t="s">
        <v>3497</v>
      </c>
    </row>
    <row r="1035" spans="1:21" x14ac:dyDescent="0.25">
      <c r="A1035" s="49">
        <v>5150003912</v>
      </c>
      <c r="B1035" s="49" t="s">
        <v>1064</v>
      </c>
      <c r="C1035" s="49">
        <v>0</v>
      </c>
      <c r="D1035" s="49">
        <v>0</v>
      </c>
      <c r="E1035" s="354" t="s">
        <v>3494</v>
      </c>
      <c r="F1035" s="354" t="s">
        <v>3498</v>
      </c>
      <c r="G1035" s="355" t="s">
        <v>3499</v>
      </c>
      <c r="H1035" s="355" t="s">
        <v>3495</v>
      </c>
      <c r="I1035" s="355" t="s">
        <v>3495</v>
      </c>
      <c r="J1035" s="355" t="s">
        <v>3495</v>
      </c>
      <c r="K1035" s="355" t="s">
        <v>3495</v>
      </c>
      <c r="L1035" s="355" t="s">
        <v>3495</v>
      </c>
      <c r="M1035" s="355" t="s">
        <v>3495</v>
      </c>
      <c r="N1035" s="355" t="s">
        <v>3495</v>
      </c>
      <c r="O1035" s="355" t="s">
        <v>3495</v>
      </c>
      <c r="P1035" s="355" t="s">
        <v>3495</v>
      </c>
      <c r="Q1035" s="355" t="s">
        <v>3496</v>
      </c>
      <c r="R1035" s="355" t="s">
        <v>3496</v>
      </c>
      <c r="S1035" s="355" t="s">
        <v>3496</v>
      </c>
      <c r="T1035" s="266">
        <v>0</v>
      </c>
      <c r="U1035" s="266" t="s">
        <v>3497</v>
      </c>
    </row>
    <row r="1036" spans="1:21" x14ac:dyDescent="0.25">
      <c r="A1036" s="49">
        <v>5150003913</v>
      </c>
      <c r="B1036" s="49" t="s">
        <v>1065</v>
      </c>
      <c r="C1036" s="49">
        <v>0</v>
      </c>
      <c r="D1036" s="49">
        <v>0</v>
      </c>
      <c r="E1036" s="354" t="s">
        <v>3494</v>
      </c>
      <c r="F1036" s="354" t="s">
        <v>3498</v>
      </c>
      <c r="G1036" s="355" t="s">
        <v>3499</v>
      </c>
      <c r="H1036" s="355" t="s">
        <v>3495</v>
      </c>
      <c r="I1036" s="355" t="s">
        <v>3495</v>
      </c>
      <c r="J1036" s="355" t="s">
        <v>3495</v>
      </c>
      <c r="K1036" s="355" t="s">
        <v>3495</v>
      </c>
      <c r="L1036" s="355" t="s">
        <v>3495</v>
      </c>
      <c r="M1036" s="355" t="s">
        <v>3495</v>
      </c>
      <c r="N1036" s="355" t="s">
        <v>3495</v>
      </c>
      <c r="O1036" s="355" t="s">
        <v>3495</v>
      </c>
      <c r="P1036" s="355" t="s">
        <v>3495</v>
      </c>
      <c r="Q1036" s="355" t="s">
        <v>3496</v>
      </c>
      <c r="R1036" s="355" t="s">
        <v>3496</v>
      </c>
      <c r="S1036" s="355" t="s">
        <v>3496</v>
      </c>
      <c r="T1036" s="266">
        <v>0</v>
      </c>
      <c r="U1036" s="266" t="s">
        <v>3497</v>
      </c>
    </row>
    <row r="1037" spans="1:21" x14ac:dyDescent="0.25">
      <c r="A1037" s="49">
        <v>5150003914</v>
      </c>
      <c r="B1037" s="49" t="s">
        <v>1066</v>
      </c>
      <c r="C1037" s="49">
        <v>0</v>
      </c>
      <c r="D1037" s="49">
        <v>0</v>
      </c>
      <c r="E1037" s="354" t="s">
        <v>3494</v>
      </c>
      <c r="F1037" s="354" t="s">
        <v>3498</v>
      </c>
      <c r="G1037" s="355" t="s">
        <v>3499</v>
      </c>
      <c r="H1037" s="355" t="s">
        <v>3495</v>
      </c>
      <c r="I1037" s="355" t="s">
        <v>3495</v>
      </c>
      <c r="J1037" s="355" t="s">
        <v>3495</v>
      </c>
      <c r="K1037" s="355" t="s">
        <v>3495</v>
      </c>
      <c r="L1037" s="355" t="s">
        <v>3495</v>
      </c>
      <c r="M1037" s="355" t="s">
        <v>3495</v>
      </c>
      <c r="N1037" s="355" t="s">
        <v>3495</v>
      </c>
      <c r="O1037" s="355" t="s">
        <v>3495</v>
      </c>
      <c r="P1037" s="355" t="s">
        <v>3495</v>
      </c>
      <c r="Q1037" s="355" t="s">
        <v>3496</v>
      </c>
      <c r="R1037" s="355" t="s">
        <v>3496</v>
      </c>
      <c r="S1037" s="355" t="s">
        <v>3496</v>
      </c>
      <c r="T1037" s="266">
        <v>0</v>
      </c>
      <c r="U1037" s="266" t="s">
        <v>3497</v>
      </c>
    </row>
    <row r="1038" spans="1:21" x14ac:dyDescent="0.25">
      <c r="A1038" s="49">
        <v>5150003915</v>
      </c>
      <c r="B1038" s="49" t="s">
        <v>1067</v>
      </c>
      <c r="C1038" s="49">
        <v>1850</v>
      </c>
      <c r="D1038" s="49">
        <v>119</v>
      </c>
      <c r="E1038" s="354" t="s">
        <v>3494</v>
      </c>
      <c r="F1038" s="354" t="s">
        <v>3498</v>
      </c>
      <c r="G1038" s="355" t="s">
        <v>3066</v>
      </c>
      <c r="H1038" s="355" t="s">
        <v>3495</v>
      </c>
      <c r="I1038" s="355" t="s">
        <v>3495</v>
      </c>
      <c r="J1038" s="355" t="s">
        <v>3065</v>
      </c>
      <c r="K1038" s="355" t="s">
        <v>3495</v>
      </c>
      <c r="L1038" s="355" t="s">
        <v>3495</v>
      </c>
      <c r="M1038" s="355" t="s">
        <v>3495</v>
      </c>
      <c r="N1038" s="355" t="s">
        <v>3495</v>
      </c>
      <c r="O1038" s="355" t="s">
        <v>3495</v>
      </c>
      <c r="P1038" s="355" t="s">
        <v>3495</v>
      </c>
      <c r="Q1038" s="355" t="s">
        <v>3496</v>
      </c>
      <c r="R1038" s="355" t="s">
        <v>3496</v>
      </c>
      <c r="S1038" s="355" t="s">
        <v>3496</v>
      </c>
      <c r="T1038" s="266">
        <v>15</v>
      </c>
      <c r="U1038" s="266" t="s">
        <v>3074</v>
      </c>
    </row>
    <row r="1039" spans="1:21" x14ac:dyDescent="0.25">
      <c r="A1039" s="49" t="s">
        <v>1068</v>
      </c>
      <c r="B1039" s="49" t="s">
        <v>1067</v>
      </c>
      <c r="C1039" s="49">
        <v>1850</v>
      </c>
      <c r="D1039" s="49">
        <v>119</v>
      </c>
      <c r="E1039" s="354" t="s">
        <v>3494</v>
      </c>
      <c r="F1039" s="354" t="s">
        <v>3498</v>
      </c>
      <c r="G1039" s="355" t="s">
        <v>3066</v>
      </c>
      <c r="H1039" s="355" t="s">
        <v>3495</v>
      </c>
      <c r="I1039" s="355" t="s">
        <v>3495</v>
      </c>
      <c r="J1039" s="355" t="s">
        <v>3065</v>
      </c>
      <c r="K1039" s="355" t="s">
        <v>3495</v>
      </c>
      <c r="L1039" s="355" t="s">
        <v>3495</v>
      </c>
      <c r="M1039" s="355" t="s">
        <v>3495</v>
      </c>
      <c r="N1039" s="355" t="s">
        <v>3495</v>
      </c>
      <c r="O1039" s="355" t="s">
        <v>3495</v>
      </c>
      <c r="P1039" s="355" t="s">
        <v>3495</v>
      </c>
      <c r="Q1039" s="355" t="s">
        <v>3496</v>
      </c>
      <c r="R1039" s="355" t="s">
        <v>3496</v>
      </c>
      <c r="S1039" s="355" t="s">
        <v>3496</v>
      </c>
      <c r="T1039" s="266">
        <v>15</v>
      </c>
      <c r="U1039" s="266" t="s">
        <v>3074</v>
      </c>
    </row>
    <row r="1040" spans="1:21" x14ac:dyDescent="0.25">
      <c r="A1040" s="49" t="s">
        <v>1069</v>
      </c>
      <c r="B1040" s="49" t="s">
        <v>1070</v>
      </c>
      <c r="C1040" s="49">
        <v>1850</v>
      </c>
      <c r="D1040" s="49">
        <v>119</v>
      </c>
      <c r="E1040" s="354" t="s">
        <v>3494</v>
      </c>
      <c r="F1040" s="354" t="s">
        <v>3498</v>
      </c>
      <c r="G1040" s="355" t="s">
        <v>3066</v>
      </c>
      <c r="H1040" s="355" t="s">
        <v>3495</v>
      </c>
      <c r="I1040" s="355" t="s">
        <v>3495</v>
      </c>
      <c r="J1040" s="355" t="s">
        <v>3065</v>
      </c>
      <c r="K1040" s="355" t="s">
        <v>3495</v>
      </c>
      <c r="L1040" s="355" t="s">
        <v>3495</v>
      </c>
      <c r="M1040" s="355" t="s">
        <v>3495</v>
      </c>
      <c r="N1040" s="355" t="s">
        <v>3495</v>
      </c>
      <c r="O1040" s="355" t="s">
        <v>3495</v>
      </c>
      <c r="P1040" s="355" t="s">
        <v>3495</v>
      </c>
      <c r="Q1040" s="355" t="s">
        <v>3496</v>
      </c>
      <c r="R1040" s="355" t="s">
        <v>3496</v>
      </c>
      <c r="S1040" s="355" t="s">
        <v>3496</v>
      </c>
      <c r="T1040" s="266">
        <v>15</v>
      </c>
      <c r="U1040" s="266" t="s">
        <v>3074</v>
      </c>
    </row>
    <row r="1041" spans="1:21" x14ac:dyDescent="0.25">
      <c r="A1041" s="49">
        <v>5150003916</v>
      </c>
      <c r="B1041" s="49" t="s">
        <v>1071</v>
      </c>
      <c r="C1041" s="49">
        <v>1850</v>
      </c>
      <c r="D1041" s="49">
        <v>119</v>
      </c>
      <c r="E1041" s="354" t="s">
        <v>3494</v>
      </c>
      <c r="F1041" s="354" t="s">
        <v>3498</v>
      </c>
      <c r="G1041" s="355" t="s">
        <v>3499</v>
      </c>
      <c r="H1041" s="355" t="s">
        <v>3495</v>
      </c>
      <c r="I1041" s="355" t="s">
        <v>3495</v>
      </c>
      <c r="J1041" s="355" t="s">
        <v>3495</v>
      </c>
      <c r="K1041" s="355" t="s">
        <v>3495</v>
      </c>
      <c r="L1041" s="355" t="s">
        <v>3495</v>
      </c>
      <c r="M1041" s="355" t="s">
        <v>3495</v>
      </c>
      <c r="N1041" s="355" t="s">
        <v>3495</v>
      </c>
      <c r="O1041" s="355" t="s">
        <v>3495</v>
      </c>
      <c r="P1041" s="355" t="s">
        <v>3495</v>
      </c>
      <c r="Q1041" s="355" t="s">
        <v>3496</v>
      </c>
      <c r="R1041" s="355" t="s">
        <v>3496</v>
      </c>
      <c r="S1041" s="355" t="s">
        <v>3496</v>
      </c>
      <c r="T1041" s="266">
        <v>15</v>
      </c>
      <c r="U1041" s="266" t="s">
        <v>3074</v>
      </c>
    </row>
    <row r="1042" spans="1:21" x14ac:dyDescent="0.25">
      <c r="A1042" s="49" t="s">
        <v>1072</v>
      </c>
      <c r="B1042" s="49" t="s">
        <v>1071</v>
      </c>
      <c r="C1042" s="49">
        <v>0</v>
      </c>
      <c r="D1042" s="49">
        <v>0</v>
      </c>
      <c r="E1042" s="354" t="s">
        <v>3494</v>
      </c>
      <c r="F1042" s="354" t="s">
        <v>3498</v>
      </c>
      <c r="G1042" s="355" t="s">
        <v>3499</v>
      </c>
      <c r="H1042" s="355" t="s">
        <v>3495</v>
      </c>
      <c r="I1042" s="355" t="s">
        <v>3495</v>
      </c>
      <c r="J1042" s="355" t="s">
        <v>3495</v>
      </c>
      <c r="K1042" s="355" t="s">
        <v>3495</v>
      </c>
      <c r="L1042" s="355" t="s">
        <v>3495</v>
      </c>
      <c r="M1042" s="355" t="s">
        <v>3495</v>
      </c>
      <c r="N1042" s="355" t="s">
        <v>3495</v>
      </c>
      <c r="O1042" s="355" t="s">
        <v>3495</v>
      </c>
      <c r="P1042" s="355" t="s">
        <v>3495</v>
      </c>
      <c r="Q1042" s="355" t="s">
        <v>3496</v>
      </c>
      <c r="R1042" s="355" t="s">
        <v>3496</v>
      </c>
      <c r="S1042" s="355" t="s">
        <v>3496</v>
      </c>
      <c r="T1042" s="266">
        <v>0</v>
      </c>
      <c r="U1042" s="266" t="s">
        <v>3497</v>
      </c>
    </row>
    <row r="1043" spans="1:21" x14ac:dyDescent="0.25">
      <c r="A1043" s="49" t="s">
        <v>1073</v>
      </c>
      <c r="B1043" s="49" t="s">
        <v>1074</v>
      </c>
      <c r="C1043" s="49">
        <v>0</v>
      </c>
      <c r="D1043" s="49">
        <v>0</v>
      </c>
      <c r="E1043" s="354" t="s">
        <v>3494</v>
      </c>
      <c r="F1043" s="354" t="s">
        <v>3498</v>
      </c>
      <c r="G1043" s="355" t="s">
        <v>3499</v>
      </c>
      <c r="H1043" s="355" t="s">
        <v>3495</v>
      </c>
      <c r="I1043" s="355" t="s">
        <v>3495</v>
      </c>
      <c r="J1043" s="355" t="s">
        <v>3495</v>
      </c>
      <c r="K1043" s="355" t="s">
        <v>3495</v>
      </c>
      <c r="L1043" s="355" t="s">
        <v>3495</v>
      </c>
      <c r="M1043" s="355" t="s">
        <v>3495</v>
      </c>
      <c r="N1043" s="355" t="s">
        <v>3495</v>
      </c>
      <c r="O1043" s="355" t="s">
        <v>3495</v>
      </c>
      <c r="P1043" s="355" t="s">
        <v>3495</v>
      </c>
      <c r="Q1043" s="355" t="s">
        <v>3496</v>
      </c>
      <c r="R1043" s="355" t="s">
        <v>3496</v>
      </c>
      <c r="S1043" s="355" t="s">
        <v>3496</v>
      </c>
      <c r="T1043" s="266">
        <v>0</v>
      </c>
      <c r="U1043" s="266" t="s">
        <v>3497</v>
      </c>
    </row>
    <row r="1044" spans="1:21" x14ac:dyDescent="0.25">
      <c r="A1044" s="49">
        <v>5150003921</v>
      </c>
      <c r="B1044" s="49" t="s">
        <v>1075</v>
      </c>
      <c r="C1044" s="49">
        <v>0</v>
      </c>
      <c r="D1044" s="49">
        <v>0</v>
      </c>
      <c r="E1044" s="354" t="s">
        <v>3494</v>
      </c>
      <c r="F1044" s="354" t="s">
        <v>3498</v>
      </c>
      <c r="G1044" s="355" t="s">
        <v>3499</v>
      </c>
      <c r="H1044" s="355" t="s">
        <v>3495</v>
      </c>
      <c r="I1044" s="355" t="s">
        <v>3495</v>
      </c>
      <c r="J1044" s="355" t="s">
        <v>3495</v>
      </c>
      <c r="K1044" s="355" t="s">
        <v>3495</v>
      </c>
      <c r="L1044" s="355" t="s">
        <v>3495</v>
      </c>
      <c r="M1044" s="355" t="s">
        <v>3495</v>
      </c>
      <c r="N1044" s="355" t="s">
        <v>3495</v>
      </c>
      <c r="O1044" s="355" t="s">
        <v>3495</v>
      </c>
      <c r="P1044" s="355" t="s">
        <v>3495</v>
      </c>
      <c r="Q1044" s="355" t="s">
        <v>3496</v>
      </c>
      <c r="R1044" s="355" t="s">
        <v>3496</v>
      </c>
      <c r="S1044" s="355" t="s">
        <v>3496</v>
      </c>
      <c r="T1044" s="266">
        <v>0</v>
      </c>
      <c r="U1044" s="266" t="s">
        <v>3497</v>
      </c>
    </row>
    <row r="1045" spans="1:21" x14ac:dyDescent="0.25">
      <c r="A1045" s="49">
        <v>5150003922</v>
      </c>
      <c r="B1045" s="49" t="s">
        <v>1076</v>
      </c>
      <c r="C1045" s="49">
        <v>119</v>
      </c>
      <c r="D1045" s="49">
        <v>1850</v>
      </c>
      <c r="E1045" s="354" t="s">
        <v>3494</v>
      </c>
      <c r="F1045" s="354" t="s">
        <v>3498</v>
      </c>
      <c r="G1045" s="355" t="s">
        <v>3499</v>
      </c>
      <c r="H1045" s="355" t="s">
        <v>3495</v>
      </c>
      <c r="I1045" s="355" t="s">
        <v>3495</v>
      </c>
      <c r="J1045" s="355" t="s">
        <v>3495</v>
      </c>
      <c r="K1045" s="355" t="s">
        <v>3495</v>
      </c>
      <c r="L1045" s="355" t="s">
        <v>3495</v>
      </c>
      <c r="M1045" s="355" t="s">
        <v>3495</v>
      </c>
      <c r="N1045" s="355" t="s">
        <v>3495</v>
      </c>
      <c r="O1045" s="355" t="s">
        <v>3495</v>
      </c>
      <c r="P1045" s="355" t="s">
        <v>3495</v>
      </c>
      <c r="Q1045" s="355" t="s">
        <v>3496</v>
      </c>
      <c r="R1045" s="355" t="s">
        <v>3496</v>
      </c>
      <c r="S1045" s="355" t="s">
        <v>3496</v>
      </c>
      <c r="T1045" s="266">
        <v>0</v>
      </c>
      <c r="U1045" s="266" t="s">
        <v>3497</v>
      </c>
    </row>
    <row r="1046" spans="1:21" x14ac:dyDescent="0.25">
      <c r="A1046" s="49">
        <v>5150003923</v>
      </c>
      <c r="B1046" s="49" t="s">
        <v>1077</v>
      </c>
      <c r="C1046" s="49">
        <v>0</v>
      </c>
      <c r="D1046" s="49">
        <v>0</v>
      </c>
      <c r="E1046" s="354" t="s">
        <v>3494</v>
      </c>
      <c r="F1046" s="354" t="s">
        <v>3498</v>
      </c>
      <c r="G1046" s="355" t="s">
        <v>3499</v>
      </c>
      <c r="H1046" s="355" t="s">
        <v>3495</v>
      </c>
      <c r="I1046" s="355" t="s">
        <v>3495</v>
      </c>
      <c r="J1046" s="355" t="s">
        <v>3495</v>
      </c>
      <c r="K1046" s="355" t="s">
        <v>3495</v>
      </c>
      <c r="L1046" s="355" t="s">
        <v>3495</v>
      </c>
      <c r="M1046" s="355" t="s">
        <v>3495</v>
      </c>
      <c r="N1046" s="355" t="s">
        <v>3495</v>
      </c>
      <c r="O1046" s="355" t="s">
        <v>3495</v>
      </c>
      <c r="P1046" s="355" t="s">
        <v>3495</v>
      </c>
      <c r="Q1046" s="355" t="s">
        <v>3496</v>
      </c>
      <c r="R1046" s="355" t="s">
        <v>3496</v>
      </c>
      <c r="S1046" s="355" t="s">
        <v>3496</v>
      </c>
      <c r="T1046" s="266">
        <v>15</v>
      </c>
      <c r="U1046" s="266" t="s">
        <v>3497</v>
      </c>
    </row>
    <row r="1047" spans="1:21" x14ac:dyDescent="0.25">
      <c r="A1047" s="49">
        <v>5150003924</v>
      </c>
      <c r="B1047" s="49" t="s">
        <v>3146</v>
      </c>
      <c r="C1047" s="49">
        <v>1945</v>
      </c>
      <c r="D1047" s="49">
        <v>119</v>
      </c>
      <c r="E1047" s="354" t="s">
        <v>3494</v>
      </c>
      <c r="F1047" s="354" t="s">
        <v>3025</v>
      </c>
      <c r="G1047" s="355" t="s">
        <v>3499</v>
      </c>
      <c r="H1047" s="355" t="s">
        <v>3495</v>
      </c>
      <c r="I1047" s="355" t="s">
        <v>3495</v>
      </c>
      <c r="J1047" s="355" t="s">
        <v>3495</v>
      </c>
      <c r="K1047" s="355" t="s">
        <v>3495</v>
      </c>
      <c r="L1047" s="355" t="s">
        <v>3495</v>
      </c>
      <c r="M1047" s="355" t="s">
        <v>3495</v>
      </c>
      <c r="N1047" s="355" t="s">
        <v>3495</v>
      </c>
      <c r="O1047" s="355" t="s">
        <v>3495</v>
      </c>
      <c r="P1047" s="355" t="s">
        <v>3495</v>
      </c>
      <c r="Q1047" s="355" t="s">
        <v>3496</v>
      </c>
      <c r="R1047" s="355" t="s">
        <v>3496</v>
      </c>
      <c r="S1047" s="355" t="s">
        <v>3496</v>
      </c>
      <c r="T1047" s="266">
        <v>13.8</v>
      </c>
      <c r="U1047" s="266" t="s">
        <v>3074</v>
      </c>
    </row>
    <row r="1048" spans="1:21" x14ac:dyDescent="0.25">
      <c r="A1048" s="49">
        <v>5150003969</v>
      </c>
      <c r="B1048" s="49" t="s">
        <v>1078</v>
      </c>
      <c r="C1048" s="49">
        <v>0</v>
      </c>
      <c r="D1048" s="49">
        <v>0</v>
      </c>
      <c r="E1048" s="354" t="s">
        <v>3494</v>
      </c>
      <c r="F1048" s="354" t="s">
        <v>3498</v>
      </c>
      <c r="G1048" s="355" t="s">
        <v>3499</v>
      </c>
      <c r="H1048" s="355" t="s">
        <v>3495</v>
      </c>
      <c r="I1048" s="355" t="s">
        <v>3495</v>
      </c>
      <c r="J1048" s="355" t="s">
        <v>3495</v>
      </c>
      <c r="K1048" s="355" t="s">
        <v>3495</v>
      </c>
      <c r="L1048" s="355" t="s">
        <v>3495</v>
      </c>
      <c r="M1048" s="355" t="s">
        <v>3495</v>
      </c>
      <c r="N1048" s="355" t="s">
        <v>3495</v>
      </c>
      <c r="O1048" s="355" t="s">
        <v>3495</v>
      </c>
      <c r="P1048" s="355" t="s">
        <v>3495</v>
      </c>
      <c r="Q1048" s="355" t="s">
        <v>3496</v>
      </c>
      <c r="R1048" s="355" t="s">
        <v>3496</v>
      </c>
      <c r="S1048" s="355" t="s">
        <v>3496</v>
      </c>
      <c r="T1048" s="266">
        <v>0</v>
      </c>
      <c r="U1048" s="266" t="s">
        <v>3497</v>
      </c>
    </row>
    <row r="1049" spans="1:21" x14ac:dyDescent="0.25">
      <c r="A1049" s="49">
        <v>5150003971</v>
      </c>
      <c r="B1049" s="49" t="s">
        <v>1079</v>
      </c>
      <c r="C1049" s="49">
        <v>0</v>
      </c>
      <c r="D1049" s="49">
        <v>0</v>
      </c>
      <c r="E1049" s="354" t="s">
        <v>3494</v>
      </c>
      <c r="F1049" s="354" t="s">
        <v>3498</v>
      </c>
      <c r="G1049" s="355" t="s">
        <v>3499</v>
      </c>
      <c r="H1049" s="355" t="s">
        <v>3495</v>
      </c>
      <c r="I1049" s="355" t="s">
        <v>3495</v>
      </c>
      <c r="J1049" s="355" t="s">
        <v>3495</v>
      </c>
      <c r="K1049" s="355" t="s">
        <v>3495</v>
      </c>
      <c r="L1049" s="355" t="s">
        <v>3495</v>
      </c>
      <c r="M1049" s="355" t="s">
        <v>3495</v>
      </c>
      <c r="N1049" s="355" t="s">
        <v>3495</v>
      </c>
      <c r="O1049" s="355" t="s">
        <v>3495</v>
      </c>
      <c r="P1049" s="355" t="s">
        <v>3495</v>
      </c>
      <c r="Q1049" s="355" t="s">
        <v>3496</v>
      </c>
      <c r="R1049" s="355" t="s">
        <v>3496</v>
      </c>
      <c r="S1049" s="355" t="s">
        <v>3496</v>
      </c>
      <c r="T1049" s="266">
        <v>0</v>
      </c>
      <c r="U1049" s="266" t="s">
        <v>3497</v>
      </c>
    </row>
    <row r="1050" spans="1:21" x14ac:dyDescent="0.25">
      <c r="A1050" s="49">
        <v>5150003972</v>
      </c>
      <c r="B1050" s="49" t="s">
        <v>1080</v>
      </c>
      <c r="C1050" s="49">
        <v>0</v>
      </c>
      <c r="D1050" s="49">
        <v>0</v>
      </c>
      <c r="E1050" s="354" t="s">
        <v>3494</v>
      </c>
      <c r="F1050" s="354" t="s">
        <v>3498</v>
      </c>
      <c r="G1050" s="355" t="s">
        <v>3499</v>
      </c>
      <c r="H1050" s="355" t="s">
        <v>3495</v>
      </c>
      <c r="I1050" s="355" t="s">
        <v>3495</v>
      </c>
      <c r="J1050" s="355" t="s">
        <v>3495</v>
      </c>
      <c r="K1050" s="355" t="s">
        <v>3495</v>
      </c>
      <c r="L1050" s="355" t="s">
        <v>3495</v>
      </c>
      <c r="M1050" s="355" t="s">
        <v>3495</v>
      </c>
      <c r="N1050" s="355" t="s">
        <v>3495</v>
      </c>
      <c r="O1050" s="355" t="s">
        <v>3495</v>
      </c>
      <c r="P1050" s="355" t="s">
        <v>3495</v>
      </c>
      <c r="Q1050" s="355" t="s">
        <v>3496</v>
      </c>
      <c r="R1050" s="355" t="s">
        <v>3496</v>
      </c>
      <c r="S1050" s="355" t="s">
        <v>3496</v>
      </c>
      <c r="T1050" s="266">
        <v>0</v>
      </c>
      <c r="U1050" s="266" t="s">
        <v>3497</v>
      </c>
    </row>
    <row r="1051" spans="1:21" x14ac:dyDescent="0.25">
      <c r="A1051" s="49">
        <v>5150003979</v>
      </c>
      <c r="B1051" s="49" t="s">
        <v>118</v>
      </c>
      <c r="C1051" s="49">
        <v>2282</v>
      </c>
      <c r="D1051" s="49">
        <v>80</v>
      </c>
      <c r="E1051" s="354" t="s">
        <v>3494</v>
      </c>
      <c r="F1051" s="354" t="s">
        <v>3498</v>
      </c>
      <c r="G1051" s="355" t="s">
        <v>3499</v>
      </c>
      <c r="H1051" s="355" t="s">
        <v>3495</v>
      </c>
      <c r="I1051" s="355" t="s">
        <v>3495</v>
      </c>
      <c r="J1051" s="355" t="s">
        <v>3495</v>
      </c>
      <c r="K1051" s="355" t="s">
        <v>3495</v>
      </c>
      <c r="L1051" s="355" t="s">
        <v>3495</v>
      </c>
      <c r="M1051" s="355" t="s">
        <v>3495</v>
      </c>
      <c r="N1051" s="355" t="s">
        <v>3495</v>
      </c>
      <c r="O1051" s="355" t="s">
        <v>3495</v>
      </c>
      <c r="P1051" s="355" t="s">
        <v>3495</v>
      </c>
      <c r="Q1051" s="355" t="s">
        <v>3496</v>
      </c>
      <c r="R1051" s="355" t="s">
        <v>3496</v>
      </c>
      <c r="S1051" s="355" t="s">
        <v>3496</v>
      </c>
      <c r="T1051" s="266">
        <v>27.9</v>
      </c>
      <c r="U1051" s="266" t="s">
        <v>3073</v>
      </c>
    </row>
    <row r="1052" spans="1:21" x14ac:dyDescent="0.25">
      <c r="A1052" s="49">
        <v>5150003992</v>
      </c>
      <c r="B1052" s="49" t="s">
        <v>1081</v>
      </c>
      <c r="C1052" s="49">
        <v>1928</v>
      </c>
      <c r="D1052" s="49">
        <v>136</v>
      </c>
      <c r="E1052" s="354" t="s">
        <v>3494</v>
      </c>
      <c r="F1052" s="354" t="s">
        <v>3498</v>
      </c>
      <c r="G1052" s="355" t="s">
        <v>3499</v>
      </c>
      <c r="H1052" s="355" t="s">
        <v>3495</v>
      </c>
      <c r="I1052" s="355" t="s">
        <v>3495</v>
      </c>
      <c r="J1052" s="355" t="s">
        <v>3495</v>
      </c>
      <c r="K1052" s="355" t="s">
        <v>3495</v>
      </c>
      <c r="L1052" s="355" t="s">
        <v>3495</v>
      </c>
      <c r="M1052" s="355" t="s">
        <v>3495</v>
      </c>
      <c r="N1052" s="355" t="s">
        <v>3495</v>
      </c>
      <c r="O1052" s="355" t="s">
        <v>3495</v>
      </c>
      <c r="P1052" s="355" t="s">
        <v>3495</v>
      </c>
      <c r="Q1052" s="355" t="s">
        <v>3496</v>
      </c>
      <c r="R1052" s="355" t="s">
        <v>3496</v>
      </c>
      <c r="S1052" s="355" t="s">
        <v>3496</v>
      </c>
      <c r="T1052" s="266">
        <v>13.7</v>
      </c>
      <c r="U1052" s="266" t="s">
        <v>3074</v>
      </c>
    </row>
    <row r="1053" spans="1:21" x14ac:dyDescent="0.25">
      <c r="A1053" s="49">
        <v>5150003993</v>
      </c>
      <c r="B1053" s="49" t="s">
        <v>1082</v>
      </c>
      <c r="C1053" s="49">
        <v>1928</v>
      </c>
      <c r="D1053" s="49">
        <v>136</v>
      </c>
      <c r="E1053" s="354" t="s">
        <v>3494</v>
      </c>
      <c r="F1053" s="354" t="s">
        <v>3498</v>
      </c>
      <c r="G1053" s="355" t="s">
        <v>3499</v>
      </c>
      <c r="H1053" s="355" t="s">
        <v>3495</v>
      </c>
      <c r="I1053" s="355" t="s">
        <v>3495</v>
      </c>
      <c r="J1053" s="355" t="s">
        <v>3495</v>
      </c>
      <c r="K1053" s="355" t="s">
        <v>3495</v>
      </c>
      <c r="L1053" s="355" t="s">
        <v>3495</v>
      </c>
      <c r="M1053" s="355" t="s">
        <v>3495</v>
      </c>
      <c r="N1053" s="355" t="s">
        <v>3495</v>
      </c>
      <c r="O1053" s="355" t="s">
        <v>3495</v>
      </c>
      <c r="P1053" s="355" t="s">
        <v>3495</v>
      </c>
      <c r="Q1053" s="355" t="s">
        <v>3496</v>
      </c>
      <c r="R1053" s="355" t="s">
        <v>3496</v>
      </c>
      <c r="S1053" s="355" t="s">
        <v>3496</v>
      </c>
      <c r="T1053" s="266">
        <v>13.7</v>
      </c>
      <c r="U1053" s="266" t="s">
        <v>3074</v>
      </c>
    </row>
    <row r="1054" spans="1:21" x14ac:dyDescent="0.25">
      <c r="A1054" s="49">
        <v>5150003994</v>
      </c>
      <c r="B1054" s="49" t="s">
        <v>1083</v>
      </c>
      <c r="C1054" s="49">
        <v>1928</v>
      </c>
      <c r="D1054" s="49">
        <v>136</v>
      </c>
      <c r="E1054" s="354" t="s">
        <v>3494</v>
      </c>
      <c r="F1054" s="354" t="s">
        <v>3498</v>
      </c>
      <c r="G1054" s="355" t="s">
        <v>3499</v>
      </c>
      <c r="H1054" s="355" t="s">
        <v>3495</v>
      </c>
      <c r="I1054" s="355" t="s">
        <v>3495</v>
      </c>
      <c r="J1054" s="355" t="s">
        <v>3495</v>
      </c>
      <c r="K1054" s="355" t="s">
        <v>3495</v>
      </c>
      <c r="L1054" s="355" t="s">
        <v>3495</v>
      </c>
      <c r="M1054" s="355" t="s">
        <v>3495</v>
      </c>
      <c r="N1054" s="355" t="s">
        <v>3495</v>
      </c>
      <c r="O1054" s="355" t="s">
        <v>3495</v>
      </c>
      <c r="P1054" s="355" t="s">
        <v>3495</v>
      </c>
      <c r="Q1054" s="355" t="s">
        <v>3496</v>
      </c>
      <c r="R1054" s="355" t="s">
        <v>3496</v>
      </c>
      <c r="S1054" s="355" t="s">
        <v>3496</v>
      </c>
      <c r="T1054" s="266">
        <v>13.7</v>
      </c>
      <c r="U1054" s="266" t="s">
        <v>3074</v>
      </c>
    </row>
    <row r="1055" spans="1:21" x14ac:dyDescent="0.25">
      <c r="A1055" s="49">
        <v>5150003995</v>
      </c>
      <c r="B1055" s="49" t="s">
        <v>1084</v>
      </c>
      <c r="C1055" s="49">
        <v>1928</v>
      </c>
      <c r="D1055" s="49">
        <v>136</v>
      </c>
      <c r="E1055" s="354" t="s">
        <v>3494</v>
      </c>
      <c r="F1055" s="354" t="s">
        <v>3498</v>
      </c>
      <c r="G1055" s="355" t="s">
        <v>3499</v>
      </c>
      <c r="H1055" s="355" t="s">
        <v>3495</v>
      </c>
      <c r="I1055" s="355" t="s">
        <v>3495</v>
      </c>
      <c r="J1055" s="355" t="s">
        <v>3495</v>
      </c>
      <c r="K1055" s="355" t="s">
        <v>3495</v>
      </c>
      <c r="L1055" s="355" t="s">
        <v>3495</v>
      </c>
      <c r="M1055" s="355" t="s">
        <v>3495</v>
      </c>
      <c r="N1055" s="355" t="s">
        <v>3495</v>
      </c>
      <c r="O1055" s="355" t="s">
        <v>3495</v>
      </c>
      <c r="P1055" s="355" t="s">
        <v>3495</v>
      </c>
      <c r="Q1055" s="355" t="s">
        <v>3496</v>
      </c>
      <c r="R1055" s="355" t="s">
        <v>3496</v>
      </c>
      <c r="S1055" s="355" t="s">
        <v>3496</v>
      </c>
      <c r="T1055" s="266">
        <v>13.7</v>
      </c>
      <c r="U1055" s="266" t="s">
        <v>3074</v>
      </c>
    </row>
    <row r="1056" spans="1:21" x14ac:dyDescent="0.25">
      <c r="A1056" s="49">
        <v>5150004001</v>
      </c>
      <c r="B1056" s="49" t="s">
        <v>1085</v>
      </c>
      <c r="C1056" s="49">
        <v>0</v>
      </c>
      <c r="D1056" s="49">
        <v>0</v>
      </c>
      <c r="E1056" s="354" t="s">
        <v>3494</v>
      </c>
      <c r="F1056" s="354" t="s">
        <v>3498</v>
      </c>
      <c r="G1056" s="355" t="s">
        <v>3499</v>
      </c>
      <c r="H1056" s="355" t="s">
        <v>3495</v>
      </c>
      <c r="I1056" s="355" t="s">
        <v>3495</v>
      </c>
      <c r="J1056" s="355" t="s">
        <v>3495</v>
      </c>
      <c r="K1056" s="355" t="s">
        <v>3495</v>
      </c>
      <c r="L1056" s="355" t="s">
        <v>3495</v>
      </c>
      <c r="M1056" s="355" t="s">
        <v>3495</v>
      </c>
      <c r="N1056" s="355" t="s">
        <v>3495</v>
      </c>
      <c r="O1056" s="355" t="s">
        <v>3495</v>
      </c>
      <c r="P1056" s="355" t="s">
        <v>3495</v>
      </c>
      <c r="Q1056" s="355" t="s">
        <v>3496</v>
      </c>
      <c r="R1056" s="355" t="s">
        <v>3496</v>
      </c>
      <c r="S1056" s="355" t="s">
        <v>3496</v>
      </c>
      <c r="T1056" s="266">
        <v>0</v>
      </c>
      <c r="U1056" s="266" t="s">
        <v>3497</v>
      </c>
    </row>
    <row r="1057" spans="1:21" x14ac:dyDescent="0.25">
      <c r="A1057" s="49">
        <v>5150004014</v>
      </c>
      <c r="B1057" s="49" t="s">
        <v>115</v>
      </c>
      <c r="C1057" s="49">
        <v>1955</v>
      </c>
      <c r="D1057" s="49">
        <v>126</v>
      </c>
      <c r="E1057" s="354" t="s">
        <v>3494</v>
      </c>
      <c r="F1057" s="354" t="s">
        <v>3498</v>
      </c>
      <c r="G1057" s="355" t="s">
        <v>3499</v>
      </c>
      <c r="H1057" s="355" t="s">
        <v>3495</v>
      </c>
      <c r="I1057" s="355" t="s">
        <v>3495</v>
      </c>
      <c r="J1057" s="355" t="s">
        <v>3495</v>
      </c>
      <c r="K1057" s="355" t="s">
        <v>3495</v>
      </c>
      <c r="L1057" s="355" t="s">
        <v>3495</v>
      </c>
      <c r="M1057" s="355" t="s">
        <v>3495</v>
      </c>
      <c r="N1057" s="355" t="s">
        <v>3495</v>
      </c>
      <c r="O1057" s="355" t="s">
        <v>3495</v>
      </c>
      <c r="P1057" s="355" t="s">
        <v>3495</v>
      </c>
      <c r="Q1057" s="355" t="s">
        <v>3496</v>
      </c>
      <c r="R1057" s="355" t="s">
        <v>3496</v>
      </c>
      <c r="S1057" s="355" t="s">
        <v>3496</v>
      </c>
      <c r="T1057" s="266">
        <v>15</v>
      </c>
      <c r="U1057" s="266" t="s">
        <v>3074</v>
      </c>
    </row>
    <row r="1058" spans="1:21" x14ac:dyDescent="0.25">
      <c r="A1058" s="49">
        <v>5150004015</v>
      </c>
      <c r="B1058" s="49" t="s">
        <v>1086</v>
      </c>
      <c r="C1058" s="49">
        <v>1955</v>
      </c>
      <c r="D1058" s="49">
        <v>126</v>
      </c>
      <c r="E1058" s="354" t="s">
        <v>3494</v>
      </c>
      <c r="F1058" s="354" t="s">
        <v>3498</v>
      </c>
      <c r="G1058" s="355" t="s">
        <v>3499</v>
      </c>
      <c r="H1058" s="355" t="s">
        <v>3495</v>
      </c>
      <c r="I1058" s="355" t="s">
        <v>3495</v>
      </c>
      <c r="J1058" s="355" t="s">
        <v>3495</v>
      </c>
      <c r="K1058" s="355" t="s">
        <v>3495</v>
      </c>
      <c r="L1058" s="355" t="s">
        <v>3495</v>
      </c>
      <c r="M1058" s="355" t="s">
        <v>3495</v>
      </c>
      <c r="N1058" s="355" t="s">
        <v>3495</v>
      </c>
      <c r="O1058" s="355" t="s">
        <v>3495</v>
      </c>
      <c r="P1058" s="355" t="s">
        <v>3495</v>
      </c>
      <c r="Q1058" s="355" t="s">
        <v>3496</v>
      </c>
      <c r="R1058" s="355" t="s">
        <v>3496</v>
      </c>
      <c r="S1058" s="355" t="s">
        <v>3496</v>
      </c>
      <c r="T1058" s="266">
        <v>15</v>
      </c>
      <c r="U1058" s="266" t="s">
        <v>3074</v>
      </c>
    </row>
    <row r="1059" spans="1:21" x14ac:dyDescent="0.25">
      <c r="A1059" s="49">
        <v>5150004016</v>
      </c>
      <c r="B1059" s="49" t="s">
        <v>1087</v>
      </c>
      <c r="C1059" s="49">
        <v>1955</v>
      </c>
      <c r="D1059" s="49">
        <v>126</v>
      </c>
      <c r="E1059" s="354" t="s">
        <v>3494</v>
      </c>
      <c r="F1059" s="354" t="s">
        <v>3498</v>
      </c>
      <c r="G1059" s="355" t="s">
        <v>3499</v>
      </c>
      <c r="H1059" s="355" t="s">
        <v>3495</v>
      </c>
      <c r="I1059" s="355" t="s">
        <v>3495</v>
      </c>
      <c r="J1059" s="355" t="s">
        <v>3495</v>
      </c>
      <c r="K1059" s="355" t="s">
        <v>3495</v>
      </c>
      <c r="L1059" s="355" t="s">
        <v>3495</v>
      </c>
      <c r="M1059" s="355" t="s">
        <v>3495</v>
      </c>
      <c r="N1059" s="355" t="s">
        <v>3495</v>
      </c>
      <c r="O1059" s="355" t="s">
        <v>3495</v>
      </c>
      <c r="P1059" s="355" t="s">
        <v>3495</v>
      </c>
      <c r="Q1059" s="355" t="s">
        <v>3496</v>
      </c>
      <c r="R1059" s="355" t="s">
        <v>3496</v>
      </c>
      <c r="S1059" s="355" t="s">
        <v>3496</v>
      </c>
      <c r="T1059" s="266">
        <v>15</v>
      </c>
      <c r="U1059" s="266" t="s">
        <v>3074</v>
      </c>
    </row>
    <row r="1060" spans="1:21" x14ac:dyDescent="0.25">
      <c r="A1060" s="49">
        <v>5150004017</v>
      </c>
      <c r="B1060" s="49" t="s">
        <v>117</v>
      </c>
      <c r="C1060" s="49">
        <v>1955</v>
      </c>
      <c r="D1060" s="49">
        <v>126</v>
      </c>
      <c r="E1060" s="354" t="s">
        <v>3494</v>
      </c>
      <c r="F1060" s="354" t="s">
        <v>3498</v>
      </c>
      <c r="G1060" s="355" t="s">
        <v>3499</v>
      </c>
      <c r="H1060" s="355" t="s">
        <v>3495</v>
      </c>
      <c r="I1060" s="355" t="s">
        <v>3495</v>
      </c>
      <c r="J1060" s="355" t="s">
        <v>3495</v>
      </c>
      <c r="K1060" s="355" t="s">
        <v>3495</v>
      </c>
      <c r="L1060" s="355" t="s">
        <v>3495</v>
      </c>
      <c r="M1060" s="355" t="s">
        <v>3495</v>
      </c>
      <c r="N1060" s="355" t="s">
        <v>3495</v>
      </c>
      <c r="O1060" s="355" t="s">
        <v>3495</v>
      </c>
      <c r="P1060" s="355" t="s">
        <v>3495</v>
      </c>
      <c r="Q1060" s="355" t="s">
        <v>3496</v>
      </c>
      <c r="R1060" s="355" t="s">
        <v>3496</v>
      </c>
      <c r="S1060" s="355" t="s">
        <v>3496</v>
      </c>
      <c r="T1060" s="266">
        <v>15</v>
      </c>
      <c r="U1060" s="266" t="s">
        <v>3074</v>
      </c>
    </row>
    <row r="1061" spans="1:21" x14ac:dyDescent="0.25">
      <c r="A1061" s="49">
        <v>5150004018</v>
      </c>
      <c r="B1061" s="49" t="s">
        <v>116</v>
      </c>
      <c r="C1061" s="49">
        <v>1929.8</v>
      </c>
      <c r="D1061" s="49">
        <v>126</v>
      </c>
      <c r="E1061" s="354" t="s">
        <v>3494</v>
      </c>
      <c r="F1061" s="354" t="s">
        <v>3498</v>
      </c>
      <c r="G1061" s="355" t="s">
        <v>3499</v>
      </c>
      <c r="H1061" s="355" t="s">
        <v>3495</v>
      </c>
      <c r="I1061" s="355" t="s">
        <v>3495</v>
      </c>
      <c r="J1061" s="355" t="s">
        <v>3495</v>
      </c>
      <c r="K1061" s="355" t="s">
        <v>3495</v>
      </c>
      <c r="L1061" s="355" t="s">
        <v>3495</v>
      </c>
      <c r="M1061" s="355" t="s">
        <v>3495</v>
      </c>
      <c r="N1061" s="355" t="s">
        <v>3495</v>
      </c>
      <c r="O1061" s="355" t="s">
        <v>3495</v>
      </c>
      <c r="P1061" s="355" t="s">
        <v>3495</v>
      </c>
      <c r="Q1061" s="355" t="s">
        <v>3496</v>
      </c>
      <c r="R1061" s="355" t="s">
        <v>3496</v>
      </c>
      <c r="S1061" s="355" t="s">
        <v>3496</v>
      </c>
      <c r="T1061" s="266">
        <v>14.8</v>
      </c>
      <c r="U1061" s="266" t="s">
        <v>3074</v>
      </c>
    </row>
    <row r="1062" spans="1:21" x14ac:dyDescent="0.25">
      <c r="A1062" s="49">
        <v>5150004041</v>
      </c>
      <c r="B1062" s="49" t="s">
        <v>1088</v>
      </c>
      <c r="C1062" s="49">
        <v>0</v>
      </c>
      <c r="D1062" s="49">
        <v>0</v>
      </c>
      <c r="E1062" s="354" t="s">
        <v>3494</v>
      </c>
      <c r="F1062" s="354" t="s">
        <v>3498</v>
      </c>
      <c r="G1062" s="355" t="s">
        <v>3499</v>
      </c>
      <c r="H1062" s="355" t="s">
        <v>3495</v>
      </c>
      <c r="I1062" s="355" t="s">
        <v>3495</v>
      </c>
      <c r="J1062" s="355" t="s">
        <v>3495</v>
      </c>
      <c r="K1062" s="355" t="s">
        <v>3495</v>
      </c>
      <c r="L1062" s="355" t="s">
        <v>3495</v>
      </c>
      <c r="M1062" s="355" t="s">
        <v>3495</v>
      </c>
      <c r="N1062" s="355" t="s">
        <v>3495</v>
      </c>
      <c r="O1062" s="355" t="s">
        <v>3495</v>
      </c>
      <c r="P1062" s="355" t="s">
        <v>3495</v>
      </c>
      <c r="Q1062" s="355" t="s">
        <v>3496</v>
      </c>
      <c r="R1062" s="355" t="s">
        <v>3496</v>
      </c>
      <c r="S1062" s="355" t="s">
        <v>3496</v>
      </c>
      <c r="T1062" s="266">
        <v>0</v>
      </c>
      <c r="U1062" s="266" t="s">
        <v>3497</v>
      </c>
    </row>
    <row r="1063" spans="1:21" x14ac:dyDescent="0.25">
      <c r="A1063" s="49">
        <v>5150004391</v>
      </c>
      <c r="B1063" s="49" t="s">
        <v>1089</v>
      </c>
      <c r="C1063" s="49">
        <v>0</v>
      </c>
      <c r="D1063" s="49">
        <v>0</v>
      </c>
      <c r="E1063" s="354" t="s">
        <v>3494</v>
      </c>
      <c r="F1063" s="354" t="s">
        <v>3498</v>
      </c>
      <c r="G1063" s="355" t="s">
        <v>3499</v>
      </c>
      <c r="H1063" s="355" t="s">
        <v>3495</v>
      </c>
      <c r="I1063" s="355" t="s">
        <v>3495</v>
      </c>
      <c r="J1063" s="355" t="s">
        <v>3495</v>
      </c>
      <c r="K1063" s="355" t="s">
        <v>3495</v>
      </c>
      <c r="L1063" s="355" t="s">
        <v>3495</v>
      </c>
      <c r="M1063" s="355" t="s">
        <v>3495</v>
      </c>
      <c r="N1063" s="355" t="s">
        <v>3495</v>
      </c>
      <c r="O1063" s="355" t="s">
        <v>3495</v>
      </c>
      <c r="P1063" s="355" t="s">
        <v>3495</v>
      </c>
      <c r="Q1063" s="355" t="s">
        <v>3496</v>
      </c>
      <c r="R1063" s="355" t="s">
        <v>3496</v>
      </c>
      <c r="S1063" s="355" t="s">
        <v>3496</v>
      </c>
      <c r="T1063" s="266">
        <v>0</v>
      </c>
      <c r="U1063" s="266" t="s">
        <v>3497</v>
      </c>
    </row>
    <row r="1064" spans="1:21" x14ac:dyDescent="0.25">
      <c r="A1064" s="49">
        <v>5150004408</v>
      </c>
      <c r="B1064" s="49" t="s">
        <v>1090</v>
      </c>
      <c r="C1064" s="49">
        <v>0</v>
      </c>
      <c r="D1064" s="49">
        <v>0</v>
      </c>
      <c r="E1064" s="354" t="s">
        <v>3494</v>
      </c>
      <c r="F1064" s="354" t="s">
        <v>3498</v>
      </c>
      <c r="G1064" s="355" t="s">
        <v>3499</v>
      </c>
      <c r="H1064" s="355" t="s">
        <v>3495</v>
      </c>
      <c r="I1064" s="355" t="s">
        <v>3495</v>
      </c>
      <c r="J1064" s="355" t="s">
        <v>3495</v>
      </c>
      <c r="K1064" s="355" t="s">
        <v>3495</v>
      </c>
      <c r="L1064" s="355" t="s">
        <v>3495</v>
      </c>
      <c r="M1064" s="355" t="s">
        <v>3495</v>
      </c>
      <c r="N1064" s="355" t="s">
        <v>3495</v>
      </c>
      <c r="O1064" s="355" t="s">
        <v>3495</v>
      </c>
      <c r="P1064" s="355" t="s">
        <v>3495</v>
      </c>
      <c r="Q1064" s="355" t="s">
        <v>3496</v>
      </c>
      <c r="R1064" s="355" t="s">
        <v>3496</v>
      </c>
      <c r="S1064" s="355" t="s">
        <v>3496</v>
      </c>
      <c r="T1064" s="266">
        <v>0</v>
      </c>
      <c r="U1064" s="266" t="s">
        <v>3497</v>
      </c>
    </row>
    <row r="1065" spans="1:21" x14ac:dyDescent="0.25">
      <c r="A1065" s="49">
        <v>5150004473</v>
      </c>
      <c r="B1065" s="49" t="s">
        <v>1091</v>
      </c>
      <c r="C1065" s="49">
        <v>0</v>
      </c>
      <c r="D1065" s="49">
        <v>0</v>
      </c>
      <c r="E1065" s="354" t="s">
        <v>3494</v>
      </c>
      <c r="F1065" s="354" t="s">
        <v>3498</v>
      </c>
      <c r="G1065" s="355" t="s">
        <v>3499</v>
      </c>
      <c r="H1065" s="355" t="s">
        <v>3495</v>
      </c>
      <c r="I1065" s="355" t="s">
        <v>3495</v>
      </c>
      <c r="J1065" s="355" t="s">
        <v>3495</v>
      </c>
      <c r="K1065" s="355" t="s">
        <v>3495</v>
      </c>
      <c r="L1065" s="355" t="s">
        <v>3495</v>
      </c>
      <c r="M1065" s="355" t="s">
        <v>3495</v>
      </c>
      <c r="N1065" s="355" t="s">
        <v>3495</v>
      </c>
      <c r="O1065" s="355" t="s">
        <v>3495</v>
      </c>
      <c r="P1065" s="355" t="s">
        <v>3495</v>
      </c>
      <c r="Q1065" s="355" t="s">
        <v>3496</v>
      </c>
      <c r="R1065" s="355" t="s">
        <v>3496</v>
      </c>
      <c r="S1065" s="355" t="s">
        <v>3496</v>
      </c>
      <c r="T1065" s="266">
        <v>0</v>
      </c>
      <c r="U1065" s="266" t="s">
        <v>3497</v>
      </c>
    </row>
    <row r="1066" spans="1:21" x14ac:dyDescent="0.25">
      <c r="A1066" s="49">
        <v>5150004518</v>
      </c>
      <c r="B1066" s="49" t="s">
        <v>1092</v>
      </c>
      <c r="C1066" s="49">
        <v>1217</v>
      </c>
      <c r="D1066" s="49">
        <v>180</v>
      </c>
      <c r="E1066" s="354" t="s">
        <v>3494</v>
      </c>
      <c r="F1066" s="354" t="s">
        <v>3498</v>
      </c>
      <c r="G1066" s="355" t="s">
        <v>3499</v>
      </c>
      <c r="H1066" s="355" t="s">
        <v>3495</v>
      </c>
      <c r="I1066" s="355" t="s">
        <v>3495</v>
      </c>
      <c r="J1066" s="355" t="s">
        <v>3495</v>
      </c>
      <c r="K1066" s="355" t="s">
        <v>3495</v>
      </c>
      <c r="L1066" s="355" t="s">
        <v>3495</v>
      </c>
      <c r="M1066" s="355" t="s">
        <v>3495</v>
      </c>
      <c r="N1066" s="355" t="s">
        <v>3495</v>
      </c>
      <c r="O1066" s="355" t="s">
        <v>3495</v>
      </c>
      <c r="P1066" s="355" t="s">
        <v>3495</v>
      </c>
      <c r="Q1066" s="355" t="s">
        <v>3496</v>
      </c>
      <c r="R1066" s="355" t="s">
        <v>3496</v>
      </c>
      <c r="S1066" s="355" t="s">
        <v>3496</v>
      </c>
      <c r="T1066" s="266">
        <v>6.4</v>
      </c>
      <c r="U1066" s="266" t="s">
        <v>3497</v>
      </c>
    </row>
    <row r="1067" spans="1:21" x14ac:dyDescent="0.25">
      <c r="A1067" s="49">
        <v>5150004534</v>
      </c>
      <c r="B1067" s="49" t="s">
        <v>1093</v>
      </c>
      <c r="C1067" s="49">
        <v>1464.2</v>
      </c>
      <c r="D1067" s="49">
        <v>132</v>
      </c>
      <c r="E1067" s="354" t="s">
        <v>3494</v>
      </c>
      <c r="F1067" s="354" t="s">
        <v>3498</v>
      </c>
      <c r="G1067" s="355" t="s">
        <v>3499</v>
      </c>
      <c r="H1067" s="355" t="s">
        <v>3495</v>
      </c>
      <c r="I1067" s="355" t="s">
        <v>3495</v>
      </c>
      <c r="J1067" s="355" t="s">
        <v>3495</v>
      </c>
      <c r="K1067" s="355" t="s">
        <v>3495</v>
      </c>
      <c r="L1067" s="355" t="s">
        <v>3495</v>
      </c>
      <c r="M1067" s="355" t="s">
        <v>3495</v>
      </c>
      <c r="N1067" s="355" t="s">
        <v>3495</v>
      </c>
      <c r="O1067" s="355" t="s">
        <v>3495</v>
      </c>
      <c r="P1067" s="355" t="s">
        <v>3495</v>
      </c>
      <c r="Q1067" s="355" t="s">
        <v>3496</v>
      </c>
      <c r="R1067" s="355" t="s">
        <v>3496</v>
      </c>
      <c r="S1067" s="355" t="s">
        <v>3496</v>
      </c>
      <c r="T1067" s="266">
        <v>10.6</v>
      </c>
      <c r="U1067" s="266" t="s">
        <v>3074</v>
      </c>
    </row>
    <row r="1068" spans="1:21" x14ac:dyDescent="0.25">
      <c r="A1068" s="49">
        <v>5150004535</v>
      </c>
      <c r="B1068" s="49" t="s">
        <v>1094</v>
      </c>
      <c r="C1068" s="49">
        <v>1143</v>
      </c>
      <c r="D1068" s="49">
        <v>154</v>
      </c>
      <c r="E1068" s="354" t="s">
        <v>3494</v>
      </c>
      <c r="F1068" s="354" t="s">
        <v>3498</v>
      </c>
      <c r="G1068" s="355" t="s">
        <v>3499</v>
      </c>
      <c r="H1068" s="355" t="s">
        <v>3495</v>
      </c>
      <c r="I1068" s="355" t="s">
        <v>3495</v>
      </c>
      <c r="J1068" s="355" t="s">
        <v>3495</v>
      </c>
      <c r="K1068" s="355" t="s">
        <v>3495</v>
      </c>
      <c r="L1068" s="355" t="s">
        <v>3495</v>
      </c>
      <c r="M1068" s="355" t="s">
        <v>3495</v>
      </c>
      <c r="N1068" s="355" t="s">
        <v>3495</v>
      </c>
      <c r="O1068" s="355" t="s">
        <v>3495</v>
      </c>
      <c r="P1068" s="355" t="s">
        <v>3495</v>
      </c>
      <c r="Q1068" s="355" t="s">
        <v>3496</v>
      </c>
      <c r="R1068" s="355" t="s">
        <v>3496</v>
      </c>
      <c r="S1068" s="355" t="s">
        <v>3496</v>
      </c>
      <c r="T1068" s="266">
        <v>7</v>
      </c>
      <c r="U1068" s="266" t="s">
        <v>3074</v>
      </c>
    </row>
    <row r="1069" spans="1:21" x14ac:dyDescent="0.25">
      <c r="A1069" s="49">
        <v>5150004545</v>
      </c>
      <c r="B1069" s="49" t="s">
        <v>1095</v>
      </c>
      <c r="C1069" s="49">
        <v>1143</v>
      </c>
      <c r="D1069" s="49">
        <v>154</v>
      </c>
      <c r="E1069" s="354" t="s">
        <v>3494</v>
      </c>
      <c r="F1069" s="354" t="s">
        <v>3498</v>
      </c>
      <c r="G1069" s="355" t="s">
        <v>3499</v>
      </c>
      <c r="H1069" s="355" t="s">
        <v>3495</v>
      </c>
      <c r="I1069" s="355" t="s">
        <v>3495</v>
      </c>
      <c r="J1069" s="355" t="s">
        <v>3495</v>
      </c>
      <c r="K1069" s="355" t="s">
        <v>3495</v>
      </c>
      <c r="L1069" s="355" t="s">
        <v>3495</v>
      </c>
      <c r="M1069" s="355" t="s">
        <v>3495</v>
      </c>
      <c r="N1069" s="355" t="s">
        <v>3495</v>
      </c>
      <c r="O1069" s="355" t="s">
        <v>3495</v>
      </c>
      <c r="P1069" s="355" t="s">
        <v>3495</v>
      </c>
      <c r="Q1069" s="355" t="s">
        <v>3496</v>
      </c>
      <c r="R1069" s="355" t="s">
        <v>3496</v>
      </c>
      <c r="S1069" s="355" t="s">
        <v>3496</v>
      </c>
      <c r="T1069" s="266">
        <v>7</v>
      </c>
      <c r="U1069" s="266" t="s">
        <v>3074</v>
      </c>
    </row>
    <row r="1070" spans="1:21" x14ac:dyDescent="0.25">
      <c r="A1070" s="49">
        <v>5150004546</v>
      </c>
      <c r="B1070" s="49" t="s">
        <v>1096</v>
      </c>
      <c r="C1070" s="49">
        <v>1143</v>
      </c>
      <c r="D1070" s="49">
        <v>154</v>
      </c>
      <c r="E1070" s="354" t="s">
        <v>3494</v>
      </c>
      <c r="F1070" s="354" t="s">
        <v>3498</v>
      </c>
      <c r="G1070" s="355" t="s">
        <v>3499</v>
      </c>
      <c r="H1070" s="355" t="s">
        <v>3495</v>
      </c>
      <c r="I1070" s="355" t="s">
        <v>3495</v>
      </c>
      <c r="J1070" s="355" t="s">
        <v>3495</v>
      </c>
      <c r="K1070" s="355" t="s">
        <v>3495</v>
      </c>
      <c r="L1070" s="355" t="s">
        <v>3495</v>
      </c>
      <c r="M1070" s="355" t="s">
        <v>3495</v>
      </c>
      <c r="N1070" s="355" t="s">
        <v>3495</v>
      </c>
      <c r="O1070" s="355" t="s">
        <v>3495</v>
      </c>
      <c r="P1070" s="355" t="s">
        <v>3495</v>
      </c>
      <c r="Q1070" s="355" t="s">
        <v>3496</v>
      </c>
      <c r="R1070" s="355" t="s">
        <v>3496</v>
      </c>
      <c r="S1070" s="355" t="s">
        <v>3496</v>
      </c>
      <c r="T1070" s="266">
        <v>7</v>
      </c>
      <c r="U1070" s="266" t="s">
        <v>3074</v>
      </c>
    </row>
    <row r="1071" spans="1:21" x14ac:dyDescent="0.25">
      <c r="A1071" s="49">
        <v>5150004591</v>
      </c>
      <c r="B1071" s="49" t="s">
        <v>1097</v>
      </c>
      <c r="C1071" s="49">
        <v>1143</v>
      </c>
      <c r="D1071" s="49">
        <v>154</v>
      </c>
      <c r="E1071" s="354" t="s">
        <v>3494</v>
      </c>
      <c r="F1071" s="354" t="s">
        <v>3498</v>
      </c>
      <c r="G1071" s="355" t="s">
        <v>3499</v>
      </c>
      <c r="H1071" s="355" t="s">
        <v>3495</v>
      </c>
      <c r="I1071" s="355" t="s">
        <v>3495</v>
      </c>
      <c r="J1071" s="355" t="s">
        <v>3495</v>
      </c>
      <c r="K1071" s="355" t="s">
        <v>3495</v>
      </c>
      <c r="L1071" s="355" t="s">
        <v>3495</v>
      </c>
      <c r="M1071" s="355" t="s">
        <v>3495</v>
      </c>
      <c r="N1071" s="355" t="s">
        <v>3495</v>
      </c>
      <c r="O1071" s="355" t="s">
        <v>3495</v>
      </c>
      <c r="P1071" s="355" t="s">
        <v>3495</v>
      </c>
      <c r="Q1071" s="355" t="s">
        <v>3496</v>
      </c>
      <c r="R1071" s="355" t="s">
        <v>3496</v>
      </c>
      <c r="S1071" s="355" t="s">
        <v>3496</v>
      </c>
      <c r="T1071" s="266">
        <v>7</v>
      </c>
      <c r="U1071" s="266" t="s">
        <v>3074</v>
      </c>
    </row>
    <row r="1072" spans="1:21" x14ac:dyDescent="0.25">
      <c r="A1072" s="49">
        <v>5150004593</v>
      </c>
      <c r="B1072" s="49" t="s">
        <v>1098</v>
      </c>
      <c r="C1072" s="49">
        <v>1143</v>
      </c>
      <c r="D1072" s="49">
        <v>154</v>
      </c>
      <c r="E1072" s="354" t="s">
        <v>3494</v>
      </c>
      <c r="F1072" s="354" t="s">
        <v>3498</v>
      </c>
      <c r="G1072" s="354" t="s">
        <v>3499</v>
      </c>
      <c r="H1072" s="355" t="s">
        <v>3495</v>
      </c>
      <c r="I1072" s="355" t="s">
        <v>3495</v>
      </c>
      <c r="J1072" s="355" t="s">
        <v>3495</v>
      </c>
      <c r="K1072" s="355" t="s">
        <v>3495</v>
      </c>
      <c r="L1072" s="355" t="s">
        <v>3495</v>
      </c>
      <c r="M1072" s="355" t="s">
        <v>3495</v>
      </c>
      <c r="N1072" s="355" t="s">
        <v>3495</v>
      </c>
      <c r="O1072" s="355" t="s">
        <v>3495</v>
      </c>
      <c r="P1072" s="355" t="s">
        <v>3495</v>
      </c>
      <c r="Q1072" s="355" t="s">
        <v>3496</v>
      </c>
      <c r="R1072" s="355" t="s">
        <v>3496</v>
      </c>
      <c r="S1072" s="355" t="s">
        <v>3496</v>
      </c>
      <c r="T1072" s="266">
        <v>7</v>
      </c>
      <c r="U1072" s="266" t="s">
        <v>3074</v>
      </c>
    </row>
    <row r="1073" spans="1:21" x14ac:dyDescent="0.25">
      <c r="A1073" s="49">
        <v>5150004802</v>
      </c>
      <c r="B1073" s="49" t="s">
        <v>1099</v>
      </c>
      <c r="C1073" s="49">
        <v>2285</v>
      </c>
      <c r="D1073" s="49">
        <v>341</v>
      </c>
      <c r="E1073" s="354" t="s">
        <v>3494</v>
      </c>
      <c r="F1073" s="354" t="s">
        <v>3498</v>
      </c>
      <c r="G1073" s="355" t="s">
        <v>3499</v>
      </c>
      <c r="H1073" s="355" t="s">
        <v>3495</v>
      </c>
      <c r="I1073" s="355" t="s">
        <v>3495</v>
      </c>
      <c r="J1073" s="355" t="s">
        <v>3495</v>
      </c>
      <c r="K1073" s="355" t="s">
        <v>3495</v>
      </c>
      <c r="L1073" s="355" t="s">
        <v>3495</v>
      </c>
      <c r="M1073" s="355" t="s">
        <v>3495</v>
      </c>
      <c r="N1073" s="355" t="s">
        <v>3495</v>
      </c>
      <c r="O1073" s="355" t="s">
        <v>3495</v>
      </c>
      <c r="P1073" s="355" t="s">
        <v>3495</v>
      </c>
      <c r="Q1073" s="355" t="s">
        <v>3496</v>
      </c>
      <c r="R1073" s="355" t="s">
        <v>3496</v>
      </c>
      <c r="S1073" s="355" t="s">
        <v>3496</v>
      </c>
      <c r="T1073" s="266">
        <v>0</v>
      </c>
      <c r="U1073" s="266" t="s">
        <v>3497</v>
      </c>
    </row>
    <row r="1074" spans="1:21" x14ac:dyDescent="0.25">
      <c r="A1074" s="49">
        <v>5150004804</v>
      </c>
      <c r="B1074" s="49" t="s">
        <v>1100</v>
      </c>
      <c r="C1074" s="49">
        <v>2285</v>
      </c>
      <c r="D1074" s="49">
        <v>341</v>
      </c>
      <c r="E1074" s="354" t="s">
        <v>3494</v>
      </c>
      <c r="F1074" s="354" t="s">
        <v>3498</v>
      </c>
      <c r="G1074" s="355" t="s">
        <v>3499</v>
      </c>
      <c r="H1074" s="355" t="s">
        <v>3495</v>
      </c>
      <c r="I1074" s="355" t="s">
        <v>3495</v>
      </c>
      <c r="J1074" s="355" t="s">
        <v>3495</v>
      </c>
      <c r="K1074" s="355" t="s">
        <v>3495</v>
      </c>
      <c r="L1074" s="355" t="s">
        <v>3495</v>
      </c>
      <c r="M1074" s="355" t="s">
        <v>3495</v>
      </c>
      <c r="N1074" s="355" t="s">
        <v>3495</v>
      </c>
      <c r="O1074" s="355" t="s">
        <v>3495</v>
      </c>
      <c r="P1074" s="355" t="s">
        <v>3495</v>
      </c>
      <c r="Q1074" s="355" t="s">
        <v>3496</v>
      </c>
      <c r="R1074" s="355" t="s">
        <v>3496</v>
      </c>
      <c r="S1074" s="355" t="s">
        <v>3496</v>
      </c>
      <c r="T1074" s="266">
        <v>0</v>
      </c>
      <c r="U1074" s="266" t="s">
        <v>3497</v>
      </c>
    </row>
    <row r="1075" spans="1:21" x14ac:dyDescent="0.25">
      <c r="A1075" s="49">
        <v>5150004809</v>
      </c>
      <c r="B1075" s="49" t="s">
        <v>1101</v>
      </c>
      <c r="C1075" s="49">
        <v>2285</v>
      </c>
      <c r="D1075" s="49">
        <v>341</v>
      </c>
      <c r="E1075" s="354" t="s">
        <v>3494</v>
      </c>
      <c r="F1075" s="354" t="s">
        <v>3498</v>
      </c>
      <c r="G1075" s="355" t="s">
        <v>3499</v>
      </c>
      <c r="H1075" s="355" t="s">
        <v>3495</v>
      </c>
      <c r="I1075" s="355" t="s">
        <v>3495</v>
      </c>
      <c r="J1075" s="355" t="s">
        <v>3495</v>
      </c>
      <c r="K1075" s="355" t="s">
        <v>3495</v>
      </c>
      <c r="L1075" s="355" t="s">
        <v>3495</v>
      </c>
      <c r="M1075" s="355" t="s">
        <v>3495</v>
      </c>
      <c r="N1075" s="355" t="s">
        <v>3495</v>
      </c>
      <c r="O1075" s="355" t="s">
        <v>3495</v>
      </c>
      <c r="P1075" s="355" t="s">
        <v>3495</v>
      </c>
      <c r="Q1075" s="355" t="s">
        <v>3496</v>
      </c>
      <c r="R1075" s="355" t="s">
        <v>3496</v>
      </c>
      <c r="S1075" s="355" t="s">
        <v>3496</v>
      </c>
      <c r="T1075" s="266">
        <v>0</v>
      </c>
      <c r="U1075" s="266" t="s">
        <v>3497</v>
      </c>
    </row>
    <row r="1076" spans="1:21" x14ac:dyDescent="0.25">
      <c r="A1076" s="49">
        <v>5150004934</v>
      </c>
      <c r="B1076" s="49" t="s">
        <v>1102</v>
      </c>
      <c r="C1076" s="49">
        <v>0</v>
      </c>
      <c r="D1076" s="49">
        <v>0</v>
      </c>
      <c r="E1076" s="354" t="s">
        <v>3494</v>
      </c>
      <c r="F1076" s="354" t="s">
        <v>3498</v>
      </c>
      <c r="G1076" s="355" t="s">
        <v>3499</v>
      </c>
      <c r="H1076" s="355" t="s">
        <v>3495</v>
      </c>
      <c r="I1076" s="355" t="s">
        <v>3495</v>
      </c>
      <c r="J1076" s="355" t="s">
        <v>3495</v>
      </c>
      <c r="K1076" s="355" t="s">
        <v>3495</v>
      </c>
      <c r="L1076" s="355" t="s">
        <v>3495</v>
      </c>
      <c r="M1076" s="355" t="s">
        <v>3495</v>
      </c>
      <c r="N1076" s="355" t="s">
        <v>3495</v>
      </c>
      <c r="O1076" s="355" t="s">
        <v>3495</v>
      </c>
      <c r="P1076" s="355" t="s">
        <v>3495</v>
      </c>
      <c r="Q1076" s="355" t="s">
        <v>3496</v>
      </c>
      <c r="R1076" s="355" t="s">
        <v>3496</v>
      </c>
      <c r="S1076" s="355" t="s">
        <v>3496</v>
      </c>
      <c r="T1076" s="266">
        <v>0</v>
      </c>
      <c r="U1076" s="266" t="s">
        <v>3497</v>
      </c>
    </row>
    <row r="1077" spans="1:21" x14ac:dyDescent="0.25">
      <c r="A1077" s="49">
        <v>5150005109</v>
      </c>
      <c r="B1077" s="49" t="s">
        <v>1103</v>
      </c>
      <c r="C1077" s="49">
        <v>0</v>
      </c>
      <c r="D1077" s="49">
        <v>0</v>
      </c>
      <c r="E1077" s="354" t="s">
        <v>3494</v>
      </c>
      <c r="F1077" s="354" t="s">
        <v>3498</v>
      </c>
      <c r="G1077" s="355" t="s">
        <v>3499</v>
      </c>
      <c r="H1077" s="355" t="s">
        <v>3495</v>
      </c>
      <c r="I1077" s="355" t="s">
        <v>3495</v>
      </c>
      <c r="J1077" s="355" t="s">
        <v>3495</v>
      </c>
      <c r="K1077" s="355" t="s">
        <v>3495</v>
      </c>
      <c r="L1077" s="355" t="s">
        <v>3495</v>
      </c>
      <c r="M1077" s="355" t="s">
        <v>3495</v>
      </c>
      <c r="N1077" s="355" t="s">
        <v>3495</v>
      </c>
      <c r="O1077" s="355" t="s">
        <v>3495</v>
      </c>
      <c r="P1077" s="355" t="s">
        <v>3495</v>
      </c>
      <c r="Q1077" s="355" t="s">
        <v>3496</v>
      </c>
      <c r="R1077" s="355" t="s">
        <v>3496</v>
      </c>
      <c r="S1077" s="355" t="s">
        <v>3496</v>
      </c>
      <c r="T1077" s="266">
        <v>0</v>
      </c>
      <c r="U1077" s="266" t="s">
        <v>3497</v>
      </c>
    </row>
    <row r="1078" spans="1:21" x14ac:dyDescent="0.25">
      <c r="A1078" s="49">
        <v>5150005110</v>
      </c>
      <c r="B1078" s="49" t="s">
        <v>1104</v>
      </c>
      <c r="C1078" s="49">
        <v>0</v>
      </c>
      <c r="D1078" s="49">
        <v>0</v>
      </c>
      <c r="E1078" s="354" t="s">
        <v>3494</v>
      </c>
      <c r="F1078" s="354" t="s">
        <v>3498</v>
      </c>
      <c r="G1078" s="355" t="s">
        <v>3499</v>
      </c>
      <c r="H1078" s="355" t="s">
        <v>3495</v>
      </c>
      <c r="I1078" s="355" t="s">
        <v>3495</v>
      </c>
      <c r="J1078" s="355" t="s">
        <v>3495</v>
      </c>
      <c r="K1078" s="355" t="s">
        <v>3495</v>
      </c>
      <c r="L1078" s="355" t="s">
        <v>3495</v>
      </c>
      <c r="M1078" s="355" t="s">
        <v>3495</v>
      </c>
      <c r="N1078" s="355" t="s">
        <v>3495</v>
      </c>
      <c r="O1078" s="355" t="s">
        <v>3495</v>
      </c>
      <c r="P1078" s="355" t="s">
        <v>3495</v>
      </c>
      <c r="Q1078" s="355" t="s">
        <v>3496</v>
      </c>
      <c r="R1078" s="355" t="s">
        <v>3496</v>
      </c>
      <c r="S1078" s="355" t="s">
        <v>3496</v>
      </c>
      <c r="T1078" s="266">
        <v>0</v>
      </c>
      <c r="U1078" s="266" t="s">
        <v>3497</v>
      </c>
    </row>
    <row r="1079" spans="1:21" x14ac:dyDescent="0.25">
      <c r="A1079" s="49">
        <v>5150005113</v>
      </c>
      <c r="B1079" s="49" t="s">
        <v>1105</v>
      </c>
      <c r="C1079" s="49">
        <v>0</v>
      </c>
      <c r="D1079" s="49">
        <v>0</v>
      </c>
      <c r="E1079" s="354" t="s">
        <v>3494</v>
      </c>
      <c r="F1079" s="354" t="s">
        <v>3498</v>
      </c>
      <c r="G1079" s="355" t="s">
        <v>3499</v>
      </c>
      <c r="H1079" s="355" t="s">
        <v>3495</v>
      </c>
      <c r="I1079" s="355" t="s">
        <v>3495</v>
      </c>
      <c r="J1079" s="355" t="s">
        <v>3495</v>
      </c>
      <c r="K1079" s="355" t="s">
        <v>3495</v>
      </c>
      <c r="L1079" s="355" t="s">
        <v>3495</v>
      </c>
      <c r="M1079" s="355" t="s">
        <v>3495</v>
      </c>
      <c r="N1079" s="355" t="s">
        <v>3495</v>
      </c>
      <c r="O1079" s="355" t="s">
        <v>3495</v>
      </c>
      <c r="P1079" s="355" t="s">
        <v>3495</v>
      </c>
      <c r="Q1079" s="355" t="s">
        <v>3496</v>
      </c>
      <c r="R1079" s="355" t="s">
        <v>3496</v>
      </c>
      <c r="S1079" s="355" t="s">
        <v>3496</v>
      </c>
      <c r="T1079" s="266">
        <v>0</v>
      </c>
      <c r="U1079" s="266" t="s">
        <v>3497</v>
      </c>
    </row>
    <row r="1080" spans="1:21" x14ac:dyDescent="0.25">
      <c r="A1080" s="49">
        <v>5150005115</v>
      </c>
      <c r="B1080" s="49" t="s">
        <v>1106</v>
      </c>
      <c r="C1080" s="49">
        <v>0</v>
      </c>
      <c r="D1080" s="49">
        <v>0</v>
      </c>
      <c r="E1080" s="354" t="s">
        <v>3494</v>
      </c>
      <c r="F1080" s="354" t="s">
        <v>3498</v>
      </c>
      <c r="G1080" s="355" t="s">
        <v>3499</v>
      </c>
      <c r="H1080" s="355" t="s">
        <v>3495</v>
      </c>
      <c r="I1080" s="355" t="s">
        <v>3495</v>
      </c>
      <c r="J1080" s="355" t="s">
        <v>3495</v>
      </c>
      <c r="K1080" s="355" t="s">
        <v>3495</v>
      </c>
      <c r="L1080" s="355" t="s">
        <v>3495</v>
      </c>
      <c r="M1080" s="355" t="s">
        <v>3495</v>
      </c>
      <c r="N1080" s="355" t="s">
        <v>3495</v>
      </c>
      <c r="O1080" s="355" t="s">
        <v>3495</v>
      </c>
      <c r="P1080" s="355" t="s">
        <v>3495</v>
      </c>
      <c r="Q1080" s="355" t="s">
        <v>3496</v>
      </c>
      <c r="R1080" s="355" t="s">
        <v>3496</v>
      </c>
      <c r="S1080" s="355" t="s">
        <v>3496</v>
      </c>
      <c r="T1080" s="266">
        <v>0</v>
      </c>
      <c r="U1080" s="266" t="s">
        <v>3497</v>
      </c>
    </row>
    <row r="1081" spans="1:21" x14ac:dyDescent="0.25">
      <c r="A1081" s="49">
        <v>5150005122</v>
      </c>
      <c r="B1081" s="49" t="s">
        <v>1107</v>
      </c>
      <c r="C1081" s="49">
        <v>2565.1999999999998</v>
      </c>
      <c r="D1081" s="49">
        <v>54</v>
      </c>
      <c r="E1081" s="354" t="s">
        <v>3494</v>
      </c>
      <c r="F1081" s="354" t="s">
        <v>3498</v>
      </c>
      <c r="G1081" s="355" t="s">
        <v>3499</v>
      </c>
      <c r="H1081" s="355" t="s">
        <v>3495</v>
      </c>
      <c r="I1081" s="355" t="s">
        <v>3495</v>
      </c>
      <c r="J1081" s="355" t="s">
        <v>3495</v>
      </c>
      <c r="K1081" s="355" t="s">
        <v>3495</v>
      </c>
      <c r="L1081" s="355" t="s">
        <v>3495</v>
      </c>
      <c r="M1081" s="355" t="s">
        <v>3495</v>
      </c>
      <c r="N1081" s="355" t="s">
        <v>3495</v>
      </c>
      <c r="O1081" s="355" t="s">
        <v>3495</v>
      </c>
      <c r="P1081" s="355" t="s">
        <v>3495</v>
      </c>
      <c r="Q1081" s="355" t="s">
        <v>3496</v>
      </c>
      <c r="R1081" s="355" t="s">
        <v>3496</v>
      </c>
      <c r="S1081" s="355" t="s">
        <v>3496</v>
      </c>
      <c r="T1081" s="266">
        <v>46.3</v>
      </c>
      <c r="U1081" s="266" t="s">
        <v>3074</v>
      </c>
    </row>
    <row r="1082" spans="1:21" x14ac:dyDescent="0.25">
      <c r="A1082" s="49">
        <v>5150005125</v>
      </c>
      <c r="B1082" s="49" t="s">
        <v>1108</v>
      </c>
      <c r="C1082" s="49">
        <v>2565</v>
      </c>
      <c r="D1082" s="49">
        <v>54</v>
      </c>
      <c r="E1082" s="354" t="s">
        <v>3494</v>
      </c>
      <c r="F1082" s="354" t="s">
        <v>3498</v>
      </c>
      <c r="G1082" s="355" t="s">
        <v>3499</v>
      </c>
      <c r="H1082" s="355" t="s">
        <v>3495</v>
      </c>
      <c r="I1082" s="355" t="s">
        <v>3495</v>
      </c>
      <c r="J1082" s="355" t="s">
        <v>3495</v>
      </c>
      <c r="K1082" s="355" t="s">
        <v>3495</v>
      </c>
      <c r="L1082" s="355" t="s">
        <v>3495</v>
      </c>
      <c r="M1082" s="355" t="s">
        <v>3495</v>
      </c>
      <c r="N1082" s="355" t="s">
        <v>3495</v>
      </c>
      <c r="O1082" s="355" t="s">
        <v>3495</v>
      </c>
      <c r="P1082" s="355" t="s">
        <v>3495</v>
      </c>
      <c r="Q1082" s="355" t="s">
        <v>3496</v>
      </c>
      <c r="R1082" s="355" t="s">
        <v>3496</v>
      </c>
      <c r="S1082" s="355" t="s">
        <v>3496</v>
      </c>
      <c r="T1082" s="266">
        <v>46.3</v>
      </c>
      <c r="U1082" s="266" t="s">
        <v>3074</v>
      </c>
    </row>
    <row r="1083" spans="1:21" x14ac:dyDescent="0.25">
      <c r="A1083" s="49">
        <v>5150005132</v>
      </c>
      <c r="B1083" s="49" t="s">
        <v>1109</v>
      </c>
      <c r="C1083" s="49">
        <v>0</v>
      </c>
      <c r="D1083" s="49">
        <v>0</v>
      </c>
      <c r="E1083" s="354" t="s">
        <v>3494</v>
      </c>
      <c r="F1083" s="354" t="s">
        <v>3498</v>
      </c>
      <c r="G1083" s="355" t="s">
        <v>3499</v>
      </c>
      <c r="H1083" s="355" t="s">
        <v>3495</v>
      </c>
      <c r="I1083" s="355" t="s">
        <v>3495</v>
      </c>
      <c r="J1083" s="355" t="s">
        <v>3495</v>
      </c>
      <c r="K1083" s="355" t="s">
        <v>3495</v>
      </c>
      <c r="L1083" s="355" t="s">
        <v>3495</v>
      </c>
      <c r="M1083" s="355" t="s">
        <v>3495</v>
      </c>
      <c r="N1083" s="355" t="s">
        <v>3495</v>
      </c>
      <c r="O1083" s="355" t="s">
        <v>3495</v>
      </c>
      <c r="P1083" s="355" t="s">
        <v>3495</v>
      </c>
      <c r="Q1083" s="355" t="s">
        <v>3496</v>
      </c>
      <c r="R1083" s="355" t="s">
        <v>3496</v>
      </c>
      <c r="S1083" s="355" t="s">
        <v>3496</v>
      </c>
      <c r="T1083" s="266">
        <v>0</v>
      </c>
      <c r="U1083" s="266" t="s">
        <v>3497</v>
      </c>
    </row>
    <row r="1084" spans="1:21" x14ac:dyDescent="0.25">
      <c r="A1084" s="49">
        <v>5150005172</v>
      </c>
      <c r="B1084" s="49" t="s">
        <v>1110</v>
      </c>
      <c r="C1084" s="49">
        <v>0</v>
      </c>
      <c r="D1084" s="49">
        <v>0</v>
      </c>
      <c r="E1084" s="354" t="s">
        <v>3494</v>
      </c>
      <c r="F1084" s="354" t="s">
        <v>3498</v>
      </c>
      <c r="G1084" s="355" t="s">
        <v>3499</v>
      </c>
      <c r="H1084" s="355" t="s">
        <v>3495</v>
      </c>
      <c r="I1084" s="355" t="s">
        <v>3495</v>
      </c>
      <c r="J1084" s="355" t="s">
        <v>3495</v>
      </c>
      <c r="K1084" s="355" t="s">
        <v>3495</v>
      </c>
      <c r="L1084" s="355" t="s">
        <v>3495</v>
      </c>
      <c r="M1084" s="355" t="s">
        <v>3495</v>
      </c>
      <c r="N1084" s="355" t="s">
        <v>3495</v>
      </c>
      <c r="O1084" s="355" t="s">
        <v>3495</v>
      </c>
      <c r="P1084" s="355" t="s">
        <v>3495</v>
      </c>
      <c r="Q1084" s="355" t="s">
        <v>3496</v>
      </c>
      <c r="R1084" s="355" t="s">
        <v>3496</v>
      </c>
      <c r="S1084" s="355" t="s">
        <v>3496</v>
      </c>
      <c r="T1084" s="266">
        <v>0</v>
      </c>
      <c r="U1084" s="266" t="s">
        <v>3497</v>
      </c>
    </row>
    <row r="1085" spans="1:21" x14ac:dyDescent="0.25">
      <c r="A1085" s="49">
        <v>5150005175</v>
      </c>
      <c r="B1085" s="49" t="s">
        <v>3598</v>
      </c>
      <c r="C1085" s="49">
        <v>2249</v>
      </c>
      <c r="D1085" s="49">
        <v>120</v>
      </c>
      <c r="E1085" s="354" t="s">
        <v>3494</v>
      </c>
      <c r="F1085" s="354" t="s">
        <v>3498</v>
      </c>
      <c r="G1085" s="355" t="s">
        <v>3499</v>
      </c>
      <c r="H1085" s="355" t="s">
        <v>3495</v>
      </c>
      <c r="I1085" s="355" t="s">
        <v>3495</v>
      </c>
      <c r="J1085" s="355" t="s">
        <v>3495</v>
      </c>
      <c r="K1085" s="355" t="s">
        <v>3495</v>
      </c>
      <c r="L1085" s="355" t="s">
        <v>3495</v>
      </c>
      <c r="M1085" s="355" t="s">
        <v>3495</v>
      </c>
      <c r="N1085" s="355" t="s">
        <v>3495</v>
      </c>
      <c r="O1085" s="355" t="s">
        <v>3495</v>
      </c>
      <c r="P1085" s="355" t="s">
        <v>3495</v>
      </c>
      <c r="Q1085" s="355" t="s">
        <v>3496</v>
      </c>
      <c r="R1085" s="355" t="s">
        <v>3496</v>
      </c>
      <c r="S1085" s="355" t="s">
        <v>3496</v>
      </c>
      <c r="T1085" s="266">
        <v>18.2</v>
      </c>
      <c r="U1085" s="266" t="s">
        <v>3074</v>
      </c>
    </row>
    <row r="1086" spans="1:21" x14ac:dyDescent="0.25">
      <c r="A1086" s="49">
        <v>5150005177</v>
      </c>
      <c r="B1086" s="49" t="s">
        <v>3599</v>
      </c>
      <c r="C1086" s="49">
        <v>2249</v>
      </c>
      <c r="D1086" s="49">
        <v>120</v>
      </c>
      <c r="E1086" s="354" t="s">
        <v>3494</v>
      </c>
      <c r="F1086" s="354" t="s">
        <v>3498</v>
      </c>
      <c r="G1086" s="355" t="s">
        <v>3499</v>
      </c>
      <c r="H1086" s="355" t="s">
        <v>3495</v>
      </c>
      <c r="I1086" s="355" t="s">
        <v>3495</v>
      </c>
      <c r="J1086" s="355" t="s">
        <v>3495</v>
      </c>
      <c r="K1086" s="355" t="s">
        <v>3495</v>
      </c>
      <c r="L1086" s="355" t="s">
        <v>3495</v>
      </c>
      <c r="M1086" s="355" t="s">
        <v>3495</v>
      </c>
      <c r="N1086" s="355" t="s">
        <v>3495</v>
      </c>
      <c r="O1086" s="355" t="s">
        <v>3495</v>
      </c>
      <c r="P1086" s="355" t="s">
        <v>3495</v>
      </c>
      <c r="Q1086" s="355" t="s">
        <v>3496</v>
      </c>
      <c r="R1086" s="355" t="s">
        <v>3496</v>
      </c>
      <c r="S1086" s="355" t="s">
        <v>3496</v>
      </c>
      <c r="T1086" s="266">
        <v>18.2</v>
      </c>
      <c r="U1086" s="266" t="s">
        <v>3074</v>
      </c>
    </row>
    <row r="1087" spans="1:21" x14ac:dyDescent="0.25">
      <c r="A1087" s="49">
        <v>5150005179</v>
      </c>
      <c r="B1087" s="49" t="s">
        <v>3600</v>
      </c>
      <c r="C1087" s="49">
        <v>2249</v>
      </c>
      <c r="D1087" s="49">
        <v>120</v>
      </c>
      <c r="E1087" s="354" t="s">
        <v>3494</v>
      </c>
      <c r="F1087" s="354" t="s">
        <v>3498</v>
      </c>
      <c r="G1087" s="355" t="s">
        <v>3499</v>
      </c>
      <c r="H1087" s="355" t="s">
        <v>3495</v>
      </c>
      <c r="I1087" s="355" t="s">
        <v>3495</v>
      </c>
      <c r="J1087" s="355" t="s">
        <v>3495</v>
      </c>
      <c r="K1087" s="355" t="s">
        <v>3495</v>
      </c>
      <c r="L1087" s="355" t="s">
        <v>3495</v>
      </c>
      <c r="M1087" s="355" t="s">
        <v>3495</v>
      </c>
      <c r="N1087" s="355" t="s">
        <v>3495</v>
      </c>
      <c r="O1087" s="355" t="s">
        <v>3495</v>
      </c>
      <c r="P1087" s="355" t="s">
        <v>3495</v>
      </c>
      <c r="Q1087" s="355" t="s">
        <v>3496</v>
      </c>
      <c r="R1087" s="355" t="s">
        <v>3496</v>
      </c>
      <c r="S1087" s="355" t="s">
        <v>3496</v>
      </c>
      <c r="T1087" s="266">
        <v>18.2</v>
      </c>
      <c r="U1087" s="266" t="s">
        <v>3074</v>
      </c>
    </row>
    <row r="1088" spans="1:21" x14ac:dyDescent="0.25">
      <c r="A1088" s="49">
        <v>5150005180</v>
      </c>
      <c r="B1088" s="49" t="s">
        <v>3597</v>
      </c>
      <c r="C1088" s="49">
        <v>2249</v>
      </c>
      <c r="D1088" s="49">
        <v>120</v>
      </c>
      <c r="E1088" s="354" t="s">
        <v>3494</v>
      </c>
      <c r="F1088" s="354" t="s">
        <v>3498</v>
      </c>
      <c r="G1088" s="355" t="s">
        <v>3499</v>
      </c>
      <c r="H1088" s="355" t="s">
        <v>3495</v>
      </c>
      <c r="I1088" s="355" t="s">
        <v>3495</v>
      </c>
      <c r="J1088" s="355" t="s">
        <v>3495</v>
      </c>
      <c r="K1088" s="355" t="s">
        <v>3495</v>
      </c>
      <c r="L1088" s="355" t="s">
        <v>3495</v>
      </c>
      <c r="M1088" s="355" t="s">
        <v>3495</v>
      </c>
      <c r="N1088" s="355" t="s">
        <v>3495</v>
      </c>
      <c r="O1088" s="355" t="s">
        <v>3495</v>
      </c>
      <c r="P1088" s="355" t="s">
        <v>3495</v>
      </c>
      <c r="Q1088" s="355" t="s">
        <v>3496</v>
      </c>
      <c r="R1088" s="355" t="s">
        <v>3496</v>
      </c>
      <c r="S1088" s="355" t="s">
        <v>3496</v>
      </c>
      <c r="T1088" s="266">
        <v>18.2</v>
      </c>
      <c r="U1088" s="266" t="s">
        <v>3074</v>
      </c>
    </row>
    <row r="1089" spans="1:21" x14ac:dyDescent="0.25">
      <c r="A1089" s="49">
        <v>5150005190</v>
      </c>
      <c r="B1089" s="49" t="s">
        <v>1113</v>
      </c>
      <c r="C1089" s="49">
        <v>1217</v>
      </c>
      <c r="D1089" s="49">
        <v>180</v>
      </c>
      <c r="E1089" s="354" t="s">
        <v>3494</v>
      </c>
      <c r="F1089" s="354" t="s">
        <v>3025</v>
      </c>
      <c r="G1089" s="355" t="s">
        <v>3499</v>
      </c>
      <c r="H1089" s="355" t="s">
        <v>3495</v>
      </c>
      <c r="I1089" s="355" t="s">
        <v>3495</v>
      </c>
      <c r="J1089" s="355" t="s">
        <v>3495</v>
      </c>
      <c r="K1089" s="355" t="s">
        <v>3495</v>
      </c>
      <c r="L1089" s="355" t="s">
        <v>3495</v>
      </c>
      <c r="M1089" s="355" t="s">
        <v>3495</v>
      </c>
      <c r="N1089" s="355" t="s">
        <v>3495</v>
      </c>
      <c r="O1089" s="355" t="s">
        <v>3495</v>
      </c>
      <c r="P1089" s="355" t="s">
        <v>3495</v>
      </c>
      <c r="Q1089" s="355" t="s">
        <v>3496</v>
      </c>
      <c r="R1089" s="355" t="s">
        <v>3496</v>
      </c>
      <c r="S1089" s="355" t="s">
        <v>3496</v>
      </c>
      <c r="T1089" s="266">
        <v>6.4</v>
      </c>
      <c r="U1089" s="266" t="s">
        <v>3074</v>
      </c>
    </row>
    <row r="1090" spans="1:21" x14ac:dyDescent="0.25">
      <c r="A1090" s="49">
        <v>5150005211</v>
      </c>
      <c r="B1090" s="49" t="s">
        <v>1114</v>
      </c>
      <c r="C1090" s="49">
        <v>0</v>
      </c>
      <c r="D1090" s="49">
        <v>0</v>
      </c>
      <c r="E1090" s="354" t="s">
        <v>3494</v>
      </c>
      <c r="F1090" s="354" t="s">
        <v>3498</v>
      </c>
      <c r="G1090" s="355" t="s">
        <v>3499</v>
      </c>
      <c r="H1090" s="355" t="s">
        <v>3495</v>
      </c>
      <c r="I1090" s="355" t="s">
        <v>3495</v>
      </c>
      <c r="J1090" s="355" t="s">
        <v>3495</v>
      </c>
      <c r="K1090" s="355" t="s">
        <v>3495</v>
      </c>
      <c r="L1090" s="355" t="s">
        <v>3495</v>
      </c>
      <c r="M1090" s="355" t="s">
        <v>3495</v>
      </c>
      <c r="N1090" s="355" t="s">
        <v>3495</v>
      </c>
      <c r="O1090" s="355" t="s">
        <v>3495</v>
      </c>
      <c r="P1090" s="355" t="s">
        <v>3495</v>
      </c>
      <c r="Q1090" s="355" t="s">
        <v>3496</v>
      </c>
      <c r="R1090" s="355" t="s">
        <v>3496</v>
      </c>
      <c r="S1090" s="355" t="s">
        <v>3496</v>
      </c>
      <c r="T1090" s="266">
        <v>0</v>
      </c>
      <c r="U1090" s="266" t="s">
        <v>3497</v>
      </c>
    </row>
    <row r="1091" spans="1:21" x14ac:dyDescent="0.25">
      <c r="A1091" s="49">
        <v>5150005214</v>
      </c>
      <c r="B1091" s="49" t="s">
        <v>1115</v>
      </c>
      <c r="C1091" s="49">
        <v>0</v>
      </c>
      <c r="D1091" s="49">
        <v>0</v>
      </c>
      <c r="E1091" s="354" t="s">
        <v>3494</v>
      </c>
      <c r="F1091" s="354" t="s">
        <v>3498</v>
      </c>
      <c r="G1091" s="355" t="s">
        <v>3499</v>
      </c>
      <c r="H1091" s="355" t="s">
        <v>3495</v>
      </c>
      <c r="I1091" s="355" t="s">
        <v>3495</v>
      </c>
      <c r="J1091" s="355" t="s">
        <v>3495</v>
      </c>
      <c r="K1091" s="355" t="s">
        <v>3495</v>
      </c>
      <c r="L1091" s="355" t="s">
        <v>3495</v>
      </c>
      <c r="M1091" s="355" t="s">
        <v>3495</v>
      </c>
      <c r="N1091" s="355" t="s">
        <v>3495</v>
      </c>
      <c r="O1091" s="355" t="s">
        <v>3495</v>
      </c>
      <c r="P1091" s="355" t="s">
        <v>3495</v>
      </c>
      <c r="Q1091" s="355" t="s">
        <v>3496</v>
      </c>
      <c r="R1091" s="355" t="s">
        <v>3496</v>
      </c>
      <c r="S1091" s="355" t="s">
        <v>3496</v>
      </c>
      <c r="T1091" s="266">
        <v>0</v>
      </c>
      <c r="U1091" s="266" t="s">
        <v>3497</v>
      </c>
    </row>
    <row r="1092" spans="1:21" x14ac:dyDescent="0.25">
      <c r="A1092" s="49">
        <v>5150005215</v>
      </c>
      <c r="B1092" s="49" t="s">
        <v>1116</v>
      </c>
      <c r="C1092" s="49">
        <v>0</v>
      </c>
      <c r="D1092" s="49">
        <v>0</v>
      </c>
      <c r="E1092" s="354" t="s">
        <v>3494</v>
      </c>
      <c r="F1092" s="354" t="s">
        <v>3498</v>
      </c>
      <c r="G1092" s="355" t="s">
        <v>3499</v>
      </c>
      <c r="H1092" s="355" t="s">
        <v>3495</v>
      </c>
      <c r="I1092" s="355" t="s">
        <v>3495</v>
      </c>
      <c r="J1092" s="355" t="s">
        <v>3495</v>
      </c>
      <c r="K1092" s="355" t="s">
        <v>3495</v>
      </c>
      <c r="L1092" s="355" t="s">
        <v>3495</v>
      </c>
      <c r="M1092" s="355" t="s">
        <v>3495</v>
      </c>
      <c r="N1092" s="355" t="s">
        <v>3495</v>
      </c>
      <c r="O1092" s="355" t="s">
        <v>3495</v>
      </c>
      <c r="P1092" s="355" t="s">
        <v>3495</v>
      </c>
      <c r="Q1092" s="355" t="s">
        <v>3496</v>
      </c>
      <c r="R1092" s="355" t="s">
        <v>3496</v>
      </c>
      <c r="S1092" s="355" t="s">
        <v>3496</v>
      </c>
      <c r="T1092" s="266">
        <v>0</v>
      </c>
      <c r="U1092" s="266" t="s">
        <v>3497</v>
      </c>
    </row>
    <row r="1093" spans="1:21" x14ac:dyDescent="0.25">
      <c r="A1093" s="49">
        <v>5150005383</v>
      </c>
      <c r="B1093" s="49" t="s">
        <v>1117</v>
      </c>
      <c r="C1093" s="49">
        <v>0</v>
      </c>
      <c r="D1093" s="49">
        <v>0</v>
      </c>
      <c r="E1093" s="354" t="s">
        <v>3494</v>
      </c>
      <c r="F1093" s="354" t="s">
        <v>3498</v>
      </c>
      <c r="G1093" s="355" t="s">
        <v>3499</v>
      </c>
      <c r="H1093" s="355" t="s">
        <v>3495</v>
      </c>
      <c r="I1093" s="355" t="s">
        <v>3495</v>
      </c>
      <c r="J1093" s="355" t="s">
        <v>3495</v>
      </c>
      <c r="K1093" s="355" t="s">
        <v>3495</v>
      </c>
      <c r="L1093" s="355" t="s">
        <v>3495</v>
      </c>
      <c r="M1093" s="355" t="s">
        <v>3495</v>
      </c>
      <c r="N1093" s="355" t="s">
        <v>3495</v>
      </c>
      <c r="O1093" s="355" t="s">
        <v>3495</v>
      </c>
      <c r="P1093" s="355" t="s">
        <v>3495</v>
      </c>
      <c r="Q1093" s="355" t="s">
        <v>3496</v>
      </c>
      <c r="R1093" s="355" t="s">
        <v>3496</v>
      </c>
      <c r="S1093" s="355" t="s">
        <v>3496</v>
      </c>
      <c r="T1093" s="266">
        <v>0</v>
      </c>
      <c r="U1093" s="266" t="s">
        <v>3497</v>
      </c>
    </row>
    <row r="1094" spans="1:21" x14ac:dyDescent="0.25">
      <c r="A1094" s="49">
        <v>5150005385</v>
      </c>
      <c r="B1094" s="49" t="s">
        <v>1118</v>
      </c>
      <c r="C1094" s="49">
        <v>0</v>
      </c>
      <c r="D1094" s="49">
        <v>0</v>
      </c>
      <c r="E1094" s="354" t="s">
        <v>3494</v>
      </c>
      <c r="F1094" s="354" t="s">
        <v>3498</v>
      </c>
      <c r="G1094" s="355" t="s">
        <v>3499</v>
      </c>
      <c r="H1094" s="355" t="s">
        <v>3495</v>
      </c>
      <c r="I1094" s="355" t="s">
        <v>3495</v>
      </c>
      <c r="J1094" s="355" t="s">
        <v>3495</v>
      </c>
      <c r="K1094" s="355" t="s">
        <v>3495</v>
      </c>
      <c r="L1094" s="355" t="s">
        <v>3495</v>
      </c>
      <c r="M1094" s="355" t="s">
        <v>3495</v>
      </c>
      <c r="N1094" s="355" t="s">
        <v>3495</v>
      </c>
      <c r="O1094" s="355" t="s">
        <v>3495</v>
      </c>
      <c r="P1094" s="355" t="s">
        <v>3495</v>
      </c>
      <c r="Q1094" s="355" t="s">
        <v>3496</v>
      </c>
      <c r="R1094" s="355" t="s">
        <v>3496</v>
      </c>
      <c r="S1094" s="355" t="s">
        <v>3496</v>
      </c>
      <c r="T1094" s="266">
        <v>0</v>
      </c>
      <c r="U1094" s="266" t="s">
        <v>3497</v>
      </c>
    </row>
    <row r="1095" spans="1:21" x14ac:dyDescent="0.25">
      <c r="A1095" s="49">
        <v>5150005575</v>
      </c>
      <c r="B1095" s="49" t="s">
        <v>1119</v>
      </c>
      <c r="C1095" s="49">
        <v>0</v>
      </c>
      <c r="D1095" s="49">
        <v>0</v>
      </c>
      <c r="E1095" s="354" t="s">
        <v>3494</v>
      </c>
      <c r="F1095" s="354" t="s">
        <v>3498</v>
      </c>
      <c r="G1095" s="355" t="s">
        <v>3499</v>
      </c>
      <c r="H1095" s="355" t="s">
        <v>3495</v>
      </c>
      <c r="I1095" s="355" t="s">
        <v>3495</v>
      </c>
      <c r="J1095" s="355" t="s">
        <v>3495</v>
      </c>
      <c r="K1095" s="355" t="s">
        <v>3495</v>
      </c>
      <c r="L1095" s="355" t="s">
        <v>3495</v>
      </c>
      <c r="M1095" s="355" t="s">
        <v>3495</v>
      </c>
      <c r="N1095" s="355" t="s">
        <v>3495</v>
      </c>
      <c r="O1095" s="355" t="s">
        <v>3495</v>
      </c>
      <c r="P1095" s="355" t="s">
        <v>3495</v>
      </c>
      <c r="Q1095" s="355" t="s">
        <v>3496</v>
      </c>
      <c r="R1095" s="355" t="s">
        <v>3496</v>
      </c>
      <c r="S1095" s="355" t="s">
        <v>3496</v>
      </c>
      <c r="T1095" s="266">
        <v>0</v>
      </c>
      <c r="U1095" s="266" t="s">
        <v>3497</v>
      </c>
    </row>
    <row r="1096" spans="1:21" x14ac:dyDescent="0.25">
      <c r="A1096" s="49">
        <v>5150005584</v>
      </c>
      <c r="B1096" s="49" t="s">
        <v>1120</v>
      </c>
      <c r="C1096" s="49">
        <v>0</v>
      </c>
      <c r="D1096" s="49">
        <v>0</v>
      </c>
      <c r="E1096" s="354" t="s">
        <v>3494</v>
      </c>
      <c r="F1096" s="354" t="s">
        <v>3498</v>
      </c>
      <c r="G1096" s="355" t="s">
        <v>3499</v>
      </c>
      <c r="H1096" s="355" t="s">
        <v>3495</v>
      </c>
      <c r="I1096" s="355" t="s">
        <v>3495</v>
      </c>
      <c r="J1096" s="355" t="s">
        <v>3495</v>
      </c>
      <c r="K1096" s="355" t="s">
        <v>3495</v>
      </c>
      <c r="L1096" s="355" t="s">
        <v>3495</v>
      </c>
      <c r="M1096" s="355" t="s">
        <v>3495</v>
      </c>
      <c r="N1096" s="355" t="s">
        <v>3495</v>
      </c>
      <c r="O1096" s="355" t="s">
        <v>3495</v>
      </c>
      <c r="P1096" s="355" t="s">
        <v>3495</v>
      </c>
      <c r="Q1096" s="355" t="s">
        <v>3496</v>
      </c>
      <c r="R1096" s="355" t="s">
        <v>3496</v>
      </c>
      <c r="S1096" s="355" t="s">
        <v>3496</v>
      </c>
      <c r="T1096" s="266">
        <v>0</v>
      </c>
      <c r="U1096" s="266" t="s">
        <v>3497</v>
      </c>
    </row>
    <row r="1097" spans="1:21" x14ac:dyDescent="0.25">
      <c r="A1097" s="49">
        <v>5150005681</v>
      </c>
      <c r="B1097" s="49" t="s">
        <v>1121</v>
      </c>
      <c r="C1097" s="49">
        <v>1545</v>
      </c>
      <c r="D1097" s="49">
        <v>148</v>
      </c>
      <c r="E1097" s="354" t="s">
        <v>3494</v>
      </c>
      <c r="F1097" s="354" t="s">
        <v>3498</v>
      </c>
      <c r="G1097" s="355" t="s">
        <v>3499</v>
      </c>
      <c r="H1097" s="355" t="s">
        <v>3495</v>
      </c>
      <c r="I1097" s="355" t="s">
        <v>3495</v>
      </c>
      <c r="J1097" s="355" t="s">
        <v>3495</v>
      </c>
      <c r="K1097" s="355" t="s">
        <v>3495</v>
      </c>
      <c r="L1097" s="355" t="s">
        <v>3495</v>
      </c>
      <c r="M1097" s="355" t="s">
        <v>3495</v>
      </c>
      <c r="N1097" s="355" t="s">
        <v>3495</v>
      </c>
      <c r="O1097" s="355" t="s">
        <v>3495</v>
      </c>
      <c r="P1097" s="355" t="s">
        <v>3495</v>
      </c>
      <c r="Q1097" s="355" t="s">
        <v>3496</v>
      </c>
      <c r="R1097" s="355" t="s">
        <v>3496</v>
      </c>
      <c r="S1097" s="355" t="s">
        <v>3496</v>
      </c>
      <c r="T1097" s="266">
        <v>10.1</v>
      </c>
      <c r="U1097" s="266" t="s">
        <v>3074</v>
      </c>
    </row>
    <row r="1098" spans="1:21" x14ac:dyDescent="0.25">
      <c r="A1098" s="49">
        <v>5150005682</v>
      </c>
      <c r="B1098" s="49" t="s">
        <v>1122</v>
      </c>
      <c r="C1098" s="49">
        <v>1545</v>
      </c>
      <c r="D1098" s="49">
        <v>148</v>
      </c>
      <c r="E1098" s="354" t="s">
        <v>3494</v>
      </c>
      <c r="F1098" s="354" t="s">
        <v>3498</v>
      </c>
      <c r="G1098" s="355" t="s">
        <v>3499</v>
      </c>
      <c r="H1098" s="355" t="s">
        <v>3495</v>
      </c>
      <c r="I1098" s="355" t="s">
        <v>3495</v>
      </c>
      <c r="J1098" s="355" t="s">
        <v>3495</v>
      </c>
      <c r="K1098" s="355" t="s">
        <v>3495</v>
      </c>
      <c r="L1098" s="355" t="s">
        <v>3495</v>
      </c>
      <c r="M1098" s="355" t="s">
        <v>3495</v>
      </c>
      <c r="N1098" s="355" t="s">
        <v>3495</v>
      </c>
      <c r="O1098" s="355" t="s">
        <v>3495</v>
      </c>
      <c r="P1098" s="355" t="s">
        <v>3495</v>
      </c>
      <c r="Q1098" s="355" t="s">
        <v>3496</v>
      </c>
      <c r="R1098" s="355" t="s">
        <v>3496</v>
      </c>
      <c r="S1098" s="355" t="s">
        <v>3496</v>
      </c>
      <c r="T1098" s="266">
        <v>10</v>
      </c>
      <c r="U1098" s="266" t="s">
        <v>3074</v>
      </c>
    </row>
    <row r="1099" spans="1:21" x14ac:dyDescent="0.25">
      <c r="A1099" s="49">
        <v>5150005683</v>
      </c>
      <c r="B1099" s="49" t="s">
        <v>1123</v>
      </c>
      <c r="C1099" s="49">
        <v>1545</v>
      </c>
      <c r="D1099" s="49">
        <v>148</v>
      </c>
      <c r="E1099" s="354" t="s">
        <v>3494</v>
      </c>
      <c r="F1099" s="354" t="s">
        <v>3498</v>
      </c>
      <c r="G1099" s="355" t="s">
        <v>3499</v>
      </c>
      <c r="H1099" s="355" t="s">
        <v>3495</v>
      </c>
      <c r="I1099" s="355" t="s">
        <v>3495</v>
      </c>
      <c r="J1099" s="355" t="s">
        <v>3495</v>
      </c>
      <c r="K1099" s="355" t="s">
        <v>3495</v>
      </c>
      <c r="L1099" s="355" t="s">
        <v>3495</v>
      </c>
      <c r="M1099" s="355" t="s">
        <v>3495</v>
      </c>
      <c r="N1099" s="355" t="s">
        <v>3495</v>
      </c>
      <c r="O1099" s="355" t="s">
        <v>3495</v>
      </c>
      <c r="P1099" s="355" t="s">
        <v>3495</v>
      </c>
      <c r="Q1099" s="355" t="s">
        <v>3496</v>
      </c>
      <c r="R1099" s="355" t="s">
        <v>3496</v>
      </c>
      <c r="S1099" s="355" t="s">
        <v>3496</v>
      </c>
      <c r="T1099" s="266">
        <v>10</v>
      </c>
      <c r="U1099" s="266" t="s">
        <v>3074</v>
      </c>
    </row>
    <row r="1100" spans="1:21" x14ac:dyDescent="0.25">
      <c r="A1100" s="49">
        <v>5150005684</v>
      </c>
      <c r="B1100" s="49" t="s">
        <v>1124</v>
      </c>
      <c r="C1100" s="49">
        <v>1545</v>
      </c>
      <c r="D1100" s="49">
        <v>148</v>
      </c>
      <c r="E1100" s="354" t="s">
        <v>3494</v>
      </c>
      <c r="F1100" s="354" t="s">
        <v>3498</v>
      </c>
      <c r="G1100" s="355" t="s">
        <v>3499</v>
      </c>
      <c r="H1100" s="355" t="s">
        <v>3495</v>
      </c>
      <c r="I1100" s="355" t="s">
        <v>3495</v>
      </c>
      <c r="J1100" s="355" t="s">
        <v>3495</v>
      </c>
      <c r="K1100" s="355" t="s">
        <v>3495</v>
      </c>
      <c r="L1100" s="355" t="s">
        <v>3495</v>
      </c>
      <c r="M1100" s="355" t="s">
        <v>3495</v>
      </c>
      <c r="N1100" s="355" t="s">
        <v>3495</v>
      </c>
      <c r="O1100" s="355" t="s">
        <v>3495</v>
      </c>
      <c r="P1100" s="355" t="s">
        <v>3495</v>
      </c>
      <c r="Q1100" s="355" t="s">
        <v>3496</v>
      </c>
      <c r="R1100" s="355" t="s">
        <v>3496</v>
      </c>
      <c r="S1100" s="355" t="s">
        <v>3496</v>
      </c>
      <c r="T1100" s="266">
        <v>10</v>
      </c>
      <c r="U1100" s="266" t="s">
        <v>3074</v>
      </c>
    </row>
    <row r="1101" spans="1:21" x14ac:dyDescent="0.25">
      <c r="A1101" s="49">
        <v>5150005685</v>
      </c>
      <c r="B1101" s="49" t="s">
        <v>1125</v>
      </c>
      <c r="C1101" s="49">
        <v>1545</v>
      </c>
      <c r="D1101" s="49">
        <v>148</v>
      </c>
      <c r="E1101" s="354" t="s">
        <v>3494</v>
      </c>
      <c r="F1101" s="354" t="s">
        <v>3498</v>
      </c>
      <c r="G1101" s="355" t="s">
        <v>3499</v>
      </c>
      <c r="H1101" s="355" t="s">
        <v>3495</v>
      </c>
      <c r="I1101" s="355" t="s">
        <v>3495</v>
      </c>
      <c r="J1101" s="355" t="s">
        <v>3495</v>
      </c>
      <c r="K1101" s="355" t="s">
        <v>3495</v>
      </c>
      <c r="L1101" s="355" t="s">
        <v>3495</v>
      </c>
      <c r="M1101" s="355" t="s">
        <v>3495</v>
      </c>
      <c r="N1101" s="355" t="s">
        <v>3495</v>
      </c>
      <c r="O1101" s="355" t="s">
        <v>3495</v>
      </c>
      <c r="P1101" s="355" t="s">
        <v>3495</v>
      </c>
      <c r="Q1101" s="355" t="s">
        <v>3496</v>
      </c>
      <c r="R1101" s="355" t="s">
        <v>3496</v>
      </c>
      <c r="S1101" s="355" t="s">
        <v>3496</v>
      </c>
      <c r="T1101" s="266">
        <v>10</v>
      </c>
      <c r="U1101" s="266" t="s">
        <v>3074</v>
      </c>
    </row>
    <row r="1102" spans="1:21" x14ac:dyDescent="0.25">
      <c r="A1102" s="49">
        <v>5150006954</v>
      </c>
      <c r="B1102" s="49" t="s">
        <v>1126</v>
      </c>
      <c r="C1102" s="49">
        <v>0</v>
      </c>
      <c r="D1102" s="49">
        <v>120</v>
      </c>
      <c r="E1102" s="354" t="s">
        <v>3494</v>
      </c>
      <c r="F1102" s="354" t="s">
        <v>3498</v>
      </c>
      <c r="G1102" s="355" t="s">
        <v>3499</v>
      </c>
      <c r="H1102" s="355" t="s">
        <v>3495</v>
      </c>
      <c r="I1102" s="355" t="s">
        <v>3495</v>
      </c>
      <c r="J1102" s="355" t="s">
        <v>3495</v>
      </c>
      <c r="K1102" s="355" t="s">
        <v>3495</v>
      </c>
      <c r="L1102" s="355" t="s">
        <v>3495</v>
      </c>
      <c r="M1102" s="355" t="s">
        <v>3495</v>
      </c>
      <c r="N1102" s="355" t="s">
        <v>3495</v>
      </c>
      <c r="O1102" s="355" t="s">
        <v>3495</v>
      </c>
      <c r="P1102" s="355" t="s">
        <v>3495</v>
      </c>
      <c r="Q1102" s="355" t="s">
        <v>3496</v>
      </c>
      <c r="R1102" s="355" t="s">
        <v>3496</v>
      </c>
      <c r="S1102" s="355" t="s">
        <v>3496</v>
      </c>
      <c r="T1102" s="266">
        <v>0</v>
      </c>
      <c r="U1102" s="266" t="s">
        <v>3074</v>
      </c>
    </row>
    <row r="1103" spans="1:21" x14ac:dyDescent="0.25">
      <c r="A1103" s="49">
        <v>5150006955</v>
      </c>
      <c r="B1103" s="49" t="s">
        <v>1127</v>
      </c>
      <c r="C1103" s="49">
        <v>0</v>
      </c>
      <c r="D1103" s="49">
        <v>120</v>
      </c>
      <c r="E1103" s="354" t="s">
        <v>3494</v>
      </c>
      <c r="F1103" s="354" t="s">
        <v>3498</v>
      </c>
      <c r="G1103" s="355" t="s">
        <v>3499</v>
      </c>
      <c r="H1103" s="355" t="s">
        <v>3495</v>
      </c>
      <c r="I1103" s="355" t="s">
        <v>3495</v>
      </c>
      <c r="J1103" s="355" t="s">
        <v>3495</v>
      </c>
      <c r="K1103" s="355" t="s">
        <v>3495</v>
      </c>
      <c r="L1103" s="355" t="s">
        <v>3495</v>
      </c>
      <c r="M1103" s="355" t="s">
        <v>3495</v>
      </c>
      <c r="N1103" s="355" t="s">
        <v>3495</v>
      </c>
      <c r="O1103" s="355" t="s">
        <v>3495</v>
      </c>
      <c r="P1103" s="355" t="s">
        <v>3495</v>
      </c>
      <c r="Q1103" s="355" t="s">
        <v>3496</v>
      </c>
      <c r="R1103" s="355" t="s">
        <v>3496</v>
      </c>
      <c r="S1103" s="355" t="s">
        <v>3496</v>
      </c>
      <c r="T1103" s="266">
        <v>0</v>
      </c>
      <c r="U1103" s="266" t="s">
        <v>3074</v>
      </c>
    </row>
    <row r="1104" spans="1:21" x14ac:dyDescent="0.25">
      <c r="A1104" s="49">
        <v>5150006956</v>
      </c>
      <c r="B1104" s="49" t="s">
        <v>1128</v>
      </c>
      <c r="C1104" s="49">
        <v>0</v>
      </c>
      <c r="D1104" s="49">
        <v>120</v>
      </c>
      <c r="E1104" s="354" t="s">
        <v>3494</v>
      </c>
      <c r="F1104" s="354" t="s">
        <v>3498</v>
      </c>
      <c r="G1104" s="355" t="s">
        <v>3499</v>
      </c>
      <c r="H1104" s="355" t="s">
        <v>3495</v>
      </c>
      <c r="I1104" s="355" t="s">
        <v>3495</v>
      </c>
      <c r="J1104" s="355" t="s">
        <v>3495</v>
      </c>
      <c r="K1104" s="355" t="s">
        <v>3495</v>
      </c>
      <c r="L1104" s="355" t="s">
        <v>3495</v>
      </c>
      <c r="M1104" s="355" t="s">
        <v>3495</v>
      </c>
      <c r="N1104" s="355" t="s">
        <v>3495</v>
      </c>
      <c r="O1104" s="355" t="s">
        <v>3495</v>
      </c>
      <c r="P1104" s="355" t="s">
        <v>3495</v>
      </c>
      <c r="Q1104" s="355" t="s">
        <v>3496</v>
      </c>
      <c r="R1104" s="355" t="s">
        <v>3496</v>
      </c>
      <c r="S1104" s="355" t="s">
        <v>3496</v>
      </c>
      <c r="T1104" s="266">
        <v>0</v>
      </c>
      <c r="U1104" s="266" t="s">
        <v>3074</v>
      </c>
    </row>
    <row r="1105" spans="1:21" s="555" customFormat="1" x14ac:dyDescent="0.25">
      <c r="A1105" s="49">
        <v>5150008065</v>
      </c>
      <c r="B1105" s="586" t="s">
        <v>7325</v>
      </c>
      <c r="C1105" s="49"/>
      <c r="D1105" s="49"/>
      <c r="E1105" s="354"/>
      <c r="F1105" s="354"/>
      <c r="G1105" s="355"/>
      <c r="H1105" s="355"/>
      <c r="I1105" s="355"/>
      <c r="J1105" s="355"/>
      <c r="K1105" s="355"/>
      <c r="L1105" s="355"/>
      <c r="M1105" s="355"/>
      <c r="N1105" s="355"/>
      <c r="O1105" s="355"/>
      <c r="P1105" s="355"/>
      <c r="Q1105" s="355"/>
      <c r="R1105" s="355"/>
      <c r="S1105" s="355"/>
    </row>
    <row r="1106" spans="1:21" s="555" customFormat="1" x14ac:dyDescent="0.25">
      <c r="A1106" s="49">
        <v>5150008066</v>
      </c>
      <c r="B1106" s="49" t="s">
        <v>7324</v>
      </c>
      <c r="C1106" s="49">
        <v>1266.2</v>
      </c>
      <c r="D1106" s="49">
        <v>154</v>
      </c>
      <c r="E1106" s="354"/>
      <c r="F1106" s="354"/>
      <c r="G1106" s="355"/>
      <c r="H1106" s="355"/>
      <c r="I1106" s="355"/>
      <c r="J1106" s="355"/>
      <c r="K1106" s="355"/>
      <c r="L1106" s="355"/>
      <c r="M1106" s="355"/>
      <c r="N1106" s="355"/>
      <c r="O1106" s="355"/>
      <c r="P1106" s="355"/>
      <c r="Q1106" s="355"/>
      <c r="R1106" s="355"/>
      <c r="S1106" s="355"/>
      <c r="T1106" s="555">
        <v>7.8</v>
      </c>
      <c r="U1106" s="555" t="s">
        <v>3074</v>
      </c>
    </row>
    <row r="1107" spans="1:21" x14ac:dyDescent="0.25">
      <c r="A1107" s="49">
        <v>5150008211</v>
      </c>
      <c r="B1107" s="49" t="s">
        <v>1129</v>
      </c>
      <c r="C1107" s="49">
        <v>1928.2</v>
      </c>
      <c r="D1107" s="49">
        <v>136</v>
      </c>
      <c r="E1107" s="354" t="s">
        <v>3494</v>
      </c>
      <c r="F1107" s="354" t="s">
        <v>3498</v>
      </c>
      <c r="G1107" s="355" t="s">
        <v>3499</v>
      </c>
      <c r="H1107" s="355" t="s">
        <v>3495</v>
      </c>
      <c r="I1107" s="355" t="s">
        <v>3495</v>
      </c>
      <c r="J1107" s="355" t="s">
        <v>3495</v>
      </c>
      <c r="K1107" s="355" t="s">
        <v>3495</v>
      </c>
      <c r="L1107" s="355" t="s">
        <v>3495</v>
      </c>
      <c r="M1107" s="355" t="s">
        <v>3495</v>
      </c>
      <c r="N1107" s="355" t="s">
        <v>3495</v>
      </c>
      <c r="O1107" s="355" t="s">
        <v>3495</v>
      </c>
      <c r="P1107" s="355" t="s">
        <v>3495</v>
      </c>
      <c r="Q1107" s="355" t="s">
        <v>3496</v>
      </c>
      <c r="R1107" s="355" t="s">
        <v>3496</v>
      </c>
      <c r="S1107" s="355" t="s">
        <v>3496</v>
      </c>
      <c r="T1107" s="266">
        <v>13.7</v>
      </c>
      <c r="U1107" s="266" t="s">
        <v>3074</v>
      </c>
    </row>
    <row r="1108" spans="1:21" x14ac:dyDescent="0.25">
      <c r="A1108" s="49">
        <v>5150008212</v>
      </c>
      <c r="B1108" s="49" t="s">
        <v>1130</v>
      </c>
      <c r="C1108" s="49">
        <v>1928.2</v>
      </c>
      <c r="D1108" s="49">
        <v>136</v>
      </c>
      <c r="E1108" s="354" t="s">
        <v>3494</v>
      </c>
      <c r="F1108" s="354" t="s">
        <v>3498</v>
      </c>
      <c r="G1108" s="355" t="s">
        <v>3499</v>
      </c>
      <c r="H1108" s="355" t="s">
        <v>3495</v>
      </c>
      <c r="I1108" s="355" t="s">
        <v>3495</v>
      </c>
      <c r="J1108" s="355" t="s">
        <v>3495</v>
      </c>
      <c r="K1108" s="355" t="s">
        <v>3495</v>
      </c>
      <c r="L1108" s="355" t="s">
        <v>3495</v>
      </c>
      <c r="M1108" s="355" t="s">
        <v>3495</v>
      </c>
      <c r="N1108" s="355" t="s">
        <v>3495</v>
      </c>
      <c r="O1108" s="355" t="s">
        <v>3495</v>
      </c>
      <c r="P1108" s="355" t="s">
        <v>3495</v>
      </c>
      <c r="Q1108" s="355" t="s">
        <v>3496</v>
      </c>
      <c r="R1108" s="355" t="s">
        <v>3496</v>
      </c>
      <c r="S1108" s="355" t="s">
        <v>3496</v>
      </c>
      <c r="T1108" s="266">
        <v>13.7</v>
      </c>
      <c r="U1108" s="266" t="s">
        <v>3074</v>
      </c>
    </row>
    <row r="1109" spans="1:21" x14ac:dyDescent="0.25">
      <c r="A1109" s="49">
        <v>5150008214</v>
      </c>
      <c r="B1109" s="49" t="s">
        <v>1131</v>
      </c>
      <c r="C1109" s="49">
        <v>1928.2</v>
      </c>
      <c r="D1109" s="49">
        <v>136</v>
      </c>
      <c r="E1109" s="354" t="s">
        <v>3494</v>
      </c>
      <c r="F1109" s="354" t="s">
        <v>3498</v>
      </c>
      <c r="G1109" s="355" t="s">
        <v>3499</v>
      </c>
      <c r="H1109" s="355" t="s">
        <v>3495</v>
      </c>
      <c r="I1109" s="355" t="s">
        <v>3495</v>
      </c>
      <c r="J1109" s="355" t="s">
        <v>3495</v>
      </c>
      <c r="K1109" s="355" t="s">
        <v>3495</v>
      </c>
      <c r="L1109" s="355" t="s">
        <v>3495</v>
      </c>
      <c r="M1109" s="355" t="s">
        <v>3495</v>
      </c>
      <c r="N1109" s="355" t="s">
        <v>3495</v>
      </c>
      <c r="O1109" s="355" t="s">
        <v>3495</v>
      </c>
      <c r="P1109" s="355" t="s">
        <v>3495</v>
      </c>
      <c r="Q1109" s="355" t="s">
        <v>3496</v>
      </c>
      <c r="R1109" s="355" t="s">
        <v>3496</v>
      </c>
      <c r="S1109" s="355" t="s">
        <v>3496</v>
      </c>
      <c r="T1109" s="266">
        <v>13.7</v>
      </c>
      <c r="U1109" s="266" t="s">
        <v>3074</v>
      </c>
    </row>
    <row r="1110" spans="1:21" x14ac:dyDescent="0.25">
      <c r="A1110" s="49">
        <v>5150008215</v>
      </c>
      <c r="B1110" s="49" t="s">
        <v>1132</v>
      </c>
      <c r="C1110" s="49">
        <v>1928.2</v>
      </c>
      <c r="D1110" s="49">
        <v>136</v>
      </c>
      <c r="E1110" s="354" t="s">
        <v>3494</v>
      </c>
      <c r="F1110" s="354" t="s">
        <v>3498</v>
      </c>
      <c r="G1110" s="355" t="s">
        <v>3499</v>
      </c>
      <c r="H1110" s="355" t="s">
        <v>3495</v>
      </c>
      <c r="I1110" s="355" t="s">
        <v>3495</v>
      </c>
      <c r="J1110" s="355" t="s">
        <v>3495</v>
      </c>
      <c r="K1110" s="355" t="s">
        <v>3495</v>
      </c>
      <c r="L1110" s="355" t="s">
        <v>3495</v>
      </c>
      <c r="M1110" s="355" t="s">
        <v>3495</v>
      </c>
      <c r="N1110" s="355" t="s">
        <v>3495</v>
      </c>
      <c r="O1110" s="355" t="s">
        <v>3495</v>
      </c>
      <c r="P1110" s="355" t="s">
        <v>3495</v>
      </c>
      <c r="Q1110" s="355" t="s">
        <v>3496</v>
      </c>
      <c r="R1110" s="355" t="s">
        <v>3496</v>
      </c>
      <c r="S1110" s="355" t="s">
        <v>3496</v>
      </c>
      <c r="T1110" s="266">
        <v>13.7</v>
      </c>
      <c r="U1110" s="266" t="s">
        <v>3074</v>
      </c>
    </row>
    <row r="1111" spans="1:21" x14ac:dyDescent="0.25">
      <c r="A1111" s="49">
        <v>5150008216</v>
      </c>
      <c r="B1111" s="49" t="s">
        <v>1133</v>
      </c>
      <c r="C1111" s="49">
        <v>1996.2</v>
      </c>
      <c r="D1111" s="49">
        <v>136</v>
      </c>
      <c r="E1111" s="354" t="s">
        <v>3494</v>
      </c>
      <c r="F1111" s="354" t="s">
        <v>3498</v>
      </c>
      <c r="G1111" s="355" t="s">
        <v>3499</v>
      </c>
      <c r="H1111" s="355" t="s">
        <v>3495</v>
      </c>
      <c r="I1111" s="355" t="s">
        <v>3495</v>
      </c>
      <c r="J1111" s="355" t="s">
        <v>3495</v>
      </c>
      <c r="K1111" s="355" t="s">
        <v>3495</v>
      </c>
      <c r="L1111" s="355" t="s">
        <v>3495</v>
      </c>
      <c r="M1111" s="355" t="s">
        <v>3495</v>
      </c>
      <c r="N1111" s="355" t="s">
        <v>3495</v>
      </c>
      <c r="O1111" s="355" t="s">
        <v>3495</v>
      </c>
      <c r="P1111" s="355" t="s">
        <v>3495</v>
      </c>
      <c r="Q1111" s="355" t="s">
        <v>3496</v>
      </c>
      <c r="R1111" s="355" t="s">
        <v>3496</v>
      </c>
      <c r="S1111" s="355" t="s">
        <v>3496</v>
      </c>
      <c r="T1111" s="266">
        <v>14.2</v>
      </c>
      <c r="U1111" s="266" t="s">
        <v>3074</v>
      </c>
    </row>
    <row r="1112" spans="1:21" x14ac:dyDescent="0.25">
      <c r="A1112" s="49">
        <v>5150008219</v>
      </c>
      <c r="B1112" s="49" t="s">
        <v>1134</v>
      </c>
      <c r="C1112" s="49">
        <v>1928.2</v>
      </c>
      <c r="D1112" s="49">
        <v>136</v>
      </c>
      <c r="E1112" s="354" t="s">
        <v>3494</v>
      </c>
      <c r="F1112" s="354" t="s">
        <v>3498</v>
      </c>
      <c r="G1112" s="355" t="s">
        <v>3499</v>
      </c>
      <c r="H1112" s="355" t="s">
        <v>3495</v>
      </c>
      <c r="I1112" s="355" t="s">
        <v>3495</v>
      </c>
      <c r="J1112" s="355" t="s">
        <v>3495</v>
      </c>
      <c r="K1112" s="355" t="s">
        <v>3495</v>
      </c>
      <c r="L1112" s="355" t="s">
        <v>3495</v>
      </c>
      <c r="M1112" s="355" t="s">
        <v>3495</v>
      </c>
      <c r="N1112" s="355" t="s">
        <v>3495</v>
      </c>
      <c r="O1112" s="355" t="s">
        <v>3495</v>
      </c>
      <c r="P1112" s="355" t="s">
        <v>3495</v>
      </c>
      <c r="Q1112" s="355" t="s">
        <v>3496</v>
      </c>
      <c r="R1112" s="355" t="s">
        <v>3496</v>
      </c>
      <c r="S1112" s="355" t="s">
        <v>3496</v>
      </c>
      <c r="T1112" s="266">
        <v>13.7</v>
      </c>
      <c r="U1112" s="266" t="s">
        <v>3074</v>
      </c>
    </row>
    <row r="1113" spans="1:21" x14ac:dyDescent="0.25">
      <c r="A1113" s="49">
        <v>5150010148</v>
      </c>
      <c r="B1113" s="49" t="s">
        <v>1135</v>
      </c>
      <c r="C1113" s="49">
        <v>0</v>
      </c>
      <c r="D1113" s="49">
        <v>0</v>
      </c>
      <c r="E1113" s="354" t="s">
        <v>3494</v>
      </c>
      <c r="F1113" s="354" t="s">
        <v>3498</v>
      </c>
      <c r="G1113" s="355" t="s">
        <v>3499</v>
      </c>
      <c r="H1113" s="355" t="s">
        <v>3495</v>
      </c>
      <c r="I1113" s="355" t="s">
        <v>3495</v>
      </c>
      <c r="J1113" s="355" t="s">
        <v>3495</v>
      </c>
      <c r="K1113" s="355" t="s">
        <v>3495</v>
      </c>
      <c r="L1113" s="355" t="s">
        <v>3495</v>
      </c>
      <c r="M1113" s="355" t="s">
        <v>3495</v>
      </c>
      <c r="N1113" s="355" t="s">
        <v>3495</v>
      </c>
      <c r="O1113" s="355" t="s">
        <v>3495</v>
      </c>
      <c r="P1113" s="355" t="s">
        <v>3495</v>
      </c>
      <c r="Q1113" s="355" t="s">
        <v>3496</v>
      </c>
      <c r="R1113" s="355" t="s">
        <v>3496</v>
      </c>
      <c r="S1113" s="355" t="s">
        <v>3496</v>
      </c>
      <c r="T1113" s="266">
        <v>0</v>
      </c>
      <c r="U1113" s="266" t="s">
        <v>3497</v>
      </c>
    </row>
    <row r="1114" spans="1:21" x14ac:dyDescent="0.25">
      <c r="A1114" s="49">
        <v>5150010149</v>
      </c>
      <c r="B1114" s="49" t="s">
        <v>1136</v>
      </c>
      <c r="C1114" s="49">
        <v>0</v>
      </c>
      <c r="D1114" s="49">
        <v>0</v>
      </c>
      <c r="E1114" s="354" t="s">
        <v>3494</v>
      </c>
      <c r="F1114" s="354" t="s">
        <v>3498</v>
      </c>
      <c r="G1114" s="355" t="s">
        <v>3499</v>
      </c>
      <c r="H1114" s="355" t="s">
        <v>3495</v>
      </c>
      <c r="I1114" s="355" t="s">
        <v>3495</v>
      </c>
      <c r="J1114" s="355" t="s">
        <v>3495</v>
      </c>
      <c r="K1114" s="355" t="s">
        <v>3495</v>
      </c>
      <c r="L1114" s="355" t="s">
        <v>3495</v>
      </c>
      <c r="M1114" s="355" t="s">
        <v>3495</v>
      </c>
      <c r="N1114" s="355" t="s">
        <v>3495</v>
      </c>
      <c r="O1114" s="355" t="s">
        <v>3495</v>
      </c>
      <c r="P1114" s="355" t="s">
        <v>3495</v>
      </c>
      <c r="Q1114" s="355" t="s">
        <v>3496</v>
      </c>
      <c r="R1114" s="355" t="s">
        <v>3496</v>
      </c>
      <c r="S1114" s="355" t="s">
        <v>3496</v>
      </c>
      <c r="T1114" s="266">
        <v>0</v>
      </c>
      <c r="U1114" s="266" t="s">
        <v>3497</v>
      </c>
    </row>
    <row r="1115" spans="1:21" x14ac:dyDescent="0.25">
      <c r="A1115" s="49">
        <v>5150010301</v>
      </c>
      <c r="B1115" s="49" t="s">
        <v>1137</v>
      </c>
      <c r="C1115" s="49">
        <v>0</v>
      </c>
      <c r="D1115" s="49">
        <v>0</v>
      </c>
      <c r="E1115" s="354" t="s">
        <v>3494</v>
      </c>
      <c r="F1115" s="354" t="s">
        <v>3498</v>
      </c>
      <c r="G1115" s="355" t="s">
        <v>3499</v>
      </c>
      <c r="H1115" s="355" t="s">
        <v>3495</v>
      </c>
      <c r="I1115" s="355" t="s">
        <v>3495</v>
      </c>
      <c r="J1115" s="355" t="s">
        <v>3495</v>
      </c>
      <c r="K1115" s="355" t="s">
        <v>3495</v>
      </c>
      <c r="L1115" s="355" t="s">
        <v>3495</v>
      </c>
      <c r="M1115" s="355" t="s">
        <v>3495</v>
      </c>
      <c r="N1115" s="355" t="s">
        <v>3495</v>
      </c>
      <c r="O1115" s="355" t="s">
        <v>3495</v>
      </c>
      <c r="P1115" s="355" t="s">
        <v>3495</v>
      </c>
      <c r="Q1115" s="355" t="s">
        <v>3496</v>
      </c>
      <c r="R1115" s="355" t="s">
        <v>3496</v>
      </c>
      <c r="S1115" s="355" t="s">
        <v>3496</v>
      </c>
      <c r="T1115" s="266">
        <v>0</v>
      </c>
      <c r="U1115" s="266" t="s">
        <v>3497</v>
      </c>
    </row>
    <row r="1116" spans="1:21" x14ac:dyDescent="0.25">
      <c r="A1116" s="49">
        <v>5150010860</v>
      </c>
      <c r="B1116" s="49" t="s">
        <v>1138</v>
      </c>
      <c r="C1116" s="49">
        <v>1980.2</v>
      </c>
      <c r="D1116" s="49">
        <v>252</v>
      </c>
      <c r="E1116" s="354" t="s">
        <v>3494</v>
      </c>
      <c r="F1116" s="354" t="s">
        <v>3498</v>
      </c>
      <c r="G1116" s="355" t="s">
        <v>3499</v>
      </c>
      <c r="H1116" s="355" t="s">
        <v>3495</v>
      </c>
      <c r="I1116" s="355" t="s">
        <v>3495</v>
      </c>
      <c r="J1116" s="355" t="s">
        <v>3495</v>
      </c>
      <c r="K1116" s="355" t="s">
        <v>3495</v>
      </c>
      <c r="L1116" s="355" t="s">
        <v>3495</v>
      </c>
      <c r="M1116" s="355" t="s">
        <v>3495</v>
      </c>
      <c r="N1116" s="355" t="s">
        <v>3495</v>
      </c>
      <c r="O1116" s="355" t="s">
        <v>3495</v>
      </c>
      <c r="P1116" s="355" t="s">
        <v>3495</v>
      </c>
      <c r="Q1116" s="355" t="s">
        <v>3496</v>
      </c>
      <c r="R1116" s="355" t="s">
        <v>3496</v>
      </c>
      <c r="S1116" s="355" t="s">
        <v>3496</v>
      </c>
      <c r="T1116" s="266">
        <v>7.6</v>
      </c>
      <c r="U1116" s="266" t="s">
        <v>3074</v>
      </c>
    </row>
    <row r="1117" spans="1:21" x14ac:dyDescent="0.25">
      <c r="A1117" s="49">
        <v>5150010864</v>
      </c>
      <c r="B1117" s="49" t="s">
        <v>1139</v>
      </c>
      <c r="C1117" s="49">
        <v>1980.2</v>
      </c>
      <c r="D1117" s="49">
        <v>252</v>
      </c>
      <c r="E1117" s="354" t="s">
        <v>3494</v>
      </c>
      <c r="F1117" s="354" t="s">
        <v>3498</v>
      </c>
      <c r="G1117" s="355" t="s">
        <v>3499</v>
      </c>
      <c r="H1117" s="355" t="s">
        <v>3495</v>
      </c>
      <c r="I1117" s="355" t="s">
        <v>3495</v>
      </c>
      <c r="J1117" s="355" t="s">
        <v>3495</v>
      </c>
      <c r="K1117" s="355" t="s">
        <v>3495</v>
      </c>
      <c r="L1117" s="355" t="s">
        <v>3495</v>
      </c>
      <c r="M1117" s="355" t="s">
        <v>3495</v>
      </c>
      <c r="N1117" s="355" t="s">
        <v>3495</v>
      </c>
      <c r="O1117" s="355" t="s">
        <v>3495</v>
      </c>
      <c r="P1117" s="355" t="s">
        <v>3495</v>
      </c>
      <c r="Q1117" s="355" t="s">
        <v>3496</v>
      </c>
      <c r="R1117" s="355" t="s">
        <v>3496</v>
      </c>
      <c r="S1117" s="355" t="s">
        <v>3496</v>
      </c>
      <c r="T1117" s="266">
        <v>7.6</v>
      </c>
      <c r="U1117" s="266" t="s">
        <v>3074</v>
      </c>
    </row>
    <row r="1118" spans="1:21" x14ac:dyDescent="0.25">
      <c r="A1118" s="49">
        <v>5150010865</v>
      </c>
      <c r="B1118" s="49" t="s">
        <v>1140</v>
      </c>
      <c r="C1118" s="49">
        <v>1980.2</v>
      </c>
      <c r="D1118" s="49">
        <v>252</v>
      </c>
      <c r="E1118" s="354" t="s">
        <v>3494</v>
      </c>
      <c r="F1118" s="354" t="s">
        <v>3498</v>
      </c>
      <c r="G1118" s="355" t="s">
        <v>3499</v>
      </c>
      <c r="H1118" s="355" t="s">
        <v>3495</v>
      </c>
      <c r="I1118" s="355" t="s">
        <v>3495</v>
      </c>
      <c r="J1118" s="355" t="s">
        <v>3495</v>
      </c>
      <c r="K1118" s="355" t="s">
        <v>3495</v>
      </c>
      <c r="L1118" s="355" t="s">
        <v>3495</v>
      </c>
      <c r="M1118" s="355" t="s">
        <v>3495</v>
      </c>
      <c r="N1118" s="355" t="s">
        <v>3495</v>
      </c>
      <c r="O1118" s="355" t="s">
        <v>3495</v>
      </c>
      <c r="P1118" s="355" t="s">
        <v>3495</v>
      </c>
      <c r="Q1118" s="355" t="s">
        <v>3496</v>
      </c>
      <c r="R1118" s="355" t="s">
        <v>3496</v>
      </c>
      <c r="S1118" s="355" t="s">
        <v>3496</v>
      </c>
      <c r="T1118" s="266">
        <v>7.6</v>
      </c>
      <c r="U1118" s="266" t="s">
        <v>3074</v>
      </c>
    </row>
    <row r="1119" spans="1:21" x14ac:dyDescent="0.25">
      <c r="A1119" s="49">
        <v>5150010867</v>
      </c>
      <c r="B1119" s="49" t="s">
        <v>1141</v>
      </c>
      <c r="C1119" s="49">
        <v>1980.2</v>
      </c>
      <c r="D1119" s="49">
        <v>252</v>
      </c>
      <c r="E1119" s="354" t="s">
        <v>3494</v>
      </c>
      <c r="F1119" s="354" t="s">
        <v>3498</v>
      </c>
      <c r="G1119" s="355" t="s">
        <v>3499</v>
      </c>
      <c r="H1119" s="355" t="s">
        <v>3495</v>
      </c>
      <c r="I1119" s="355" t="s">
        <v>3495</v>
      </c>
      <c r="J1119" s="355" t="s">
        <v>3495</v>
      </c>
      <c r="K1119" s="355" t="s">
        <v>3495</v>
      </c>
      <c r="L1119" s="355" t="s">
        <v>3495</v>
      </c>
      <c r="M1119" s="355" t="s">
        <v>3495</v>
      </c>
      <c r="N1119" s="355" t="s">
        <v>3495</v>
      </c>
      <c r="O1119" s="355" t="s">
        <v>3495</v>
      </c>
      <c r="P1119" s="355" t="s">
        <v>3495</v>
      </c>
      <c r="Q1119" s="355" t="s">
        <v>3496</v>
      </c>
      <c r="R1119" s="355" t="s">
        <v>3496</v>
      </c>
      <c r="S1119" s="355" t="s">
        <v>3496</v>
      </c>
      <c r="T1119" s="266">
        <v>7.6</v>
      </c>
      <c r="U1119" s="266" t="s">
        <v>3074</v>
      </c>
    </row>
    <row r="1120" spans="1:21" x14ac:dyDescent="0.25">
      <c r="A1120" s="49">
        <v>5150010872</v>
      </c>
      <c r="B1120" s="49" t="s">
        <v>1142</v>
      </c>
      <c r="C1120" s="49">
        <v>0</v>
      </c>
      <c r="D1120" s="49">
        <v>0</v>
      </c>
      <c r="E1120" s="354" t="s">
        <v>3494</v>
      </c>
      <c r="F1120" s="354" t="s">
        <v>3498</v>
      </c>
      <c r="G1120" s="355" t="s">
        <v>3499</v>
      </c>
      <c r="H1120" s="355" t="s">
        <v>3495</v>
      </c>
      <c r="I1120" s="355" t="s">
        <v>3495</v>
      </c>
      <c r="J1120" s="355" t="s">
        <v>3495</v>
      </c>
      <c r="K1120" s="355" t="s">
        <v>3495</v>
      </c>
      <c r="L1120" s="355" t="s">
        <v>3495</v>
      </c>
      <c r="M1120" s="355" t="s">
        <v>3495</v>
      </c>
      <c r="N1120" s="355" t="s">
        <v>3495</v>
      </c>
      <c r="O1120" s="355" t="s">
        <v>3495</v>
      </c>
      <c r="P1120" s="355" t="s">
        <v>3495</v>
      </c>
      <c r="Q1120" s="355" t="s">
        <v>3496</v>
      </c>
      <c r="R1120" s="355" t="s">
        <v>3496</v>
      </c>
      <c r="S1120" s="355" t="s">
        <v>3496</v>
      </c>
      <c r="T1120" s="266">
        <v>0</v>
      </c>
      <c r="U1120" s="266" t="s">
        <v>3497</v>
      </c>
    </row>
    <row r="1121" spans="1:21" x14ac:dyDescent="0.25">
      <c r="A1121" s="49">
        <v>5150010874</v>
      </c>
      <c r="B1121" s="49" t="s">
        <v>1143</v>
      </c>
      <c r="C1121" s="49">
        <v>0</v>
      </c>
      <c r="D1121" s="49">
        <v>0</v>
      </c>
      <c r="E1121" s="354" t="s">
        <v>3494</v>
      </c>
      <c r="F1121" s="354" t="s">
        <v>3498</v>
      </c>
      <c r="G1121" s="355" t="s">
        <v>3499</v>
      </c>
      <c r="H1121" s="355" t="s">
        <v>3495</v>
      </c>
      <c r="I1121" s="355" t="s">
        <v>3495</v>
      </c>
      <c r="J1121" s="355" t="s">
        <v>3495</v>
      </c>
      <c r="K1121" s="355" t="s">
        <v>3495</v>
      </c>
      <c r="L1121" s="355" t="s">
        <v>3495</v>
      </c>
      <c r="M1121" s="355" t="s">
        <v>3495</v>
      </c>
      <c r="N1121" s="355" t="s">
        <v>3495</v>
      </c>
      <c r="O1121" s="355" t="s">
        <v>3495</v>
      </c>
      <c r="P1121" s="355" t="s">
        <v>3495</v>
      </c>
      <c r="Q1121" s="355" t="s">
        <v>3496</v>
      </c>
      <c r="R1121" s="355" t="s">
        <v>3496</v>
      </c>
      <c r="S1121" s="355" t="s">
        <v>3496</v>
      </c>
      <c r="T1121" s="266">
        <v>0</v>
      </c>
      <c r="U1121" s="266" t="s">
        <v>3497</v>
      </c>
    </row>
    <row r="1122" spans="1:21" x14ac:dyDescent="0.25">
      <c r="A1122" s="49">
        <v>5150013361</v>
      </c>
      <c r="B1122" s="49" t="s">
        <v>1144</v>
      </c>
      <c r="C1122" s="49">
        <v>0</v>
      </c>
      <c r="D1122" s="49">
        <v>0</v>
      </c>
      <c r="E1122" s="354" t="s">
        <v>3494</v>
      </c>
      <c r="F1122" s="354" t="s">
        <v>3498</v>
      </c>
      <c r="G1122" s="355" t="s">
        <v>3499</v>
      </c>
      <c r="H1122" s="355" t="s">
        <v>3495</v>
      </c>
      <c r="I1122" s="355" t="s">
        <v>3495</v>
      </c>
      <c r="J1122" s="355" t="s">
        <v>3495</v>
      </c>
      <c r="K1122" s="355" t="s">
        <v>3495</v>
      </c>
      <c r="L1122" s="355" t="s">
        <v>3495</v>
      </c>
      <c r="M1122" s="355" t="s">
        <v>3495</v>
      </c>
      <c r="N1122" s="355" t="s">
        <v>3495</v>
      </c>
      <c r="O1122" s="355" t="s">
        <v>3495</v>
      </c>
      <c r="P1122" s="355" t="s">
        <v>3495</v>
      </c>
      <c r="Q1122" s="355" t="s">
        <v>3496</v>
      </c>
      <c r="R1122" s="355" t="s">
        <v>3496</v>
      </c>
      <c r="S1122" s="355" t="s">
        <v>3496</v>
      </c>
      <c r="T1122" s="266">
        <v>0</v>
      </c>
      <c r="U1122" s="266" t="s">
        <v>3131</v>
      </c>
    </row>
    <row r="1123" spans="1:21" x14ac:dyDescent="0.25">
      <c r="A1123" s="49">
        <v>5150013362</v>
      </c>
      <c r="B1123" s="49" t="s">
        <v>1145</v>
      </c>
      <c r="C1123" s="49">
        <v>0</v>
      </c>
      <c r="D1123" s="49">
        <v>0</v>
      </c>
      <c r="E1123" s="354" t="s">
        <v>3494</v>
      </c>
      <c r="F1123" s="354" t="s">
        <v>3498</v>
      </c>
      <c r="G1123" s="355" t="s">
        <v>3499</v>
      </c>
      <c r="H1123" s="355" t="s">
        <v>3495</v>
      </c>
      <c r="I1123" s="355" t="s">
        <v>3495</v>
      </c>
      <c r="J1123" s="355" t="s">
        <v>3495</v>
      </c>
      <c r="K1123" s="355" t="s">
        <v>3495</v>
      </c>
      <c r="L1123" s="355" t="s">
        <v>3495</v>
      </c>
      <c r="M1123" s="355" t="s">
        <v>3495</v>
      </c>
      <c r="N1123" s="355" t="s">
        <v>3495</v>
      </c>
      <c r="O1123" s="355" t="s">
        <v>3495</v>
      </c>
      <c r="P1123" s="355" t="s">
        <v>3495</v>
      </c>
      <c r="Q1123" s="355" t="s">
        <v>3496</v>
      </c>
      <c r="R1123" s="355" t="s">
        <v>3496</v>
      </c>
      <c r="S1123" s="355" t="s">
        <v>3496</v>
      </c>
      <c r="T1123" s="266">
        <v>0</v>
      </c>
      <c r="U1123" s="266" t="s">
        <v>3131</v>
      </c>
    </row>
    <row r="1124" spans="1:21" x14ac:dyDescent="0.25">
      <c r="A1124" s="49">
        <v>5150013364</v>
      </c>
      <c r="B1124" s="49" t="s">
        <v>1146</v>
      </c>
      <c r="C1124" s="49">
        <v>0</v>
      </c>
      <c r="D1124" s="49">
        <v>0</v>
      </c>
      <c r="E1124" s="354" t="s">
        <v>3494</v>
      </c>
      <c r="F1124" s="354" t="s">
        <v>3498</v>
      </c>
      <c r="G1124" s="355" t="s">
        <v>3499</v>
      </c>
      <c r="H1124" s="355" t="s">
        <v>3495</v>
      </c>
      <c r="I1124" s="355" t="s">
        <v>3495</v>
      </c>
      <c r="J1124" s="355" t="s">
        <v>3495</v>
      </c>
      <c r="K1124" s="355" t="s">
        <v>3495</v>
      </c>
      <c r="L1124" s="355" t="s">
        <v>3495</v>
      </c>
      <c r="M1124" s="355" t="s">
        <v>3495</v>
      </c>
      <c r="N1124" s="355" t="s">
        <v>3495</v>
      </c>
      <c r="O1124" s="355" t="s">
        <v>3495</v>
      </c>
      <c r="P1124" s="355" t="s">
        <v>3495</v>
      </c>
      <c r="Q1124" s="355" t="s">
        <v>3496</v>
      </c>
      <c r="R1124" s="355" t="s">
        <v>3496</v>
      </c>
      <c r="S1124" s="355" t="s">
        <v>3496</v>
      </c>
      <c r="T1124" s="266">
        <v>0</v>
      </c>
      <c r="U1124" s="266" t="s">
        <v>3131</v>
      </c>
    </row>
    <row r="1125" spans="1:21" x14ac:dyDescent="0.25">
      <c r="A1125" s="49">
        <v>5150013365</v>
      </c>
      <c r="B1125" s="49" t="s">
        <v>1147</v>
      </c>
      <c r="C1125" s="49">
        <v>0</v>
      </c>
      <c r="D1125" s="49">
        <v>0</v>
      </c>
      <c r="E1125" s="354" t="s">
        <v>3494</v>
      </c>
      <c r="F1125" s="354" t="s">
        <v>3498</v>
      </c>
      <c r="G1125" s="355" t="s">
        <v>3499</v>
      </c>
      <c r="H1125" s="355" t="s">
        <v>3495</v>
      </c>
      <c r="I1125" s="355" t="s">
        <v>3495</v>
      </c>
      <c r="J1125" s="355" t="s">
        <v>3495</v>
      </c>
      <c r="K1125" s="355" t="s">
        <v>3495</v>
      </c>
      <c r="L1125" s="355" t="s">
        <v>3495</v>
      </c>
      <c r="M1125" s="355" t="s">
        <v>3495</v>
      </c>
      <c r="N1125" s="355" t="s">
        <v>3495</v>
      </c>
      <c r="O1125" s="355" t="s">
        <v>3495</v>
      </c>
      <c r="P1125" s="355" t="s">
        <v>3495</v>
      </c>
      <c r="Q1125" s="355" t="s">
        <v>3496</v>
      </c>
      <c r="R1125" s="355" t="s">
        <v>3496</v>
      </c>
      <c r="S1125" s="355" t="s">
        <v>3496</v>
      </c>
      <c r="T1125" s="266">
        <v>0</v>
      </c>
      <c r="U1125" s="266" t="s">
        <v>3497</v>
      </c>
    </row>
    <row r="1126" spans="1:21" x14ac:dyDescent="0.25">
      <c r="A1126" s="49">
        <v>5150014110</v>
      </c>
      <c r="B1126" s="49" t="s">
        <v>1148</v>
      </c>
      <c r="C1126" s="49">
        <v>0</v>
      </c>
      <c r="D1126" s="49">
        <v>0</v>
      </c>
      <c r="E1126" s="354" t="s">
        <v>3494</v>
      </c>
      <c r="F1126" s="354" t="s">
        <v>3498</v>
      </c>
      <c r="G1126" s="355" t="s">
        <v>3499</v>
      </c>
      <c r="H1126" s="355" t="s">
        <v>3495</v>
      </c>
      <c r="I1126" s="355" t="s">
        <v>3495</v>
      </c>
      <c r="J1126" s="355" t="s">
        <v>3495</v>
      </c>
      <c r="K1126" s="355" t="s">
        <v>3495</v>
      </c>
      <c r="L1126" s="355" t="s">
        <v>3495</v>
      </c>
      <c r="M1126" s="355" t="s">
        <v>3495</v>
      </c>
      <c r="N1126" s="355" t="s">
        <v>3495</v>
      </c>
      <c r="O1126" s="355" t="s">
        <v>3495</v>
      </c>
      <c r="P1126" s="355" t="s">
        <v>3495</v>
      </c>
      <c r="Q1126" s="355" t="s">
        <v>3496</v>
      </c>
      <c r="R1126" s="355" t="s">
        <v>3496</v>
      </c>
      <c r="S1126" s="355" t="s">
        <v>3496</v>
      </c>
      <c r="T1126" s="266">
        <v>0</v>
      </c>
      <c r="U1126" s="266" t="s">
        <v>3497</v>
      </c>
    </row>
    <row r="1127" spans="1:21" x14ac:dyDescent="0.25">
      <c r="A1127" s="49">
        <v>5150014111</v>
      </c>
      <c r="B1127" s="49" t="s">
        <v>1149</v>
      </c>
      <c r="C1127" s="49">
        <v>0</v>
      </c>
      <c r="D1127" s="49">
        <v>0</v>
      </c>
      <c r="E1127" s="354" t="s">
        <v>3494</v>
      </c>
      <c r="F1127" s="354" t="s">
        <v>3498</v>
      </c>
      <c r="G1127" s="355" t="s">
        <v>3499</v>
      </c>
      <c r="H1127" s="355" t="s">
        <v>3495</v>
      </c>
      <c r="I1127" s="355" t="s">
        <v>3495</v>
      </c>
      <c r="J1127" s="355" t="s">
        <v>3495</v>
      </c>
      <c r="K1127" s="355" t="s">
        <v>3495</v>
      </c>
      <c r="L1127" s="355" t="s">
        <v>3495</v>
      </c>
      <c r="M1127" s="355" t="s">
        <v>3495</v>
      </c>
      <c r="N1127" s="355" t="s">
        <v>3495</v>
      </c>
      <c r="O1127" s="355" t="s">
        <v>3495</v>
      </c>
      <c r="P1127" s="355" t="s">
        <v>3495</v>
      </c>
      <c r="Q1127" s="355" t="s">
        <v>3496</v>
      </c>
      <c r="R1127" s="355" t="s">
        <v>3496</v>
      </c>
      <c r="S1127" s="355" t="s">
        <v>3496</v>
      </c>
      <c r="T1127" s="266">
        <v>0</v>
      </c>
      <c r="U1127" s="266" t="s">
        <v>3497</v>
      </c>
    </row>
    <row r="1128" spans="1:21" x14ac:dyDescent="0.25">
      <c r="A1128" s="49">
        <v>5150014112</v>
      </c>
      <c r="B1128" s="49" t="s">
        <v>1150</v>
      </c>
      <c r="C1128" s="49">
        <v>0</v>
      </c>
      <c r="D1128" s="49">
        <v>0</v>
      </c>
      <c r="E1128" s="354" t="s">
        <v>3494</v>
      </c>
      <c r="F1128" s="354" t="s">
        <v>3498</v>
      </c>
      <c r="G1128" s="355" t="s">
        <v>3499</v>
      </c>
      <c r="H1128" s="355" t="s">
        <v>3495</v>
      </c>
      <c r="I1128" s="355" t="s">
        <v>3495</v>
      </c>
      <c r="J1128" s="355" t="s">
        <v>3495</v>
      </c>
      <c r="K1128" s="355" t="s">
        <v>3495</v>
      </c>
      <c r="L1128" s="355" t="s">
        <v>3495</v>
      </c>
      <c r="M1128" s="355" t="s">
        <v>3495</v>
      </c>
      <c r="N1128" s="355" t="s">
        <v>3495</v>
      </c>
      <c r="O1128" s="355" t="s">
        <v>3495</v>
      </c>
      <c r="P1128" s="355" t="s">
        <v>3495</v>
      </c>
      <c r="Q1128" s="355" t="s">
        <v>3496</v>
      </c>
      <c r="R1128" s="355" t="s">
        <v>3496</v>
      </c>
      <c r="S1128" s="355" t="s">
        <v>3496</v>
      </c>
      <c r="T1128" s="266">
        <v>0</v>
      </c>
      <c r="U1128" s="266" t="s">
        <v>3497</v>
      </c>
    </row>
    <row r="1129" spans="1:21" x14ac:dyDescent="0.25">
      <c r="A1129" s="49">
        <v>5150014113</v>
      </c>
      <c r="B1129" s="49" t="s">
        <v>1151</v>
      </c>
      <c r="C1129" s="49">
        <v>0</v>
      </c>
      <c r="D1129" s="49">
        <v>0</v>
      </c>
      <c r="E1129" s="354" t="s">
        <v>3494</v>
      </c>
      <c r="F1129" s="354" t="s">
        <v>3498</v>
      </c>
      <c r="G1129" s="355" t="s">
        <v>3499</v>
      </c>
      <c r="H1129" s="355" t="s">
        <v>3495</v>
      </c>
      <c r="I1129" s="355" t="s">
        <v>3495</v>
      </c>
      <c r="J1129" s="355" t="s">
        <v>3495</v>
      </c>
      <c r="K1129" s="355" t="s">
        <v>3495</v>
      </c>
      <c r="L1129" s="355" t="s">
        <v>3495</v>
      </c>
      <c r="M1129" s="355" t="s">
        <v>3495</v>
      </c>
      <c r="N1129" s="355" t="s">
        <v>3495</v>
      </c>
      <c r="O1129" s="355" t="s">
        <v>3495</v>
      </c>
      <c r="P1129" s="355" t="s">
        <v>3495</v>
      </c>
      <c r="Q1129" s="355" t="s">
        <v>3496</v>
      </c>
      <c r="R1129" s="355" t="s">
        <v>3496</v>
      </c>
      <c r="S1129" s="355" t="s">
        <v>3496</v>
      </c>
      <c r="T1129" s="266">
        <v>0</v>
      </c>
      <c r="U1129" s="266" t="s">
        <v>3497</v>
      </c>
    </row>
    <row r="1130" spans="1:21" x14ac:dyDescent="0.25">
      <c r="A1130" s="49">
        <v>5150014115</v>
      </c>
      <c r="B1130" s="49" t="s">
        <v>1152</v>
      </c>
      <c r="C1130" s="49">
        <v>0</v>
      </c>
      <c r="D1130" s="49">
        <v>0</v>
      </c>
      <c r="E1130" s="354" t="s">
        <v>3494</v>
      </c>
      <c r="F1130" s="354" t="s">
        <v>3498</v>
      </c>
      <c r="G1130" s="355" t="s">
        <v>3499</v>
      </c>
      <c r="H1130" s="355" t="s">
        <v>3495</v>
      </c>
      <c r="I1130" s="355" t="s">
        <v>3495</v>
      </c>
      <c r="J1130" s="355" t="s">
        <v>3495</v>
      </c>
      <c r="K1130" s="355" t="s">
        <v>3495</v>
      </c>
      <c r="L1130" s="355" t="s">
        <v>3495</v>
      </c>
      <c r="M1130" s="355" t="s">
        <v>3495</v>
      </c>
      <c r="N1130" s="355" t="s">
        <v>3495</v>
      </c>
      <c r="O1130" s="355" t="s">
        <v>3495</v>
      </c>
      <c r="P1130" s="355" t="s">
        <v>3495</v>
      </c>
      <c r="Q1130" s="355" t="s">
        <v>3496</v>
      </c>
      <c r="R1130" s="355" t="s">
        <v>3496</v>
      </c>
      <c r="S1130" s="355" t="s">
        <v>3496</v>
      </c>
      <c r="T1130" s="266">
        <v>0</v>
      </c>
      <c r="U1130" s="266" t="s">
        <v>3497</v>
      </c>
    </row>
    <row r="1131" spans="1:21" x14ac:dyDescent="0.25">
      <c r="A1131" s="49">
        <v>5150020472</v>
      </c>
      <c r="B1131" s="49" t="s">
        <v>3020</v>
      </c>
      <c r="C1131" s="49">
        <v>2199</v>
      </c>
      <c r="D1131" s="49">
        <v>70</v>
      </c>
      <c r="E1131" s="354" t="s">
        <v>3494</v>
      </c>
      <c r="F1131" s="354" t="s">
        <v>3025</v>
      </c>
      <c r="G1131" s="355" t="s">
        <v>3499</v>
      </c>
      <c r="H1131" s="355" t="s">
        <v>3495</v>
      </c>
      <c r="I1131" s="355" t="s">
        <v>3495</v>
      </c>
      <c r="J1131" s="355" t="s">
        <v>3495</v>
      </c>
      <c r="K1131" s="355" t="s">
        <v>3495</v>
      </c>
      <c r="L1131" s="355" t="s">
        <v>3495</v>
      </c>
      <c r="M1131" s="355" t="s">
        <v>3495</v>
      </c>
      <c r="N1131" s="355" t="s">
        <v>3495</v>
      </c>
      <c r="O1131" s="355" t="s">
        <v>3495</v>
      </c>
      <c r="P1131" s="355" t="s">
        <v>3495</v>
      </c>
      <c r="Q1131" s="355" t="s">
        <v>3496</v>
      </c>
      <c r="R1131" s="355" t="s">
        <v>3496</v>
      </c>
      <c r="S1131" s="355" t="s">
        <v>3496</v>
      </c>
      <c r="T1131" s="266">
        <v>30.7</v>
      </c>
      <c r="U1131" s="266" t="s">
        <v>3073</v>
      </c>
    </row>
    <row r="1132" spans="1:21" x14ac:dyDescent="0.25">
      <c r="A1132" s="49">
        <v>5150020474</v>
      </c>
      <c r="B1132" s="49" t="s">
        <v>3132</v>
      </c>
      <c r="C1132" s="49">
        <v>2199</v>
      </c>
      <c r="D1132" s="49">
        <v>70</v>
      </c>
      <c r="E1132" s="354" t="s">
        <v>3494</v>
      </c>
      <c r="F1132" s="354" t="s">
        <v>3025</v>
      </c>
      <c r="G1132" s="355" t="s">
        <v>3499</v>
      </c>
      <c r="H1132" s="355" t="s">
        <v>3495</v>
      </c>
      <c r="I1132" s="355" t="s">
        <v>3495</v>
      </c>
      <c r="J1132" s="355" t="s">
        <v>3495</v>
      </c>
      <c r="K1132" s="355" t="s">
        <v>3495</v>
      </c>
      <c r="L1132" s="355" t="s">
        <v>3495</v>
      </c>
      <c r="M1132" s="355" t="s">
        <v>3495</v>
      </c>
      <c r="N1132" s="355" t="s">
        <v>3495</v>
      </c>
      <c r="O1132" s="355" t="s">
        <v>3495</v>
      </c>
      <c r="P1132" s="355" t="s">
        <v>3495</v>
      </c>
      <c r="Q1132" s="355" t="s">
        <v>3496</v>
      </c>
      <c r="R1132" s="355" t="s">
        <v>3496</v>
      </c>
      <c r="S1132" s="355" t="s">
        <v>3496</v>
      </c>
      <c r="T1132" s="266">
        <v>30.7</v>
      </c>
      <c r="U1132" s="266" t="s">
        <v>3073</v>
      </c>
    </row>
    <row r="1133" spans="1:21" x14ac:dyDescent="0.25">
      <c r="A1133" s="49">
        <v>5150024312</v>
      </c>
      <c r="B1133" s="49" t="s">
        <v>1153</v>
      </c>
      <c r="C1133" s="49">
        <v>1929.8</v>
      </c>
      <c r="D1133" s="49">
        <v>126</v>
      </c>
      <c r="E1133" s="354" t="s">
        <v>3494</v>
      </c>
      <c r="F1133" s="354" t="s">
        <v>3498</v>
      </c>
      <c r="G1133" s="355" t="s">
        <v>3499</v>
      </c>
      <c r="H1133" s="355" t="s">
        <v>3495</v>
      </c>
      <c r="I1133" s="355" t="s">
        <v>3495</v>
      </c>
      <c r="J1133" s="355" t="s">
        <v>3495</v>
      </c>
      <c r="K1133" s="355" t="s">
        <v>3495</v>
      </c>
      <c r="L1133" s="355" t="s">
        <v>3495</v>
      </c>
      <c r="M1133" s="355" t="s">
        <v>3495</v>
      </c>
      <c r="N1133" s="355" t="s">
        <v>3495</v>
      </c>
      <c r="O1133" s="355" t="s">
        <v>3495</v>
      </c>
      <c r="P1133" s="355" t="s">
        <v>3495</v>
      </c>
      <c r="Q1133" s="355" t="s">
        <v>3496</v>
      </c>
      <c r="R1133" s="355" t="s">
        <v>3496</v>
      </c>
      <c r="S1133" s="355" t="s">
        <v>3496</v>
      </c>
      <c r="T1133" s="266">
        <v>14.8</v>
      </c>
      <c r="U1133" s="266" t="s">
        <v>3074</v>
      </c>
    </row>
    <row r="1134" spans="1:21" x14ac:dyDescent="0.25">
      <c r="A1134" s="49">
        <v>5150024351</v>
      </c>
      <c r="B1134" s="49" t="s">
        <v>1154</v>
      </c>
      <c r="C1134" s="49">
        <v>1703</v>
      </c>
      <c r="D1134" s="49">
        <v>252</v>
      </c>
      <c r="E1134" s="354" t="s">
        <v>3494</v>
      </c>
      <c r="F1134" s="354" t="s">
        <v>3025</v>
      </c>
      <c r="G1134" s="355" t="s">
        <v>3499</v>
      </c>
      <c r="H1134" s="355" t="s">
        <v>3495</v>
      </c>
      <c r="I1134" s="355" t="s">
        <v>3495</v>
      </c>
      <c r="J1134" s="355" t="s">
        <v>3495</v>
      </c>
      <c r="K1134" s="355" t="s">
        <v>3495</v>
      </c>
      <c r="L1134" s="355" t="s">
        <v>3495</v>
      </c>
      <c r="M1134" s="355" t="s">
        <v>3495</v>
      </c>
      <c r="N1134" s="355" t="s">
        <v>3495</v>
      </c>
      <c r="O1134" s="355" t="s">
        <v>3495</v>
      </c>
      <c r="P1134" s="355" t="s">
        <v>3495</v>
      </c>
      <c r="Q1134" s="355" t="s">
        <v>3496</v>
      </c>
      <c r="R1134" s="355" t="s">
        <v>3496</v>
      </c>
      <c r="S1134" s="355" t="s">
        <v>3496</v>
      </c>
      <c r="T1134" s="266">
        <v>6.5</v>
      </c>
      <c r="U1134" s="266" t="s">
        <v>3074</v>
      </c>
    </row>
    <row r="1135" spans="1:21" x14ac:dyDescent="0.25">
      <c r="A1135" s="49">
        <v>5150024352</v>
      </c>
      <c r="B1135" s="49" t="s">
        <v>1155</v>
      </c>
      <c r="C1135" s="49">
        <v>1703</v>
      </c>
      <c r="D1135" s="49">
        <v>252</v>
      </c>
      <c r="E1135" s="354" t="s">
        <v>3494</v>
      </c>
      <c r="F1135" s="354" t="s">
        <v>3025</v>
      </c>
      <c r="G1135" s="355" t="s">
        <v>3499</v>
      </c>
      <c r="H1135" s="355" t="s">
        <v>3495</v>
      </c>
      <c r="I1135" s="355" t="s">
        <v>3495</v>
      </c>
      <c r="J1135" s="355" t="s">
        <v>3495</v>
      </c>
      <c r="K1135" s="355" t="s">
        <v>3495</v>
      </c>
      <c r="L1135" s="355" t="s">
        <v>3495</v>
      </c>
      <c r="M1135" s="355" t="s">
        <v>3495</v>
      </c>
      <c r="N1135" s="355" t="s">
        <v>3495</v>
      </c>
      <c r="O1135" s="355" t="s">
        <v>3495</v>
      </c>
      <c r="P1135" s="355" t="s">
        <v>3495</v>
      </c>
      <c r="Q1135" s="355" t="s">
        <v>3496</v>
      </c>
      <c r="R1135" s="355" t="s">
        <v>3496</v>
      </c>
      <c r="S1135" s="355" t="s">
        <v>3496</v>
      </c>
      <c r="T1135" s="266">
        <v>6.5</v>
      </c>
      <c r="U1135" s="266" t="s">
        <v>3074</v>
      </c>
    </row>
    <row r="1136" spans="1:21" x14ac:dyDescent="0.25">
      <c r="A1136" s="49">
        <v>5150024353</v>
      </c>
      <c r="B1136" s="49" t="s">
        <v>1156</v>
      </c>
      <c r="C1136" s="49">
        <v>1703</v>
      </c>
      <c r="D1136" s="49">
        <v>252</v>
      </c>
      <c r="E1136" s="354" t="s">
        <v>3494</v>
      </c>
      <c r="F1136" s="354" t="s">
        <v>3025</v>
      </c>
      <c r="G1136" s="355" t="s">
        <v>3499</v>
      </c>
      <c r="H1136" s="355" t="s">
        <v>3495</v>
      </c>
      <c r="I1136" s="355" t="s">
        <v>3495</v>
      </c>
      <c r="J1136" s="355" t="s">
        <v>3495</v>
      </c>
      <c r="K1136" s="355" t="s">
        <v>3495</v>
      </c>
      <c r="L1136" s="355" t="s">
        <v>3495</v>
      </c>
      <c r="M1136" s="355" t="s">
        <v>3495</v>
      </c>
      <c r="N1136" s="355" t="s">
        <v>3495</v>
      </c>
      <c r="O1136" s="355" t="s">
        <v>3495</v>
      </c>
      <c r="P1136" s="355" t="s">
        <v>3495</v>
      </c>
      <c r="Q1136" s="355" t="s">
        <v>3496</v>
      </c>
      <c r="R1136" s="355" t="s">
        <v>3496</v>
      </c>
      <c r="S1136" s="355" t="s">
        <v>3496</v>
      </c>
      <c r="T1136" s="266">
        <v>6.5</v>
      </c>
      <c r="U1136" s="266" t="s">
        <v>3074</v>
      </c>
    </row>
    <row r="1137" spans="1:21" x14ac:dyDescent="0.25">
      <c r="A1137" s="49">
        <v>5150024354</v>
      </c>
      <c r="B1137" s="49" t="s">
        <v>1157</v>
      </c>
      <c r="C1137" s="49">
        <v>1703</v>
      </c>
      <c r="D1137" s="49">
        <v>252</v>
      </c>
      <c r="E1137" s="354" t="s">
        <v>3494</v>
      </c>
      <c r="F1137" s="354" t="s">
        <v>3025</v>
      </c>
      <c r="G1137" s="355" t="s">
        <v>3499</v>
      </c>
      <c r="H1137" s="355" t="s">
        <v>3495</v>
      </c>
      <c r="I1137" s="355" t="s">
        <v>3495</v>
      </c>
      <c r="J1137" s="355" t="s">
        <v>3495</v>
      </c>
      <c r="K1137" s="355" t="s">
        <v>3495</v>
      </c>
      <c r="L1137" s="355" t="s">
        <v>3495</v>
      </c>
      <c r="M1137" s="355" t="s">
        <v>3495</v>
      </c>
      <c r="N1137" s="355" t="s">
        <v>3495</v>
      </c>
      <c r="O1137" s="355" t="s">
        <v>3495</v>
      </c>
      <c r="P1137" s="355" t="s">
        <v>3495</v>
      </c>
      <c r="Q1137" s="355" t="s">
        <v>3496</v>
      </c>
      <c r="R1137" s="355" t="s">
        <v>3496</v>
      </c>
      <c r="S1137" s="355" t="s">
        <v>3496</v>
      </c>
      <c r="T1137" s="266">
        <v>6.5</v>
      </c>
      <c r="U1137" s="266" t="s">
        <v>3074</v>
      </c>
    </row>
    <row r="1138" spans="1:21" x14ac:dyDescent="0.25">
      <c r="A1138" s="49">
        <v>5150024355</v>
      </c>
      <c r="B1138" s="49" t="s">
        <v>1158</v>
      </c>
      <c r="C1138" s="49">
        <v>1703</v>
      </c>
      <c r="D1138" s="49">
        <v>252</v>
      </c>
      <c r="E1138" s="354" t="s">
        <v>3494</v>
      </c>
      <c r="F1138" s="354" t="s">
        <v>3025</v>
      </c>
      <c r="G1138" s="355" t="s">
        <v>3499</v>
      </c>
      <c r="H1138" s="355" t="s">
        <v>3495</v>
      </c>
      <c r="I1138" s="355" t="s">
        <v>3495</v>
      </c>
      <c r="J1138" s="355" t="s">
        <v>3495</v>
      </c>
      <c r="K1138" s="355" t="s">
        <v>3495</v>
      </c>
      <c r="L1138" s="355" t="s">
        <v>3495</v>
      </c>
      <c r="M1138" s="355" t="s">
        <v>3495</v>
      </c>
      <c r="N1138" s="355" t="s">
        <v>3495</v>
      </c>
      <c r="O1138" s="355" t="s">
        <v>3495</v>
      </c>
      <c r="P1138" s="355" t="s">
        <v>3495</v>
      </c>
      <c r="Q1138" s="355" t="s">
        <v>3496</v>
      </c>
      <c r="R1138" s="355" t="s">
        <v>3496</v>
      </c>
      <c r="S1138" s="355" t="s">
        <v>3496</v>
      </c>
      <c r="T1138" s="266">
        <v>6.5</v>
      </c>
      <c r="U1138" s="266" t="s">
        <v>3074</v>
      </c>
    </row>
    <row r="1139" spans="1:21" x14ac:dyDescent="0.25">
      <c r="A1139" s="49">
        <v>5150024357</v>
      </c>
      <c r="B1139" s="49" t="s">
        <v>1159</v>
      </c>
      <c r="C1139" s="49">
        <v>1277.5999999999999</v>
      </c>
      <c r="D1139" s="49">
        <v>282</v>
      </c>
      <c r="E1139" s="354" t="s">
        <v>3494</v>
      </c>
      <c r="F1139" s="354" t="s">
        <v>3025</v>
      </c>
      <c r="G1139" s="355" t="s">
        <v>3499</v>
      </c>
      <c r="H1139" s="355" t="s">
        <v>3495</v>
      </c>
      <c r="I1139" s="355" t="s">
        <v>3495</v>
      </c>
      <c r="J1139" s="355" t="s">
        <v>3495</v>
      </c>
      <c r="K1139" s="355" t="s">
        <v>3495</v>
      </c>
      <c r="L1139" s="355" t="s">
        <v>3495</v>
      </c>
      <c r="M1139" s="355" t="s">
        <v>3495</v>
      </c>
      <c r="N1139" s="355" t="s">
        <v>3495</v>
      </c>
      <c r="O1139" s="355" t="s">
        <v>3495</v>
      </c>
      <c r="P1139" s="355" t="s">
        <v>3495</v>
      </c>
      <c r="Q1139" s="355" t="s">
        <v>3496</v>
      </c>
      <c r="R1139" s="355" t="s">
        <v>3496</v>
      </c>
      <c r="S1139" s="355" t="s">
        <v>3496</v>
      </c>
      <c r="T1139" s="266">
        <v>4.3</v>
      </c>
      <c r="U1139" s="266" t="s">
        <v>3074</v>
      </c>
    </row>
    <row r="1140" spans="1:21" x14ac:dyDescent="0.25">
      <c r="A1140" s="49">
        <v>5150024358</v>
      </c>
      <c r="B1140" s="49" t="s">
        <v>1160</v>
      </c>
      <c r="C1140" s="49">
        <v>1277.5999999999999</v>
      </c>
      <c r="D1140" s="49">
        <v>282</v>
      </c>
      <c r="E1140" s="354" t="s">
        <v>3494</v>
      </c>
      <c r="F1140" s="354" t="s">
        <v>3025</v>
      </c>
      <c r="G1140" s="355" t="s">
        <v>3499</v>
      </c>
      <c r="H1140" s="355" t="s">
        <v>3495</v>
      </c>
      <c r="I1140" s="355" t="s">
        <v>3495</v>
      </c>
      <c r="J1140" s="355" t="s">
        <v>3495</v>
      </c>
      <c r="K1140" s="355" t="s">
        <v>3495</v>
      </c>
      <c r="L1140" s="355" t="s">
        <v>3495</v>
      </c>
      <c r="M1140" s="355" t="s">
        <v>3495</v>
      </c>
      <c r="N1140" s="355" t="s">
        <v>3495</v>
      </c>
      <c r="O1140" s="355" t="s">
        <v>3495</v>
      </c>
      <c r="P1140" s="355" t="s">
        <v>3495</v>
      </c>
      <c r="Q1140" s="355" t="s">
        <v>3496</v>
      </c>
      <c r="R1140" s="355" t="s">
        <v>3496</v>
      </c>
      <c r="S1140" s="355" t="s">
        <v>3496</v>
      </c>
      <c r="T1140" s="266">
        <v>4.3</v>
      </c>
      <c r="U1140" s="266" t="s">
        <v>3074</v>
      </c>
    </row>
    <row r="1141" spans="1:21" x14ac:dyDescent="0.25">
      <c r="A1141" s="49">
        <v>5150024359</v>
      </c>
      <c r="B1141" s="49" t="s">
        <v>1161</v>
      </c>
      <c r="C1141" s="49">
        <v>1277.5999999999999</v>
      </c>
      <c r="D1141" s="49">
        <v>282</v>
      </c>
      <c r="E1141" s="354" t="s">
        <v>3494</v>
      </c>
      <c r="F1141" s="354" t="s">
        <v>3025</v>
      </c>
      <c r="G1141" s="355" t="s">
        <v>3499</v>
      </c>
      <c r="H1141" s="355" t="s">
        <v>3495</v>
      </c>
      <c r="I1141" s="355" t="s">
        <v>3495</v>
      </c>
      <c r="J1141" s="355" t="s">
        <v>3495</v>
      </c>
      <c r="K1141" s="355" t="s">
        <v>3495</v>
      </c>
      <c r="L1141" s="355" t="s">
        <v>3495</v>
      </c>
      <c r="M1141" s="355" t="s">
        <v>3495</v>
      </c>
      <c r="N1141" s="355" t="s">
        <v>3495</v>
      </c>
      <c r="O1141" s="355" t="s">
        <v>3495</v>
      </c>
      <c r="P1141" s="355" t="s">
        <v>3495</v>
      </c>
      <c r="Q1141" s="355" t="s">
        <v>3496</v>
      </c>
      <c r="R1141" s="355" t="s">
        <v>3496</v>
      </c>
      <c r="S1141" s="355" t="s">
        <v>3496</v>
      </c>
      <c r="T1141" s="266">
        <v>4.3</v>
      </c>
      <c r="U1141" s="266" t="s">
        <v>3074</v>
      </c>
    </row>
    <row r="1142" spans="1:21" x14ac:dyDescent="0.25">
      <c r="A1142" s="49">
        <v>5150024360</v>
      </c>
      <c r="B1142" s="49" t="s">
        <v>1162</v>
      </c>
      <c r="C1142" s="49">
        <v>1305.8</v>
      </c>
      <c r="D1142" s="49">
        <v>0</v>
      </c>
      <c r="E1142" s="354" t="s">
        <v>3494</v>
      </c>
      <c r="F1142" s="354" t="s">
        <v>3498</v>
      </c>
      <c r="G1142" s="355" t="s">
        <v>3499</v>
      </c>
      <c r="H1142" s="355" t="s">
        <v>3495</v>
      </c>
      <c r="I1142" s="355" t="s">
        <v>3495</v>
      </c>
      <c r="J1142" s="355" t="s">
        <v>3495</v>
      </c>
      <c r="K1142" s="355" t="s">
        <v>3495</v>
      </c>
      <c r="L1142" s="355" t="s">
        <v>3495</v>
      </c>
      <c r="M1142" s="355" t="s">
        <v>3495</v>
      </c>
      <c r="N1142" s="355" t="s">
        <v>3495</v>
      </c>
      <c r="O1142" s="355" t="s">
        <v>3495</v>
      </c>
      <c r="P1142" s="355" t="s">
        <v>3495</v>
      </c>
      <c r="Q1142" s="355" t="s">
        <v>3496</v>
      </c>
      <c r="R1142" s="355" t="s">
        <v>3496</v>
      </c>
      <c r="S1142" s="355" t="s">
        <v>3496</v>
      </c>
      <c r="T1142" s="266">
        <v>4.4000000000000004</v>
      </c>
      <c r="U1142" s="266" t="s">
        <v>3074</v>
      </c>
    </row>
    <row r="1143" spans="1:21" x14ac:dyDescent="0.25">
      <c r="A1143" s="49">
        <v>5150024361</v>
      </c>
      <c r="B1143" s="49" t="s">
        <v>1163</v>
      </c>
      <c r="C1143" s="49">
        <v>1305.8</v>
      </c>
      <c r="D1143" s="49">
        <v>0</v>
      </c>
      <c r="E1143" s="354" t="s">
        <v>3494</v>
      </c>
      <c r="F1143" s="354" t="s">
        <v>3498</v>
      </c>
      <c r="G1143" s="355" t="s">
        <v>3499</v>
      </c>
      <c r="H1143" s="355" t="s">
        <v>3495</v>
      </c>
      <c r="I1143" s="355" t="s">
        <v>3495</v>
      </c>
      <c r="J1143" s="355" t="s">
        <v>3495</v>
      </c>
      <c r="K1143" s="355" t="s">
        <v>3495</v>
      </c>
      <c r="L1143" s="355" t="s">
        <v>3495</v>
      </c>
      <c r="M1143" s="355" t="s">
        <v>3495</v>
      </c>
      <c r="N1143" s="355" t="s">
        <v>3495</v>
      </c>
      <c r="O1143" s="355" t="s">
        <v>3495</v>
      </c>
      <c r="P1143" s="355" t="s">
        <v>3495</v>
      </c>
      <c r="Q1143" s="355" t="s">
        <v>3496</v>
      </c>
      <c r="R1143" s="355" t="s">
        <v>3496</v>
      </c>
      <c r="S1143" s="355" t="s">
        <v>3496</v>
      </c>
      <c r="T1143" s="266">
        <v>4.4000000000000004</v>
      </c>
      <c r="U1143" s="266" t="s">
        <v>3074</v>
      </c>
    </row>
    <row r="1144" spans="1:21" x14ac:dyDescent="0.25">
      <c r="A1144" s="49">
        <v>5150024362</v>
      </c>
      <c r="B1144" s="49" t="s">
        <v>1164</v>
      </c>
      <c r="C1144" s="49">
        <v>1277.5999999999999</v>
      </c>
      <c r="D1144" s="49">
        <v>0</v>
      </c>
      <c r="E1144" s="354" t="s">
        <v>3494</v>
      </c>
      <c r="F1144" s="354" t="s">
        <v>3498</v>
      </c>
      <c r="G1144" s="355" t="s">
        <v>3499</v>
      </c>
      <c r="H1144" s="355" t="s">
        <v>3495</v>
      </c>
      <c r="I1144" s="355" t="s">
        <v>3495</v>
      </c>
      <c r="J1144" s="355" t="s">
        <v>3495</v>
      </c>
      <c r="K1144" s="355" t="s">
        <v>3495</v>
      </c>
      <c r="L1144" s="355" t="s">
        <v>3495</v>
      </c>
      <c r="M1144" s="355" t="s">
        <v>3495</v>
      </c>
      <c r="N1144" s="355" t="s">
        <v>3495</v>
      </c>
      <c r="O1144" s="355" t="s">
        <v>3495</v>
      </c>
      <c r="P1144" s="355" t="s">
        <v>3495</v>
      </c>
      <c r="Q1144" s="355" t="s">
        <v>3496</v>
      </c>
      <c r="R1144" s="355" t="s">
        <v>3496</v>
      </c>
      <c r="S1144" s="355" t="s">
        <v>3496</v>
      </c>
      <c r="T1144" s="266">
        <v>4.3</v>
      </c>
      <c r="U1144" s="266" t="s">
        <v>3074</v>
      </c>
    </row>
    <row r="1145" spans="1:21" x14ac:dyDescent="0.25">
      <c r="A1145" s="49">
        <v>5150024800</v>
      </c>
      <c r="B1145" s="49" t="s">
        <v>1165</v>
      </c>
      <c r="C1145" s="49">
        <v>1866.8</v>
      </c>
      <c r="D1145" s="49">
        <v>154</v>
      </c>
      <c r="E1145" s="354" t="s">
        <v>3077</v>
      </c>
      <c r="F1145" s="354" t="s">
        <v>3498</v>
      </c>
      <c r="G1145" s="355" t="s">
        <v>3066</v>
      </c>
      <c r="H1145" s="355" t="s">
        <v>3495</v>
      </c>
      <c r="I1145" s="355" t="s">
        <v>3495</v>
      </c>
      <c r="J1145" s="355" t="s">
        <v>3065</v>
      </c>
      <c r="K1145" s="355" t="s">
        <v>3495</v>
      </c>
      <c r="L1145" s="355" t="s">
        <v>3495</v>
      </c>
      <c r="M1145" s="355" t="s">
        <v>3495</v>
      </c>
      <c r="N1145" s="355" t="s">
        <v>3495</v>
      </c>
      <c r="O1145" s="355" t="s">
        <v>3495</v>
      </c>
      <c r="P1145" s="355" t="s">
        <v>3495</v>
      </c>
      <c r="Q1145" s="355" t="s">
        <v>3496</v>
      </c>
      <c r="R1145" s="355" t="s">
        <v>3496</v>
      </c>
      <c r="S1145" s="355" t="s">
        <v>3496</v>
      </c>
      <c r="T1145" s="266">
        <v>11.7</v>
      </c>
      <c r="U1145" s="266" t="s">
        <v>3074</v>
      </c>
    </row>
    <row r="1146" spans="1:21" x14ac:dyDescent="0.25">
      <c r="A1146" s="49">
        <v>5150024801</v>
      </c>
      <c r="B1146" s="49" t="s">
        <v>3602</v>
      </c>
      <c r="C1146" s="49">
        <v>2113.1999999999998</v>
      </c>
      <c r="D1146" s="49">
        <v>125</v>
      </c>
      <c r="E1146" s="354" t="s">
        <v>3077</v>
      </c>
      <c r="F1146" s="354" t="s">
        <v>3498</v>
      </c>
      <c r="G1146" s="355" t="s">
        <v>3066</v>
      </c>
      <c r="H1146" s="355" t="s">
        <v>3495</v>
      </c>
      <c r="I1146" s="355" t="s">
        <v>3495</v>
      </c>
      <c r="J1146" s="355" t="s">
        <v>3065</v>
      </c>
      <c r="K1146" s="355" t="s">
        <v>3495</v>
      </c>
      <c r="L1146" s="355" t="s">
        <v>3495</v>
      </c>
      <c r="M1146" s="355" t="s">
        <v>3495</v>
      </c>
      <c r="N1146" s="355" t="s">
        <v>3495</v>
      </c>
      <c r="O1146" s="355" t="s">
        <v>3495</v>
      </c>
      <c r="P1146" s="355" t="s">
        <v>3495</v>
      </c>
      <c r="Q1146" s="355" t="s">
        <v>3496</v>
      </c>
      <c r="R1146" s="355" t="s">
        <v>3496</v>
      </c>
      <c r="S1146" s="355" t="s">
        <v>3496</v>
      </c>
      <c r="T1146" s="266">
        <v>13.3</v>
      </c>
      <c r="U1146" s="266" t="s">
        <v>3074</v>
      </c>
    </row>
    <row r="1147" spans="1:21" x14ac:dyDescent="0.25">
      <c r="A1147" s="49">
        <v>5150024803</v>
      </c>
      <c r="B1147" s="49" t="s">
        <v>1167</v>
      </c>
      <c r="C1147" s="49">
        <v>2302.5</v>
      </c>
      <c r="D1147" s="49">
        <v>125</v>
      </c>
      <c r="E1147" s="354" t="s">
        <v>3494</v>
      </c>
      <c r="F1147" s="354" t="s">
        <v>3498</v>
      </c>
      <c r="G1147" s="355" t="s">
        <v>3066</v>
      </c>
      <c r="H1147" s="355" t="s">
        <v>3495</v>
      </c>
      <c r="I1147" s="355" t="s">
        <v>3495</v>
      </c>
      <c r="J1147" s="355" t="s">
        <v>3495</v>
      </c>
      <c r="K1147" s="355" t="s">
        <v>3068</v>
      </c>
      <c r="L1147" s="355" t="s">
        <v>3495</v>
      </c>
      <c r="M1147" s="355" t="s">
        <v>3495</v>
      </c>
      <c r="N1147" s="355" t="s">
        <v>3495</v>
      </c>
      <c r="O1147" s="355" t="s">
        <v>3495</v>
      </c>
      <c r="P1147" s="355" t="s">
        <v>3495</v>
      </c>
      <c r="Q1147" s="355" t="s">
        <v>3496</v>
      </c>
      <c r="R1147" s="355" t="s">
        <v>3496</v>
      </c>
      <c r="S1147" s="355" t="s">
        <v>3496</v>
      </c>
      <c r="T1147" s="266">
        <v>17.899999999999999</v>
      </c>
      <c r="U1147" s="266" t="s">
        <v>3074</v>
      </c>
    </row>
    <row r="1148" spans="1:21" x14ac:dyDescent="0.25">
      <c r="A1148" s="49">
        <v>5150024805</v>
      </c>
      <c r="B1148" s="49" t="s">
        <v>1168</v>
      </c>
      <c r="C1148" s="49">
        <v>2051.6</v>
      </c>
      <c r="D1148" s="49">
        <v>125</v>
      </c>
      <c r="E1148" s="354" t="s">
        <v>3077</v>
      </c>
      <c r="F1148" s="354" t="s">
        <v>3498</v>
      </c>
      <c r="G1148" s="355" t="s">
        <v>3066</v>
      </c>
      <c r="H1148" s="355" t="s">
        <v>3495</v>
      </c>
      <c r="I1148" s="355" t="s">
        <v>3067</v>
      </c>
      <c r="J1148" s="355" t="s">
        <v>3065</v>
      </c>
      <c r="K1148" s="357" t="s">
        <v>3068</v>
      </c>
      <c r="L1148" s="355" t="s">
        <v>3495</v>
      </c>
      <c r="M1148" s="355" t="s">
        <v>3495</v>
      </c>
      <c r="N1148" s="355" t="s">
        <v>3495</v>
      </c>
      <c r="O1148" s="355" t="s">
        <v>3495</v>
      </c>
      <c r="P1148" s="355" t="s">
        <v>3495</v>
      </c>
      <c r="Q1148" s="355" t="s">
        <v>3496</v>
      </c>
      <c r="R1148" s="355" t="s">
        <v>3496</v>
      </c>
      <c r="S1148" s="355" t="s">
        <v>3496</v>
      </c>
      <c r="T1148" s="266">
        <v>12.9</v>
      </c>
      <c r="U1148" s="266" t="s">
        <v>3074</v>
      </c>
    </row>
    <row r="1149" spans="1:21" x14ac:dyDescent="0.25">
      <c r="A1149" s="49">
        <v>5150024806</v>
      </c>
      <c r="B1149" s="49" t="s">
        <v>1169</v>
      </c>
      <c r="C1149" s="49">
        <v>2145</v>
      </c>
      <c r="D1149" s="49">
        <v>200</v>
      </c>
      <c r="E1149" s="354" t="s">
        <v>3494</v>
      </c>
      <c r="F1149" s="354" t="s">
        <v>3498</v>
      </c>
      <c r="G1149" s="355" t="s">
        <v>3066</v>
      </c>
      <c r="H1149" s="355" t="s">
        <v>3495</v>
      </c>
      <c r="I1149" s="355" t="s">
        <v>3495</v>
      </c>
      <c r="J1149" s="355" t="s">
        <v>3495</v>
      </c>
      <c r="K1149" s="355" t="s">
        <v>3495</v>
      </c>
      <c r="L1149" s="355" t="s">
        <v>3069</v>
      </c>
      <c r="M1149" s="355" t="s">
        <v>3495</v>
      </c>
      <c r="N1149" s="355" t="s">
        <v>3495</v>
      </c>
      <c r="O1149" s="355" t="s">
        <v>3495</v>
      </c>
      <c r="P1149" s="355" t="s">
        <v>3495</v>
      </c>
      <c r="Q1149" s="355" t="s">
        <v>3496</v>
      </c>
      <c r="R1149" s="355" t="s">
        <v>3496</v>
      </c>
      <c r="S1149" s="355" t="s">
        <v>3496</v>
      </c>
      <c r="T1149" s="266">
        <v>10.4</v>
      </c>
      <c r="U1149" s="266" t="s">
        <v>3074</v>
      </c>
    </row>
    <row r="1150" spans="1:21" x14ac:dyDescent="0.25">
      <c r="A1150" s="49">
        <v>5150024808</v>
      </c>
      <c r="B1150" s="49" t="s">
        <v>3037</v>
      </c>
      <c r="C1150" s="49">
        <v>1985</v>
      </c>
      <c r="D1150" s="49">
        <v>200</v>
      </c>
      <c r="E1150" s="354" t="s">
        <v>3494</v>
      </c>
      <c r="F1150" s="354" t="s">
        <v>3498</v>
      </c>
      <c r="G1150" s="355" t="s">
        <v>3066</v>
      </c>
      <c r="H1150" s="355" t="s">
        <v>3495</v>
      </c>
      <c r="I1150" s="355" t="s">
        <v>3495</v>
      </c>
      <c r="J1150" s="355" t="s">
        <v>3495</v>
      </c>
      <c r="K1150" s="355" t="s">
        <v>3068</v>
      </c>
      <c r="L1150" s="355" t="s">
        <v>3495</v>
      </c>
      <c r="M1150" s="355" t="s">
        <v>3495</v>
      </c>
      <c r="N1150" s="355" t="s">
        <v>3495</v>
      </c>
      <c r="O1150" s="355" t="s">
        <v>3495</v>
      </c>
      <c r="P1150" s="355" t="s">
        <v>3495</v>
      </c>
      <c r="Q1150" s="355" t="s">
        <v>3496</v>
      </c>
      <c r="R1150" s="355" t="s">
        <v>3496</v>
      </c>
      <c r="S1150" s="355" t="s">
        <v>3496</v>
      </c>
      <c r="T1150" s="266">
        <v>9.6</v>
      </c>
      <c r="U1150" s="266" t="s">
        <v>3074</v>
      </c>
    </row>
    <row r="1151" spans="1:21" x14ac:dyDescent="0.25">
      <c r="A1151" s="49">
        <v>5150024810</v>
      </c>
      <c r="B1151" s="49" t="s">
        <v>1170</v>
      </c>
      <c r="C1151" s="49">
        <v>0</v>
      </c>
      <c r="D1151" s="49">
        <v>0</v>
      </c>
      <c r="E1151" s="354" t="s">
        <v>3494</v>
      </c>
      <c r="F1151" s="354" t="s">
        <v>3498</v>
      </c>
      <c r="G1151" s="355" t="s">
        <v>3499</v>
      </c>
      <c r="H1151" s="355" t="s">
        <v>3495</v>
      </c>
      <c r="I1151" s="355" t="s">
        <v>3495</v>
      </c>
      <c r="J1151" s="355" t="s">
        <v>3495</v>
      </c>
      <c r="K1151" s="355" t="s">
        <v>3495</v>
      </c>
      <c r="L1151" s="355" t="s">
        <v>3495</v>
      </c>
      <c r="M1151" s="355" t="s">
        <v>3495</v>
      </c>
      <c r="N1151" s="355" t="s">
        <v>3495</v>
      </c>
      <c r="O1151" s="355" t="s">
        <v>3495</v>
      </c>
      <c r="P1151" s="355" t="s">
        <v>3495</v>
      </c>
      <c r="Q1151" s="355" t="s">
        <v>3496</v>
      </c>
      <c r="R1151" s="355" t="s">
        <v>3496</v>
      </c>
      <c r="S1151" s="355" t="s">
        <v>3496</v>
      </c>
      <c r="T1151" s="266">
        <v>0</v>
      </c>
      <c r="U1151" s="266" t="s">
        <v>3497</v>
      </c>
    </row>
    <row r="1152" spans="1:21" x14ac:dyDescent="0.25">
      <c r="A1152" s="49">
        <v>5150028601</v>
      </c>
      <c r="B1152" s="49" t="s">
        <v>1171</v>
      </c>
      <c r="C1152" s="49">
        <v>2048</v>
      </c>
      <c r="D1152" s="49">
        <v>270</v>
      </c>
      <c r="E1152" s="354" t="s">
        <v>3494</v>
      </c>
      <c r="F1152" s="354" t="s">
        <v>3498</v>
      </c>
      <c r="G1152" s="355" t="s">
        <v>3499</v>
      </c>
      <c r="H1152" s="355" t="s">
        <v>3495</v>
      </c>
      <c r="I1152" s="355" t="s">
        <v>3495</v>
      </c>
      <c r="J1152" s="355" t="s">
        <v>3495</v>
      </c>
      <c r="K1152" s="355" t="s">
        <v>3495</v>
      </c>
      <c r="L1152" s="355" t="s">
        <v>3495</v>
      </c>
      <c r="M1152" s="355" t="s">
        <v>3495</v>
      </c>
      <c r="N1152" s="355" t="s">
        <v>3495</v>
      </c>
      <c r="O1152" s="355" t="s">
        <v>3495</v>
      </c>
      <c r="P1152" s="355" t="s">
        <v>3495</v>
      </c>
      <c r="Q1152" s="355" t="s">
        <v>3496</v>
      </c>
      <c r="R1152" s="355" t="s">
        <v>3496</v>
      </c>
      <c r="S1152" s="355" t="s">
        <v>3496</v>
      </c>
      <c r="T1152" s="266">
        <v>7.4</v>
      </c>
      <c r="U1152" s="266" t="s">
        <v>3073</v>
      </c>
    </row>
    <row r="1153" spans="1:26" x14ac:dyDescent="0.25">
      <c r="A1153" s="49" t="s">
        <v>1172</v>
      </c>
      <c r="B1153" s="49" t="s">
        <v>1173</v>
      </c>
      <c r="C1153" s="49">
        <v>2048</v>
      </c>
      <c r="D1153" s="49">
        <v>270</v>
      </c>
      <c r="E1153" s="354" t="s">
        <v>3494</v>
      </c>
      <c r="F1153" s="354" t="s">
        <v>3498</v>
      </c>
      <c r="G1153" s="355" t="s">
        <v>3499</v>
      </c>
      <c r="H1153" s="355" t="s">
        <v>3495</v>
      </c>
      <c r="I1153" s="355" t="s">
        <v>3495</v>
      </c>
      <c r="J1153" s="355" t="s">
        <v>3495</v>
      </c>
      <c r="K1153" s="355" t="s">
        <v>3495</v>
      </c>
      <c r="L1153" s="355" t="s">
        <v>3495</v>
      </c>
      <c r="M1153" s="355" t="s">
        <v>3495</v>
      </c>
      <c r="N1153" s="355" t="s">
        <v>3495</v>
      </c>
      <c r="O1153" s="355" t="s">
        <v>3495</v>
      </c>
      <c r="P1153" s="355" t="s">
        <v>3495</v>
      </c>
      <c r="Q1153" s="355" t="s">
        <v>3496</v>
      </c>
      <c r="R1153" s="355" t="s">
        <v>3496</v>
      </c>
      <c r="S1153" s="355" t="s">
        <v>3496</v>
      </c>
      <c r="T1153" s="266">
        <v>7.4</v>
      </c>
      <c r="U1153" s="266" t="s">
        <v>3073</v>
      </c>
    </row>
    <row r="1154" spans="1:26" x14ac:dyDescent="0.25">
      <c r="A1154" s="49">
        <v>5150028602</v>
      </c>
      <c r="B1154" s="49" t="s">
        <v>1174</v>
      </c>
      <c r="C1154" s="49">
        <v>2048</v>
      </c>
      <c r="D1154" s="49">
        <v>270</v>
      </c>
      <c r="E1154" s="354" t="s">
        <v>3494</v>
      </c>
      <c r="F1154" s="354" t="s">
        <v>3498</v>
      </c>
      <c r="G1154" s="355" t="s">
        <v>3499</v>
      </c>
      <c r="H1154" s="355" t="s">
        <v>3495</v>
      </c>
      <c r="I1154" s="355" t="s">
        <v>3495</v>
      </c>
      <c r="J1154" s="355" t="s">
        <v>3495</v>
      </c>
      <c r="K1154" s="355" t="s">
        <v>3495</v>
      </c>
      <c r="L1154" s="355" t="s">
        <v>3495</v>
      </c>
      <c r="M1154" s="355" t="s">
        <v>3495</v>
      </c>
      <c r="N1154" s="355" t="s">
        <v>3495</v>
      </c>
      <c r="O1154" s="355" t="s">
        <v>3495</v>
      </c>
      <c r="P1154" s="355" t="s">
        <v>3495</v>
      </c>
      <c r="Q1154" s="355" t="s">
        <v>3496</v>
      </c>
      <c r="R1154" s="355" t="s">
        <v>3496</v>
      </c>
      <c r="S1154" s="355" t="s">
        <v>3496</v>
      </c>
      <c r="T1154" s="266">
        <v>7.4</v>
      </c>
      <c r="U1154" s="266" t="s">
        <v>3073</v>
      </c>
    </row>
    <row r="1155" spans="1:26" x14ac:dyDescent="0.25">
      <c r="A1155" s="49" t="s">
        <v>1175</v>
      </c>
      <c r="B1155" s="49" t="s">
        <v>1176</v>
      </c>
      <c r="C1155" s="49">
        <v>2048</v>
      </c>
      <c r="D1155" s="49">
        <v>270</v>
      </c>
      <c r="E1155" s="354" t="s">
        <v>3494</v>
      </c>
      <c r="F1155" s="354" t="s">
        <v>3498</v>
      </c>
      <c r="G1155" s="355" t="s">
        <v>3499</v>
      </c>
      <c r="H1155" s="355" t="s">
        <v>3495</v>
      </c>
      <c r="I1155" s="355" t="s">
        <v>3495</v>
      </c>
      <c r="J1155" s="355" t="s">
        <v>3495</v>
      </c>
      <c r="K1155" s="355" t="s">
        <v>3495</v>
      </c>
      <c r="L1155" s="355" t="s">
        <v>3495</v>
      </c>
      <c r="M1155" s="355" t="s">
        <v>3495</v>
      </c>
      <c r="N1155" s="355" t="s">
        <v>3495</v>
      </c>
      <c r="O1155" s="355" t="s">
        <v>3495</v>
      </c>
      <c r="P1155" s="355" t="s">
        <v>3495</v>
      </c>
      <c r="Q1155" s="355" t="s">
        <v>3496</v>
      </c>
      <c r="R1155" s="355" t="s">
        <v>3496</v>
      </c>
      <c r="S1155" s="355" t="s">
        <v>3496</v>
      </c>
      <c r="T1155" s="266">
        <v>7.4</v>
      </c>
      <c r="U1155" s="266" t="s">
        <v>3073</v>
      </c>
    </row>
    <row r="1156" spans="1:26" x14ac:dyDescent="0.25">
      <c r="A1156" s="49">
        <v>5150028604</v>
      </c>
      <c r="B1156" s="49" t="s">
        <v>1177</v>
      </c>
      <c r="C1156" s="49">
        <v>2048</v>
      </c>
      <c r="D1156" s="49">
        <v>270</v>
      </c>
      <c r="E1156" s="354" t="s">
        <v>3494</v>
      </c>
      <c r="F1156" s="354" t="s">
        <v>3498</v>
      </c>
      <c r="G1156" s="355" t="s">
        <v>3499</v>
      </c>
      <c r="H1156" s="355" t="s">
        <v>3495</v>
      </c>
      <c r="I1156" s="355" t="s">
        <v>3495</v>
      </c>
      <c r="J1156" s="355" t="s">
        <v>3495</v>
      </c>
      <c r="K1156" s="355" t="s">
        <v>3495</v>
      </c>
      <c r="L1156" s="355" t="s">
        <v>3495</v>
      </c>
      <c r="M1156" s="355" t="s">
        <v>3495</v>
      </c>
      <c r="N1156" s="355" t="s">
        <v>3495</v>
      </c>
      <c r="O1156" s="355" t="s">
        <v>3495</v>
      </c>
      <c r="P1156" s="355" t="s">
        <v>3495</v>
      </c>
      <c r="Q1156" s="355" t="s">
        <v>3496</v>
      </c>
      <c r="R1156" s="355" t="s">
        <v>3496</v>
      </c>
      <c r="S1156" s="355" t="s">
        <v>3496</v>
      </c>
      <c r="T1156" s="266">
        <v>7.4</v>
      </c>
      <c r="U1156" s="266" t="s">
        <v>3073</v>
      </c>
    </row>
    <row r="1157" spans="1:26" x14ac:dyDescent="0.25">
      <c r="A1157" s="49" t="s">
        <v>1178</v>
      </c>
      <c r="B1157" s="49" t="s">
        <v>1179</v>
      </c>
      <c r="C1157" s="49">
        <v>2048</v>
      </c>
      <c r="D1157" s="49">
        <v>270</v>
      </c>
      <c r="E1157" s="354" t="s">
        <v>3494</v>
      </c>
      <c r="F1157" s="354" t="s">
        <v>3498</v>
      </c>
      <c r="G1157" s="355" t="s">
        <v>3499</v>
      </c>
      <c r="H1157" s="355" t="s">
        <v>3495</v>
      </c>
      <c r="I1157" s="355" t="s">
        <v>3495</v>
      </c>
      <c r="J1157" s="355" t="s">
        <v>3495</v>
      </c>
      <c r="K1157" s="355" t="s">
        <v>3495</v>
      </c>
      <c r="L1157" s="355" t="s">
        <v>3495</v>
      </c>
      <c r="M1157" s="355" t="s">
        <v>3495</v>
      </c>
      <c r="N1157" s="355" t="s">
        <v>3495</v>
      </c>
      <c r="O1157" s="355" t="s">
        <v>3495</v>
      </c>
      <c r="P1157" s="355" t="s">
        <v>3495</v>
      </c>
      <c r="Q1157" s="355" t="s">
        <v>3496</v>
      </c>
      <c r="R1157" s="355" t="s">
        <v>3496</v>
      </c>
      <c r="S1157" s="355" t="s">
        <v>3496</v>
      </c>
      <c r="T1157" s="266">
        <v>7.4</v>
      </c>
      <c r="U1157" s="266" t="s">
        <v>3073</v>
      </c>
    </row>
    <row r="1158" spans="1:26" x14ac:dyDescent="0.25">
      <c r="A1158" s="49">
        <v>5150028620</v>
      </c>
      <c r="B1158" s="49" t="s">
        <v>1180</v>
      </c>
      <c r="C1158" s="49">
        <v>1646</v>
      </c>
      <c r="D1158" s="49">
        <v>280</v>
      </c>
      <c r="E1158" s="354" t="s">
        <v>3081</v>
      </c>
      <c r="F1158" s="354" t="s">
        <v>3498</v>
      </c>
      <c r="G1158" s="355" t="s">
        <v>3499</v>
      </c>
      <c r="H1158" s="355" t="s">
        <v>3495</v>
      </c>
      <c r="I1158" s="355" t="s">
        <v>3495</v>
      </c>
      <c r="J1158" s="355" t="s">
        <v>3495</v>
      </c>
      <c r="K1158" s="355" t="s">
        <v>3495</v>
      </c>
      <c r="L1158" s="355" t="s">
        <v>3495</v>
      </c>
      <c r="M1158" s="355" t="s">
        <v>3495</v>
      </c>
      <c r="N1158" s="355" t="s">
        <v>3495</v>
      </c>
      <c r="O1158" s="355" t="s">
        <v>3495</v>
      </c>
      <c r="P1158" s="355" t="s">
        <v>3495</v>
      </c>
      <c r="Q1158" s="355" t="s">
        <v>3496</v>
      </c>
      <c r="R1158" s="355" t="s">
        <v>3496</v>
      </c>
      <c r="S1158" s="355" t="s">
        <v>3496</v>
      </c>
      <c r="T1158" s="266">
        <v>5.7</v>
      </c>
      <c r="U1158" s="266" t="s">
        <v>3073</v>
      </c>
    </row>
    <row r="1159" spans="1:26" x14ac:dyDescent="0.25">
      <c r="A1159" s="49" t="s">
        <v>1181</v>
      </c>
      <c r="B1159" s="49" t="s">
        <v>1182</v>
      </c>
      <c r="C1159" s="49">
        <v>1646</v>
      </c>
      <c r="D1159" s="49">
        <v>280</v>
      </c>
      <c r="E1159" s="354" t="s">
        <v>3494</v>
      </c>
      <c r="F1159" s="354" t="s">
        <v>3498</v>
      </c>
      <c r="G1159" s="355" t="s">
        <v>3499</v>
      </c>
      <c r="H1159" s="355" t="s">
        <v>3495</v>
      </c>
      <c r="I1159" s="355" t="s">
        <v>3495</v>
      </c>
      <c r="J1159" s="355" t="s">
        <v>3495</v>
      </c>
      <c r="K1159" s="355" t="s">
        <v>3495</v>
      </c>
      <c r="L1159" s="355" t="s">
        <v>3495</v>
      </c>
      <c r="M1159" s="355" t="s">
        <v>3495</v>
      </c>
      <c r="N1159" s="355" t="s">
        <v>3495</v>
      </c>
      <c r="O1159" s="355" t="s">
        <v>3495</v>
      </c>
      <c r="P1159" s="355" t="s">
        <v>3495</v>
      </c>
      <c r="Q1159" s="355" t="s">
        <v>3496</v>
      </c>
      <c r="R1159" s="355" t="s">
        <v>3496</v>
      </c>
      <c r="S1159" s="355" t="s">
        <v>3496</v>
      </c>
      <c r="T1159" s="266">
        <v>5.7</v>
      </c>
      <c r="U1159" s="266" t="s">
        <v>3073</v>
      </c>
    </row>
    <row r="1160" spans="1:26" x14ac:dyDescent="0.25">
      <c r="A1160" s="49">
        <v>5150028621</v>
      </c>
      <c r="B1160" s="49" t="s">
        <v>1183</v>
      </c>
      <c r="C1160" s="49">
        <v>1646</v>
      </c>
      <c r="D1160" s="49">
        <v>280</v>
      </c>
      <c r="E1160" s="354" t="s">
        <v>3082</v>
      </c>
      <c r="F1160" s="354" t="s">
        <v>3498</v>
      </c>
      <c r="G1160" s="355" t="s">
        <v>3499</v>
      </c>
      <c r="H1160" s="355" t="s">
        <v>3495</v>
      </c>
      <c r="I1160" s="355" t="s">
        <v>3495</v>
      </c>
      <c r="J1160" s="355" t="s">
        <v>3495</v>
      </c>
      <c r="K1160" s="355" t="s">
        <v>3495</v>
      </c>
      <c r="L1160" s="355" t="s">
        <v>3495</v>
      </c>
      <c r="M1160" s="355" t="s">
        <v>3495</v>
      </c>
      <c r="N1160" s="355" t="s">
        <v>3495</v>
      </c>
      <c r="O1160" s="355" t="s">
        <v>3495</v>
      </c>
      <c r="P1160" s="355" t="s">
        <v>3495</v>
      </c>
      <c r="Q1160" s="355" t="s">
        <v>3496</v>
      </c>
      <c r="R1160" s="355" t="s">
        <v>3496</v>
      </c>
      <c r="S1160" s="355" t="s">
        <v>3496</v>
      </c>
      <c r="T1160" s="266">
        <v>5.7</v>
      </c>
      <c r="U1160" s="266" t="s">
        <v>3073</v>
      </c>
    </row>
    <row r="1161" spans="1:26" x14ac:dyDescent="0.25">
      <c r="A1161" s="49" t="s">
        <v>1184</v>
      </c>
      <c r="B1161" s="49" t="s">
        <v>1185</v>
      </c>
      <c r="C1161" s="49">
        <v>1646</v>
      </c>
      <c r="D1161" s="49">
        <v>280</v>
      </c>
      <c r="E1161" s="354" t="s">
        <v>3494</v>
      </c>
      <c r="F1161" s="354" t="s">
        <v>3498</v>
      </c>
      <c r="G1161" s="355" t="s">
        <v>3499</v>
      </c>
      <c r="H1161" s="355" t="s">
        <v>3495</v>
      </c>
      <c r="I1161" s="355" t="s">
        <v>3495</v>
      </c>
      <c r="J1161" s="355" t="s">
        <v>3495</v>
      </c>
      <c r="K1161" s="355" t="s">
        <v>3495</v>
      </c>
      <c r="L1161" s="355" t="s">
        <v>3495</v>
      </c>
      <c r="M1161" s="355" t="s">
        <v>3495</v>
      </c>
      <c r="N1161" s="355" t="s">
        <v>3495</v>
      </c>
      <c r="O1161" s="355" t="s">
        <v>3495</v>
      </c>
      <c r="P1161" s="355" t="s">
        <v>3495</v>
      </c>
      <c r="Q1161" s="355" t="s">
        <v>3496</v>
      </c>
      <c r="R1161" s="355" t="s">
        <v>3496</v>
      </c>
      <c r="S1161" s="355" t="s">
        <v>3496</v>
      </c>
      <c r="T1161" s="266">
        <v>5.7</v>
      </c>
      <c r="U1161" s="266" t="s">
        <v>3073</v>
      </c>
    </row>
    <row r="1162" spans="1:26" x14ac:dyDescent="0.25">
      <c r="A1162" s="49">
        <v>5150028622</v>
      </c>
      <c r="B1162" s="49" t="s">
        <v>1186</v>
      </c>
      <c r="C1162" s="49">
        <v>1590</v>
      </c>
      <c r="D1162" s="49">
        <v>280</v>
      </c>
      <c r="E1162" s="354" t="s">
        <v>3077</v>
      </c>
      <c r="F1162" s="354" t="s">
        <v>3498</v>
      </c>
      <c r="G1162" s="355" t="s">
        <v>3499</v>
      </c>
      <c r="H1162" s="355" t="s">
        <v>3495</v>
      </c>
      <c r="I1162" s="355" t="s">
        <v>3495</v>
      </c>
      <c r="J1162" s="355" t="s">
        <v>3495</v>
      </c>
      <c r="K1162" s="355" t="s">
        <v>3495</v>
      </c>
      <c r="L1162" s="355" t="s">
        <v>3495</v>
      </c>
      <c r="M1162" s="355" t="s">
        <v>3495</v>
      </c>
      <c r="N1162" s="355" t="s">
        <v>3495</v>
      </c>
      <c r="O1162" s="355" t="s">
        <v>3495</v>
      </c>
      <c r="P1162" s="355" t="s">
        <v>3495</v>
      </c>
      <c r="Q1162" s="355" t="s">
        <v>3496</v>
      </c>
      <c r="R1162" s="355" t="s">
        <v>3496</v>
      </c>
      <c r="S1162" s="355" t="s">
        <v>3496</v>
      </c>
      <c r="T1162" s="266">
        <v>5.5</v>
      </c>
      <c r="U1162" s="266" t="s">
        <v>3073</v>
      </c>
    </row>
    <row r="1163" spans="1:26" x14ac:dyDescent="0.25">
      <c r="A1163" s="49">
        <v>5150028628</v>
      </c>
      <c r="B1163" s="49" t="s">
        <v>1187</v>
      </c>
      <c r="C1163" s="49">
        <v>1590</v>
      </c>
      <c r="D1163" s="49">
        <v>280</v>
      </c>
      <c r="E1163" s="354" t="s">
        <v>3494</v>
      </c>
      <c r="F1163" s="354" t="s">
        <v>3498</v>
      </c>
      <c r="G1163" s="355" t="s">
        <v>3499</v>
      </c>
      <c r="H1163" s="355" t="s">
        <v>3495</v>
      </c>
      <c r="I1163" s="355" t="s">
        <v>3495</v>
      </c>
      <c r="J1163" s="355" t="s">
        <v>3495</v>
      </c>
      <c r="K1163" s="355" t="s">
        <v>3495</v>
      </c>
      <c r="L1163" s="355" t="s">
        <v>3495</v>
      </c>
      <c r="M1163" s="355" t="s">
        <v>3495</v>
      </c>
      <c r="N1163" s="355" t="s">
        <v>3495</v>
      </c>
      <c r="O1163" s="355" t="s">
        <v>3495</v>
      </c>
      <c r="P1163" s="355" t="s">
        <v>3495</v>
      </c>
      <c r="Q1163" s="355" t="s">
        <v>3496</v>
      </c>
      <c r="R1163" s="355" t="s">
        <v>3496</v>
      </c>
      <c r="S1163" s="355" t="s">
        <v>3496</v>
      </c>
      <c r="T1163" s="266">
        <v>5.5</v>
      </c>
      <c r="U1163" s="266" t="s">
        <v>3073</v>
      </c>
    </row>
    <row r="1164" spans="1:26" x14ac:dyDescent="0.25">
      <c r="A1164" s="49" t="s">
        <v>1188</v>
      </c>
      <c r="B1164" s="49" t="s">
        <v>1189</v>
      </c>
      <c r="C1164" s="49">
        <v>1590</v>
      </c>
      <c r="D1164" s="49">
        <v>280</v>
      </c>
      <c r="E1164" s="354" t="s">
        <v>3494</v>
      </c>
      <c r="F1164" s="354" t="s">
        <v>3498</v>
      </c>
      <c r="G1164" s="355" t="s">
        <v>3499</v>
      </c>
      <c r="H1164" s="355" t="s">
        <v>3495</v>
      </c>
      <c r="I1164" s="355" t="s">
        <v>3495</v>
      </c>
      <c r="J1164" s="355" t="s">
        <v>3495</v>
      </c>
      <c r="K1164" s="355" t="s">
        <v>3495</v>
      </c>
      <c r="L1164" s="355" t="s">
        <v>3495</v>
      </c>
      <c r="M1164" s="355" t="s">
        <v>3495</v>
      </c>
      <c r="N1164" s="355" t="s">
        <v>3495</v>
      </c>
      <c r="O1164" s="355" t="s">
        <v>3495</v>
      </c>
      <c r="P1164" s="355" t="s">
        <v>3495</v>
      </c>
      <c r="Q1164" s="355" t="s">
        <v>3496</v>
      </c>
      <c r="R1164" s="355" t="s">
        <v>3496</v>
      </c>
      <c r="S1164" s="355" t="s">
        <v>3496</v>
      </c>
      <c r="T1164" s="266">
        <v>5.5</v>
      </c>
      <c r="U1164" s="266" t="s">
        <v>3073</v>
      </c>
    </row>
    <row r="1165" spans="1:26" s="266" customFormat="1" x14ac:dyDescent="0.25">
      <c r="A1165" s="49">
        <v>5150028645</v>
      </c>
      <c r="B1165" s="49" t="s">
        <v>3085</v>
      </c>
      <c r="C1165" s="49">
        <v>0</v>
      </c>
      <c r="D1165" s="49">
        <v>0</v>
      </c>
      <c r="E1165" s="354" t="s">
        <v>3084</v>
      </c>
      <c r="F1165" s="354" t="s">
        <v>3498</v>
      </c>
      <c r="G1165" s="355" t="s">
        <v>3499</v>
      </c>
      <c r="H1165" s="355" t="s">
        <v>3495</v>
      </c>
      <c r="I1165" s="355" t="s">
        <v>3495</v>
      </c>
      <c r="J1165" s="355" t="s">
        <v>3495</v>
      </c>
      <c r="K1165" s="355" t="s">
        <v>3495</v>
      </c>
      <c r="L1165" s="355" t="s">
        <v>3495</v>
      </c>
      <c r="M1165" s="355" t="s">
        <v>3495</v>
      </c>
      <c r="N1165" s="355" t="s">
        <v>3495</v>
      </c>
      <c r="O1165" s="355" t="s">
        <v>3495</v>
      </c>
      <c r="P1165" s="355" t="s">
        <v>3495</v>
      </c>
      <c r="Q1165" s="355" t="s">
        <v>3496</v>
      </c>
      <c r="R1165" s="355" t="s">
        <v>3496</v>
      </c>
      <c r="S1165" s="355" t="s">
        <v>3496</v>
      </c>
      <c r="T1165" s="266">
        <v>0</v>
      </c>
      <c r="U1165" s="266" t="s">
        <v>3497</v>
      </c>
      <c r="Z1165" s="555"/>
    </row>
    <row r="1166" spans="1:26" x14ac:dyDescent="0.25">
      <c r="A1166" s="49">
        <v>5150028647</v>
      </c>
      <c r="B1166" s="49" t="s">
        <v>1190</v>
      </c>
      <c r="C1166" s="49">
        <v>1832</v>
      </c>
      <c r="D1166" s="49">
        <v>270</v>
      </c>
      <c r="E1166" s="354" t="s">
        <v>3494</v>
      </c>
      <c r="F1166" s="354" t="s">
        <v>3498</v>
      </c>
      <c r="G1166" s="355" t="s">
        <v>3499</v>
      </c>
      <c r="H1166" s="355" t="s">
        <v>3495</v>
      </c>
      <c r="I1166" s="355" t="s">
        <v>3495</v>
      </c>
      <c r="J1166" s="355" t="s">
        <v>3495</v>
      </c>
      <c r="K1166" s="355" t="s">
        <v>3495</v>
      </c>
      <c r="L1166" s="355" t="s">
        <v>3495</v>
      </c>
      <c r="M1166" s="355" t="s">
        <v>3495</v>
      </c>
      <c r="N1166" s="355" t="s">
        <v>3495</v>
      </c>
      <c r="O1166" s="355" t="s">
        <v>3495</v>
      </c>
      <c r="P1166" s="355" t="s">
        <v>3495</v>
      </c>
      <c r="Q1166" s="355" t="s">
        <v>3496</v>
      </c>
      <c r="R1166" s="355" t="s">
        <v>3496</v>
      </c>
      <c r="S1166" s="355" t="s">
        <v>3496</v>
      </c>
      <c r="T1166" s="266">
        <v>6.6</v>
      </c>
      <c r="U1166" s="266" t="s">
        <v>3073</v>
      </c>
    </row>
    <row r="1167" spans="1:26" x14ac:dyDescent="0.25">
      <c r="A1167" s="49">
        <v>5150028648</v>
      </c>
      <c r="B1167" s="49" t="s">
        <v>1191</v>
      </c>
      <c r="C1167" s="49">
        <v>0</v>
      </c>
      <c r="D1167" s="49">
        <v>0</v>
      </c>
      <c r="E1167" s="354" t="s">
        <v>3494</v>
      </c>
      <c r="F1167" s="354" t="s">
        <v>3498</v>
      </c>
      <c r="G1167" s="355" t="s">
        <v>3499</v>
      </c>
      <c r="H1167" s="355" t="s">
        <v>3495</v>
      </c>
      <c r="I1167" s="355" t="s">
        <v>3495</v>
      </c>
      <c r="J1167" s="355" t="s">
        <v>3495</v>
      </c>
      <c r="K1167" s="355" t="s">
        <v>3495</v>
      </c>
      <c r="L1167" s="355" t="s">
        <v>3495</v>
      </c>
      <c r="M1167" s="355" t="s">
        <v>3495</v>
      </c>
      <c r="N1167" s="355" t="s">
        <v>3495</v>
      </c>
      <c r="O1167" s="355" t="s">
        <v>3495</v>
      </c>
      <c r="P1167" s="355" t="s">
        <v>3495</v>
      </c>
      <c r="Q1167" s="355" t="s">
        <v>3496</v>
      </c>
      <c r="R1167" s="355" t="s">
        <v>3496</v>
      </c>
      <c r="S1167" s="355" t="s">
        <v>3496</v>
      </c>
      <c r="T1167" s="266">
        <v>0</v>
      </c>
      <c r="U1167" s="266" t="s">
        <v>3497</v>
      </c>
    </row>
    <row r="1168" spans="1:26" x14ac:dyDescent="0.25">
      <c r="A1168" s="49">
        <v>5150028649</v>
      </c>
      <c r="B1168" s="49" t="s">
        <v>1192</v>
      </c>
      <c r="C1168" s="49">
        <v>1490</v>
      </c>
      <c r="D1168" s="49">
        <v>225</v>
      </c>
      <c r="E1168" s="354" t="s">
        <v>3494</v>
      </c>
      <c r="F1168" s="354" t="s">
        <v>3498</v>
      </c>
      <c r="G1168" s="355" t="s">
        <v>3066</v>
      </c>
      <c r="H1168" s="355" t="s">
        <v>3495</v>
      </c>
      <c r="I1168" s="355" t="s">
        <v>3495</v>
      </c>
      <c r="J1168" s="355" t="s">
        <v>3495</v>
      </c>
      <c r="K1168" s="355" t="s">
        <v>3068</v>
      </c>
      <c r="L1168" s="355" t="s">
        <v>3495</v>
      </c>
      <c r="M1168" s="355" t="s">
        <v>3495</v>
      </c>
      <c r="N1168" s="355" t="s">
        <v>3495</v>
      </c>
      <c r="O1168" s="355" t="s">
        <v>3495</v>
      </c>
      <c r="P1168" s="355" t="s">
        <v>3495</v>
      </c>
      <c r="Q1168" s="355" t="s">
        <v>3496</v>
      </c>
      <c r="R1168" s="355" t="s">
        <v>3496</v>
      </c>
      <c r="S1168" s="355" t="s">
        <v>3496</v>
      </c>
      <c r="T1168" s="266">
        <v>6.4</v>
      </c>
      <c r="U1168" s="266" t="s">
        <v>3073</v>
      </c>
    </row>
    <row r="1169" spans="1:21" x14ac:dyDescent="0.25">
      <c r="A1169" s="49">
        <v>5150028650</v>
      </c>
      <c r="B1169" s="49" t="s">
        <v>1193</v>
      </c>
      <c r="C1169" s="49">
        <v>1778</v>
      </c>
      <c r="D1169" s="49">
        <v>360</v>
      </c>
      <c r="E1169" s="354" t="s">
        <v>3494</v>
      </c>
      <c r="F1169" s="354" t="s">
        <v>3498</v>
      </c>
      <c r="G1169" s="355" t="s">
        <v>3066</v>
      </c>
      <c r="H1169" s="355" t="s">
        <v>3495</v>
      </c>
      <c r="I1169" s="355" t="s">
        <v>3495</v>
      </c>
      <c r="J1169" s="355" t="s">
        <v>3495</v>
      </c>
      <c r="K1169" s="355" t="s">
        <v>3068</v>
      </c>
      <c r="L1169" s="355" t="s">
        <v>3495</v>
      </c>
      <c r="M1169" s="355" t="s">
        <v>3495</v>
      </c>
      <c r="N1169" s="355" t="s">
        <v>3495</v>
      </c>
      <c r="O1169" s="355" t="s">
        <v>3495</v>
      </c>
      <c r="P1169" s="355" t="s">
        <v>3495</v>
      </c>
      <c r="Q1169" s="355" t="s">
        <v>3496</v>
      </c>
      <c r="R1169" s="355" t="s">
        <v>3496</v>
      </c>
      <c r="S1169" s="355" t="s">
        <v>3496</v>
      </c>
      <c r="T1169" s="266">
        <v>4.8</v>
      </c>
      <c r="U1169" s="266" t="s">
        <v>3073</v>
      </c>
    </row>
    <row r="1170" spans="1:21" x14ac:dyDescent="0.25">
      <c r="A1170" s="49">
        <v>5150028660</v>
      </c>
      <c r="B1170" s="49" t="s">
        <v>1194</v>
      </c>
      <c r="C1170" s="49">
        <v>0</v>
      </c>
      <c r="D1170" s="49">
        <v>0</v>
      </c>
      <c r="E1170" s="354" t="s">
        <v>3494</v>
      </c>
      <c r="F1170" s="354" t="s">
        <v>3498</v>
      </c>
      <c r="G1170" s="355" t="s">
        <v>3499</v>
      </c>
      <c r="H1170" s="355" t="s">
        <v>3495</v>
      </c>
      <c r="I1170" s="355" t="s">
        <v>3495</v>
      </c>
      <c r="J1170" s="355" t="s">
        <v>3495</v>
      </c>
      <c r="K1170" s="355" t="s">
        <v>3495</v>
      </c>
      <c r="L1170" s="355" t="s">
        <v>3495</v>
      </c>
      <c r="M1170" s="355" t="s">
        <v>3495</v>
      </c>
      <c r="N1170" s="355" t="s">
        <v>3495</v>
      </c>
      <c r="O1170" s="355" t="s">
        <v>3495</v>
      </c>
      <c r="P1170" s="355" t="s">
        <v>3495</v>
      </c>
      <c r="Q1170" s="355" t="s">
        <v>3496</v>
      </c>
      <c r="R1170" s="355" t="s">
        <v>3496</v>
      </c>
      <c r="S1170" s="355" t="s">
        <v>3496</v>
      </c>
      <c r="T1170" s="266">
        <v>0</v>
      </c>
      <c r="U1170" s="266" t="s">
        <v>3497</v>
      </c>
    </row>
    <row r="1171" spans="1:21" x14ac:dyDescent="0.25">
      <c r="A1171" s="49">
        <v>5150028661</v>
      </c>
      <c r="B1171" s="49" t="s">
        <v>1195</v>
      </c>
      <c r="C1171" s="49">
        <v>0</v>
      </c>
      <c r="D1171" s="49">
        <v>0</v>
      </c>
      <c r="E1171" s="354" t="s">
        <v>3494</v>
      </c>
      <c r="F1171" s="354" t="s">
        <v>3498</v>
      </c>
      <c r="G1171" s="355" t="s">
        <v>3499</v>
      </c>
      <c r="H1171" s="355" t="s">
        <v>3495</v>
      </c>
      <c r="I1171" s="355" t="s">
        <v>3495</v>
      </c>
      <c r="J1171" s="355" t="s">
        <v>3495</v>
      </c>
      <c r="K1171" s="355" t="s">
        <v>3495</v>
      </c>
      <c r="L1171" s="355" t="s">
        <v>3495</v>
      </c>
      <c r="M1171" s="355" t="s">
        <v>3495</v>
      </c>
      <c r="N1171" s="355" t="s">
        <v>3495</v>
      </c>
      <c r="O1171" s="355" t="s">
        <v>3495</v>
      </c>
      <c r="P1171" s="355" t="s">
        <v>3495</v>
      </c>
      <c r="Q1171" s="355" t="s">
        <v>3496</v>
      </c>
      <c r="R1171" s="355" t="s">
        <v>3496</v>
      </c>
      <c r="S1171" s="355" t="s">
        <v>3496</v>
      </c>
      <c r="T1171" s="266">
        <v>0</v>
      </c>
      <c r="U1171" s="266" t="s">
        <v>3497</v>
      </c>
    </row>
    <row r="1172" spans="1:21" x14ac:dyDescent="0.25">
      <c r="A1172" s="49">
        <v>5150028682</v>
      </c>
      <c r="B1172" s="49" t="s">
        <v>3021</v>
      </c>
      <c r="C1172" s="49">
        <v>2025.2</v>
      </c>
      <c r="D1172" s="49">
        <v>66</v>
      </c>
      <c r="E1172" s="354" t="s">
        <v>3494</v>
      </c>
      <c r="F1172" s="354" t="s">
        <v>3498</v>
      </c>
      <c r="G1172" s="355" t="s">
        <v>3499</v>
      </c>
      <c r="H1172" s="355" t="s">
        <v>3495</v>
      </c>
      <c r="I1172" s="355" t="s">
        <v>3495</v>
      </c>
      <c r="J1172" s="355" t="s">
        <v>3495</v>
      </c>
      <c r="K1172" s="355" t="s">
        <v>3495</v>
      </c>
      <c r="L1172" s="355" t="s">
        <v>3495</v>
      </c>
      <c r="M1172" s="355" t="s">
        <v>3495</v>
      </c>
      <c r="N1172" s="355" t="s">
        <v>3495</v>
      </c>
      <c r="O1172" s="355" t="s">
        <v>3495</v>
      </c>
      <c r="P1172" s="355" t="s">
        <v>3495</v>
      </c>
      <c r="Q1172" s="355" t="s">
        <v>3496</v>
      </c>
      <c r="R1172" s="355" t="s">
        <v>3496</v>
      </c>
      <c r="S1172" s="355" t="s">
        <v>3496</v>
      </c>
      <c r="T1172" s="266">
        <v>29.7</v>
      </c>
      <c r="U1172" s="266" t="s">
        <v>3074</v>
      </c>
    </row>
    <row r="1173" spans="1:21" x14ac:dyDescent="0.25">
      <c r="A1173" s="49">
        <v>5150028684</v>
      </c>
      <c r="B1173" s="49" t="s">
        <v>3022</v>
      </c>
      <c r="C1173" s="49">
        <v>2025.2</v>
      </c>
      <c r="D1173" s="49">
        <v>66</v>
      </c>
      <c r="E1173" s="354" t="s">
        <v>3494</v>
      </c>
      <c r="F1173" s="354" t="s">
        <v>3498</v>
      </c>
      <c r="G1173" s="355" t="s">
        <v>3499</v>
      </c>
      <c r="H1173" s="355" t="s">
        <v>3495</v>
      </c>
      <c r="I1173" s="355" t="s">
        <v>3495</v>
      </c>
      <c r="J1173" s="355" t="s">
        <v>3495</v>
      </c>
      <c r="K1173" s="355" t="s">
        <v>3495</v>
      </c>
      <c r="L1173" s="355" t="s">
        <v>3495</v>
      </c>
      <c r="M1173" s="355" t="s">
        <v>3495</v>
      </c>
      <c r="N1173" s="355" t="s">
        <v>3495</v>
      </c>
      <c r="O1173" s="355" t="s">
        <v>3495</v>
      </c>
      <c r="P1173" s="355" t="s">
        <v>3495</v>
      </c>
      <c r="Q1173" s="355" t="s">
        <v>3496</v>
      </c>
      <c r="R1173" s="355" t="s">
        <v>3496</v>
      </c>
      <c r="S1173" s="355" t="s">
        <v>3496</v>
      </c>
      <c r="T1173" s="266">
        <v>29.7</v>
      </c>
      <c r="U1173" s="266" t="s">
        <v>3074</v>
      </c>
    </row>
    <row r="1174" spans="1:21" x14ac:dyDescent="0.25">
      <c r="A1174" s="49">
        <v>5150028700</v>
      </c>
      <c r="B1174" s="49" t="s">
        <v>1196</v>
      </c>
      <c r="C1174" s="49">
        <v>0</v>
      </c>
      <c r="D1174" s="49">
        <v>0</v>
      </c>
      <c r="E1174" s="354" t="s">
        <v>3494</v>
      </c>
      <c r="F1174" s="354" t="s">
        <v>3498</v>
      </c>
      <c r="G1174" s="355" t="s">
        <v>3499</v>
      </c>
      <c r="H1174" s="355" t="s">
        <v>3495</v>
      </c>
      <c r="I1174" s="355" t="s">
        <v>3495</v>
      </c>
      <c r="J1174" s="355" t="s">
        <v>3495</v>
      </c>
      <c r="K1174" s="355" t="s">
        <v>3495</v>
      </c>
      <c r="L1174" s="355" t="s">
        <v>3495</v>
      </c>
      <c r="M1174" s="355" t="s">
        <v>3495</v>
      </c>
      <c r="N1174" s="355" t="s">
        <v>3495</v>
      </c>
      <c r="O1174" s="355" t="s">
        <v>3495</v>
      </c>
      <c r="P1174" s="355" t="s">
        <v>3495</v>
      </c>
      <c r="Q1174" s="355" t="s">
        <v>3496</v>
      </c>
      <c r="R1174" s="355" t="s">
        <v>3496</v>
      </c>
      <c r="S1174" s="355" t="s">
        <v>3496</v>
      </c>
      <c r="T1174" s="266">
        <v>0</v>
      </c>
      <c r="U1174" s="266" t="s">
        <v>3497</v>
      </c>
    </row>
    <row r="1175" spans="1:21" x14ac:dyDescent="0.25">
      <c r="A1175" s="49">
        <v>5150028701</v>
      </c>
      <c r="B1175" s="49" t="s">
        <v>1197</v>
      </c>
      <c r="C1175" s="49">
        <v>0</v>
      </c>
      <c r="D1175" s="49">
        <v>0</v>
      </c>
      <c r="E1175" s="354" t="s">
        <v>3494</v>
      </c>
      <c r="F1175" s="354" t="s">
        <v>3498</v>
      </c>
      <c r="G1175" s="355" t="s">
        <v>3499</v>
      </c>
      <c r="H1175" s="355" t="s">
        <v>3495</v>
      </c>
      <c r="I1175" s="355" t="s">
        <v>3495</v>
      </c>
      <c r="J1175" s="355" t="s">
        <v>3495</v>
      </c>
      <c r="K1175" s="355" t="s">
        <v>3495</v>
      </c>
      <c r="L1175" s="355" t="s">
        <v>3495</v>
      </c>
      <c r="M1175" s="355" t="s">
        <v>3495</v>
      </c>
      <c r="N1175" s="355" t="s">
        <v>3495</v>
      </c>
      <c r="O1175" s="355" t="s">
        <v>3495</v>
      </c>
      <c r="P1175" s="355" t="s">
        <v>3495</v>
      </c>
      <c r="Q1175" s="355" t="s">
        <v>3496</v>
      </c>
      <c r="R1175" s="355" t="s">
        <v>3496</v>
      </c>
      <c r="S1175" s="355" t="s">
        <v>3496</v>
      </c>
      <c r="T1175" s="266">
        <v>0</v>
      </c>
      <c r="U1175" s="266" t="s">
        <v>3497</v>
      </c>
    </row>
    <row r="1176" spans="1:21" x14ac:dyDescent="0.25">
      <c r="A1176" s="49">
        <v>5150028702</v>
      </c>
      <c r="B1176" s="49" t="s">
        <v>1198</v>
      </c>
      <c r="C1176" s="49">
        <v>0</v>
      </c>
      <c r="D1176" s="49">
        <v>0</v>
      </c>
      <c r="E1176" s="354" t="s">
        <v>3494</v>
      </c>
      <c r="F1176" s="354" t="s">
        <v>3498</v>
      </c>
      <c r="G1176" s="355" t="s">
        <v>3499</v>
      </c>
      <c r="H1176" s="355" t="s">
        <v>3495</v>
      </c>
      <c r="I1176" s="355" t="s">
        <v>3495</v>
      </c>
      <c r="J1176" s="355" t="s">
        <v>3495</v>
      </c>
      <c r="K1176" s="355" t="s">
        <v>3495</v>
      </c>
      <c r="L1176" s="355" t="s">
        <v>3495</v>
      </c>
      <c r="M1176" s="355" t="s">
        <v>3495</v>
      </c>
      <c r="N1176" s="355" t="s">
        <v>3495</v>
      </c>
      <c r="O1176" s="355" t="s">
        <v>3495</v>
      </c>
      <c r="P1176" s="355" t="s">
        <v>3495</v>
      </c>
      <c r="Q1176" s="355" t="s">
        <v>3496</v>
      </c>
      <c r="R1176" s="355" t="s">
        <v>3496</v>
      </c>
      <c r="S1176" s="355" t="s">
        <v>3496</v>
      </c>
      <c r="T1176" s="266">
        <v>0</v>
      </c>
      <c r="U1176" s="266" t="s">
        <v>3497</v>
      </c>
    </row>
    <row r="1177" spans="1:21" x14ac:dyDescent="0.25">
      <c r="A1177" s="49">
        <v>5150028703</v>
      </c>
      <c r="B1177" s="49" t="s">
        <v>1199</v>
      </c>
      <c r="C1177" s="49">
        <v>0</v>
      </c>
      <c r="D1177" s="49">
        <v>0</v>
      </c>
      <c r="E1177" s="354" t="s">
        <v>3494</v>
      </c>
      <c r="F1177" s="354" t="s">
        <v>3498</v>
      </c>
      <c r="G1177" s="355" t="s">
        <v>3499</v>
      </c>
      <c r="H1177" s="355" t="s">
        <v>3495</v>
      </c>
      <c r="I1177" s="355" t="s">
        <v>3495</v>
      </c>
      <c r="J1177" s="355" t="s">
        <v>3495</v>
      </c>
      <c r="K1177" s="355" t="s">
        <v>3495</v>
      </c>
      <c r="L1177" s="355" t="s">
        <v>3495</v>
      </c>
      <c r="M1177" s="355" t="s">
        <v>3495</v>
      </c>
      <c r="N1177" s="355" t="s">
        <v>3495</v>
      </c>
      <c r="O1177" s="355" t="s">
        <v>3495</v>
      </c>
      <c r="P1177" s="355" t="s">
        <v>3495</v>
      </c>
      <c r="Q1177" s="355" t="s">
        <v>3496</v>
      </c>
      <c r="R1177" s="355" t="s">
        <v>3496</v>
      </c>
      <c r="S1177" s="355" t="s">
        <v>3496</v>
      </c>
      <c r="T1177" s="266">
        <v>0</v>
      </c>
      <c r="U1177" s="266" t="s">
        <v>3497</v>
      </c>
    </row>
    <row r="1178" spans="1:21" x14ac:dyDescent="0.25">
      <c r="A1178" s="49">
        <v>5150028704</v>
      </c>
      <c r="B1178" s="49" t="s">
        <v>1200</v>
      </c>
      <c r="C1178" s="49">
        <v>1890</v>
      </c>
      <c r="D1178" s="49">
        <v>125</v>
      </c>
      <c r="E1178" s="354" t="s">
        <v>3083</v>
      </c>
      <c r="F1178" s="354" t="s">
        <v>3498</v>
      </c>
      <c r="G1178" s="355" t="s">
        <v>3499</v>
      </c>
      <c r="H1178" s="355" t="s">
        <v>3495</v>
      </c>
      <c r="I1178" s="355" t="s">
        <v>3495</v>
      </c>
      <c r="J1178" s="355" t="s">
        <v>3495</v>
      </c>
      <c r="K1178" s="355" t="s">
        <v>3495</v>
      </c>
      <c r="L1178" s="355" t="s">
        <v>3495</v>
      </c>
      <c r="M1178" s="355" t="s">
        <v>3495</v>
      </c>
      <c r="N1178" s="355" t="s">
        <v>3495</v>
      </c>
      <c r="O1178" s="355" t="s">
        <v>3495</v>
      </c>
      <c r="P1178" s="355" t="s">
        <v>3495</v>
      </c>
      <c r="Q1178" s="355" t="s">
        <v>3496</v>
      </c>
      <c r="R1178" s="355" t="s">
        <v>3496</v>
      </c>
      <c r="S1178" s="355" t="s">
        <v>3496</v>
      </c>
      <c r="T1178" s="266">
        <v>14.6</v>
      </c>
      <c r="U1178" s="266" t="s">
        <v>3074</v>
      </c>
    </row>
    <row r="1179" spans="1:21" x14ac:dyDescent="0.25">
      <c r="A1179" s="49">
        <v>5150028705</v>
      </c>
      <c r="B1179" s="49" t="s">
        <v>1201</v>
      </c>
      <c r="C1179" s="49">
        <v>1890</v>
      </c>
      <c r="D1179" s="49">
        <v>125</v>
      </c>
      <c r="E1179" s="354" t="s">
        <v>3084</v>
      </c>
      <c r="F1179" s="354" t="s">
        <v>3498</v>
      </c>
      <c r="G1179" s="355" t="s">
        <v>3499</v>
      </c>
      <c r="H1179" s="355" t="s">
        <v>3495</v>
      </c>
      <c r="I1179" s="355" t="s">
        <v>3495</v>
      </c>
      <c r="J1179" s="355" t="s">
        <v>3495</v>
      </c>
      <c r="K1179" s="355" t="s">
        <v>3495</v>
      </c>
      <c r="L1179" s="355" t="s">
        <v>3495</v>
      </c>
      <c r="M1179" s="355" t="s">
        <v>3495</v>
      </c>
      <c r="N1179" s="355" t="s">
        <v>3495</v>
      </c>
      <c r="O1179" s="355" t="s">
        <v>3495</v>
      </c>
      <c r="P1179" s="355" t="s">
        <v>3495</v>
      </c>
      <c r="Q1179" s="355" t="s">
        <v>3496</v>
      </c>
      <c r="R1179" s="355" t="s">
        <v>3496</v>
      </c>
      <c r="S1179" s="355" t="s">
        <v>3496</v>
      </c>
      <c r="T1179" s="266">
        <v>14.6</v>
      </c>
      <c r="U1179" s="266" t="s">
        <v>3074</v>
      </c>
    </row>
    <row r="1180" spans="1:21" x14ac:dyDescent="0.25">
      <c r="A1180" s="49">
        <v>5150028707</v>
      </c>
      <c r="B1180" s="49" t="s">
        <v>1202</v>
      </c>
      <c r="C1180" s="49">
        <v>0</v>
      </c>
      <c r="D1180" s="49">
        <v>0</v>
      </c>
      <c r="E1180" s="354" t="s">
        <v>3494</v>
      </c>
      <c r="F1180" s="354" t="s">
        <v>3498</v>
      </c>
      <c r="G1180" s="355" t="s">
        <v>3499</v>
      </c>
      <c r="H1180" s="355" t="s">
        <v>3495</v>
      </c>
      <c r="I1180" s="355" t="s">
        <v>3495</v>
      </c>
      <c r="J1180" s="355" t="s">
        <v>3495</v>
      </c>
      <c r="K1180" s="355" t="s">
        <v>3495</v>
      </c>
      <c r="L1180" s="355" t="s">
        <v>3495</v>
      </c>
      <c r="M1180" s="355" t="s">
        <v>3495</v>
      </c>
      <c r="N1180" s="355" t="s">
        <v>3495</v>
      </c>
      <c r="O1180" s="355" t="s">
        <v>3495</v>
      </c>
      <c r="P1180" s="355" t="s">
        <v>3495</v>
      </c>
      <c r="Q1180" s="355" t="s">
        <v>3496</v>
      </c>
      <c r="R1180" s="355" t="s">
        <v>3496</v>
      </c>
      <c r="S1180" s="355" t="s">
        <v>3496</v>
      </c>
      <c r="T1180" s="266">
        <v>0</v>
      </c>
      <c r="U1180" s="266" t="s">
        <v>3497</v>
      </c>
    </row>
    <row r="1181" spans="1:21" x14ac:dyDescent="0.25">
      <c r="A1181" s="49">
        <v>5150028740</v>
      </c>
      <c r="B1181" s="49" t="s">
        <v>1203</v>
      </c>
      <c r="C1181" s="49">
        <v>1908.5</v>
      </c>
      <c r="D1181" s="49">
        <v>315</v>
      </c>
      <c r="E1181" s="354" t="s">
        <v>3077</v>
      </c>
      <c r="F1181" s="354" t="s">
        <v>3498</v>
      </c>
      <c r="G1181" s="355" t="s">
        <v>3066</v>
      </c>
      <c r="H1181" s="355" t="s">
        <v>3495</v>
      </c>
      <c r="I1181" s="355" t="s">
        <v>3495</v>
      </c>
      <c r="J1181" s="355" t="s">
        <v>3065</v>
      </c>
      <c r="K1181" s="355" t="s">
        <v>3495</v>
      </c>
      <c r="L1181" s="355" t="s">
        <v>3495</v>
      </c>
      <c r="M1181" s="355" t="s">
        <v>3495</v>
      </c>
      <c r="N1181" s="355" t="s">
        <v>3495</v>
      </c>
      <c r="O1181" s="355" t="s">
        <v>3495</v>
      </c>
      <c r="P1181" s="355" t="s">
        <v>3495</v>
      </c>
      <c r="Q1181" s="355" t="s">
        <v>3496</v>
      </c>
      <c r="R1181" s="355" t="s">
        <v>3496</v>
      </c>
      <c r="S1181" s="355" t="s">
        <v>3496</v>
      </c>
      <c r="T1181" s="266">
        <v>5.9</v>
      </c>
      <c r="U1181" s="266" t="s">
        <v>3073</v>
      </c>
    </row>
    <row r="1182" spans="1:21" x14ac:dyDescent="0.25">
      <c r="A1182" s="49">
        <v>5150028741</v>
      </c>
      <c r="B1182" s="49" t="s">
        <v>1204</v>
      </c>
      <c r="C1182" s="49">
        <v>2097.5</v>
      </c>
      <c r="D1182" s="49">
        <v>315</v>
      </c>
      <c r="E1182" s="354" t="s">
        <v>3077</v>
      </c>
      <c r="F1182" s="354" t="s">
        <v>3498</v>
      </c>
      <c r="G1182" s="355" t="s">
        <v>3066</v>
      </c>
      <c r="H1182" s="355" t="s">
        <v>3495</v>
      </c>
      <c r="I1182" s="355" t="s">
        <v>3067</v>
      </c>
      <c r="J1182" s="355" t="s">
        <v>3065</v>
      </c>
      <c r="K1182" s="357" t="s">
        <v>3068</v>
      </c>
      <c r="L1182" s="355" t="s">
        <v>3495</v>
      </c>
      <c r="M1182" s="355" t="s">
        <v>3495</v>
      </c>
      <c r="N1182" s="355" t="s">
        <v>3495</v>
      </c>
      <c r="O1182" s="355" t="s">
        <v>3495</v>
      </c>
      <c r="P1182" s="355" t="s">
        <v>3495</v>
      </c>
      <c r="Q1182" s="355" t="s">
        <v>3496</v>
      </c>
      <c r="R1182" s="355" t="s">
        <v>3496</v>
      </c>
      <c r="S1182" s="355" t="s">
        <v>3496</v>
      </c>
      <c r="T1182" s="266">
        <v>6.5</v>
      </c>
      <c r="U1182" s="266" t="s">
        <v>3073</v>
      </c>
    </row>
    <row r="1183" spans="1:21" x14ac:dyDescent="0.25">
      <c r="A1183" s="49">
        <v>5150035224</v>
      </c>
      <c r="B1183" s="49" t="s">
        <v>2995</v>
      </c>
      <c r="C1183" s="49">
        <v>1890</v>
      </c>
      <c r="D1183" s="49">
        <v>125</v>
      </c>
      <c r="E1183" s="354" t="s">
        <v>3083</v>
      </c>
      <c r="F1183" s="354" t="s">
        <v>3498</v>
      </c>
      <c r="G1183" s="355" t="s">
        <v>3499</v>
      </c>
      <c r="H1183" s="355" t="s">
        <v>3495</v>
      </c>
      <c r="I1183" s="355" t="s">
        <v>3495</v>
      </c>
      <c r="J1183" s="355" t="s">
        <v>3495</v>
      </c>
      <c r="K1183" s="355" t="s">
        <v>3495</v>
      </c>
      <c r="L1183" s="355" t="s">
        <v>3495</v>
      </c>
      <c r="M1183" s="355" t="s">
        <v>3495</v>
      </c>
      <c r="N1183" s="355" t="s">
        <v>3495</v>
      </c>
      <c r="O1183" s="355" t="s">
        <v>3495</v>
      </c>
      <c r="P1183" s="355" t="s">
        <v>3495</v>
      </c>
      <c r="Q1183" s="355" t="s">
        <v>3496</v>
      </c>
      <c r="R1183" s="355" t="s">
        <v>3496</v>
      </c>
      <c r="S1183" s="355" t="s">
        <v>3496</v>
      </c>
      <c r="T1183" s="266">
        <v>14.6</v>
      </c>
      <c r="U1183" s="266" t="s">
        <v>3074</v>
      </c>
    </row>
    <row r="1184" spans="1:21" x14ac:dyDescent="0.25">
      <c r="A1184" s="49">
        <v>5150040122</v>
      </c>
      <c r="B1184" s="49" t="s">
        <v>1205</v>
      </c>
      <c r="C1184" s="49">
        <v>1451</v>
      </c>
      <c r="D1184" s="49">
        <v>132</v>
      </c>
      <c r="E1184" s="354" t="s">
        <v>3494</v>
      </c>
      <c r="F1184" s="354" t="s">
        <v>3498</v>
      </c>
      <c r="G1184" s="355" t="s">
        <v>3499</v>
      </c>
      <c r="H1184" s="355" t="s">
        <v>3495</v>
      </c>
      <c r="I1184" s="355" t="s">
        <v>3495</v>
      </c>
      <c r="J1184" s="355" t="s">
        <v>3495</v>
      </c>
      <c r="K1184" s="355" t="s">
        <v>3495</v>
      </c>
      <c r="L1184" s="355" t="s">
        <v>3495</v>
      </c>
      <c r="M1184" s="355" t="s">
        <v>3495</v>
      </c>
      <c r="N1184" s="355" t="s">
        <v>3495</v>
      </c>
      <c r="O1184" s="355" t="s">
        <v>3495</v>
      </c>
      <c r="P1184" s="355" t="s">
        <v>3495</v>
      </c>
      <c r="Q1184" s="355" t="s">
        <v>3496</v>
      </c>
      <c r="R1184" s="355" t="s">
        <v>3496</v>
      </c>
      <c r="S1184" s="355" t="s">
        <v>3496</v>
      </c>
      <c r="T1184" s="266">
        <v>10.5</v>
      </c>
      <c r="U1184" s="266" t="s">
        <v>3074</v>
      </c>
    </row>
    <row r="1185" spans="1:56" x14ac:dyDescent="0.25">
      <c r="A1185" s="49">
        <v>5150040125</v>
      </c>
      <c r="B1185" s="49" t="s">
        <v>1206</v>
      </c>
      <c r="C1185" s="49">
        <v>1143</v>
      </c>
      <c r="D1185" s="49">
        <v>154</v>
      </c>
      <c r="E1185" s="354" t="s">
        <v>3494</v>
      </c>
      <c r="F1185" s="354" t="s">
        <v>3498</v>
      </c>
      <c r="G1185" s="355" t="s">
        <v>3499</v>
      </c>
      <c r="H1185" s="355" t="s">
        <v>3495</v>
      </c>
      <c r="I1185" s="355" t="s">
        <v>3495</v>
      </c>
      <c r="J1185" s="355" t="s">
        <v>3495</v>
      </c>
      <c r="K1185" s="355" t="s">
        <v>3495</v>
      </c>
      <c r="L1185" s="355" t="s">
        <v>3495</v>
      </c>
      <c r="M1185" s="355" t="s">
        <v>3495</v>
      </c>
      <c r="N1185" s="355" t="s">
        <v>3495</v>
      </c>
      <c r="O1185" s="355" t="s">
        <v>3495</v>
      </c>
      <c r="P1185" s="355" t="s">
        <v>3495</v>
      </c>
      <c r="Q1185" s="355" t="s">
        <v>3496</v>
      </c>
      <c r="R1185" s="355" t="s">
        <v>3496</v>
      </c>
      <c r="S1185" s="355" t="s">
        <v>3496</v>
      </c>
      <c r="T1185" s="266">
        <v>7</v>
      </c>
      <c r="U1185" s="266" t="s">
        <v>3074</v>
      </c>
    </row>
    <row r="1186" spans="1:56" x14ac:dyDescent="0.25">
      <c r="A1186" s="49">
        <v>5150040126</v>
      </c>
      <c r="B1186" s="49" t="s">
        <v>1207</v>
      </c>
      <c r="C1186" s="49">
        <v>1464.2</v>
      </c>
      <c r="D1186" s="49">
        <v>132</v>
      </c>
      <c r="E1186" s="354" t="s">
        <v>3494</v>
      </c>
      <c r="F1186" s="354" t="s">
        <v>3498</v>
      </c>
      <c r="G1186" s="355" t="s">
        <v>3499</v>
      </c>
      <c r="H1186" s="355" t="s">
        <v>3495</v>
      </c>
      <c r="I1186" s="355" t="s">
        <v>3495</v>
      </c>
      <c r="J1186" s="355" t="s">
        <v>3495</v>
      </c>
      <c r="K1186" s="355" t="s">
        <v>3495</v>
      </c>
      <c r="L1186" s="355" t="s">
        <v>3495</v>
      </c>
      <c r="M1186" s="355" t="s">
        <v>3495</v>
      </c>
      <c r="N1186" s="355" t="s">
        <v>3495</v>
      </c>
      <c r="O1186" s="355" t="s">
        <v>3495</v>
      </c>
      <c r="P1186" s="355" t="s">
        <v>3495</v>
      </c>
      <c r="Q1186" s="355" t="s">
        <v>3496</v>
      </c>
      <c r="R1186" s="355" t="s">
        <v>3496</v>
      </c>
      <c r="S1186" s="355" t="s">
        <v>3496</v>
      </c>
      <c r="T1186" s="266">
        <v>10.6</v>
      </c>
      <c r="U1186" s="266" t="s">
        <v>3074</v>
      </c>
    </row>
    <row r="1187" spans="1:56" x14ac:dyDescent="0.25">
      <c r="A1187" s="49">
        <v>5150040127</v>
      </c>
      <c r="B1187" s="49" t="s">
        <v>1208</v>
      </c>
      <c r="C1187" s="49">
        <v>1143</v>
      </c>
      <c r="D1187" s="49">
        <v>154</v>
      </c>
      <c r="E1187" s="354" t="s">
        <v>3494</v>
      </c>
      <c r="F1187" s="354" t="s">
        <v>3498</v>
      </c>
      <c r="G1187" s="355" t="s">
        <v>3499</v>
      </c>
      <c r="H1187" s="355" t="s">
        <v>3495</v>
      </c>
      <c r="I1187" s="355" t="s">
        <v>3495</v>
      </c>
      <c r="J1187" s="355" t="s">
        <v>3495</v>
      </c>
      <c r="K1187" s="355" t="s">
        <v>3495</v>
      </c>
      <c r="L1187" s="355" t="s">
        <v>3495</v>
      </c>
      <c r="M1187" s="355" t="s">
        <v>3495</v>
      </c>
      <c r="N1187" s="355" t="s">
        <v>3495</v>
      </c>
      <c r="O1187" s="355" t="s">
        <v>3495</v>
      </c>
      <c r="P1187" s="355" t="s">
        <v>3495</v>
      </c>
      <c r="Q1187" s="355" t="s">
        <v>3496</v>
      </c>
      <c r="R1187" s="355" t="s">
        <v>3496</v>
      </c>
      <c r="S1187" s="355" t="s">
        <v>3496</v>
      </c>
      <c r="T1187" s="266">
        <v>7</v>
      </c>
      <c r="U1187" s="266" t="s">
        <v>3074</v>
      </c>
    </row>
    <row r="1188" spans="1:56" x14ac:dyDescent="0.25">
      <c r="A1188" s="49">
        <v>5150040128</v>
      </c>
      <c r="B1188" s="49" t="s">
        <v>1209</v>
      </c>
      <c r="C1188" s="49">
        <v>1451</v>
      </c>
      <c r="D1188" s="49">
        <v>132</v>
      </c>
      <c r="E1188" s="354" t="s">
        <v>3494</v>
      </c>
      <c r="F1188" s="354" t="s">
        <v>3498</v>
      </c>
      <c r="G1188" s="355" t="s">
        <v>3499</v>
      </c>
      <c r="H1188" s="355" t="s">
        <v>3495</v>
      </c>
      <c r="I1188" s="355" t="s">
        <v>3495</v>
      </c>
      <c r="J1188" s="355" t="s">
        <v>3495</v>
      </c>
      <c r="K1188" s="355" t="s">
        <v>3495</v>
      </c>
      <c r="L1188" s="355" t="s">
        <v>3495</v>
      </c>
      <c r="M1188" s="355" t="s">
        <v>3495</v>
      </c>
      <c r="N1188" s="355" t="s">
        <v>3495</v>
      </c>
      <c r="O1188" s="355" t="s">
        <v>3495</v>
      </c>
      <c r="P1188" s="355" t="s">
        <v>3495</v>
      </c>
      <c r="Q1188" s="355" t="s">
        <v>3496</v>
      </c>
      <c r="R1188" s="355" t="s">
        <v>3496</v>
      </c>
      <c r="S1188" s="355" t="s">
        <v>3496</v>
      </c>
      <c r="T1188" s="266">
        <v>10.5</v>
      </c>
      <c r="U1188" s="266" t="s">
        <v>3074</v>
      </c>
    </row>
    <row r="1189" spans="1:56" x14ac:dyDescent="0.25">
      <c r="A1189" s="49">
        <v>5150040132</v>
      </c>
      <c r="B1189" s="49" t="s">
        <v>1210</v>
      </c>
      <c r="C1189" s="49">
        <v>1143</v>
      </c>
      <c r="D1189" s="49">
        <v>154</v>
      </c>
      <c r="E1189" s="354" t="s">
        <v>3494</v>
      </c>
      <c r="F1189" s="354" t="s">
        <v>3498</v>
      </c>
      <c r="G1189" s="355" t="s">
        <v>3499</v>
      </c>
      <c r="H1189" s="355" t="s">
        <v>3495</v>
      </c>
      <c r="I1189" s="355" t="s">
        <v>3495</v>
      </c>
      <c r="J1189" s="355" t="s">
        <v>3495</v>
      </c>
      <c r="K1189" s="355" t="s">
        <v>3495</v>
      </c>
      <c r="L1189" s="355" t="s">
        <v>3495</v>
      </c>
      <c r="M1189" s="355" t="s">
        <v>3495</v>
      </c>
      <c r="N1189" s="355" t="s">
        <v>3495</v>
      </c>
      <c r="O1189" s="355" t="s">
        <v>3495</v>
      </c>
      <c r="P1189" s="355" t="s">
        <v>3495</v>
      </c>
      <c r="Q1189" s="355" t="s">
        <v>3496</v>
      </c>
      <c r="R1189" s="355" t="s">
        <v>3496</v>
      </c>
      <c r="S1189" s="355" t="s">
        <v>3496</v>
      </c>
      <c r="T1189" s="266">
        <v>7</v>
      </c>
      <c r="U1189" s="266" t="s">
        <v>3074</v>
      </c>
    </row>
    <row r="1190" spans="1:56" x14ac:dyDescent="0.25">
      <c r="A1190" s="49">
        <v>5150040148</v>
      </c>
      <c r="B1190" s="49" t="s">
        <v>1211</v>
      </c>
      <c r="C1190" s="49">
        <v>1004.4</v>
      </c>
      <c r="D1190" s="49">
        <v>154</v>
      </c>
      <c r="E1190" s="354" t="s">
        <v>3494</v>
      </c>
      <c r="F1190" s="354" t="s">
        <v>3498</v>
      </c>
      <c r="G1190" s="355" t="s">
        <v>3499</v>
      </c>
      <c r="H1190" s="355" t="s">
        <v>3495</v>
      </c>
      <c r="I1190" s="355" t="s">
        <v>3495</v>
      </c>
      <c r="J1190" s="355" t="s">
        <v>3495</v>
      </c>
      <c r="K1190" s="355" t="s">
        <v>3495</v>
      </c>
      <c r="L1190" s="355" t="s">
        <v>3495</v>
      </c>
      <c r="M1190" s="355" t="s">
        <v>3495</v>
      </c>
      <c r="N1190" s="355" t="s">
        <v>3495</v>
      </c>
      <c r="O1190" s="355" t="s">
        <v>3495</v>
      </c>
      <c r="P1190" s="355" t="s">
        <v>3495</v>
      </c>
      <c r="Q1190" s="355" t="s">
        <v>3496</v>
      </c>
      <c r="R1190" s="355" t="s">
        <v>3496</v>
      </c>
      <c r="S1190" s="355" t="s">
        <v>3496</v>
      </c>
      <c r="T1190" s="266">
        <v>6.1</v>
      </c>
      <c r="U1190" s="266" t="s">
        <v>3074</v>
      </c>
    </row>
    <row r="1191" spans="1:56" x14ac:dyDescent="0.25">
      <c r="A1191" s="49">
        <v>5150040149</v>
      </c>
      <c r="B1191" s="49" t="s">
        <v>1212</v>
      </c>
      <c r="C1191" s="49">
        <v>1004.4</v>
      </c>
      <c r="D1191" s="49">
        <v>154</v>
      </c>
      <c r="E1191" s="354" t="s">
        <v>3494</v>
      </c>
      <c r="F1191" s="354" t="s">
        <v>3498</v>
      </c>
      <c r="G1191" s="355" t="s">
        <v>3499</v>
      </c>
      <c r="H1191" s="355" t="s">
        <v>3495</v>
      </c>
      <c r="I1191" s="355" t="s">
        <v>3495</v>
      </c>
      <c r="J1191" s="355" t="s">
        <v>3495</v>
      </c>
      <c r="K1191" s="355" t="s">
        <v>3495</v>
      </c>
      <c r="L1191" s="355" t="s">
        <v>3495</v>
      </c>
      <c r="M1191" s="355" t="s">
        <v>3495</v>
      </c>
      <c r="N1191" s="355" t="s">
        <v>3495</v>
      </c>
      <c r="O1191" s="355" t="s">
        <v>3495</v>
      </c>
      <c r="P1191" s="355" t="s">
        <v>3495</v>
      </c>
      <c r="Q1191" s="355" t="s">
        <v>3496</v>
      </c>
      <c r="R1191" s="355" t="s">
        <v>3496</v>
      </c>
      <c r="S1191" s="355" t="s">
        <v>3496</v>
      </c>
      <c r="T1191" s="266">
        <v>6.1</v>
      </c>
      <c r="U1191" s="266" t="s">
        <v>3074</v>
      </c>
    </row>
    <row r="1192" spans="1:56" x14ac:dyDescent="0.25">
      <c r="A1192" s="49">
        <v>5150041112</v>
      </c>
      <c r="B1192" s="49" t="s">
        <v>1213</v>
      </c>
      <c r="C1192" s="49">
        <v>1004.4</v>
      </c>
      <c r="D1192" s="49">
        <v>154</v>
      </c>
      <c r="E1192" s="354" t="s">
        <v>3494</v>
      </c>
      <c r="F1192" s="354" t="s">
        <v>3498</v>
      </c>
      <c r="G1192" s="355" t="s">
        <v>3499</v>
      </c>
      <c r="H1192" s="355" t="s">
        <v>3495</v>
      </c>
      <c r="I1192" s="355" t="s">
        <v>3495</v>
      </c>
      <c r="J1192" s="355" t="s">
        <v>3495</v>
      </c>
      <c r="K1192" s="355" t="s">
        <v>3495</v>
      </c>
      <c r="L1192" s="355" t="s">
        <v>3495</v>
      </c>
      <c r="M1192" s="355" t="s">
        <v>3495</v>
      </c>
      <c r="N1192" s="355" t="s">
        <v>3495</v>
      </c>
      <c r="O1192" s="355" t="s">
        <v>3495</v>
      </c>
      <c r="P1192" s="355" t="s">
        <v>3495</v>
      </c>
      <c r="Q1192" s="355" t="s">
        <v>3496</v>
      </c>
      <c r="R1192" s="355" t="s">
        <v>3496</v>
      </c>
      <c r="S1192" s="355" t="s">
        <v>3496</v>
      </c>
      <c r="T1192" s="266">
        <v>6.1</v>
      </c>
      <c r="U1192" s="266" t="s">
        <v>3074</v>
      </c>
    </row>
    <row r="1193" spans="1:56" x14ac:dyDescent="0.25">
      <c r="A1193" s="49">
        <v>5150041587</v>
      </c>
      <c r="B1193" s="49" t="s">
        <v>1214</v>
      </c>
      <c r="C1193" s="49">
        <v>1980.2</v>
      </c>
      <c r="D1193" s="49">
        <v>252</v>
      </c>
      <c r="E1193" s="354" t="s">
        <v>3494</v>
      </c>
      <c r="F1193" s="354" t="s">
        <v>3498</v>
      </c>
      <c r="G1193" s="355" t="s">
        <v>3499</v>
      </c>
      <c r="H1193" s="355" t="s">
        <v>3495</v>
      </c>
      <c r="I1193" s="355" t="s">
        <v>3495</v>
      </c>
      <c r="J1193" s="355" t="s">
        <v>3495</v>
      </c>
      <c r="K1193" s="355" t="s">
        <v>3495</v>
      </c>
      <c r="L1193" s="355" t="s">
        <v>3495</v>
      </c>
      <c r="M1193" s="355" t="s">
        <v>3495</v>
      </c>
      <c r="N1193" s="355" t="s">
        <v>3495</v>
      </c>
      <c r="O1193" s="355" t="s">
        <v>3495</v>
      </c>
      <c r="P1193" s="355" t="s">
        <v>3495</v>
      </c>
      <c r="Q1193" s="355" t="s">
        <v>3496</v>
      </c>
      <c r="R1193" s="355" t="s">
        <v>3496</v>
      </c>
      <c r="S1193" s="355" t="s">
        <v>3496</v>
      </c>
      <c r="T1193" s="266">
        <v>7.6</v>
      </c>
      <c r="U1193" s="266" t="s">
        <v>3074</v>
      </c>
    </row>
    <row r="1194" spans="1:56" x14ac:dyDescent="0.25">
      <c r="A1194" s="49">
        <v>5150055224</v>
      </c>
      <c r="B1194" s="49" t="s">
        <v>1215</v>
      </c>
      <c r="C1194" s="49">
        <v>1510</v>
      </c>
      <c r="D1194" s="49">
        <v>200</v>
      </c>
      <c r="E1194" s="354" t="s">
        <v>3083</v>
      </c>
      <c r="F1194" s="354" t="s">
        <v>3498</v>
      </c>
      <c r="G1194" s="355" t="s">
        <v>3499</v>
      </c>
      <c r="H1194" s="355" t="s">
        <v>3495</v>
      </c>
      <c r="I1194" s="355" t="s">
        <v>3495</v>
      </c>
      <c r="J1194" s="355" t="s">
        <v>3495</v>
      </c>
      <c r="K1194" s="355" t="s">
        <v>3495</v>
      </c>
      <c r="L1194" s="355" t="s">
        <v>3495</v>
      </c>
      <c r="M1194" s="355" t="s">
        <v>3495</v>
      </c>
      <c r="N1194" s="355" t="s">
        <v>3495</v>
      </c>
      <c r="O1194" s="355" t="s">
        <v>3495</v>
      </c>
      <c r="P1194" s="355" t="s">
        <v>3495</v>
      </c>
      <c r="Q1194" s="355" t="s">
        <v>3496</v>
      </c>
      <c r="R1194" s="355" t="s">
        <v>3496</v>
      </c>
      <c r="S1194" s="355" t="s">
        <v>3496</v>
      </c>
      <c r="T1194" s="266">
        <v>7.3</v>
      </c>
      <c r="U1194" s="266" t="s">
        <v>3073</v>
      </c>
    </row>
    <row r="1195" spans="1:56" x14ac:dyDescent="0.25">
      <c r="A1195" s="49">
        <v>5150055225</v>
      </c>
      <c r="B1195" s="49" t="s">
        <v>1216</v>
      </c>
      <c r="C1195" s="49">
        <v>1510</v>
      </c>
      <c r="D1195" s="49">
        <v>200</v>
      </c>
      <c r="E1195" s="354" t="s">
        <v>3084</v>
      </c>
      <c r="F1195" s="354" t="s">
        <v>3498</v>
      </c>
      <c r="G1195" s="355" t="s">
        <v>3499</v>
      </c>
      <c r="H1195" s="355" t="s">
        <v>3495</v>
      </c>
      <c r="I1195" s="355" t="s">
        <v>3495</v>
      </c>
      <c r="J1195" s="355" t="s">
        <v>3495</v>
      </c>
      <c r="K1195" s="355" t="s">
        <v>3495</v>
      </c>
      <c r="L1195" s="355" t="s">
        <v>3495</v>
      </c>
      <c r="M1195" s="355" t="s">
        <v>3495</v>
      </c>
      <c r="N1195" s="355" t="s">
        <v>3495</v>
      </c>
      <c r="O1195" s="355" t="s">
        <v>3495</v>
      </c>
      <c r="P1195" s="355" t="s">
        <v>3495</v>
      </c>
      <c r="Q1195" s="355" t="s">
        <v>3496</v>
      </c>
      <c r="R1195" s="355" t="s">
        <v>3496</v>
      </c>
      <c r="S1195" s="355" t="s">
        <v>3496</v>
      </c>
      <c r="T1195" s="266">
        <v>7.3</v>
      </c>
      <c r="U1195" s="266" t="s">
        <v>3073</v>
      </c>
    </row>
    <row r="1196" spans="1:56" s="266" customFormat="1" x14ac:dyDescent="0.25">
      <c r="A1196" s="49">
        <v>5150078275</v>
      </c>
      <c r="B1196" s="49" t="s">
        <v>1217</v>
      </c>
      <c r="C1196" s="49">
        <v>2381.8000000000002</v>
      </c>
      <c r="D1196" s="49">
        <v>128</v>
      </c>
      <c r="E1196" s="354" t="s">
        <v>3494</v>
      </c>
      <c r="F1196" s="354" t="s">
        <v>3498</v>
      </c>
      <c r="G1196" s="355" t="s">
        <v>3499</v>
      </c>
      <c r="H1196" s="355" t="s">
        <v>3495</v>
      </c>
      <c r="I1196" s="355" t="s">
        <v>3495</v>
      </c>
      <c r="J1196" s="355" t="s">
        <v>3495</v>
      </c>
      <c r="K1196" s="355" t="s">
        <v>3495</v>
      </c>
      <c r="L1196" s="355" t="s">
        <v>3495</v>
      </c>
      <c r="M1196" s="355" t="s">
        <v>3495</v>
      </c>
      <c r="N1196" s="355" t="s">
        <v>3495</v>
      </c>
      <c r="O1196" s="355" t="s">
        <v>3495</v>
      </c>
      <c r="P1196" s="355" t="s">
        <v>3495</v>
      </c>
      <c r="Q1196" s="355" t="s">
        <v>3496</v>
      </c>
      <c r="R1196" s="355" t="s">
        <v>3496</v>
      </c>
      <c r="S1196" s="355" t="s">
        <v>3496</v>
      </c>
      <c r="T1196" s="266">
        <v>18.100000000000001</v>
      </c>
      <c r="U1196" s="266" t="s">
        <v>3131</v>
      </c>
      <c r="V1196"/>
      <c r="W1196"/>
      <c r="X1196"/>
      <c r="Y1196"/>
      <c r="Z1196" s="555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</row>
    <row r="1197" spans="1:56" s="266" customFormat="1" x14ac:dyDescent="0.25">
      <c r="A1197" s="49">
        <v>5150078276</v>
      </c>
      <c r="B1197" s="49" t="s">
        <v>1218</v>
      </c>
      <c r="C1197" s="49">
        <v>2381.8000000000002</v>
      </c>
      <c r="D1197" s="49">
        <v>128</v>
      </c>
      <c r="E1197" s="354" t="s">
        <v>3494</v>
      </c>
      <c r="F1197" s="354" t="s">
        <v>3498</v>
      </c>
      <c r="G1197" s="355" t="s">
        <v>3499</v>
      </c>
      <c r="H1197" s="355" t="s">
        <v>3495</v>
      </c>
      <c r="I1197" s="355" t="s">
        <v>3495</v>
      </c>
      <c r="J1197" s="355" t="s">
        <v>3495</v>
      </c>
      <c r="K1197" s="355" t="s">
        <v>3495</v>
      </c>
      <c r="L1197" s="355" t="s">
        <v>3495</v>
      </c>
      <c r="M1197" s="355" t="s">
        <v>3495</v>
      </c>
      <c r="N1197" s="355" t="s">
        <v>3495</v>
      </c>
      <c r="O1197" s="355" t="s">
        <v>3495</v>
      </c>
      <c r="P1197" s="355" t="s">
        <v>3495</v>
      </c>
      <c r="Q1197" s="355" t="s">
        <v>3496</v>
      </c>
      <c r="R1197" s="355" t="s">
        <v>3496</v>
      </c>
      <c r="S1197" s="355" t="s">
        <v>3496</v>
      </c>
      <c r="T1197" s="266">
        <v>18.100000000000001</v>
      </c>
      <c r="U1197" s="266" t="s">
        <v>3131</v>
      </c>
      <c r="V1197"/>
      <c r="W1197"/>
      <c r="X1197"/>
      <c r="Y1197"/>
      <c r="Z1197" s="555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</row>
    <row r="1198" spans="1:56" x14ac:dyDescent="0.25">
      <c r="A1198" s="49">
        <v>5150078353</v>
      </c>
      <c r="B1198" s="49" t="s">
        <v>2993</v>
      </c>
      <c r="C1198" s="49">
        <v>2273</v>
      </c>
      <c r="D1198" s="49">
        <v>320</v>
      </c>
      <c r="E1198" s="354" t="s">
        <v>3494</v>
      </c>
      <c r="F1198" s="354" t="s">
        <v>3498</v>
      </c>
      <c r="G1198" s="355" t="s">
        <v>3499</v>
      </c>
      <c r="H1198" s="355" t="s">
        <v>3495</v>
      </c>
      <c r="I1198" s="355" t="s">
        <v>3495</v>
      </c>
      <c r="J1198" s="355" t="s">
        <v>3495</v>
      </c>
      <c r="K1198" s="355" t="s">
        <v>3495</v>
      </c>
      <c r="L1198" s="355" t="s">
        <v>3495</v>
      </c>
      <c r="M1198" s="355" t="s">
        <v>3495</v>
      </c>
      <c r="N1198" s="355" t="s">
        <v>3495</v>
      </c>
      <c r="O1198" s="355" t="s">
        <v>3495</v>
      </c>
      <c r="P1198" s="355" t="s">
        <v>3495</v>
      </c>
      <c r="Q1198" s="355" t="s">
        <v>3496</v>
      </c>
      <c r="R1198" s="355" t="s">
        <v>3496</v>
      </c>
      <c r="S1198" s="355" t="s">
        <v>3496</v>
      </c>
      <c r="T1198" s="266">
        <v>6.9</v>
      </c>
      <c r="U1198" s="266" t="s">
        <v>3074</v>
      </c>
    </row>
    <row r="1199" spans="1:56" s="266" customFormat="1" x14ac:dyDescent="0.25">
      <c r="A1199" s="49">
        <v>5150078357</v>
      </c>
      <c r="B1199" s="49" t="s">
        <v>3522</v>
      </c>
      <c r="C1199" s="49">
        <v>2273</v>
      </c>
      <c r="D1199" s="49">
        <v>320</v>
      </c>
      <c r="E1199" s="354" t="s">
        <v>3494</v>
      </c>
      <c r="F1199" s="354" t="s">
        <v>3498</v>
      </c>
      <c r="G1199" s="355" t="s">
        <v>3499</v>
      </c>
      <c r="H1199" s="355" t="s">
        <v>3495</v>
      </c>
      <c r="I1199" s="355" t="s">
        <v>3495</v>
      </c>
      <c r="J1199" s="355" t="s">
        <v>3495</v>
      </c>
      <c r="K1199" s="355" t="s">
        <v>3495</v>
      </c>
      <c r="L1199" s="355" t="s">
        <v>3495</v>
      </c>
      <c r="M1199" s="355" t="s">
        <v>3495</v>
      </c>
      <c r="N1199" s="355" t="s">
        <v>3495</v>
      </c>
      <c r="O1199" s="355" t="s">
        <v>3495</v>
      </c>
      <c r="P1199" s="355" t="s">
        <v>3495</v>
      </c>
      <c r="Q1199" s="355" t="s">
        <v>3496</v>
      </c>
      <c r="R1199" s="355" t="s">
        <v>3496</v>
      </c>
      <c r="S1199" s="355" t="s">
        <v>3496</v>
      </c>
      <c r="T1199" s="266">
        <v>6.9</v>
      </c>
      <c r="U1199" s="266" t="s">
        <v>3074</v>
      </c>
      <c r="Z1199" s="555"/>
    </row>
    <row r="1200" spans="1:56" s="266" customFormat="1" x14ac:dyDescent="0.25">
      <c r="A1200" s="49">
        <v>5150078356</v>
      </c>
      <c r="B1200" s="49" t="s">
        <v>3571</v>
      </c>
      <c r="C1200" s="49">
        <v>2273</v>
      </c>
      <c r="D1200" s="49">
        <v>320</v>
      </c>
      <c r="E1200" s="354" t="s">
        <v>3494</v>
      </c>
      <c r="F1200" s="354" t="s">
        <v>3498</v>
      </c>
      <c r="G1200" s="355" t="s">
        <v>3499</v>
      </c>
      <c r="H1200" s="355" t="s">
        <v>3495</v>
      </c>
      <c r="I1200" s="355" t="s">
        <v>3495</v>
      </c>
      <c r="J1200" s="355" t="s">
        <v>3495</v>
      </c>
      <c r="K1200" s="355" t="s">
        <v>3495</v>
      </c>
      <c r="L1200" s="355"/>
      <c r="M1200" s="355"/>
      <c r="N1200" s="355"/>
      <c r="O1200" s="355"/>
      <c r="P1200" s="355"/>
      <c r="Q1200" s="355"/>
      <c r="R1200" s="355"/>
      <c r="S1200" s="355"/>
      <c r="T1200" s="266">
        <v>6.9</v>
      </c>
      <c r="U1200" s="266" t="s">
        <v>3074</v>
      </c>
      <c r="Z1200" s="555"/>
    </row>
    <row r="1201" spans="1:27" x14ac:dyDescent="0.25">
      <c r="A1201" s="49">
        <v>5150078354</v>
      </c>
      <c r="B1201" s="49" t="s">
        <v>2994</v>
      </c>
      <c r="C1201" s="49">
        <v>2273</v>
      </c>
      <c r="D1201" s="49">
        <v>320</v>
      </c>
      <c r="E1201" s="354" t="s">
        <v>3494</v>
      </c>
      <c r="F1201" s="354" t="s">
        <v>3498</v>
      </c>
      <c r="G1201" s="355" t="s">
        <v>3499</v>
      </c>
      <c r="H1201" s="355" t="s">
        <v>3495</v>
      </c>
      <c r="I1201" s="355" t="s">
        <v>3495</v>
      </c>
      <c r="J1201" s="355" t="s">
        <v>3495</v>
      </c>
      <c r="K1201" s="355" t="s">
        <v>3495</v>
      </c>
      <c r="L1201" s="355" t="s">
        <v>3495</v>
      </c>
      <c r="M1201" s="355" t="s">
        <v>3495</v>
      </c>
      <c r="N1201" s="355" t="s">
        <v>3495</v>
      </c>
      <c r="O1201" s="355" t="s">
        <v>3495</v>
      </c>
      <c r="P1201" s="355" t="s">
        <v>3495</v>
      </c>
      <c r="Q1201" s="355" t="s">
        <v>3496</v>
      </c>
      <c r="R1201" s="355" t="s">
        <v>3496</v>
      </c>
      <c r="S1201" s="355" t="s">
        <v>3496</v>
      </c>
      <c r="T1201" s="266">
        <v>6.9</v>
      </c>
      <c r="U1201" s="266" t="s">
        <v>3074</v>
      </c>
    </row>
    <row r="1202" spans="1:27" x14ac:dyDescent="0.25">
      <c r="A1202" s="49">
        <v>5150080075</v>
      </c>
      <c r="B1202" s="49" t="s">
        <v>1220</v>
      </c>
      <c r="C1202" s="49">
        <v>0</v>
      </c>
      <c r="D1202" s="49">
        <v>0</v>
      </c>
      <c r="E1202" s="354" t="s">
        <v>3494</v>
      </c>
      <c r="F1202" s="354" t="s">
        <v>3498</v>
      </c>
      <c r="G1202" s="355" t="s">
        <v>3499</v>
      </c>
      <c r="H1202" s="355" t="s">
        <v>3495</v>
      </c>
      <c r="I1202" s="355" t="s">
        <v>3495</v>
      </c>
      <c r="J1202" s="355" t="s">
        <v>3495</v>
      </c>
      <c r="K1202" s="355" t="s">
        <v>3495</v>
      </c>
      <c r="L1202" s="355" t="s">
        <v>3495</v>
      </c>
      <c r="M1202" s="355" t="s">
        <v>3495</v>
      </c>
      <c r="N1202" s="355" t="s">
        <v>3495</v>
      </c>
      <c r="O1202" s="355" t="s">
        <v>3495</v>
      </c>
      <c r="P1202" s="355" t="s">
        <v>3495</v>
      </c>
      <c r="Q1202" s="355" t="s">
        <v>3496</v>
      </c>
      <c r="R1202" s="355" t="s">
        <v>3496</v>
      </c>
      <c r="S1202" s="355" t="s">
        <v>3496</v>
      </c>
      <c r="T1202" s="266">
        <v>0</v>
      </c>
      <c r="U1202" s="266" t="s">
        <v>3497</v>
      </c>
    </row>
    <row r="1203" spans="1:27" x14ac:dyDescent="0.25">
      <c r="A1203" s="49">
        <v>5150080079</v>
      </c>
      <c r="B1203" s="49" t="s">
        <v>1221</v>
      </c>
      <c r="C1203" s="49">
        <v>0</v>
      </c>
      <c r="D1203" s="49">
        <v>0</v>
      </c>
      <c r="E1203" s="354" t="s">
        <v>3494</v>
      </c>
      <c r="F1203" s="354" t="s">
        <v>3498</v>
      </c>
      <c r="G1203" s="355" t="s">
        <v>3499</v>
      </c>
      <c r="H1203" s="355" t="s">
        <v>3495</v>
      </c>
      <c r="I1203" s="355" t="s">
        <v>3495</v>
      </c>
      <c r="J1203" s="355" t="s">
        <v>3495</v>
      </c>
      <c r="K1203" s="355" t="s">
        <v>3495</v>
      </c>
      <c r="L1203" s="355" t="s">
        <v>3495</v>
      </c>
      <c r="M1203" s="355" t="s">
        <v>3495</v>
      </c>
      <c r="N1203" s="355" t="s">
        <v>3495</v>
      </c>
      <c r="O1203" s="355" t="s">
        <v>3495</v>
      </c>
      <c r="P1203" s="355" t="s">
        <v>3495</v>
      </c>
      <c r="Q1203" s="355" t="s">
        <v>3496</v>
      </c>
      <c r="R1203" s="355" t="s">
        <v>3496</v>
      </c>
      <c r="S1203" s="355" t="s">
        <v>3496</v>
      </c>
      <c r="T1203" s="266">
        <v>0</v>
      </c>
      <c r="U1203" s="266" t="s">
        <v>3497</v>
      </c>
    </row>
    <row r="1204" spans="1:27" x14ac:dyDescent="0.25">
      <c r="A1204" s="49">
        <v>5150082020</v>
      </c>
      <c r="B1204" s="49" t="s">
        <v>1222</v>
      </c>
      <c r="C1204" s="49">
        <v>0</v>
      </c>
      <c r="D1204" s="49">
        <v>0</v>
      </c>
      <c r="E1204" s="354" t="s">
        <v>3494</v>
      </c>
      <c r="F1204" s="354" t="s">
        <v>3498</v>
      </c>
      <c r="G1204" s="355" t="s">
        <v>3499</v>
      </c>
      <c r="H1204" s="355" t="s">
        <v>3495</v>
      </c>
      <c r="I1204" s="355" t="s">
        <v>3495</v>
      </c>
      <c r="J1204" s="355" t="s">
        <v>3495</v>
      </c>
      <c r="K1204" s="355" t="s">
        <v>3495</v>
      </c>
      <c r="L1204" s="355" t="s">
        <v>3495</v>
      </c>
      <c r="M1204" s="355" t="s">
        <v>3495</v>
      </c>
      <c r="N1204" s="355" t="s">
        <v>3495</v>
      </c>
      <c r="O1204" s="355" t="s">
        <v>3495</v>
      </c>
      <c r="P1204" s="355" t="s">
        <v>3495</v>
      </c>
      <c r="Q1204" s="355" t="s">
        <v>3496</v>
      </c>
      <c r="R1204" s="355" t="s">
        <v>3496</v>
      </c>
      <c r="S1204" s="355" t="s">
        <v>3496</v>
      </c>
      <c r="T1204" s="266">
        <v>0</v>
      </c>
      <c r="U1204" s="266" t="s">
        <v>3497</v>
      </c>
    </row>
    <row r="1205" spans="1:27" x14ac:dyDescent="0.25">
      <c r="A1205" s="49">
        <v>51501</v>
      </c>
      <c r="B1205" s="49" t="s">
        <v>1223</v>
      </c>
      <c r="C1205" s="49">
        <v>0</v>
      </c>
      <c r="D1205" s="49">
        <v>0</v>
      </c>
      <c r="E1205" s="354" t="s">
        <v>3494</v>
      </c>
      <c r="F1205" s="354" t="s">
        <v>3498</v>
      </c>
      <c r="G1205" s="355" t="s">
        <v>3499</v>
      </c>
      <c r="H1205" s="355" t="s">
        <v>3495</v>
      </c>
      <c r="I1205" s="355" t="s">
        <v>3495</v>
      </c>
      <c r="J1205" s="355" t="s">
        <v>3495</v>
      </c>
      <c r="K1205" s="355" t="s">
        <v>3495</v>
      </c>
      <c r="L1205" s="355" t="s">
        <v>3495</v>
      </c>
      <c r="M1205" s="355" t="s">
        <v>3495</v>
      </c>
      <c r="N1205" s="355" t="s">
        <v>3495</v>
      </c>
      <c r="O1205" s="355" t="s">
        <v>3495</v>
      </c>
      <c r="P1205" s="355" t="s">
        <v>3495</v>
      </c>
      <c r="Q1205" s="355" t="s">
        <v>3496</v>
      </c>
      <c r="R1205" s="355" t="s">
        <v>3496</v>
      </c>
      <c r="S1205" s="355" t="s">
        <v>3496</v>
      </c>
      <c r="T1205" s="266">
        <v>0</v>
      </c>
      <c r="U1205" s="266" t="s">
        <v>3497</v>
      </c>
    </row>
    <row r="1206" spans="1:27" x14ac:dyDescent="0.25">
      <c r="A1206" s="49">
        <v>51509</v>
      </c>
      <c r="B1206" s="49" t="s">
        <v>1224</v>
      </c>
      <c r="C1206" s="49">
        <v>0</v>
      </c>
      <c r="D1206" s="49">
        <v>0</v>
      </c>
      <c r="E1206" s="354" t="s">
        <v>3494</v>
      </c>
      <c r="F1206" s="354" t="s">
        <v>3498</v>
      </c>
      <c r="G1206" s="355" t="s">
        <v>3499</v>
      </c>
      <c r="H1206" s="355" t="s">
        <v>3495</v>
      </c>
      <c r="I1206" s="355" t="s">
        <v>3495</v>
      </c>
      <c r="J1206" s="355" t="s">
        <v>3495</v>
      </c>
      <c r="K1206" s="355" t="s">
        <v>3495</v>
      </c>
      <c r="L1206" s="355" t="s">
        <v>3495</v>
      </c>
      <c r="M1206" s="355" t="s">
        <v>3495</v>
      </c>
      <c r="N1206" s="355" t="s">
        <v>3495</v>
      </c>
      <c r="O1206" s="355" t="s">
        <v>3495</v>
      </c>
      <c r="P1206" s="355" t="s">
        <v>3495</v>
      </c>
      <c r="Q1206" s="355" t="s">
        <v>3496</v>
      </c>
      <c r="R1206" s="355" t="s">
        <v>3496</v>
      </c>
      <c r="S1206" s="355" t="s">
        <v>3496</v>
      </c>
      <c r="T1206" s="266">
        <v>0</v>
      </c>
      <c r="U1206" s="266" t="s">
        <v>3497</v>
      </c>
    </row>
    <row r="1207" spans="1:27" x14ac:dyDescent="0.25">
      <c r="A1207" s="49">
        <v>51523</v>
      </c>
      <c r="B1207" s="49" t="s">
        <v>1225</v>
      </c>
      <c r="C1207" s="49">
        <v>0</v>
      </c>
      <c r="D1207" s="49">
        <v>0</v>
      </c>
      <c r="E1207" s="354" t="s">
        <v>3494</v>
      </c>
      <c r="F1207" s="354" t="s">
        <v>3498</v>
      </c>
      <c r="G1207" s="355" t="s">
        <v>3499</v>
      </c>
      <c r="H1207" s="355" t="s">
        <v>3495</v>
      </c>
      <c r="I1207" s="355" t="s">
        <v>3495</v>
      </c>
      <c r="J1207" s="355" t="s">
        <v>3495</v>
      </c>
      <c r="K1207" s="355" t="s">
        <v>3495</v>
      </c>
      <c r="L1207" s="355" t="s">
        <v>3495</v>
      </c>
      <c r="M1207" s="355" t="s">
        <v>3495</v>
      </c>
      <c r="N1207" s="355" t="s">
        <v>3495</v>
      </c>
      <c r="O1207" s="355" t="s">
        <v>3495</v>
      </c>
      <c r="P1207" s="355" t="s">
        <v>3495</v>
      </c>
      <c r="Q1207" s="355" t="s">
        <v>3496</v>
      </c>
      <c r="R1207" s="355" t="s">
        <v>3496</v>
      </c>
      <c r="S1207" s="355" t="s">
        <v>3496</v>
      </c>
      <c r="T1207" s="266">
        <v>0</v>
      </c>
      <c r="U1207" s="266" t="s">
        <v>3497</v>
      </c>
      <c r="X1207" t="s">
        <v>7188</v>
      </c>
      <c r="Z1207" s="555" t="s">
        <v>7282</v>
      </c>
      <c r="AA1207" s="672" t="s">
        <v>7155</v>
      </c>
    </row>
    <row r="1208" spans="1:27" x14ac:dyDescent="0.25">
      <c r="A1208" s="49">
        <v>51526</v>
      </c>
      <c r="B1208" s="49" t="s">
        <v>1226</v>
      </c>
      <c r="C1208" s="49">
        <v>0</v>
      </c>
      <c r="D1208" s="49">
        <v>0</v>
      </c>
      <c r="E1208" s="354" t="s">
        <v>3494</v>
      </c>
      <c r="F1208" s="354" t="s">
        <v>3498</v>
      </c>
      <c r="G1208" s="355" t="s">
        <v>3499</v>
      </c>
      <c r="H1208" s="355" t="s">
        <v>3495</v>
      </c>
      <c r="I1208" s="355" t="s">
        <v>3495</v>
      </c>
      <c r="J1208" s="355" t="s">
        <v>3495</v>
      </c>
      <c r="K1208" s="355" t="s">
        <v>3495</v>
      </c>
      <c r="L1208" s="355" t="s">
        <v>3495</v>
      </c>
      <c r="M1208" s="355" t="s">
        <v>3495</v>
      </c>
      <c r="N1208" s="355" t="s">
        <v>3495</v>
      </c>
      <c r="O1208" s="355" t="s">
        <v>3495</v>
      </c>
      <c r="P1208" s="355" t="s">
        <v>3495</v>
      </c>
      <c r="Q1208" s="355" t="s">
        <v>3496</v>
      </c>
      <c r="R1208" s="355" t="s">
        <v>3496</v>
      </c>
      <c r="S1208" s="355" t="s">
        <v>3496</v>
      </c>
      <c r="T1208" s="266">
        <v>0</v>
      </c>
      <c r="U1208" s="266" t="s">
        <v>3497</v>
      </c>
      <c r="Z1208" s="555" t="s">
        <v>7287</v>
      </c>
      <c r="AA1208" s="672" t="s">
        <v>7155</v>
      </c>
    </row>
    <row r="1209" spans="1:27" x14ac:dyDescent="0.25">
      <c r="A1209" s="49">
        <v>51555</v>
      </c>
      <c r="B1209" s="49" t="s">
        <v>1227</v>
      </c>
      <c r="C1209" s="49">
        <v>0</v>
      </c>
      <c r="D1209" s="49">
        <v>0</v>
      </c>
      <c r="E1209" s="354" t="s">
        <v>3494</v>
      </c>
      <c r="F1209" s="354" t="s">
        <v>3498</v>
      </c>
      <c r="G1209" s="355" t="s">
        <v>3499</v>
      </c>
      <c r="H1209" s="355" t="s">
        <v>3495</v>
      </c>
      <c r="I1209" s="355" t="s">
        <v>3495</v>
      </c>
      <c r="J1209" s="355" t="s">
        <v>3495</v>
      </c>
      <c r="K1209" s="355" t="s">
        <v>3495</v>
      </c>
      <c r="L1209" s="355" t="s">
        <v>3495</v>
      </c>
      <c r="M1209" s="355" t="s">
        <v>3495</v>
      </c>
      <c r="N1209" s="355" t="s">
        <v>3495</v>
      </c>
      <c r="O1209" s="355" t="s">
        <v>3495</v>
      </c>
      <c r="P1209" s="355" t="s">
        <v>3495</v>
      </c>
      <c r="Q1209" s="355" t="s">
        <v>3496</v>
      </c>
      <c r="R1209" s="355" t="s">
        <v>3496</v>
      </c>
      <c r="S1209" s="355" t="s">
        <v>3496</v>
      </c>
      <c r="T1209" s="266">
        <v>0</v>
      </c>
      <c r="U1209" s="266" t="s">
        <v>3497</v>
      </c>
    </row>
    <row r="1210" spans="1:27" x14ac:dyDescent="0.25">
      <c r="A1210" s="49">
        <v>51556</v>
      </c>
      <c r="B1210" s="49" t="s">
        <v>1228</v>
      </c>
      <c r="C1210" s="49">
        <v>0</v>
      </c>
      <c r="D1210" s="49">
        <v>0</v>
      </c>
      <c r="E1210" s="354" t="s">
        <v>3494</v>
      </c>
      <c r="F1210" s="354" t="s">
        <v>3498</v>
      </c>
      <c r="G1210" s="355" t="s">
        <v>3499</v>
      </c>
      <c r="H1210" s="355" t="s">
        <v>3495</v>
      </c>
      <c r="I1210" s="355" t="s">
        <v>3495</v>
      </c>
      <c r="J1210" s="355" t="s">
        <v>3495</v>
      </c>
      <c r="K1210" s="355" t="s">
        <v>3495</v>
      </c>
      <c r="L1210" s="355" t="s">
        <v>3495</v>
      </c>
      <c r="M1210" s="355" t="s">
        <v>3495</v>
      </c>
      <c r="N1210" s="355" t="s">
        <v>3495</v>
      </c>
      <c r="O1210" s="355" t="s">
        <v>3495</v>
      </c>
      <c r="P1210" s="355" t="s">
        <v>3495</v>
      </c>
      <c r="Q1210" s="355" t="s">
        <v>3496</v>
      </c>
      <c r="R1210" s="355" t="s">
        <v>3496</v>
      </c>
      <c r="S1210" s="355" t="s">
        <v>3496</v>
      </c>
      <c r="T1210" s="266">
        <v>0</v>
      </c>
      <c r="U1210" s="266" t="s">
        <v>3497</v>
      </c>
    </row>
    <row r="1211" spans="1:27" x14ac:dyDescent="0.25">
      <c r="A1211" s="49">
        <v>51559</v>
      </c>
      <c r="B1211" s="49" t="s">
        <v>1229</v>
      </c>
      <c r="C1211" s="49">
        <v>0</v>
      </c>
      <c r="D1211" s="49">
        <v>0</v>
      </c>
      <c r="E1211" s="354" t="s">
        <v>3494</v>
      </c>
      <c r="F1211" s="354" t="s">
        <v>3498</v>
      </c>
      <c r="G1211" s="355" t="s">
        <v>3499</v>
      </c>
      <c r="H1211" s="355" t="s">
        <v>3495</v>
      </c>
      <c r="I1211" s="355" t="s">
        <v>3495</v>
      </c>
      <c r="J1211" s="355" t="s">
        <v>3495</v>
      </c>
      <c r="K1211" s="355" t="s">
        <v>3495</v>
      </c>
      <c r="L1211" s="355" t="s">
        <v>3495</v>
      </c>
      <c r="M1211" s="355" t="s">
        <v>3495</v>
      </c>
      <c r="N1211" s="355" t="s">
        <v>3495</v>
      </c>
      <c r="O1211" s="355" t="s">
        <v>3495</v>
      </c>
      <c r="P1211" s="355" t="s">
        <v>3495</v>
      </c>
      <c r="Q1211" s="355" t="s">
        <v>3496</v>
      </c>
      <c r="R1211" s="355" t="s">
        <v>3496</v>
      </c>
      <c r="S1211" s="355" t="s">
        <v>3496</v>
      </c>
      <c r="T1211" s="266">
        <v>0</v>
      </c>
      <c r="U1211" s="266" t="s">
        <v>3497</v>
      </c>
    </row>
    <row r="1212" spans="1:27" x14ac:dyDescent="0.25">
      <c r="A1212" s="49">
        <v>51567</v>
      </c>
      <c r="B1212" s="49" t="s">
        <v>1230</v>
      </c>
      <c r="C1212" s="49">
        <v>0</v>
      </c>
      <c r="D1212" s="49">
        <v>0</v>
      </c>
      <c r="E1212" s="354" t="s">
        <v>3494</v>
      </c>
      <c r="F1212" s="354" t="s">
        <v>3498</v>
      </c>
      <c r="G1212" s="355" t="s">
        <v>3499</v>
      </c>
      <c r="H1212" s="355" t="s">
        <v>3495</v>
      </c>
      <c r="I1212" s="355" t="s">
        <v>3495</v>
      </c>
      <c r="J1212" s="355" t="s">
        <v>3495</v>
      </c>
      <c r="K1212" s="355" t="s">
        <v>3495</v>
      </c>
      <c r="L1212" s="355" t="s">
        <v>3495</v>
      </c>
      <c r="M1212" s="355" t="s">
        <v>3495</v>
      </c>
      <c r="N1212" s="355" t="s">
        <v>3495</v>
      </c>
      <c r="O1212" s="355" t="s">
        <v>3495</v>
      </c>
      <c r="P1212" s="355" t="s">
        <v>3495</v>
      </c>
      <c r="Q1212" s="355" t="s">
        <v>3496</v>
      </c>
      <c r="R1212" s="355" t="s">
        <v>3496</v>
      </c>
      <c r="S1212" s="355" t="s">
        <v>3496</v>
      </c>
      <c r="T1212" s="266">
        <v>0</v>
      </c>
      <c r="U1212" s="266" t="s">
        <v>3497</v>
      </c>
    </row>
    <row r="1213" spans="1:27" x14ac:dyDescent="0.25">
      <c r="A1213" s="49">
        <v>51581</v>
      </c>
      <c r="B1213" s="49" t="s">
        <v>1231</v>
      </c>
      <c r="C1213" s="49">
        <v>0</v>
      </c>
      <c r="D1213" s="49">
        <v>0</v>
      </c>
      <c r="E1213" s="354" t="s">
        <v>3494</v>
      </c>
      <c r="F1213" s="354" t="s">
        <v>3498</v>
      </c>
      <c r="G1213" s="355" t="s">
        <v>3499</v>
      </c>
      <c r="H1213" s="355" t="s">
        <v>3495</v>
      </c>
      <c r="I1213" s="355" t="s">
        <v>3495</v>
      </c>
      <c r="J1213" s="355" t="s">
        <v>3495</v>
      </c>
      <c r="K1213" s="355" t="s">
        <v>3495</v>
      </c>
      <c r="L1213" s="355" t="s">
        <v>3495</v>
      </c>
      <c r="M1213" s="355" t="s">
        <v>3495</v>
      </c>
      <c r="N1213" s="355" t="s">
        <v>3495</v>
      </c>
      <c r="O1213" s="355" t="s">
        <v>3495</v>
      </c>
      <c r="P1213" s="355" t="s">
        <v>3495</v>
      </c>
      <c r="Q1213" s="355" t="s">
        <v>3496</v>
      </c>
      <c r="R1213" s="355" t="s">
        <v>3496</v>
      </c>
      <c r="S1213" s="355" t="s">
        <v>3496</v>
      </c>
      <c r="T1213" s="266">
        <v>0</v>
      </c>
      <c r="U1213" s="266" t="s">
        <v>3497</v>
      </c>
    </row>
    <row r="1214" spans="1:27" x14ac:dyDescent="0.25">
      <c r="A1214" s="49">
        <v>51583</v>
      </c>
      <c r="B1214" s="49" t="s">
        <v>1232</v>
      </c>
      <c r="C1214" s="49">
        <v>0</v>
      </c>
      <c r="D1214" s="49">
        <v>0</v>
      </c>
      <c r="E1214" s="354" t="s">
        <v>3494</v>
      </c>
      <c r="F1214" s="354" t="s">
        <v>3498</v>
      </c>
      <c r="G1214" s="355" t="s">
        <v>3499</v>
      </c>
      <c r="H1214" s="355" t="s">
        <v>3495</v>
      </c>
      <c r="I1214" s="355" t="s">
        <v>3495</v>
      </c>
      <c r="J1214" s="355" t="s">
        <v>3495</v>
      </c>
      <c r="K1214" s="355" t="s">
        <v>3495</v>
      </c>
      <c r="L1214" s="355" t="s">
        <v>3495</v>
      </c>
      <c r="M1214" s="355" t="s">
        <v>3495</v>
      </c>
      <c r="N1214" s="355" t="s">
        <v>3495</v>
      </c>
      <c r="O1214" s="355" t="s">
        <v>3495</v>
      </c>
      <c r="P1214" s="355" t="s">
        <v>3495</v>
      </c>
      <c r="Q1214" s="355" t="s">
        <v>3496</v>
      </c>
      <c r="R1214" s="355" t="s">
        <v>3496</v>
      </c>
      <c r="S1214" s="355" t="s">
        <v>3496</v>
      </c>
      <c r="T1214" s="266">
        <v>0</v>
      </c>
      <c r="U1214" s="266" t="s">
        <v>3497</v>
      </c>
    </row>
    <row r="1215" spans="1:27" x14ac:dyDescent="0.25">
      <c r="A1215" s="49">
        <v>51586</v>
      </c>
      <c r="B1215" s="49" t="s">
        <v>1233</v>
      </c>
      <c r="C1215" s="49">
        <v>0</v>
      </c>
      <c r="D1215" s="49">
        <v>0</v>
      </c>
      <c r="E1215" s="354" t="s">
        <v>3494</v>
      </c>
      <c r="F1215" s="354" t="s">
        <v>3498</v>
      </c>
      <c r="G1215" s="355" t="s">
        <v>3499</v>
      </c>
      <c r="H1215" s="355" t="s">
        <v>3495</v>
      </c>
      <c r="I1215" s="355" t="s">
        <v>3495</v>
      </c>
      <c r="J1215" s="355" t="s">
        <v>3495</v>
      </c>
      <c r="K1215" s="355" t="s">
        <v>3495</v>
      </c>
      <c r="L1215" s="355" t="s">
        <v>3495</v>
      </c>
      <c r="M1215" s="355" t="s">
        <v>3495</v>
      </c>
      <c r="N1215" s="355" t="s">
        <v>3495</v>
      </c>
      <c r="O1215" s="355" t="s">
        <v>3495</v>
      </c>
      <c r="P1215" s="355" t="s">
        <v>3495</v>
      </c>
      <c r="Q1215" s="355" t="s">
        <v>3496</v>
      </c>
      <c r="R1215" s="355" t="s">
        <v>3496</v>
      </c>
      <c r="S1215" s="355" t="s">
        <v>3496</v>
      </c>
      <c r="T1215" s="266">
        <v>0</v>
      </c>
      <c r="U1215" s="266" t="s">
        <v>3497</v>
      </c>
    </row>
    <row r="1216" spans="1:27" x14ac:dyDescent="0.25">
      <c r="A1216" s="49">
        <v>51587</v>
      </c>
      <c r="B1216" s="49" t="s">
        <v>1234</v>
      </c>
      <c r="C1216" s="49">
        <v>0</v>
      </c>
      <c r="D1216" s="49">
        <v>0</v>
      </c>
      <c r="E1216" s="354" t="s">
        <v>3494</v>
      </c>
      <c r="F1216" s="354" t="s">
        <v>3498</v>
      </c>
      <c r="G1216" s="355" t="s">
        <v>3499</v>
      </c>
      <c r="H1216" s="355" t="s">
        <v>3495</v>
      </c>
      <c r="I1216" s="355" t="s">
        <v>3495</v>
      </c>
      <c r="J1216" s="355" t="s">
        <v>3495</v>
      </c>
      <c r="K1216" s="355" t="s">
        <v>3495</v>
      </c>
      <c r="L1216" s="355" t="s">
        <v>3495</v>
      </c>
      <c r="M1216" s="355" t="s">
        <v>3495</v>
      </c>
      <c r="N1216" s="355" t="s">
        <v>3495</v>
      </c>
      <c r="O1216" s="355" t="s">
        <v>3495</v>
      </c>
      <c r="P1216" s="355" t="s">
        <v>3495</v>
      </c>
      <c r="Q1216" s="355" t="s">
        <v>3496</v>
      </c>
      <c r="R1216" s="355" t="s">
        <v>3496</v>
      </c>
      <c r="S1216" s="355" t="s">
        <v>3496</v>
      </c>
      <c r="T1216" s="266">
        <v>0</v>
      </c>
      <c r="U1216" s="266" t="s">
        <v>3497</v>
      </c>
      <c r="Z1216" s="555" t="s">
        <v>7175</v>
      </c>
      <c r="AA1216" s="672" t="s">
        <v>7155</v>
      </c>
    </row>
    <row r="1217" spans="1:27" x14ac:dyDescent="0.25">
      <c r="A1217" s="49">
        <v>51593</v>
      </c>
      <c r="B1217" s="49" t="s">
        <v>1235</v>
      </c>
      <c r="C1217" s="49">
        <v>0</v>
      </c>
      <c r="D1217" s="49">
        <v>0</v>
      </c>
      <c r="E1217" s="354" t="s">
        <v>3494</v>
      </c>
      <c r="F1217" s="354" t="s">
        <v>3498</v>
      </c>
      <c r="G1217" s="355" t="s">
        <v>3499</v>
      </c>
      <c r="H1217" s="355" t="s">
        <v>3495</v>
      </c>
      <c r="I1217" s="355" t="s">
        <v>3495</v>
      </c>
      <c r="J1217" s="355" t="s">
        <v>3495</v>
      </c>
      <c r="K1217" s="355" t="s">
        <v>3495</v>
      </c>
      <c r="L1217" s="355" t="s">
        <v>3495</v>
      </c>
      <c r="M1217" s="355" t="s">
        <v>3495</v>
      </c>
      <c r="N1217" s="355" t="s">
        <v>3495</v>
      </c>
      <c r="O1217" s="355" t="s">
        <v>3495</v>
      </c>
      <c r="P1217" s="355" t="s">
        <v>3495</v>
      </c>
      <c r="Q1217" s="355" t="s">
        <v>3496</v>
      </c>
      <c r="R1217" s="355" t="s">
        <v>3496</v>
      </c>
      <c r="S1217" s="355" t="s">
        <v>3496</v>
      </c>
      <c r="T1217" s="266">
        <v>0</v>
      </c>
      <c r="U1217" s="266" t="s">
        <v>3497</v>
      </c>
      <c r="V1217">
        <v>450</v>
      </c>
      <c r="X1217" s="555" t="s">
        <v>7188</v>
      </c>
      <c r="Z1217" s="555" t="s">
        <v>7259</v>
      </c>
      <c r="AA1217" s="672" t="s">
        <v>7155</v>
      </c>
    </row>
    <row r="1218" spans="1:27" x14ac:dyDescent="0.25">
      <c r="A1218" s="49">
        <v>51605</v>
      </c>
      <c r="B1218" s="49" t="s">
        <v>1236</v>
      </c>
      <c r="C1218" s="49">
        <v>0</v>
      </c>
      <c r="D1218" s="49">
        <v>0</v>
      </c>
      <c r="E1218" s="354" t="s">
        <v>3494</v>
      </c>
      <c r="F1218" s="354" t="s">
        <v>3498</v>
      </c>
      <c r="G1218" s="355" t="s">
        <v>3499</v>
      </c>
      <c r="H1218" s="355" t="s">
        <v>3495</v>
      </c>
      <c r="I1218" s="355" t="s">
        <v>3495</v>
      </c>
      <c r="J1218" s="355" t="s">
        <v>3495</v>
      </c>
      <c r="K1218" s="355" t="s">
        <v>3495</v>
      </c>
      <c r="L1218" s="355" t="s">
        <v>3495</v>
      </c>
      <c r="M1218" s="355" t="s">
        <v>3495</v>
      </c>
      <c r="N1218" s="355" t="s">
        <v>3495</v>
      </c>
      <c r="O1218" s="355" t="s">
        <v>3495</v>
      </c>
      <c r="P1218" s="355" t="s">
        <v>3495</v>
      </c>
      <c r="Q1218" s="355" t="s">
        <v>3496</v>
      </c>
      <c r="R1218" s="355" t="s">
        <v>3496</v>
      </c>
      <c r="S1218" s="355" t="s">
        <v>3496</v>
      </c>
      <c r="T1218" s="266">
        <v>0</v>
      </c>
      <c r="U1218" s="266" t="s">
        <v>3497</v>
      </c>
      <c r="Z1218" s="555" t="s">
        <v>7288</v>
      </c>
      <c r="AA1218" s="672" t="s">
        <v>7155</v>
      </c>
    </row>
    <row r="1219" spans="1:27" x14ac:dyDescent="0.25">
      <c r="A1219" s="49">
        <v>51606</v>
      </c>
      <c r="B1219" s="49" t="s">
        <v>1237</v>
      </c>
      <c r="C1219" s="49">
        <v>0</v>
      </c>
      <c r="D1219" s="49">
        <v>0</v>
      </c>
      <c r="E1219" s="354" t="s">
        <v>3494</v>
      </c>
      <c r="F1219" s="354" t="s">
        <v>3498</v>
      </c>
      <c r="G1219" s="355" t="s">
        <v>3499</v>
      </c>
      <c r="H1219" s="355" t="s">
        <v>3495</v>
      </c>
      <c r="I1219" s="355" t="s">
        <v>3495</v>
      </c>
      <c r="J1219" s="355" t="s">
        <v>3495</v>
      </c>
      <c r="K1219" s="355" t="s">
        <v>3495</v>
      </c>
      <c r="L1219" s="355" t="s">
        <v>3495</v>
      </c>
      <c r="M1219" s="355" t="s">
        <v>3495</v>
      </c>
      <c r="N1219" s="355" t="s">
        <v>3495</v>
      </c>
      <c r="O1219" s="355" t="s">
        <v>3495</v>
      </c>
      <c r="P1219" s="355" t="s">
        <v>3495</v>
      </c>
      <c r="Q1219" s="355" t="s">
        <v>3496</v>
      </c>
      <c r="R1219" s="355" t="s">
        <v>3496</v>
      </c>
      <c r="S1219" s="355" t="s">
        <v>3496</v>
      </c>
      <c r="T1219" s="266">
        <v>0</v>
      </c>
      <c r="U1219" s="266" t="s">
        <v>3497</v>
      </c>
      <c r="X1219" t="s">
        <v>7188</v>
      </c>
      <c r="Z1219" s="555" t="s">
        <v>7259</v>
      </c>
      <c r="AA1219" s="672" t="s">
        <v>7155</v>
      </c>
    </row>
    <row r="1220" spans="1:27" x14ac:dyDescent="0.25">
      <c r="A1220" s="49">
        <v>51614</v>
      </c>
      <c r="B1220" s="49" t="s">
        <v>1238</v>
      </c>
      <c r="C1220" s="49">
        <v>0</v>
      </c>
      <c r="D1220" s="49">
        <v>0</v>
      </c>
      <c r="E1220" s="354" t="s">
        <v>3494</v>
      </c>
      <c r="F1220" s="354" t="s">
        <v>3498</v>
      </c>
      <c r="G1220" s="355" t="s">
        <v>3499</v>
      </c>
      <c r="H1220" s="355" t="s">
        <v>3495</v>
      </c>
      <c r="I1220" s="355" t="s">
        <v>3495</v>
      </c>
      <c r="J1220" s="355" t="s">
        <v>3495</v>
      </c>
      <c r="K1220" s="355" t="s">
        <v>3495</v>
      </c>
      <c r="L1220" s="355" t="s">
        <v>3495</v>
      </c>
      <c r="M1220" s="355" t="s">
        <v>3495</v>
      </c>
      <c r="N1220" s="355" t="s">
        <v>3495</v>
      </c>
      <c r="O1220" s="355" t="s">
        <v>3495</v>
      </c>
      <c r="P1220" s="355" t="s">
        <v>3495</v>
      </c>
      <c r="Q1220" s="355" t="s">
        <v>3496</v>
      </c>
      <c r="R1220" s="355" t="s">
        <v>3496</v>
      </c>
      <c r="S1220" s="355" t="s">
        <v>3496</v>
      </c>
      <c r="T1220" s="266">
        <v>0</v>
      </c>
      <c r="U1220" s="266" t="s">
        <v>3497</v>
      </c>
      <c r="V1220">
        <v>350</v>
      </c>
      <c r="X1220" t="s">
        <v>7277</v>
      </c>
      <c r="Z1220" s="276" t="s">
        <v>7284</v>
      </c>
      <c r="AA1220" s="672" t="s">
        <v>7155</v>
      </c>
    </row>
    <row r="1221" spans="1:27" x14ac:dyDescent="0.25">
      <c r="A1221" s="49">
        <v>51619</v>
      </c>
      <c r="B1221" s="49" t="s">
        <v>1239</v>
      </c>
      <c r="C1221" s="49">
        <v>0</v>
      </c>
      <c r="D1221" s="49">
        <v>0</v>
      </c>
      <c r="E1221" s="354" t="s">
        <v>3494</v>
      </c>
      <c r="F1221" s="354" t="s">
        <v>3498</v>
      </c>
      <c r="G1221" s="355" t="s">
        <v>3499</v>
      </c>
      <c r="H1221" s="355" t="s">
        <v>3495</v>
      </c>
      <c r="I1221" s="355" t="s">
        <v>3495</v>
      </c>
      <c r="J1221" s="355" t="s">
        <v>3495</v>
      </c>
      <c r="K1221" s="355" t="s">
        <v>3495</v>
      </c>
      <c r="L1221" s="355" t="s">
        <v>3495</v>
      </c>
      <c r="M1221" s="355" t="s">
        <v>3495</v>
      </c>
      <c r="N1221" s="355" t="s">
        <v>3495</v>
      </c>
      <c r="O1221" s="355" t="s">
        <v>3495</v>
      </c>
      <c r="P1221" s="355" t="s">
        <v>3495</v>
      </c>
      <c r="Q1221" s="355" t="s">
        <v>3496</v>
      </c>
      <c r="R1221" s="355" t="s">
        <v>3496</v>
      </c>
      <c r="S1221" s="355" t="s">
        <v>3496</v>
      </c>
      <c r="T1221" s="266">
        <v>0</v>
      </c>
      <c r="U1221" s="266" t="s">
        <v>3497</v>
      </c>
    </row>
    <row r="1222" spans="1:27" x14ac:dyDescent="0.25">
      <c r="A1222" s="49">
        <v>51628</v>
      </c>
      <c r="B1222" s="49" t="s">
        <v>1240</v>
      </c>
      <c r="C1222" s="49">
        <v>0</v>
      </c>
      <c r="D1222" s="49">
        <v>0</v>
      </c>
      <c r="E1222" s="354" t="s">
        <v>3494</v>
      </c>
      <c r="F1222" s="354" t="s">
        <v>3498</v>
      </c>
      <c r="G1222" s="355" t="s">
        <v>3499</v>
      </c>
      <c r="H1222" s="355" t="s">
        <v>3495</v>
      </c>
      <c r="I1222" s="355" t="s">
        <v>3495</v>
      </c>
      <c r="J1222" s="355" t="s">
        <v>3495</v>
      </c>
      <c r="K1222" s="355" t="s">
        <v>3495</v>
      </c>
      <c r="L1222" s="355" t="s">
        <v>3495</v>
      </c>
      <c r="M1222" s="355" t="s">
        <v>3495</v>
      </c>
      <c r="N1222" s="355" t="s">
        <v>3495</v>
      </c>
      <c r="O1222" s="355" t="s">
        <v>3495</v>
      </c>
      <c r="P1222" s="355" t="s">
        <v>3495</v>
      </c>
      <c r="Q1222" s="355" t="s">
        <v>3496</v>
      </c>
      <c r="R1222" s="355" t="s">
        <v>3496</v>
      </c>
      <c r="S1222" s="355" t="s">
        <v>3496</v>
      </c>
      <c r="T1222" s="266">
        <v>0</v>
      </c>
      <c r="U1222" s="266" t="s">
        <v>3497</v>
      </c>
    </row>
    <row r="1223" spans="1:27" x14ac:dyDescent="0.25">
      <c r="A1223" s="49">
        <v>51636</v>
      </c>
      <c r="B1223" s="49" t="s">
        <v>1241</v>
      </c>
      <c r="C1223" s="49">
        <v>0</v>
      </c>
      <c r="D1223" s="49">
        <v>0</v>
      </c>
      <c r="E1223" s="354" t="s">
        <v>3494</v>
      </c>
      <c r="F1223" s="354" t="s">
        <v>3498</v>
      </c>
      <c r="G1223" s="355" t="s">
        <v>3499</v>
      </c>
      <c r="H1223" s="355" t="s">
        <v>3495</v>
      </c>
      <c r="I1223" s="355" t="s">
        <v>3495</v>
      </c>
      <c r="J1223" s="355" t="s">
        <v>3495</v>
      </c>
      <c r="K1223" s="355" t="s">
        <v>3495</v>
      </c>
      <c r="L1223" s="355" t="s">
        <v>3495</v>
      </c>
      <c r="M1223" s="355" t="s">
        <v>3495</v>
      </c>
      <c r="N1223" s="355" t="s">
        <v>3495</v>
      </c>
      <c r="O1223" s="355" t="s">
        <v>3495</v>
      </c>
      <c r="P1223" s="355" t="s">
        <v>3495</v>
      </c>
      <c r="Q1223" s="355" t="s">
        <v>3496</v>
      </c>
      <c r="R1223" s="355" t="s">
        <v>3496</v>
      </c>
      <c r="S1223" s="355" t="s">
        <v>3496</v>
      </c>
      <c r="T1223" s="266">
        <v>0</v>
      </c>
      <c r="U1223" s="266" t="s">
        <v>3497</v>
      </c>
    </row>
    <row r="1224" spans="1:27" x14ac:dyDescent="0.25">
      <c r="A1224" s="49">
        <v>51663</v>
      </c>
      <c r="B1224" s="49" t="s">
        <v>1242</v>
      </c>
      <c r="C1224" s="49">
        <v>0</v>
      </c>
      <c r="D1224" s="49">
        <v>0</v>
      </c>
      <c r="E1224" s="354" t="s">
        <v>3494</v>
      </c>
      <c r="F1224" s="354" t="s">
        <v>3498</v>
      </c>
      <c r="G1224" s="355" t="s">
        <v>3499</v>
      </c>
      <c r="H1224" s="355" t="s">
        <v>3495</v>
      </c>
      <c r="I1224" s="355" t="s">
        <v>3495</v>
      </c>
      <c r="J1224" s="355" t="s">
        <v>3495</v>
      </c>
      <c r="K1224" s="355" t="s">
        <v>3495</v>
      </c>
      <c r="L1224" s="355" t="s">
        <v>3495</v>
      </c>
      <c r="M1224" s="355" t="s">
        <v>3495</v>
      </c>
      <c r="N1224" s="355" t="s">
        <v>3495</v>
      </c>
      <c r="O1224" s="355" t="s">
        <v>3495</v>
      </c>
      <c r="P1224" s="355" t="s">
        <v>3495</v>
      </c>
      <c r="Q1224" s="355" t="s">
        <v>3496</v>
      </c>
      <c r="R1224" s="355" t="s">
        <v>3496</v>
      </c>
      <c r="S1224" s="355" t="s">
        <v>3496</v>
      </c>
      <c r="T1224" s="266">
        <v>0</v>
      </c>
      <c r="U1224" s="266" t="s">
        <v>3497</v>
      </c>
    </row>
    <row r="1225" spans="1:27" x14ac:dyDescent="0.25">
      <c r="A1225" s="49">
        <v>51676</v>
      </c>
      <c r="B1225" s="49" t="s">
        <v>1243</v>
      </c>
      <c r="C1225" s="49">
        <v>0</v>
      </c>
      <c r="D1225" s="49">
        <v>0</v>
      </c>
      <c r="E1225" s="354" t="s">
        <v>3494</v>
      </c>
      <c r="F1225" s="354" t="s">
        <v>3498</v>
      </c>
      <c r="G1225" s="355" t="s">
        <v>3499</v>
      </c>
      <c r="H1225" s="355" t="s">
        <v>3495</v>
      </c>
      <c r="I1225" s="355" t="s">
        <v>3495</v>
      </c>
      <c r="J1225" s="355" t="s">
        <v>3495</v>
      </c>
      <c r="K1225" s="355" t="s">
        <v>3495</v>
      </c>
      <c r="L1225" s="355" t="s">
        <v>3495</v>
      </c>
      <c r="M1225" s="355" t="s">
        <v>3495</v>
      </c>
      <c r="N1225" s="355" t="s">
        <v>3495</v>
      </c>
      <c r="O1225" s="355" t="s">
        <v>3495</v>
      </c>
      <c r="P1225" s="355" t="s">
        <v>3495</v>
      </c>
      <c r="Q1225" s="355" t="s">
        <v>3496</v>
      </c>
      <c r="R1225" s="355" t="s">
        <v>3496</v>
      </c>
      <c r="S1225" s="355" t="s">
        <v>3496</v>
      </c>
      <c r="T1225" s="266">
        <v>0</v>
      </c>
      <c r="U1225" s="266" t="s">
        <v>3497</v>
      </c>
      <c r="V1225">
        <v>384</v>
      </c>
    </row>
    <row r="1226" spans="1:27" x14ac:dyDescent="0.25">
      <c r="A1226" s="49">
        <v>51683</v>
      </c>
      <c r="B1226" s="49" t="s">
        <v>1244</v>
      </c>
      <c r="C1226" s="49">
        <v>0</v>
      </c>
      <c r="D1226" s="49">
        <v>0</v>
      </c>
      <c r="E1226" s="354" t="s">
        <v>3494</v>
      </c>
      <c r="F1226" s="354" t="s">
        <v>3498</v>
      </c>
      <c r="G1226" s="355" t="s">
        <v>3499</v>
      </c>
      <c r="H1226" s="355" t="s">
        <v>3495</v>
      </c>
      <c r="I1226" s="355" t="s">
        <v>3495</v>
      </c>
      <c r="J1226" s="355" t="s">
        <v>3495</v>
      </c>
      <c r="K1226" s="355" t="s">
        <v>3495</v>
      </c>
      <c r="L1226" s="355" t="s">
        <v>3495</v>
      </c>
      <c r="M1226" s="355" t="s">
        <v>3495</v>
      </c>
      <c r="N1226" s="355" t="s">
        <v>3495</v>
      </c>
      <c r="O1226" s="355" t="s">
        <v>3495</v>
      </c>
      <c r="P1226" s="355" t="s">
        <v>3495</v>
      </c>
      <c r="Q1226" s="355" t="s">
        <v>3496</v>
      </c>
      <c r="R1226" s="355" t="s">
        <v>3496</v>
      </c>
      <c r="S1226" s="355" t="s">
        <v>3496</v>
      </c>
      <c r="T1226" s="266">
        <v>0</v>
      </c>
      <c r="U1226" s="266" t="s">
        <v>3497</v>
      </c>
    </row>
    <row r="1227" spans="1:27" x14ac:dyDescent="0.25">
      <c r="A1227" s="49">
        <v>51712</v>
      </c>
      <c r="B1227" s="49" t="s">
        <v>1245</v>
      </c>
      <c r="C1227" s="49">
        <v>0</v>
      </c>
      <c r="D1227" s="49">
        <v>0</v>
      </c>
      <c r="E1227" s="354" t="s">
        <v>3494</v>
      </c>
      <c r="F1227" s="354" t="s">
        <v>3498</v>
      </c>
      <c r="G1227" s="355" t="s">
        <v>3499</v>
      </c>
      <c r="H1227" s="355" t="s">
        <v>3495</v>
      </c>
      <c r="I1227" s="355" t="s">
        <v>3495</v>
      </c>
      <c r="J1227" s="355" t="s">
        <v>3495</v>
      </c>
      <c r="K1227" s="355" t="s">
        <v>3495</v>
      </c>
      <c r="L1227" s="355" t="s">
        <v>3495</v>
      </c>
      <c r="M1227" s="355" t="s">
        <v>3495</v>
      </c>
      <c r="N1227" s="355" t="s">
        <v>3495</v>
      </c>
      <c r="O1227" s="355" t="s">
        <v>3495</v>
      </c>
      <c r="P1227" s="355" t="s">
        <v>3495</v>
      </c>
      <c r="Q1227" s="355" t="s">
        <v>3496</v>
      </c>
      <c r="R1227" s="355" t="s">
        <v>3496</v>
      </c>
      <c r="S1227" s="355" t="s">
        <v>3496</v>
      </c>
      <c r="T1227" s="266">
        <v>0</v>
      </c>
      <c r="U1227" s="266" t="s">
        <v>3497</v>
      </c>
      <c r="Z1227" s="555" t="s">
        <v>7290</v>
      </c>
      <c r="AA1227" s="672" t="s">
        <v>7155</v>
      </c>
    </row>
    <row r="1228" spans="1:27" x14ac:dyDescent="0.25">
      <c r="A1228" s="49">
        <v>51734</v>
      </c>
      <c r="B1228" s="49" t="s">
        <v>1246</v>
      </c>
      <c r="C1228" s="49">
        <v>0</v>
      </c>
      <c r="D1228" s="49">
        <v>0</v>
      </c>
      <c r="E1228" s="354" t="s">
        <v>3494</v>
      </c>
      <c r="F1228" s="354" t="s">
        <v>3498</v>
      </c>
      <c r="G1228" s="355" t="s">
        <v>3499</v>
      </c>
      <c r="H1228" s="355" t="s">
        <v>3495</v>
      </c>
      <c r="I1228" s="355" t="s">
        <v>3495</v>
      </c>
      <c r="J1228" s="355" t="s">
        <v>3495</v>
      </c>
      <c r="K1228" s="355" t="s">
        <v>3495</v>
      </c>
      <c r="L1228" s="355" t="s">
        <v>3495</v>
      </c>
      <c r="M1228" s="355" t="s">
        <v>3495</v>
      </c>
      <c r="N1228" s="355" t="s">
        <v>3495</v>
      </c>
      <c r="O1228" s="355" t="s">
        <v>3495</v>
      </c>
      <c r="P1228" s="355" t="s">
        <v>3495</v>
      </c>
      <c r="Q1228" s="355" t="s">
        <v>3496</v>
      </c>
      <c r="R1228" s="355" t="s">
        <v>3496</v>
      </c>
      <c r="S1228" s="355" t="s">
        <v>3496</v>
      </c>
      <c r="T1228" s="266">
        <v>0</v>
      </c>
      <c r="U1228" s="266" t="s">
        <v>3497</v>
      </c>
    </row>
    <row r="1229" spans="1:27" x14ac:dyDescent="0.25">
      <c r="A1229" s="49">
        <v>51737</v>
      </c>
      <c r="B1229" s="49" t="s">
        <v>1247</v>
      </c>
      <c r="C1229" s="49">
        <v>0</v>
      </c>
      <c r="D1229" s="49">
        <v>0</v>
      </c>
      <c r="E1229" s="354" t="s">
        <v>3494</v>
      </c>
      <c r="F1229" s="354" t="s">
        <v>3498</v>
      </c>
      <c r="G1229" s="355" t="s">
        <v>3499</v>
      </c>
      <c r="H1229" s="355" t="s">
        <v>3495</v>
      </c>
      <c r="I1229" s="355" t="s">
        <v>3495</v>
      </c>
      <c r="J1229" s="355" t="s">
        <v>3495</v>
      </c>
      <c r="K1229" s="355" t="s">
        <v>3495</v>
      </c>
      <c r="L1229" s="355" t="s">
        <v>3495</v>
      </c>
      <c r="M1229" s="355" t="s">
        <v>3495</v>
      </c>
      <c r="N1229" s="355" t="s">
        <v>3495</v>
      </c>
      <c r="O1229" s="355" t="s">
        <v>3495</v>
      </c>
      <c r="P1229" s="355" t="s">
        <v>3495</v>
      </c>
      <c r="Q1229" s="355" t="s">
        <v>3496</v>
      </c>
      <c r="R1229" s="355" t="s">
        <v>3496</v>
      </c>
      <c r="S1229" s="355" t="s">
        <v>3496</v>
      </c>
      <c r="T1229" s="266">
        <v>0</v>
      </c>
      <c r="U1229" s="266" t="s">
        <v>3497</v>
      </c>
    </row>
    <row r="1230" spans="1:27" x14ac:dyDescent="0.25">
      <c r="A1230" s="49">
        <v>51740</v>
      </c>
      <c r="B1230" s="49" t="s">
        <v>1248</v>
      </c>
      <c r="C1230" s="49">
        <v>0</v>
      </c>
      <c r="D1230" s="49">
        <v>0</v>
      </c>
      <c r="E1230" s="354" t="s">
        <v>3494</v>
      </c>
      <c r="F1230" s="354" t="s">
        <v>3498</v>
      </c>
      <c r="G1230" s="355" t="s">
        <v>3066</v>
      </c>
      <c r="H1230" s="355" t="s">
        <v>3495</v>
      </c>
      <c r="I1230" s="355" t="s">
        <v>3495</v>
      </c>
      <c r="J1230" s="355" t="s">
        <v>3495</v>
      </c>
      <c r="K1230" s="355" t="s">
        <v>3495</v>
      </c>
      <c r="L1230" s="355" t="s">
        <v>3495</v>
      </c>
      <c r="M1230" s="355" t="s">
        <v>3495</v>
      </c>
      <c r="N1230" s="355" t="s">
        <v>3495</v>
      </c>
      <c r="O1230" s="355" t="s">
        <v>3495</v>
      </c>
      <c r="P1230" s="355" t="s">
        <v>3096</v>
      </c>
      <c r="Q1230" s="355" t="s">
        <v>3108</v>
      </c>
      <c r="R1230" s="355" t="s">
        <v>3496</v>
      </c>
      <c r="S1230" s="355" t="s">
        <v>3107</v>
      </c>
      <c r="T1230" s="266">
        <v>0</v>
      </c>
      <c r="U1230" s="266" t="s">
        <v>3497</v>
      </c>
      <c r="Z1230" s="555" t="s">
        <v>7289</v>
      </c>
      <c r="AA1230" s="672" t="s">
        <v>7155</v>
      </c>
    </row>
    <row r="1231" spans="1:27" x14ac:dyDescent="0.25">
      <c r="A1231" s="49">
        <v>51750</v>
      </c>
      <c r="B1231" s="49" t="s">
        <v>1249</v>
      </c>
      <c r="C1231" s="49">
        <v>0</v>
      </c>
      <c r="D1231" s="49">
        <v>0</v>
      </c>
      <c r="E1231" s="354" t="s">
        <v>3494</v>
      </c>
      <c r="F1231" s="354" t="s">
        <v>3498</v>
      </c>
      <c r="G1231" s="355" t="s">
        <v>3066</v>
      </c>
      <c r="H1231" s="355" t="s">
        <v>3495</v>
      </c>
      <c r="I1231" s="355" t="s">
        <v>3495</v>
      </c>
      <c r="J1231" s="355" t="s">
        <v>3495</v>
      </c>
      <c r="K1231" s="355" t="s">
        <v>3495</v>
      </c>
      <c r="L1231" s="355" t="s">
        <v>3495</v>
      </c>
      <c r="M1231" s="355" t="s">
        <v>3495</v>
      </c>
      <c r="N1231" s="355" t="s">
        <v>3495</v>
      </c>
      <c r="O1231" s="355" t="s">
        <v>3495</v>
      </c>
      <c r="P1231" s="355" t="s">
        <v>3096</v>
      </c>
      <c r="Q1231" s="355" t="s">
        <v>3108</v>
      </c>
      <c r="R1231" s="355" t="s">
        <v>3496</v>
      </c>
      <c r="S1231" s="355" t="s">
        <v>3107</v>
      </c>
      <c r="T1231" s="266">
        <v>0</v>
      </c>
      <c r="U1231" s="266" t="s">
        <v>3497</v>
      </c>
    </row>
    <row r="1232" spans="1:27" x14ac:dyDescent="0.25">
      <c r="A1232" s="49">
        <v>518100</v>
      </c>
      <c r="B1232" s="49" t="s">
        <v>1250</v>
      </c>
      <c r="C1232" s="49">
        <v>0</v>
      </c>
      <c r="D1232" s="49">
        <v>0</v>
      </c>
      <c r="E1232" s="354" t="s">
        <v>3494</v>
      </c>
      <c r="F1232" s="354" t="s">
        <v>3498</v>
      </c>
      <c r="G1232" s="355" t="s">
        <v>3499</v>
      </c>
      <c r="H1232" s="355" t="s">
        <v>3495</v>
      </c>
      <c r="I1232" s="355" t="s">
        <v>3495</v>
      </c>
      <c r="J1232" s="355" t="s">
        <v>3495</v>
      </c>
      <c r="K1232" s="355" t="s">
        <v>3495</v>
      </c>
      <c r="L1232" s="355" t="s">
        <v>3495</v>
      </c>
      <c r="M1232" s="355" t="s">
        <v>3495</v>
      </c>
      <c r="N1232" s="355" t="s">
        <v>3495</v>
      </c>
      <c r="O1232" s="355" t="s">
        <v>3495</v>
      </c>
      <c r="P1232" s="355" t="s">
        <v>3495</v>
      </c>
      <c r="Q1232" s="355" t="s">
        <v>3496</v>
      </c>
      <c r="R1232" s="355" t="s">
        <v>3496</v>
      </c>
      <c r="S1232" s="355" t="s">
        <v>3496</v>
      </c>
      <c r="T1232" s="266">
        <v>0</v>
      </c>
      <c r="U1232" s="266" t="s">
        <v>3497</v>
      </c>
    </row>
    <row r="1233" spans="1:27" x14ac:dyDescent="0.25">
      <c r="A1233" s="49">
        <v>518110</v>
      </c>
      <c r="B1233" s="49" t="s">
        <v>1251</v>
      </c>
      <c r="C1233" s="49">
        <v>0</v>
      </c>
      <c r="D1233" s="49">
        <v>0</v>
      </c>
      <c r="E1233" s="354" t="s">
        <v>3494</v>
      </c>
      <c r="F1233" s="354" t="s">
        <v>3498</v>
      </c>
      <c r="G1233" s="355" t="s">
        <v>3499</v>
      </c>
      <c r="H1233" s="355" t="s">
        <v>3495</v>
      </c>
      <c r="I1233" s="355" t="s">
        <v>3495</v>
      </c>
      <c r="J1233" s="355" t="s">
        <v>3495</v>
      </c>
      <c r="K1233" s="355" t="s">
        <v>3495</v>
      </c>
      <c r="L1233" s="355" t="s">
        <v>3495</v>
      </c>
      <c r="M1233" s="355" t="s">
        <v>3495</v>
      </c>
      <c r="N1233" s="355" t="s">
        <v>3495</v>
      </c>
      <c r="O1233" s="355" t="s">
        <v>3495</v>
      </c>
      <c r="P1233" s="355" t="s">
        <v>3495</v>
      </c>
      <c r="Q1233" s="355" t="s">
        <v>3496</v>
      </c>
      <c r="R1233" s="355" t="s">
        <v>3496</v>
      </c>
      <c r="S1233" s="355" t="s">
        <v>3496</v>
      </c>
      <c r="T1233" s="266">
        <v>0</v>
      </c>
      <c r="U1233" s="266" t="s">
        <v>3497</v>
      </c>
    </row>
    <row r="1234" spans="1:27" x14ac:dyDescent="0.25">
      <c r="A1234" s="49">
        <v>51855</v>
      </c>
      <c r="B1234" s="49" t="s">
        <v>1252</v>
      </c>
      <c r="C1234" s="49">
        <v>0</v>
      </c>
      <c r="D1234" s="49">
        <v>0</v>
      </c>
      <c r="E1234" s="354" t="s">
        <v>3494</v>
      </c>
      <c r="F1234" s="354" t="s">
        <v>3498</v>
      </c>
      <c r="G1234" s="355" t="s">
        <v>3499</v>
      </c>
      <c r="H1234" s="355" t="s">
        <v>3495</v>
      </c>
      <c r="I1234" s="355" t="s">
        <v>3495</v>
      </c>
      <c r="J1234" s="355" t="s">
        <v>3495</v>
      </c>
      <c r="K1234" s="355" t="s">
        <v>3495</v>
      </c>
      <c r="L1234" s="355" t="s">
        <v>3495</v>
      </c>
      <c r="M1234" s="355" t="s">
        <v>3495</v>
      </c>
      <c r="N1234" s="355" t="s">
        <v>3495</v>
      </c>
      <c r="O1234" s="355" t="s">
        <v>3495</v>
      </c>
      <c r="P1234" s="355" t="s">
        <v>3495</v>
      </c>
      <c r="Q1234" s="355" t="s">
        <v>3496</v>
      </c>
      <c r="R1234" s="355" t="s">
        <v>3496</v>
      </c>
      <c r="S1234" s="355" t="s">
        <v>3496</v>
      </c>
      <c r="T1234" s="266">
        <v>0</v>
      </c>
      <c r="U1234" s="266" t="s">
        <v>3497</v>
      </c>
    </row>
    <row r="1235" spans="1:27" x14ac:dyDescent="0.25">
      <c r="A1235" s="49">
        <v>51861</v>
      </c>
      <c r="B1235" s="49" t="s">
        <v>1253</v>
      </c>
      <c r="C1235" s="49">
        <v>0</v>
      </c>
      <c r="D1235" s="49">
        <v>0</v>
      </c>
      <c r="E1235" s="354" t="s">
        <v>3494</v>
      </c>
      <c r="F1235" s="354" t="s">
        <v>3498</v>
      </c>
      <c r="G1235" s="355" t="s">
        <v>3499</v>
      </c>
      <c r="H1235" s="355" t="s">
        <v>3495</v>
      </c>
      <c r="I1235" s="355" t="s">
        <v>3495</v>
      </c>
      <c r="J1235" s="355" t="s">
        <v>3495</v>
      </c>
      <c r="K1235" s="355" t="s">
        <v>3495</v>
      </c>
      <c r="L1235" s="355" t="s">
        <v>3495</v>
      </c>
      <c r="M1235" s="355" t="s">
        <v>3495</v>
      </c>
      <c r="N1235" s="355" t="s">
        <v>3495</v>
      </c>
      <c r="O1235" s="355" t="s">
        <v>3495</v>
      </c>
      <c r="P1235" s="355" t="s">
        <v>3495</v>
      </c>
      <c r="Q1235" s="355" t="s">
        <v>3496</v>
      </c>
      <c r="R1235" s="355" t="s">
        <v>3496</v>
      </c>
      <c r="S1235" s="355" t="s">
        <v>3496</v>
      </c>
      <c r="T1235" s="266">
        <v>0</v>
      </c>
      <c r="U1235" s="266" t="s">
        <v>3497</v>
      </c>
    </row>
    <row r="1236" spans="1:27" x14ac:dyDescent="0.25">
      <c r="A1236" s="49">
        <v>51874</v>
      </c>
      <c r="B1236" s="49" t="s">
        <v>1254</v>
      </c>
      <c r="C1236" s="49">
        <v>0</v>
      </c>
      <c r="D1236" s="49">
        <v>0</v>
      </c>
      <c r="E1236" s="354" t="s">
        <v>3494</v>
      </c>
      <c r="F1236" s="354" t="s">
        <v>3498</v>
      </c>
      <c r="G1236" s="355" t="s">
        <v>3499</v>
      </c>
      <c r="H1236" s="355" t="s">
        <v>3495</v>
      </c>
      <c r="I1236" s="355" t="s">
        <v>3495</v>
      </c>
      <c r="J1236" s="355" t="s">
        <v>3495</v>
      </c>
      <c r="K1236" s="355" t="s">
        <v>3495</v>
      </c>
      <c r="L1236" s="355" t="s">
        <v>3495</v>
      </c>
      <c r="M1236" s="355" t="s">
        <v>3495</v>
      </c>
      <c r="N1236" s="355" t="s">
        <v>3495</v>
      </c>
      <c r="O1236" s="355" t="s">
        <v>3495</v>
      </c>
      <c r="P1236" s="355" t="s">
        <v>3495</v>
      </c>
      <c r="Q1236" s="355" t="s">
        <v>3496</v>
      </c>
      <c r="R1236" s="355" t="s">
        <v>3496</v>
      </c>
      <c r="S1236" s="355" t="s">
        <v>3496</v>
      </c>
      <c r="T1236" s="266">
        <v>0</v>
      </c>
      <c r="U1236" s="266" t="s">
        <v>3497</v>
      </c>
    </row>
    <row r="1237" spans="1:27" x14ac:dyDescent="0.25">
      <c r="A1237" s="49">
        <v>51889</v>
      </c>
      <c r="B1237" s="49" t="s">
        <v>1255</v>
      </c>
      <c r="C1237" s="49">
        <v>0</v>
      </c>
      <c r="D1237" s="49">
        <v>0</v>
      </c>
      <c r="E1237" s="354" t="s">
        <v>3494</v>
      </c>
      <c r="F1237" s="354" t="s">
        <v>3498</v>
      </c>
      <c r="G1237" s="355" t="s">
        <v>3499</v>
      </c>
      <c r="H1237" s="355" t="s">
        <v>3495</v>
      </c>
      <c r="I1237" s="355" t="s">
        <v>3495</v>
      </c>
      <c r="J1237" s="355" t="s">
        <v>3495</v>
      </c>
      <c r="K1237" s="355" t="s">
        <v>3495</v>
      </c>
      <c r="L1237" s="355" t="s">
        <v>3495</v>
      </c>
      <c r="M1237" s="355" t="s">
        <v>3495</v>
      </c>
      <c r="N1237" s="355" t="s">
        <v>3495</v>
      </c>
      <c r="O1237" s="355" t="s">
        <v>3495</v>
      </c>
      <c r="P1237" s="355" t="s">
        <v>3495</v>
      </c>
      <c r="Q1237" s="355" t="s">
        <v>3496</v>
      </c>
      <c r="R1237" s="355" t="s">
        <v>3496</v>
      </c>
      <c r="S1237" s="355" t="s">
        <v>3496</v>
      </c>
      <c r="T1237" s="266">
        <v>0</v>
      </c>
      <c r="U1237" s="266" t="s">
        <v>3497</v>
      </c>
    </row>
    <row r="1238" spans="1:27" x14ac:dyDescent="0.25">
      <c r="A1238" s="49">
        <v>51890</v>
      </c>
      <c r="B1238" s="49" t="s">
        <v>1256</v>
      </c>
      <c r="C1238" s="49">
        <v>0</v>
      </c>
      <c r="D1238" s="49">
        <v>0</v>
      </c>
      <c r="E1238" s="354" t="s">
        <v>3494</v>
      </c>
      <c r="F1238" s="354" t="s">
        <v>3498</v>
      </c>
      <c r="G1238" s="355" t="s">
        <v>3499</v>
      </c>
      <c r="H1238" s="355" t="s">
        <v>3495</v>
      </c>
      <c r="I1238" s="355" t="s">
        <v>3495</v>
      </c>
      <c r="J1238" s="355" t="s">
        <v>3495</v>
      </c>
      <c r="K1238" s="355" t="s">
        <v>3495</v>
      </c>
      <c r="L1238" s="355" t="s">
        <v>3495</v>
      </c>
      <c r="M1238" s="355" t="s">
        <v>3495</v>
      </c>
      <c r="N1238" s="355" t="s">
        <v>3495</v>
      </c>
      <c r="O1238" s="355" t="s">
        <v>3495</v>
      </c>
      <c r="P1238" s="355" t="s">
        <v>3495</v>
      </c>
      <c r="Q1238" s="355" t="s">
        <v>3496</v>
      </c>
      <c r="R1238" s="355" t="s">
        <v>3496</v>
      </c>
      <c r="S1238" s="355" t="s">
        <v>3496</v>
      </c>
      <c r="T1238" s="266">
        <v>0</v>
      </c>
      <c r="U1238" s="266" t="s">
        <v>3497</v>
      </c>
    </row>
    <row r="1239" spans="1:27" x14ac:dyDescent="0.25">
      <c r="A1239" s="49">
        <v>51919</v>
      </c>
      <c r="B1239" s="49" t="s">
        <v>1257</v>
      </c>
      <c r="C1239" s="49">
        <v>0</v>
      </c>
      <c r="D1239" s="49">
        <v>0</v>
      </c>
      <c r="E1239" s="354" t="s">
        <v>3494</v>
      </c>
      <c r="F1239" s="354" t="s">
        <v>3498</v>
      </c>
      <c r="G1239" s="355" t="s">
        <v>3499</v>
      </c>
      <c r="H1239" s="355" t="s">
        <v>3495</v>
      </c>
      <c r="I1239" s="355" t="s">
        <v>3495</v>
      </c>
      <c r="J1239" s="355" t="s">
        <v>3495</v>
      </c>
      <c r="K1239" s="355" t="s">
        <v>3495</v>
      </c>
      <c r="L1239" s="355" t="s">
        <v>3495</v>
      </c>
      <c r="M1239" s="355" t="s">
        <v>3495</v>
      </c>
      <c r="N1239" s="355" t="s">
        <v>3495</v>
      </c>
      <c r="O1239" s="355" t="s">
        <v>3495</v>
      </c>
      <c r="P1239" s="355" t="s">
        <v>3495</v>
      </c>
      <c r="Q1239" s="355" t="s">
        <v>3496</v>
      </c>
      <c r="R1239" s="355" t="s">
        <v>3496</v>
      </c>
      <c r="S1239" s="355" t="s">
        <v>3496</v>
      </c>
      <c r="T1239" s="266">
        <v>0</v>
      </c>
      <c r="U1239" s="266" t="s">
        <v>3497</v>
      </c>
    </row>
    <row r="1240" spans="1:27" x14ac:dyDescent="0.25">
      <c r="A1240" s="49">
        <v>51927</v>
      </c>
      <c r="B1240" s="49" t="s">
        <v>1258</v>
      </c>
      <c r="C1240" s="49">
        <v>0</v>
      </c>
      <c r="D1240" s="49">
        <v>0</v>
      </c>
      <c r="E1240" s="354" t="s">
        <v>3494</v>
      </c>
      <c r="F1240" s="354" t="s">
        <v>3498</v>
      </c>
      <c r="G1240" s="355" t="s">
        <v>3499</v>
      </c>
      <c r="H1240" s="355" t="s">
        <v>3495</v>
      </c>
      <c r="I1240" s="355" t="s">
        <v>3495</v>
      </c>
      <c r="J1240" s="355" t="s">
        <v>3495</v>
      </c>
      <c r="K1240" s="355" t="s">
        <v>3495</v>
      </c>
      <c r="L1240" s="355" t="s">
        <v>3495</v>
      </c>
      <c r="M1240" s="355" t="s">
        <v>3495</v>
      </c>
      <c r="N1240" s="355" t="s">
        <v>3495</v>
      </c>
      <c r="O1240" s="355" t="s">
        <v>3495</v>
      </c>
      <c r="P1240" s="355" t="s">
        <v>3495</v>
      </c>
      <c r="Q1240" s="355" t="s">
        <v>3496</v>
      </c>
      <c r="R1240" s="355" t="s">
        <v>3496</v>
      </c>
      <c r="S1240" s="355" t="s">
        <v>3496</v>
      </c>
      <c r="T1240" s="266">
        <v>0</v>
      </c>
      <c r="U1240" s="266" t="s">
        <v>3497</v>
      </c>
    </row>
    <row r="1241" spans="1:27" x14ac:dyDescent="0.25">
      <c r="A1241" s="49">
        <v>51944</v>
      </c>
      <c r="B1241" s="49" t="s">
        <v>1259</v>
      </c>
      <c r="C1241" s="49">
        <v>0</v>
      </c>
      <c r="D1241" s="49">
        <v>0</v>
      </c>
      <c r="E1241" s="354" t="s">
        <v>3494</v>
      </c>
      <c r="F1241" s="354" t="s">
        <v>3498</v>
      </c>
      <c r="G1241" s="355" t="s">
        <v>3499</v>
      </c>
      <c r="H1241" s="355" t="s">
        <v>3495</v>
      </c>
      <c r="I1241" s="355" t="s">
        <v>3495</v>
      </c>
      <c r="J1241" s="355" t="s">
        <v>3495</v>
      </c>
      <c r="K1241" s="355" t="s">
        <v>3495</v>
      </c>
      <c r="L1241" s="355" t="s">
        <v>3495</v>
      </c>
      <c r="M1241" s="355" t="s">
        <v>3495</v>
      </c>
      <c r="N1241" s="355" t="s">
        <v>3495</v>
      </c>
      <c r="O1241" s="355" t="s">
        <v>3495</v>
      </c>
      <c r="P1241" s="355" t="s">
        <v>3495</v>
      </c>
      <c r="Q1241" s="355" t="s">
        <v>3496</v>
      </c>
      <c r="R1241" s="355" t="s">
        <v>3496</v>
      </c>
      <c r="S1241" s="355" t="s">
        <v>3496</v>
      </c>
      <c r="T1241" s="266">
        <v>0</v>
      </c>
      <c r="U1241" s="266" t="s">
        <v>3497</v>
      </c>
    </row>
    <row r="1242" spans="1:27" x14ac:dyDescent="0.25">
      <c r="A1242" s="49">
        <v>52212</v>
      </c>
      <c r="B1242" s="49" t="s">
        <v>1260</v>
      </c>
      <c r="C1242" s="49">
        <v>0</v>
      </c>
      <c r="D1242" s="49">
        <v>0</v>
      </c>
      <c r="E1242" s="354" t="s">
        <v>3494</v>
      </c>
      <c r="F1242" s="354" t="s">
        <v>3498</v>
      </c>
      <c r="G1242" s="355" t="s">
        <v>3499</v>
      </c>
      <c r="H1242" s="355" t="s">
        <v>3495</v>
      </c>
      <c r="I1242" s="355" t="s">
        <v>3495</v>
      </c>
      <c r="J1242" s="355" t="s">
        <v>3495</v>
      </c>
      <c r="K1242" s="355" t="s">
        <v>3495</v>
      </c>
      <c r="L1242" s="355" t="s">
        <v>3495</v>
      </c>
      <c r="M1242" s="355" t="s">
        <v>3495</v>
      </c>
      <c r="N1242" s="355" t="s">
        <v>3495</v>
      </c>
      <c r="O1242" s="355" t="s">
        <v>3495</v>
      </c>
      <c r="P1242" s="355" t="s">
        <v>3495</v>
      </c>
      <c r="Q1242" s="355" t="s">
        <v>3496</v>
      </c>
      <c r="R1242" s="355" t="s">
        <v>3496</v>
      </c>
      <c r="S1242" s="355" t="s">
        <v>3496</v>
      </c>
      <c r="T1242" s="266">
        <v>0</v>
      </c>
      <c r="U1242" s="266" t="s">
        <v>3497</v>
      </c>
    </row>
    <row r="1243" spans="1:27" x14ac:dyDescent="0.25">
      <c r="A1243" s="49">
        <v>5272912342</v>
      </c>
      <c r="B1243" s="49" t="s">
        <v>1261</v>
      </c>
      <c r="C1243" s="49">
        <v>0</v>
      </c>
      <c r="D1243" s="49">
        <v>0</v>
      </c>
      <c r="E1243" s="354" t="s">
        <v>3494</v>
      </c>
      <c r="F1243" s="354" t="s">
        <v>3498</v>
      </c>
      <c r="G1243" s="355" t="s">
        <v>3499</v>
      </c>
      <c r="H1243" s="355" t="s">
        <v>3495</v>
      </c>
      <c r="I1243" s="355" t="s">
        <v>3495</v>
      </c>
      <c r="J1243" s="355" t="s">
        <v>3495</v>
      </c>
      <c r="K1243" s="355" t="s">
        <v>3495</v>
      </c>
      <c r="L1243" s="355" t="s">
        <v>3495</v>
      </c>
      <c r="M1243" s="355" t="s">
        <v>3495</v>
      </c>
      <c r="N1243" s="355" t="s">
        <v>3495</v>
      </c>
      <c r="O1243" s="355" t="s">
        <v>3495</v>
      </c>
      <c r="P1243" s="355" t="s">
        <v>3495</v>
      </c>
      <c r="Q1243" s="355" t="s">
        <v>3496</v>
      </c>
      <c r="R1243" s="355" t="s">
        <v>3496</v>
      </c>
      <c r="S1243" s="355" t="s">
        <v>3496</v>
      </c>
      <c r="T1243" s="266">
        <v>0</v>
      </c>
      <c r="U1243" s="266" t="s">
        <v>3497</v>
      </c>
    </row>
    <row r="1244" spans="1:27" x14ac:dyDescent="0.25">
      <c r="A1244" s="49" t="s">
        <v>1262</v>
      </c>
      <c r="B1244" s="49" t="s">
        <v>1263</v>
      </c>
      <c r="C1244" s="49">
        <v>0</v>
      </c>
      <c r="D1244" s="49">
        <v>0</v>
      </c>
      <c r="E1244" s="354" t="s">
        <v>3494</v>
      </c>
      <c r="F1244" s="354" t="s">
        <v>3498</v>
      </c>
      <c r="G1244" s="355" t="s">
        <v>3499</v>
      </c>
      <c r="H1244" s="355" t="s">
        <v>3495</v>
      </c>
      <c r="I1244" s="355" t="s">
        <v>3495</v>
      </c>
      <c r="J1244" s="355" t="s">
        <v>3495</v>
      </c>
      <c r="K1244" s="355" t="s">
        <v>3495</v>
      </c>
      <c r="L1244" s="355" t="s">
        <v>3495</v>
      </c>
      <c r="M1244" s="355" t="s">
        <v>3495</v>
      </c>
      <c r="N1244" s="355" t="s">
        <v>3495</v>
      </c>
      <c r="O1244" s="355" t="s">
        <v>3495</v>
      </c>
      <c r="P1244" s="355" t="s">
        <v>3495</v>
      </c>
      <c r="Q1244" s="355" t="s">
        <v>3496</v>
      </c>
      <c r="R1244" s="355" t="s">
        <v>3496</v>
      </c>
      <c r="S1244" s="355" t="s">
        <v>3496</v>
      </c>
      <c r="T1244" s="266">
        <v>0</v>
      </c>
      <c r="U1244" s="266" t="s">
        <v>3497</v>
      </c>
    </row>
    <row r="1245" spans="1:27" x14ac:dyDescent="0.25">
      <c r="A1245" s="49">
        <v>5272912347</v>
      </c>
      <c r="B1245" s="49" t="s">
        <v>1264</v>
      </c>
      <c r="C1245" s="49">
        <v>0</v>
      </c>
      <c r="D1245" s="49">
        <v>0</v>
      </c>
      <c r="E1245" s="354" t="s">
        <v>3494</v>
      </c>
      <c r="F1245" s="354" t="s">
        <v>3498</v>
      </c>
      <c r="G1245" s="355" t="s">
        <v>3499</v>
      </c>
      <c r="H1245" s="355" t="s">
        <v>3495</v>
      </c>
      <c r="I1245" s="355" t="s">
        <v>3495</v>
      </c>
      <c r="J1245" s="355" t="s">
        <v>3495</v>
      </c>
      <c r="K1245" s="355" t="s">
        <v>3495</v>
      </c>
      <c r="L1245" s="355" t="s">
        <v>3495</v>
      </c>
      <c r="M1245" s="355" t="s">
        <v>3495</v>
      </c>
      <c r="N1245" s="355" t="s">
        <v>3495</v>
      </c>
      <c r="O1245" s="355" t="s">
        <v>3495</v>
      </c>
      <c r="P1245" s="355" t="s">
        <v>3495</v>
      </c>
      <c r="Q1245" s="355" t="s">
        <v>3496</v>
      </c>
      <c r="R1245" s="355" t="s">
        <v>3496</v>
      </c>
      <c r="S1245" s="355" t="s">
        <v>3496</v>
      </c>
      <c r="T1245" s="266">
        <v>0</v>
      </c>
      <c r="U1245" s="266" t="s">
        <v>3497</v>
      </c>
    </row>
    <row r="1246" spans="1:27" x14ac:dyDescent="0.25">
      <c r="A1246" s="49">
        <v>53003</v>
      </c>
      <c r="B1246" s="49" t="s">
        <v>1265</v>
      </c>
      <c r="C1246" s="49">
        <v>0</v>
      </c>
      <c r="D1246" s="49">
        <v>0</v>
      </c>
      <c r="E1246" s="354" t="s">
        <v>3494</v>
      </c>
      <c r="F1246" s="354" t="s">
        <v>3498</v>
      </c>
      <c r="G1246" s="355" t="s">
        <v>3499</v>
      </c>
      <c r="H1246" s="355" t="s">
        <v>3495</v>
      </c>
      <c r="I1246" s="355" t="s">
        <v>3495</v>
      </c>
      <c r="J1246" s="355" t="s">
        <v>3495</v>
      </c>
      <c r="K1246" s="355" t="s">
        <v>3495</v>
      </c>
      <c r="L1246" s="355" t="s">
        <v>3495</v>
      </c>
      <c r="M1246" s="355" t="s">
        <v>3495</v>
      </c>
      <c r="N1246" s="355" t="s">
        <v>3495</v>
      </c>
      <c r="O1246" s="355" t="s">
        <v>3495</v>
      </c>
      <c r="P1246" s="355" t="s">
        <v>3495</v>
      </c>
      <c r="Q1246" s="355" t="s">
        <v>3496</v>
      </c>
      <c r="R1246" s="355" t="s">
        <v>3496</v>
      </c>
      <c r="S1246" s="355" t="s">
        <v>3496</v>
      </c>
      <c r="T1246" s="266">
        <v>0</v>
      </c>
      <c r="U1246" s="266" t="s">
        <v>3497</v>
      </c>
      <c r="X1246" t="s">
        <v>7277</v>
      </c>
      <c r="Z1246" s="555" t="s">
        <v>7291</v>
      </c>
      <c r="AA1246" s="672" t="s">
        <v>7155</v>
      </c>
    </row>
    <row r="1247" spans="1:27" ht="21" x14ac:dyDescent="0.25">
      <c r="A1247" s="49">
        <v>53007</v>
      </c>
      <c r="B1247" s="49" t="s">
        <v>1266</v>
      </c>
      <c r="C1247" s="49">
        <v>0</v>
      </c>
      <c r="D1247" s="49">
        <v>0</v>
      </c>
      <c r="E1247" s="354" t="s">
        <v>3494</v>
      </c>
      <c r="F1247" s="354" t="s">
        <v>3498</v>
      </c>
      <c r="G1247" s="355" t="s">
        <v>3499</v>
      </c>
      <c r="H1247" s="355" t="s">
        <v>3495</v>
      </c>
      <c r="I1247" s="355" t="s">
        <v>3495</v>
      </c>
      <c r="J1247" s="355" t="s">
        <v>3495</v>
      </c>
      <c r="K1247" s="355" t="s">
        <v>3495</v>
      </c>
      <c r="L1247" s="355" t="s">
        <v>3495</v>
      </c>
      <c r="M1247" s="355" t="s">
        <v>3495</v>
      </c>
      <c r="N1247" s="355" t="s">
        <v>3495</v>
      </c>
      <c r="O1247" s="355" t="s">
        <v>3495</v>
      </c>
      <c r="P1247" s="355" t="s">
        <v>3495</v>
      </c>
      <c r="Q1247" s="355" t="s">
        <v>3496</v>
      </c>
      <c r="R1247" s="355" t="s">
        <v>3496</v>
      </c>
      <c r="S1247" s="355" t="s">
        <v>3496</v>
      </c>
      <c r="T1247" s="266">
        <v>0</v>
      </c>
      <c r="U1247" s="266" t="s">
        <v>3497</v>
      </c>
      <c r="Z1247" s="555" t="s">
        <v>7286</v>
      </c>
      <c r="AA1247" s="672" t="s">
        <v>7157</v>
      </c>
    </row>
    <row r="1248" spans="1:27" x14ac:dyDescent="0.25">
      <c r="A1248" s="49">
        <v>53010</v>
      </c>
      <c r="B1248" s="49" t="s">
        <v>1267</v>
      </c>
      <c r="C1248" s="49">
        <v>0</v>
      </c>
      <c r="D1248" s="49">
        <v>0</v>
      </c>
      <c r="E1248" s="354" t="s">
        <v>3494</v>
      </c>
      <c r="F1248" s="354" t="s">
        <v>3498</v>
      </c>
      <c r="G1248" s="355" t="s">
        <v>3499</v>
      </c>
      <c r="H1248" s="355" t="s">
        <v>3495</v>
      </c>
      <c r="I1248" s="355" t="s">
        <v>3495</v>
      </c>
      <c r="J1248" s="355" t="s">
        <v>3495</v>
      </c>
      <c r="K1248" s="355" t="s">
        <v>3495</v>
      </c>
      <c r="L1248" s="355" t="s">
        <v>3495</v>
      </c>
      <c r="M1248" s="355" t="s">
        <v>3495</v>
      </c>
      <c r="N1248" s="355" t="s">
        <v>3495</v>
      </c>
      <c r="O1248" s="355" t="s">
        <v>3495</v>
      </c>
      <c r="P1248" s="355" t="s">
        <v>3495</v>
      </c>
      <c r="Q1248" s="355" t="s">
        <v>3496</v>
      </c>
      <c r="R1248" s="355" t="s">
        <v>3496</v>
      </c>
      <c r="S1248" s="355" t="s">
        <v>3496</v>
      </c>
      <c r="T1248" s="266">
        <v>0</v>
      </c>
      <c r="U1248" s="266" t="s">
        <v>3497</v>
      </c>
      <c r="Z1248" s="555" t="s">
        <v>7292</v>
      </c>
      <c r="AA1248" s="672" t="s">
        <v>7155</v>
      </c>
    </row>
    <row r="1249" spans="1:27" x14ac:dyDescent="0.25">
      <c r="A1249" s="49">
        <v>53013</v>
      </c>
      <c r="B1249" s="49" t="s">
        <v>1268</v>
      </c>
      <c r="C1249" s="49">
        <v>0</v>
      </c>
      <c r="D1249" s="49">
        <v>0</v>
      </c>
      <c r="E1249" s="354" t="s">
        <v>3494</v>
      </c>
      <c r="F1249" s="354" t="s">
        <v>3498</v>
      </c>
      <c r="G1249" s="355" t="s">
        <v>3499</v>
      </c>
      <c r="H1249" s="355" t="s">
        <v>3495</v>
      </c>
      <c r="I1249" s="355" t="s">
        <v>3495</v>
      </c>
      <c r="J1249" s="355" t="s">
        <v>3495</v>
      </c>
      <c r="K1249" s="355" t="s">
        <v>3495</v>
      </c>
      <c r="L1249" s="355" t="s">
        <v>3495</v>
      </c>
      <c r="M1249" s="355" t="s">
        <v>3495</v>
      </c>
      <c r="N1249" s="355" t="s">
        <v>3495</v>
      </c>
      <c r="O1249" s="355" t="s">
        <v>3495</v>
      </c>
      <c r="P1249" s="355" t="s">
        <v>3495</v>
      </c>
      <c r="Q1249" s="355" t="s">
        <v>3496</v>
      </c>
      <c r="R1249" s="355" t="s">
        <v>3496</v>
      </c>
      <c r="S1249" s="355" t="s">
        <v>3496</v>
      </c>
      <c r="T1249" s="266">
        <v>0</v>
      </c>
      <c r="U1249" s="266" t="s">
        <v>3497</v>
      </c>
      <c r="Z1249" s="276" t="s">
        <v>7293</v>
      </c>
      <c r="AA1249" s="672" t="s">
        <v>7155</v>
      </c>
    </row>
    <row r="1250" spans="1:27" x14ac:dyDescent="0.25">
      <c r="A1250" s="49">
        <v>53019</v>
      </c>
      <c r="B1250" s="49" t="s">
        <v>1269</v>
      </c>
      <c r="C1250" s="49">
        <v>0</v>
      </c>
      <c r="D1250" s="49">
        <v>0</v>
      </c>
      <c r="E1250" s="354" t="s">
        <v>3494</v>
      </c>
      <c r="F1250" s="354" t="s">
        <v>3498</v>
      </c>
      <c r="G1250" s="355" t="s">
        <v>3499</v>
      </c>
      <c r="H1250" s="355" t="s">
        <v>3495</v>
      </c>
      <c r="I1250" s="355" t="s">
        <v>3495</v>
      </c>
      <c r="J1250" s="355" t="s">
        <v>3495</v>
      </c>
      <c r="K1250" s="355" t="s">
        <v>3495</v>
      </c>
      <c r="L1250" s="355" t="s">
        <v>3495</v>
      </c>
      <c r="M1250" s="355" t="s">
        <v>3495</v>
      </c>
      <c r="N1250" s="355" t="s">
        <v>3495</v>
      </c>
      <c r="O1250" s="355" t="s">
        <v>3495</v>
      </c>
      <c r="P1250" s="355" t="s">
        <v>3495</v>
      </c>
      <c r="Q1250" s="355" t="s">
        <v>3496</v>
      </c>
      <c r="R1250" s="355" t="s">
        <v>3496</v>
      </c>
      <c r="S1250" s="355" t="s">
        <v>3496</v>
      </c>
      <c r="T1250" s="266">
        <v>0</v>
      </c>
      <c r="U1250" s="266" t="s">
        <v>3497</v>
      </c>
      <c r="Z1250" s="276" t="s">
        <v>7294</v>
      </c>
      <c r="AA1250" s="672" t="s">
        <v>7155</v>
      </c>
    </row>
    <row r="1251" spans="1:27" ht="21" x14ac:dyDescent="0.25">
      <c r="A1251" s="49">
        <v>53022</v>
      </c>
      <c r="B1251" s="49" t="s">
        <v>1270</v>
      </c>
      <c r="C1251" s="49">
        <v>0</v>
      </c>
      <c r="D1251" s="49">
        <v>0</v>
      </c>
      <c r="E1251" s="354" t="s">
        <v>3494</v>
      </c>
      <c r="F1251" s="354" t="s">
        <v>3498</v>
      </c>
      <c r="G1251" s="355" t="s">
        <v>3499</v>
      </c>
      <c r="H1251" s="355" t="s">
        <v>3495</v>
      </c>
      <c r="I1251" s="355" t="s">
        <v>3495</v>
      </c>
      <c r="J1251" s="355" t="s">
        <v>3495</v>
      </c>
      <c r="K1251" s="355" t="s">
        <v>3495</v>
      </c>
      <c r="L1251" s="355" t="s">
        <v>3495</v>
      </c>
      <c r="M1251" s="355" t="s">
        <v>3495</v>
      </c>
      <c r="N1251" s="355" t="s">
        <v>3495</v>
      </c>
      <c r="O1251" s="355" t="s">
        <v>3495</v>
      </c>
      <c r="P1251" s="355" t="s">
        <v>3495</v>
      </c>
      <c r="Q1251" s="355" t="s">
        <v>3496</v>
      </c>
      <c r="R1251" s="355" t="s">
        <v>3496</v>
      </c>
      <c r="S1251" s="355" t="s">
        <v>3496</v>
      </c>
      <c r="T1251" s="266">
        <v>0</v>
      </c>
      <c r="U1251" s="266" t="s">
        <v>3497</v>
      </c>
      <c r="Z1251" s="276" t="s">
        <v>7295</v>
      </c>
      <c r="AA1251" s="672" t="s">
        <v>7157</v>
      </c>
    </row>
    <row r="1252" spans="1:27" x14ac:dyDescent="0.25">
      <c r="A1252" s="49">
        <v>53060</v>
      </c>
      <c r="B1252" s="49" t="s">
        <v>1271</v>
      </c>
      <c r="C1252" s="49">
        <v>0</v>
      </c>
      <c r="D1252" s="49">
        <v>0</v>
      </c>
      <c r="E1252" s="354" t="s">
        <v>3494</v>
      </c>
      <c r="F1252" s="354" t="s">
        <v>3498</v>
      </c>
      <c r="G1252" s="355" t="s">
        <v>3499</v>
      </c>
      <c r="H1252" s="355" t="s">
        <v>3495</v>
      </c>
      <c r="I1252" s="355" t="s">
        <v>3495</v>
      </c>
      <c r="J1252" s="355" t="s">
        <v>3495</v>
      </c>
      <c r="K1252" s="355" t="s">
        <v>3495</v>
      </c>
      <c r="L1252" s="355" t="s">
        <v>3495</v>
      </c>
      <c r="M1252" s="355" t="s">
        <v>3495</v>
      </c>
      <c r="N1252" s="355" t="s">
        <v>3495</v>
      </c>
      <c r="O1252" s="355" t="s">
        <v>3495</v>
      </c>
      <c r="P1252" s="355" t="s">
        <v>3495</v>
      </c>
      <c r="Q1252" s="355" t="s">
        <v>3496</v>
      </c>
      <c r="R1252" s="355" t="s">
        <v>3496</v>
      </c>
      <c r="S1252" s="355" t="s">
        <v>3496</v>
      </c>
      <c r="T1252" s="266">
        <v>0</v>
      </c>
      <c r="U1252" s="266" t="s">
        <v>3497</v>
      </c>
    </row>
    <row r="1253" spans="1:27" x14ac:dyDescent="0.25">
      <c r="A1253" s="49">
        <v>53061</v>
      </c>
      <c r="B1253" s="49" t="s">
        <v>1272</v>
      </c>
      <c r="C1253" s="49">
        <v>0</v>
      </c>
      <c r="D1253" s="49">
        <v>0</v>
      </c>
      <c r="E1253" s="354" t="s">
        <v>3494</v>
      </c>
      <c r="F1253" s="354" t="s">
        <v>3498</v>
      </c>
      <c r="G1253" s="355" t="s">
        <v>3499</v>
      </c>
      <c r="H1253" s="355" t="s">
        <v>3495</v>
      </c>
      <c r="I1253" s="355" t="s">
        <v>3495</v>
      </c>
      <c r="J1253" s="355" t="s">
        <v>3495</v>
      </c>
      <c r="K1253" s="355" t="s">
        <v>3495</v>
      </c>
      <c r="L1253" s="355" t="s">
        <v>3495</v>
      </c>
      <c r="M1253" s="355" t="s">
        <v>3495</v>
      </c>
      <c r="N1253" s="355" t="s">
        <v>3495</v>
      </c>
      <c r="O1253" s="355" t="s">
        <v>3495</v>
      </c>
      <c r="P1253" s="355" t="s">
        <v>3495</v>
      </c>
      <c r="Q1253" s="355" t="s">
        <v>3496</v>
      </c>
      <c r="R1253" s="355" t="s">
        <v>3496</v>
      </c>
      <c r="S1253" s="355" t="s">
        <v>3496</v>
      </c>
      <c r="T1253" s="266">
        <v>0</v>
      </c>
      <c r="U1253" s="266" t="s">
        <v>3497</v>
      </c>
    </row>
    <row r="1254" spans="1:27" x14ac:dyDescent="0.25">
      <c r="A1254" s="49">
        <v>53065</v>
      </c>
      <c r="B1254" s="49" t="s">
        <v>1273</v>
      </c>
      <c r="C1254" s="49">
        <v>0</v>
      </c>
      <c r="D1254" s="49">
        <v>0</v>
      </c>
      <c r="E1254" s="354" t="s">
        <v>3494</v>
      </c>
      <c r="F1254" s="354" t="s">
        <v>3498</v>
      </c>
      <c r="G1254" s="355" t="s">
        <v>3499</v>
      </c>
      <c r="H1254" s="355" t="s">
        <v>3495</v>
      </c>
      <c r="I1254" s="355" t="s">
        <v>3495</v>
      </c>
      <c r="J1254" s="355" t="s">
        <v>3495</v>
      </c>
      <c r="K1254" s="355" t="s">
        <v>3495</v>
      </c>
      <c r="L1254" s="355" t="s">
        <v>3495</v>
      </c>
      <c r="M1254" s="355" t="s">
        <v>3495</v>
      </c>
      <c r="N1254" s="355" t="s">
        <v>3495</v>
      </c>
      <c r="O1254" s="355" t="s">
        <v>3495</v>
      </c>
      <c r="P1254" s="355" t="s">
        <v>3495</v>
      </c>
      <c r="Q1254" s="355" t="s">
        <v>3496</v>
      </c>
      <c r="R1254" s="355" t="s">
        <v>3496</v>
      </c>
      <c r="S1254" s="355" t="s">
        <v>3496</v>
      </c>
      <c r="T1254" s="266">
        <v>0</v>
      </c>
      <c r="U1254" s="266" t="s">
        <v>3497</v>
      </c>
      <c r="Z1254" s="276" t="s">
        <v>7294</v>
      </c>
      <c r="AA1254" s="672" t="s">
        <v>7155</v>
      </c>
    </row>
    <row r="1255" spans="1:27" x14ac:dyDescent="0.25">
      <c r="A1255" s="49">
        <v>53070</v>
      </c>
      <c r="B1255" s="49" t="s">
        <v>1274</v>
      </c>
      <c r="C1255" s="49">
        <v>0</v>
      </c>
      <c r="D1255" s="49">
        <v>0</v>
      </c>
      <c r="E1255" s="354" t="s">
        <v>3494</v>
      </c>
      <c r="F1255" s="354" t="s">
        <v>3498</v>
      </c>
      <c r="G1255" s="355" t="s">
        <v>3499</v>
      </c>
      <c r="H1255" s="355" t="s">
        <v>3495</v>
      </c>
      <c r="I1255" s="355" t="s">
        <v>3495</v>
      </c>
      <c r="J1255" s="355" t="s">
        <v>3495</v>
      </c>
      <c r="K1255" s="355" t="s">
        <v>3495</v>
      </c>
      <c r="L1255" s="355" t="s">
        <v>3495</v>
      </c>
      <c r="M1255" s="355" t="s">
        <v>3495</v>
      </c>
      <c r="N1255" s="355" t="s">
        <v>3495</v>
      </c>
      <c r="O1255" s="355" t="s">
        <v>3495</v>
      </c>
      <c r="P1255" s="355" t="s">
        <v>3495</v>
      </c>
      <c r="Q1255" s="355" t="s">
        <v>3496</v>
      </c>
      <c r="R1255" s="355" t="s">
        <v>3496</v>
      </c>
      <c r="S1255" s="355" t="s">
        <v>3496</v>
      </c>
      <c r="T1255" s="266">
        <v>0</v>
      </c>
      <c r="U1255" s="266" t="s">
        <v>3497</v>
      </c>
      <c r="AA1255" s="672" t="s">
        <v>7155</v>
      </c>
    </row>
    <row r="1256" spans="1:27" ht="21" x14ac:dyDescent="0.25">
      <c r="A1256" s="49">
        <v>53099</v>
      </c>
      <c r="B1256" s="49" t="s">
        <v>1275</v>
      </c>
      <c r="C1256" s="49">
        <v>0</v>
      </c>
      <c r="D1256" s="49">
        <v>0</v>
      </c>
      <c r="E1256" s="354" t="s">
        <v>3494</v>
      </c>
      <c r="F1256" s="354" t="s">
        <v>3498</v>
      </c>
      <c r="G1256" s="355" t="s">
        <v>3499</v>
      </c>
      <c r="H1256" s="355" t="s">
        <v>3495</v>
      </c>
      <c r="I1256" s="355" t="s">
        <v>3495</v>
      </c>
      <c r="J1256" s="355" t="s">
        <v>3495</v>
      </c>
      <c r="K1256" s="355" t="s">
        <v>3495</v>
      </c>
      <c r="L1256" s="355" t="s">
        <v>3495</v>
      </c>
      <c r="M1256" s="355" t="s">
        <v>3495</v>
      </c>
      <c r="N1256" s="355" t="s">
        <v>3495</v>
      </c>
      <c r="O1256" s="355" t="s">
        <v>3495</v>
      </c>
      <c r="P1256" s="355" t="s">
        <v>3495</v>
      </c>
      <c r="Q1256" s="355" t="s">
        <v>3496</v>
      </c>
      <c r="R1256" s="355" t="s">
        <v>3496</v>
      </c>
      <c r="S1256" s="355" t="s">
        <v>3496</v>
      </c>
      <c r="T1256" s="266">
        <v>0</v>
      </c>
      <c r="U1256" s="266" t="s">
        <v>3497</v>
      </c>
      <c r="Z1256" s="555" t="s">
        <v>7296</v>
      </c>
      <c r="AA1256" s="672" t="s">
        <v>7157</v>
      </c>
    </row>
    <row r="1257" spans="1:27" x14ac:dyDescent="0.25">
      <c r="A1257" s="49">
        <v>53105</v>
      </c>
      <c r="B1257" s="49" t="s">
        <v>1276</v>
      </c>
      <c r="C1257" s="49">
        <v>0</v>
      </c>
      <c r="D1257" s="49">
        <v>0</v>
      </c>
      <c r="E1257" s="354" t="s">
        <v>3494</v>
      </c>
      <c r="F1257" s="354" t="s">
        <v>3498</v>
      </c>
      <c r="G1257" s="355" t="s">
        <v>3499</v>
      </c>
      <c r="H1257" s="355" t="s">
        <v>3495</v>
      </c>
      <c r="I1257" s="355" t="s">
        <v>3495</v>
      </c>
      <c r="J1257" s="355" t="s">
        <v>3495</v>
      </c>
      <c r="K1257" s="355" t="s">
        <v>3495</v>
      </c>
      <c r="L1257" s="355" t="s">
        <v>3495</v>
      </c>
      <c r="M1257" s="355" t="s">
        <v>3495</v>
      </c>
      <c r="N1257" s="355" t="s">
        <v>3495</v>
      </c>
      <c r="O1257" s="355" t="s">
        <v>3495</v>
      </c>
      <c r="P1257" s="355" t="s">
        <v>3495</v>
      </c>
      <c r="Q1257" s="355" t="s">
        <v>3496</v>
      </c>
      <c r="R1257" s="355" t="s">
        <v>3496</v>
      </c>
      <c r="S1257" s="355" t="s">
        <v>3496</v>
      </c>
      <c r="T1257" s="266">
        <v>0</v>
      </c>
      <c r="U1257" s="266" t="s">
        <v>3497</v>
      </c>
    </row>
    <row r="1258" spans="1:27" x14ac:dyDescent="0.25">
      <c r="A1258" s="49">
        <v>53140</v>
      </c>
      <c r="B1258" s="49" t="s">
        <v>1277</v>
      </c>
      <c r="C1258" s="49">
        <v>0</v>
      </c>
      <c r="D1258" s="49">
        <v>0</v>
      </c>
      <c r="E1258" s="354" t="s">
        <v>3494</v>
      </c>
      <c r="F1258" s="354" t="s">
        <v>3498</v>
      </c>
      <c r="G1258" s="355" t="s">
        <v>3499</v>
      </c>
      <c r="H1258" s="355" t="s">
        <v>3495</v>
      </c>
      <c r="I1258" s="355" t="s">
        <v>3495</v>
      </c>
      <c r="J1258" s="355" t="s">
        <v>3495</v>
      </c>
      <c r="K1258" s="355" t="s">
        <v>3495</v>
      </c>
      <c r="L1258" s="355" t="s">
        <v>3495</v>
      </c>
      <c r="M1258" s="355" t="s">
        <v>3495</v>
      </c>
      <c r="N1258" s="355" t="s">
        <v>3495</v>
      </c>
      <c r="O1258" s="355" t="s">
        <v>3495</v>
      </c>
      <c r="P1258" s="355" t="s">
        <v>3495</v>
      </c>
      <c r="Q1258" s="355" t="s">
        <v>3496</v>
      </c>
      <c r="R1258" s="355" t="s">
        <v>3496</v>
      </c>
      <c r="S1258" s="355" t="s">
        <v>3496</v>
      </c>
      <c r="T1258" s="266">
        <v>0</v>
      </c>
      <c r="U1258" s="266" t="s">
        <v>3497</v>
      </c>
      <c r="Z1258" s="555" t="s">
        <v>7297</v>
      </c>
      <c r="AA1258" s="672" t="s">
        <v>7155</v>
      </c>
    </row>
    <row r="1259" spans="1:27" x14ac:dyDescent="0.25">
      <c r="A1259" s="49">
        <v>53141</v>
      </c>
      <c r="B1259" s="49" t="s">
        <v>1278</v>
      </c>
      <c r="C1259" s="49">
        <v>0</v>
      </c>
      <c r="D1259" s="49">
        <v>0</v>
      </c>
      <c r="E1259" s="354" t="s">
        <v>3494</v>
      </c>
      <c r="F1259" s="354" t="s">
        <v>3498</v>
      </c>
      <c r="G1259" s="355" t="s">
        <v>3499</v>
      </c>
      <c r="H1259" s="355" t="s">
        <v>3495</v>
      </c>
      <c r="I1259" s="355" t="s">
        <v>3495</v>
      </c>
      <c r="J1259" s="355" t="s">
        <v>3495</v>
      </c>
      <c r="K1259" s="355" t="s">
        <v>3495</v>
      </c>
      <c r="L1259" s="355" t="s">
        <v>3495</v>
      </c>
      <c r="M1259" s="355" t="s">
        <v>3495</v>
      </c>
      <c r="N1259" s="355" t="s">
        <v>3495</v>
      </c>
      <c r="O1259" s="355" t="s">
        <v>3495</v>
      </c>
      <c r="P1259" s="355" t="s">
        <v>3495</v>
      </c>
      <c r="Q1259" s="355" t="s">
        <v>3496</v>
      </c>
      <c r="R1259" s="355" t="s">
        <v>3496</v>
      </c>
      <c r="S1259" s="355" t="s">
        <v>3496</v>
      </c>
      <c r="T1259" s="266">
        <v>0</v>
      </c>
      <c r="U1259" s="266" t="s">
        <v>3497</v>
      </c>
      <c r="Z1259" s="555" t="s">
        <v>7297</v>
      </c>
      <c r="AA1259" s="672" t="s">
        <v>7155</v>
      </c>
    </row>
    <row r="1260" spans="1:27" x14ac:dyDescent="0.25">
      <c r="A1260" s="49">
        <v>53222</v>
      </c>
      <c r="B1260" s="49" t="s">
        <v>1279</v>
      </c>
      <c r="C1260" s="49">
        <v>0</v>
      </c>
      <c r="D1260" s="49">
        <v>0</v>
      </c>
      <c r="E1260" s="354" t="s">
        <v>3494</v>
      </c>
      <c r="F1260" s="354" t="s">
        <v>3498</v>
      </c>
      <c r="G1260" s="355" t="s">
        <v>3499</v>
      </c>
      <c r="H1260" s="355" t="s">
        <v>3495</v>
      </c>
      <c r="I1260" s="355" t="s">
        <v>3495</v>
      </c>
      <c r="J1260" s="355" t="s">
        <v>3495</v>
      </c>
      <c r="K1260" s="355" t="s">
        <v>3495</v>
      </c>
      <c r="L1260" s="355" t="s">
        <v>3495</v>
      </c>
      <c r="M1260" s="355" t="s">
        <v>3495</v>
      </c>
      <c r="N1260" s="355" t="s">
        <v>3495</v>
      </c>
      <c r="O1260" s="355" t="s">
        <v>3495</v>
      </c>
      <c r="P1260" s="355" t="s">
        <v>3495</v>
      </c>
      <c r="Q1260" s="355" t="s">
        <v>3496</v>
      </c>
      <c r="R1260" s="355" t="s">
        <v>3496</v>
      </c>
      <c r="S1260" s="355" t="s">
        <v>3496</v>
      </c>
      <c r="T1260" s="266">
        <v>0</v>
      </c>
      <c r="U1260" s="266" t="s">
        <v>3497</v>
      </c>
    </row>
    <row r="1261" spans="1:27" x14ac:dyDescent="0.25">
      <c r="A1261" s="49">
        <v>53223</v>
      </c>
      <c r="B1261" s="49" t="s">
        <v>1280</v>
      </c>
      <c r="C1261" s="49">
        <v>0</v>
      </c>
      <c r="D1261" s="49">
        <v>0</v>
      </c>
      <c r="E1261" s="354" t="s">
        <v>3494</v>
      </c>
      <c r="F1261" s="354" t="s">
        <v>3498</v>
      </c>
      <c r="G1261" s="355" t="s">
        <v>3499</v>
      </c>
      <c r="H1261" s="355" t="s">
        <v>3495</v>
      </c>
      <c r="I1261" s="355" t="s">
        <v>3495</v>
      </c>
      <c r="J1261" s="355" t="s">
        <v>3495</v>
      </c>
      <c r="K1261" s="355" t="s">
        <v>3495</v>
      </c>
      <c r="L1261" s="355" t="s">
        <v>3495</v>
      </c>
      <c r="M1261" s="355" t="s">
        <v>3495</v>
      </c>
      <c r="N1261" s="355" t="s">
        <v>3495</v>
      </c>
      <c r="O1261" s="355" t="s">
        <v>3495</v>
      </c>
      <c r="P1261" s="355" t="s">
        <v>3495</v>
      </c>
      <c r="Q1261" s="355" t="s">
        <v>3496</v>
      </c>
      <c r="R1261" s="355" t="s">
        <v>3496</v>
      </c>
      <c r="S1261" s="355" t="s">
        <v>3496</v>
      </c>
      <c r="T1261" s="266">
        <v>0</v>
      </c>
      <c r="U1261" s="266" t="s">
        <v>3497</v>
      </c>
    </row>
    <row r="1262" spans="1:27" x14ac:dyDescent="0.25">
      <c r="A1262" s="49">
        <v>53269</v>
      </c>
      <c r="B1262" s="49" t="s">
        <v>1281</v>
      </c>
      <c r="C1262" s="49">
        <v>0</v>
      </c>
      <c r="D1262" s="49">
        <v>0</v>
      </c>
      <c r="E1262" s="354" t="s">
        <v>3494</v>
      </c>
      <c r="F1262" s="354" t="s">
        <v>3498</v>
      </c>
      <c r="G1262" s="355" t="s">
        <v>3499</v>
      </c>
      <c r="H1262" s="355" t="s">
        <v>3495</v>
      </c>
      <c r="I1262" s="355" t="s">
        <v>3495</v>
      </c>
      <c r="J1262" s="355" t="s">
        <v>3495</v>
      </c>
      <c r="K1262" s="355" t="s">
        <v>3495</v>
      </c>
      <c r="L1262" s="355" t="s">
        <v>3495</v>
      </c>
      <c r="M1262" s="355" t="s">
        <v>3495</v>
      </c>
      <c r="N1262" s="355" t="s">
        <v>3495</v>
      </c>
      <c r="O1262" s="355" t="s">
        <v>3495</v>
      </c>
      <c r="P1262" s="355" t="s">
        <v>3495</v>
      </c>
      <c r="Q1262" s="355" t="s">
        <v>3496</v>
      </c>
      <c r="R1262" s="355" t="s">
        <v>3496</v>
      </c>
      <c r="S1262" s="355" t="s">
        <v>3496</v>
      </c>
      <c r="T1262" s="266">
        <v>0</v>
      </c>
      <c r="U1262" s="266" t="s">
        <v>3497</v>
      </c>
    </row>
    <row r="1263" spans="1:27" x14ac:dyDescent="0.25">
      <c r="A1263" s="49">
        <v>53282</v>
      </c>
      <c r="B1263" s="49" t="s">
        <v>1282</v>
      </c>
      <c r="C1263" s="49">
        <v>0</v>
      </c>
      <c r="D1263" s="49">
        <v>0</v>
      </c>
      <c r="E1263" s="354" t="s">
        <v>3494</v>
      </c>
      <c r="F1263" s="354" t="s">
        <v>3498</v>
      </c>
      <c r="G1263" s="355" t="s">
        <v>3499</v>
      </c>
      <c r="H1263" s="355" t="s">
        <v>3495</v>
      </c>
      <c r="I1263" s="355" t="s">
        <v>3495</v>
      </c>
      <c r="J1263" s="355" t="s">
        <v>3495</v>
      </c>
      <c r="K1263" s="355" t="s">
        <v>3495</v>
      </c>
      <c r="L1263" s="355" t="s">
        <v>3495</v>
      </c>
      <c r="M1263" s="355" t="s">
        <v>3495</v>
      </c>
      <c r="N1263" s="355" t="s">
        <v>3495</v>
      </c>
      <c r="O1263" s="355" t="s">
        <v>3495</v>
      </c>
      <c r="P1263" s="355" t="s">
        <v>3495</v>
      </c>
      <c r="Q1263" s="355" t="s">
        <v>3496</v>
      </c>
      <c r="R1263" s="355" t="s">
        <v>3496</v>
      </c>
      <c r="S1263" s="355" t="s">
        <v>3496</v>
      </c>
      <c r="T1263" s="266">
        <v>0</v>
      </c>
      <c r="U1263" s="266" t="s">
        <v>3497</v>
      </c>
    </row>
    <row r="1264" spans="1:27" x14ac:dyDescent="0.25">
      <c r="A1264" s="49">
        <v>53283</v>
      </c>
      <c r="B1264" s="49" t="s">
        <v>1283</v>
      </c>
      <c r="C1264" s="49">
        <v>0</v>
      </c>
      <c r="D1264" s="49">
        <v>0</v>
      </c>
      <c r="E1264" s="354" t="s">
        <v>3494</v>
      </c>
      <c r="F1264" s="354" t="s">
        <v>3498</v>
      </c>
      <c r="G1264" s="355" t="s">
        <v>3499</v>
      </c>
      <c r="H1264" s="355" t="s">
        <v>3495</v>
      </c>
      <c r="I1264" s="355" t="s">
        <v>3495</v>
      </c>
      <c r="J1264" s="355" t="s">
        <v>3495</v>
      </c>
      <c r="K1264" s="355" t="s">
        <v>3495</v>
      </c>
      <c r="L1264" s="355" t="s">
        <v>3495</v>
      </c>
      <c r="M1264" s="355" t="s">
        <v>3495</v>
      </c>
      <c r="N1264" s="355" t="s">
        <v>3495</v>
      </c>
      <c r="O1264" s="355" t="s">
        <v>3495</v>
      </c>
      <c r="P1264" s="355" t="s">
        <v>3495</v>
      </c>
      <c r="Q1264" s="355" t="s">
        <v>3496</v>
      </c>
      <c r="R1264" s="355" t="s">
        <v>3496</v>
      </c>
      <c r="S1264" s="355" t="s">
        <v>3496</v>
      </c>
      <c r="T1264" s="266">
        <v>0</v>
      </c>
      <c r="U1264" s="266" t="s">
        <v>3497</v>
      </c>
    </row>
    <row r="1265" spans="1:27" x14ac:dyDescent="0.25">
      <c r="A1265" s="49">
        <v>53305</v>
      </c>
      <c r="B1265" s="49" t="s">
        <v>1284</v>
      </c>
      <c r="C1265" s="49">
        <v>0</v>
      </c>
      <c r="D1265" s="49">
        <v>0</v>
      </c>
      <c r="E1265" s="354" t="s">
        <v>3494</v>
      </c>
      <c r="F1265" s="354" t="s">
        <v>3498</v>
      </c>
      <c r="G1265" s="355" t="s">
        <v>3499</v>
      </c>
      <c r="H1265" s="355" t="s">
        <v>3495</v>
      </c>
      <c r="I1265" s="355" t="s">
        <v>3495</v>
      </c>
      <c r="J1265" s="355" t="s">
        <v>3495</v>
      </c>
      <c r="K1265" s="355" t="s">
        <v>3495</v>
      </c>
      <c r="L1265" s="355" t="s">
        <v>3495</v>
      </c>
      <c r="M1265" s="355" t="s">
        <v>3495</v>
      </c>
      <c r="N1265" s="355" t="s">
        <v>3495</v>
      </c>
      <c r="O1265" s="355" t="s">
        <v>3495</v>
      </c>
      <c r="P1265" s="355" t="s">
        <v>3495</v>
      </c>
      <c r="Q1265" s="355" t="s">
        <v>3496</v>
      </c>
      <c r="R1265" s="355" t="s">
        <v>3496</v>
      </c>
      <c r="S1265" s="355" t="s">
        <v>3496</v>
      </c>
      <c r="T1265" s="266">
        <v>0</v>
      </c>
      <c r="U1265" s="266" t="s">
        <v>3497</v>
      </c>
    </row>
    <row r="1266" spans="1:27" x14ac:dyDescent="0.25">
      <c r="A1266" s="49">
        <v>53331</v>
      </c>
      <c r="B1266" s="49" t="s">
        <v>1285</v>
      </c>
      <c r="C1266" s="49">
        <v>0</v>
      </c>
      <c r="D1266" s="49">
        <v>0</v>
      </c>
      <c r="E1266" s="354" t="s">
        <v>3494</v>
      </c>
      <c r="F1266" s="354" t="s">
        <v>3498</v>
      </c>
      <c r="G1266" s="355" t="s">
        <v>3499</v>
      </c>
      <c r="H1266" s="355" t="s">
        <v>3495</v>
      </c>
      <c r="I1266" s="355" t="s">
        <v>3495</v>
      </c>
      <c r="J1266" s="355" t="s">
        <v>3495</v>
      </c>
      <c r="K1266" s="355" t="s">
        <v>3495</v>
      </c>
      <c r="L1266" s="355" t="s">
        <v>3495</v>
      </c>
      <c r="M1266" s="355" t="s">
        <v>3495</v>
      </c>
      <c r="N1266" s="355" t="s">
        <v>3495</v>
      </c>
      <c r="O1266" s="355" t="s">
        <v>3495</v>
      </c>
      <c r="P1266" s="355" t="s">
        <v>3495</v>
      </c>
      <c r="Q1266" s="355" t="s">
        <v>3496</v>
      </c>
      <c r="R1266" s="355" t="s">
        <v>3496</v>
      </c>
      <c r="S1266" s="355" t="s">
        <v>3496</v>
      </c>
      <c r="T1266" s="266">
        <v>0</v>
      </c>
      <c r="U1266" s="266" t="s">
        <v>3497</v>
      </c>
    </row>
    <row r="1267" spans="1:27" x14ac:dyDescent="0.25">
      <c r="A1267" s="49">
        <v>53336</v>
      </c>
      <c r="B1267" s="49" t="s">
        <v>1286</v>
      </c>
      <c r="C1267" s="49">
        <v>0</v>
      </c>
      <c r="D1267" s="49">
        <v>0</v>
      </c>
      <c r="E1267" s="354" t="s">
        <v>3494</v>
      </c>
      <c r="F1267" s="354" t="s">
        <v>3498</v>
      </c>
      <c r="G1267" s="355" t="s">
        <v>3499</v>
      </c>
      <c r="H1267" s="355" t="s">
        <v>3495</v>
      </c>
      <c r="I1267" s="355" t="s">
        <v>3495</v>
      </c>
      <c r="J1267" s="355" t="s">
        <v>3495</v>
      </c>
      <c r="K1267" s="355" t="s">
        <v>3495</v>
      </c>
      <c r="L1267" s="355" t="s">
        <v>3495</v>
      </c>
      <c r="M1267" s="355" t="s">
        <v>3495</v>
      </c>
      <c r="N1267" s="355" t="s">
        <v>3495</v>
      </c>
      <c r="O1267" s="355" t="s">
        <v>3495</v>
      </c>
      <c r="P1267" s="355" t="s">
        <v>3495</v>
      </c>
      <c r="Q1267" s="355" t="s">
        <v>3496</v>
      </c>
      <c r="R1267" s="355" t="s">
        <v>3496</v>
      </c>
      <c r="S1267" s="355" t="s">
        <v>3496</v>
      </c>
      <c r="T1267" s="266">
        <v>0</v>
      </c>
      <c r="U1267" s="266" t="s">
        <v>3497</v>
      </c>
    </row>
    <row r="1268" spans="1:27" x14ac:dyDescent="0.25">
      <c r="A1268" s="49">
        <v>53344</v>
      </c>
      <c r="B1268" s="49" t="s">
        <v>1287</v>
      </c>
      <c r="C1268" s="49">
        <v>0</v>
      </c>
      <c r="D1268" s="49">
        <v>0</v>
      </c>
      <c r="E1268" s="354" t="s">
        <v>3494</v>
      </c>
      <c r="F1268" s="354" t="s">
        <v>3498</v>
      </c>
      <c r="G1268" s="355" t="s">
        <v>3499</v>
      </c>
      <c r="H1268" s="355" t="s">
        <v>3495</v>
      </c>
      <c r="I1268" s="355" t="s">
        <v>3495</v>
      </c>
      <c r="J1268" s="355" t="s">
        <v>3495</v>
      </c>
      <c r="K1268" s="355" t="s">
        <v>3495</v>
      </c>
      <c r="L1268" s="355" t="s">
        <v>3495</v>
      </c>
      <c r="M1268" s="355" t="s">
        <v>3495</v>
      </c>
      <c r="N1268" s="355" t="s">
        <v>3495</v>
      </c>
      <c r="O1268" s="355" t="s">
        <v>3495</v>
      </c>
      <c r="P1268" s="355" t="s">
        <v>3495</v>
      </c>
      <c r="Q1268" s="355" t="s">
        <v>3496</v>
      </c>
      <c r="R1268" s="355" t="s">
        <v>3496</v>
      </c>
      <c r="S1268" s="355" t="s">
        <v>3496</v>
      </c>
      <c r="T1268" s="266">
        <v>0</v>
      </c>
      <c r="U1268" s="266" t="s">
        <v>3497</v>
      </c>
    </row>
    <row r="1269" spans="1:27" x14ac:dyDescent="0.25">
      <c r="A1269" s="49">
        <v>53378</v>
      </c>
      <c r="B1269" s="49" t="s">
        <v>1288</v>
      </c>
      <c r="C1269" s="49">
        <v>0</v>
      </c>
      <c r="D1269" s="49">
        <v>0</v>
      </c>
      <c r="E1269" s="354" t="s">
        <v>3494</v>
      </c>
      <c r="F1269" s="354" t="s">
        <v>3498</v>
      </c>
      <c r="G1269" s="355" t="s">
        <v>3499</v>
      </c>
      <c r="H1269" s="355" t="s">
        <v>3495</v>
      </c>
      <c r="I1269" s="355" t="s">
        <v>3495</v>
      </c>
      <c r="J1269" s="355" t="s">
        <v>3495</v>
      </c>
      <c r="K1269" s="355" t="s">
        <v>3495</v>
      </c>
      <c r="L1269" s="355" t="s">
        <v>3495</v>
      </c>
      <c r="M1269" s="355" t="s">
        <v>3495</v>
      </c>
      <c r="N1269" s="355" t="s">
        <v>3495</v>
      </c>
      <c r="O1269" s="355" t="s">
        <v>3495</v>
      </c>
      <c r="P1269" s="355" t="s">
        <v>3495</v>
      </c>
      <c r="Q1269" s="355" t="s">
        <v>3496</v>
      </c>
      <c r="R1269" s="355" t="s">
        <v>3496</v>
      </c>
      <c r="S1269" s="355" t="s">
        <v>3496</v>
      </c>
      <c r="T1269" s="266">
        <v>0</v>
      </c>
      <c r="U1269" s="266" t="s">
        <v>3497</v>
      </c>
    </row>
    <row r="1270" spans="1:27" x14ac:dyDescent="0.25">
      <c r="A1270" s="49">
        <v>53379</v>
      </c>
      <c r="B1270" s="49" t="s">
        <v>1289</v>
      </c>
      <c r="C1270" s="49">
        <v>0</v>
      </c>
      <c r="D1270" s="49">
        <v>0</v>
      </c>
      <c r="E1270" s="354" t="s">
        <v>3494</v>
      </c>
      <c r="F1270" s="354" t="s">
        <v>3498</v>
      </c>
      <c r="G1270" s="355" t="s">
        <v>3499</v>
      </c>
      <c r="H1270" s="355" t="s">
        <v>3495</v>
      </c>
      <c r="I1270" s="355" t="s">
        <v>3495</v>
      </c>
      <c r="J1270" s="355" t="s">
        <v>3495</v>
      </c>
      <c r="K1270" s="355" t="s">
        <v>3495</v>
      </c>
      <c r="L1270" s="355" t="s">
        <v>3495</v>
      </c>
      <c r="M1270" s="355" t="s">
        <v>3495</v>
      </c>
      <c r="N1270" s="355" t="s">
        <v>3495</v>
      </c>
      <c r="O1270" s="355" t="s">
        <v>3495</v>
      </c>
      <c r="P1270" s="355" t="s">
        <v>3495</v>
      </c>
      <c r="Q1270" s="355" t="s">
        <v>3496</v>
      </c>
      <c r="R1270" s="355" t="s">
        <v>3496</v>
      </c>
      <c r="S1270" s="355" t="s">
        <v>3496</v>
      </c>
      <c r="T1270" s="266">
        <v>0</v>
      </c>
      <c r="U1270" s="266" t="s">
        <v>3497</v>
      </c>
    </row>
    <row r="1271" spans="1:27" x14ac:dyDescent="0.25">
      <c r="A1271" s="49">
        <v>53390</v>
      </c>
      <c r="B1271" s="49" t="s">
        <v>1290</v>
      </c>
      <c r="C1271" s="49">
        <v>0</v>
      </c>
      <c r="D1271" s="49">
        <v>0</v>
      </c>
      <c r="E1271" s="354" t="s">
        <v>3494</v>
      </c>
      <c r="F1271" s="354" t="s">
        <v>3498</v>
      </c>
      <c r="G1271" s="355" t="s">
        <v>3499</v>
      </c>
      <c r="H1271" s="355" t="s">
        <v>3495</v>
      </c>
      <c r="I1271" s="355" t="s">
        <v>3495</v>
      </c>
      <c r="J1271" s="355" t="s">
        <v>3495</v>
      </c>
      <c r="K1271" s="355" t="s">
        <v>3495</v>
      </c>
      <c r="L1271" s="355" t="s">
        <v>3495</v>
      </c>
      <c r="M1271" s="355" t="s">
        <v>3495</v>
      </c>
      <c r="N1271" s="355" t="s">
        <v>3495</v>
      </c>
      <c r="O1271" s="355" t="s">
        <v>3495</v>
      </c>
      <c r="P1271" s="355" t="s">
        <v>3495</v>
      </c>
      <c r="Q1271" s="355" t="s">
        <v>3496</v>
      </c>
      <c r="R1271" s="355" t="s">
        <v>3496</v>
      </c>
      <c r="S1271" s="355" t="s">
        <v>3496</v>
      </c>
      <c r="T1271" s="266">
        <v>0</v>
      </c>
      <c r="U1271" s="266" t="s">
        <v>3497</v>
      </c>
    </row>
    <row r="1272" spans="1:27" x14ac:dyDescent="0.25">
      <c r="A1272" s="49">
        <v>53399</v>
      </c>
      <c r="B1272" s="49" t="s">
        <v>1291</v>
      </c>
      <c r="C1272" s="49">
        <v>0</v>
      </c>
      <c r="D1272" s="49">
        <v>0</v>
      </c>
      <c r="E1272" s="354" t="s">
        <v>3494</v>
      </c>
      <c r="F1272" s="354" t="s">
        <v>3498</v>
      </c>
      <c r="G1272" s="355" t="s">
        <v>3499</v>
      </c>
      <c r="H1272" s="355" t="s">
        <v>3495</v>
      </c>
      <c r="I1272" s="355" t="s">
        <v>3495</v>
      </c>
      <c r="J1272" s="355" t="s">
        <v>3495</v>
      </c>
      <c r="K1272" s="355" t="s">
        <v>3495</v>
      </c>
      <c r="L1272" s="355" t="s">
        <v>3495</v>
      </c>
      <c r="M1272" s="355" t="s">
        <v>3495</v>
      </c>
      <c r="N1272" s="355" t="s">
        <v>3495</v>
      </c>
      <c r="O1272" s="355" t="s">
        <v>3495</v>
      </c>
      <c r="P1272" s="355" t="s">
        <v>3495</v>
      </c>
      <c r="Q1272" s="355" t="s">
        <v>3496</v>
      </c>
      <c r="R1272" s="355" t="s">
        <v>3496</v>
      </c>
      <c r="S1272" s="355" t="s">
        <v>3496</v>
      </c>
      <c r="T1272" s="266">
        <v>0</v>
      </c>
      <c r="U1272" s="266" t="s">
        <v>3497</v>
      </c>
    </row>
    <row r="1273" spans="1:27" x14ac:dyDescent="0.25">
      <c r="A1273" s="49">
        <v>53412</v>
      </c>
      <c r="B1273" s="49" t="s">
        <v>1292</v>
      </c>
      <c r="C1273" s="49">
        <v>0</v>
      </c>
      <c r="D1273" s="49">
        <v>0</v>
      </c>
      <c r="E1273" s="354" t="s">
        <v>3494</v>
      </c>
      <c r="F1273" s="354" t="s">
        <v>3498</v>
      </c>
      <c r="G1273" s="355" t="s">
        <v>3066</v>
      </c>
      <c r="H1273" s="355" t="s">
        <v>3495</v>
      </c>
      <c r="I1273" s="355" t="s">
        <v>3495</v>
      </c>
      <c r="J1273" s="355" t="s">
        <v>3495</v>
      </c>
      <c r="K1273" s="355" t="s">
        <v>3495</v>
      </c>
      <c r="L1273" s="355" t="s">
        <v>3495</v>
      </c>
      <c r="M1273" s="355" t="s">
        <v>3495</v>
      </c>
      <c r="N1273" s="355" t="s">
        <v>3094</v>
      </c>
      <c r="O1273" s="355" t="s">
        <v>3495</v>
      </c>
      <c r="P1273" s="355" t="s">
        <v>3495</v>
      </c>
      <c r="Q1273" s="355" t="s">
        <v>3496</v>
      </c>
      <c r="R1273" s="355" t="s">
        <v>3496</v>
      </c>
      <c r="S1273" s="355" t="s">
        <v>3496</v>
      </c>
      <c r="T1273" s="266">
        <v>0</v>
      </c>
      <c r="U1273" s="266" t="s">
        <v>3497</v>
      </c>
      <c r="Z1273" s="555" t="s">
        <v>7252</v>
      </c>
      <c r="AA1273" s="672" t="s">
        <v>7156</v>
      </c>
    </row>
    <row r="1274" spans="1:27" x14ac:dyDescent="0.25">
      <c r="A1274" s="49">
        <v>53462</v>
      </c>
      <c r="B1274" s="49" t="s">
        <v>1293</v>
      </c>
      <c r="C1274" s="49">
        <v>0</v>
      </c>
      <c r="D1274" s="49">
        <v>0</v>
      </c>
      <c r="E1274" s="354" t="s">
        <v>3494</v>
      </c>
      <c r="F1274" s="354" t="s">
        <v>3498</v>
      </c>
      <c r="G1274" s="355" t="s">
        <v>3499</v>
      </c>
      <c r="H1274" s="355" t="s">
        <v>3495</v>
      </c>
      <c r="I1274" s="355" t="s">
        <v>3495</v>
      </c>
      <c r="J1274" s="355" t="s">
        <v>3495</v>
      </c>
      <c r="K1274" s="355" t="s">
        <v>3495</v>
      </c>
      <c r="L1274" s="355" t="s">
        <v>3495</v>
      </c>
      <c r="M1274" s="355" t="s">
        <v>3495</v>
      </c>
      <c r="N1274" s="355" t="s">
        <v>3495</v>
      </c>
      <c r="O1274" s="355" t="s">
        <v>3495</v>
      </c>
      <c r="P1274" s="355" t="s">
        <v>3495</v>
      </c>
      <c r="Q1274" s="355" t="s">
        <v>3496</v>
      </c>
      <c r="R1274" s="355" t="s">
        <v>3496</v>
      </c>
      <c r="S1274" s="355" t="s">
        <v>3496</v>
      </c>
      <c r="T1274" s="266">
        <v>0</v>
      </c>
      <c r="U1274" s="266" t="s">
        <v>3497</v>
      </c>
    </row>
    <row r="1275" spans="1:27" x14ac:dyDescent="0.25">
      <c r="A1275" s="49">
        <v>53473</v>
      </c>
      <c r="B1275" s="49" t="s">
        <v>1294</v>
      </c>
      <c r="C1275" s="49">
        <v>0</v>
      </c>
      <c r="D1275" s="49">
        <v>0</v>
      </c>
      <c r="E1275" s="354" t="s">
        <v>3494</v>
      </c>
      <c r="F1275" s="354" t="s">
        <v>3498</v>
      </c>
      <c r="G1275" s="355" t="s">
        <v>3499</v>
      </c>
      <c r="H1275" s="355" t="s">
        <v>3495</v>
      </c>
      <c r="I1275" s="355" t="s">
        <v>3495</v>
      </c>
      <c r="J1275" s="355" t="s">
        <v>3495</v>
      </c>
      <c r="K1275" s="355" t="s">
        <v>3495</v>
      </c>
      <c r="L1275" s="355" t="s">
        <v>3495</v>
      </c>
      <c r="M1275" s="355" t="s">
        <v>3495</v>
      </c>
      <c r="N1275" s="355" t="s">
        <v>3495</v>
      </c>
      <c r="O1275" s="355" t="s">
        <v>3495</v>
      </c>
      <c r="P1275" s="355" t="s">
        <v>3495</v>
      </c>
      <c r="Q1275" s="355" t="s">
        <v>3496</v>
      </c>
      <c r="R1275" s="355" t="s">
        <v>3496</v>
      </c>
      <c r="S1275" s="355" t="s">
        <v>3496</v>
      </c>
      <c r="T1275" s="266">
        <v>0</v>
      </c>
      <c r="U1275" s="266" t="s">
        <v>3497</v>
      </c>
    </row>
    <row r="1276" spans="1:27" x14ac:dyDescent="0.25">
      <c r="A1276" s="49">
        <v>53476</v>
      </c>
      <c r="B1276" s="49" t="s">
        <v>1295</v>
      </c>
      <c r="C1276" s="49">
        <v>0</v>
      </c>
      <c r="D1276" s="49">
        <v>0</v>
      </c>
      <c r="E1276" s="354" t="s">
        <v>3494</v>
      </c>
      <c r="F1276" s="354" t="s">
        <v>3498</v>
      </c>
      <c r="G1276" s="355" t="s">
        <v>3499</v>
      </c>
      <c r="H1276" s="355" t="s">
        <v>3495</v>
      </c>
      <c r="I1276" s="355" t="s">
        <v>3495</v>
      </c>
      <c r="J1276" s="355" t="s">
        <v>3495</v>
      </c>
      <c r="K1276" s="355" t="s">
        <v>3495</v>
      </c>
      <c r="L1276" s="355" t="s">
        <v>3495</v>
      </c>
      <c r="M1276" s="355" t="s">
        <v>3495</v>
      </c>
      <c r="N1276" s="355" t="s">
        <v>3495</v>
      </c>
      <c r="O1276" s="355" t="s">
        <v>3495</v>
      </c>
      <c r="P1276" s="355" t="s">
        <v>3495</v>
      </c>
      <c r="Q1276" s="355" t="s">
        <v>3496</v>
      </c>
      <c r="R1276" s="355" t="s">
        <v>3496</v>
      </c>
      <c r="S1276" s="355" t="s">
        <v>3496</v>
      </c>
      <c r="T1276" s="266">
        <v>0</v>
      </c>
      <c r="U1276" s="266" t="s">
        <v>3497</v>
      </c>
      <c r="Z1276" s="555" t="s">
        <v>7298</v>
      </c>
      <c r="AA1276" s="672" t="s">
        <v>7155</v>
      </c>
    </row>
    <row r="1277" spans="1:27" x14ac:dyDescent="0.25">
      <c r="A1277" s="49">
        <v>53508</v>
      </c>
      <c r="B1277" s="49" t="s">
        <v>1296</v>
      </c>
      <c r="C1277" s="49">
        <v>0</v>
      </c>
      <c r="D1277" s="49">
        <v>0</v>
      </c>
      <c r="E1277" s="354" t="s">
        <v>3494</v>
      </c>
      <c r="F1277" s="354" t="s">
        <v>3498</v>
      </c>
      <c r="G1277" s="355" t="s">
        <v>3066</v>
      </c>
      <c r="H1277" s="355" t="s">
        <v>3495</v>
      </c>
      <c r="I1277" s="355" t="s">
        <v>3495</v>
      </c>
      <c r="J1277" s="355" t="s">
        <v>3065</v>
      </c>
      <c r="K1277" s="355" t="s">
        <v>3495</v>
      </c>
      <c r="L1277" s="355" t="s">
        <v>3495</v>
      </c>
      <c r="M1277" s="355" t="s">
        <v>3495</v>
      </c>
      <c r="N1277" s="355" t="s">
        <v>3495</v>
      </c>
      <c r="O1277" s="355" t="s">
        <v>3495</v>
      </c>
      <c r="P1277" s="355" t="s">
        <v>3495</v>
      </c>
      <c r="Q1277" s="355" t="s">
        <v>3496</v>
      </c>
      <c r="R1277" s="355" t="s">
        <v>3496</v>
      </c>
      <c r="S1277" s="355" t="s">
        <v>3496</v>
      </c>
      <c r="T1277" s="266">
        <v>0</v>
      </c>
      <c r="U1277" s="266" t="s">
        <v>3497</v>
      </c>
      <c r="Z1277" s="555" t="s">
        <v>7299</v>
      </c>
      <c r="AA1277" s="672" t="s">
        <v>7155</v>
      </c>
    </row>
    <row r="1278" spans="1:27" x14ac:dyDescent="0.25">
      <c r="A1278" s="49">
        <v>53521</v>
      </c>
      <c r="B1278" s="49" t="s">
        <v>1297</v>
      </c>
      <c r="C1278" s="49">
        <v>0</v>
      </c>
      <c r="D1278" s="49">
        <v>0</v>
      </c>
      <c r="E1278" s="354" t="s">
        <v>3494</v>
      </c>
      <c r="F1278" s="354" t="s">
        <v>3498</v>
      </c>
      <c r="G1278" s="355" t="s">
        <v>3499</v>
      </c>
      <c r="H1278" s="355" t="s">
        <v>3495</v>
      </c>
      <c r="I1278" s="355" t="s">
        <v>3495</v>
      </c>
      <c r="J1278" s="355" t="s">
        <v>3495</v>
      </c>
      <c r="K1278" s="355" t="s">
        <v>3495</v>
      </c>
      <c r="L1278" s="355" t="s">
        <v>3495</v>
      </c>
      <c r="M1278" s="355" t="s">
        <v>3495</v>
      </c>
      <c r="N1278" s="355" t="s">
        <v>3495</v>
      </c>
      <c r="O1278" s="355" t="s">
        <v>3495</v>
      </c>
      <c r="P1278" s="355" t="s">
        <v>3495</v>
      </c>
      <c r="Q1278" s="355" t="s">
        <v>3496</v>
      </c>
      <c r="R1278" s="355" t="s">
        <v>3496</v>
      </c>
      <c r="S1278" s="355" t="s">
        <v>3496</v>
      </c>
      <c r="T1278" s="266">
        <v>0</v>
      </c>
      <c r="U1278" s="266" t="s">
        <v>3497</v>
      </c>
      <c r="Z1278" s="276" t="s">
        <v>7300</v>
      </c>
    </row>
    <row r="1279" spans="1:27" x14ac:dyDescent="0.25">
      <c r="A1279" s="49">
        <v>53523</v>
      </c>
      <c r="B1279" s="49" t="s">
        <v>1298</v>
      </c>
      <c r="C1279" s="49">
        <v>0</v>
      </c>
      <c r="D1279" s="49">
        <v>0</v>
      </c>
      <c r="E1279" s="354" t="s">
        <v>3494</v>
      </c>
      <c r="F1279" s="354" t="s">
        <v>3498</v>
      </c>
      <c r="G1279" s="355" t="s">
        <v>3499</v>
      </c>
      <c r="H1279" s="355" t="s">
        <v>3495</v>
      </c>
      <c r="I1279" s="355" t="s">
        <v>3495</v>
      </c>
      <c r="J1279" s="355" t="s">
        <v>3495</v>
      </c>
      <c r="K1279" s="355" t="s">
        <v>3495</v>
      </c>
      <c r="L1279" s="355" t="s">
        <v>3495</v>
      </c>
      <c r="M1279" s="355" t="s">
        <v>3495</v>
      </c>
      <c r="N1279" s="355" t="s">
        <v>3495</v>
      </c>
      <c r="O1279" s="355" t="s">
        <v>3495</v>
      </c>
      <c r="P1279" s="355" t="s">
        <v>3495</v>
      </c>
      <c r="Q1279" s="355" t="s">
        <v>3496</v>
      </c>
      <c r="R1279" s="355" t="s">
        <v>3496</v>
      </c>
      <c r="S1279" s="355" t="s">
        <v>3496</v>
      </c>
      <c r="T1279" s="266">
        <v>0</v>
      </c>
      <c r="U1279" s="266" t="s">
        <v>3497</v>
      </c>
      <c r="Z1279" s="276" t="s">
        <v>7301</v>
      </c>
      <c r="AA1279" s="672" t="s">
        <v>7155</v>
      </c>
    </row>
    <row r="1280" spans="1:27" ht="21" x14ac:dyDescent="0.25">
      <c r="A1280" s="49">
        <v>53528</v>
      </c>
      <c r="B1280" s="49" t="s">
        <v>1299</v>
      </c>
      <c r="C1280" s="49">
        <v>0</v>
      </c>
      <c r="D1280" s="49">
        <v>0</v>
      </c>
      <c r="E1280" s="354" t="s">
        <v>3494</v>
      </c>
      <c r="F1280" s="354" t="s">
        <v>3498</v>
      </c>
      <c r="G1280" s="355" t="s">
        <v>3499</v>
      </c>
      <c r="H1280" s="355" t="s">
        <v>3495</v>
      </c>
      <c r="I1280" s="355" t="s">
        <v>3495</v>
      </c>
      <c r="J1280" s="355" t="s">
        <v>3495</v>
      </c>
      <c r="K1280" s="355" t="s">
        <v>3495</v>
      </c>
      <c r="L1280" s="355" t="s">
        <v>3495</v>
      </c>
      <c r="M1280" s="355" t="s">
        <v>3495</v>
      </c>
      <c r="N1280" s="355" t="s">
        <v>3495</v>
      </c>
      <c r="O1280" s="355" t="s">
        <v>3495</v>
      </c>
      <c r="P1280" s="355" t="s">
        <v>3495</v>
      </c>
      <c r="Q1280" s="355" t="s">
        <v>3496</v>
      </c>
      <c r="R1280" s="355" t="s">
        <v>3496</v>
      </c>
      <c r="S1280" s="355" t="s">
        <v>3496</v>
      </c>
      <c r="T1280" s="266">
        <v>0</v>
      </c>
      <c r="U1280" s="266" t="s">
        <v>3497</v>
      </c>
      <c r="X1280" t="s">
        <v>3595</v>
      </c>
      <c r="Z1280" s="276" t="s">
        <v>7302</v>
      </c>
      <c r="AA1280" s="672" t="s">
        <v>7157</v>
      </c>
    </row>
    <row r="1281" spans="1:27" x14ac:dyDescent="0.25">
      <c r="A1281" s="49">
        <v>53548</v>
      </c>
      <c r="B1281" s="49" t="s">
        <v>1300</v>
      </c>
      <c r="C1281" s="49">
        <v>0</v>
      </c>
      <c r="D1281" s="49">
        <v>0</v>
      </c>
      <c r="E1281" s="354" t="s">
        <v>3494</v>
      </c>
      <c r="F1281" s="354" t="s">
        <v>3498</v>
      </c>
      <c r="G1281" s="355" t="s">
        <v>3499</v>
      </c>
      <c r="H1281" s="355" t="s">
        <v>3495</v>
      </c>
      <c r="I1281" s="355" t="s">
        <v>3495</v>
      </c>
      <c r="J1281" s="355" t="s">
        <v>3495</v>
      </c>
      <c r="K1281" s="355" t="s">
        <v>3495</v>
      </c>
      <c r="L1281" s="355" t="s">
        <v>3495</v>
      </c>
      <c r="M1281" s="355" t="s">
        <v>3495</v>
      </c>
      <c r="N1281" s="355" t="s">
        <v>3495</v>
      </c>
      <c r="O1281" s="355" t="s">
        <v>3495</v>
      </c>
      <c r="P1281" s="355" t="s">
        <v>3495</v>
      </c>
      <c r="Q1281" s="355" t="s">
        <v>3496</v>
      </c>
      <c r="R1281" s="355" t="s">
        <v>3496</v>
      </c>
      <c r="S1281" s="355" t="s">
        <v>3496</v>
      </c>
      <c r="T1281" s="266">
        <v>0</v>
      </c>
      <c r="U1281" s="266" t="s">
        <v>3497</v>
      </c>
    </row>
    <row r="1282" spans="1:27" x14ac:dyDescent="0.25">
      <c r="A1282" s="49">
        <v>53575</v>
      </c>
      <c r="B1282" s="49" t="s">
        <v>1301</v>
      </c>
      <c r="C1282" s="49">
        <v>0</v>
      </c>
      <c r="D1282" s="49">
        <v>0</v>
      </c>
      <c r="E1282" s="354" t="s">
        <v>3494</v>
      </c>
      <c r="F1282" s="354" t="s">
        <v>3498</v>
      </c>
      <c r="G1282" s="355" t="s">
        <v>3499</v>
      </c>
      <c r="H1282" s="355" t="s">
        <v>3495</v>
      </c>
      <c r="I1282" s="355" t="s">
        <v>3495</v>
      </c>
      <c r="J1282" s="355" t="s">
        <v>3495</v>
      </c>
      <c r="K1282" s="355" t="s">
        <v>3495</v>
      </c>
      <c r="L1282" s="355" t="s">
        <v>3495</v>
      </c>
      <c r="M1282" s="355" t="s">
        <v>3495</v>
      </c>
      <c r="N1282" s="355" t="s">
        <v>3495</v>
      </c>
      <c r="O1282" s="355" t="s">
        <v>3495</v>
      </c>
      <c r="P1282" s="355" t="s">
        <v>3495</v>
      </c>
      <c r="Q1282" s="355" t="s">
        <v>3496</v>
      </c>
      <c r="R1282" s="355" t="s">
        <v>3496</v>
      </c>
      <c r="S1282" s="355" t="s">
        <v>3496</v>
      </c>
      <c r="T1282" s="266">
        <v>0</v>
      </c>
      <c r="U1282" s="266" t="s">
        <v>3497</v>
      </c>
      <c r="Z1282" s="276" t="s">
        <v>7303</v>
      </c>
      <c r="AA1282" s="672" t="s">
        <v>7155</v>
      </c>
    </row>
    <row r="1283" spans="1:27" x14ac:dyDescent="0.25">
      <c r="A1283" s="49">
        <v>53586</v>
      </c>
      <c r="B1283" s="49" t="s">
        <v>1302</v>
      </c>
      <c r="C1283" s="49">
        <v>0</v>
      </c>
      <c r="D1283" s="49">
        <v>0</v>
      </c>
      <c r="E1283" s="354" t="s">
        <v>3494</v>
      </c>
      <c r="F1283" s="354" t="s">
        <v>3498</v>
      </c>
      <c r="G1283" s="355" t="s">
        <v>3499</v>
      </c>
      <c r="H1283" s="355" t="s">
        <v>3495</v>
      </c>
      <c r="I1283" s="355" t="s">
        <v>3495</v>
      </c>
      <c r="J1283" s="355" t="s">
        <v>3495</v>
      </c>
      <c r="K1283" s="355" t="s">
        <v>3495</v>
      </c>
      <c r="L1283" s="355" t="s">
        <v>3495</v>
      </c>
      <c r="M1283" s="355" t="s">
        <v>3495</v>
      </c>
      <c r="N1283" s="355" t="s">
        <v>3495</v>
      </c>
      <c r="O1283" s="355" t="s">
        <v>3495</v>
      </c>
      <c r="P1283" s="355" t="s">
        <v>3495</v>
      </c>
      <c r="Q1283" s="355" t="s">
        <v>3496</v>
      </c>
      <c r="R1283" s="355" t="s">
        <v>3496</v>
      </c>
      <c r="S1283" s="355" t="s">
        <v>3496</v>
      </c>
      <c r="T1283" s="266">
        <v>0</v>
      </c>
      <c r="U1283" s="266" t="s">
        <v>3497</v>
      </c>
      <c r="Z1283" s="276" t="s">
        <v>7252</v>
      </c>
      <c r="AA1283" s="672" t="s">
        <v>7155</v>
      </c>
    </row>
    <row r="1284" spans="1:27" x14ac:dyDescent="0.25">
      <c r="A1284" s="49">
        <v>53600</v>
      </c>
      <c r="B1284" s="49" t="s">
        <v>1303</v>
      </c>
      <c r="C1284" s="49">
        <v>0</v>
      </c>
      <c r="D1284" s="49">
        <v>0</v>
      </c>
      <c r="E1284" s="354" t="s">
        <v>3494</v>
      </c>
      <c r="F1284" s="354" t="s">
        <v>3498</v>
      </c>
      <c r="G1284" s="355" t="s">
        <v>3499</v>
      </c>
      <c r="H1284" s="355" t="s">
        <v>3495</v>
      </c>
      <c r="I1284" s="355" t="s">
        <v>3495</v>
      </c>
      <c r="J1284" s="355" t="s">
        <v>3495</v>
      </c>
      <c r="K1284" s="355" t="s">
        <v>3495</v>
      </c>
      <c r="L1284" s="355" t="s">
        <v>3495</v>
      </c>
      <c r="M1284" s="355" t="s">
        <v>3495</v>
      </c>
      <c r="N1284" s="355" t="s">
        <v>3495</v>
      </c>
      <c r="O1284" s="355" t="s">
        <v>3495</v>
      </c>
      <c r="P1284" s="355" t="s">
        <v>3495</v>
      </c>
      <c r="Q1284" s="355" t="s">
        <v>3496</v>
      </c>
      <c r="R1284" s="355" t="s">
        <v>3496</v>
      </c>
      <c r="S1284" s="355" t="s">
        <v>3496</v>
      </c>
      <c r="T1284" s="266">
        <v>0</v>
      </c>
      <c r="U1284" s="266" t="s">
        <v>3497</v>
      </c>
    </row>
    <row r="1285" spans="1:27" x14ac:dyDescent="0.25">
      <c r="A1285" s="49">
        <v>53629</v>
      </c>
      <c r="B1285" s="49" t="s">
        <v>1304</v>
      </c>
      <c r="C1285" s="49">
        <v>0</v>
      </c>
      <c r="D1285" s="49">
        <v>0</v>
      </c>
      <c r="E1285" s="354" t="s">
        <v>3494</v>
      </c>
      <c r="F1285" s="354" t="s">
        <v>3498</v>
      </c>
      <c r="G1285" s="355" t="s">
        <v>3499</v>
      </c>
      <c r="H1285" s="355" t="s">
        <v>3495</v>
      </c>
      <c r="I1285" s="355" t="s">
        <v>3495</v>
      </c>
      <c r="J1285" s="355" t="s">
        <v>3495</v>
      </c>
      <c r="K1285" s="355" t="s">
        <v>3495</v>
      </c>
      <c r="L1285" s="355" t="s">
        <v>3495</v>
      </c>
      <c r="M1285" s="355" t="s">
        <v>3495</v>
      </c>
      <c r="N1285" s="355" t="s">
        <v>3495</v>
      </c>
      <c r="O1285" s="355" t="s">
        <v>3495</v>
      </c>
      <c r="P1285" s="355" t="s">
        <v>3495</v>
      </c>
      <c r="Q1285" s="355" t="s">
        <v>3496</v>
      </c>
      <c r="R1285" s="355" t="s">
        <v>3496</v>
      </c>
      <c r="S1285" s="355" t="s">
        <v>3496</v>
      </c>
      <c r="T1285" s="266">
        <v>0</v>
      </c>
      <c r="U1285" s="266" t="s">
        <v>3497</v>
      </c>
    </row>
    <row r="1286" spans="1:27" x14ac:dyDescent="0.25">
      <c r="A1286" s="49">
        <v>53654</v>
      </c>
      <c r="B1286" s="49" t="s">
        <v>1305</v>
      </c>
      <c r="C1286" s="49">
        <v>0</v>
      </c>
      <c r="D1286" s="49">
        <v>0</v>
      </c>
      <c r="E1286" s="354" t="s">
        <v>3494</v>
      </c>
      <c r="F1286" s="354" t="s">
        <v>3498</v>
      </c>
      <c r="G1286" s="355" t="s">
        <v>3499</v>
      </c>
      <c r="H1286" s="355" t="s">
        <v>3495</v>
      </c>
      <c r="I1286" s="355" t="s">
        <v>3495</v>
      </c>
      <c r="J1286" s="355" t="s">
        <v>3495</v>
      </c>
      <c r="K1286" s="355" t="s">
        <v>3495</v>
      </c>
      <c r="L1286" s="355" t="s">
        <v>3495</v>
      </c>
      <c r="M1286" s="355" t="s">
        <v>3495</v>
      </c>
      <c r="N1286" s="355" t="s">
        <v>3495</v>
      </c>
      <c r="O1286" s="355" t="s">
        <v>3495</v>
      </c>
      <c r="P1286" s="355" t="s">
        <v>3495</v>
      </c>
      <c r="Q1286" s="355" t="s">
        <v>3496</v>
      </c>
      <c r="R1286" s="946" t="s">
        <v>8287</v>
      </c>
      <c r="S1286" s="355" t="s">
        <v>3496</v>
      </c>
      <c r="T1286" s="266">
        <v>0</v>
      </c>
      <c r="U1286" s="266" t="s">
        <v>3497</v>
      </c>
      <c r="V1286">
        <v>40</v>
      </c>
      <c r="Z1286" s="276" t="s">
        <v>7303</v>
      </c>
      <c r="AA1286" s="672" t="s">
        <v>7155</v>
      </c>
    </row>
    <row r="1287" spans="1:27" x14ac:dyDescent="0.25">
      <c r="A1287" s="49">
        <v>53676</v>
      </c>
      <c r="B1287" s="49" t="s">
        <v>1306</v>
      </c>
      <c r="C1287" s="49">
        <v>0</v>
      </c>
      <c r="D1287" s="49">
        <v>0</v>
      </c>
      <c r="E1287" s="354" t="s">
        <v>3494</v>
      </c>
      <c r="F1287" s="354" t="s">
        <v>3498</v>
      </c>
      <c r="G1287" s="355" t="s">
        <v>3066</v>
      </c>
      <c r="H1287" s="355" t="s">
        <v>3495</v>
      </c>
      <c r="I1287" s="355" t="s">
        <v>3495</v>
      </c>
      <c r="J1287" s="355" t="s">
        <v>3495</v>
      </c>
      <c r="K1287" s="355" t="s">
        <v>3495</v>
      </c>
      <c r="L1287" s="355" t="s">
        <v>3045</v>
      </c>
      <c r="M1287" s="355" t="s">
        <v>3495</v>
      </c>
      <c r="N1287" s="355" t="s">
        <v>3495</v>
      </c>
      <c r="O1287" s="355" t="s">
        <v>3495</v>
      </c>
      <c r="P1287" s="355" t="s">
        <v>3495</v>
      </c>
      <c r="Q1287" s="355" t="s">
        <v>3496</v>
      </c>
      <c r="R1287" s="355" t="s">
        <v>3496</v>
      </c>
      <c r="S1287" s="355" t="s">
        <v>3496</v>
      </c>
      <c r="T1287" s="266">
        <v>0</v>
      </c>
      <c r="U1287" s="266" t="s">
        <v>3497</v>
      </c>
      <c r="Z1287" s="555" t="s">
        <v>7302</v>
      </c>
      <c r="AA1287" s="672" t="s">
        <v>7155</v>
      </c>
    </row>
    <row r="1288" spans="1:27" x14ac:dyDescent="0.25">
      <c r="A1288" s="49">
        <v>53736</v>
      </c>
      <c r="B1288" s="49" t="s">
        <v>1307</v>
      </c>
      <c r="C1288" s="49">
        <v>0</v>
      </c>
      <c r="D1288" s="49">
        <v>0</v>
      </c>
      <c r="E1288" s="354" t="s">
        <v>3494</v>
      </c>
      <c r="F1288" s="354" t="s">
        <v>3498</v>
      </c>
      <c r="G1288" s="355" t="s">
        <v>3499</v>
      </c>
      <c r="H1288" s="355" t="s">
        <v>3495</v>
      </c>
      <c r="I1288" s="355" t="s">
        <v>3495</v>
      </c>
      <c r="J1288" s="355" t="s">
        <v>3495</v>
      </c>
      <c r="K1288" s="355" t="s">
        <v>3495</v>
      </c>
      <c r="L1288" s="355" t="s">
        <v>3495</v>
      </c>
      <c r="M1288" s="355" t="s">
        <v>3495</v>
      </c>
      <c r="N1288" s="355" t="s">
        <v>3495</v>
      </c>
      <c r="O1288" s="355" t="s">
        <v>3495</v>
      </c>
      <c r="P1288" s="355" t="s">
        <v>3495</v>
      </c>
      <c r="Q1288" s="355" t="s">
        <v>3496</v>
      </c>
      <c r="R1288" s="355" t="s">
        <v>3496</v>
      </c>
      <c r="S1288" s="355" t="s">
        <v>3496</v>
      </c>
      <c r="T1288" s="266">
        <v>0</v>
      </c>
      <c r="U1288" s="266" t="s">
        <v>3497</v>
      </c>
    </row>
    <row r="1289" spans="1:27" x14ac:dyDescent="0.25">
      <c r="A1289" s="49">
        <v>53747</v>
      </c>
      <c r="B1289" s="49" t="s">
        <v>1308</v>
      </c>
      <c r="C1289" s="49">
        <v>0</v>
      </c>
      <c r="D1289" s="49">
        <v>0</v>
      </c>
      <c r="E1289" s="354" t="s">
        <v>3494</v>
      </c>
      <c r="F1289" s="354" t="s">
        <v>3498</v>
      </c>
      <c r="G1289" s="355" t="s">
        <v>3499</v>
      </c>
      <c r="H1289" s="355" t="s">
        <v>3495</v>
      </c>
      <c r="I1289" s="355" t="s">
        <v>3495</v>
      </c>
      <c r="J1289" s="355" t="s">
        <v>3495</v>
      </c>
      <c r="K1289" s="355" t="s">
        <v>3495</v>
      </c>
      <c r="L1289" s="355" t="s">
        <v>3495</v>
      </c>
      <c r="M1289" s="355" t="s">
        <v>3495</v>
      </c>
      <c r="N1289" s="355" t="s">
        <v>3495</v>
      </c>
      <c r="O1289" s="355" t="s">
        <v>3495</v>
      </c>
      <c r="P1289" s="355" t="s">
        <v>3495</v>
      </c>
      <c r="Q1289" s="355" t="s">
        <v>3496</v>
      </c>
      <c r="R1289" s="355" t="s">
        <v>3496</v>
      </c>
      <c r="S1289" s="355" t="s">
        <v>3496</v>
      </c>
      <c r="T1289" s="266">
        <v>0</v>
      </c>
      <c r="U1289" s="266" t="s">
        <v>3497</v>
      </c>
    </row>
    <row r="1290" spans="1:27" x14ac:dyDescent="0.25">
      <c r="A1290" s="49">
        <v>53753</v>
      </c>
      <c r="B1290" s="49" t="s">
        <v>1309</v>
      </c>
      <c r="C1290" s="49">
        <v>0</v>
      </c>
      <c r="D1290" s="49">
        <v>0</v>
      </c>
      <c r="E1290" s="354" t="s">
        <v>3494</v>
      </c>
      <c r="F1290" s="354" t="s">
        <v>3498</v>
      </c>
      <c r="G1290" s="355" t="s">
        <v>3499</v>
      </c>
      <c r="H1290" s="355" t="s">
        <v>3495</v>
      </c>
      <c r="I1290" s="355" t="s">
        <v>3495</v>
      </c>
      <c r="J1290" s="355" t="s">
        <v>3495</v>
      </c>
      <c r="K1290" s="355" t="s">
        <v>3495</v>
      </c>
      <c r="L1290" s="355" t="s">
        <v>3495</v>
      </c>
      <c r="M1290" s="355" t="s">
        <v>3495</v>
      </c>
      <c r="N1290" s="355" t="s">
        <v>3495</v>
      </c>
      <c r="O1290" s="355" t="s">
        <v>3495</v>
      </c>
      <c r="P1290" s="355" t="s">
        <v>3495</v>
      </c>
      <c r="Q1290" s="355" t="s">
        <v>3496</v>
      </c>
      <c r="R1290" s="355" t="s">
        <v>3496</v>
      </c>
      <c r="S1290" s="355" t="s">
        <v>3496</v>
      </c>
      <c r="T1290" s="266">
        <v>0</v>
      </c>
      <c r="U1290" s="266" t="s">
        <v>3497</v>
      </c>
    </row>
    <row r="1291" spans="1:27" x14ac:dyDescent="0.25">
      <c r="A1291" s="49">
        <v>53804</v>
      </c>
      <c r="B1291" s="49" t="s">
        <v>1310</v>
      </c>
      <c r="C1291" s="49">
        <v>0</v>
      </c>
      <c r="D1291" s="49">
        <v>0</v>
      </c>
      <c r="E1291" s="354" t="s">
        <v>3494</v>
      </c>
      <c r="F1291" s="354" t="s">
        <v>3498</v>
      </c>
      <c r="G1291" s="355" t="s">
        <v>3499</v>
      </c>
      <c r="H1291" s="355" t="s">
        <v>3495</v>
      </c>
      <c r="I1291" s="355" t="s">
        <v>3495</v>
      </c>
      <c r="J1291" s="355" t="s">
        <v>3495</v>
      </c>
      <c r="K1291" s="355" t="s">
        <v>3495</v>
      </c>
      <c r="L1291" s="355" t="s">
        <v>3495</v>
      </c>
      <c r="M1291" s="355" t="s">
        <v>3495</v>
      </c>
      <c r="N1291" s="355" t="s">
        <v>3495</v>
      </c>
      <c r="O1291" s="355" t="s">
        <v>3495</v>
      </c>
      <c r="P1291" s="355" t="s">
        <v>3495</v>
      </c>
      <c r="Q1291" s="355" t="s">
        <v>3496</v>
      </c>
      <c r="R1291" s="355" t="s">
        <v>3496</v>
      </c>
      <c r="S1291" s="355" t="s">
        <v>3496</v>
      </c>
      <c r="T1291" s="266">
        <v>0</v>
      </c>
      <c r="U1291" s="266" t="s">
        <v>3497</v>
      </c>
      <c r="Z1291" s="555" t="s">
        <v>7239</v>
      </c>
      <c r="AA1291" s="672" t="s">
        <v>7155</v>
      </c>
    </row>
    <row r="1292" spans="1:27" x14ac:dyDescent="0.25">
      <c r="A1292" s="49">
        <v>53805</v>
      </c>
      <c r="B1292" s="49" t="s">
        <v>1311</v>
      </c>
      <c r="C1292" s="49">
        <v>0</v>
      </c>
      <c r="D1292" s="49">
        <v>0</v>
      </c>
      <c r="E1292" s="354" t="s">
        <v>3494</v>
      </c>
      <c r="F1292" s="354" t="s">
        <v>3498</v>
      </c>
      <c r="G1292" s="355" t="s">
        <v>3499</v>
      </c>
      <c r="H1292" s="355" t="s">
        <v>3495</v>
      </c>
      <c r="I1292" s="355" t="s">
        <v>3495</v>
      </c>
      <c r="J1292" s="355" t="s">
        <v>3495</v>
      </c>
      <c r="K1292" s="355" t="s">
        <v>3495</v>
      </c>
      <c r="L1292" s="355" t="s">
        <v>3495</v>
      </c>
      <c r="M1292" s="355" t="s">
        <v>3495</v>
      </c>
      <c r="N1292" s="355" t="s">
        <v>3495</v>
      </c>
      <c r="O1292" s="355" t="s">
        <v>3495</v>
      </c>
      <c r="P1292" s="355" t="s">
        <v>3495</v>
      </c>
      <c r="Q1292" s="355" t="s">
        <v>3496</v>
      </c>
      <c r="R1292" s="355" t="s">
        <v>3496</v>
      </c>
      <c r="S1292" s="355" t="s">
        <v>3496</v>
      </c>
      <c r="T1292" s="266">
        <v>0</v>
      </c>
      <c r="U1292" s="266" t="s">
        <v>3497</v>
      </c>
    </row>
    <row r="1293" spans="1:27" ht="21" x14ac:dyDescent="0.25">
      <c r="A1293" s="49">
        <v>53824</v>
      </c>
      <c r="B1293" s="49" t="s">
        <v>1312</v>
      </c>
      <c r="C1293" s="49">
        <v>0</v>
      </c>
      <c r="D1293" s="49">
        <v>0</v>
      </c>
      <c r="E1293" s="354" t="s">
        <v>3494</v>
      </c>
      <c r="F1293" s="354" t="s">
        <v>3498</v>
      </c>
      <c r="G1293" s="355" t="s">
        <v>3499</v>
      </c>
      <c r="H1293" s="355" t="s">
        <v>3495</v>
      </c>
      <c r="I1293" s="355" t="s">
        <v>3495</v>
      </c>
      <c r="J1293" s="355" t="s">
        <v>3495</v>
      </c>
      <c r="K1293" s="355" t="s">
        <v>3495</v>
      </c>
      <c r="L1293" s="355" t="s">
        <v>3495</v>
      </c>
      <c r="M1293" s="355" t="s">
        <v>3495</v>
      </c>
      <c r="N1293" s="355" t="s">
        <v>3495</v>
      </c>
      <c r="O1293" s="355" t="s">
        <v>3495</v>
      </c>
      <c r="P1293" s="355" t="s">
        <v>3495</v>
      </c>
      <c r="Q1293" s="355" t="s">
        <v>3496</v>
      </c>
      <c r="R1293" s="355" t="s">
        <v>3496</v>
      </c>
      <c r="S1293" s="355" t="s">
        <v>3496</v>
      </c>
      <c r="T1293" s="266">
        <v>0</v>
      </c>
      <c r="U1293" s="266" t="s">
        <v>3497</v>
      </c>
      <c r="Z1293" s="555" t="s">
        <v>7304</v>
      </c>
      <c r="AA1293" s="672" t="s">
        <v>7157</v>
      </c>
    </row>
    <row r="1294" spans="1:27" x14ac:dyDescent="0.25">
      <c r="A1294" s="49">
        <v>53826</v>
      </c>
      <c r="B1294" s="49" t="s">
        <v>1313</v>
      </c>
      <c r="C1294" s="49">
        <v>0</v>
      </c>
      <c r="D1294" s="49">
        <v>0</v>
      </c>
      <c r="E1294" s="354" t="s">
        <v>3494</v>
      </c>
      <c r="F1294" s="354" t="s">
        <v>3498</v>
      </c>
      <c r="G1294" s="355" t="s">
        <v>3499</v>
      </c>
      <c r="H1294" s="355" t="s">
        <v>3495</v>
      </c>
      <c r="I1294" s="355" t="s">
        <v>3495</v>
      </c>
      <c r="J1294" s="355" t="s">
        <v>3495</v>
      </c>
      <c r="K1294" s="355" t="s">
        <v>3495</v>
      </c>
      <c r="L1294" s="355" t="s">
        <v>3495</v>
      </c>
      <c r="M1294" s="355" t="s">
        <v>3495</v>
      </c>
      <c r="N1294" s="355" t="s">
        <v>3495</v>
      </c>
      <c r="O1294" s="355" t="s">
        <v>3495</v>
      </c>
      <c r="P1294" s="355" t="s">
        <v>3495</v>
      </c>
      <c r="Q1294" s="355" t="s">
        <v>3496</v>
      </c>
      <c r="R1294" s="355" t="s">
        <v>3496</v>
      </c>
      <c r="S1294" s="355" t="s">
        <v>3496</v>
      </c>
      <c r="T1294" s="266">
        <v>0</v>
      </c>
      <c r="U1294" s="266" t="s">
        <v>3497</v>
      </c>
    </row>
    <row r="1295" spans="1:27" x14ac:dyDescent="0.25">
      <c r="A1295" s="49">
        <v>53851</v>
      </c>
      <c r="B1295" s="49" t="s">
        <v>1314</v>
      </c>
      <c r="C1295" s="49">
        <v>0</v>
      </c>
      <c r="D1295" s="49">
        <v>0</v>
      </c>
      <c r="E1295" s="354" t="s">
        <v>3494</v>
      </c>
      <c r="F1295" s="354" t="s">
        <v>3498</v>
      </c>
      <c r="G1295" s="355" t="s">
        <v>3066</v>
      </c>
      <c r="H1295" s="355" t="s">
        <v>3495</v>
      </c>
      <c r="I1295" s="355" t="s">
        <v>3495</v>
      </c>
      <c r="J1295" s="355" t="s">
        <v>3495</v>
      </c>
      <c r="K1295" s="355" t="s">
        <v>3495</v>
      </c>
      <c r="L1295" s="355" t="s">
        <v>3495</v>
      </c>
      <c r="M1295" s="355" t="s">
        <v>3495</v>
      </c>
      <c r="N1295" s="355" t="s">
        <v>3094</v>
      </c>
      <c r="O1295" s="355" t="s">
        <v>3495</v>
      </c>
      <c r="P1295" s="355" t="s">
        <v>3495</v>
      </c>
      <c r="Q1295" s="355" t="s">
        <v>3090</v>
      </c>
      <c r="R1295" s="355" t="s">
        <v>3496</v>
      </c>
      <c r="S1295" s="355" t="s">
        <v>3496</v>
      </c>
      <c r="T1295" s="266">
        <v>0</v>
      </c>
      <c r="U1295" s="266" t="s">
        <v>3497</v>
      </c>
      <c r="Z1295" s="555" t="s">
        <v>7305</v>
      </c>
      <c r="AA1295" s="672" t="s">
        <v>7155</v>
      </c>
    </row>
    <row r="1296" spans="1:27" x14ac:dyDescent="0.25">
      <c r="A1296" s="49">
        <v>53866</v>
      </c>
      <c r="B1296" s="49" t="s">
        <v>1315</v>
      </c>
      <c r="C1296" s="49">
        <v>0</v>
      </c>
      <c r="D1296" s="49">
        <v>0</v>
      </c>
      <c r="E1296" s="354" t="s">
        <v>3494</v>
      </c>
      <c r="F1296" s="354" t="s">
        <v>3498</v>
      </c>
      <c r="G1296" s="355" t="s">
        <v>3499</v>
      </c>
      <c r="H1296" s="355" t="s">
        <v>3495</v>
      </c>
      <c r="I1296" s="355" t="s">
        <v>3495</v>
      </c>
      <c r="J1296" s="355" t="s">
        <v>3495</v>
      </c>
      <c r="K1296" s="355" t="s">
        <v>3495</v>
      </c>
      <c r="L1296" s="355" t="s">
        <v>3495</v>
      </c>
      <c r="M1296" s="355" t="s">
        <v>3495</v>
      </c>
      <c r="N1296" s="355" t="s">
        <v>3495</v>
      </c>
      <c r="O1296" s="355" t="s">
        <v>3495</v>
      </c>
      <c r="P1296" s="355" t="s">
        <v>3495</v>
      </c>
      <c r="Q1296" s="355" t="s">
        <v>3496</v>
      </c>
      <c r="R1296" s="355" t="s">
        <v>3496</v>
      </c>
      <c r="S1296" s="355" t="s">
        <v>3496</v>
      </c>
      <c r="T1296" s="266">
        <v>0</v>
      </c>
      <c r="U1296" s="266" t="s">
        <v>3497</v>
      </c>
    </row>
    <row r="1297" spans="1:27" x14ac:dyDescent="0.25">
      <c r="A1297" s="49">
        <v>53934</v>
      </c>
      <c r="B1297" s="49" t="s">
        <v>1316</v>
      </c>
      <c r="C1297" s="49">
        <v>0</v>
      </c>
      <c r="D1297" s="49">
        <v>0</v>
      </c>
      <c r="E1297" s="354" t="s">
        <v>3494</v>
      </c>
      <c r="F1297" s="354" t="s">
        <v>3498</v>
      </c>
      <c r="G1297" s="355" t="s">
        <v>3066</v>
      </c>
      <c r="H1297" s="355" t="s">
        <v>3495</v>
      </c>
      <c r="I1297" s="355" t="s">
        <v>3495</v>
      </c>
      <c r="J1297" s="355" t="s">
        <v>3495</v>
      </c>
      <c r="K1297" s="355" t="s">
        <v>3495</v>
      </c>
      <c r="L1297" s="355" t="s">
        <v>3045</v>
      </c>
      <c r="M1297" s="355" t="s">
        <v>3495</v>
      </c>
      <c r="N1297" s="355" t="s">
        <v>3495</v>
      </c>
      <c r="O1297" s="355" t="s">
        <v>3495</v>
      </c>
      <c r="P1297" s="355" t="s">
        <v>3495</v>
      </c>
      <c r="Q1297" s="355" t="s">
        <v>3090</v>
      </c>
      <c r="R1297" s="355" t="s">
        <v>3496</v>
      </c>
      <c r="S1297" s="355" t="s">
        <v>3496</v>
      </c>
      <c r="T1297" s="266">
        <v>0</v>
      </c>
      <c r="U1297" s="266" t="s">
        <v>3497</v>
      </c>
    </row>
    <row r="1298" spans="1:27" x14ac:dyDescent="0.25">
      <c r="A1298" s="49">
        <v>53990</v>
      </c>
      <c r="B1298" s="49" t="s">
        <v>1317</v>
      </c>
      <c r="C1298" s="49">
        <v>0</v>
      </c>
      <c r="D1298" s="49">
        <v>0</v>
      </c>
      <c r="E1298" s="354" t="s">
        <v>3494</v>
      </c>
      <c r="F1298" s="354" t="s">
        <v>3498</v>
      </c>
      <c r="G1298" s="355" t="s">
        <v>3499</v>
      </c>
      <c r="H1298" s="355" t="s">
        <v>3495</v>
      </c>
      <c r="I1298" s="355" t="s">
        <v>3495</v>
      </c>
      <c r="J1298" s="355" t="s">
        <v>3495</v>
      </c>
      <c r="K1298" s="355" t="s">
        <v>3495</v>
      </c>
      <c r="L1298" s="355" t="s">
        <v>3495</v>
      </c>
      <c r="M1298" s="355" t="s">
        <v>3495</v>
      </c>
      <c r="N1298" s="355" t="s">
        <v>3495</v>
      </c>
      <c r="O1298" s="355" t="s">
        <v>3495</v>
      </c>
      <c r="P1298" s="355" t="s">
        <v>3495</v>
      </c>
      <c r="Q1298" s="355" t="s">
        <v>3496</v>
      </c>
      <c r="R1298" s="355" t="s">
        <v>3496</v>
      </c>
      <c r="S1298" s="355" t="s">
        <v>3496</v>
      </c>
      <c r="T1298" s="266">
        <v>0</v>
      </c>
      <c r="U1298" s="266" t="s">
        <v>3497</v>
      </c>
      <c r="Z1298" s="555" t="s">
        <v>7305</v>
      </c>
      <c r="AA1298" s="672" t="s">
        <v>7155</v>
      </c>
    </row>
    <row r="1299" spans="1:27" x14ac:dyDescent="0.25">
      <c r="A1299" s="49">
        <v>54003</v>
      </c>
      <c r="B1299" s="49" t="s">
        <v>1318</v>
      </c>
      <c r="C1299" s="49">
        <v>0</v>
      </c>
      <c r="D1299" s="49">
        <v>0</v>
      </c>
      <c r="E1299" s="354" t="s">
        <v>3494</v>
      </c>
      <c r="F1299" s="354" t="s">
        <v>3498</v>
      </c>
      <c r="G1299" s="355" t="s">
        <v>3499</v>
      </c>
      <c r="H1299" s="355" t="s">
        <v>3495</v>
      </c>
      <c r="I1299" s="355" t="s">
        <v>3495</v>
      </c>
      <c r="J1299" s="355" t="s">
        <v>3495</v>
      </c>
      <c r="K1299" s="355" t="s">
        <v>3495</v>
      </c>
      <c r="L1299" s="355" t="s">
        <v>3495</v>
      </c>
      <c r="M1299" s="355" t="s">
        <v>3495</v>
      </c>
      <c r="N1299" s="355" t="s">
        <v>3495</v>
      </c>
      <c r="O1299" s="355" t="s">
        <v>3495</v>
      </c>
      <c r="P1299" s="355" t="s">
        <v>3495</v>
      </c>
      <c r="Q1299" s="355" t="s">
        <v>3496</v>
      </c>
      <c r="R1299" s="355" t="s">
        <v>3496</v>
      </c>
      <c r="S1299" s="355" t="s">
        <v>3496</v>
      </c>
      <c r="T1299" s="266">
        <v>0</v>
      </c>
      <c r="U1299" s="266" t="s">
        <v>3497</v>
      </c>
    </row>
    <row r="1300" spans="1:27" ht="21" x14ac:dyDescent="0.25">
      <c r="A1300" s="49">
        <v>54015</v>
      </c>
      <c r="B1300" s="49" t="s">
        <v>1319</v>
      </c>
      <c r="C1300" s="49">
        <v>0</v>
      </c>
      <c r="D1300" s="49">
        <v>0</v>
      </c>
      <c r="E1300" s="354" t="s">
        <v>3494</v>
      </c>
      <c r="F1300" s="354" t="s">
        <v>3498</v>
      </c>
      <c r="G1300" s="355" t="s">
        <v>3499</v>
      </c>
      <c r="H1300" s="355" t="s">
        <v>3495</v>
      </c>
      <c r="I1300" s="355" t="s">
        <v>3495</v>
      </c>
      <c r="J1300" s="355" t="s">
        <v>3495</v>
      </c>
      <c r="K1300" s="355" t="s">
        <v>3495</v>
      </c>
      <c r="L1300" s="355" t="s">
        <v>3495</v>
      </c>
      <c r="M1300" s="355" t="s">
        <v>3495</v>
      </c>
      <c r="N1300" s="355" t="s">
        <v>3495</v>
      </c>
      <c r="O1300" s="355" t="s">
        <v>3495</v>
      </c>
      <c r="P1300" s="355" t="s">
        <v>3495</v>
      </c>
      <c r="Q1300" s="355" t="s">
        <v>3496</v>
      </c>
      <c r="R1300" s="355" t="s">
        <v>3496</v>
      </c>
      <c r="S1300" s="355" t="s">
        <v>3496</v>
      </c>
      <c r="T1300" s="266">
        <v>0</v>
      </c>
      <c r="U1300" s="266" t="s">
        <v>3497</v>
      </c>
      <c r="Z1300" s="555" t="s">
        <v>7306</v>
      </c>
      <c r="AA1300" s="672" t="s">
        <v>7157</v>
      </c>
    </row>
    <row r="1301" spans="1:27" x14ac:dyDescent="0.25">
      <c r="A1301" s="49">
        <v>54019</v>
      </c>
      <c r="B1301" s="49" t="s">
        <v>1320</v>
      </c>
      <c r="C1301" s="49">
        <v>0</v>
      </c>
      <c r="D1301" s="49">
        <v>0</v>
      </c>
      <c r="E1301" s="354" t="s">
        <v>3494</v>
      </c>
      <c r="F1301" s="354" t="s">
        <v>3498</v>
      </c>
      <c r="G1301" s="355" t="s">
        <v>3499</v>
      </c>
      <c r="H1301" s="355" t="s">
        <v>3495</v>
      </c>
      <c r="I1301" s="355" t="s">
        <v>3495</v>
      </c>
      <c r="J1301" s="355" t="s">
        <v>3495</v>
      </c>
      <c r="K1301" s="355" t="s">
        <v>3495</v>
      </c>
      <c r="L1301" s="355" t="s">
        <v>3495</v>
      </c>
      <c r="M1301" s="355" t="s">
        <v>3495</v>
      </c>
      <c r="N1301" s="355" t="s">
        <v>3495</v>
      </c>
      <c r="O1301" s="355" t="s">
        <v>3495</v>
      </c>
      <c r="P1301" s="355" t="s">
        <v>3495</v>
      </c>
      <c r="Q1301" s="355" t="s">
        <v>3496</v>
      </c>
      <c r="R1301" s="355" t="s">
        <v>3496</v>
      </c>
      <c r="S1301" s="355" t="s">
        <v>3496</v>
      </c>
      <c r="T1301" s="266">
        <v>0</v>
      </c>
      <c r="U1301" s="266" t="s">
        <v>3497</v>
      </c>
      <c r="Z1301" s="555" t="s">
        <v>7252</v>
      </c>
      <c r="AA1301" s="672" t="s">
        <v>7155</v>
      </c>
    </row>
    <row r="1302" spans="1:27" x14ac:dyDescent="0.25">
      <c r="A1302" s="49">
        <v>54024</v>
      </c>
      <c r="B1302" s="49" t="s">
        <v>1321</v>
      </c>
      <c r="C1302" s="49">
        <v>0</v>
      </c>
      <c r="D1302" s="49">
        <v>0</v>
      </c>
      <c r="E1302" s="354" t="s">
        <v>3494</v>
      </c>
      <c r="F1302" s="354" t="s">
        <v>3498</v>
      </c>
      <c r="G1302" s="355" t="s">
        <v>3499</v>
      </c>
      <c r="H1302" s="355" t="s">
        <v>3495</v>
      </c>
      <c r="I1302" s="355" t="s">
        <v>3495</v>
      </c>
      <c r="J1302" s="355" t="s">
        <v>3495</v>
      </c>
      <c r="K1302" s="355" t="s">
        <v>3495</v>
      </c>
      <c r="L1302" s="355" t="s">
        <v>3495</v>
      </c>
      <c r="M1302" s="355" t="s">
        <v>3495</v>
      </c>
      <c r="N1302" s="355" t="s">
        <v>3495</v>
      </c>
      <c r="O1302" s="355" t="s">
        <v>3495</v>
      </c>
      <c r="P1302" s="355" t="s">
        <v>3495</v>
      </c>
      <c r="Q1302" s="355" t="s">
        <v>3496</v>
      </c>
      <c r="R1302" s="355" t="s">
        <v>3496</v>
      </c>
      <c r="S1302" s="355" t="s">
        <v>3496</v>
      </c>
      <c r="T1302" s="266">
        <v>0</v>
      </c>
      <c r="U1302" s="266" t="s">
        <v>3497</v>
      </c>
      <c r="Z1302" s="276" t="s">
        <v>7230</v>
      </c>
      <c r="AA1302" s="672" t="s">
        <v>7155</v>
      </c>
    </row>
    <row r="1303" spans="1:27" x14ac:dyDescent="0.25">
      <c r="A1303" s="49">
        <v>54030</v>
      </c>
      <c r="B1303" s="49" t="s">
        <v>3110</v>
      </c>
      <c r="C1303" s="49">
        <v>0</v>
      </c>
      <c r="D1303" s="49">
        <v>0</v>
      </c>
      <c r="E1303" s="354" t="s">
        <v>3494</v>
      </c>
      <c r="F1303" s="354" t="s">
        <v>3498</v>
      </c>
      <c r="G1303" s="355" t="s">
        <v>3066</v>
      </c>
      <c r="H1303" s="355" t="s">
        <v>3495</v>
      </c>
      <c r="I1303" s="355" t="s">
        <v>3495</v>
      </c>
      <c r="J1303" s="355" t="s">
        <v>3495</v>
      </c>
      <c r="K1303" s="355" t="s">
        <v>3495</v>
      </c>
      <c r="L1303" s="355" t="s">
        <v>3495</v>
      </c>
      <c r="M1303" s="355" t="s">
        <v>3098</v>
      </c>
      <c r="N1303" s="355" t="s">
        <v>3094</v>
      </c>
      <c r="O1303" s="355" t="s">
        <v>3495</v>
      </c>
      <c r="P1303" s="355" t="s">
        <v>3495</v>
      </c>
      <c r="Q1303" s="355" t="s">
        <v>3496</v>
      </c>
      <c r="R1303" s="355" t="s">
        <v>3496</v>
      </c>
      <c r="S1303" s="355" t="s">
        <v>3496</v>
      </c>
      <c r="T1303" s="266">
        <v>0</v>
      </c>
      <c r="U1303" s="266" t="s">
        <v>3497</v>
      </c>
      <c r="Z1303" s="276" t="s">
        <v>7307</v>
      </c>
      <c r="AA1303" s="672" t="s">
        <v>7156</v>
      </c>
    </row>
    <row r="1304" spans="1:27" x14ac:dyDescent="0.25">
      <c r="A1304" s="49">
        <v>54031</v>
      </c>
      <c r="B1304" s="49" t="s">
        <v>3109</v>
      </c>
      <c r="C1304" s="49">
        <v>0</v>
      </c>
      <c r="D1304" s="49">
        <v>0</v>
      </c>
      <c r="E1304" s="354" t="s">
        <v>3494</v>
      </c>
      <c r="F1304" s="354" t="s">
        <v>3498</v>
      </c>
      <c r="G1304" s="355" t="s">
        <v>3066</v>
      </c>
      <c r="H1304" s="355" t="s">
        <v>3495</v>
      </c>
      <c r="I1304" s="355" t="s">
        <v>3495</v>
      </c>
      <c r="J1304" s="355" t="s">
        <v>3495</v>
      </c>
      <c r="K1304" s="355" t="s">
        <v>3495</v>
      </c>
      <c r="L1304" s="355" t="s">
        <v>3495</v>
      </c>
      <c r="M1304" s="355" t="s">
        <v>3097</v>
      </c>
      <c r="N1304" s="355" t="s">
        <v>3094</v>
      </c>
      <c r="O1304" s="355" t="s">
        <v>3495</v>
      </c>
      <c r="P1304" s="355" t="s">
        <v>3495</v>
      </c>
      <c r="Q1304" s="355" t="s">
        <v>3496</v>
      </c>
      <c r="R1304" s="355" t="s">
        <v>3496</v>
      </c>
      <c r="S1304" s="355" t="s">
        <v>3496</v>
      </c>
      <c r="T1304" s="266">
        <v>0</v>
      </c>
      <c r="U1304" s="266" t="s">
        <v>3497</v>
      </c>
      <c r="Z1304" s="276" t="s">
        <v>7307</v>
      </c>
      <c r="AA1304" s="672" t="s">
        <v>7156</v>
      </c>
    </row>
    <row r="1305" spans="1:27" ht="21" x14ac:dyDescent="0.25">
      <c r="A1305" s="49">
        <v>54039</v>
      </c>
      <c r="B1305" s="49" t="s">
        <v>1322</v>
      </c>
      <c r="C1305" s="49">
        <v>0</v>
      </c>
      <c r="D1305" s="49">
        <v>0</v>
      </c>
      <c r="E1305" s="354" t="s">
        <v>3494</v>
      </c>
      <c r="F1305" s="354" t="s">
        <v>3498</v>
      </c>
      <c r="G1305" s="355" t="s">
        <v>3499</v>
      </c>
      <c r="H1305" s="355" t="s">
        <v>3495</v>
      </c>
      <c r="I1305" s="355" t="s">
        <v>3495</v>
      </c>
      <c r="J1305" s="355" t="s">
        <v>3495</v>
      </c>
      <c r="K1305" s="355" t="s">
        <v>3495</v>
      </c>
      <c r="L1305" s="355" t="s">
        <v>3495</v>
      </c>
      <c r="M1305" s="355" t="s">
        <v>3495</v>
      </c>
      <c r="N1305" s="355" t="s">
        <v>3495</v>
      </c>
      <c r="O1305" s="355" t="s">
        <v>3495</v>
      </c>
      <c r="P1305" s="355" t="s">
        <v>3495</v>
      </c>
      <c r="Q1305" s="355" t="s">
        <v>3496</v>
      </c>
      <c r="R1305" s="355" t="s">
        <v>3496</v>
      </c>
      <c r="S1305" s="355" t="s">
        <v>3496</v>
      </c>
      <c r="T1305" s="266">
        <v>0</v>
      </c>
      <c r="U1305" s="266" t="s">
        <v>3497</v>
      </c>
      <c r="Z1305" s="276" t="s">
        <v>7252</v>
      </c>
      <c r="AA1305" s="672" t="s">
        <v>7157</v>
      </c>
    </row>
    <row r="1306" spans="1:27" x14ac:dyDescent="0.25">
      <c r="A1306" s="49">
        <v>54041</v>
      </c>
      <c r="B1306" s="49" t="s">
        <v>3111</v>
      </c>
      <c r="C1306" s="49">
        <v>2474.84</v>
      </c>
      <c r="D1306" s="49">
        <v>44</v>
      </c>
      <c r="E1306" s="354" t="s">
        <v>3494</v>
      </c>
      <c r="F1306" s="354" t="s">
        <v>3498</v>
      </c>
      <c r="G1306" s="355" t="s">
        <v>3066</v>
      </c>
      <c r="H1306" s="355" t="s">
        <v>3495</v>
      </c>
      <c r="I1306" s="355" t="s">
        <v>3495</v>
      </c>
      <c r="J1306" s="355" t="s">
        <v>3495</v>
      </c>
      <c r="K1306" s="355" t="s">
        <v>3495</v>
      </c>
      <c r="L1306" s="355" t="s">
        <v>3495</v>
      </c>
      <c r="M1306" s="355" t="s">
        <v>3495</v>
      </c>
      <c r="N1306" s="355" t="s">
        <v>3094</v>
      </c>
      <c r="O1306" s="355" t="s">
        <v>3495</v>
      </c>
      <c r="P1306" s="355" t="s">
        <v>3495</v>
      </c>
      <c r="Q1306" s="355" t="s">
        <v>3496</v>
      </c>
      <c r="R1306" s="355" t="s">
        <v>3496</v>
      </c>
      <c r="S1306" s="355" t="s">
        <v>3496</v>
      </c>
      <c r="T1306" s="266">
        <v>0</v>
      </c>
      <c r="U1306" s="266" t="s">
        <v>3497</v>
      </c>
      <c r="V1306">
        <v>55.11</v>
      </c>
      <c r="Z1306" s="276" t="s">
        <v>7308</v>
      </c>
      <c r="AA1306" s="672" t="s">
        <v>7156</v>
      </c>
    </row>
    <row r="1307" spans="1:27" x14ac:dyDescent="0.25">
      <c r="A1307" s="49">
        <v>54045</v>
      </c>
      <c r="B1307" s="49" t="s">
        <v>1323</v>
      </c>
      <c r="C1307" s="49">
        <v>0</v>
      </c>
      <c r="D1307" s="49">
        <v>0</v>
      </c>
      <c r="E1307" s="354" t="s">
        <v>3494</v>
      </c>
      <c r="F1307" s="354" t="s">
        <v>3498</v>
      </c>
      <c r="G1307" s="355" t="s">
        <v>3066</v>
      </c>
      <c r="H1307" s="355" t="s">
        <v>3495</v>
      </c>
      <c r="I1307" s="355" t="s">
        <v>3495</v>
      </c>
      <c r="J1307" s="355" t="s">
        <v>3495</v>
      </c>
      <c r="K1307" s="355" t="s">
        <v>3495</v>
      </c>
      <c r="L1307" s="355" t="s">
        <v>3495</v>
      </c>
      <c r="M1307" s="355" t="s">
        <v>3495</v>
      </c>
      <c r="N1307" s="355" t="s">
        <v>3094</v>
      </c>
      <c r="O1307" s="355" t="s">
        <v>3495</v>
      </c>
      <c r="P1307" s="355" t="s">
        <v>3495</v>
      </c>
      <c r="Q1307" s="355" t="s">
        <v>3496</v>
      </c>
      <c r="R1307" s="355" t="s">
        <v>3496</v>
      </c>
      <c r="S1307" s="355" t="s">
        <v>3496</v>
      </c>
      <c r="T1307" s="266">
        <v>0</v>
      </c>
      <c r="U1307" s="266" t="s">
        <v>3497</v>
      </c>
    </row>
    <row r="1308" spans="1:27" x14ac:dyDescent="0.25">
      <c r="A1308" s="49">
        <v>54046</v>
      </c>
      <c r="B1308" s="49" t="s">
        <v>1324</v>
      </c>
      <c r="C1308" s="49">
        <v>0</v>
      </c>
      <c r="D1308" s="49">
        <v>0</v>
      </c>
      <c r="E1308" s="354" t="s">
        <v>3494</v>
      </c>
      <c r="F1308" s="354" t="s">
        <v>3498</v>
      </c>
      <c r="G1308" s="355" t="s">
        <v>3499</v>
      </c>
      <c r="H1308" s="355" t="s">
        <v>3495</v>
      </c>
      <c r="I1308" s="355" t="s">
        <v>3495</v>
      </c>
      <c r="J1308" s="355" t="s">
        <v>3495</v>
      </c>
      <c r="K1308" s="355" t="s">
        <v>3495</v>
      </c>
      <c r="L1308" s="355" t="s">
        <v>3495</v>
      </c>
      <c r="M1308" s="355" t="s">
        <v>3495</v>
      </c>
      <c r="N1308" s="355" t="s">
        <v>3495</v>
      </c>
      <c r="O1308" s="355" t="s">
        <v>3495</v>
      </c>
      <c r="P1308" s="355" t="s">
        <v>3495</v>
      </c>
      <c r="Q1308" s="355" t="s">
        <v>3496</v>
      </c>
      <c r="R1308" s="355" t="s">
        <v>3496</v>
      </c>
      <c r="S1308" s="355" t="s">
        <v>3496</v>
      </c>
      <c r="T1308" s="266">
        <v>0</v>
      </c>
      <c r="U1308" s="266" t="s">
        <v>3497</v>
      </c>
    </row>
    <row r="1309" spans="1:27" ht="21" x14ac:dyDescent="0.25">
      <c r="A1309" s="49">
        <v>54049</v>
      </c>
      <c r="B1309" s="49" t="s">
        <v>1325</v>
      </c>
      <c r="C1309" s="49">
        <v>0</v>
      </c>
      <c r="D1309" s="49">
        <v>0</v>
      </c>
      <c r="E1309" s="354" t="s">
        <v>3494</v>
      </c>
      <c r="F1309" s="354" t="s">
        <v>3498</v>
      </c>
      <c r="G1309" s="355" t="s">
        <v>3499</v>
      </c>
      <c r="H1309" s="355" t="s">
        <v>3495</v>
      </c>
      <c r="I1309" s="355" t="s">
        <v>3495</v>
      </c>
      <c r="J1309" s="355" t="s">
        <v>3495</v>
      </c>
      <c r="K1309" s="355" t="s">
        <v>3495</v>
      </c>
      <c r="L1309" s="355" t="s">
        <v>3495</v>
      </c>
      <c r="M1309" s="355" t="s">
        <v>3495</v>
      </c>
      <c r="N1309" s="355" t="s">
        <v>3495</v>
      </c>
      <c r="O1309" s="355" t="s">
        <v>3495</v>
      </c>
      <c r="P1309" s="355" t="s">
        <v>3495</v>
      </c>
      <c r="Q1309" s="355" t="s">
        <v>3496</v>
      </c>
      <c r="R1309" s="355" t="s">
        <v>3496</v>
      </c>
      <c r="S1309" s="355" t="s">
        <v>3496</v>
      </c>
      <c r="T1309" s="266">
        <v>0</v>
      </c>
      <c r="U1309" s="266" t="s">
        <v>3497</v>
      </c>
      <c r="Z1309" s="276" t="s">
        <v>7309</v>
      </c>
      <c r="AA1309" s="672" t="s">
        <v>7157</v>
      </c>
    </row>
    <row r="1310" spans="1:27" x14ac:dyDescent="0.25">
      <c r="A1310" s="49">
        <v>54055</v>
      </c>
      <c r="B1310" s="49" t="s">
        <v>1326</v>
      </c>
      <c r="C1310" s="49">
        <v>0</v>
      </c>
      <c r="D1310" s="49">
        <v>0</v>
      </c>
      <c r="E1310" s="354" t="s">
        <v>3494</v>
      </c>
      <c r="F1310" s="354" t="s">
        <v>3498</v>
      </c>
      <c r="G1310" s="355" t="s">
        <v>3499</v>
      </c>
      <c r="H1310" s="355" t="s">
        <v>3495</v>
      </c>
      <c r="I1310" s="355" t="s">
        <v>3495</v>
      </c>
      <c r="J1310" s="355" t="s">
        <v>3495</v>
      </c>
      <c r="K1310" s="355" t="s">
        <v>3495</v>
      </c>
      <c r="L1310" s="355" t="s">
        <v>3495</v>
      </c>
      <c r="M1310" s="355" t="s">
        <v>3495</v>
      </c>
      <c r="N1310" s="355" t="s">
        <v>3495</v>
      </c>
      <c r="O1310" s="355" t="s">
        <v>3495</v>
      </c>
      <c r="P1310" s="355" t="s">
        <v>3495</v>
      </c>
      <c r="Q1310" s="355" t="s">
        <v>3496</v>
      </c>
      <c r="R1310" s="355" t="s">
        <v>3496</v>
      </c>
      <c r="S1310" s="355" t="s">
        <v>3496</v>
      </c>
      <c r="T1310" s="266">
        <v>0</v>
      </c>
      <c r="U1310" s="266" t="s">
        <v>3497</v>
      </c>
      <c r="Z1310" s="276" t="s">
        <v>7310</v>
      </c>
      <c r="AA1310" s="672" t="s">
        <v>7155</v>
      </c>
    </row>
    <row r="1311" spans="1:27" x14ac:dyDescent="0.25">
      <c r="A1311" s="49">
        <v>54056</v>
      </c>
      <c r="B1311" s="49" t="s">
        <v>1327</v>
      </c>
      <c r="C1311" s="49">
        <v>0</v>
      </c>
      <c r="D1311" s="49">
        <v>0</v>
      </c>
      <c r="E1311" s="354" t="s">
        <v>3494</v>
      </c>
      <c r="F1311" s="354" t="s">
        <v>3498</v>
      </c>
      <c r="G1311" s="355" t="s">
        <v>3499</v>
      </c>
      <c r="H1311" s="355" t="s">
        <v>3495</v>
      </c>
      <c r="I1311" s="355" t="s">
        <v>3495</v>
      </c>
      <c r="J1311" s="355" t="s">
        <v>3495</v>
      </c>
      <c r="K1311" s="355" t="s">
        <v>3495</v>
      </c>
      <c r="L1311" s="355" t="s">
        <v>3495</v>
      </c>
      <c r="M1311" s="355" t="s">
        <v>3495</v>
      </c>
      <c r="N1311" s="355" t="s">
        <v>3495</v>
      </c>
      <c r="O1311" s="355" t="s">
        <v>3495</v>
      </c>
      <c r="P1311" s="355" t="s">
        <v>3495</v>
      </c>
      <c r="Q1311" s="355" t="s">
        <v>3496</v>
      </c>
      <c r="R1311" s="355" t="s">
        <v>3496</v>
      </c>
      <c r="S1311" s="355" t="s">
        <v>3496</v>
      </c>
      <c r="T1311" s="266">
        <v>0</v>
      </c>
      <c r="U1311" s="266" t="s">
        <v>3497</v>
      </c>
    </row>
    <row r="1312" spans="1:27" x14ac:dyDescent="0.25">
      <c r="A1312" s="49">
        <v>54063</v>
      </c>
      <c r="B1312" s="49" t="s">
        <v>1328</v>
      </c>
      <c r="C1312" s="49">
        <v>0</v>
      </c>
      <c r="D1312" s="49">
        <v>0</v>
      </c>
      <c r="E1312" s="354" t="s">
        <v>3494</v>
      </c>
      <c r="F1312" s="354" t="s">
        <v>3498</v>
      </c>
      <c r="G1312" s="355" t="s">
        <v>3499</v>
      </c>
      <c r="H1312" s="355" t="s">
        <v>3495</v>
      </c>
      <c r="I1312" s="355" t="s">
        <v>3495</v>
      </c>
      <c r="J1312" s="355" t="s">
        <v>3495</v>
      </c>
      <c r="K1312" s="355" t="s">
        <v>3495</v>
      </c>
      <c r="L1312" s="355" t="s">
        <v>3495</v>
      </c>
      <c r="M1312" s="355" t="s">
        <v>3495</v>
      </c>
      <c r="N1312" s="355" t="s">
        <v>3495</v>
      </c>
      <c r="O1312" s="355" t="s">
        <v>3495</v>
      </c>
      <c r="P1312" s="355" t="s">
        <v>3495</v>
      </c>
      <c r="Q1312" s="355" t="s">
        <v>3496</v>
      </c>
      <c r="R1312" s="355" t="s">
        <v>3496</v>
      </c>
      <c r="S1312" s="355" t="s">
        <v>3496</v>
      </c>
      <c r="T1312" s="266">
        <v>0</v>
      </c>
      <c r="U1312" s="266" t="s">
        <v>3497</v>
      </c>
    </row>
    <row r="1313" spans="1:27" ht="21" x14ac:dyDescent="0.25">
      <c r="A1313" s="49">
        <v>54065</v>
      </c>
      <c r="B1313" s="49" t="s">
        <v>1329</v>
      </c>
      <c r="C1313" s="49">
        <v>0</v>
      </c>
      <c r="D1313" s="49">
        <v>0</v>
      </c>
      <c r="E1313" s="354" t="s">
        <v>3494</v>
      </c>
      <c r="F1313" s="354" t="s">
        <v>3498</v>
      </c>
      <c r="G1313" s="355" t="s">
        <v>3499</v>
      </c>
      <c r="H1313" s="355" t="s">
        <v>3495</v>
      </c>
      <c r="I1313" s="355" t="s">
        <v>3495</v>
      </c>
      <c r="J1313" s="355" t="s">
        <v>3495</v>
      </c>
      <c r="K1313" s="355" t="s">
        <v>3495</v>
      </c>
      <c r="L1313" s="355" t="s">
        <v>3495</v>
      </c>
      <c r="M1313" s="355" t="s">
        <v>3495</v>
      </c>
      <c r="N1313" s="355" t="s">
        <v>3495</v>
      </c>
      <c r="O1313" s="355" t="s">
        <v>3495</v>
      </c>
      <c r="P1313" s="355" t="s">
        <v>3495</v>
      </c>
      <c r="Q1313" s="355" t="s">
        <v>3496</v>
      </c>
      <c r="R1313" s="355" t="s">
        <v>3496</v>
      </c>
      <c r="S1313" s="355" t="s">
        <v>3496</v>
      </c>
      <c r="T1313" s="266">
        <v>0</v>
      </c>
      <c r="U1313" s="266" t="s">
        <v>3497</v>
      </c>
      <c r="X1313" t="s">
        <v>7188</v>
      </c>
      <c r="Z1313" s="555" t="s">
        <v>7311</v>
      </c>
      <c r="AA1313" s="672" t="s">
        <v>7157</v>
      </c>
    </row>
    <row r="1314" spans="1:27" x14ac:dyDescent="0.25">
      <c r="A1314" s="49">
        <v>54071</v>
      </c>
      <c r="B1314" s="49" t="s">
        <v>1330</v>
      </c>
      <c r="C1314" s="49">
        <v>0</v>
      </c>
      <c r="D1314" s="49">
        <v>0</v>
      </c>
      <c r="E1314" s="354" t="s">
        <v>3494</v>
      </c>
      <c r="F1314" s="354" t="s">
        <v>3498</v>
      </c>
      <c r="G1314" s="355" t="s">
        <v>3499</v>
      </c>
      <c r="H1314" s="355" t="s">
        <v>3495</v>
      </c>
      <c r="I1314" s="355" t="s">
        <v>3495</v>
      </c>
      <c r="J1314" s="355" t="s">
        <v>3495</v>
      </c>
      <c r="K1314" s="355" t="s">
        <v>3495</v>
      </c>
      <c r="L1314" s="355" t="s">
        <v>3495</v>
      </c>
      <c r="M1314" s="355" t="s">
        <v>3495</v>
      </c>
      <c r="N1314" s="355" t="s">
        <v>3495</v>
      </c>
      <c r="O1314" s="355" t="s">
        <v>3495</v>
      </c>
      <c r="P1314" s="355" t="s">
        <v>3495</v>
      </c>
      <c r="Q1314" s="355" t="s">
        <v>3496</v>
      </c>
      <c r="R1314" s="355" t="s">
        <v>3496</v>
      </c>
      <c r="S1314" s="355" t="s">
        <v>3496</v>
      </c>
      <c r="T1314" s="266">
        <v>0</v>
      </c>
      <c r="U1314" s="266" t="s">
        <v>3497</v>
      </c>
    </row>
    <row r="1315" spans="1:27" ht="21" x14ac:dyDescent="0.25">
      <c r="A1315" s="49">
        <v>54079</v>
      </c>
      <c r="B1315" s="49" t="s">
        <v>1331</v>
      </c>
      <c r="C1315" s="49">
        <v>0</v>
      </c>
      <c r="D1315" s="49">
        <v>0</v>
      </c>
      <c r="E1315" s="354" t="s">
        <v>3494</v>
      </c>
      <c r="F1315" s="354" t="s">
        <v>3498</v>
      </c>
      <c r="G1315" s="355" t="s">
        <v>3499</v>
      </c>
      <c r="H1315" s="355" t="s">
        <v>3495</v>
      </c>
      <c r="I1315" s="355" t="s">
        <v>3495</v>
      </c>
      <c r="J1315" s="355" t="s">
        <v>3495</v>
      </c>
      <c r="K1315" s="355" t="s">
        <v>3495</v>
      </c>
      <c r="L1315" s="355" t="s">
        <v>3495</v>
      </c>
      <c r="M1315" s="355" t="s">
        <v>3495</v>
      </c>
      <c r="N1315" s="355" t="s">
        <v>3495</v>
      </c>
      <c r="O1315" s="355" t="s">
        <v>3495</v>
      </c>
      <c r="P1315" s="355" t="s">
        <v>3495</v>
      </c>
      <c r="Q1315" s="355" t="s">
        <v>3496</v>
      </c>
      <c r="R1315" s="355" t="s">
        <v>3496</v>
      </c>
      <c r="S1315" s="355" t="s">
        <v>3496</v>
      </c>
      <c r="T1315" s="266">
        <v>0</v>
      </c>
      <c r="U1315" s="266" t="s">
        <v>3497</v>
      </c>
      <c r="Z1315" s="555" t="s">
        <v>7312</v>
      </c>
      <c r="AA1315" s="672" t="s">
        <v>7157</v>
      </c>
    </row>
    <row r="1316" spans="1:27" x14ac:dyDescent="0.25">
      <c r="A1316" s="49">
        <v>54080</v>
      </c>
      <c r="B1316" s="49" t="s">
        <v>1332</v>
      </c>
      <c r="C1316" s="49">
        <v>0</v>
      </c>
      <c r="D1316" s="49">
        <v>0</v>
      </c>
      <c r="E1316" s="354" t="s">
        <v>3494</v>
      </c>
      <c r="F1316" s="354" t="s">
        <v>3498</v>
      </c>
      <c r="G1316" s="355" t="s">
        <v>3066</v>
      </c>
      <c r="H1316" s="355" t="s">
        <v>3495</v>
      </c>
      <c r="I1316" s="355" t="s">
        <v>3495</v>
      </c>
      <c r="J1316" s="355" t="s">
        <v>3495</v>
      </c>
      <c r="K1316" s="355" t="s">
        <v>3495</v>
      </c>
      <c r="L1316" s="355" t="s">
        <v>3045</v>
      </c>
      <c r="M1316" s="355" t="s">
        <v>3495</v>
      </c>
      <c r="N1316" s="355" t="s">
        <v>3495</v>
      </c>
      <c r="O1316" s="355" t="s">
        <v>3495</v>
      </c>
      <c r="P1316" s="355" t="s">
        <v>3495</v>
      </c>
      <c r="Q1316" s="355" t="s">
        <v>3496</v>
      </c>
      <c r="R1316" s="355" t="s">
        <v>3496</v>
      </c>
      <c r="S1316" s="355" t="s">
        <v>3496</v>
      </c>
      <c r="T1316" s="266">
        <v>0</v>
      </c>
      <c r="U1316" s="266" t="s">
        <v>3497</v>
      </c>
    </row>
    <row r="1317" spans="1:27" x14ac:dyDescent="0.25">
      <c r="A1317" s="49">
        <v>54081</v>
      </c>
      <c r="B1317" s="49" t="s">
        <v>1333</v>
      </c>
      <c r="C1317" s="49">
        <v>0</v>
      </c>
      <c r="D1317" s="49">
        <v>0</v>
      </c>
      <c r="E1317" s="354" t="s">
        <v>3494</v>
      </c>
      <c r="F1317" s="354" t="s">
        <v>3498</v>
      </c>
      <c r="G1317" s="355" t="s">
        <v>3499</v>
      </c>
      <c r="H1317" s="355" t="s">
        <v>3495</v>
      </c>
      <c r="I1317" s="355" t="s">
        <v>3495</v>
      </c>
      <c r="J1317" s="355" t="s">
        <v>3495</v>
      </c>
      <c r="K1317" s="355" t="s">
        <v>3495</v>
      </c>
      <c r="L1317" s="355" t="s">
        <v>3495</v>
      </c>
      <c r="M1317" s="355" t="s">
        <v>3495</v>
      </c>
      <c r="N1317" s="355" t="s">
        <v>3495</v>
      </c>
      <c r="O1317" s="355" t="s">
        <v>3495</v>
      </c>
      <c r="P1317" s="355" t="s">
        <v>3495</v>
      </c>
      <c r="Q1317" s="355" t="s">
        <v>3496</v>
      </c>
      <c r="R1317" s="355" t="s">
        <v>3496</v>
      </c>
      <c r="S1317" s="355" t="s">
        <v>3496</v>
      </c>
      <c r="T1317" s="266">
        <v>0</v>
      </c>
      <c r="U1317" s="266" t="s">
        <v>3497</v>
      </c>
      <c r="Z1317" s="555" t="s">
        <v>7312</v>
      </c>
      <c r="AA1317" s="672" t="s">
        <v>7155</v>
      </c>
    </row>
    <row r="1318" spans="1:27" x14ac:dyDescent="0.25">
      <c r="A1318" s="49">
        <v>54084</v>
      </c>
      <c r="B1318" s="49" t="s">
        <v>1334</v>
      </c>
      <c r="C1318" s="49">
        <v>0</v>
      </c>
      <c r="D1318" s="49">
        <v>0</v>
      </c>
      <c r="E1318" s="354" t="s">
        <v>3494</v>
      </c>
      <c r="F1318" s="354" t="s">
        <v>3498</v>
      </c>
      <c r="G1318" s="355" t="s">
        <v>3499</v>
      </c>
      <c r="H1318" s="355" t="s">
        <v>3495</v>
      </c>
      <c r="I1318" s="355" t="s">
        <v>3495</v>
      </c>
      <c r="J1318" s="355" t="s">
        <v>3495</v>
      </c>
      <c r="K1318" s="355" t="s">
        <v>3495</v>
      </c>
      <c r="L1318" s="355" t="s">
        <v>3495</v>
      </c>
      <c r="M1318" s="355" t="s">
        <v>3495</v>
      </c>
      <c r="N1318" s="355" t="s">
        <v>3495</v>
      </c>
      <c r="O1318" s="355" t="s">
        <v>3495</v>
      </c>
      <c r="P1318" s="355" t="s">
        <v>3495</v>
      </c>
      <c r="Q1318" s="355" t="s">
        <v>3496</v>
      </c>
      <c r="R1318" s="355" t="s">
        <v>3496</v>
      </c>
      <c r="S1318" s="355" t="s">
        <v>3496</v>
      </c>
      <c r="T1318" s="266">
        <v>0</v>
      </c>
      <c r="U1318" s="266" t="s">
        <v>3497</v>
      </c>
    </row>
    <row r="1319" spans="1:27" ht="21" x14ac:dyDescent="0.25">
      <c r="A1319" s="49">
        <v>54086</v>
      </c>
      <c r="B1319" s="49" t="s">
        <v>1335</v>
      </c>
      <c r="C1319" s="49">
        <v>0</v>
      </c>
      <c r="D1319" s="49">
        <v>0</v>
      </c>
      <c r="E1319" s="354" t="s">
        <v>3494</v>
      </c>
      <c r="F1319" s="354" t="s">
        <v>3498</v>
      </c>
      <c r="G1319" s="355" t="s">
        <v>3499</v>
      </c>
      <c r="H1319" s="355" t="s">
        <v>3495</v>
      </c>
      <c r="I1319" s="355" t="s">
        <v>3495</v>
      </c>
      <c r="J1319" s="355" t="s">
        <v>3495</v>
      </c>
      <c r="K1319" s="355" t="s">
        <v>3495</v>
      </c>
      <c r="L1319" s="355" t="s">
        <v>3495</v>
      </c>
      <c r="M1319" s="355" t="s">
        <v>3495</v>
      </c>
      <c r="N1319" s="355" t="s">
        <v>3495</v>
      </c>
      <c r="O1319" s="355" t="s">
        <v>3495</v>
      </c>
      <c r="P1319" s="355" t="s">
        <v>3495</v>
      </c>
      <c r="Q1319" s="355" t="s">
        <v>3496</v>
      </c>
      <c r="R1319" s="355" t="s">
        <v>3496</v>
      </c>
      <c r="S1319" s="355" t="s">
        <v>3496</v>
      </c>
      <c r="T1319" s="266">
        <v>0</v>
      </c>
      <c r="U1319" s="266" t="s">
        <v>3497</v>
      </c>
      <c r="Z1319" s="555" t="s">
        <v>7312</v>
      </c>
      <c r="AA1319" s="672" t="s">
        <v>7157</v>
      </c>
    </row>
    <row r="1320" spans="1:27" ht="21" x14ac:dyDescent="0.25">
      <c r="A1320" s="49">
        <v>54087</v>
      </c>
      <c r="B1320" s="49" t="s">
        <v>1336</v>
      </c>
      <c r="C1320" s="49">
        <v>0</v>
      </c>
      <c r="D1320" s="49">
        <v>0</v>
      </c>
      <c r="E1320" s="354" t="s">
        <v>3494</v>
      </c>
      <c r="F1320" s="354" t="s">
        <v>3498</v>
      </c>
      <c r="G1320" s="355" t="s">
        <v>3499</v>
      </c>
      <c r="H1320" s="355" t="s">
        <v>3495</v>
      </c>
      <c r="I1320" s="355" t="s">
        <v>3495</v>
      </c>
      <c r="J1320" s="355" t="s">
        <v>3495</v>
      </c>
      <c r="K1320" s="355" t="s">
        <v>3495</v>
      </c>
      <c r="L1320" s="355" t="s">
        <v>3495</v>
      </c>
      <c r="M1320" s="355" t="s">
        <v>3495</v>
      </c>
      <c r="N1320" s="355" t="s">
        <v>3495</v>
      </c>
      <c r="O1320" s="355" t="s">
        <v>3495</v>
      </c>
      <c r="P1320" s="355" t="s">
        <v>3495</v>
      </c>
      <c r="Q1320" s="355" t="s">
        <v>3496</v>
      </c>
      <c r="R1320" s="355" t="s">
        <v>3496</v>
      </c>
      <c r="S1320" s="355" t="s">
        <v>3496</v>
      </c>
      <c r="T1320" s="266">
        <v>0</v>
      </c>
      <c r="U1320" s="266" t="s">
        <v>3497</v>
      </c>
      <c r="Z1320" s="555" t="s">
        <v>7312</v>
      </c>
      <c r="AA1320" s="672" t="s">
        <v>7157</v>
      </c>
    </row>
    <row r="1321" spans="1:27" x14ac:dyDescent="0.25">
      <c r="A1321" s="49">
        <v>54088</v>
      </c>
      <c r="B1321" s="49" t="s">
        <v>1337</v>
      </c>
      <c r="C1321" s="49">
        <v>0</v>
      </c>
      <c r="D1321" s="49">
        <v>0</v>
      </c>
      <c r="E1321" s="354" t="s">
        <v>3494</v>
      </c>
      <c r="F1321" s="354" t="s">
        <v>3498</v>
      </c>
      <c r="G1321" s="355" t="s">
        <v>3499</v>
      </c>
      <c r="H1321" s="355" t="s">
        <v>3495</v>
      </c>
      <c r="I1321" s="355" t="s">
        <v>3495</v>
      </c>
      <c r="J1321" s="355" t="s">
        <v>3495</v>
      </c>
      <c r="K1321" s="355" t="s">
        <v>3495</v>
      </c>
      <c r="L1321" s="355" t="s">
        <v>3495</v>
      </c>
      <c r="M1321" s="355" t="s">
        <v>3495</v>
      </c>
      <c r="N1321" s="355" t="s">
        <v>3495</v>
      </c>
      <c r="O1321" s="355" t="s">
        <v>3495</v>
      </c>
      <c r="P1321" s="355" t="s">
        <v>3495</v>
      </c>
      <c r="Q1321" s="355" t="s">
        <v>3496</v>
      </c>
      <c r="R1321" s="355" t="s">
        <v>3496</v>
      </c>
      <c r="S1321" s="355" t="s">
        <v>3496</v>
      </c>
      <c r="T1321" s="266">
        <v>0</v>
      </c>
      <c r="U1321" s="266" t="s">
        <v>3497</v>
      </c>
    </row>
    <row r="1322" spans="1:27" x14ac:dyDescent="0.25">
      <c r="A1322" s="49">
        <v>54090</v>
      </c>
      <c r="B1322" s="49" t="s">
        <v>1338</v>
      </c>
      <c r="C1322" s="49">
        <v>0</v>
      </c>
      <c r="D1322" s="49">
        <v>0</v>
      </c>
      <c r="E1322" s="354" t="s">
        <v>3494</v>
      </c>
      <c r="F1322" s="354" t="s">
        <v>3498</v>
      </c>
      <c r="G1322" s="355" t="s">
        <v>3499</v>
      </c>
      <c r="H1322" s="355" t="s">
        <v>3495</v>
      </c>
      <c r="I1322" s="355" t="s">
        <v>3495</v>
      </c>
      <c r="J1322" s="355" t="s">
        <v>3495</v>
      </c>
      <c r="K1322" s="355" t="s">
        <v>3495</v>
      </c>
      <c r="L1322" s="355" t="s">
        <v>3495</v>
      </c>
      <c r="M1322" s="355" t="s">
        <v>3495</v>
      </c>
      <c r="N1322" s="355" t="s">
        <v>3495</v>
      </c>
      <c r="O1322" s="355" t="s">
        <v>3495</v>
      </c>
      <c r="P1322" s="355" t="s">
        <v>3495</v>
      </c>
      <c r="Q1322" s="355" t="s">
        <v>3496</v>
      </c>
      <c r="R1322" s="355" t="s">
        <v>3496</v>
      </c>
      <c r="S1322" s="355" t="s">
        <v>3496</v>
      </c>
      <c r="T1322" s="266">
        <v>0</v>
      </c>
      <c r="U1322" s="266" t="s">
        <v>3497</v>
      </c>
      <c r="Z1322" s="276" t="s">
        <v>7313</v>
      </c>
      <c r="AA1322" s="672" t="s">
        <v>7155</v>
      </c>
    </row>
    <row r="1323" spans="1:27" x14ac:dyDescent="0.25">
      <c r="A1323" s="49">
        <v>54095</v>
      </c>
      <c r="B1323" s="49" t="s">
        <v>1339</v>
      </c>
      <c r="C1323" s="49">
        <v>0</v>
      </c>
      <c r="D1323" s="49">
        <v>0</v>
      </c>
      <c r="E1323" s="354" t="s">
        <v>3494</v>
      </c>
      <c r="F1323" s="354" t="s">
        <v>3498</v>
      </c>
      <c r="G1323" s="355" t="s">
        <v>3066</v>
      </c>
      <c r="H1323" s="355" t="s">
        <v>3495</v>
      </c>
      <c r="I1323" s="355" t="s">
        <v>3495</v>
      </c>
      <c r="J1323" s="355" t="s">
        <v>3065</v>
      </c>
      <c r="K1323" s="355" t="s">
        <v>3495</v>
      </c>
      <c r="L1323" s="355" t="s">
        <v>3495</v>
      </c>
      <c r="M1323" s="355" t="s">
        <v>3495</v>
      </c>
      <c r="N1323" s="355" t="s">
        <v>3495</v>
      </c>
      <c r="O1323" s="355" t="s">
        <v>3495</v>
      </c>
      <c r="P1323" s="355" t="s">
        <v>3495</v>
      </c>
      <c r="Q1323" s="355" t="s">
        <v>3496</v>
      </c>
      <c r="R1323" s="355" t="s">
        <v>3496</v>
      </c>
      <c r="S1323" s="355" t="s">
        <v>3496</v>
      </c>
      <c r="T1323" s="266">
        <v>0</v>
      </c>
      <c r="U1323" s="266" t="s">
        <v>3497</v>
      </c>
      <c r="Z1323" s="276"/>
    </row>
    <row r="1324" spans="1:27" x14ac:dyDescent="0.25">
      <c r="A1324" s="49">
        <v>54096</v>
      </c>
      <c r="B1324" s="49" t="s">
        <v>1340</v>
      </c>
      <c r="C1324" s="49">
        <v>0</v>
      </c>
      <c r="D1324" s="49">
        <v>0</v>
      </c>
      <c r="E1324" s="354" t="s">
        <v>3494</v>
      </c>
      <c r="F1324" s="354" t="s">
        <v>3498</v>
      </c>
      <c r="G1324" s="355" t="s">
        <v>3499</v>
      </c>
      <c r="H1324" s="355" t="s">
        <v>3495</v>
      </c>
      <c r="I1324" s="355" t="s">
        <v>3495</v>
      </c>
      <c r="J1324" s="355" t="s">
        <v>3495</v>
      </c>
      <c r="K1324" s="355" t="s">
        <v>3495</v>
      </c>
      <c r="L1324" s="355" t="s">
        <v>3495</v>
      </c>
      <c r="M1324" s="355" t="s">
        <v>3495</v>
      </c>
      <c r="N1324" s="355" t="s">
        <v>3495</v>
      </c>
      <c r="O1324" s="355" t="s">
        <v>3495</v>
      </c>
      <c r="P1324" s="355" t="s">
        <v>3495</v>
      </c>
      <c r="Q1324" s="355" t="s">
        <v>3496</v>
      </c>
      <c r="R1324" s="355" t="s">
        <v>3496</v>
      </c>
      <c r="S1324" s="355" t="s">
        <v>3496</v>
      </c>
      <c r="T1324" s="266">
        <v>0</v>
      </c>
      <c r="U1324" s="266" t="s">
        <v>3497</v>
      </c>
      <c r="Z1324" s="276" t="s">
        <v>7239</v>
      </c>
      <c r="AA1324" s="672" t="s">
        <v>7155</v>
      </c>
    </row>
    <row r="1325" spans="1:27" x14ac:dyDescent="0.25">
      <c r="A1325" s="49">
        <v>54098</v>
      </c>
      <c r="B1325" s="49" t="s">
        <v>1341</v>
      </c>
      <c r="C1325" s="49">
        <v>0</v>
      </c>
      <c r="D1325" s="49">
        <v>0</v>
      </c>
      <c r="E1325" s="354" t="s">
        <v>3494</v>
      </c>
      <c r="F1325" s="354" t="s">
        <v>3498</v>
      </c>
      <c r="G1325" s="355" t="s">
        <v>3499</v>
      </c>
      <c r="H1325" s="355" t="s">
        <v>3495</v>
      </c>
      <c r="I1325" s="355" t="s">
        <v>3495</v>
      </c>
      <c r="J1325" s="355" t="s">
        <v>3495</v>
      </c>
      <c r="K1325" s="355" t="s">
        <v>3495</v>
      </c>
      <c r="L1325" s="355" t="s">
        <v>3495</v>
      </c>
      <c r="M1325" s="355" t="s">
        <v>3495</v>
      </c>
      <c r="N1325" s="355" t="s">
        <v>3495</v>
      </c>
      <c r="O1325" s="355" t="s">
        <v>3495</v>
      </c>
      <c r="P1325" s="355" t="s">
        <v>3495</v>
      </c>
      <c r="Q1325" s="355" t="s">
        <v>3496</v>
      </c>
      <c r="R1325" s="355" t="s">
        <v>3496</v>
      </c>
      <c r="S1325" s="355" t="s">
        <v>3496</v>
      </c>
      <c r="T1325" s="266">
        <v>0</v>
      </c>
      <c r="U1325" s="266" t="s">
        <v>3497</v>
      </c>
      <c r="Z1325" s="276" t="s">
        <v>7240</v>
      </c>
      <c r="AA1325" s="672" t="s">
        <v>7155</v>
      </c>
    </row>
    <row r="1326" spans="1:27" x14ac:dyDescent="0.25">
      <c r="A1326" s="49">
        <v>54102</v>
      </c>
      <c r="B1326" s="49" t="s">
        <v>1342</v>
      </c>
      <c r="C1326" s="49">
        <v>0</v>
      </c>
      <c r="D1326" s="49">
        <v>0</v>
      </c>
      <c r="E1326" s="354" t="s">
        <v>3494</v>
      </c>
      <c r="F1326" s="354" t="s">
        <v>3498</v>
      </c>
      <c r="G1326" s="355" t="s">
        <v>3499</v>
      </c>
      <c r="H1326" s="355" t="s">
        <v>3495</v>
      </c>
      <c r="I1326" s="355" t="s">
        <v>3495</v>
      </c>
      <c r="J1326" s="355" t="s">
        <v>3495</v>
      </c>
      <c r="K1326" s="355" t="s">
        <v>3495</v>
      </c>
      <c r="L1326" s="355" t="s">
        <v>3495</v>
      </c>
      <c r="M1326" s="355" t="s">
        <v>3495</v>
      </c>
      <c r="N1326" s="355" t="s">
        <v>3495</v>
      </c>
      <c r="O1326" s="355" t="s">
        <v>3495</v>
      </c>
      <c r="P1326" s="355" t="s">
        <v>3495</v>
      </c>
      <c r="Q1326" s="355" t="s">
        <v>3496</v>
      </c>
      <c r="R1326" s="355" t="s">
        <v>3496</v>
      </c>
      <c r="S1326" s="355" t="s">
        <v>3496</v>
      </c>
      <c r="T1326" s="266">
        <v>0</v>
      </c>
      <c r="U1326" s="266" t="s">
        <v>3497</v>
      </c>
      <c r="Z1326" s="276" t="s">
        <v>7239</v>
      </c>
      <c r="AA1326" s="672" t="s">
        <v>7155</v>
      </c>
    </row>
    <row r="1327" spans="1:27" ht="21" x14ac:dyDescent="0.25">
      <c r="A1327" s="49">
        <v>54103</v>
      </c>
      <c r="B1327" s="49" t="s">
        <v>1343</v>
      </c>
      <c r="C1327" s="49">
        <v>0</v>
      </c>
      <c r="D1327" s="49">
        <v>0</v>
      </c>
      <c r="E1327" s="354" t="s">
        <v>3494</v>
      </c>
      <c r="F1327" s="354" t="s">
        <v>3498</v>
      </c>
      <c r="G1327" s="355" t="s">
        <v>3499</v>
      </c>
      <c r="H1327" s="355" t="s">
        <v>3495</v>
      </c>
      <c r="I1327" s="355" t="s">
        <v>3495</v>
      </c>
      <c r="J1327" s="355" t="s">
        <v>3495</v>
      </c>
      <c r="K1327" s="355" t="s">
        <v>3495</v>
      </c>
      <c r="L1327" s="355" t="s">
        <v>3495</v>
      </c>
      <c r="M1327" s="355" t="s">
        <v>3495</v>
      </c>
      <c r="N1327" s="355" t="s">
        <v>3495</v>
      </c>
      <c r="O1327" s="355" t="s">
        <v>3495</v>
      </c>
      <c r="P1327" s="355" t="s">
        <v>3495</v>
      </c>
      <c r="Q1327" s="355" t="s">
        <v>3496</v>
      </c>
      <c r="R1327" s="355" t="s">
        <v>3496</v>
      </c>
      <c r="S1327" s="355" t="s">
        <v>3496</v>
      </c>
      <c r="T1327" s="266">
        <v>0</v>
      </c>
      <c r="U1327" s="266" t="s">
        <v>3497</v>
      </c>
      <c r="Z1327" s="555" t="s">
        <v>7312</v>
      </c>
      <c r="AA1327" s="672" t="s">
        <v>7157</v>
      </c>
    </row>
    <row r="1328" spans="1:27" x14ac:dyDescent="0.25">
      <c r="A1328" s="49">
        <v>54104</v>
      </c>
      <c r="B1328" s="49" t="s">
        <v>1344</v>
      </c>
      <c r="C1328" s="49">
        <v>0</v>
      </c>
      <c r="D1328" s="49">
        <v>0</v>
      </c>
      <c r="E1328" s="354" t="s">
        <v>3494</v>
      </c>
      <c r="F1328" s="354" t="s">
        <v>3498</v>
      </c>
      <c r="G1328" s="355" t="s">
        <v>3499</v>
      </c>
      <c r="H1328" s="355" t="s">
        <v>3495</v>
      </c>
      <c r="I1328" s="355" t="s">
        <v>3495</v>
      </c>
      <c r="J1328" s="355" t="s">
        <v>3495</v>
      </c>
      <c r="K1328" s="355" t="s">
        <v>3495</v>
      </c>
      <c r="L1328" s="355" t="s">
        <v>3495</v>
      </c>
      <c r="M1328" s="355" t="s">
        <v>3495</v>
      </c>
      <c r="N1328" s="355" t="s">
        <v>3495</v>
      </c>
      <c r="O1328" s="355" t="s">
        <v>3495</v>
      </c>
      <c r="P1328" s="355" t="s">
        <v>3495</v>
      </c>
      <c r="Q1328" s="355" t="s">
        <v>3496</v>
      </c>
      <c r="R1328" s="355" t="s">
        <v>3496</v>
      </c>
      <c r="S1328" s="355" t="s">
        <v>3496</v>
      </c>
      <c r="T1328" s="266">
        <v>0</v>
      </c>
      <c r="U1328" s="266" t="s">
        <v>3497</v>
      </c>
    </row>
    <row r="1329" spans="1:27" x14ac:dyDescent="0.25">
      <c r="A1329" s="49">
        <v>54107</v>
      </c>
      <c r="B1329" s="49" t="s">
        <v>1345</v>
      </c>
      <c r="C1329" s="49">
        <v>0</v>
      </c>
      <c r="D1329" s="49">
        <v>0</v>
      </c>
      <c r="E1329" s="354" t="s">
        <v>3494</v>
      </c>
      <c r="F1329" s="354" t="s">
        <v>3498</v>
      </c>
      <c r="G1329" s="355" t="s">
        <v>3499</v>
      </c>
      <c r="H1329" s="355" t="s">
        <v>3495</v>
      </c>
      <c r="I1329" s="355" t="s">
        <v>3495</v>
      </c>
      <c r="J1329" s="355" t="s">
        <v>3495</v>
      </c>
      <c r="K1329" s="355" t="s">
        <v>3495</v>
      </c>
      <c r="L1329" s="355" t="s">
        <v>3495</v>
      </c>
      <c r="M1329" s="355" t="s">
        <v>3495</v>
      </c>
      <c r="N1329" s="355" t="s">
        <v>3495</v>
      </c>
      <c r="O1329" s="355" t="s">
        <v>3495</v>
      </c>
      <c r="P1329" s="355" t="s">
        <v>3495</v>
      </c>
      <c r="Q1329" s="355" t="s">
        <v>3496</v>
      </c>
      <c r="R1329" s="355" t="s">
        <v>3496</v>
      </c>
      <c r="S1329" s="355" t="s">
        <v>3496</v>
      </c>
      <c r="T1329" s="266">
        <v>0</v>
      </c>
      <c r="U1329" s="266" t="s">
        <v>3497</v>
      </c>
      <c r="Z1329" s="276" t="s">
        <v>7244</v>
      </c>
      <c r="AA1329" s="672" t="s">
        <v>7155</v>
      </c>
    </row>
    <row r="1330" spans="1:27" x14ac:dyDescent="0.25">
      <c r="A1330" s="49">
        <v>54108</v>
      </c>
      <c r="B1330" s="49" t="s">
        <v>1346</v>
      </c>
      <c r="C1330" s="49">
        <v>0</v>
      </c>
      <c r="D1330" s="49">
        <v>0</v>
      </c>
      <c r="E1330" s="354" t="s">
        <v>3494</v>
      </c>
      <c r="F1330" s="354" t="s">
        <v>3498</v>
      </c>
      <c r="G1330" s="355" t="s">
        <v>3499</v>
      </c>
      <c r="H1330" s="355" t="s">
        <v>3495</v>
      </c>
      <c r="I1330" s="355" t="s">
        <v>3495</v>
      </c>
      <c r="J1330" s="355" t="s">
        <v>3495</v>
      </c>
      <c r="K1330" s="355" t="s">
        <v>3495</v>
      </c>
      <c r="L1330" s="355" t="s">
        <v>3495</v>
      </c>
      <c r="M1330" s="355" t="s">
        <v>3495</v>
      </c>
      <c r="N1330" s="355" t="s">
        <v>3495</v>
      </c>
      <c r="O1330" s="355" t="s">
        <v>3495</v>
      </c>
      <c r="P1330" s="355" t="s">
        <v>3495</v>
      </c>
      <c r="Q1330" s="355" t="s">
        <v>3496</v>
      </c>
      <c r="R1330" s="355" t="s">
        <v>3496</v>
      </c>
      <c r="S1330" s="355" t="s">
        <v>3496</v>
      </c>
      <c r="T1330" s="266">
        <v>0</v>
      </c>
      <c r="U1330" s="266" t="s">
        <v>3497</v>
      </c>
    </row>
    <row r="1331" spans="1:27" x14ac:dyDescent="0.25">
      <c r="A1331" s="49">
        <v>54111</v>
      </c>
      <c r="B1331" s="49" t="s">
        <v>1347</v>
      </c>
      <c r="C1331" s="49">
        <v>0</v>
      </c>
      <c r="D1331" s="49">
        <v>0</v>
      </c>
      <c r="E1331" s="354" t="s">
        <v>3494</v>
      </c>
      <c r="F1331" s="354" t="s">
        <v>3498</v>
      </c>
      <c r="G1331" s="355" t="s">
        <v>3499</v>
      </c>
      <c r="H1331" s="355" t="s">
        <v>3495</v>
      </c>
      <c r="I1331" s="355" t="s">
        <v>3495</v>
      </c>
      <c r="J1331" s="355" t="s">
        <v>3495</v>
      </c>
      <c r="K1331" s="355" t="s">
        <v>3495</v>
      </c>
      <c r="L1331" s="355" t="s">
        <v>3495</v>
      </c>
      <c r="M1331" s="355" t="s">
        <v>3495</v>
      </c>
      <c r="N1331" s="355" t="s">
        <v>3495</v>
      </c>
      <c r="O1331" s="355" t="s">
        <v>3495</v>
      </c>
      <c r="P1331" s="355" t="s">
        <v>3495</v>
      </c>
      <c r="Q1331" s="355" t="s">
        <v>3496</v>
      </c>
      <c r="R1331" s="355" t="s">
        <v>3496</v>
      </c>
      <c r="S1331" s="355" t="s">
        <v>3496</v>
      </c>
      <c r="T1331" s="266">
        <v>0</v>
      </c>
      <c r="U1331" s="266" t="s">
        <v>3497</v>
      </c>
    </row>
    <row r="1332" spans="1:27" x14ac:dyDescent="0.25">
      <c r="A1332" s="49">
        <v>54112</v>
      </c>
      <c r="B1332" s="49" t="s">
        <v>1348</v>
      </c>
      <c r="C1332" s="49">
        <v>0</v>
      </c>
      <c r="D1332" s="49">
        <v>0</v>
      </c>
      <c r="E1332" s="354" t="s">
        <v>3494</v>
      </c>
      <c r="F1332" s="354" t="s">
        <v>3498</v>
      </c>
      <c r="G1332" s="355" t="s">
        <v>3499</v>
      </c>
      <c r="H1332" s="355" t="s">
        <v>3495</v>
      </c>
      <c r="I1332" s="355" t="s">
        <v>3495</v>
      </c>
      <c r="J1332" s="355" t="s">
        <v>3495</v>
      </c>
      <c r="K1332" s="355" t="s">
        <v>3495</v>
      </c>
      <c r="L1332" s="355" t="s">
        <v>3495</v>
      </c>
      <c r="M1332" s="355" t="s">
        <v>3495</v>
      </c>
      <c r="N1332" s="355" t="s">
        <v>3495</v>
      </c>
      <c r="O1332" s="355" t="s">
        <v>3495</v>
      </c>
      <c r="P1332" s="355" t="s">
        <v>3495</v>
      </c>
      <c r="Q1332" s="355" t="s">
        <v>3496</v>
      </c>
      <c r="R1332" s="355" t="s">
        <v>3496</v>
      </c>
      <c r="S1332" s="355" t="s">
        <v>3496</v>
      </c>
      <c r="T1332" s="266">
        <v>0</v>
      </c>
      <c r="U1332" s="266" t="s">
        <v>3497</v>
      </c>
    </row>
    <row r="1333" spans="1:27" x14ac:dyDescent="0.25">
      <c r="A1333" s="49">
        <v>54117</v>
      </c>
      <c r="B1333" s="49" t="s">
        <v>1349</v>
      </c>
      <c r="C1333" s="49">
        <v>0</v>
      </c>
      <c r="D1333" s="49">
        <v>0</v>
      </c>
      <c r="E1333" s="354" t="s">
        <v>3494</v>
      </c>
      <c r="F1333" s="354" t="s">
        <v>3498</v>
      </c>
      <c r="G1333" s="355" t="s">
        <v>3499</v>
      </c>
      <c r="H1333" s="355" t="s">
        <v>3495</v>
      </c>
      <c r="I1333" s="355" t="s">
        <v>3495</v>
      </c>
      <c r="J1333" s="355" t="s">
        <v>3495</v>
      </c>
      <c r="K1333" s="355" t="s">
        <v>3495</v>
      </c>
      <c r="L1333" s="355" t="s">
        <v>3495</v>
      </c>
      <c r="M1333" s="355" t="s">
        <v>3495</v>
      </c>
      <c r="N1333" s="355" t="s">
        <v>3495</v>
      </c>
      <c r="O1333" s="355" t="s">
        <v>3495</v>
      </c>
      <c r="P1333" s="355" t="s">
        <v>3495</v>
      </c>
      <c r="Q1333" s="355" t="s">
        <v>3496</v>
      </c>
      <c r="R1333" s="355" t="s">
        <v>3496</v>
      </c>
      <c r="S1333" s="355" t="s">
        <v>3496</v>
      </c>
      <c r="T1333" s="266">
        <v>0</v>
      </c>
      <c r="U1333" s="266" t="s">
        <v>3497</v>
      </c>
    </row>
    <row r="1334" spans="1:27" x14ac:dyDescent="0.25">
      <c r="A1334" s="49">
        <v>54118</v>
      </c>
      <c r="B1334" s="49" t="s">
        <v>1350</v>
      </c>
      <c r="C1334" s="49">
        <v>0</v>
      </c>
      <c r="D1334" s="49">
        <v>0</v>
      </c>
      <c r="E1334" s="354" t="s">
        <v>3494</v>
      </c>
      <c r="F1334" s="354" t="s">
        <v>3498</v>
      </c>
      <c r="G1334" s="355" t="s">
        <v>3499</v>
      </c>
      <c r="H1334" s="355" t="s">
        <v>3495</v>
      </c>
      <c r="I1334" s="355" t="s">
        <v>3495</v>
      </c>
      <c r="J1334" s="355" t="s">
        <v>3495</v>
      </c>
      <c r="K1334" s="355" t="s">
        <v>3495</v>
      </c>
      <c r="L1334" s="355" t="s">
        <v>3495</v>
      </c>
      <c r="M1334" s="355" t="s">
        <v>3495</v>
      </c>
      <c r="N1334" s="355" t="s">
        <v>3495</v>
      </c>
      <c r="O1334" s="355" t="s">
        <v>3495</v>
      </c>
      <c r="P1334" s="355" t="s">
        <v>3495</v>
      </c>
      <c r="Q1334" s="355" t="s">
        <v>3496</v>
      </c>
      <c r="R1334" s="355" t="s">
        <v>3496</v>
      </c>
      <c r="S1334" s="355" t="s">
        <v>3496</v>
      </c>
      <c r="T1334" s="266">
        <v>0</v>
      </c>
      <c r="U1334" s="266" t="s">
        <v>3497</v>
      </c>
    </row>
    <row r="1335" spans="1:27" ht="21" x14ac:dyDescent="0.25">
      <c r="A1335" s="49">
        <v>54120</v>
      </c>
      <c r="B1335" s="49" t="s">
        <v>1351</v>
      </c>
      <c r="C1335" s="49">
        <v>0</v>
      </c>
      <c r="D1335" s="49">
        <v>0</v>
      </c>
      <c r="E1335" s="354" t="s">
        <v>3494</v>
      </c>
      <c r="F1335" s="354" t="s">
        <v>3498</v>
      </c>
      <c r="G1335" s="355" t="s">
        <v>3499</v>
      </c>
      <c r="H1335" s="355" t="s">
        <v>3495</v>
      </c>
      <c r="I1335" s="355" t="s">
        <v>3495</v>
      </c>
      <c r="J1335" s="355" t="s">
        <v>3495</v>
      </c>
      <c r="K1335" s="355" t="s">
        <v>3495</v>
      </c>
      <c r="L1335" s="355" t="s">
        <v>3495</v>
      </c>
      <c r="M1335" s="355" t="s">
        <v>3495</v>
      </c>
      <c r="N1335" s="355" t="s">
        <v>3495</v>
      </c>
      <c r="O1335" s="355" t="s">
        <v>3495</v>
      </c>
      <c r="P1335" s="355" t="s">
        <v>3495</v>
      </c>
      <c r="Q1335" s="355" t="s">
        <v>3496</v>
      </c>
      <c r="R1335" s="355" t="s">
        <v>3496</v>
      </c>
      <c r="S1335" s="355" t="s">
        <v>3496</v>
      </c>
      <c r="T1335" s="266">
        <v>0</v>
      </c>
      <c r="U1335" s="266" t="s">
        <v>3497</v>
      </c>
      <c r="Z1335" s="555" t="s">
        <v>7311</v>
      </c>
      <c r="AA1335" s="672" t="s">
        <v>7157</v>
      </c>
    </row>
    <row r="1336" spans="1:27" x14ac:dyDescent="0.25">
      <c r="A1336" s="49">
        <v>54121</v>
      </c>
      <c r="B1336" s="49" t="s">
        <v>1352</v>
      </c>
      <c r="C1336" s="49">
        <v>0</v>
      </c>
      <c r="D1336" s="49">
        <v>0</v>
      </c>
      <c r="E1336" s="354" t="s">
        <v>3494</v>
      </c>
      <c r="F1336" s="354" t="s">
        <v>3498</v>
      </c>
      <c r="G1336" s="355" t="s">
        <v>3499</v>
      </c>
      <c r="H1336" s="355" t="s">
        <v>3495</v>
      </c>
      <c r="I1336" s="355" t="s">
        <v>3495</v>
      </c>
      <c r="J1336" s="355" t="s">
        <v>3495</v>
      </c>
      <c r="K1336" s="355" t="s">
        <v>3495</v>
      </c>
      <c r="L1336" s="355" t="s">
        <v>3495</v>
      </c>
      <c r="M1336" s="355" t="s">
        <v>3495</v>
      </c>
      <c r="N1336" s="355" t="s">
        <v>3495</v>
      </c>
      <c r="O1336" s="355" t="s">
        <v>3495</v>
      </c>
      <c r="P1336" s="355" t="s">
        <v>3495</v>
      </c>
      <c r="Q1336" s="355" t="s">
        <v>3496</v>
      </c>
      <c r="R1336" s="355" t="s">
        <v>3496</v>
      </c>
      <c r="S1336" s="355" t="s">
        <v>3496</v>
      </c>
      <c r="T1336" s="266">
        <v>0</v>
      </c>
      <c r="U1336" s="266" t="s">
        <v>3497</v>
      </c>
    </row>
    <row r="1337" spans="1:27" x14ac:dyDescent="0.25">
      <c r="A1337" s="49">
        <v>54124</v>
      </c>
      <c r="B1337" s="49" t="s">
        <v>1353</v>
      </c>
      <c r="C1337" s="49">
        <v>0</v>
      </c>
      <c r="D1337" s="49">
        <v>0</v>
      </c>
      <c r="E1337" s="354" t="s">
        <v>3494</v>
      </c>
      <c r="F1337" s="354" t="s">
        <v>3498</v>
      </c>
      <c r="G1337" s="355" t="s">
        <v>3499</v>
      </c>
      <c r="H1337" s="355" t="s">
        <v>3495</v>
      </c>
      <c r="I1337" s="355" t="s">
        <v>3495</v>
      </c>
      <c r="J1337" s="355" t="s">
        <v>3495</v>
      </c>
      <c r="K1337" s="355" t="s">
        <v>3495</v>
      </c>
      <c r="L1337" s="355" t="s">
        <v>3495</v>
      </c>
      <c r="M1337" s="355" t="s">
        <v>3495</v>
      </c>
      <c r="N1337" s="355" t="s">
        <v>3495</v>
      </c>
      <c r="O1337" s="355" t="s">
        <v>3495</v>
      </c>
      <c r="P1337" s="355" t="s">
        <v>3495</v>
      </c>
      <c r="Q1337" s="355" t="s">
        <v>3496</v>
      </c>
      <c r="R1337" s="355" t="s">
        <v>3496</v>
      </c>
      <c r="S1337" s="355" t="s">
        <v>3496</v>
      </c>
      <c r="T1337" s="266">
        <v>0</v>
      </c>
      <c r="U1337" s="266" t="s">
        <v>3497</v>
      </c>
    </row>
    <row r="1338" spans="1:27" x14ac:dyDescent="0.25">
      <c r="A1338" s="49">
        <v>54132</v>
      </c>
      <c r="B1338" s="49" t="s">
        <v>1354</v>
      </c>
      <c r="C1338" s="49">
        <v>0</v>
      </c>
      <c r="D1338" s="49">
        <v>0</v>
      </c>
      <c r="E1338" s="354" t="s">
        <v>3494</v>
      </c>
      <c r="F1338" s="354" t="s">
        <v>3498</v>
      </c>
      <c r="G1338" s="355" t="s">
        <v>3499</v>
      </c>
      <c r="H1338" s="355" t="s">
        <v>3495</v>
      </c>
      <c r="I1338" s="355" t="s">
        <v>3495</v>
      </c>
      <c r="J1338" s="355" t="s">
        <v>3495</v>
      </c>
      <c r="K1338" s="355" t="s">
        <v>3495</v>
      </c>
      <c r="L1338" s="355" t="s">
        <v>3495</v>
      </c>
      <c r="M1338" s="355" t="s">
        <v>3495</v>
      </c>
      <c r="N1338" s="355" t="s">
        <v>3495</v>
      </c>
      <c r="O1338" s="355" t="s">
        <v>3495</v>
      </c>
      <c r="P1338" s="355" t="s">
        <v>3495</v>
      </c>
      <c r="Q1338" s="355" t="s">
        <v>3496</v>
      </c>
      <c r="R1338" s="355" t="s">
        <v>3496</v>
      </c>
      <c r="S1338" s="355" t="s">
        <v>3496</v>
      </c>
      <c r="T1338" s="266">
        <v>0</v>
      </c>
      <c r="U1338" s="266" t="s">
        <v>3497</v>
      </c>
      <c r="Z1338" s="555" t="s">
        <v>7252</v>
      </c>
      <c r="AA1338" s="672" t="s">
        <v>7155</v>
      </c>
    </row>
    <row r="1339" spans="1:27" ht="21" x14ac:dyDescent="0.25">
      <c r="A1339" s="49">
        <v>54133</v>
      </c>
      <c r="B1339" s="49" t="s">
        <v>1355</v>
      </c>
      <c r="C1339" s="49">
        <v>0</v>
      </c>
      <c r="D1339" s="49">
        <v>0</v>
      </c>
      <c r="E1339" s="354" t="s">
        <v>3494</v>
      </c>
      <c r="F1339" s="354" t="s">
        <v>3498</v>
      </c>
      <c r="G1339" s="355" t="s">
        <v>3499</v>
      </c>
      <c r="H1339" s="355" t="s">
        <v>3495</v>
      </c>
      <c r="I1339" s="355" t="s">
        <v>3495</v>
      </c>
      <c r="J1339" s="355" t="s">
        <v>3495</v>
      </c>
      <c r="K1339" s="355" t="s">
        <v>3495</v>
      </c>
      <c r="L1339" s="355" t="s">
        <v>3495</v>
      </c>
      <c r="M1339" s="355" t="s">
        <v>3495</v>
      </c>
      <c r="N1339" s="355" t="s">
        <v>3495</v>
      </c>
      <c r="O1339" s="355" t="s">
        <v>3495</v>
      </c>
      <c r="P1339" s="355" t="s">
        <v>3495</v>
      </c>
      <c r="Q1339" s="355" t="s">
        <v>3496</v>
      </c>
      <c r="R1339" s="355" t="s">
        <v>3496</v>
      </c>
      <c r="S1339" s="355" t="s">
        <v>3496</v>
      </c>
      <c r="T1339" s="266">
        <v>0</v>
      </c>
      <c r="U1339" s="266" t="s">
        <v>3497</v>
      </c>
      <c r="Z1339" s="555" t="s">
        <v>7252</v>
      </c>
      <c r="AA1339" s="672" t="s">
        <v>7157</v>
      </c>
    </row>
    <row r="1340" spans="1:27" x14ac:dyDescent="0.25">
      <c r="A1340" s="49">
        <v>54136</v>
      </c>
      <c r="B1340" s="49" t="s">
        <v>1356</v>
      </c>
      <c r="C1340" s="49">
        <v>0</v>
      </c>
      <c r="D1340" s="49">
        <v>0</v>
      </c>
      <c r="E1340" s="354" t="s">
        <v>3494</v>
      </c>
      <c r="F1340" s="354" t="s">
        <v>3498</v>
      </c>
      <c r="G1340" s="355" t="s">
        <v>3499</v>
      </c>
      <c r="H1340" s="355" t="s">
        <v>3495</v>
      </c>
      <c r="I1340" s="355" t="s">
        <v>3495</v>
      </c>
      <c r="J1340" s="355" t="s">
        <v>3495</v>
      </c>
      <c r="K1340" s="355" t="s">
        <v>3495</v>
      </c>
      <c r="L1340" s="355" t="s">
        <v>3495</v>
      </c>
      <c r="M1340" s="355" t="s">
        <v>3495</v>
      </c>
      <c r="N1340" s="355" t="s">
        <v>3495</v>
      </c>
      <c r="O1340" s="355" t="s">
        <v>3495</v>
      </c>
      <c r="P1340" s="355" t="s">
        <v>3495</v>
      </c>
      <c r="Q1340" s="355" t="s">
        <v>3496</v>
      </c>
      <c r="R1340" s="355" t="s">
        <v>3496</v>
      </c>
      <c r="S1340" s="355" t="s">
        <v>3496</v>
      </c>
      <c r="T1340" s="266">
        <v>0</v>
      </c>
      <c r="U1340" s="266" t="s">
        <v>3497</v>
      </c>
      <c r="Z1340" s="276" t="s">
        <v>7314</v>
      </c>
      <c r="AA1340" s="672" t="s">
        <v>7155</v>
      </c>
    </row>
    <row r="1341" spans="1:27" ht="21" x14ac:dyDescent="0.25">
      <c r="A1341" s="49">
        <v>54137</v>
      </c>
      <c r="B1341" s="49" t="s">
        <v>1357</v>
      </c>
      <c r="C1341" s="49">
        <v>0</v>
      </c>
      <c r="D1341" s="49">
        <v>0</v>
      </c>
      <c r="E1341" s="354" t="s">
        <v>3494</v>
      </c>
      <c r="F1341" s="354" t="s">
        <v>3498</v>
      </c>
      <c r="G1341" s="355" t="s">
        <v>3499</v>
      </c>
      <c r="H1341" s="355" t="s">
        <v>3495</v>
      </c>
      <c r="I1341" s="355" t="s">
        <v>3495</v>
      </c>
      <c r="J1341" s="355" t="s">
        <v>3495</v>
      </c>
      <c r="K1341" s="355" t="s">
        <v>3495</v>
      </c>
      <c r="L1341" s="355" t="s">
        <v>3495</v>
      </c>
      <c r="M1341" s="355" t="s">
        <v>3495</v>
      </c>
      <c r="N1341" s="355" t="s">
        <v>3495</v>
      </c>
      <c r="O1341" s="355" t="s">
        <v>3495</v>
      </c>
      <c r="P1341" s="355" t="s">
        <v>3495</v>
      </c>
      <c r="Q1341" s="355" t="s">
        <v>3496</v>
      </c>
      <c r="R1341" s="355" t="s">
        <v>3496</v>
      </c>
      <c r="S1341" s="355" t="s">
        <v>3496</v>
      </c>
      <c r="T1341" s="266">
        <v>0</v>
      </c>
      <c r="U1341" s="266" t="s">
        <v>3497</v>
      </c>
      <c r="Z1341" s="276" t="s">
        <v>7314</v>
      </c>
      <c r="AA1341" s="672" t="s">
        <v>7157</v>
      </c>
    </row>
    <row r="1342" spans="1:27" x14ac:dyDescent="0.25">
      <c r="A1342" s="49">
        <v>54145</v>
      </c>
      <c r="B1342" s="49" t="s">
        <v>1358</v>
      </c>
      <c r="C1342" s="49">
        <v>0</v>
      </c>
      <c r="D1342" s="49">
        <v>0</v>
      </c>
      <c r="E1342" s="354" t="s">
        <v>3494</v>
      </c>
      <c r="F1342" s="354" t="s">
        <v>3498</v>
      </c>
      <c r="G1342" s="355" t="s">
        <v>3499</v>
      </c>
      <c r="H1342" s="355" t="s">
        <v>3495</v>
      </c>
      <c r="I1342" s="355" t="s">
        <v>3495</v>
      </c>
      <c r="J1342" s="355" t="s">
        <v>3495</v>
      </c>
      <c r="K1342" s="355" t="s">
        <v>3495</v>
      </c>
      <c r="L1342" s="355" t="s">
        <v>3495</v>
      </c>
      <c r="M1342" s="355" t="s">
        <v>3495</v>
      </c>
      <c r="N1342" s="355" t="s">
        <v>3495</v>
      </c>
      <c r="O1342" s="355" t="s">
        <v>3495</v>
      </c>
      <c r="P1342" s="355" t="s">
        <v>3495</v>
      </c>
      <c r="Q1342" s="355" t="s">
        <v>3496</v>
      </c>
      <c r="R1342" s="355" t="s">
        <v>3496</v>
      </c>
      <c r="S1342" s="355" t="s">
        <v>3496</v>
      </c>
      <c r="T1342" s="266">
        <v>0</v>
      </c>
      <c r="U1342" s="266" t="s">
        <v>3497</v>
      </c>
    </row>
    <row r="1343" spans="1:27" x14ac:dyDescent="0.25">
      <c r="A1343" s="49">
        <v>54150</v>
      </c>
      <c r="B1343" s="49" t="s">
        <v>1359</v>
      </c>
      <c r="C1343" s="49">
        <v>0</v>
      </c>
      <c r="D1343" s="49">
        <v>0</v>
      </c>
      <c r="E1343" s="354" t="s">
        <v>3494</v>
      </c>
      <c r="F1343" s="354" t="s">
        <v>3498</v>
      </c>
      <c r="G1343" s="355" t="s">
        <v>3499</v>
      </c>
      <c r="H1343" s="355" t="s">
        <v>3495</v>
      </c>
      <c r="I1343" s="355" t="s">
        <v>3495</v>
      </c>
      <c r="J1343" s="355" t="s">
        <v>3495</v>
      </c>
      <c r="K1343" s="355" t="s">
        <v>3495</v>
      </c>
      <c r="L1343" s="355" t="s">
        <v>3495</v>
      </c>
      <c r="M1343" s="355" t="s">
        <v>3495</v>
      </c>
      <c r="N1343" s="355" t="s">
        <v>3495</v>
      </c>
      <c r="O1343" s="355" t="s">
        <v>3495</v>
      </c>
      <c r="P1343" s="355" t="s">
        <v>3495</v>
      </c>
      <c r="Q1343" s="355" t="s">
        <v>3496</v>
      </c>
      <c r="R1343" s="355" t="s">
        <v>3496</v>
      </c>
      <c r="S1343" s="355" t="s">
        <v>3496</v>
      </c>
      <c r="T1343" s="266">
        <v>0</v>
      </c>
      <c r="U1343" s="266" t="s">
        <v>3497</v>
      </c>
      <c r="Z1343" s="276" t="s">
        <v>7232</v>
      </c>
      <c r="AA1343" s="672" t="s">
        <v>7155</v>
      </c>
    </row>
    <row r="1344" spans="1:27" x14ac:dyDescent="0.25">
      <c r="A1344" s="49">
        <v>54153</v>
      </c>
      <c r="B1344" s="49" t="s">
        <v>1360</v>
      </c>
      <c r="C1344" s="49">
        <v>0</v>
      </c>
      <c r="D1344" s="49">
        <v>0</v>
      </c>
      <c r="E1344" s="354" t="s">
        <v>3494</v>
      </c>
      <c r="F1344" s="354" t="s">
        <v>3498</v>
      </c>
      <c r="G1344" s="355" t="s">
        <v>3066</v>
      </c>
      <c r="H1344" s="355" t="s">
        <v>3495</v>
      </c>
      <c r="I1344" s="355" t="s">
        <v>3495</v>
      </c>
      <c r="J1344" s="355" t="s">
        <v>3495</v>
      </c>
      <c r="K1344" s="355" t="s">
        <v>3495</v>
      </c>
      <c r="L1344" s="355" t="s">
        <v>3045</v>
      </c>
      <c r="M1344" s="355" t="s">
        <v>3495</v>
      </c>
      <c r="N1344" s="355" t="s">
        <v>3495</v>
      </c>
      <c r="O1344" s="355" t="s">
        <v>3495</v>
      </c>
      <c r="P1344" s="355" t="s">
        <v>3495</v>
      </c>
      <c r="Q1344" s="355" t="s">
        <v>3496</v>
      </c>
      <c r="R1344" s="355" t="s">
        <v>3496</v>
      </c>
      <c r="S1344" s="355" t="s">
        <v>3496</v>
      </c>
      <c r="T1344" s="266">
        <v>0</v>
      </c>
      <c r="U1344" s="266" t="s">
        <v>3497</v>
      </c>
      <c r="Z1344" s="555" t="s">
        <v>7252</v>
      </c>
      <c r="AA1344" s="672" t="s">
        <v>7155</v>
      </c>
    </row>
    <row r="1345" spans="1:27" ht="21" x14ac:dyDescent="0.25">
      <c r="A1345" s="49">
        <v>54167</v>
      </c>
      <c r="B1345" s="49" t="s">
        <v>1361</v>
      </c>
      <c r="C1345" s="49">
        <v>0</v>
      </c>
      <c r="D1345" s="49">
        <v>0</v>
      </c>
      <c r="E1345" s="354" t="s">
        <v>3494</v>
      </c>
      <c r="F1345" s="354" t="s">
        <v>3498</v>
      </c>
      <c r="G1345" s="355" t="s">
        <v>3499</v>
      </c>
      <c r="H1345" s="355" t="s">
        <v>3495</v>
      </c>
      <c r="I1345" s="355" t="s">
        <v>3495</v>
      </c>
      <c r="J1345" s="355" t="s">
        <v>3495</v>
      </c>
      <c r="K1345" s="355" t="s">
        <v>3495</v>
      </c>
      <c r="L1345" s="355" t="s">
        <v>3495</v>
      </c>
      <c r="M1345" s="355" t="s">
        <v>3495</v>
      </c>
      <c r="N1345" s="355" t="s">
        <v>3495</v>
      </c>
      <c r="O1345" s="355" t="s">
        <v>3495</v>
      </c>
      <c r="P1345" s="355" t="s">
        <v>3495</v>
      </c>
      <c r="Q1345" s="355" t="s">
        <v>3496</v>
      </c>
      <c r="R1345" s="355" t="s">
        <v>3496</v>
      </c>
      <c r="S1345" s="355" t="s">
        <v>3496</v>
      </c>
      <c r="T1345" s="266">
        <v>0</v>
      </c>
      <c r="U1345" s="266" t="s">
        <v>3497</v>
      </c>
      <c r="X1345" t="s">
        <v>7188</v>
      </c>
      <c r="Z1345" s="276" t="s">
        <v>7315</v>
      </c>
      <c r="AA1345" s="672" t="s">
        <v>7157</v>
      </c>
    </row>
    <row r="1346" spans="1:27" x14ac:dyDescent="0.25">
      <c r="A1346" s="49">
        <v>54170</v>
      </c>
      <c r="B1346" s="49" t="s">
        <v>1362</v>
      </c>
      <c r="C1346" s="49">
        <v>0</v>
      </c>
      <c r="D1346" s="49">
        <v>0</v>
      </c>
      <c r="E1346" s="354" t="s">
        <v>3494</v>
      </c>
      <c r="F1346" s="354" t="s">
        <v>3498</v>
      </c>
      <c r="G1346" s="355" t="s">
        <v>3066</v>
      </c>
      <c r="H1346" s="355" t="s">
        <v>3495</v>
      </c>
      <c r="I1346" s="355" t="s">
        <v>3495</v>
      </c>
      <c r="J1346" s="355" t="s">
        <v>3495</v>
      </c>
      <c r="K1346" s="355" t="s">
        <v>3495</v>
      </c>
      <c r="L1346" s="355" t="s">
        <v>3495</v>
      </c>
      <c r="M1346" s="355" t="s">
        <v>3495</v>
      </c>
      <c r="N1346" s="355" t="s">
        <v>3094</v>
      </c>
      <c r="O1346" s="355" t="s">
        <v>3495</v>
      </c>
      <c r="P1346" s="355" t="s">
        <v>3495</v>
      </c>
      <c r="Q1346" s="355" t="s">
        <v>3496</v>
      </c>
      <c r="R1346" s="355" t="s">
        <v>3496</v>
      </c>
      <c r="S1346" s="355" t="s">
        <v>3496</v>
      </c>
      <c r="T1346" s="266">
        <v>0</v>
      </c>
      <c r="U1346" s="266" t="s">
        <v>3497</v>
      </c>
    </row>
    <row r="1347" spans="1:27" x14ac:dyDescent="0.25">
      <c r="A1347" s="49">
        <v>54171</v>
      </c>
      <c r="B1347" s="49" t="s">
        <v>1363</v>
      </c>
      <c r="C1347" s="49">
        <v>0</v>
      </c>
      <c r="D1347" s="49">
        <v>0</v>
      </c>
      <c r="E1347" s="354" t="s">
        <v>3494</v>
      </c>
      <c r="F1347" s="354" t="s">
        <v>3498</v>
      </c>
      <c r="G1347" s="355" t="s">
        <v>3066</v>
      </c>
      <c r="H1347" s="355" t="s">
        <v>3495</v>
      </c>
      <c r="I1347" s="355" t="s">
        <v>3495</v>
      </c>
      <c r="J1347" s="355" t="s">
        <v>3495</v>
      </c>
      <c r="K1347" s="355" t="s">
        <v>3495</v>
      </c>
      <c r="L1347" s="355" t="s">
        <v>3495</v>
      </c>
      <c r="M1347" s="355" t="s">
        <v>3495</v>
      </c>
      <c r="N1347" s="355" t="s">
        <v>3094</v>
      </c>
      <c r="O1347" s="355" t="s">
        <v>3495</v>
      </c>
      <c r="P1347" s="355" t="s">
        <v>3495</v>
      </c>
      <c r="Q1347" s="355" t="s">
        <v>3496</v>
      </c>
      <c r="R1347" s="355" t="s">
        <v>3496</v>
      </c>
      <c r="S1347" s="355" t="s">
        <v>3496</v>
      </c>
      <c r="T1347" s="266">
        <v>0</v>
      </c>
      <c r="U1347" s="266" t="s">
        <v>3497</v>
      </c>
      <c r="Z1347" s="276" t="s">
        <v>7251</v>
      </c>
      <c r="AA1347" s="672" t="s">
        <v>7156</v>
      </c>
    </row>
    <row r="1348" spans="1:27" x14ac:dyDescent="0.25">
      <c r="A1348" s="49">
        <v>54182</v>
      </c>
      <c r="B1348" s="49" t="s">
        <v>1364</v>
      </c>
      <c r="C1348" s="49">
        <v>0</v>
      </c>
      <c r="D1348" s="49">
        <v>0</v>
      </c>
      <c r="E1348" s="354" t="s">
        <v>3494</v>
      </c>
      <c r="F1348" s="354" t="s">
        <v>3498</v>
      </c>
      <c r="G1348" s="355" t="s">
        <v>3499</v>
      </c>
      <c r="H1348" s="355" t="s">
        <v>3495</v>
      </c>
      <c r="I1348" s="355" t="s">
        <v>3495</v>
      </c>
      <c r="J1348" s="355" t="s">
        <v>3495</v>
      </c>
      <c r="K1348" s="355" t="s">
        <v>3495</v>
      </c>
      <c r="L1348" s="355" t="s">
        <v>3495</v>
      </c>
      <c r="M1348" s="355" t="s">
        <v>3495</v>
      </c>
      <c r="N1348" s="355" t="s">
        <v>3495</v>
      </c>
      <c r="O1348" s="355" t="s">
        <v>3495</v>
      </c>
      <c r="P1348" s="355" t="s">
        <v>3495</v>
      </c>
      <c r="Q1348" s="355" t="s">
        <v>3496</v>
      </c>
      <c r="R1348" s="355" t="s">
        <v>3496</v>
      </c>
      <c r="S1348" s="355" t="s">
        <v>3496</v>
      </c>
      <c r="T1348" s="266">
        <v>0</v>
      </c>
      <c r="U1348" s="266" t="s">
        <v>3497</v>
      </c>
    </row>
    <row r="1349" spans="1:27" x14ac:dyDescent="0.25">
      <c r="A1349" s="49">
        <v>54185</v>
      </c>
      <c r="B1349" s="49" t="s">
        <v>1365</v>
      </c>
      <c r="C1349" s="49">
        <v>0</v>
      </c>
      <c r="D1349" s="49">
        <v>0</v>
      </c>
      <c r="E1349" s="354" t="s">
        <v>3494</v>
      </c>
      <c r="F1349" s="354" t="s">
        <v>3498</v>
      </c>
      <c r="G1349" s="355" t="s">
        <v>3499</v>
      </c>
      <c r="H1349" s="355" t="s">
        <v>3495</v>
      </c>
      <c r="I1349" s="355" t="s">
        <v>3495</v>
      </c>
      <c r="J1349" s="355" t="s">
        <v>3495</v>
      </c>
      <c r="K1349" s="355" t="s">
        <v>3495</v>
      </c>
      <c r="L1349" s="355" t="s">
        <v>3495</v>
      </c>
      <c r="M1349" s="355" t="s">
        <v>3495</v>
      </c>
      <c r="N1349" s="355" t="s">
        <v>3495</v>
      </c>
      <c r="O1349" s="355" t="s">
        <v>3495</v>
      </c>
      <c r="P1349" s="355" t="s">
        <v>3495</v>
      </c>
      <c r="Q1349" s="355" t="s">
        <v>3496</v>
      </c>
      <c r="R1349" s="355" t="s">
        <v>3496</v>
      </c>
      <c r="S1349" s="355" t="s">
        <v>3496</v>
      </c>
      <c r="T1349" s="266">
        <v>0</v>
      </c>
      <c r="U1349" s="266" t="s">
        <v>3497</v>
      </c>
      <c r="Z1349" s="555" t="s">
        <v>7252</v>
      </c>
      <c r="AA1349" s="672" t="s">
        <v>7155</v>
      </c>
    </row>
    <row r="1350" spans="1:27" x14ac:dyDescent="0.25">
      <c r="A1350" s="49">
        <v>54186</v>
      </c>
      <c r="B1350" s="49" t="s">
        <v>1366</v>
      </c>
      <c r="C1350" s="49">
        <v>0</v>
      </c>
      <c r="D1350" s="49">
        <v>0</v>
      </c>
      <c r="E1350" s="354" t="s">
        <v>3494</v>
      </c>
      <c r="F1350" s="354" t="s">
        <v>3498</v>
      </c>
      <c r="G1350" s="355" t="s">
        <v>3499</v>
      </c>
      <c r="H1350" s="355" t="s">
        <v>3495</v>
      </c>
      <c r="I1350" s="355" t="s">
        <v>3495</v>
      </c>
      <c r="J1350" s="355" t="s">
        <v>3495</v>
      </c>
      <c r="K1350" s="355" t="s">
        <v>3495</v>
      </c>
      <c r="L1350" s="355" t="s">
        <v>3495</v>
      </c>
      <c r="M1350" s="355" t="s">
        <v>3495</v>
      </c>
      <c r="N1350" s="355" t="s">
        <v>3495</v>
      </c>
      <c r="O1350" s="355" t="s">
        <v>3495</v>
      </c>
      <c r="P1350" s="355" t="s">
        <v>3495</v>
      </c>
      <c r="Q1350" s="355" t="s">
        <v>3496</v>
      </c>
      <c r="R1350" s="355" t="s">
        <v>3496</v>
      </c>
      <c r="S1350" s="355" t="s">
        <v>3496</v>
      </c>
      <c r="T1350" s="266">
        <v>0</v>
      </c>
      <c r="U1350" s="266" t="s">
        <v>3497</v>
      </c>
      <c r="Z1350" s="555" t="s">
        <v>7252</v>
      </c>
      <c r="AA1350" s="672" t="s">
        <v>7155</v>
      </c>
    </row>
    <row r="1351" spans="1:27" x14ac:dyDescent="0.25">
      <c r="A1351" s="49">
        <v>54188</v>
      </c>
      <c r="B1351" s="49" t="s">
        <v>1367</v>
      </c>
      <c r="C1351" s="49">
        <v>0</v>
      </c>
      <c r="D1351" s="49">
        <v>0</v>
      </c>
      <c r="E1351" s="354" t="s">
        <v>3494</v>
      </c>
      <c r="F1351" s="354" t="s">
        <v>3498</v>
      </c>
      <c r="G1351" s="355" t="s">
        <v>3499</v>
      </c>
      <c r="H1351" s="355" t="s">
        <v>3495</v>
      </c>
      <c r="I1351" s="355" t="s">
        <v>3495</v>
      </c>
      <c r="J1351" s="355" t="s">
        <v>3495</v>
      </c>
      <c r="K1351" s="355" t="s">
        <v>3495</v>
      </c>
      <c r="L1351" s="355" t="s">
        <v>3495</v>
      </c>
      <c r="M1351" s="355" t="s">
        <v>3495</v>
      </c>
      <c r="N1351" s="355" t="s">
        <v>3495</v>
      </c>
      <c r="O1351" s="355" t="s">
        <v>3495</v>
      </c>
      <c r="P1351" s="355" t="s">
        <v>3495</v>
      </c>
      <c r="Q1351" s="355" t="s">
        <v>3496</v>
      </c>
      <c r="R1351" s="355" t="s">
        <v>3496</v>
      </c>
      <c r="S1351" s="355" t="s">
        <v>3496</v>
      </c>
      <c r="T1351" s="266">
        <v>0</v>
      </c>
      <c r="U1351" s="266" t="s">
        <v>3497</v>
      </c>
    </row>
    <row r="1352" spans="1:27" x14ac:dyDescent="0.25">
      <c r="A1352" s="49">
        <v>54193</v>
      </c>
      <c r="B1352" s="49" t="s">
        <v>1368</v>
      </c>
      <c r="C1352" s="49">
        <v>0</v>
      </c>
      <c r="D1352" s="49">
        <v>0</v>
      </c>
      <c r="E1352" s="354" t="s">
        <v>3494</v>
      </c>
      <c r="F1352" s="354" t="s">
        <v>3498</v>
      </c>
      <c r="G1352" s="355" t="s">
        <v>3499</v>
      </c>
      <c r="H1352" s="355" t="s">
        <v>3495</v>
      </c>
      <c r="I1352" s="355" t="s">
        <v>3495</v>
      </c>
      <c r="J1352" s="355" t="s">
        <v>3495</v>
      </c>
      <c r="K1352" s="355" t="s">
        <v>3495</v>
      </c>
      <c r="L1352" s="355" t="s">
        <v>3495</v>
      </c>
      <c r="M1352" s="355" t="s">
        <v>3495</v>
      </c>
      <c r="N1352" s="355" t="s">
        <v>3495</v>
      </c>
      <c r="O1352" s="355" t="s">
        <v>3495</v>
      </c>
      <c r="P1352" s="355" t="s">
        <v>3495</v>
      </c>
      <c r="Q1352" s="355" t="s">
        <v>3496</v>
      </c>
      <c r="R1352" s="355" t="s">
        <v>3496</v>
      </c>
      <c r="S1352" s="355" t="s">
        <v>3496</v>
      </c>
      <c r="T1352" s="266">
        <v>0</v>
      </c>
      <c r="U1352" s="266" t="s">
        <v>3497</v>
      </c>
    </row>
    <row r="1353" spans="1:27" x14ac:dyDescent="0.25">
      <c r="A1353" s="49">
        <v>54202</v>
      </c>
      <c r="B1353" s="49" t="s">
        <v>1369</v>
      </c>
      <c r="C1353" s="49">
        <v>0</v>
      </c>
      <c r="D1353" s="49">
        <v>0</v>
      </c>
      <c r="E1353" s="354" t="s">
        <v>3494</v>
      </c>
      <c r="F1353" s="354" t="s">
        <v>3498</v>
      </c>
      <c r="G1353" s="355" t="s">
        <v>3499</v>
      </c>
      <c r="H1353" s="355" t="s">
        <v>3495</v>
      </c>
      <c r="I1353" s="355" t="s">
        <v>3495</v>
      </c>
      <c r="J1353" s="355" t="s">
        <v>3495</v>
      </c>
      <c r="K1353" s="355" t="s">
        <v>3495</v>
      </c>
      <c r="L1353" s="355" t="s">
        <v>3495</v>
      </c>
      <c r="M1353" s="355" t="s">
        <v>3495</v>
      </c>
      <c r="N1353" s="355" t="s">
        <v>3495</v>
      </c>
      <c r="O1353" s="355" t="s">
        <v>3495</v>
      </c>
      <c r="P1353" s="355" t="s">
        <v>3495</v>
      </c>
      <c r="Q1353" s="355" t="s">
        <v>3496</v>
      </c>
      <c r="R1353" s="355" t="s">
        <v>3496</v>
      </c>
      <c r="S1353" s="355" t="s">
        <v>3496</v>
      </c>
      <c r="T1353" s="266">
        <v>0</v>
      </c>
      <c r="U1353" s="266" t="s">
        <v>3497</v>
      </c>
      <c r="Z1353" s="555" t="s">
        <v>7264</v>
      </c>
      <c r="AA1353" s="672" t="s">
        <v>7155</v>
      </c>
    </row>
    <row r="1354" spans="1:27" x14ac:dyDescent="0.25">
      <c r="A1354" s="49">
        <v>54216</v>
      </c>
      <c r="B1354" s="49" t="s">
        <v>1370</v>
      </c>
      <c r="C1354" s="49">
        <v>0</v>
      </c>
      <c r="D1354" s="49">
        <v>0</v>
      </c>
      <c r="E1354" s="354" t="s">
        <v>3494</v>
      </c>
      <c r="F1354" s="354" t="s">
        <v>3498</v>
      </c>
      <c r="G1354" s="355" t="s">
        <v>3499</v>
      </c>
      <c r="H1354" s="355" t="s">
        <v>3495</v>
      </c>
      <c r="I1354" s="355" t="s">
        <v>3495</v>
      </c>
      <c r="J1354" s="355" t="s">
        <v>3495</v>
      </c>
      <c r="K1354" s="355" t="s">
        <v>3495</v>
      </c>
      <c r="L1354" s="355" t="s">
        <v>3495</v>
      </c>
      <c r="M1354" s="355" t="s">
        <v>3495</v>
      </c>
      <c r="N1354" s="355" t="s">
        <v>3495</v>
      </c>
      <c r="O1354" s="355" t="s">
        <v>3495</v>
      </c>
      <c r="P1354" s="355" t="s">
        <v>3495</v>
      </c>
      <c r="Q1354" s="355" t="s">
        <v>3496</v>
      </c>
      <c r="R1354" s="355" t="s">
        <v>3496</v>
      </c>
      <c r="S1354" s="355" t="s">
        <v>3496</v>
      </c>
      <c r="T1354" s="266">
        <v>0</v>
      </c>
      <c r="U1354" s="266" t="s">
        <v>3497</v>
      </c>
    </row>
    <row r="1355" spans="1:27" x14ac:dyDescent="0.25">
      <c r="A1355" s="49">
        <v>54217</v>
      </c>
      <c r="B1355" s="49" t="s">
        <v>1371</v>
      </c>
      <c r="C1355" s="49">
        <v>0</v>
      </c>
      <c r="D1355" s="49">
        <v>0</v>
      </c>
      <c r="E1355" s="354" t="s">
        <v>3494</v>
      </c>
      <c r="F1355" s="354" t="s">
        <v>3498</v>
      </c>
      <c r="G1355" s="355" t="s">
        <v>3499</v>
      </c>
      <c r="H1355" s="355" t="s">
        <v>3495</v>
      </c>
      <c r="I1355" s="355" t="s">
        <v>3495</v>
      </c>
      <c r="J1355" s="355" t="s">
        <v>3495</v>
      </c>
      <c r="K1355" s="355" t="s">
        <v>3495</v>
      </c>
      <c r="L1355" s="355" t="s">
        <v>3495</v>
      </c>
      <c r="M1355" s="355" t="s">
        <v>3495</v>
      </c>
      <c r="N1355" s="355" t="s">
        <v>3495</v>
      </c>
      <c r="O1355" s="355" t="s">
        <v>3495</v>
      </c>
      <c r="P1355" s="355" t="s">
        <v>3495</v>
      </c>
      <c r="Q1355" s="355" t="s">
        <v>3496</v>
      </c>
      <c r="R1355" s="355" t="s">
        <v>3496</v>
      </c>
      <c r="S1355" s="355" t="s">
        <v>3496</v>
      </c>
      <c r="T1355" s="266">
        <v>0</v>
      </c>
      <c r="U1355" s="266" t="s">
        <v>3497</v>
      </c>
      <c r="Z1355" s="555" t="s">
        <v>7175</v>
      </c>
      <c r="AA1355" s="672" t="s">
        <v>7155</v>
      </c>
    </row>
    <row r="1356" spans="1:27" x14ac:dyDescent="0.25">
      <c r="A1356" s="49">
        <v>54245</v>
      </c>
      <c r="B1356" s="49" t="s">
        <v>3113</v>
      </c>
      <c r="C1356" s="49">
        <v>0</v>
      </c>
      <c r="D1356" s="49">
        <v>0</v>
      </c>
      <c r="E1356" s="354" t="s">
        <v>3494</v>
      </c>
      <c r="F1356" s="354" t="s">
        <v>3498</v>
      </c>
      <c r="G1356" s="355" t="s">
        <v>3066</v>
      </c>
      <c r="H1356" s="355" t="s">
        <v>3495</v>
      </c>
      <c r="I1356" s="355" t="s">
        <v>3495</v>
      </c>
      <c r="J1356" s="355" t="s">
        <v>3065</v>
      </c>
      <c r="K1356" s="355" t="s">
        <v>3495</v>
      </c>
      <c r="L1356" s="355" t="s">
        <v>3495</v>
      </c>
      <c r="M1356" s="355" t="s">
        <v>3495</v>
      </c>
      <c r="N1356" s="355" t="s">
        <v>3495</v>
      </c>
      <c r="O1356" s="355" t="s">
        <v>3495</v>
      </c>
      <c r="P1356" s="355" t="s">
        <v>3495</v>
      </c>
      <c r="Q1356" s="355" t="s">
        <v>3496</v>
      </c>
      <c r="R1356" s="355" t="s">
        <v>3496</v>
      </c>
      <c r="S1356" s="355" t="s">
        <v>3496</v>
      </c>
      <c r="T1356" s="266">
        <v>0</v>
      </c>
      <c r="U1356" s="266" t="s">
        <v>3497</v>
      </c>
      <c r="Z1356" s="555" t="s">
        <v>7229</v>
      </c>
      <c r="AA1356" s="672" t="s">
        <v>7155</v>
      </c>
    </row>
    <row r="1357" spans="1:27" ht="21" x14ac:dyDescent="0.25">
      <c r="A1357" s="49">
        <v>54248</v>
      </c>
      <c r="B1357" s="49" t="s">
        <v>1372</v>
      </c>
      <c r="C1357" s="49">
        <v>0</v>
      </c>
      <c r="D1357" s="49">
        <v>0</v>
      </c>
      <c r="E1357" s="354" t="s">
        <v>3494</v>
      </c>
      <c r="F1357" s="354" t="s">
        <v>3498</v>
      </c>
      <c r="G1357" s="355" t="s">
        <v>3499</v>
      </c>
      <c r="H1357" s="355" t="s">
        <v>3495</v>
      </c>
      <c r="I1357" s="355" t="s">
        <v>3495</v>
      </c>
      <c r="J1357" s="355" t="s">
        <v>3495</v>
      </c>
      <c r="K1357" s="355" t="s">
        <v>3495</v>
      </c>
      <c r="L1357" s="355" t="s">
        <v>3495</v>
      </c>
      <c r="M1357" s="355" t="s">
        <v>3495</v>
      </c>
      <c r="N1357" s="355" t="s">
        <v>3495</v>
      </c>
      <c r="O1357" s="355" t="s">
        <v>3495</v>
      </c>
      <c r="P1357" s="355" t="s">
        <v>3495</v>
      </c>
      <c r="Q1357" s="355" t="s">
        <v>3496</v>
      </c>
      <c r="R1357" s="355" t="s">
        <v>3496</v>
      </c>
      <c r="S1357" s="355" t="s">
        <v>3496</v>
      </c>
      <c r="T1357" s="266">
        <v>0</v>
      </c>
      <c r="U1357" s="266" t="s">
        <v>3497</v>
      </c>
      <c r="Z1357" s="276" t="s">
        <v>7175</v>
      </c>
      <c r="AA1357" s="786" t="s">
        <v>7157</v>
      </c>
    </row>
    <row r="1358" spans="1:27" x14ac:dyDescent="0.25">
      <c r="A1358" s="49">
        <v>54249</v>
      </c>
      <c r="B1358" s="49" t="s">
        <v>1373</v>
      </c>
      <c r="C1358" s="49">
        <v>0</v>
      </c>
      <c r="D1358" s="49">
        <v>0</v>
      </c>
      <c r="E1358" s="354" t="s">
        <v>3494</v>
      </c>
      <c r="F1358" s="354" t="s">
        <v>3498</v>
      </c>
      <c r="G1358" s="355" t="s">
        <v>3066</v>
      </c>
      <c r="H1358" s="355" t="s">
        <v>3495</v>
      </c>
      <c r="I1358" s="355" t="s">
        <v>3495</v>
      </c>
      <c r="J1358" s="355" t="s">
        <v>3065</v>
      </c>
      <c r="K1358" s="355" t="s">
        <v>3495</v>
      </c>
      <c r="L1358" s="355" t="s">
        <v>3495</v>
      </c>
      <c r="M1358" s="355" t="s">
        <v>3495</v>
      </c>
      <c r="N1358" s="355" t="s">
        <v>3495</v>
      </c>
      <c r="O1358" s="355" t="s">
        <v>3495</v>
      </c>
      <c r="P1358" s="355" t="s">
        <v>3495</v>
      </c>
      <c r="Q1358" s="355" t="s">
        <v>3496</v>
      </c>
      <c r="R1358" s="355" t="s">
        <v>3496</v>
      </c>
      <c r="S1358" s="355" t="s">
        <v>3496</v>
      </c>
      <c r="T1358" s="266">
        <v>0</v>
      </c>
      <c r="U1358" s="266" t="s">
        <v>3497</v>
      </c>
    </row>
    <row r="1359" spans="1:27" x14ac:dyDescent="0.25">
      <c r="A1359" s="49">
        <v>54261</v>
      </c>
      <c r="B1359" s="49" t="s">
        <v>1374</v>
      </c>
      <c r="C1359" s="49">
        <v>0</v>
      </c>
      <c r="D1359" s="49">
        <v>0</v>
      </c>
      <c r="E1359" s="354" t="s">
        <v>3494</v>
      </c>
      <c r="F1359" s="354" t="s">
        <v>3498</v>
      </c>
      <c r="G1359" s="355" t="s">
        <v>3499</v>
      </c>
      <c r="H1359" s="355" t="s">
        <v>3495</v>
      </c>
      <c r="I1359" s="355" t="s">
        <v>3495</v>
      </c>
      <c r="J1359" s="355" t="s">
        <v>3495</v>
      </c>
      <c r="K1359" s="355" t="s">
        <v>3495</v>
      </c>
      <c r="L1359" s="355" t="s">
        <v>3495</v>
      </c>
      <c r="M1359" s="355" t="s">
        <v>3495</v>
      </c>
      <c r="N1359" s="355" t="s">
        <v>3495</v>
      </c>
      <c r="O1359" s="355" t="s">
        <v>3495</v>
      </c>
      <c r="P1359" s="355" t="s">
        <v>3495</v>
      </c>
      <c r="Q1359" s="355" t="s">
        <v>3496</v>
      </c>
      <c r="R1359" s="355" t="s">
        <v>3496</v>
      </c>
      <c r="S1359" s="355" t="s">
        <v>3496</v>
      </c>
      <c r="T1359" s="266">
        <v>0</v>
      </c>
      <c r="U1359" s="266" t="s">
        <v>3497</v>
      </c>
      <c r="Z1359" s="276" t="s">
        <v>7483</v>
      </c>
      <c r="AA1359" s="786" t="s">
        <v>7155</v>
      </c>
    </row>
    <row r="1360" spans="1:27" x14ac:dyDescent="0.25">
      <c r="A1360" s="49">
        <v>54272</v>
      </c>
      <c r="B1360" s="49" t="s">
        <v>1375</v>
      </c>
      <c r="C1360" s="49">
        <v>0</v>
      </c>
      <c r="D1360" s="49">
        <v>0</v>
      </c>
      <c r="E1360" s="354" t="s">
        <v>3494</v>
      </c>
      <c r="F1360" s="354" t="s">
        <v>3498</v>
      </c>
      <c r="G1360" s="355" t="s">
        <v>3066</v>
      </c>
      <c r="H1360" s="355" t="s">
        <v>3064</v>
      </c>
      <c r="I1360" s="355" t="s">
        <v>3495</v>
      </c>
      <c r="J1360" s="355" t="s">
        <v>3495</v>
      </c>
      <c r="K1360" s="355" t="s">
        <v>3495</v>
      </c>
      <c r="L1360" s="355" t="s">
        <v>3495</v>
      </c>
      <c r="M1360" s="355" t="s">
        <v>3495</v>
      </c>
      <c r="N1360" s="355" t="s">
        <v>3495</v>
      </c>
      <c r="O1360" s="355" t="s">
        <v>3495</v>
      </c>
      <c r="P1360" s="355" t="s">
        <v>3495</v>
      </c>
      <c r="Q1360" s="355" t="s">
        <v>3496</v>
      </c>
      <c r="R1360" s="355" t="s">
        <v>3496</v>
      </c>
      <c r="S1360" s="355" t="s">
        <v>3496</v>
      </c>
      <c r="T1360" s="266">
        <v>0</v>
      </c>
      <c r="U1360" s="266" t="s">
        <v>3497</v>
      </c>
      <c r="Z1360" s="276" t="s">
        <v>7484</v>
      </c>
      <c r="AA1360" s="786" t="s">
        <v>7155</v>
      </c>
    </row>
    <row r="1361" spans="1:27" ht="21" x14ac:dyDescent="0.25">
      <c r="A1361" s="49">
        <v>54273</v>
      </c>
      <c r="B1361" s="49" t="s">
        <v>1376</v>
      </c>
      <c r="C1361" s="49">
        <v>0</v>
      </c>
      <c r="D1361" s="49">
        <v>0</v>
      </c>
      <c r="E1361" s="354" t="s">
        <v>3494</v>
      </c>
      <c r="F1361" s="354" t="s">
        <v>3498</v>
      </c>
      <c r="G1361" s="355" t="s">
        <v>3499</v>
      </c>
      <c r="H1361" s="355" t="s">
        <v>3495</v>
      </c>
      <c r="I1361" s="355" t="s">
        <v>3495</v>
      </c>
      <c r="J1361" s="355" t="s">
        <v>3495</v>
      </c>
      <c r="K1361" s="355" t="s">
        <v>3495</v>
      </c>
      <c r="L1361" s="355" t="s">
        <v>3495</v>
      </c>
      <c r="M1361" s="355" t="s">
        <v>3495</v>
      </c>
      <c r="N1361" s="355" t="s">
        <v>3495</v>
      </c>
      <c r="O1361" s="355" t="s">
        <v>3495</v>
      </c>
      <c r="P1361" s="355" t="s">
        <v>3495</v>
      </c>
      <c r="Q1361" s="355" t="s">
        <v>3496</v>
      </c>
      <c r="R1361" s="355" t="s">
        <v>3496</v>
      </c>
      <c r="S1361" s="355" t="s">
        <v>3496</v>
      </c>
      <c r="T1361" s="266">
        <v>0</v>
      </c>
      <c r="U1361" s="266" t="s">
        <v>3497</v>
      </c>
      <c r="Z1361" s="276" t="s">
        <v>7485</v>
      </c>
      <c r="AA1361" s="786" t="s">
        <v>7157</v>
      </c>
    </row>
    <row r="1362" spans="1:27" x14ac:dyDescent="0.25">
      <c r="A1362" s="49">
        <v>54276</v>
      </c>
      <c r="B1362" s="49" t="s">
        <v>1377</v>
      </c>
      <c r="C1362" s="49">
        <v>0</v>
      </c>
      <c r="D1362" s="49">
        <v>0</v>
      </c>
      <c r="E1362" s="354" t="s">
        <v>3494</v>
      </c>
      <c r="F1362" s="354" t="s">
        <v>3498</v>
      </c>
      <c r="G1362" s="355" t="s">
        <v>3499</v>
      </c>
      <c r="H1362" s="355" t="s">
        <v>3495</v>
      </c>
      <c r="I1362" s="355" t="s">
        <v>3495</v>
      </c>
      <c r="J1362" s="355" t="s">
        <v>3495</v>
      </c>
      <c r="K1362" s="355" t="s">
        <v>3495</v>
      </c>
      <c r="L1362" s="355" t="s">
        <v>3495</v>
      </c>
      <c r="M1362" s="355" t="s">
        <v>3495</v>
      </c>
      <c r="N1362" s="355" t="s">
        <v>3495</v>
      </c>
      <c r="O1362" s="355" t="s">
        <v>3495</v>
      </c>
      <c r="P1362" s="355" t="s">
        <v>3495</v>
      </c>
      <c r="Q1362" s="355" t="s">
        <v>3496</v>
      </c>
      <c r="R1362" s="355" t="s">
        <v>3496</v>
      </c>
      <c r="S1362" s="355" t="s">
        <v>3496</v>
      </c>
      <c r="T1362" s="266">
        <v>0</v>
      </c>
      <c r="U1362" s="266" t="s">
        <v>3497</v>
      </c>
      <c r="Z1362" s="276" t="s">
        <v>7486</v>
      </c>
      <c r="AA1362" t="s">
        <v>7155</v>
      </c>
    </row>
    <row r="1363" spans="1:27" x14ac:dyDescent="0.25">
      <c r="A1363" s="49">
        <v>54279</v>
      </c>
      <c r="B1363" s="49" t="s">
        <v>1378</v>
      </c>
      <c r="C1363" s="49">
        <v>0</v>
      </c>
      <c r="D1363" s="49">
        <v>0</v>
      </c>
      <c r="E1363" s="354" t="s">
        <v>3494</v>
      </c>
      <c r="F1363" s="354" t="s">
        <v>3498</v>
      </c>
      <c r="G1363" s="355" t="s">
        <v>3499</v>
      </c>
      <c r="H1363" s="355" t="s">
        <v>3495</v>
      </c>
      <c r="I1363" s="355" t="s">
        <v>3495</v>
      </c>
      <c r="J1363" s="355" t="s">
        <v>3495</v>
      </c>
      <c r="K1363" s="355" t="s">
        <v>3495</v>
      </c>
      <c r="L1363" s="355" t="s">
        <v>3495</v>
      </c>
      <c r="M1363" s="355" t="s">
        <v>3495</v>
      </c>
      <c r="N1363" s="355" t="s">
        <v>3495</v>
      </c>
      <c r="O1363" s="355" t="s">
        <v>3495</v>
      </c>
      <c r="P1363" s="355" t="s">
        <v>3495</v>
      </c>
      <c r="Q1363" s="355" t="s">
        <v>3496</v>
      </c>
      <c r="R1363" s="355" t="s">
        <v>3496</v>
      </c>
      <c r="S1363" s="355" t="s">
        <v>3496</v>
      </c>
      <c r="T1363" s="266">
        <v>0</v>
      </c>
      <c r="U1363" s="266" t="s">
        <v>3497</v>
      </c>
    </row>
    <row r="1364" spans="1:27" x14ac:dyDescent="0.25">
      <c r="A1364" s="49">
        <v>54293</v>
      </c>
      <c r="B1364" s="49" t="s">
        <v>1379</v>
      </c>
      <c r="C1364" s="49">
        <v>0</v>
      </c>
      <c r="D1364" s="49">
        <v>0</v>
      </c>
      <c r="E1364" s="354" t="s">
        <v>3494</v>
      </c>
      <c r="F1364" s="354" t="s">
        <v>3498</v>
      </c>
      <c r="G1364" s="355" t="s">
        <v>3066</v>
      </c>
      <c r="H1364" s="355" t="s">
        <v>3495</v>
      </c>
      <c r="I1364" s="355" t="s">
        <v>3495</v>
      </c>
      <c r="J1364" s="355" t="s">
        <v>3495</v>
      </c>
      <c r="K1364" s="355" t="s">
        <v>3495</v>
      </c>
      <c r="L1364" s="355" t="s">
        <v>3045</v>
      </c>
      <c r="M1364" s="355" t="s">
        <v>3495</v>
      </c>
      <c r="N1364" s="355" t="s">
        <v>3495</v>
      </c>
      <c r="O1364" s="355" t="s">
        <v>3495</v>
      </c>
      <c r="P1364" s="355" t="s">
        <v>3495</v>
      </c>
      <c r="Q1364" s="355" t="s">
        <v>3496</v>
      </c>
      <c r="R1364" s="355" t="s">
        <v>3496</v>
      </c>
      <c r="S1364" s="355" t="s">
        <v>3496</v>
      </c>
      <c r="T1364" s="266">
        <v>0</v>
      </c>
      <c r="U1364" s="266" t="s">
        <v>3497</v>
      </c>
    </row>
    <row r="1365" spans="1:27" x14ac:dyDescent="0.25">
      <c r="A1365" s="49">
        <v>54294</v>
      </c>
      <c r="B1365" s="49" t="s">
        <v>1380</v>
      </c>
      <c r="C1365" s="49">
        <v>0</v>
      </c>
      <c r="D1365" s="49">
        <v>0</v>
      </c>
      <c r="E1365" s="354" t="s">
        <v>3494</v>
      </c>
      <c r="F1365" s="354" t="s">
        <v>3498</v>
      </c>
      <c r="G1365" s="355" t="s">
        <v>3499</v>
      </c>
      <c r="H1365" s="355" t="s">
        <v>3495</v>
      </c>
      <c r="I1365" s="355" t="s">
        <v>3495</v>
      </c>
      <c r="J1365" s="355" t="s">
        <v>3495</v>
      </c>
      <c r="K1365" s="355" t="s">
        <v>3495</v>
      </c>
      <c r="L1365" s="355" t="s">
        <v>3495</v>
      </c>
      <c r="M1365" s="355" t="s">
        <v>3495</v>
      </c>
      <c r="N1365" s="355" t="s">
        <v>3495</v>
      </c>
      <c r="O1365" s="355" t="s">
        <v>3495</v>
      </c>
      <c r="P1365" s="355" t="s">
        <v>3495</v>
      </c>
      <c r="Q1365" s="355" t="s">
        <v>3496</v>
      </c>
      <c r="R1365" s="355" t="s">
        <v>3496</v>
      </c>
      <c r="S1365" s="355" t="s">
        <v>3496</v>
      </c>
      <c r="T1365" s="266">
        <v>0</v>
      </c>
      <c r="U1365" s="266" t="s">
        <v>3497</v>
      </c>
      <c r="X1365">
        <v>102361</v>
      </c>
      <c r="Z1365" s="276" t="s">
        <v>7487</v>
      </c>
      <c r="AA1365" s="786" t="s">
        <v>7155</v>
      </c>
    </row>
    <row r="1366" spans="1:27" x14ac:dyDescent="0.25">
      <c r="A1366" s="49">
        <v>54300</v>
      </c>
      <c r="B1366" s="49" t="s">
        <v>1381</v>
      </c>
      <c r="C1366" s="49">
        <v>0</v>
      </c>
      <c r="D1366" s="49">
        <v>0</v>
      </c>
      <c r="E1366" s="354" t="s">
        <v>3494</v>
      </c>
      <c r="F1366" s="354" t="s">
        <v>3498</v>
      </c>
      <c r="G1366" s="355" t="s">
        <v>3499</v>
      </c>
      <c r="H1366" s="355" t="s">
        <v>3495</v>
      </c>
      <c r="I1366" s="355" t="s">
        <v>3495</v>
      </c>
      <c r="J1366" s="355" t="s">
        <v>3495</v>
      </c>
      <c r="K1366" s="355" t="s">
        <v>3495</v>
      </c>
      <c r="L1366" s="355" t="s">
        <v>3495</v>
      </c>
      <c r="M1366" s="355" t="s">
        <v>3495</v>
      </c>
      <c r="N1366" s="355" t="s">
        <v>3495</v>
      </c>
      <c r="O1366" s="355" t="s">
        <v>3495</v>
      </c>
      <c r="P1366" s="355" t="s">
        <v>3495</v>
      </c>
      <c r="Q1366" s="355" t="s">
        <v>3496</v>
      </c>
      <c r="R1366" s="355" t="s">
        <v>3496</v>
      </c>
      <c r="S1366" s="355" t="s">
        <v>3496</v>
      </c>
      <c r="T1366" s="266">
        <v>0</v>
      </c>
      <c r="U1366" s="266" t="s">
        <v>3497</v>
      </c>
    </row>
    <row r="1367" spans="1:27" x14ac:dyDescent="0.25">
      <c r="A1367" s="49">
        <v>54305</v>
      </c>
      <c r="B1367" s="49" t="s">
        <v>1382</v>
      </c>
      <c r="C1367" s="49">
        <v>0</v>
      </c>
      <c r="D1367" s="49">
        <v>0</v>
      </c>
      <c r="E1367" s="354" t="s">
        <v>3494</v>
      </c>
      <c r="F1367" s="354" t="s">
        <v>3498</v>
      </c>
      <c r="G1367" s="355" t="s">
        <v>3499</v>
      </c>
      <c r="H1367" s="355" t="s">
        <v>3495</v>
      </c>
      <c r="I1367" s="355" t="s">
        <v>3495</v>
      </c>
      <c r="J1367" s="355" t="s">
        <v>3495</v>
      </c>
      <c r="K1367" s="355" t="s">
        <v>3495</v>
      </c>
      <c r="L1367" s="355" t="s">
        <v>3495</v>
      </c>
      <c r="M1367" s="355" t="s">
        <v>3495</v>
      </c>
      <c r="N1367" s="355" t="s">
        <v>3495</v>
      </c>
      <c r="O1367" s="355" t="s">
        <v>3495</v>
      </c>
      <c r="P1367" s="355" t="s">
        <v>3495</v>
      </c>
      <c r="Q1367" s="355" t="s">
        <v>3496</v>
      </c>
      <c r="R1367" s="355" t="s">
        <v>3496</v>
      </c>
      <c r="S1367" s="355" t="s">
        <v>3496</v>
      </c>
      <c r="T1367" s="266">
        <v>0</v>
      </c>
      <c r="U1367" s="266" t="s">
        <v>3497</v>
      </c>
    </row>
    <row r="1368" spans="1:27" x14ac:dyDescent="0.25">
      <c r="A1368" s="49">
        <v>54328</v>
      </c>
      <c r="B1368" s="49" t="s">
        <v>1383</v>
      </c>
      <c r="C1368" s="49">
        <v>0</v>
      </c>
      <c r="D1368" s="49">
        <v>0</v>
      </c>
      <c r="E1368" s="354" t="s">
        <v>3494</v>
      </c>
      <c r="F1368" s="354" t="s">
        <v>3498</v>
      </c>
      <c r="G1368" s="355" t="s">
        <v>3499</v>
      </c>
      <c r="H1368" s="355" t="s">
        <v>3495</v>
      </c>
      <c r="I1368" s="355" t="s">
        <v>3495</v>
      </c>
      <c r="J1368" s="355" t="s">
        <v>3495</v>
      </c>
      <c r="K1368" s="355" t="s">
        <v>3495</v>
      </c>
      <c r="L1368" s="355" t="s">
        <v>3495</v>
      </c>
      <c r="M1368" s="355" t="s">
        <v>3495</v>
      </c>
      <c r="N1368" s="355" t="s">
        <v>3495</v>
      </c>
      <c r="O1368" s="355" t="s">
        <v>3495</v>
      </c>
      <c r="P1368" s="355" t="s">
        <v>3495</v>
      </c>
      <c r="Q1368" s="355" t="s">
        <v>3496</v>
      </c>
      <c r="R1368" s="355" t="s">
        <v>3496</v>
      </c>
      <c r="S1368" s="355" t="s">
        <v>3496</v>
      </c>
      <c r="T1368" s="266">
        <v>0</v>
      </c>
      <c r="U1368" s="266" t="s">
        <v>3497</v>
      </c>
    </row>
    <row r="1369" spans="1:27" x14ac:dyDescent="0.25">
      <c r="A1369" s="49">
        <v>54333</v>
      </c>
      <c r="B1369" s="49" t="s">
        <v>1384</v>
      </c>
      <c r="C1369" s="49">
        <v>0</v>
      </c>
      <c r="D1369" s="49">
        <v>0</v>
      </c>
      <c r="E1369" s="354" t="s">
        <v>3494</v>
      </c>
      <c r="F1369" s="354" t="s">
        <v>3498</v>
      </c>
      <c r="G1369" s="355" t="s">
        <v>3499</v>
      </c>
      <c r="H1369" s="355" t="s">
        <v>3495</v>
      </c>
      <c r="I1369" s="355" t="s">
        <v>3495</v>
      </c>
      <c r="J1369" s="355" t="s">
        <v>3495</v>
      </c>
      <c r="K1369" s="355" t="s">
        <v>3495</v>
      </c>
      <c r="L1369" s="355" t="s">
        <v>3495</v>
      </c>
      <c r="M1369" s="355" t="s">
        <v>3495</v>
      </c>
      <c r="N1369" s="355" t="s">
        <v>3495</v>
      </c>
      <c r="O1369" s="355" t="s">
        <v>3495</v>
      </c>
      <c r="P1369" s="355" t="s">
        <v>3495</v>
      </c>
      <c r="Q1369" s="355" t="s">
        <v>3496</v>
      </c>
      <c r="R1369" s="355" t="s">
        <v>3496</v>
      </c>
      <c r="S1369" s="355" t="s">
        <v>3496</v>
      </c>
      <c r="T1369" s="266">
        <v>0</v>
      </c>
      <c r="U1369" s="266" t="s">
        <v>3497</v>
      </c>
      <c r="Z1369" s="555" t="s">
        <v>7488</v>
      </c>
      <c r="AA1369" s="786" t="s">
        <v>7155</v>
      </c>
    </row>
    <row r="1370" spans="1:27" x14ac:dyDescent="0.25">
      <c r="A1370" s="49">
        <v>54349</v>
      </c>
      <c r="B1370" s="49" t="s">
        <v>1385</v>
      </c>
      <c r="C1370" s="49">
        <v>0</v>
      </c>
      <c r="D1370" s="49">
        <v>0</v>
      </c>
      <c r="E1370" s="354" t="s">
        <v>3494</v>
      </c>
      <c r="F1370" s="354" t="s">
        <v>3498</v>
      </c>
      <c r="G1370" s="355" t="s">
        <v>3499</v>
      </c>
      <c r="H1370" s="355" t="s">
        <v>3495</v>
      </c>
      <c r="I1370" s="355" t="s">
        <v>3495</v>
      </c>
      <c r="J1370" s="355" t="s">
        <v>3495</v>
      </c>
      <c r="K1370" s="355" t="s">
        <v>3495</v>
      </c>
      <c r="L1370" s="355" t="s">
        <v>3495</v>
      </c>
      <c r="M1370" s="355" t="s">
        <v>3495</v>
      </c>
      <c r="N1370" s="355" t="s">
        <v>3495</v>
      </c>
      <c r="O1370" s="355" t="s">
        <v>3495</v>
      </c>
      <c r="P1370" s="355" t="s">
        <v>3495</v>
      </c>
      <c r="Q1370" s="355" t="s">
        <v>3496</v>
      </c>
      <c r="R1370" s="355" t="s">
        <v>3496</v>
      </c>
      <c r="S1370" s="355" t="s">
        <v>3496</v>
      </c>
      <c r="T1370" s="266">
        <v>0</v>
      </c>
      <c r="U1370" s="266" t="s">
        <v>3497</v>
      </c>
      <c r="Z1370" s="555" t="s">
        <v>7175</v>
      </c>
      <c r="AA1370" s="786" t="s">
        <v>7155</v>
      </c>
    </row>
    <row r="1371" spans="1:27" x14ac:dyDescent="0.25">
      <c r="A1371" s="49">
        <v>54358</v>
      </c>
      <c r="B1371" s="49" t="s">
        <v>1386</v>
      </c>
      <c r="C1371" s="49">
        <v>0</v>
      </c>
      <c r="D1371" s="49">
        <v>0</v>
      </c>
      <c r="E1371" s="354" t="s">
        <v>3494</v>
      </c>
      <c r="F1371" s="354" t="s">
        <v>3498</v>
      </c>
      <c r="G1371" s="355" t="s">
        <v>3499</v>
      </c>
      <c r="H1371" s="355" t="s">
        <v>3495</v>
      </c>
      <c r="I1371" s="355" t="s">
        <v>3495</v>
      </c>
      <c r="J1371" s="355" t="s">
        <v>3495</v>
      </c>
      <c r="K1371" s="355" t="s">
        <v>3495</v>
      </c>
      <c r="L1371" s="355" t="s">
        <v>3495</v>
      </c>
      <c r="M1371" s="355" t="s">
        <v>3495</v>
      </c>
      <c r="N1371" s="355" t="s">
        <v>3495</v>
      </c>
      <c r="O1371" s="355" t="s">
        <v>3495</v>
      </c>
      <c r="P1371" s="355" t="s">
        <v>3495</v>
      </c>
      <c r="Q1371" s="355" t="s">
        <v>3496</v>
      </c>
      <c r="R1371" s="355" t="s">
        <v>3496</v>
      </c>
      <c r="S1371" s="355" t="s">
        <v>3496</v>
      </c>
      <c r="T1371" s="266">
        <v>0</v>
      </c>
      <c r="U1371" s="266" t="s">
        <v>3497</v>
      </c>
      <c r="Z1371" s="555" t="s">
        <v>7311</v>
      </c>
      <c r="AA1371" s="786" t="s">
        <v>7155</v>
      </c>
    </row>
    <row r="1372" spans="1:27" ht="21" x14ac:dyDescent="0.25">
      <c r="A1372" s="49">
        <v>54391</v>
      </c>
      <c r="B1372" s="49" t="s">
        <v>1387</v>
      </c>
      <c r="C1372" s="49">
        <v>0</v>
      </c>
      <c r="D1372" s="49">
        <v>0</v>
      </c>
      <c r="E1372" s="354" t="s">
        <v>3494</v>
      </c>
      <c r="F1372" s="354" t="s">
        <v>3498</v>
      </c>
      <c r="G1372" s="355" t="s">
        <v>3066</v>
      </c>
      <c r="H1372" s="355" t="s">
        <v>3495</v>
      </c>
      <c r="I1372" s="355" t="s">
        <v>3495</v>
      </c>
      <c r="J1372" s="355" t="s">
        <v>3495</v>
      </c>
      <c r="K1372" s="355" t="s">
        <v>3495</v>
      </c>
      <c r="L1372" s="355" t="s">
        <v>3045</v>
      </c>
      <c r="M1372" s="355" t="s">
        <v>3495</v>
      </c>
      <c r="N1372" s="355" t="s">
        <v>3495</v>
      </c>
      <c r="O1372" s="355" t="s">
        <v>3495</v>
      </c>
      <c r="P1372" s="355" t="s">
        <v>3495</v>
      </c>
      <c r="Q1372" s="355" t="s">
        <v>3496</v>
      </c>
      <c r="R1372" s="355" t="s">
        <v>3496</v>
      </c>
      <c r="S1372" s="355" t="s">
        <v>3496</v>
      </c>
      <c r="T1372" s="266">
        <v>0</v>
      </c>
      <c r="U1372" s="266" t="s">
        <v>3497</v>
      </c>
      <c r="Z1372" s="276" t="s">
        <v>7495</v>
      </c>
      <c r="AA1372" s="786" t="s">
        <v>7157</v>
      </c>
    </row>
    <row r="1373" spans="1:27" x14ac:dyDescent="0.25">
      <c r="A1373" s="49">
        <v>54395</v>
      </c>
      <c r="B1373" s="49" t="s">
        <v>1388</v>
      </c>
      <c r="C1373" s="49">
        <v>0</v>
      </c>
      <c r="D1373" s="49">
        <v>0</v>
      </c>
      <c r="E1373" s="354" t="s">
        <v>3494</v>
      </c>
      <c r="F1373" s="354" t="s">
        <v>3498</v>
      </c>
      <c r="G1373" s="355" t="s">
        <v>3499</v>
      </c>
      <c r="H1373" s="355" t="s">
        <v>3495</v>
      </c>
      <c r="I1373" s="355" t="s">
        <v>3495</v>
      </c>
      <c r="J1373" s="355" t="s">
        <v>3495</v>
      </c>
      <c r="K1373" s="355" t="s">
        <v>3495</v>
      </c>
      <c r="L1373" s="355" t="s">
        <v>3495</v>
      </c>
      <c r="M1373" s="355" t="s">
        <v>3495</v>
      </c>
      <c r="N1373" s="355" t="s">
        <v>3495</v>
      </c>
      <c r="O1373" s="355" t="s">
        <v>3495</v>
      </c>
      <c r="P1373" s="355" t="s">
        <v>3495</v>
      </c>
      <c r="Q1373" s="355" t="s">
        <v>3496</v>
      </c>
      <c r="R1373" s="355" t="s">
        <v>3496</v>
      </c>
      <c r="S1373" s="355" t="s">
        <v>3496</v>
      </c>
      <c r="T1373" s="266">
        <v>0</v>
      </c>
      <c r="U1373" s="266" t="s">
        <v>3497</v>
      </c>
    </row>
    <row r="1374" spans="1:27" x14ac:dyDescent="0.25">
      <c r="A1374" s="49">
        <v>54397</v>
      </c>
      <c r="B1374" s="49" t="s">
        <v>1389</v>
      </c>
      <c r="C1374" s="49">
        <v>0</v>
      </c>
      <c r="D1374" s="49">
        <v>0</v>
      </c>
      <c r="E1374" s="354" t="s">
        <v>3494</v>
      </c>
      <c r="F1374" s="354" t="s">
        <v>3498</v>
      </c>
      <c r="G1374" s="355" t="s">
        <v>3499</v>
      </c>
      <c r="H1374" s="355" t="s">
        <v>3495</v>
      </c>
      <c r="I1374" s="355" t="s">
        <v>3495</v>
      </c>
      <c r="J1374" s="355" t="s">
        <v>3495</v>
      </c>
      <c r="K1374" s="355" t="s">
        <v>3495</v>
      </c>
      <c r="L1374" s="355" t="s">
        <v>3495</v>
      </c>
      <c r="M1374" s="355" t="s">
        <v>3495</v>
      </c>
      <c r="N1374" s="355" t="s">
        <v>3495</v>
      </c>
      <c r="O1374" s="355" t="s">
        <v>3495</v>
      </c>
      <c r="P1374" s="355" t="s">
        <v>3495</v>
      </c>
      <c r="Q1374" s="355" t="s">
        <v>3496</v>
      </c>
      <c r="R1374" s="355" t="s">
        <v>3496</v>
      </c>
      <c r="S1374" s="355" t="s">
        <v>3496</v>
      </c>
      <c r="T1374" s="266">
        <v>0</v>
      </c>
      <c r="U1374" s="266" t="s">
        <v>3497</v>
      </c>
    </row>
    <row r="1375" spans="1:27" x14ac:dyDescent="0.25">
      <c r="A1375" s="49">
        <v>54399</v>
      </c>
      <c r="B1375" s="49" t="s">
        <v>1390</v>
      </c>
      <c r="C1375" s="49">
        <v>0</v>
      </c>
      <c r="D1375" s="49">
        <v>0</v>
      </c>
      <c r="E1375" s="354" t="s">
        <v>3494</v>
      </c>
      <c r="F1375" s="354" t="s">
        <v>3498</v>
      </c>
      <c r="G1375" s="355" t="s">
        <v>3499</v>
      </c>
      <c r="H1375" s="355" t="s">
        <v>3495</v>
      </c>
      <c r="I1375" s="355" t="s">
        <v>3495</v>
      </c>
      <c r="J1375" s="355" t="s">
        <v>3495</v>
      </c>
      <c r="K1375" s="355" t="s">
        <v>3495</v>
      </c>
      <c r="L1375" s="355" t="s">
        <v>3495</v>
      </c>
      <c r="M1375" s="355" t="s">
        <v>3495</v>
      </c>
      <c r="N1375" s="355" t="s">
        <v>3495</v>
      </c>
      <c r="O1375" s="355" t="s">
        <v>3495</v>
      </c>
      <c r="P1375" s="355" t="s">
        <v>3495</v>
      </c>
      <c r="Q1375" s="355" t="s">
        <v>3496</v>
      </c>
      <c r="R1375" s="355" t="s">
        <v>3496</v>
      </c>
      <c r="S1375" s="355" t="s">
        <v>3496</v>
      </c>
      <c r="T1375" s="266">
        <v>0</v>
      </c>
      <c r="U1375" s="266" t="s">
        <v>3497</v>
      </c>
    </row>
    <row r="1376" spans="1:27" x14ac:dyDescent="0.25">
      <c r="A1376" s="49">
        <v>54400</v>
      </c>
      <c r="B1376" s="49" t="s">
        <v>1391</v>
      </c>
      <c r="C1376" s="49">
        <v>0</v>
      </c>
      <c r="D1376" s="49">
        <v>0</v>
      </c>
      <c r="E1376" s="354" t="s">
        <v>3494</v>
      </c>
      <c r="F1376" s="354" t="s">
        <v>3498</v>
      </c>
      <c r="G1376" s="355" t="s">
        <v>3499</v>
      </c>
      <c r="H1376" s="355" t="s">
        <v>3495</v>
      </c>
      <c r="I1376" s="355" t="s">
        <v>3495</v>
      </c>
      <c r="J1376" s="355" t="s">
        <v>3495</v>
      </c>
      <c r="K1376" s="355" t="s">
        <v>3495</v>
      </c>
      <c r="L1376" s="355" t="s">
        <v>3495</v>
      </c>
      <c r="M1376" s="355" t="s">
        <v>3495</v>
      </c>
      <c r="N1376" s="355" t="s">
        <v>3495</v>
      </c>
      <c r="O1376" s="355" t="s">
        <v>3495</v>
      </c>
      <c r="P1376" s="355" t="s">
        <v>3495</v>
      </c>
      <c r="Q1376" s="355" t="s">
        <v>3496</v>
      </c>
      <c r="R1376" s="355" t="s">
        <v>3496</v>
      </c>
      <c r="S1376" s="355" t="s">
        <v>3496</v>
      </c>
      <c r="T1376" s="266">
        <v>0</v>
      </c>
      <c r="U1376" s="266" t="s">
        <v>3497</v>
      </c>
    </row>
    <row r="1377" spans="1:27" s="555" customFormat="1" ht="21" x14ac:dyDescent="0.25">
      <c r="A1377" s="49">
        <v>54420</v>
      </c>
      <c r="B1377" s="49" t="s">
        <v>7497</v>
      </c>
      <c r="C1377" s="49"/>
      <c r="D1377" s="49"/>
      <c r="E1377" s="354"/>
      <c r="F1377" s="354"/>
      <c r="G1377" s="355"/>
      <c r="H1377" s="355"/>
      <c r="I1377" s="355"/>
      <c r="J1377" s="355"/>
      <c r="K1377" s="355"/>
      <c r="L1377" s="355"/>
      <c r="M1377" s="355"/>
      <c r="N1377" s="355"/>
      <c r="O1377" s="355"/>
      <c r="P1377" s="355"/>
      <c r="Q1377" s="355"/>
      <c r="R1377" s="355"/>
      <c r="S1377" s="355"/>
      <c r="X1377" s="555" t="s">
        <v>7188</v>
      </c>
      <c r="Z1377" s="555" t="s">
        <v>7496</v>
      </c>
      <c r="AA1377" s="786" t="s">
        <v>7157</v>
      </c>
    </row>
    <row r="1378" spans="1:27" s="266" customFormat="1" x14ac:dyDescent="0.25">
      <c r="A1378" s="49">
        <v>54424</v>
      </c>
      <c r="B1378" s="49" t="s">
        <v>3114</v>
      </c>
      <c r="C1378" s="49">
        <v>0</v>
      </c>
      <c r="D1378" s="49">
        <v>0</v>
      </c>
      <c r="E1378" s="354" t="s">
        <v>3494</v>
      </c>
      <c r="F1378" s="354" t="s">
        <v>3498</v>
      </c>
      <c r="G1378" s="355" t="s">
        <v>3066</v>
      </c>
      <c r="H1378" s="355" t="s">
        <v>3495</v>
      </c>
      <c r="I1378" s="355" t="s">
        <v>3495</v>
      </c>
      <c r="J1378" s="355" t="s">
        <v>3495</v>
      </c>
      <c r="K1378" s="355" t="s">
        <v>3495</v>
      </c>
      <c r="L1378" s="355" t="s">
        <v>3045</v>
      </c>
      <c r="M1378" s="355" t="s">
        <v>3495</v>
      </c>
      <c r="N1378" s="355" t="s">
        <v>3495</v>
      </c>
      <c r="O1378" s="355" t="s">
        <v>3495</v>
      </c>
      <c r="P1378" s="355" t="s">
        <v>3495</v>
      </c>
      <c r="Q1378" s="355" t="s">
        <v>3090</v>
      </c>
      <c r="R1378" s="355" t="s">
        <v>3496</v>
      </c>
      <c r="S1378" s="355" t="s">
        <v>3496</v>
      </c>
      <c r="T1378" s="266">
        <v>0</v>
      </c>
      <c r="U1378" s="266" t="s">
        <v>3497</v>
      </c>
      <c r="Z1378" s="555"/>
    </row>
    <row r="1379" spans="1:27" x14ac:dyDescent="0.25">
      <c r="A1379" s="49">
        <v>54430</v>
      </c>
      <c r="B1379" s="49" t="s">
        <v>1392</v>
      </c>
      <c r="C1379" s="49">
        <v>0</v>
      </c>
      <c r="D1379" s="49">
        <v>0</v>
      </c>
      <c r="E1379" s="354" t="s">
        <v>3494</v>
      </c>
      <c r="F1379" s="354" t="s">
        <v>3498</v>
      </c>
      <c r="G1379" s="355" t="s">
        <v>3499</v>
      </c>
      <c r="H1379" s="355" t="s">
        <v>3495</v>
      </c>
      <c r="I1379" s="355" t="s">
        <v>3495</v>
      </c>
      <c r="J1379" s="355" t="s">
        <v>3495</v>
      </c>
      <c r="K1379" s="355" t="s">
        <v>3495</v>
      </c>
      <c r="L1379" s="355" t="s">
        <v>3495</v>
      </c>
      <c r="M1379" s="355" t="s">
        <v>3495</v>
      </c>
      <c r="N1379" s="355" t="s">
        <v>3495</v>
      </c>
      <c r="O1379" s="355" t="s">
        <v>3495</v>
      </c>
      <c r="P1379" s="355" t="s">
        <v>3495</v>
      </c>
      <c r="Q1379" s="355" t="s">
        <v>3496</v>
      </c>
      <c r="R1379" s="355" t="s">
        <v>3496</v>
      </c>
      <c r="S1379" s="355" t="s">
        <v>3496</v>
      </c>
      <c r="T1379" s="266">
        <v>0</v>
      </c>
      <c r="U1379" s="266" t="s">
        <v>3497</v>
      </c>
      <c r="Z1379" s="555" t="s">
        <v>7498</v>
      </c>
      <c r="AA1379" s="786" t="s">
        <v>7155</v>
      </c>
    </row>
    <row r="1380" spans="1:27" x14ac:dyDescent="0.25">
      <c r="A1380" s="49">
        <v>54445</v>
      </c>
      <c r="B1380" s="49" t="s">
        <v>1393</v>
      </c>
      <c r="C1380" s="49">
        <v>0</v>
      </c>
      <c r="D1380" s="49">
        <v>0</v>
      </c>
      <c r="E1380" s="354" t="s">
        <v>3494</v>
      </c>
      <c r="F1380" s="354" t="s">
        <v>3498</v>
      </c>
      <c r="G1380" s="355" t="s">
        <v>3499</v>
      </c>
      <c r="H1380" s="355" t="s">
        <v>3495</v>
      </c>
      <c r="I1380" s="355" t="s">
        <v>3495</v>
      </c>
      <c r="J1380" s="355" t="s">
        <v>3495</v>
      </c>
      <c r="K1380" s="355" t="s">
        <v>3495</v>
      </c>
      <c r="L1380" s="355" t="s">
        <v>3495</v>
      </c>
      <c r="M1380" s="355" t="s">
        <v>3495</v>
      </c>
      <c r="N1380" s="355" t="s">
        <v>3495</v>
      </c>
      <c r="O1380" s="355" t="s">
        <v>3495</v>
      </c>
      <c r="P1380" s="355" t="s">
        <v>3495</v>
      </c>
      <c r="Q1380" s="355" t="s">
        <v>3496</v>
      </c>
      <c r="R1380" s="355" t="s">
        <v>3496</v>
      </c>
      <c r="S1380" s="355" t="s">
        <v>3496</v>
      </c>
      <c r="T1380" s="266">
        <v>0</v>
      </c>
      <c r="U1380" s="266" t="s">
        <v>3497</v>
      </c>
      <c r="Z1380" s="555" t="s">
        <v>7499</v>
      </c>
      <c r="AA1380" s="786" t="s">
        <v>7155</v>
      </c>
    </row>
    <row r="1381" spans="1:27" x14ac:dyDescent="0.25">
      <c r="A1381" s="49">
        <v>54449</v>
      </c>
      <c r="B1381" s="49" t="s">
        <v>1394</v>
      </c>
      <c r="C1381" s="49">
        <v>0</v>
      </c>
      <c r="D1381" s="49">
        <v>0</v>
      </c>
      <c r="E1381" s="354" t="s">
        <v>3494</v>
      </c>
      <c r="F1381" s="354" t="s">
        <v>3498</v>
      </c>
      <c r="G1381" s="355" t="s">
        <v>3499</v>
      </c>
      <c r="H1381" s="355" t="s">
        <v>3495</v>
      </c>
      <c r="I1381" s="355" t="s">
        <v>3495</v>
      </c>
      <c r="J1381" s="355" t="s">
        <v>3495</v>
      </c>
      <c r="K1381" s="355" t="s">
        <v>3495</v>
      </c>
      <c r="L1381" s="355" t="s">
        <v>3495</v>
      </c>
      <c r="M1381" s="355" t="s">
        <v>3495</v>
      </c>
      <c r="N1381" s="355" t="s">
        <v>3495</v>
      </c>
      <c r="O1381" s="355" t="s">
        <v>3495</v>
      </c>
      <c r="P1381" s="355" t="s">
        <v>3495</v>
      </c>
      <c r="Q1381" s="355" t="s">
        <v>3496</v>
      </c>
      <c r="R1381" s="355" t="s">
        <v>3496</v>
      </c>
      <c r="S1381" s="355" t="s">
        <v>3496</v>
      </c>
      <c r="T1381" s="266">
        <v>0</v>
      </c>
      <c r="U1381" s="266" t="s">
        <v>3497</v>
      </c>
    </row>
    <row r="1382" spans="1:27" ht="21" x14ac:dyDescent="0.25">
      <c r="A1382" s="49">
        <v>54450</v>
      </c>
      <c r="B1382" s="49" t="s">
        <v>1395</v>
      </c>
      <c r="C1382" s="49">
        <v>0</v>
      </c>
      <c r="D1382" s="49">
        <v>0</v>
      </c>
      <c r="E1382" s="354" t="s">
        <v>3494</v>
      </c>
      <c r="F1382" s="354" t="s">
        <v>3498</v>
      </c>
      <c r="G1382" s="355" t="s">
        <v>3499</v>
      </c>
      <c r="H1382" s="355" t="s">
        <v>3495</v>
      </c>
      <c r="I1382" s="355" t="s">
        <v>3495</v>
      </c>
      <c r="J1382" s="355" t="s">
        <v>3495</v>
      </c>
      <c r="K1382" s="355" t="s">
        <v>3495</v>
      </c>
      <c r="L1382" s="355" t="s">
        <v>3495</v>
      </c>
      <c r="M1382" s="355" t="s">
        <v>3495</v>
      </c>
      <c r="N1382" s="355" t="s">
        <v>3495</v>
      </c>
      <c r="O1382" s="355" t="s">
        <v>3495</v>
      </c>
      <c r="P1382" s="355" t="s">
        <v>3495</v>
      </c>
      <c r="Q1382" s="355" t="s">
        <v>3496</v>
      </c>
      <c r="R1382" s="355" t="s">
        <v>3496</v>
      </c>
      <c r="S1382" s="355" t="s">
        <v>3496</v>
      </c>
      <c r="T1382" s="266">
        <v>0</v>
      </c>
      <c r="U1382" s="266" t="s">
        <v>3497</v>
      </c>
      <c r="Z1382" s="276" t="s">
        <v>7500</v>
      </c>
      <c r="AA1382" s="786" t="s">
        <v>7157</v>
      </c>
    </row>
    <row r="1383" spans="1:27" x14ac:dyDescent="0.25">
      <c r="A1383" s="49">
        <v>54458</v>
      </c>
      <c r="B1383" s="49" t="s">
        <v>1396</v>
      </c>
      <c r="C1383" s="49">
        <v>0</v>
      </c>
      <c r="D1383" s="49">
        <v>0</v>
      </c>
      <c r="E1383" s="354" t="s">
        <v>3494</v>
      </c>
      <c r="F1383" s="354" t="s">
        <v>3498</v>
      </c>
      <c r="G1383" s="355" t="s">
        <v>3499</v>
      </c>
      <c r="H1383" s="355" t="s">
        <v>3495</v>
      </c>
      <c r="I1383" s="355" t="s">
        <v>3495</v>
      </c>
      <c r="J1383" s="355" t="s">
        <v>3495</v>
      </c>
      <c r="K1383" s="355" t="s">
        <v>3495</v>
      </c>
      <c r="L1383" s="355" t="s">
        <v>3495</v>
      </c>
      <c r="M1383" s="355" t="s">
        <v>3495</v>
      </c>
      <c r="N1383" s="355" t="s">
        <v>3495</v>
      </c>
      <c r="O1383" s="355" t="s">
        <v>3495</v>
      </c>
      <c r="P1383" s="355" t="s">
        <v>3495</v>
      </c>
      <c r="Q1383" s="355" t="s">
        <v>3496</v>
      </c>
      <c r="R1383" s="355" t="s">
        <v>3496</v>
      </c>
      <c r="S1383" s="355" t="s">
        <v>3496</v>
      </c>
      <c r="T1383" s="266">
        <v>0</v>
      </c>
      <c r="U1383" s="266" t="s">
        <v>3497</v>
      </c>
      <c r="Z1383" s="276" t="s">
        <v>7501</v>
      </c>
      <c r="AA1383" s="786" t="s">
        <v>7155</v>
      </c>
    </row>
    <row r="1384" spans="1:27" x14ac:dyDescent="0.25">
      <c r="A1384" s="49">
        <v>54461</v>
      </c>
      <c r="B1384" s="49" t="s">
        <v>1397</v>
      </c>
      <c r="C1384" s="49">
        <v>0</v>
      </c>
      <c r="D1384" s="49">
        <v>0</v>
      </c>
      <c r="E1384" s="354" t="s">
        <v>3494</v>
      </c>
      <c r="F1384" s="354" t="s">
        <v>3498</v>
      </c>
      <c r="G1384" s="355" t="s">
        <v>3499</v>
      </c>
      <c r="H1384" s="355" t="s">
        <v>3495</v>
      </c>
      <c r="I1384" s="355" t="s">
        <v>3495</v>
      </c>
      <c r="J1384" s="355" t="s">
        <v>3495</v>
      </c>
      <c r="K1384" s="355" t="s">
        <v>3495</v>
      </c>
      <c r="L1384" s="355" t="s">
        <v>3495</v>
      </c>
      <c r="M1384" s="355" t="s">
        <v>3495</v>
      </c>
      <c r="N1384" s="355" t="s">
        <v>3495</v>
      </c>
      <c r="O1384" s="355" t="s">
        <v>3495</v>
      </c>
      <c r="P1384" s="355" t="s">
        <v>3495</v>
      </c>
      <c r="Q1384" s="355" t="s">
        <v>3496</v>
      </c>
      <c r="R1384" s="355" t="s">
        <v>3496</v>
      </c>
      <c r="S1384" s="355" t="s">
        <v>3496</v>
      </c>
      <c r="T1384" s="266">
        <v>0</v>
      </c>
      <c r="U1384" s="266" t="s">
        <v>3497</v>
      </c>
    </row>
    <row r="1385" spans="1:27" x14ac:dyDescent="0.25">
      <c r="A1385" s="49">
        <v>54470</v>
      </c>
      <c r="B1385" s="49" t="s">
        <v>1398</v>
      </c>
      <c r="C1385" s="49">
        <v>0</v>
      </c>
      <c r="D1385" s="49">
        <v>0</v>
      </c>
      <c r="E1385" s="354" t="s">
        <v>3494</v>
      </c>
      <c r="F1385" s="354" t="s">
        <v>3498</v>
      </c>
      <c r="G1385" s="355" t="s">
        <v>3499</v>
      </c>
      <c r="H1385" s="355" t="s">
        <v>3495</v>
      </c>
      <c r="I1385" s="355" t="s">
        <v>3495</v>
      </c>
      <c r="J1385" s="355" t="s">
        <v>3495</v>
      </c>
      <c r="K1385" s="355" t="s">
        <v>3495</v>
      </c>
      <c r="L1385" s="355" t="s">
        <v>3495</v>
      </c>
      <c r="M1385" s="355" t="s">
        <v>3495</v>
      </c>
      <c r="N1385" s="355" t="s">
        <v>3495</v>
      </c>
      <c r="O1385" s="355" t="s">
        <v>3495</v>
      </c>
      <c r="P1385" s="355" t="s">
        <v>3495</v>
      </c>
      <c r="Q1385" s="355" t="s">
        <v>3496</v>
      </c>
      <c r="R1385" s="355" t="s">
        <v>3496</v>
      </c>
      <c r="S1385" s="355" t="s">
        <v>3496</v>
      </c>
      <c r="T1385" s="266">
        <v>0</v>
      </c>
      <c r="U1385" s="266" t="s">
        <v>3497</v>
      </c>
    </row>
    <row r="1386" spans="1:27" ht="21" x14ac:dyDescent="0.25">
      <c r="A1386" s="49">
        <v>54480</v>
      </c>
      <c r="B1386" s="49" t="s">
        <v>1399</v>
      </c>
      <c r="C1386" s="49">
        <v>0</v>
      </c>
      <c r="D1386" s="49">
        <v>0</v>
      </c>
      <c r="E1386" s="354" t="s">
        <v>3494</v>
      </c>
      <c r="F1386" s="354" t="s">
        <v>3498</v>
      </c>
      <c r="G1386" s="355" t="s">
        <v>3499</v>
      </c>
      <c r="H1386" s="355" t="s">
        <v>3495</v>
      </c>
      <c r="I1386" s="355" t="s">
        <v>3495</v>
      </c>
      <c r="J1386" s="355" t="s">
        <v>3495</v>
      </c>
      <c r="K1386" s="355" t="s">
        <v>3495</v>
      </c>
      <c r="L1386" s="355" t="s">
        <v>3495</v>
      </c>
      <c r="M1386" s="355" t="s">
        <v>3495</v>
      </c>
      <c r="N1386" s="355" t="s">
        <v>3495</v>
      </c>
      <c r="O1386" s="355" t="s">
        <v>3495</v>
      </c>
      <c r="P1386" s="355" t="s">
        <v>3495</v>
      </c>
      <c r="Q1386" s="355" t="s">
        <v>3496</v>
      </c>
      <c r="R1386" s="355" t="s">
        <v>3496</v>
      </c>
      <c r="S1386" s="355" t="s">
        <v>3496</v>
      </c>
      <c r="T1386" s="266">
        <v>0</v>
      </c>
      <c r="U1386" s="266" t="s">
        <v>3497</v>
      </c>
      <c r="Z1386" s="555" t="s">
        <v>7502</v>
      </c>
      <c r="AA1386" s="786" t="s">
        <v>7157</v>
      </c>
    </row>
    <row r="1387" spans="1:27" x14ac:dyDescent="0.25">
      <c r="A1387" s="49">
        <v>54485</v>
      </c>
      <c r="B1387" s="49" t="s">
        <v>3115</v>
      </c>
      <c r="C1387" s="49">
        <v>0</v>
      </c>
      <c r="D1387" s="49">
        <v>0</v>
      </c>
      <c r="E1387" s="354" t="s">
        <v>3494</v>
      </c>
      <c r="F1387" s="354" t="s">
        <v>3498</v>
      </c>
      <c r="G1387" s="355" t="s">
        <v>3066</v>
      </c>
      <c r="H1387" s="355" t="s">
        <v>3495</v>
      </c>
      <c r="I1387" s="355" t="s">
        <v>3495</v>
      </c>
      <c r="J1387" s="355" t="s">
        <v>3495</v>
      </c>
      <c r="K1387" s="355" t="s">
        <v>3495</v>
      </c>
      <c r="L1387" s="355" t="s">
        <v>3495</v>
      </c>
      <c r="M1387" s="355" t="s">
        <v>3495</v>
      </c>
      <c r="N1387" s="355" t="s">
        <v>3094</v>
      </c>
      <c r="O1387" s="355" t="s">
        <v>3495</v>
      </c>
      <c r="P1387" s="355" t="s">
        <v>3495</v>
      </c>
      <c r="Q1387" s="355" t="s">
        <v>3496</v>
      </c>
      <c r="R1387" s="355" t="s">
        <v>3496</v>
      </c>
      <c r="S1387" s="355" t="s">
        <v>3496</v>
      </c>
      <c r="T1387" s="266">
        <v>0</v>
      </c>
      <c r="U1387" s="266" t="s">
        <v>3497</v>
      </c>
      <c r="Z1387" s="276" t="s">
        <v>7503</v>
      </c>
      <c r="AA1387" s="786" t="s">
        <v>7156</v>
      </c>
    </row>
    <row r="1388" spans="1:27" x14ac:dyDescent="0.25">
      <c r="A1388" s="49">
        <v>54486</v>
      </c>
      <c r="B1388" s="49" t="s">
        <v>3116</v>
      </c>
      <c r="C1388" s="49">
        <v>0</v>
      </c>
      <c r="D1388" s="49">
        <v>0</v>
      </c>
      <c r="E1388" s="354" t="s">
        <v>3494</v>
      </c>
      <c r="F1388" s="354" t="s">
        <v>3498</v>
      </c>
      <c r="G1388" s="355" t="s">
        <v>3066</v>
      </c>
      <c r="H1388" s="355" t="s">
        <v>3495</v>
      </c>
      <c r="I1388" s="355" t="s">
        <v>3495</v>
      </c>
      <c r="J1388" s="355" t="s">
        <v>3495</v>
      </c>
      <c r="K1388" s="355" t="s">
        <v>3092</v>
      </c>
      <c r="L1388" s="355" t="s">
        <v>3495</v>
      </c>
      <c r="M1388" s="355" t="s">
        <v>3495</v>
      </c>
      <c r="N1388" s="355" t="s">
        <v>3495</v>
      </c>
      <c r="O1388" s="355" t="s">
        <v>3495</v>
      </c>
      <c r="P1388" s="355" t="s">
        <v>3495</v>
      </c>
      <c r="Q1388" s="355" t="s">
        <v>3496</v>
      </c>
      <c r="R1388" s="355" t="s">
        <v>3496</v>
      </c>
      <c r="S1388" s="355" t="s">
        <v>3496</v>
      </c>
      <c r="T1388" s="266">
        <v>0</v>
      </c>
      <c r="U1388" s="266" t="s">
        <v>3497</v>
      </c>
    </row>
    <row r="1389" spans="1:27" x14ac:dyDescent="0.25">
      <c r="A1389" s="49">
        <v>54493</v>
      </c>
      <c r="B1389" s="49" t="s">
        <v>1400</v>
      </c>
      <c r="C1389" s="49">
        <v>0</v>
      </c>
      <c r="D1389" s="49">
        <v>0</v>
      </c>
      <c r="E1389" s="354" t="s">
        <v>3494</v>
      </c>
      <c r="F1389" s="354" t="s">
        <v>3498</v>
      </c>
      <c r="G1389" s="355" t="s">
        <v>3499</v>
      </c>
      <c r="H1389" s="355" t="s">
        <v>3495</v>
      </c>
      <c r="I1389" s="355" t="s">
        <v>3495</v>
      </c>
      <c r="J1389" s="355" t="s">
        <v>3495</v>
      </c>
      <c r="K1389" s="355" t="s">
        <v>3495</v>
      </c>
      <c r="L1389" s="355" t="s">
        <v>3495</v>
      </c>
      <c r="M1389" s="355" t="s">
        <v>3495</v>
      </c>
      <c r="N1389" s="355" t="s">
        <v>3495</v>
      </c>
      <c r="O1389" s="355" t="s">
        <v>3495</v>
      </c>
      <c r="P1389" s="355" t="s">
        <v>3495</v>
      </c>
      <c r="Q1389" s="355" t="s">
        <v>3496</v>
      </c>
      <c r="R1389" s="355" t="s">
        <v>3496</v>
      </c>
      <c r="S1389" s="355" t="s">
        <v>3496</v>
      </c>
      <c r="T1389" s="266">
        <v>0</v>
      </c>
      <c r="U1389" s="266" t="s">
        <v>3497</v>
      </c>
    </row>
    <row r="1390" spans="1:27" x14ac:dyDescent="0.25">
      <c r="A1390" s="49">
        <v>54495</v>
      </c>
      <c r="B1390" s="49" t="s">
        <v>1401</v>
      </c>
      <c r="C1390" s="49">
        <v>0</v>
      </c>
      <c r="D1390" s="49">
        <v>0</v>
      </c>
      <c r="E1390" s="354" t="s">
        <v>3494</v>
      </c>
      <c r="F1390" s="354" t="s">
        <v>3498</v>
      </c>
      <c r="G1390" s="355" t="s">
        <v>3499</v>
      </c>
      <c r="H1390" s="355" t="s">
        <v>3495</v>
      </c>
      <c r="I1390" s="355" t="s">
        <v>3495</v>
      </c>
      <c r="J1390" s="355" t="s">
        <v>3495</v>
      </c>
      <c r="K1390" s="355" t="s">
        <v>3495</v>
      </c>
      <c r="L1390" s="355" t="s">
        <v>3495</v>
      </c>
      <c r="M1390" s="355" t="s">
        <v>3495</v>
      </c>
      <c r="N1390" s="355" t="s">
        <v>3495</v>
      </c>
      <c r="O1390" s="355" t="s">
        <v>3495</v>
      </c>
      <c r="P1390" s="355" t="s">
        <v>3495</v>
      </c>
      <c r="Q1390" s="355" t="s">
        <v>3496</v>
      </c>
      <c r="R1390" s="355" t="s">
        <v>3496</v>
      </c>
      <c r="S1390" s="355" t="s">
        <v>3496</v>
      </c>
      <c r="T1390" s="266">
        <v>0</v>
      </c>
      <c r="U1390" s="266" t="s">
        <v>3497</v>
      </c>
      <c r="Z1390" s="555" t="s">
        <v>7270</v>
      </c>
      <c r="AA1390" s="677" t="s">
        <v>7155</v>
      </c>
    </row>
    <row r="1391" spans="1:27" x14ac:dyDescent="0.25">
      <c r="A1391" s="49">
        <v>54497</v>
      </c>
      <c r="B1391" s="49" t="s">
        <v>1402</v>
      </c>
      <c r="C1391" s="49">
        <v>0</v>
      </c>
      <c r="D1391" s="49">
        <v>0</v>
      </c>
      <c r="E1391" s="354" t="s">
        <v>3494</v>
      </c>
      <c r="F1391" s="354" t="s">
        <v>3498</v>
      </c>
      <c r="G1391" s="355" t="s">
        <v>3499</v>
      </c>
      <c r="H1391" s="355" t="s">
        <v>3495</v>
      </c>
      <c r="I1391" s="355" t="s">
        <v>3495</v>
      </c>
      <c r="J1391" s="355" t="s">
        <v>3495</v>
      </c>
      <c r="K1391" s="355" t="s">
        <v>3495</v>
      </c>
      <c r="L1391" s="355" t="s">
        <v>3495</v>
      </c>
      <c r="M1391" s="355" t="s">
        <v>3495</v>
      </c>
      <c r="N1391" s="355" t="s">
        <v>3495</v>
      </c>
      <c r="O1391" s="355" t="s">
        <v>3495</v>
      </c>
      <c r="P1391" s="355" t="s">
        <v>3495</v>
      </c>
      <c r="Q1391" s="355" t="s">
        <v>3496</v>
      </c>
      <c r="R1391" s="355" t="s">
        <v>3496</v>
      </c>
      <c r="S1391" s="355" t="s">
        <v>3496</v>
      </c>
      <c r="T1391" s="266">
        <v>0</v>
      </c>
      <c r="U1391" s="266" t="s">
        <v>3497</v>
      </c>
    </row>
    <row r="1392" spans="1:27" x14ac:dyDescent="0.25">
      <c r="A1392" s="49">
        <v>54498</v>
      </c>
      <c r="B1392" s="49" t="s">
        <v>1403</v>
      </c>
      <c r="C1392" s="49">
        <v>0</v>
      </c>
      <c r="D1392" s="49">
        <v>0</v>
      </c>
      <c r="E1392" s="354" t="s">
        <v>3494</v>
      </c>
      <c r="F1392" s="354" t="s">
        <v>3498</v>
      </c>
      <c r="G1392" s="355" t="s">
        <v>3499</v>
      </c>
      <c r="H1392" s="355" t="s">
        <v>3495</v>
      </c>
      <c r="I1392" s="355" t="s">
        <v>3495</v>
      </c>
      <c r="J1392" s="355" t="s">
        <v>3495</v>
      </c>
      <c r="K1392" s="355" t="s">
        <v>3495</v>
      </c>
      <c r="L1392" s="355" t="s">
        <v>3495</v>
      </c>
      <c r="M1392" s="355" t="s">
        <v>3495</v>
      </c>
      <c r="N1392" s="355" t="s">
        <v>3495</v>
      </c>
      <c r="O1392" s="355" t="s">
        <v>3495</v>
      </c>
      <c r="P1392" s="355" t="s">
        <v>3495</v>
      </c>
      <c r="Q1392" s="355" t="s">
        <v>3496</v>
      </c>
      <c r="R1392" s="355" t="s">
        <v>3496</v>
      </c>
      <c r="S1392" s="355" t="s">
        <v>3496</v>
      </c>
      <c r="T1392" s="266">
        <v>0</v>
      </c>
      <c r="U1392" s="266" t="s">
        <v>3497</v>
      </c>
    </row>
    <row r="1393" spans="1:27" x14ac:dyDescent="0.25">
      <c r="A1393" s="49">
        <v>54499</v>
      </c>
      <c r="B1393" s="49" t="s">
        <v>1404</v>
      </c>
      <c r="C1393" s="49">
        <v>0</v>
      </c>
      <c r="D1393" s="49">
        <v>0</v>
      </c>
      <c r="E1393" s="354" t="s">
        <v>3494</v>
      </c>
      <c r="F1393" s="354" t="s">
        <v>3498</v>
      </c>
      <c r="G1393" s="355" t="s">
        <v>3499</v>
      </c>
      <c r="H1393" s="355" t="s">
        <v>3495</v>
      </c>
      <c r="I1393" s="355" t="s">
        <v>3495</v>
      </c>
      <c r="J1393" s="355" t="s">
        <v>3495</v>
      </c>
      <c r="K1393" s="355" t="s">
        <v>3495</v>
      </c>
      <c r="L1393" s="355" t="s">
        <v>3495</v>
      </c>
      <c r="M1393" s="355" t="s">
        <v>3495</v>
      </c>
      <c r="N1393" s="355" t="s">
        <v>3495</v>
      </c>
      <c r="O1393" s="355" t="s">
        <v>3495</v>
      </c>
      <c r="P1393" s="355" t="s">
        <v>3495</v>
      </c>
      <c r="Q1393" s="355" t="s">
        <v>3496</v>
      </c>
      <c r="R1393" s="355" t="s">
        <v>3496</v>
      </c>
      <c r="S1393" s="355" t="s">
        <v>3496</v>
      </c>
      <c r="T1393" s="266">
        <v>0</v>
      </c>
      <c r="U1393" s="266" t="s">
        <v>3497</v>
      </c>
    </row>
    <row r="1394" spans="1:27" x14ac:dyDescent="0.25">
      <c r="A1394" s="49">
        <v>54500</v>
      </c>
      <c r="B1394" s="49" t="s">
        <v>1405</v>
      </c>
      <c r="C1394" s="49">
        <v>0</v>
      </c>
      <c r="D1394" s="49">
        <v>0</v>
      </c>
      <c r="E1394" s="354" t="s">
        <v>3494</v>
      </c>
      <c r="F1394" s="354" t="s">
        <v>3498</v>
      </c>
      <c r="G1394" s="355" t="s">
        <v>3499</v>
      </c>
      <c r="H1394" s="355" t="s">
        <v>3495</v>
      </c>
      <c r="I1394" s="355" t="s">
        <v>3495</v>
      </c>
      <c r="J1394" s="355" t="s">
        <v>3495</v>
      </c>
      <c r="K1394" s="355" t="s">
        <v>3495</v>
      </c>
      <c r="L1394" s="355" t="s">
        <v>3495</v>
      </c>
      <c r="M1394" s="355" t="s">
        <v>3495</v>
      </c>
      <c r="N1394" s="355" t="s">
        <v>3495</v>
      </c>
      <c r="O1394" s="355" t="s">
        <v>3495</v>
      </c>
      <c r="P1394" s="355" t="s">
        <v>3495</v>
      </c>
      <c r="Q1394" s="355" t="s">
        <v>3496</v>
      </c>
      <c r="R1394" s="355" t="s">
        <v>3496</v>
      </c>
      <c r="S1394" s="355" t="s">
        <v>3496</v>
      </c>
      <c r="T1394" s="266">
        <v>0</v>
      </c>
      <c r="U1394" s="266" t="s">
        <v>3497</v>
      </c>
      <c r="Z1394" s="555" t="s">
        <v>7771</v>
      </c>
      <c r="AA1394" s="677" t="s">
        <v>7155</v>
      </c>
    </row>
    <row r="1395" spans="1:27" x14ac:dyDescent="0.25">
      <c r="A1395" s="49">
        <v>54502</v>
      </c>
      <c r="B1395" s="49" t="s">
        <v>1406</v>
      </c>
      <c r="C1395" s="49">
        <v>0</v>
      </c>
      <c r="D1395" s="49">
        <v>0</v>
      </c>
      <c r="E1395" s="354" t="s">
        <v>3494</v>
      </c>
      <c r="F1395" s="354" t="s">
        <v>3498</v>
      </c>
      <c r="G1395" s="355" t="s">
        <v>3499</v>
      </c>
      <c r="H1395" s="355" t="s">
        <v>3495</v>
      </c>
      <c r="I1395" s="355" t="s">
        <v>3495</v>
      </c>
      <c r="J1395" s="355" t="s">
        <v>3495</v>
      </c>
      <c r="K1395" s="355" t="s">
        <v>3495</v>
      </c>
      <c r="L1395" s="355" t="s">
        <v>3495</v>
      </c>
      <c r="M1395" s="355" t="s">
        <v>3495</v>
      </c>
      <c r="N1395" s="355" t="s">
        <v>3495</v>
      </c>
      <c r="O1395" s="355" t="s">
        <v>3495</v>
      </c>
      <c r="P1395" s="355" t="s">
        <v>3495</v>
      </c>
      <c r="Q1395" s="355" t="s">
        <v>3496</v>
      </c>
      <c r="R1395" s="355" t="s">
        <v>3496</v>
      </c>
      <c r="S1395" s="355" t="s">
        <v>3496</v>
      </c>
      <c r="T1395" s="266">
        <v>0</v>
      </c>
      <c r="U1395" s="266" t="s">
        <v>3497</v>
      </c>
      <c r="Z1395" s="555" t="s">
        <v>7772</v>
      </c>
      <c r="AA1395" s="677" t="s">
        <v>7155</v>
      </c>
    </row>
    <row r="1396" spans="1:27" x14ac:dyDescent="0.25">
      <c r="A1396" s="49">
        <v>54515</v>
      </c>
      <c r="B1396" s="49" t="s">
        <v>1407</v>
      </c>
      <c r="C1396" s="49">
        <v>0</v>
      </c>
      <c r="D1396" s="49">
        <v>0</v>
      </c>
      <c r="E1396" s="354" t="s">
        <v>3494</v>
      </c>
      <c r="F1396" s="354" t="s">
        <v>3498</v>
      </c>
      <c r="G1396" s="355" t="s">
        <v>3499</v>
      </c>
      <c r="H1396" s="355" t="s">
        <v>3495</v>
      </c>
      <c r="I1396" s="355" t="s">
        <v>3495</v>
      </c>
      <c r="J1396" s="355" t="s">
        <v>3495</v>
      </c>
      <c r="K1396" s="355" t="s">
        <v>3495</v>
      </c>
      <c r="L1396" s="355" t="s">
        <v>3495</v>
      </c>
      <c r="M1396" s="355" t="s">
        <v>3495</v>
      </c>
      <c r="N1396" s="355" t="s">
        <v>3495</v>
      </c>
      <c r="O1396" s="355" t="s">
        <v>3495</v>
      </c>
      <c r="P1396" s="355" t="s">
        <v>3495</v>
      </c>
      <c r="Q1396" s="355" t="s">
        <v>3496</v>
      </c>
      <c r="R1396" s="355" t="s">
        <v>3496</v>
      </c>
      <c r="S1396" s="355" t="s">
        <v>3496</v>
      </c>
      <c r="T1396" s="266">
        <v>0</v>
      </c>
      <c r="U1396" s="266" t="s">
        <v>3497</v>
      </c>
    </row>
    <row r="1397" spans="1:27" x14ac:dyDescent="0.25">
      <c r="A1397" s="49">
        <v>54517</v>
      </c>
      <c r="B1397" s="49" t="s">
        <v>1408</v>
      </c>
      <c r="C1397" s="49">
        <v>0</v>
      </c>
      <c r="D1397" s="49">
        <v>0</v>
      </c>
      <c r="E1397" s="354" t="s">
        <v>3494</v>
      </c>
      <c r="F1397" s="354" t="s">
        <v>3498</v>
      </c>
      <c r="G1397" s="355" t="s">
        <v>3499</v>
      </c>
      <c r="H1397" s="355" t="s">
        <v>3495</v>
      </c>
      <c r="I1397" s="355" t="s">
        <v>3495</v>
      </c>
      <c r="J1397" s="355" t="s">
        <v>3495</v>
      </c>
      <c r="K1397" s="355" t="s">
        <v>3495</v>
      </c>
      <c r="L1397" s="355" t="s">
        <v>3495</v>
      </c>
      <c r="M1397" s="355" t="s">
        <v>3495</v>
      </c>
      <c r="N1397" s="355" t="s">
        <v>3495</v>
      </c>
      <c r="O1397" s="355" t="s">
        <v>3495</v>
      </c>
      <c r="P1397" s="355" t="s">
        <v>3495</v>
      </c>
      <c r="Q1397" s="355" t="s">
        <v>3496</v>
      </c>
      <c r="R1397" s="355" t="s">
        <v>3496</v>
      </c>
      <c r="S1397" s="355" t="s">
        <v>3496</v>
      </c>
      <c r="T1397" s="266">
        <v>0</v>
      </c>
      <c r="U1397" s="266" t="s">
        <v>3497</v>
      </c>
      <c r="Z1397" s="555" t="s">
        <v>7773</v>
      </c>
      <c r="AA1397" s="677" t="s">
        <v>7155</v>
      </c>
    </row>
    <row r="1398" spans="1:27" x14ac:dyDescent="0.25">
      <c r="A1398" s="49">
        <v>54520</v>
      </c>
      <c r="B1398" s="49" t="s">
        <v>1409</v>
      </c>
      <c r="C1398" s="49">
        <v>0</v>
      </c>
      <c r="D1398" s="49">
        <v>0</v>
      </c>
      <c r="E1398" s="354" t="s">
        <v>3494</v>
      </c>
      <c r="F1398" s="354" t="s">
        <v>3498</v>
      </c>
      <c r="G1398" s="355" t="s">
        <v>3499</v>
      </c>
      <c r="H1398" s="355" t="s">
        <v>3495</v>
      </c>
      <c r="I1398" s="355" t="s">
        <v>3495</v>
      </c>
      <c r="J1398" s="355" t="s">
        <v>3495</v>
      </c>
      <c r="K1398" s="355" t="s">
        <v>3495</v>
      </c>
      <c r="L1398" s="355" t="s">
        <v>3495</v>
      </c>
      <c r="M1398" s="355" t="s">
        <v>3495</v>
      </c>
      <c r="N1398" s="355" t="s">
        <v>3495</v>
      </c>
      <c r="O1398" s="355" t="s">
        <v>3495</v>
      </c>
      <c r="P1398" s="355" t="s">
        <v>3495</v>
      </c>
      <c r="Q1398" s="355" t="s">
        <v>3496</v>
      </c>
      <c r="R1398" s="355" t="s">
        <v>3496</v>
      </c>
      <c r="S1398" s="355" t="s">
        <v>3496</v>
      </c>
      <c r="T1398" s="266">
        <v>0</v>
      </c>
      <c r="U1398" s="266" t="s">
        <v>3497</v>
      </c>
      <c r="Z1398" s="555" t="s">
        <v>7774</v>
      </c>
      <c r="AA1398" s="677" t="s">
        <v>7155</v>
      </c>
    </row>
    <row r="1399" spans="1:27" x14ac:dyDescent="0.25">
      <c r="A1399" s="49">
        <v>54521</v>
      </c>
      <c r="B1399" s="49" t="s">
        <v>1410</v>
      </c>
      <c r="C1399" s="49">
        <v>0</v>
      </c>
      <c r="D1399" s="49">
        <v>0</v>
      </c>
      <c r="E1399" s="354" t="s">
        <v>3494</v>
      </c>
      <c r="F1399" s="354" t="s">
        <v>3498</v>
      </c>
      <c r="G1399" s="355" t="s">
        <v>3499</v>
      </c>
      <c r="H1399" s="355" t="s">
        <v>3495</v>
      </c>
      <c r="I1399" s="355" t="s">
        <v>3495</v>
      </c>
      <c r="J1399" s="355" t="s">
        <v>3495</v>
      </c>
      <c r="K1399" s="355" t="s">
        <v>3495</v>
      </c>
      <c r="L1399" s="355" t="s">
        <v>3495</v>
      </c>
      <c r="M1399" s="355" t="s">
        <v>3495</v>
      </c>
      <c r="N1399" s="355" t="s">
        <v>3495</v>
      </c>
      <c r="O1399" s="355" t="s">
        <v>3495</v>
      </c>
      <c r="P1399" s="355" t="s">
        <v>3495</v>
      </c>
      <c r="Q1399" s="355" t="s">
        <v>3496</v>
      </c>
      <c r="R1399" s="355" t="s">
        <v>3496</v>
      </c>
      <c r="S1399" s="355" t="s">
        <v>3496</v>
      </c>
      <c r="T1399" s="266">
        <v>0</v>
      </c>
      <c r="U1399" s="266" t="s">
        <v>3497</v>
      </c>
      <c r="Z1399" s="555" t="s">
        <v>7775</v>
      </c>
      <c r="AA1399" s="677" t="s">
        <v>7155</v>
      </c>
    </row>
    <row r="1400" spans="1:27" x14ac:dyDescent="0.25">
      <c r="A1400" s="49">
        <v>54537</v>
      </c>
      <c r="B1400" s="49" t="s">
        <v>1411</v>
      </c>
      <c r="C1400" s="49">
        <v>0</v>
      </c>
      <c r="D1400" s="49">
        <v>0</v>
      </c>
      <c r="E1400" s="354" t="s">
        <v>3494</v>
      </c>
      <c r="F1400" s="354" t="s">
        <v>3498</v>
      </c>
      <c r="G1400" s="355" t="s">
        <v>3499</v>
      </c>
      <c r="H1400" s="355" t="s">
        <v>3495</v>
      </c>
      <c r="I1400" s="355" t="s">
        <v>3495</v>
      </c>
      <c r="J1400" s="355" t="s">
        <v>3495</v>
      </c>
      <c r="K1400" s="355" t="s">
        <v>3495</v>
      </c>
      <c r="L1400" s="355" t="s">
        <v>3495</v>
      </c>
      <c r="M1400" s="355" t="s">
        <v>3495</v>
      </c>
      <c r="N1400" s="355" t="s">
        <v>3495</v>
      </c>
      <c r="O1400" s="355" t="s">
        <v>3495</v>
      </c>
      <c r="P1400" s="355" t="s">
        <v>3495</v>
      </c>
      <c r="Q1400" s="355" t="s">
        <v>3496</v>
      </c>
      <c r="R1400" s="355" t="s">
        <v>3496</v>
      </c>
      <c r="S1400" s="355" t="s">
        <v>3496</v>
      </c>
      <c r="T1400" s="266">
        <v>0</v>
      </c>
      <c r="U1400" s="266" t="s">
        <v>3497</v>
      </c>
    </row>
    <row r="1401" spans="1:27" x14ac:dyDescent="0.25">
      <c r="A1401" s="49">
        <v>54538</v>
      </c>
      <c r="B1401" s="49" t="s">
        <v>1412</v>
      </c>
      <c r="C1401" s="49">
        <v>0</v>
      </c>
      <c r="D1401" s="49">
        <v>0</v>
      </c>
      <c r="E1401" s="354" t="s">
        <v>3494</v>
      </c>
      <c r="F1401" s="354" t="s">
        <v>3498</v>
      </c>
      <c r="G1401" s="355" t="s">
        <v>3499</v>
      </c>
      <c r="H1401" s="355" t="s">
        <v>3495</v>
      </c>
      <c r="I1401" s="355" t="s">
        <v>3495</v>
      </c>
      <c r="J1401" s="355" t="s">
        <v>3495</v>
      </c>
      <c r="K1401" s="355" t="s">
        <v>3495</v>
      </c>
      <c r="L1401" s="355" t="s">
        <v>3495</v>
      </c>
      <c r="M1401" s="355" t="s">
        <v>3495</v>
      </c>
      <c r="N1401" s="355" t="s">
        <v>3495</v>
      </c>
      <c r="O1401" s="355" t="s">
        <v>3495</v>
      </c>
      <c r="P1401" s="355" t="s">
        <v>3495</v>
      </c>
      <c r="Q1401" s="355" t="s">
        <v>3496</v>
      </c>
      <c r="R1401" s="355" t="s">
        <v>3496</v>
      </c>
      <c r="S1401" s="355" t="s">
        <v>3496</v>
      </c>
      <c r="T1401" s="266">
        <v>0</v>
      </c>
      <c r="U1401" s="266" t="s">
        <v>3497</v>
      </c>
    </row>
    <row r="1402" spans="1:27" x14ac:dyDescent="0.25">
      <c r="A1402" s="49">
        <v>54539</v>
      </c>
      <c r="B1402" s="49" t="s">
        <v>1413</v>
      </c>
      <c r="C1402" s="49">
        <v>0</v>
      </c>
      <c r="D1402" s="49">
        <v>0</v>
      </c>
      <c r="E1402" s="354" t="s">
        <v>3494</v>
      </c>
      <c r="F1402" s="354" t="s">
        <v>3498</v>
      </c>
      <c r="G1402" s="355" t="s">
        <v>3499</v>
      </c>
      <c r="H1402" s="355" t="s">
        <v>3495</v>
      </c>
      <c r="I1402" s="355" t="s">
        <v>3495</v>
      </c>
      <c r="J1402" s="355" t="s">
        <v>3495</v>
      </c>
      <c r="K1402" s="355" t="s">
        <v>3495</v>
      </c>
      <c r="L1402" s="355" t="s">
        <v>3495</v>
      </c>
      <c r="M1402" s="355" t="s">
        <v>3495</v>
      </c>
      <c r="N1402" s="355" t="s">
        <v>3495</v>
      </c>
      <c r="O1402" s="355" t="s">
        <v>3495</v>
      </c>
      <c r="P1402" s="355" t="s">
        <v>3495</v>
      </c>
      <c r="Q1402" s="355" t="s">
        <v>3496</v>
      </c>
      <c r="R1402" s="355" t="s">
        <v>3496</v>
      </c>
      <c r="S1402" s="355" t="s">
        <v>3496</v>
      </c>
      <c r="T1402" s="266">
        <v>0</v>
      </c>
      <c r="U1402" s="266" t="s">
        <v>3497</v>
      </c>
      <c r="X1402" t="s">
        <v>7777</v>
      </c>
      <c r="Z1402" s="555" t="s">
        <v>7776</v>
      </c>
      <c r="AA1402" s="677" t="s">
        <v>7155</v>
      </c>
    </row>
    <row r="1403" spans="1:27" x14ac:dyDescent="0.25">
      <c r="A1403" s="49">
        <v>54540</v>
      </c>
      <c r="B1403" s="49" t="s">
        <v>1414</v>
      </c>
      <c r="C1403" s="49">
        <v>0</v>
      </c>
      <c r="D1403" s="49">
        <v>0</v>
      </c>
      <c r="E1403" s="354" t="s">
        <v>3494</v>
      </c>
      <c r="F1403" s="354" t="s">
        <v>3498</v>
      </c>
      <c r="G1403" s="355" t="s">
        <v>3499</v>
      </c>
      <c r="H1403" s="355" t="s">
        <v>3495</v>
      </c>
      <c r="I1403" s="355" t="s">
        <v>3495</v>
      </c>
      <c r="J1403" s="355" t="s">
        <v>3495</v>
      </c>
      <c r="K1403" s="355" t="s">
        <v>3495</v>
      </c>
      <c r="L1403" s="355" t="s">
        <v>3495</v>
      </c>
      <c r="M1403" s="355" t="s">
        <v>3495</v>
      </c>
      <c r="N1403" s="355" t="s">
        <v>3495</v>
      </c>
      <c r="O1403" s="355" t="s">
        <v>3495</v>
      </c>
      <c r="P1403" s="355" t="s">
        <v>3495</v>
      </c>
      <c r="Q1403" s="355" t="s">
        <v>3496</v>
      </c>
      <c r="R1403" s="355" t="s">
        <v>3496</v>
      </c>
      <c r="S1403" s="355" t="s">
        <v>3496</v>
      </c>
      <c r="T1403" s="266">
        <v>0</v>
      </c>
      <c r="U1403" s="266" t="s">
        <v>3497</v>
      </c>
      <c r="Z1403" s="555" t="s">
        <v>7244</v>
      </c>
      <c r="AA1403" s="677" t="s">
        <v>7155</v>
      </c>
    </row>
    <row r="1404" spans="1:27" x14ac:dyDescent="0.25">
      <c r="A1404" s="49">
        <v>54541</v>
      </c>
      <c r="B1404" s="49" t="s">
        <v>1415</v>
      </c>
      <c r="C1404" s="49">
        <v>0</v>
      </c>
      <c r="D1404" s="49">
        <v>0</v>
      </c>
      <c r="E1404" s="354" t="s">
        <v>3494</v>
      </c>
      <c r="F1404" s="354" t="s">
        <v>3498</v>
      </c>
      <c r="G1404" s="355" t="s">
        <v>3499</v>
      </c>
      <c r="H1404" s="355" t="s">
        <v>3495</v>
      </c>
      <c r="I1404" s="355" t="s">
        <v>3495</v>
      </c>
      <c r="J1404" s="355" t="s">
        <v>3495</v>
      </c>
      <c r="K1404" s="355" t="s">
        <v>3495</v>
      </c>
      <c r="L1404" s="355" t="s">
        <v>3495</v>
      </c>
      <c r="M1404" s="355" t="s">
        <v>3495</v>
      </c>
      <c r="N1404" s="355" t="s">
        <v>3495</v>
      </c>
      <c r="O1404" s="355" t="s">
        <v>3495</v>
      </c>
      <c r="P1404" s="355" t="s">
        <v>3495</v>
      </c>
      <c r="Q1404" s="355" t="s">
        <v>3496</v>
      </c>
      <c r="R1404" s="355" t="s">
        <v>3496</v>
      </c>
      <c r="S1404" s="355" t="s">
        <v>3496</v>
      </c>
      <c r="T1404" s="266">
        <v>0</v>
      </c>
      <c r="U1404" s="266" t="s">
        <v>3497</v>
      </c>
    </row>
    <row r="1405" spans="1:27" x14ac:dyDescent="0.25">
      <c r="A1405" s="49">
        <v>54542</v>
      </c>
      <c r="B1405" s="49" t="s">
        <v>1416</v>
      </c>
      <c r="C1405" s="49">
        <v>0</v>
      </c>
      <c r="D1405" s="49">
        <v>0</v>
      </c>
      <c r="E1405" s="354" t="s">
        <v>3494</v>
      </c>
      <c r="F1405" s="354" t="s">
        <v>3498</v>
      </c>
      <c r="G1405" s="355" t="s">
        <v>3499</v>
      </c>
      <c r="H1405" s="355" t="s">
        <v>3495</v>
      </c>
      <c r="I1405" s="355" t="s">
        <v>3495</v>
      </c>
      <c r="J1405" s="355" t="s">
        <v>3495</v>
      </c>
      <c r="K1405" s="355" t="s">
        <v>3495</v>
      </c>
      <c r="L1405" s="355" t="s">
        <v>3495</v>
      </c>
      <c r="M1405" s="355" t="s">
        <v>3495</v>
      </c>
      <c r="N1405" s="355" t="s">
        <v>3495</v>
      </c>
      <c r="O1405" s="355" t="s">
        <v>3495</v>
      </c>
      <c r="P1405" s="355" t="s">
        <v>3495</v>
      </c>
      <c r="Q1405" s="355" t="s">
        <v>3496</v>
      </c>
      <c r="R1405" s="355" t="s">
        <v>3496</v>
      </c>
      <c r="S1405" s="355" t="s">
        <v>3496</v>
      </c>
      <c r="T1405" s="266">
        <v>0</v>
      </c>
      <c r="U1405" s="266" t="s">
        <v>3497</v>
      </c>
    </row>
    <row r="1406" spans="1:27" x14ac:dyDescent="0.25">
      <c r="A1406" s="49">
        <v>54543</v>
      </c>
      <c r="B1406" s="49" t="s">
        <v>1417</v>
      </c>
      <c r="C1406" s="49">
        <v>0</v>
      </c>
      <c r="D1406" s="49">
        <v>0</v>
      </c>
      <c r="E1406" s="354" t="s">
        <v>3494</v>
      </c>
      <c r="F1406" s="354" t="s">
        <v>3498</v>
      </c>
      <c r="G1406" s="355" t="s">
        <v>3499</v>
      </c>
      <c r="H1406" s="355" t="s">
        <v>3495</v>
      </c>
      <c r="I1406" s="355" t="s">
        <v>3495</v>
      </c>
      <c r="J1406" s="355" t="s">
        <v>3495</v>
      </c>
      <c r="K1406" s="355" t="s">
        <v>3495</v>
      </c>
      <c r="L1406" s="355" t="s">
        <v>3495</v>
      </c>
      <c r="M1406" s="355" t="s">
        <v>3495</v>
      </c>
      <c r="N1406" s="355" t="s">
        <v>3495</v>
      </c>
      <c r="O1406" s="355" t="s">
        <v>3495</v>
      </c>
      <c r="P1406" s="355" t="s">
        <v>3495</v>
      </c>
      <c r="Q1406" s="355" t="s">
        <v>3496</v>
      </c>
      <c r="R1406" s="355" t="s">
        <v>3496</v>
      </c>
      <c r="S1406" s="355" t="s">
        <v>3496</v>
      </c>
      <c r="T1406" s="266">
        <v>0</v>
      </c>
      <c r="U1406" s="266" t="s">
        <v>3497</v>
      </c>
    </row>
    <row r="1407" spans="1:27" x14ac:dyDescent="0.25">
      <c r="A1407" s="49">
        <v>54544</v>
      </c>
      <c r="B1407" s="49" t="s">
        <v>1418</v>
      </c>
      <c r="C1407" s="49">
        <v>0</v>
      </c>
      <c r="D1407" s="49">
        <v>0</v>
      </c>
      <c r="E1407" s="354" t="s">
        <v>3494</v>
      </c>
      <c r="F1407" s="354" t="s">
        <v>3498</v>
      </c>
      <c r="G1407" s="355" t="s">
        <v>3499</v>
      </c>
      <c r="H1407" s="355" t="s">
        <v>3495</v>
      </c>
      <c r="I1407" s="355" t="s">
        <v>3495</v>
      </c>
      <c r="J1407" s="355" t="s">
        <v>3495</v>
      </c>
      <c r="K1407" s="355" t="s">
        <v>3495</v>
      </c>
      <c r="L1407" s="355" t="s">
        <v>3495</v>
      </c>
      <c r="M1407" s="355" t="s">
        <v>3495</v>
      </c>
      <c r="N1407" s="355" t="s">
        <v>3495</v>
      </c>
      <c r="O1407" s="355" t="s">
        <v>3495</v>
      </c>
      <c r="P1407" s="355" t="s">
        <v>3495</v>
      </c>
      <c r="Q1407" s="355" t="s">
        <v>3496</v>
      </c>
      <c r="R1407" s="355" t="s">
        <v>3496</v>
      </c>
      <c r="S1407" s="355" t="s">
        <v>3496</v>
      </c>
      <c r="T1407" s="266">
        <v>0</v>
      </c>
      <c r="U1407" s="266" t="s">
        <v>3497</v>
      </c>
    </row>
    <row r="1408" spans="1:27" ht="21" x14ac:dyDescent="0.25">
      <c r="A1408" s="49">
        <v>54551</v>
      </c>
      <c r="B1408" s="49" t="s">
        <v>1419</v>
      </c>
      <c r="C1408" s="49">
        <v>0</v>
      </c>
      <c r="D1408" s="49">
        <v>0</v>
      </c>
      <c r="E1408" s="354" t="s">
        <v>3494</v>
      </c>
      <c r="F1408" s="354" t="s">
        <v>3498</v>
      </c>
      <c r="G1408" s="355" t="s">
        <v>3499</v>
      </c>
      <c r="H1408" s="355" t="s">
        <v>3495</v>
      </c>
      <c r="I1408" s="355" t="s">
        <v>3495</v>
      </c>
      <c r="J1408" s="355" t="s">
        <v>3495</v>
      </c>
      <c r="K1408" s="355" t="s">
        <v>3495</v>
      </c>
      <c r="L1408" s="355" t="s">
        <v>3495</v>
      </c>
      <c r="M1408" s="355" t="s">
        <v>3495</v>
      </c>
      <c r="N1408" s="355" t="s">
        <v>3495</v>
      </c>
      <c r="O1408" s="355" t="s">
        <v>3495</v>
      </c>
      <c r="P1408" s="355" t="s">
        <v>3495</v>
      </c>
      <c r="Q1408" s="355" t="s">
        <v>3496</v>
      </c>
      <c r="R1408" s="355" t="s">
        <v>3496</v>
      </c>
      <c r="S1408" s="355" t="s">
        <v>3496</v>
      </c>
      <c r="T1408" s="266">
        <v>0</v>
      </c>
      <c r="U1408" s="266" t="s">
        <v>3497</v>
      </c>
      <c r="Z1408" s="555" t="s">
        <v>7290</v>
      </c>
      <c r="AA1408" s="786" t="s">
        <v>7157</v>
      </c>
    </row>
    <row r="1409" spans="1:27" x14ac:dyDescent="0.25">
      <c r="A1409" s="49">
        <v>54552</v>
      </c>
      <c r="B1409" s="49" t="s">
        <v>1420</v>
      </c>
      <c r="C1409" s="49">
        <v>0</v>
      </c>
      <c r="D1409" s="49">
        <v>0</v>
      </c>
      <c r="E1409" s="354" t="s">
        <v>3494</v>
      </c>
      <c r="F1409" s="354" t="s">
        <v>3498</v>
      </c>
      <c r="G1409" s="355" t="s">
        <v>3499</v>
      </c>
      <c r="H1409" s="355" t="s">
        <v>3495</v>
      </c>
      <c r="I1409" s="355" t="s">
        <v>3495</v>
      </c>
      <c r="J1409" s="355" t="s">
        <v>3495</v>
      </c>
      <c r="K1409" s="355" t="s">
        <v>3495</v>
      </c>
      <c r="L1409" s="355" t="s">
        <v>3495</v>
      </c>
      <c r="M1409" s="355" t="s">
        <v>3495</v>
      </c>
      <c r="N1409" s="355" t="s">
        <v>3495</v>
      </c>
      <c r="O1409" s="355" t="s">
        <v>3495</v>
      </c>
      <c r="P1409" s="355" t="s">
        <v>3495</v>
      </c>
      <c r="Q1409" s="355" t="s">
        <v>3496</v>
      </c>
      <c r="R1409" s="355" t="s">
        <v>3496</v>
      </c>
      <c r="S1409" s="355" t="s">
        <v>3496</v>
      </c>
      <c r="T1409" s="266">
        <v>0</v>
      </c>
      <c r="U1409" s="266" t="s">
        <v>3497</v>
      </c>
      <c r="Z1409" s="555" t="s">
        <v>7778</v>
      </c>
      <c r="AA1409" s="786" t="s">
        <v>7155</v>
      </c>
    </row>
    <row r="1410" spans="1:27" x14ac:dyDescent="0.25">
      <c r="A1410" s="49">
        <v>54554</v>
      </c>
      <c r="B1410" s="49" t="s">
        <v>1421</v>
      </c>
      <c r="C1410" s="49">
        <v>0</v>
      </c>
      <c r="D1410" s="49">
        <v>0</v>
      </c>
      <c r="E1410" s="354" t="s">
        <v>3494</v>
      </c>
      <c r="F1410" s="354" t="s">
        <v>3498</v>
      </c>
      <c r="G1410" s="355" t="s">
        <v>3499</v>
      </c>
      <c r="H1410" s="355" t="s">
        <v>3495</v>
      </c>
      <c r="I1410" s="355" t="s">
        <v>3495</v>
      </c>
      <c r="J1410" s="355" t="s">
        <v>3495</v>
      </c>
      <c r="K1410" s="355" t="s">
        <v>3495</v>
      </c>
      <c r="L1410" s="355" t="s">
        <v>3495</v>
      </c>
      <c r="M1410" s="355" t="s">
        <v>3495</v>
      </c>
      <c r="N1410" s="355" t="s">
        <v>3495</v>
      </c>
      <c r="O1410" s="355" t="s">
        <v>3495</v>
      </c>
      <c r="P1410" s="355" t="s">
        <v>3495</v>
      </c>
      <c r="Q1410" s="355" t="s">
        <v>3496</v>
      </c>
      <c r="R1410" s="355" t="s">
        <v>3496</v>
      </c>
      <c r="S1410" s="355" t="s">
        <v>3496</v>
      </c>
      <c r="T1410" s="266">
        <v>0</v>
      </c>
      <c r="U1410" s="266" t="s">
        <v>3497</v>
      </c>
      <c r="Z1410" s="555" t="s">
        <v>7779</v>
      </c>
      <c r="AA1410" s="786" t="s">
        <v>7155</v>
      </c>
    </row>
    <row r="1411" spans="1:27" x14ac:dyDescent="0.25">
      <c r="A1411" s="49">
        <v>54558</v>
      </c>
      <c r="B1411" s="49" t="s">
        <v>1422</v>
      </c>
      <c r="C1411" s="49">
        <v>0</v>
      </c>
      <c r="D1411" s="49">
        <v>0</v>
      </c>
      <c r="E1411" s="354" t="s">
        <v>3494</v>
      </c>
      <c r="F1411" s="354" t="s">
        <v>3498</v>
      </c>
      <c r="G1411" s="355" t="s">
        <v>3499</v>
      </c>
      <c r="H1411" s="355" t="s">
        <v>3495</v>
      </c>
      <c r="I1411" s="355" t="s">
        <v>3495</v>
      </c>
      <c r="J1411" s="355" t="s">
        <v>3495</v>
      </c>
      <c r="K1411" s="355" t="s">
        <v>3495</v>
      </c>
      <c r="L1411" s="355" t="s">
        <v>3495</v>
      </c>
      <c r="M1411" s="355" t="s">
        <v>3495</v>
      </c>
      <c r="N1411" s="355" t="s">
        <v>3495</v>
      </c>
      <c r="O1411" s="355" t="s">
        <v>3495</v>
      </c>
      <c r="P1411" s="355" t="s">
        <v>3495</v>
      </c>
      <c r="Q1411" s="355" t="s">
        <v>3496</v>
      </c>
      <c r="R1411" s="355" t="s">
        <v>3496</v>
      </c>
      <c r="S1411" s="355" t="s">
        <v>3496</v>
      </c>
      <c r="T1411" s="266">
        <v>0</v>
      </c>
      <c r="U1411" s="266" t="s">
        <v>3497</v>
      </c>
      <c r="Z1411" s="276" t="s">
        <v>7780</v>
      </c>
      <c r="AA1411" s="786" t="s">
        <v>7155</v>
      </c>
    </row>
    <row r="1412" spans="1:27" x14ac:dyDescent="0.25">
      <c r="A1412" s="49">
        <v>54601</v>
      </c>
      <c r="B1412" s="49" t="s">
        <v>1423</v>
      </c>
      <c r="C1412" s="49">
        <v>0</v>
      </c>
      <c r="D1412" s="49">
        <v>0</v>
      </c>
      <c r="E1412" s="354" t="s">
        <v>3494</v>
      </c>
      <c r="F1412" s="354" t="s">
        <v>3498</v>
      </c>
      <c r="G1412" s="355" t="s">
        <v>3499</v>
      </c>
      <c r="H1412" s="355" t="s">
        <v>3495</v>
      </c>
      <c r="I1412" s="355" t="s">
        <v>3495</v>
      </c>
      <c r="J1412" s="355" t="s">
        <v>3495</v>
      </c>
      <c r="K1412" s="355" t="s">
        <v>3495</v>
      </c>
      <c r="L1412" s="355" t="s">
        <v>3495</v>
      </c>
      <c r="M1412" s="355" t="s">
        <v>3495</v>
      </c>
      <c r="N1412" s="355" t="s">
        <v>3495</v>
      </c>
      <c r="O1412" s="355" t="s">
        <v>3495</v>
      </c>
      <c r="P1412" s="355" t="s">
        <v>3495</v>
      </c>
      <c r="Q1412" s="355" t="s">
        <v>3496</v>
      </c>
      <c r="R1412" s="355" t="s">
        <v>3496</v>
      </c>
      <c r="S1412" s="355" t="s">
        <v>3496</v>
      </c>
      <c r="T1412" s="266">
        <v>0</v>
      </c>
      <c r="U1412" s="266" t="s">
        <v>3497</v>
      </c>
    </row>
    <row r="1413" spans="1:27" x14ac:dyDescent="0.25">
      <c r="A1413" s="49">
        <v>54638</v>
      </c>
      <c r="B1413" s="49" t="s">
        <v>1424</v>
      </c>
      <c r="C1413" s="49">
        <v>0</v>
      </c>
      <c r="D1413" s="49">
        <v>0</v>
      </c>
      <c r="E1413" s="354" t="s">
        <v>3494</v>
      </c>
      <c r="F1413" s="354" t="s">
        <v>3498</v>
      </c>
      <c r="G1413" s="355" t="s">
        <v>3499</v>
      </c>
      <c r="H1413" s="355" t="s">
        <v>3495</v>
      </c>
      <c r="I1413" s="355" t="s">
        <v>3495</v>
      </c>
      <c r="J1413" s="355" t="s">
        <v>3495</v>
      </c>
      <c r="K1413" s="355" t="s">
        <v>3495</v>
      </c>
      <c r="L1413" s="355" t="s">
        <v>3495</v>
      </c>
      <c r="M1413" s="355" t="s">
        <v>3495</v>
      </c>
      <c r="N1413" s="355" t="s">
        <v>3495</v>
      </c>
      <c r="O1413" s="355" t="s">
        <v>3495</v>
      </c>
      <c r="P1413" s="355" t="s">
        <v>3495</v>
      </c>
      <c r="Q1413" s="355" t="s">
        <v>3496</v>
      </c>
      <c r="R1413" s="355" t="s">
        <v>3496</v>
      </c>
      <c r="S1413" s="355" t="s">
        <v>3496</v>
      </c>
      <c r="T1413" s="266">
        <v>0</v>
      </c>
      <c r="U1413" s="266" t="s">
        <v>3497</v>
      </c>
      <c r="Z1413" s="276" t="s">
        <v>7781</v>
      </c>
      <c r="AA1413" s="786" t="s">
        <v>7155</v>
      </c>
    </row>
    <row r="1414" spans="1:27" x14ac:dyDescent="0.25">
      <c r="A1414" s="49">
        <v>54655</v>
      </c>
      <c r="B1414" s="49" t="s">
        <v>1425</v>
      </c>
      <c r="C1414" s="49">
        <v>0</v>
      </c>
      <c r="D1414" s="49">
        <v>0</v>
      </c>
      <c r="E1414" s="354" t="s">
        <v>3494</v>
      </c>
      <c r="F1414" s="354" t="s">
        <v>3498</v>
      </c>
      <c r="G1414" s="355" t="s">
        <v>3499</v>
      </c>
      <c r="H1414" s="355" t="s">
        <v>3495</v>
      </c>
      <c r="I1414" s="355" t="s">
        <v>3495</v>
      </c>
      <c r="J1414" s="355" t="s">
        <v>3495</v>
      </c>
      <c r="K1414" s="355" t="s">
        <v>3495</v>
      </c>
      <c r="L1414" s="355" t="s">
        <v>3495</v>
      </c>
      <c r="M1414" s="355" t="s">
        <v>3495</v>
      </c>
      <c r="N1414" s="355" t="s">
        <v>3495</v>
      </c>
      <c r="O1414" s="355" t="s">
        <v>3495</v>
      </c>
      <c r="P1414" s="355" t="s">
        <v>3495</v>
      </c>
      <c r="Q1414" s="355" t="s">
        <v>3496</v>
      </c>
      <c r="R1414" s="355" t="s">
        <v>3496</v>
      </c>
      <c r="S1414" s="355" t="s">
        <v>3496</v>
      </c>
      <c r="T1414" s="266">
        <v>0</v>
      </c>
      <c r="U1414" s="266" t="s">
        <v>3497</v>
      </c>
    </row>
    <row r="1415" spans="1:27" x14ac:dyDescent="0.25">
      <c r="A1415" s="49">
        <v>54660</v>
      </c>
      <c r="B1415" s="49" t="s">
        <v>1426</v>
      </c>
      <c r="C1415" s="49">
        <v>0</v>
      </c>
      <c r="D1415" s="49">
        <v>0</v>
      </c>
      <c r="E1415" s="354" t="s">
        <v>3494</v>
      </c>
      <c r="F1415" s="354" t="s">
        <v>3498</v>
      </c>
      <c r="G1415" s="355" t="s">
        <v>3499</v>
      </c>
      <c r="H1415" s="355" t="s">
        <v>3495</v>
      </c>
      <c r="I1415" s="355" t="s">
        <v>3495</v>
      </c>
      <c r="J1415" s="355" t="s">
        <v>3495</v>
      </c>
      <c r="K1415" s="355" t="s">
        <v>3495</v>
      </c>
      <c r="L1415" s="355" t="s">
        <v>3495</v>
      </c>
      <c r="M1415" s="355" t="s">
        <v>3495</v>
      </c>
      <c r="N1415" s="355" t="s">
        <v>3495</v>
      </c>
      <c r="O1415" s="355" t="s">
        <v>3495</v>
      </c>
      <c r="P1415" s="355" t="s">
        <v>3495</v>
      </c>
      <c r="Q1415" s="355" t="s">
        <v>3496</v>
      </c>
      <c r="R1415" s="355" t="s">
        <v>3496</v>
      </c>
      <c r="S1415" s="355" t="s">
        <v>3496</v>
      </c>
      <c r="T1415" s="266">
        <v>0</v>
      </c>
      <c r="U1415" s="266" t="s">
        <v>3497</v>
      </c>
      <c r="Z1415" s="276" t="s">
        <v>7270</v>
      </c>
      <c r="AA1415" s="786" t="s">
        <v>7155</v>
      </c>
    </row>
    <row r="1416" spans="1:27" x14ac:dyDescent="0.25">
      <c r="A1416" s="49">
        <v>54763</v>
      </c>
      <c r="B1416" s="49" t="s">
        <v>1427</v>
      </c>
      <c r="C1416" s="49">
        <v>0</v>
      </c>
      <c r="D1416" s="49">
        <v>0</v>
      </c>
      <c r="E1416" s="354" t="s">
        <v>3494</v>
      </c>
      <c r="F1416" s="354" t="s">
        <v>3498</v>
      </c>
      <c r="G1416" s="355" t="s">
        <v>3499</v>
      </c>
      <c r="H1416" s="355" t="s">
        <v>3495</v>
      </c>
      <c r="I1416" s="355" t="s">
        <v>3495</v>
      </c>
      <c r="J1416" s="355" t="s">
        <v>3495</v>
      </c>
      <c r="K1416" s="355" t="s">
        <v>3495</v>
      </c>
      <c r="L1416" s="355" t="s">
        <v>3495</v>
      </c>
      <c r="M1416" s="355" t="s">
        <v>3495</v>
      </c>
      <c r="N1416" s="355" t="s">
        <v>3495</v>
      </c>
      <c r="O1416" s="355" t="s">
        <v>3495</v>
      </c>
      <c r="P1416" s="355" t="s">
        <v>3495</v>
      </c>
      <c r="Q1416" s="355" t="s">
        <v>3496</v>
      </c>
      <c r="R1416" s="355" t="s">
        <v>3496</v>
      </c>
      <c r="S1416" s="355" t="s">
        <v>3496</v>
      </c>
      <c r="T1416" s="266">
        <v>0</v>
      </c>
      <c r="U1416" s="266" t="s">
        <v>3497</v>
      </c>
      <c r="Z1416" s="276" t="s">
        <v>7819</v>
      </c>
      <c r="AA1416" s="786" t="s">
        <v>7155</v>
      </c>
    </row>
    <row r="1417" spans="1:27" x14ac:dyDescent="0.25">
      <c r="A1417" s="49">
        <v>54772</v>
      </c>
      <c r="B1417" s="49" t="s">
        <v>1428</v>
      </c>
      <c r="C1417" s="49">
        <v>0</v>
      </c>
      <c r="D1417" s="49">
        <v>0</v>
      </c>
      <c r="E1417" s="354" t="s">
        <v>3494</v>
      </c>
      <c r="F1417" s="354" t="s">
        <v>3498</v>
      </c>
      <c r="G1417" s="355" t="s">
        <v>3499</v>
      </c>
      <c r="H1417" s="355" t="s">
        <v>3495</v>
      </c>
      <c r="I1417" s="355" t="s">
        <v>3495</v>
      </c>
      <c r="J1417" s="355" t="s">
        <v>3495</v>
      </c>
      <c r="K1417" s="355" t="s">
        <v>3495</v>
      </c>
      <c r="L1417" s="355" t="s">
        <v>3495</v>
      </c>
      <c r="M1417" s="355" t="s">
        <v>3495</v>
      </c>
      <c r="N1417" s="355" t="s">
        <v>3495</v>
      </c>
      <c r="O1417" s="355" t="s">
        <v>3495</v>
      </c>
      <c r="P1417" s="355" t="s">
        <v>3495</v>
      </c>
      <c r="Q1417" s="355" t="s">
        <v>3496</v>
      </c>
      <c r="R1417" s="355" t="s">
        <v>3496</v>
      </c>
      <c r="S1417" s="355" t="s">
        <v>3496</v>
      </c>
      <c r="T1417" s="266">
        <v>0</v>
      </c>
      <c r="U1417" s="266" t="s">
        <v>3497</v>
      </c>
      <c r="Z1417" s="276" t="s">
        <v>7819</v>
      </c>
      <c r="AA1417" s="786" t="s">
        <v>7155</v>
      </c>
    </row>
    <row r="1418" spans="1:27" x14ac:dyDescent="0.25">
      <c r="A1418" s="49">
        <v>54773</v>
      </c>
      <c r="B1418" s="49" t="s">
        <v>1429</v>
      </c>
      <c r="C1418" s="49">
        <v>0</v>
      </c>
      <c r="D1418" s="49">
        <v>0</v>
      </c>
      <c r="E1418" s="354" t="s">
        <v>3494</v>
      </c>
      <c r="F1418" s="354" t="s">
        <v>3498</v>
      </c>
      <c r="G1418" s="355" t="s">
        <v>3499</v>
      </c>
      <c r="H1418" s="355" t="s">
        <v>3495</v>
      </c>
      <c r="I1418" s="355" t="s">
        <v>3495</v>
      </c>
      <c r="J1418" s="355" t="s">
        <v>3495</v>
      </c>
      <c r="K1418" s="355" t="s">
        <v>3495</v>
      </c>
      <c r="L1418" s="355" t="s">
        <v>3495</v>
      </c>
      <c r="M1418" s="355" t="s">
        <v>3495</v>
      </c>
      <c r="N1418" s="355" t="s">
        <v>3495</v>
      </c>
      <c r="O1418" s="355" t="s">
        <v>3495</v>
      </c>
      <c r="P1418" s="355" t="s">
        <v>3495</v>
      </c>
      <c r="Q1418" s="355" t="s">
        <v>3496</v>
      </c>
      <c r="R1418" s="355" t="s">
        <v>3496</v>
      </c>
      <c r="S1418" s="355" t="s">
        <v>3496</v>
      </c>
      <c r="T1418" s="266">
        <v>0</v>
      </c>
      <c r="U1418" s="266" t="s">
        <v>3497</v>
      </c>
    </row>
    <row r="1419" spans="1:27" x14ac:dyDescent="0.25">
      <c r="A1419" s="49">
        <v>54774</v>
      </c>
      <c r="B1419" s="49" t="s">
        <v>1430</v>
      </c>
      <c r="C1419" s="49">
        <v>0</v>
      </c>
      <c r="D1419" s="49">
        <v>0</v>
      </c>
      <c r="E1419" s="354" t="s">
        <v>3494</v>
      </c>
      <c r="F1419" s="354" t="s">
        <v>3498</v>
      </c>
      <c r="G1419" s="355" t="s">
        <v>3499</v>
      </c>
      <c r="H1419" s="355" t="s">
        <v>3495</v>
      </c>
      <c r="I1419" s="355" t="s">
        <v>3495</v>
      </c>
      <c r="J1419" s="355" t="s">
        <v>3495</v>
      </c>
      <c r="K1419" s="355" t="s">
        <v>3495</v>
      </c>
      <c r="L1419" s="355" t="s">
        <v>3495</v>
      </c>
      <c r="M1419" s="355" t="s">
        <v>3495</v>
      </c>
      <c r="N1419" s="355" t="s">
        <v>3495</v>
      </c>
      <c r="O1419" s="355" t="s">
        <v>3495</v>
      </c>
      <c r="P1419" s="355" t="s">
        <v>3495</v>
      </c>
      <c r="Q1419" s="355" t="s">
        <v>3496</v>
      </c>
      <c r="R1419" s="355" t="s">
        <v>3496</v>
      </c>
      <c r="S1419" s="355" t="s">
        <v>3496</v>
      </c>
      <c r="T1419" s="266">
        <v>0</v>
      </c>
      <c r="U1419" s="266" t="s">
        <v>3497</v>
      </c>
      <c r="Z1419" s="276" t="s">
        <v>7819</v>
      </c>
      <c r="AA1419" s="786" t="s">
        <v>7155</v>
      </c>
    </row>
    <row r="1420" spans="1:27" x14ac:dyDescent="0.25">
      <c r="A1420" s="49">
        <v>54775</v>
      </c>
      <c r="B1420" s="49" t="s">
        <v>1431</v>
      </c>
      <c r="C1420" s="49">
        <v>0</v>
      </c>
      <c r="D1420" s="49">
        <v>0</v>
      </c>
      <c r="E1420" s="354" t="s">
        <v>3494</v>
      </c>
      <c r="F1420" s="354" t="s">
        <v>3498</v>
      </c>
      <c r="G1420" s="355" t="s">
        <v>3499</v>
      </c>
      <c r="H1420" s="355" t="s">
        <v>3495</v>
      </c>
      <c r="I1420" s="355" t="s">
        <v>3495</v>
      </c>
      <c r="J1420" s="355" t="s">
        <v>3495</v>
      </c>
      <c r="K1420" s="355" t="s">
        <v>3495</v>
      </c>
      <c r="L1420" s="355" t="s">
        <v>3495</v>
      </c>
      <c r="M1420" s="355" t="s">
        <v>3495</v>
      </c>
      <c r="N1420" s="355" t="s">
        <v>3495</v>
      </c>
      <c r="O1420" s="355" t="s">
        <v>3495</v>
      </c>
      <c r="P1420" s="355" t="s">
        <v>3495</v>
      </c>
      <c r="Q1420" s="355" t="s">
        <v>3496</v>
      </c>
      <c r="R1420" s="355" t="s">
        <v>3496</v>
      </c>
      <c r="S1420" s="355" t="s">
        <v>3496</v>
      </c>
      <c r="T1420" s="266">
        <v>0</v>
      </c>
      <c r="U1420" s="266" t="s">
        <v>3497</v>
      </c>
      <c r="Z1420" s="276" t="s">
        <v>7819</v>
      </c>
      <c r="AA1420" s="786" t="s">
        <v>7155</v>
      </c>
    </row>
    <row r="1421" spans="1:27" x14ac:dyDescent="0.25">
      <c r="A1421" s="49">
        <v>54799</v>
      </c>
      <c r="B1421" s="49" t="s">
        <v>1432</v>
      </c>
      <c r="C1421" s="49">
        <v>0</v>
      </c>
      <c r="D1421" s="49">
        <v>0</v>
      </c>
      <c r="E1421" s="354" t="s">
        <v>3494</v>
      </c>
      <c r="F1421" s="354" t="s">
        <v>3498</v>
      </c>
      <c r="G1421" s="355" t="s">
        <v>3499</v>
      </c>
      <c r="H1421" s="355" t="s">
        <v>3495</v>
      </c>
      <c r="I1421" s="355" t="s">
        <v>3495</v>
      </c>
      <c r="J1421" s="355" t="s">
        <v>3495</v>
      </c>
      <c r="K1421" s="355" t="s">
        <v>3495</v>
      </c>
      <c r="L1421" s="355" t="s">
        <v>3495</v>
      </c>
      <c r="M1421" s="355" t="s">
        <v>3495</v>
      </c>
      <c r="N1421" s="355" t="s">
        <v>3495</v>
      </c>
      <c r="O1421" s="355" t="s">
        <v>3495</v>
      </c>
      <c r="P1421" s="355" t="s">
        <v>3495</v>
      </c>
      <c r="Q1421" s="355" t="s">
        <v>3496</v>
      </c>
      <c r="R1421" s="355" t="s">
        <v>3496</v>
      </c>
      <c r="S1421" s="355" t="s">
        <v>3496</v>
      </c>
      <c r="T1421" s="266">
        <v>0</v>
      </c>
      <c r="U1421" s="266" t="s">
        <v>3497</v>
      </c>
      <c r="Z1421" s="276" t="s">
        <v>7820</v>
      </c>
      <c r="AA1421" s="786" t="s">
        <v>7155</v>
      </c>
    </row>
    <row r="1422" spans="1:27" x14ac:dyDescent="0.25">
      <c r="A1422" s="49">
        <v>54800</v>
      </c>
      <c r="B1422" s="49" t="s">
        <v>1433</v>
      </c>
      <c r="C1422" s="49">
        <v>0</v>
      </c>
      <c r="D1422" s="49">
        <v>0</v>
      </c>
      <c r="E1422" s="354" t="s">
        <v>3494</v>
      </c>
      <c r="F1422" s="354" t="s">
        <v>3498</v>
      </c>
      <c r="G1422" s="355" t="s">
        <v>3499</v>
      </c>
      <c r="H1422" s="355" t="s">
        <v>3495</v>
      </c>
      <c r="I1422" s="355" t="s">
        <v>3495</v>
      </c>
      <c r="J1422" s="355" t="s">
        <v>3495</v>
      </c>
      <c r="K1422" s="355" t="s">
        <v>3495</v>
      </c>
      <c r="L1422" s="355" t="s">
        <v>3495</v>
      </c>
      <c r="M1422" s="355" t="s">
        <v>3495</v>
      </c>
      <c r="N1422" s="355" t="s">
        <v>3495</v>
      </c>
      <c r="O1422" s="355" t="s">
        <v>3495</v>
      </c>
      <c r="P1422" s="355" t="s">
        <v>3495</v>
      </c>
      <c r="Q1422" s="355" t="s">
        <v>3496</v>
      </c>
      <c r="R1422" s="355" t="s">
        <v>3496</v>
      </c>
      <c r="S1422" s="355" t="s">
        <v>3496</v>
      </c>
      <c r="T1422" s="266">
        <v>0</v>
      </c>
      <c r="U1422" s="266" t="s">
        <v>3497</v>
      </c>
    </row>
    <row r="1423" spans="1:27" x14ac:dyDescent="0.25">
      <c r="A1423" s="49">
        <v>54801</v>
      </c>
      <c r="B1423" s="49" t="s">
        <v>1434</v>
      </c>
      <c r="C1423" s="49">
        <v>0</v>
      </c>
      <c r="D1423" s="49">
        <v>0</v>
      </c>
      <c r="E1423" s="354" t="s">
        <v>3494</v>
      </c>
      <c r="F1423" s="354" t="s">
        <v>3498</v>
      </c>
      <c r="G1423" s="355" t="s">
        <v>3499</v>
      </c>
      <c r="H1423" s="355" t="s">
        <v>3495</v>
      </c>
      <c r="I1423" s="355" t="s">
        <v>3495</v>
      </c>
      <c r="J1423" s="355" t="s">
        <v>3495</v>
      </c>
      <c r="K1423" s="355" t="s">
        <v>3495</v>
      </c>
      <c r="L1423" s="355" t="s">
        <v>3495</v>
      </c>
      <c r="M1423" s="355" t="s">
        <v>3495</v>
      </c>
      <c r="N1423" s="355" t="s">
        <v>3495</v>
      </c>
      <c r="O1423" s="355" t="s">
        <v>3495</v>
      </c>
      <c r="P1423" s="355" t="s">
        <v>3495</v>
      </c>
      <c r="Q1423" s="355" t="s">
        <v>3496</v>
      </c>
      <c r="R1423" s="355" t="s">
        <v>3496</v>
      </c>
      <c r="S1423" s="355" t="s">
        <v>3496</v>
      </c>
      <c r="T1423" s="266">
        <v>0</v>
      </c>
      <c r="U1423" s="266" t="s">
        <v>3497</v>
      </c>
    </row>
    <row r="1424" spans="1:27" x14ac:dyDescent="0.25">
      <c r="A1424" s="49">
        <v>54866</v>
      </c>
      <c r="B1424" s="49" t="s">
        <v>1435</v>
      </c>
      <c r="C1424" s="49">
        <v>0</v>
      </c>
      <c r="D1424" s="49">
        <v>0</v>
      </c>
      <c r="E1424" s="354" t="s">
        <v>3494</v>
      </c>
      <c r="F1424" s="354" t="s">
        <v>3498</v>
      </c>
      <c r="G1424" s="355" t="s">
        <v>3499</v>
      </c>
      <c r="H1424" s="355" t="s">
        <v>3495</v>
      </c>
      <c r="I1424" s="355" t="s">
        <v>3495</v>
      </c>
      <c r="J1424" s="355" t="s">
        <v>3495</v>
      </c>
      <c r="K1424" s="355" t="s">
        <v>3495</v>
      </c>
      <c r="L1424" s="355" t="s">
        <v>3495</v>
      </c>
      <c r="M1424" s="355" t="s">
        <v>3495</v>
      </c>
      <c r="N1424" s="355" t="s">
        <v>3495</v>
      </c>
      <c r="O1424" s="355" t="s">
        <v>3495</v>
      </c>
      <c r="P1424" s="355" t="s">
        <v>3495</v>
      </c>
      <c r="Q1424" s="355" t="s">
        <v>3496</v>
      </c>
      <c r="R1424" s="355" t="s">
        <v>3496</v>
      </c>
      <c r="S1424" s="355" t="s">
        <v>3496</v>
      </c>
      <c r="T1424" s="266">
        <v>0</v>
      </c>
      <c r="U1424" s="266" t="s">
        <v>3497</v>
      </c>
    </row>
    <row r="1425" spans="1:26" x14ac:dyDescent="0.25">
      <c r="A1425" s="49">
        <v>54869</v>
      </c>
      <c r="B1425" s="49" t="s">
        <v>1436</v>
      </c>
      <c r="C1425" s="49">
        <v>0</v>
      </c>
      <c r="D1425" s="49">
        <v>0</v>
      </c>
      <c r="E1425" s="354" t="s">
        <v>3494</v>
      </c>
      <c r="F1425" s="354" t="s">
        <v>3498</v>
      </c>
      <c r="G1425" s="355" t="s">
        <v>3499</v>
      </c>
      <c r="H1425" s="355" t="s">
        <v>3495</v>
      </c>
      <c r="I1425" s="355" t="s">
        <v>3495</v>
      </c>
      <c r="J1425" s="355" t="s">
        <v>3495</v>
      </c>
      <c r="K1425" s="355" t="s">
        <v>3495</v>
      </c>
      <c r="L1425" s="355" t="s">
        <v>3495</v>
      </c>
      <c r="M1425" s="355" t="s">
        <v>3495</v>
      </c>
      <c r="N1425" s="355" t="s">
        <v>3495</v>
      </c>
      <c r="O1425" s="355" t="s">
        <v>3495</v>
      </c>
      <c r="P1425" s="355" t="s">
        <v>3495</v>
      </c>
      <c r="Q1425" s="355" t="s">
        <v>3496</v>
      </c>
      <c r="R1425" s="355" t="s">
        <v>3496</v>
      </c>
      <c r="S1425" s="355" t="s">
        <v>3496</v>
      </c>
      <c r="T1425" s="266">
        <v>0</v>
      </c>
      <c r="U1425" s="266" t="s">
        <v>3497</v>
      </c>
    </row>
    <row r="1426" spans="1:26" x14ac:dyDescent="0.25">
      <c r="A1426" s="49">
        <v>54870</v>
      </c>
      <c r="B1426" s="49" t="s">
        <v>1437</v>
      </c>
      <c r="C1426" s="49">
        <v>0</v>
      </c>
      <c r="D1426" s="49">
        <v>0</v>
      </c>
      <c r="E1426" s="354" t="s">
        <v>3494</v>
      </c>
      <c r="F1426" s="354" t="s">
        <v>3498</v>
      </c>
      <c r="G1426" s="355" t="s">
        <v>3499</v>
      </c>
      <c r="H1426" s="355" t="s">
        <v>3495</v>
      </c>
      <c r="I1426" s="355" t="s">
        <v>3495</v>
      </c>
      <c r="J1426" s="355" t="s">
        <v>3495</v>
      </c>
      <c r="K1426" s="355" t="s">
        <v>3495</v>
      </c>
      <c r="L1426" s="355" t="s">
        <v>3495</v>
      </c>
      <c r="M1426" s="355" t="s">
        <v>3495</v>
      </c>
      <c r="N1426" s="355" t="s">
        <v>3495</v>
      </c>
      <c r="O1426" s="355" t="s">
        <v>3495</v>
      </c>
      <c r="P1426" s="355" t="s">
        <v>3495</v>
      </c>
      <c r="Q1426" s="355" t="s">
        <v>3496</v>
      </c>
      <c r="R1426" s="355" t="s">
        <v>3496</v>
      </c>
      <c r="S1426" s="355" t="s">
        <v>3496</v>
      </c>
      <c r="T1426" s="266">
        <v>0</v>
      </c>
      <c r="U1426" s="266" t="s">
        <v>3497</v>
      </c>
    </row>
    <row r="1427" spans="1:26" x14ac:dyDescent="0.25">
      <c r="A1427" s="49">
        <v>54889</v>
      </c>
      <c r="B1427" s="49" t="s">
        <v>1438</v>
      </c>
      <c r="C1427" s="49">
        <v>0</v>
      </c>
      <c r="D1427" s="49">
        <v>0</v>
      </c>
      <c r="E1427" s="354" t="s">
        <v>3494</v>
      </c>
      <c r="F1427" s="354" t="s">
        <v>3498</v>
      </c>
      <c r="G1427" s="355" t="s">
        <v>3499</v>
      </c>
      <c r="H1427" s="355" t="s">
        <v>3495</v>
      </c>
      <c r="I1427" s="355" t="s">
        <v>3495</v>
      </c>
      <c r="J1427" s="355" t="s">
        <v>3495</v>
      </c>
      <c r="K1427" s="355" t="s">
        <v>3495</v>
      </c>
      <c r="L1427" s="355" t="s">
        <v>3495</v>
      </c>
      <c r="M1427" s="355" t="s">
        <v>3495</v>
      </c>
      <c r="N1427" s="355" t="s">
        <v>3495</v>
      </c>
      <c r="O1427" s="355" t="s">
        <v>3495</v>
      </c>
      <c r="P1427" s="355" t="s">
        <v>3495</v>
      </c>
      <c r="Q1427" s="355" t="s">
        <v>3496</v>
      </c>
      <c r="R1427" s="355" t="s">
        <v>3496</v>
      </c>
      <c r="S1427" s="355" t="s">
        <v>3496</v>
      </c>
      <c r="T1427" s="266">
        <v>0</v>
      </c>
      <c r="U1427" s="266" t="s">
        <v>3497</v>
      </c>
    </row>
    <row r="1428" spans="1:26" x14ac:dyDescent="0.25">
      <c r="A1428" s="49">
        <v>54903</v>
      </c>
      <c r="B1428" s="49" t="s">
        <v>1439</v>
      </c>
      <c r="C1428" s="49">
        <v>0</v>
      </c>
      <c r="D1428" s="49">
        <v>0</v>
      </c>
      <c r="E1428" s="354" t="s">
        <v>3494</v>
      </c>
      <c r="F1428" s="354" t="s">
        <v>3498</v>
      </c>
      <c r="G1428" s="355" t="s">
        <v>3499</v>
      </c>
      <c r="H1428" s="355" t="s">
        <v>3495</v>
      </c>
      <c r="I1428" s="355" t="s">
        <v>3495</v>
      </c>
      <c r="J1428" s="355" t="s">
        <v>3495</v>
      </c>
      <c r="K1428" s="355" t="s">
        <v>3495</v>
      </c>
      <c r="L1428" s="355" t="s">
        <v>3495</v>
      </c>
      <c r="M1428" s="355" t="s">
        <v>3495</v>
      </c>
      <c r="N1428" s="355" t="s">
        <v>3495</v>
      </c>
      <c r="O1428" s="355" t="s">
        <v>3495</v>
      </c>
      <c r="P1428" s="355" t="s">
        <v>3495</v>
      </c>
      <c r="Q1428" s="355" t="s">
        <v>3496</v>
      </c>
      <c r="R1428" s="355" t="s">
        <v>3496</v>
      </c>
      <c r="S1428" s="355" t="s">
        <v>3496</v>
      </c>
      <c r="T1428" s="266">
        <v>0</v>
      </c>
      <c r="U1428" s="266" t="s">
        <v>3497</v>
      </c>
    </row>
    <row r="1429" spans="1:26" x14ac:dyDescent="0.25">
      <c r="A1429" s="49">
        <v>54904</v>
      </c>
      <c r="B1429" s="49" t="s">
        <v>1440</v>
      </c>
      <c r="C1429" s="49">
        <v>0</v>
      </c>
      <c r="D1429" s="49">
        <v>0</v>
      </c>
      <c r="E1429" s="354" t="s">
        <v>3494</v>
      </c>
      <c r="F1429" s="354" t="s">
        <v>3498</v>
      </c>
      <c r="G1429" s="355" t="s">
        <v>3499</v>
      </c>
      <c r="H1429" s="355" t="s">
        <v>3495</v>
      </c>
      <c r="I1429" s="355" t="s">
        <v>3495</v>
      </c>
      <c r="J1429" s="355" t="s">
        <v>3495</v>
      </c>
      <c r="K1429" s="355" t="s">
        <v>3495</v>
      </c>
      <c r="L1429" s="355" t="s">
        <v>3495</v>
      </c>
      <c r="M1429" s="355" t="s">
        <v>3495</v>
      </c>
      <c r="N1429" s="355" t="s">
        <v>3495</v>
      </c>
      <c r="O1429" s="355" t="s">
        <v>3495</v>
      </c>
      <c r="P1429" s="355" t="s">
        <v>3495</v>
      </c>
      <c r="Q1429" s="355" t="s">
        <v>3496</v>
      </c>
      <c r="R1429" s="355" t="s">
        <v>3496</v>
      </c>
      <c r="S1429" s="355" t="s">
        <v>3496</v>
      </c>
      <c r="T1429" s="266">
        <v>0</v>
      </c>
      <c r="U1429" s="266" t="s">
        <v>3497</v>
      </c>
    </row>
    <row r="1430" spans="1:26" x14ac:dyDescent="0.25">
      <c r="A1430" s="49">
        <v>54906</v>
      </c>
      <c r="B1430" s="49" t="s">
        <v>1441</v>
      </c>
      <c r="C1430" s="49">
        <v>0</v>
      </c>
      <c r="D1430" s="49">
        <v>0</v>
      </c>
      <c r="E1430" s="354" t="s">
        <v>3494</v>
      </c>
      <c r="F1430" s="354" t="s">
        <v>3498</v>
      </c>
      <c r="G1430" s="355" t="s">
        <v>3499</v>
      </c>
      <c r="H1430" s="355" t="s">
        <v>3495</v>
      </c>
      <c r="I1430" s="355" t="s">
        <v>3495</v>
      </c>
      <c r="J1430" s="355" t="s">
        <v>3495</v>
      </c>
      <c r="K1430" s="355" t="s">
        <v>3495</v>
      </c>
      <c r="L1430" s="355" t="s">
        <v>3495</v>
      </c>
      <c r="M1430" s="355" t="s">
        <v>3495</v>
      </c>
      <c r="N1430" s="355" t="s">
        <v>3495</v>
      </c>
      <c r="O1430" s="355" t="s">
        <v>3495</v>
      </c>
      <c r="P1430" s="355" t="s">
        <v>3495</v>
      </c>
      <c r="Q1430" s="355" t="s">
        <v>3496</v>
      </c>
      <c r="R1430" s="355" t="s">
        <v>3496</v>
      </c>
      <c r="S1430" s="355" t="s">
        <v>3496</v>
      </c>
      <c r="T1430" s="266">
        <v>0</v>
      </c>
      <c r="U1430" s="266" t="s">
        <v>3497</v>
      </c>
    </row>
    <row r="1431" spans="1:26" x14ac:dyDescent="0.25">
      <c r="A1431" s="49">
        <v>54908</v>
      </c>
      <c r="B1431" s="49" t="s">
        <v>1442</v>
      </c>
      <c r="C1431" s="49">
        <v>0</v>
      </c>
      <c r="D1431" s="49">
        <v>0</v>
      </c>
      <c r="E1431" s="354" t="s">
        <v>3494</v>
      </c>
      <c r="F1431" s="354" t="s">
        <v>3498</v>
      </c>
      <c r="G1431" s="355" t="s">
        <v>3499</v>
      </c>
      <c r="H1431" s="355" t="s">
        <v>3495</v>
      </c>
      <c r="I1431" s="355" t="s">
        <v>3495</v>
      </c>
      <c r="J1431" s="355" t="s">
        <v>3495</v>
      </c>
      <c r="K1431" s="355" t="s">
        <v>3495</v>
      </c>
      <c r="L1431" s="355" t="s">
        <v>3495</v>
      </c>
      <c r="M1431" s="355" t="s">
        <v>3495</v>
      </c>
      <c r="N1431" s="355" t="s">
        <v>3495</v>
      </c>
      <c r="O1431" s="355" t="s">
        <v>3495</v>
      </c>
      <c r="P1431" s="355" t="s">
        <v>3495</v>
      </c>
      <c r="Q1431" s="355" t="s">
        <v>3496</v>
      </c>
      <c r="R1431" s="355" t="s">
        <v>3496</v>
      </c>
      <c r="S1431" s="355" t="s">
        <v>3496</v>
      </c>
      <c r="T1431" s="266">
        <v>0</v>
      </c>
      <c r="U1431" s="266" t="s">
        <v>3497</v>
      </c>
    </row>
    <row r="1432" spans="1:26" x14ac:dyDescent="0.25">
      <c r="A1432" s="49">
        <v>54910</v>
      </c>
      <c r="B1432" s="49" t="s">
        <v>1443</v>
      </c>
      <c r="C1432" s="49">
        <v>0</v>
      </c>
      <c r="D1432" s="49">
        <v>0</v>
      </c>
      <c r="E1432" s="354" t="s">
        <v>3494</v>
      </c>
      <c r="F1432" s="354" t="s">
        <v>3498</v>
      </c>
      <c r="G1432" s="355" t="s">
        <v>3499</v>
      </c>
      <c r="H1432" s="355" t="s">
        <v>3495</v>
      </c>
      <c r="I1432" s="355" t="s">
        <v>3495</v>
      </c>
      <c r="J1432" s="355" t="s">
        <v>3495</v>
      </c>
      <c r="K1432" s="355" t="s">
        <v>3495</v>
      </c>
      <c r="L1432" s="355" t="s">
        <v>3495</v>
      </c>
      <c r="M1432" s="355" t="s">
        <v>3495</v>
      </c>
      <c r="N1432" s="355" t="s">
        <v>3495</v>
      </c>
      <c r="O1432" s="355" t="s">
        <v>3495</v>
      </c>
      <c r="P1432" s="355" t="s">
        <v>3495</v>
      </c>
      <c r="Q1432" s="355" t="s">
        <v>3496</v>
      </c>
      <c r="R1432" s="355" t="s">
        <v>3496</v>
      </c>
      <c r="S1432" s="355" t="s">
        <v>3496</v>
      </c>
      <c r="T1432" s="266">
        <v>0</v>
      </c>
      <c r="U1432" s="266" t="s">
        <v>3497</v>
      </c>
    </row>
    <row r="1433" spans="1:26" x14ac:dyDescent="0.25">
      <c r="A1433" s="49">
        <v>54927</v>
      </c>
      <c r="B1433" s="49" t="s">
        <v>1444</v>
      </c>
      <c r="C1433" s="49">
        <v>0</v>
      </c>
      <c r="D1433" s="49">
        <v>0</v>
      </c>
      <c r="E1433" s="354" t="s">
        <v>3494</v>
      </c>
      <c r="F1433" s="354" t="s">
        <v>3498</v>
      </c>
      <c r="G1433" s="355" t="s">
        <v>3499</v>
      </c>
      <c r="H1433" s="355" t="s">
        <v>3495</v>
      </c>
      <c r="I1433" s="355" t="s">
        <v>3495</v>
      </c>
      <c r="J1433" s="355" t="s">
        <v>3495</v>
      </c>
      <c r="K1433" s="355" t="s">
        <v>3495</v>
      </c>
      <c r="L1433" s="355" t="s">
        <v>3495</v>
      </c>
      <c r="M1433" s="355" t="s">
        <v>3495</v>
      </c>
      <c r="N1433" s="355" t="s">
        <v>3495</v>
      </c>
      <c r="O1433" s="355" t="s">
        <v>3495</v>
      </c>
      <c r="P1433" s="355" t="s">
        <v>3495</v>
      </c>
      <c r="Q1433" s="355" t="s">
        <v>3496</v>
      </c>
      <c r="R1433" s="355" t="s">
        <v>3496</v>
      </c>
      <c r="S1433" s="355" t="s">
        <v>3496</v>
      </c>
      <c r="T1433" s="266">
        <v>0</v>
      </c>
      <c r="U1433" s="266" t="s">
        <v>3497</v>
      </c>
    </row>
    <row r="1434" spans="1:26" x14ac:dyDescent="0.25">
      <c r="A1434" s="49">
        <v>54929</v>
      </c>
      <c r="B1434" s="49" t="s">
        <v>1445</v>
      </c>
      <c r="C1434" s="49">
        <v>0</v>
      </c>
      <c r="D1434" s="49">
        <v>0</v>
      </c>
      <c r="E1434" s="354" t="s">
        <v>3494</v>
      </c>
      <c r="F1434" s="354" t="s">
        <v>3498</v>
      </c>
      <c r="G1434" s="355" t="s">
        <v>3499</v>
      </c>
      <c r="H1434" s="355" t="s">
        <v>3495</v>
      </c>
      <c r="I1434" s="355" t="s">
        <v>3495</v>
      </c>
      <c r="J1434" s="355" t="s">
        <v>3495</v>
      </c>
      <c r="K1434" s="355" t="s">
        <v>3495</v>
      </c>
      <c r="L1434" s="355" t="s">
        <v>3495</v>
      </c>
      <c r="M1434" s="355" t="s">
        <v>3495</v>
      </c>
      <c r="N1434" s="355" t="s">
        <v>3495</v>
      </c>
      <c r="O1434" s="355" t="s">
        <v>3495</v>
      </c>
      <c r="P1434" s="355" t="s">
        <v>3495</v>
      </c>
      <c r="Q1434" s="355" t="s">
        <v>3496</v>
      </c>
      <c r="R1434" s="355" t="s">
        <v>3496</v>
      </c>
      <c r="S1434" s="355" t="s">
        <v>3496</v>
      </c>
      <c r="T1434" s="266">
        <v>0</v>
      </c>
      <c r="U1434" s="266" t="s">
        <v>3497</v>
      </c>
    </row>
    <row r="1435" spans="1:26" x14ac:dyDescent="0.25">
      <c r="A1435" s="49">
        <v>54934</v>
      </c>
      <c r="B1435" s="49" t="s">
        <v>1446</v>
      </c>
      <c r="C1435" s="49">
        <v>0</v>
      </c>
      <c r="D1435" s="49">
        <v>0</v>
      </c>
      <c r="E1435" s="354" t="s">
        <v>3494</v>
      </c>
      <c r="F1435" s="354" t="s">
        <v>3498</v>
      </c>
      <c r="G1435" s="355" t="s">
        <v>3499</v>
      </c>
      <c r="H1435" s="355" t="s">
        <v>3495</v>
      </c>
      <c r="I1435" s="355" t="s">
        <v>3495</v>
      </c>
      <c r="J1435" s="355" t="s">
        <v>3495</v>
      </c>
      <c r="K1435" s="355" t="s">
        <v>3495</v>
      </c>
      <c r="L1435" s="355" t="s">
        <v>3495</v>
      </c>
      <c r="M1435" s="355" t="s">
        <v>3495</v>
      </c>
      <c r="N1435" s="355" t="s">
        <v>3495</v>
      </c>
      <c r="O1435" s="355" t="s">
        <v>3495</v>
      </c>
      <c r="P1435" s="355" t="s">
        <v>3495</v>
      </c>
      <c r="Q1435" s="355" t="s">
        <v>3496</v>
      </c>
      <c r="R1435" s="355" t="s">
        <v>3496</v>
      </c>
      <c r="S1435" s="355" t="s">
        <v>3496</v>
      </c>
      <c r="T1435" s="266">
        <v>0</v>
      </c>
      <c r="U1435" s="266" t="s">
        <v>3497</v>
      </c>
      <c r="X1435" t="s">
        <v>7188</v>
      </c>
      <c r="Z1435" s="555" t="s">
        <v>7821</v>
      </c>
    </row>
    <row r="1436" spans="1:26" x14ac:dyDescent="0.25">
      <c r="A1436" s="49">
        <v>54936</v>
      </c>
      <c r="B1436" s="49" t="s">
        <v>1447</v>
      </c>
      <c r="C1436" s="49">
        <v>0</v>
      </c>
      <c r="D1436" s="49">
        <v>0</v>
      </c>
      <c r="E1436" s="354" t="s">
        <v>3494</v>
      </c>
      <c r="F1436" s="354" t="s">
        <v>3498</v>
      </c>
      <c r="G1436" s="355" t="s">
        <v>3499</v>
      </c>
      <c r="H1436" s="355" t="s">
        <v>3495</v>
      </c>
      <c r="I1436" s="355" t="s">
        <v>3495</v>
      </c>
      <c r="J1436" s="355" t="s">
        <v>3495</v>
      </c>
      <c r="K1436" s="355" t="s">
        <v>3495</v>
      </c>
      <c r="L1436" s="355" t="s">
        <v>3495</v>
      </c>
      <c r="M1436" s="355" t="s">
        <v>3495</v>
      </c>
      <c r="N1436" s="355" t="s">
        <v>3495</v>
      </c>
      <c r="O1436" s="355" t="s">
        <v>3495</v>
      </c>
      <c r="P1436" s="355" t="s">
        <v>3495</v>
      </c>
      <c r="Q1436" s="355" t="s">
        <v>3496</v>
      </c>
      <c r="R1436" s="355" t="s">
        <v>3496</v>
      </c>
      <c r="S1436" s="355" t="s">
        <v>3496</v>
      </c>
      <c r="T1436" s="266">
        <v>0</v>
      </c>
      <c r="U1436" s="266" t="s">
        <v>3497</v>
      </c>
    </row>
    <row r="1437" spans="1:26" x14ac:dyDescent="0.25">
      <c r="A1437" s="49">
        <v>54976</v>
      </c>
      <c r="B1437" s="49" t="s">
        <v>1448</v>
      </c>
      <c r="C1437" s="49">
        <v>0</v>
      </c>
      <c r="D1437" s="49">
        <v>0</v>
      </c>
      <c r="E1437" s="354" t="s">
        <v>3494</v>
      </c>
      <c r="F1437" s="354" t="s">
        <v>3498</v>
      </c>
      <c r="G1437" s="355" t="s">
        <v>3499</v>
      </c>
      <c r="H1437" s="355" t="s">
        <v>3495</v>
      </c>
      <c r="I1437" s="355" t="s">
        <v>3495</v>
      </c>
      <c r="J1437" s="355" t="s">
        <v>3495</v>
      </c>
      <c r="K1437" s="355" t="s">
        <v>3495</v>
      </c>
      <c r="L1437" s="355" t="s">
        <v>3495</v>
      </c>
      <c r="M1437" s="355" t="s">
        <v>3495</v>
      </c>
      <c r="N1437" s="355" t="s">
        <v>3495</v>
      </c>
      <c r="O1437" s="355" t="s">
        <v>3495</v>
      </c>
      <c r="P1437" s="355" t="s">
        <v>3495</v>
      </c>
      <c r="Q1437" s="355" t="s">
        <v>3496</v>
      </c>
      <c r="R1437" s="355" t="s">
        <v>3496</v>
      </c>
      <c r="S1437" s="355" t="s">
        <v>3496</v>
      </c>
      <c r="T1437" s="266">
        <v>0</v>
      </c>
      <c r="U1437" s="266" t="s">
        <v>3497</v>
      </c>
    </row>
    <row r="1438" spans="1:26" x14ac:dyDescent="0.25">
      <c r="A1438" s="49">
        <v>54986</v>
      </c>
      <c r="B1438" s="49" t="s">
        <v>1449</v>
      </c>
      <c r="C1438" s="49">
        <v>0</v>
      </c>
      <c r="D1438" s="49">
        <v>0</v>
      </c>
      <c r="E1438" s="354" t="s">
        <v>3494</v>
      </c>
      <c r="F1438" s="354" t="s">
        <v>3498</v>
      </c>
      <c r="G1438" s="355" t="s">
        <v>3066</v>
      </c>
      <c r="H1438" s="355" t="s">
        <v>3495</v>
      </c>
      <c r="I1438" s="355" t="s">
        <v>3495</v>
      </c>
      <c r="J1438" s="355" t="s">
        <v>3495</v>
      </c>
      <c r="K1438" s="355" t="s">
        <v>3495</v>
      </c>
      <c r="L1438" s="355" t="s">
        <v>3495</v>
      </c>
      <c r="M1438" s="355" t="s">
        <v>3495</v>
      </c>
      <c r="N1438" s="355" t="s">
        <v>3495</v>
      </c>
      <c r="O1438" s="355" t="s">
        <v>3495</v>
      </c>
      <c r="P1438" s="355" t="s">
        <v>3096</v>
      </c>
      <c r="Q1438" s="355" t="s">
        <v>3496</v>
      </c>
      <c r="R1438" s="355" t="s">
        <v>3496</v>
      </c>
      <c r="S1438" s="355" t="s">
        <v>3496</v>
      </c>
      <c r="T1438" s="266">
        <v>0</v>
      </c>
      <c r="U1438" s="266" t="s">
        <v>3497</v>
      </c>
    </row>
    <row r="1439" spans="1:26" x14ac:dyDescent="0.25">
      <c r="A1439" s="49">
        <v>55003</v>
      </c>
      <c r="B1439" s="49" t="s">
        <v>1450</v>
      </c>
      <c r="C1439" s="49">
        <v>0</v>
      </c>
      <c r="D1439" s="49">
        <v>0</v>
      </c>
      <c r="E1439" s="354" t="s">
        <v>3494</v>
      </c>
      <c r="F1439" s="354" t="s">
        <v>3498</v>
      </c>
      <c r="G1439" s="355" t="s">
        <v>3499</v>
      </c>
      <c r="H1439" s="355" t="s">
        <v>3495</v>
      </c>
      <c r="I1439" s="355" t="s">
        <v>3495</v>
      </c>
      <c r="J1439" s="355" t="s">
        <v>3495</v>
      </c>
      <c r="K1439" s="355" t="s">
        <v>3495</v>
      </c>
      <c r="L1439" s="355" t="s">
        <v>3495</v>
      </c>
      <c r="M1439" s="355" t="s">
        <v>3495</v>
      </c>
      <c r="N1439" s="355" t="s">
        <v>3495</v>
      </c>
      <c r="O1439" s="355" t="s">
        <v>3495</v>
      </c>
      <c r="P1439" s="355" t="s">
        <v>3495</v>
      </c>
      <c r="Q1439" s="355" t="s">
        <v>3496</v>
      </c>
      <c r="R1439" s="355" t="s">
        <v>3496</v>
      </c>
      <c r="S1439" s="355" t="s">
        <v>3496</v>
      </c>
      <c r="T1439" s="266">
        <v>0</v>
      </c>
      <c r="U1439" s="266" t="s">
        <v>3497</v>
      </c>
    </row>
    <row r="1440" spans="1:26" x14ac:dyDescent="0.25">
      <c r="A1440" s="49">
        <v>55003001</v>
      </c>
      <c r="B1440" s="49" t="s">
        <v>1451</v>
      </c>
      <c r="C1440" s="49">
        <v>0</v>
      </c>
      <c r="D1440" s="49">
        <v>0</v>
      </c>
      <c r="E1440" s="354" t="s">
        <v>3494</v>
      </c>
      <c r="F1440" s="354" t="s">
        <v>3498</v>
      </c>
      <c r="G1440" s="355" t="s">
        <v>3499</v>
      </c>
      <c r="H1440" s="355" t="s">
        <v>3495</v>
      </c>
      <c r="I1440" s="355" t="s">
        <v>3495</v>
      </c>
      <c r="J1440" s="355" t="s">
        <v>3495</v>
      </c>
      <c r="K1440" s="355" t="s">
        <v>3495</v>
      </c>
      <c r="L1440" s="355" t="s">
        <v>3495</v>
      </c>
      <c r="M1440" s="355" t="s">
        <v>3495</v>
      </c>
      <c r="N1440" s="355" t="s">
        <v>3495</v>
      </c>
      <c r="O1440" s="355" t="s">
        <v>3495</v>
      </c>
      <c r="P1440" s="355" t="s">
        <v>3495</v>
      </c>
      <c r="Q1440" s="355" t="s">
        <v>3496</v>
      </c>
      <c r="R1440" s="355" t="s">
        <v>3496</v>
      </c>
      <c r="S1440" s="355" t="s">
        <v>3496</v>
      </c>
      <c r="T1440" s="266">
        <v>0</v>
      </c>
      <c r="U1440" s="266" t="s">
        <v>3497</v>
      </c>
    </row>
    <row r="1441" spans="1:27" x14ac:dyDescent="0.25">
      <c r="A1441" s="49">
        <v>55004001</v>
      </c>
      <c r="B1441" s="49" t="s">
        <v>1452</v>
      </c>
      <c r="C1441" s="49">
        <v>0</v>
      </c>
      <c r="D1441" s="49">
        <v>0</v>
      </c>
      <c r="E1441" s="354" t="s">
        <v>3494</v>
      </c>
      <c r="F1441" s="354" t="s">
        <v>3498</v>
      </c>
      <c r="G1441" s="355" t="s">
        <v>3499</v>
      </c>
      <c r="H1441" s="355" t="s">
        <v>3495</v>
      </c>
      <c r="I1441" s="355" t="s">
        <v>3495</v>
      </c>
      <c r="J1441" s="355" t="s">
        <v>3495</v>
      </c>
      <c r="K1441" s="355" t="s">
        <v>3495</v>
      </c>
      <c r="L1441" s="355" t="s">
        <v>3495</v>
      </c>
      <c r="M1441" s="355" t="s">
        <v>3495</v>
      </c>
      <c r="N1441" s="355" t="s">
        <v>3495</v>
      </c>
      <c r="O1441" s="355" t="s">
        <v>3495</v>
      </c>
      <c r="P1441" s="355" t="s">
        <v>3495</v>
      </c>
      <c r="Q1441" s="355" t="s">
        <v>3496</v>
      </c>
      <c r="R1441" s="355" t="s">
        <v>3496</v>
      </c>
      <c r="S1441" s="355" t="s">
        <v>3496</v>
      </c>
      <c r="T1441" s="266">
        <v>0</v>
      </c>
      <c r="U1441" s="266" t="s">
        <v>3497</v>
      </c>
    </row>
    <row r="1442" spans="1:27" x14ac:dyDescent="0.25">
      <c r="A1442" s="49">
        <v>55004002</v>
      </c>
      <c r="B1442" s="49" t="s">
        <v>1453</v>
      </c>
      <c r="C1442" s="49">
        <v>0</v>
      </c>
      <c r="D1442" s="49">
        <v>0</v>
      </c>
      <c r="E1442" s="354" t="s">
        <v>3494</v>
      </c>
      <c r="F1442" s="354" t="s">
        <v>3498</v>
      </c>
      <c r="G1442" s="355" t="s">
        <v>3499</v>
      </c>
      <c r="H1442" s="355" t="s">
        <v>3495</v>
      </c>
      <c r="I1442" s="355" t="s">
        <v>3495</v>
      </c>
      <c r="J1442" s="355" t="s">
        <v>3495</v>
      </c>
      <c r="K1442" s="355" t="s">
        <v>3495</v>
      </c>
      <c r="L1442" s="355" t="s">
        <v>3495</v>
      </c>
      <c r="M1442" s="355" t="s">
        <v>3495</v>
      </c>
      <c r="N1442" s="355" t="s">
        <v>3495</v>
      </c>
      <c r="O1442" s="355" t="s">
        <v>3495</v>
      </c>
      <c r="P1442" s="355" t="s">
        <v>3495</v>
      </c>
      <c r="Q1442" s="355" t="s">
        <v>3496</v>
      </c>
      <c r="R1442" s="355" t="s">
        <v>3496</v>
      </c>
      <c r="S1442" s="355" t="s">
        <v>3496</v>
      </c>
      <c r="T1442" s="266">
        <v>0</v>
      </c>
      <c r="U1442" s="266" t="s">
        <v>3497</v>
      </c>
    </row>
    <row r="1443" spans="1:27" x14ac:dyDescent="0.25">
      <c r="A1443" s="49">
        <v>55031</v>
      </c>
      <c r="B1443" s="49" t="s">
        <v>1454</v>
      </c>
      <c r="C1443" s="49">
        <v>0</v>
      </c>
      <c r="D1443" s="49">
        <v>0</v>
      </c>
      <c r="E1443" s="354" t="s">
        <v>3494</v>
      </c>
      <c r="F1443" s="354" t="s">
        <v>3498</v>
      </c>
      <c r="G1443" s="355" t="s">
        <v>3499</v>
      </c>
      <c r="H1443" s="355" t="s">
        <v>3495</v>
      </c>
      <c r="I1443" s="355" t="s">
        <v>3495</v>
      </c>
      <c r="J1443" s="355" t="s">
        <v>3495</v>
      </c>
      <c r="K1443" s="355" t="s">
        <v>3495</v>
      </c>
      <c r="L1443" s="355" t="s">
        <v>3495</v>
      </c>
      <c r="M1443" s="355" t="s">
        <v>3495</v>
      </c>
      <c r="N1443" s="355" t="s">
        <v>3495</v>
      </c>
      <c r="O1443" s="355" t="s">
        <v>3495</v>
      </c>
      <c r="P1443" s="355" t="s">
        <v>3495</v>
      </c>
      <c r="Q1443" s="355" t="s">
        <v>3496</v>
      </c>
      <c r="R1443" s="355" t="s">
        <v>3496</v>
      </c>
      <c r="S1443" s="355" t="s">
        <v>3496</v>
      </c>
      <c r="T1443" s="266">
        <v>0</v>
      </c>
      <c r="U1443" s="266" t="s">
        <v>3497</v>
      </c>
    </row>
    <row r="1444" spans="1:27" x14ac:dyDescent="0.25">
      <c r="A1444" s="49">
        <v>55059</v>
      </c>
      <c r="B1444" s="49" t="s">
        <v>1455</v>
      </c>
      <c r="C1444" s="49">
        <v>0</v>
      </c>
      <c r="D1444" s="49">
        <v>0</v>
      </c>
      <c r="E1444" s="354" t="s">
        <v>3494</v>
      </c>
      <c r="F1444" s="354" t="s">
        <v>3498</v>
      </c>
      <c r="G1444" s="355" t="s">
        <v>3499</v>
      </c>
      <c r="H1444" s="355" t="s">
        <v>3495</v>
      </c>
      <c r="I1444" s="355" t="s">
        <v>3495</v>
      </c>
      <c r="J1444" s="355" t="s">
        <v>3495</v>
      </c>
      <c r="K1444" s="355" t="s">
        <v>3495</v>
      </c>
      <c r="L1444" s="355" t="s">
        <v>3495</v>
      </c>
      <c r="M1444" s="355" t="s">
        <v>3495</v>
      </c>
      <c r="N1444" s="355" t="s">
        <v>3495</v>
      </c>
      <c r="O1444" s="355" t="s">
        <v>3495</v>
      </c>
      <c r="P1444" s="355" t="s">
        <v>3495</v>
      </c>
      <c r="Q1444" s="355" t="s">
        <v>3496</v>
      </c>
      <c r="R1444" s="355" t="s">
        <v>3496</v>
      </c>
      <c r="S1444" s="355" t="s">
        <v>3496</v>
      </c>
      <c r="T1444" s="266">
        <v>0</v>
      </c>
      <c r="U1444" s="266" t="s">
        <v>3497</v>
      </c>
    </row>
    <row r="1445" spans="1:27" x14ac:dyDescent="0.25">
      <c r="A1445" s="49">
        <v>55061</v>
      </c>
      <c r="B1445" s="49" t="s">
        <v>1456</v>
      </c>
      <c r="C1445" s="49">
        <v>0</v>
      </c>
      <c r="D1445" s="49">
        <v>0</v>
      </c>
      <c r="E1445" s="354" t="s">
        <v>3494</v>
      </c>
      <c r="F1445" s="354" t="s">
        <v>3498</v>
      </c>
      <c r="G1445" s="355" t="s">
        <v>3499</v>
      </c>
      <c r="H1445" s="355" t="s">
        <v>3495</v>
      </c>
      <c r="I1445" s="355" t="s">
        <v>3495</v>
      </c>
      <c r="J1445" s="355" t="s">
        <v>3495</v>
      </c>
      <c r="K1445" s="355" t="s">
        <v>3495</v>
      </c>
      <c r="L1445" s="355" t="s">
        <v>3495</v>
      </c>
      <c r="M1445" s="355" t="s">
        <v>3495</v>
      </c>
      <c r="N1445" s="355" t="s">
        <v>3495</v>
      </c>
      <c r="O1445" s="355" t="s">
        <v>3495</v>
      </c>
      <c r="P1445" s="355" t="s">
        <v>3495</v>
      </c>
      <c r="Q1445" s="355" t="s">
        <v>3496</v>
      </c>
      <c r="R1445" s="355" t="s">
        <v>3496</v>
      </c>
      <c r="S1445" s="355" t="s">
        <v>3496</v>
      </c>
      <c r="T1445" s="266">
        <v>0</v>
      </c>
      <c r="U1445" s="266" t="s">
        <v>3497</v>
      </c>
    </row>
    <row r="1446" spans="1:27" x14ac:dyDescent="0.25">
      <c r="A1446" s="49">
        <v>55414</v>
      </c>
      <c r="B1446" s="49" t="s">
        <v>1457</v>
      </c>
      <c r="C1446" s="49">
        <v>0</v>
      </c>
      <c r="D1446" s="49">
        <v>0</v>
      </c>
      <c r="E1446" s="354" t="s">
        <v>3494</v>
      </c>
      <c r="F1446" s="354" t="s">
        <v>3498</v>
      </c>
      <c r="G1446" s="355" t="s">
        <v>3499</v>
      </c>
      <c r="H1446" s="355" t="s">
        <v>3495</v>
      </c>
      <c r="I1446" s="355" t="s">
        <v>3495</v>
      </c>
      <c r="J1446" s="355" t="s">
        <v>3495</v>
      </c>
      <c r="K1446" s="355" t="s">
        <v>3495</v>
      </c>
      <c r="L1446" s="355" t="s">
        <v>3495</v>
      </c>
      <c r="M1446" s="355" t="s">
        <v>3495</v>
      </c>
      <c r="N1446" s="355" t="s">
        <v>3495</v>
      </c>
      <c r="O1446" s="355" t="s">
        <v>3495</v>
      </c>
      <c r="P1446" s="355" t="s">
        <v>3495</v>
      </c>
      <c r="Q1446" s="355" t="s">
        <v>3496</v>
      </c>
      <c r="R1446" s="355" t="s">
        <v>3496</v>
      </c>
      <c r="S1446" s="355" t="s">
        <v>3496</v>
      </c>
      <c r="T1446" s="266">
        <v>0</v>
      </c>
      <c r="U1446" s="266" t="s">
        <v>3497</v>
      </c>
    </row>
    <row r="1447" spans="1:27" x14ac:dyDescent="0.25">
      <c r="A1447" s="49">
        <v>55427</v>
      </c>
      <c r="B1447" s="49" t="s">
        <v>1458</v>
      </c>
      <c r="C1447" s="49">
        <v>0</v>
      </c>
      <c r="D1447" s="49">
        <v>0</v>
      </c>
      <c r="E1447" s="354" t="s">
        <v>3494</v>
      </c>
      <c r="F1447" s="354" t="s">
        <v>3498</v>
      </c>
      <c r="G1447" s="355" t="s">
        <v>3499</v>
      </c>
      <c r="H1447" s="355" t="s">
        <v>3495</v>
      </c>
      <c r="I1447" s="355" t="s">
        <v>3495</v>
      </c>
      <c r="J1447" s="355" t="s">
        <v>3495</v>
      </c>
      <c r="K1447" s="355" t="s">
        <v>3495</v>
      </c>
      <c r="L1447" s="355" t="s">
        <v>3495</v>
      </c>
      <c r="M1447" s="355" t="s">
        <v>3495</v>
      </c>
      <c r="N1447" s="355" t="s">
        <v>3495</v>
      </c>
      <c r="O1447" s="355" t="s">
        <v>3495</v>
      </c>
      <c r="P1447" s="355" t="s">
        <v>3495</v>
      </c>
      <c r="Q1447" s="355" t="s">
        <v>3496</v>
      </c>
      <c r="R1447" s="355" t="s">
        <v>3496</v>
      </c>
      <c r="S1447" s="355" t="s">
        <v>3496</v>
      </c>
      <c r="T1447" s="266">
        <v>0</v>
      </c>
      <c r="U1447" s="266" t="s">
        <v>3497</v>
      </c>
    </row>
    <row r="1448" spans="1:27" x14ac:dyDescent="0.25">
      <c r="A1448" s="49">
        <v>55472</v>
      </c>
      <c r="B1448" s="49" t="s">
        <v>1459</v>
      </c>
      <c r="C1448" s="49">
        <v>0</v>
      </c>
      <c r="D1448" s="49">
        <v>0</v>
      </c>
      <c r="E1448" s="354" t="s">
        <v>3494</v>
      </c>
      <c r="F1448" s="354" t="s">
        <v>3498</v>
      </c>
      <c r="G1448" s="355" t="s">
        <v>3499</v>
      </c>
      <c r="H1448" s="355" t="s">
        <v>3495</v>
      </c>
      <c r="I1448" s="355" t="s">
        <v>3495</v>
      </c>
      <c r="J1448" s="355" t="s">
        <v>3495</v>
      </c>
      <c r="K1448" s="355" t="s">
        <v>3495</v>
      </c>
      <c r="L1448" s="355" t="s">
        <v>3495</v>
      </c>
      <c r="M1448" s="355" t="s">
        <v>3495</v>
      </c>
      <c r="N1448" s="355" t="s">
        <v>3495</v>
      </c>
      <c r="O1448" s="355" t="s">
        <v>3495</v>
      </c>
      <c r="P1448" s="355" t="s">
        <v>3495</v>
      </c>
      <c r="Q1448" s="355" t="s">
        <v>3496</v>
      </c>
      <c r="R1448" s="355" t="s">
        <v>3496</v>
      </c>
      <c r="S1448" s="355" t="s">
        <v>3496</v>
      </c>
      <c r="T1448" s="266">
        <v>0</v>
      </c>
      <c r="U1448" s="266" t="s">
        <v>3497</v>
      </c>
      <c r="Z1448" s="555" t="s">
        <v>7825</v>
      </c>
      <c r="AA1448" s="786" t="s">
        <v>7155</v>
      </c>
    </row>
    <row r="1449" spans="1:27" x14ac:dyDescent="0.25">
      <c r="A1449" s="49">
        <v>55495</v>
      </c>
      <c r="B1449" s="49" t="s">
        <v>1460</v>
      </c>
      <c r="C1449" s="49">
        <v>0</v>
      </c>
      <c r="D1449" s="49">
        <v>0</v>
      </c>
      <c r="E1449" s="354" t="s">
        <v>3494</v>
      </c>
      <c r="F1449" s="354" t="s">
        <v>3498</v>
      </c>
      <c r="G1449" s="355" t="s">
        <v>3499</v>
      </c>
      <c r="H1449" s="355" t="s">
        <v>3495</v>
      </c>
      <c r="I1449" s="355" t="s">
        <v>3495</v>
      </c>
      <c r="J1449" s="355" t="s">
        <v>3495</v>
      </c>
      <c r="K1449" s="355" t="s">
        <v>3495</v>
      </c>
      <c r="L1449" s="355" t="s">
        <v>3495</v>
      </c>
      <c r="M1449" s="355" t="s">
        <v>3495</v>
      </c>
      <c r="N1449" s="355" t="s">
        <v>3495</v>
      </c>
      <c r="O1449" s="355" t="s">
        <v>3495</v>
      </c>
      <c r="P1449" s="355" t="s">
        <v>3495</v>
      </c>
      <c r="Q1449" s="355" t="s">
        <v>3496</v>
      </c>
      <c r="R1449" s="355" t="s">
        <v>3496</v>
      </c>
      <c r="S1449" s="355" t="s">
        <v>3496</v>
      </c>
      <c r="T1449" s="266">
        <v>0</v>
      </c>
      <c r="U1449" s="266" t="s">
        <v>3497</v>
      </c>
    </row>
    <row r="1450" spans="1:27" x14ac:dyDescent="0.25">
      <c r="A1450" s="49">
        <v>55497</v>
      </c>
      <c r="B1450" s="49" t="s">
        <v>1461</v>
      </c>
      <c r="C1450" s="49">
        <v>0</v>
      </c>
      <c r="D1450" s="49">
        <v>0</v>
      </c>
      <c r="E1450" s="354" t="s">
        <v>3494</v>
      </c>
      <c r="F1450" s="354" t="s">
        <v>3498</v>
      </c>
      <c r="G1450" s="355" t="s">
        <v>3499</v>
      </c>
      <c r="H1450" s="355" t="s">
        <v>3495</v>
      </c>
      <c r="I1450" s="355" t="s">
        <v>3495</v>
      </c>
      <c r="J1450" s="355" t="s">
        <v>3495</v>
      </c>
      <c r="K1450" s="355" t="s">
        <v>3495</v>
      </c>
      <c r="L1450" s="355" t="s">
        <v>3495</v>
      </c>
      <c r="M1450" s="355" t="s">
        <v>3495</v>
      </c>
      <c r="N1450" s="355" t="s">
        <v>3495</v>
      </c>
      <c r="O1450" s="355" t="s">
        <v>3495</v>
      </c>
      <c r="P1450" s="355" t="s">
        <v>3495</v>
      </c>
      <c r="Q1450" s="355" t="s">
        <v>3496</v>
      </c>
      <c r="R1450" s="355" t="s">
        <v>3496</v>
      </c>
      <c r="S1450" s="355" t="s">
        <v>3496</v>
      </c>
      <c r="T1450" s="266">
        <v>0</v>
      </c>
      <c r="U1450" s="266" t="s">
        <v>3497</v>
      </c>
    </row>
    <row r="1451" spans="1:27" x14ac:dyDescent="0.25">
      <c r="A1451" s="49">
        <v>55498</v>
      </c>
      <c r="B1451" s="49" t="s">
        <v>1462</v>
      </c>
      <c r="C1451" s="49">
        <v>0</v>
      </c>
      <c r="D1451" s="49">
        <v>0</v>
      </c>
      <c r="E1451" s="354" t="s">
        <v>3494</v>
      </c>
      <c r="F1451" s="354" t="s">
        <v>3498</v>
      </c>
      <c r="G1451" s="355" t="s">
        <v>3499</v>
      </c>
      <c r="H1451" s="355" t="s">
        <v>3495</v>
      </c>
      <c r="I1451" s="355" t="s">
        <v>3495</v>
      </c>
      <c r="J1451" s="355" t="s">
        <v>3495</v>
      </c>
      <c r="K1451" s="355" t="s">
        <v>3495</v>
      </c>
      <c r="L1451" s="355" t="s">
        <v>3495</v>
      </c>
      <c r="M1451" s="355" t="s">
        <v>3495</v>
      </c>
      <c r="N1451" s="355" t="s">
        <v>3495</v>
      </c>
      <c r="O1451" s="355" t="s">
        <v>3495</v>
      </c>
      <c r="P1451" s="355" t="s">
        <v>3495</v>
      </c>
      <c r="Q1451" s="355" t="s">
        <v>3496</v>
      </c>
      <c r="R1451" s="355" t="s">
        <v>3496</v>
      </c>
      <c r="S1451" s="355" t="s">
        <v>3496</v>
      </c>
      <c r="T1451" s="266">
        <v>0</v>
      </c>
      <c r="U1451" s="266" t="s">
        <v>3497</v>
      </c>
    </row>
    <row r="1452" spans="1:27" x14ac:dyDescent="0.25">
      <c r="A1452" s="49">
        <v>55502</v>
      </c>
      <c r="B1452" s="49" t="s">
        <v>1463</v>
      </c>
      <c r="C1452" s="49">
        <v>0</v>
      </c>
      <c r="D1452" s="49">
        <v>0</v>
      </c>
      <c r="E1452" s="354" t="s">
        <v>3494</v>
      </c>
      <c r="F1452" s="354" t="s">
        <v>3498</v>
      </c>
      <c r="G1452" s="355" t="s">
        <v>3499</v>
      </c>
      <c r="H1452" s="355" t="s">
        <v>3495</v>
      </c>
      <c r="I1452" s="355" t="s">
        <v>3495</v>
      </c>
      <c r="J1452" s="355" t="s">
        <v>3495</v>
      </c>
      <c r="K1452" s="355" t="s">
        <v>3495</v>
      </c>
      <c r="L1452" s="355" t="s">
        <v>3495</v>
      </c>
      <c r="M1452" s="355" t="s">
        <v>3495</v>
      </c>
      <c r="N1452" s="355" t="s">
        <v>3495</v>
      </c>
      <c r="O1452" s="355" t="s">
        <v>3495</v>
      </c>
      <c r="P1452" s="355" t="s">
        <v>3495</v>
      </c>
      <c r="Q1452" s="355" t="s">
        <v>3496</v>
      </c>
      <c r="R1452" s="355" t="s">
        <v>3496</v>
      </c>
      <c r="S1452" s="355" t="s">
        <v>3496</v>
      </c>
      <c r="T1452" s="266">
        <v>0</v>
      </c>
      <c r="U1452" s="266" t="s">
        <v>3497</v>
      </c>
    </row>
    <row r="1453" spans="1:27" x14ac:dyDescent="0.25">
      <c r="A1453" s="49">
        <v>55532</v>
      </c>
      <c r="B1453" s="49" t="s">
        <v>1464</v>
      </c>
      <c r="C1453" s="49">
        <v>0</v>
      </c>
      <c r="D1453" s="49">
        <v>0</v>
      </c>
      <c r="E1453" s="354" t="s">
        <v>3494</v>
      </c>
      <c r="F1453" s="354" t="s">
        <v>3498</v>
      </c>
      <c r="G1453" s="355" t="s">
        <v>3499</v>
      </c>
      <c r="H1453" s="355" t="s">
        <v>3495</v>
      </c>
      <c r="I1453" s="355" t="s">
        <v>3495</v>
      </c>
      <c r="J1453" s="355" t="s">
        <v>3495</v>
      </c>
      <c r="K1453" s="355" t="s">
        <v>3495</v>
      </c>
      <c r="L1453" s="355" t="s">
        <v>3495</v>
      </c>
      <c r="M1453" s="355" t="s">
        <v>3495</v>
      </c>
      <c r="N1453" s="355" t="s">
        <v>3495</v>
      </c>
      <c r="O1453" s="355" t="s">
        <v>3495</v>
      </c>
      <c r="P1453" s="355" t="s">
        <v>3495</v>
      </c>
      <c r="Q1453" s="355" t="s">
        <v>3496</v>
      </c>
      <c r="R1453" s="355" t="s">
        <v>3496</v>
      </c>
      <c r="S1453" s="355" t="s">
        <v>3496</v>
      </c>
      <c r="T1453" s="266">
        <v>0</v>
      </c>
      <c r="U1453" s="266" t="s">
        <v>3497</v>
      </c>
    </row>
    <row r="1454" spans="1:27" x14ac:dyDescent="0.25">
      <c r="A1454" s="49">
        <v>55550</v>
      </c>
      <c r="B1454" s="49" t="s">
        <v>1465</v>
      </c>
      <c r="C1454" s="49">
        <v>0</v>
      </c>
      <c r="D1454" s="49">
        <v>0</v>
      </c>
      <c r="E1454" s="354" t="s">
        <v>3494</v>
      </c>
      <c r="F1454" s="354" t="s">
        <v>3498</v>
      </c>
      <c r="G1454" s="355" t="s">
        <v>3499</v>
      </c>
      <c r="H1454" s="355" t="s">
        <v>3495</v>
      </c>
      <c r="I1454" s="355" t="s">
        <v>3495</v>
      </c>
      <c r="J1454" s="355" t="s">
        <v>3495</v>
      </c>
      <c r="K1454" s="355" t="s">
        <v>3495</v>
      </c>
      <c r="L1454" s="355" t="s">
        <v>3495</v>
      </c>
      <c r="M1454" s="355" t="s">
        <v>3495</v>
      </c>
      <c r="N1454" s="355" t="s">
        <v>3495</v>
      </c>
      <c r="O1454" s="355" t="s">
        <v>3495</v>
      </c>
      <c r="P1454" s="355" t="s">
        <v>3495</v>
      </c>
      <c r="Q1454" s="355" t="s">
        <v>3496</v>
      </c>
      <c r="R1454" s="355" t="s">
        <v>3496</v>
      </c>
      <c r="S1454" s="355" t="s">
        <v>3496</v>
      </c>
      <c r="T1454" s="266">
        <v>0</v>
      </c>
      <c r="U1454" s="266" t="s">
        <v>3497</v>
      </c>
    </row>
    <row r="1455" spans="1:27" x14ac:dyDescent="0.25">
      <c r="A1455" s="49">
        <v>55553</v>
      </c>
      <c r="B1455" s="49" t="s">
        <v>1466</v>
      </c>
      <c r="C1455" s="49">
        <v>0</v>
      </c>
      <c r="D1455" s="49">
        <v>0</v>
      </c>
      <c r="E1455" s="354" t="s">
        <v>3494</v>
      </c>
      <c r="F1455" s="354" t="s">
        <v>3498</v>
      </c>
      <c r="G1455" s="355" t="s">
        <v>3499</v>
      </c>
      <c r="H1455" s="355" t="s">
        <v>3495</v>
      </c>
      <c r="I1455" s="355" t="s">
        <v>3495</v>
      </c>
      <c r="J1455" s="355" t="s">
        <v>3495</v>
      </c>
      <c r="K1455" s="355" t="s">
        <v>3495</v>
      </c>
      <c r="L1455" s="355" t="s">
        <v>3495</v>
      </c>
      <c r="M1455" s="355" t="s">
        <v>3495</v>
      </c>
      <c r="N1455" s="355" t="s">
        <v>3495</v>
      </c>
      <c r="O1455" s="355" t="s">
        <v>3495</v>
      </c>
      <c r="P1455" s="355" t="s">
        <v>3495</v>
      </c>
      <c r="Q1455" s="355" t="s">
        <v>3496</v>
      </c>
      <c r="R1455" s="355" t="s">
        <v>3496</v>
      </c>
      <c r="S1455" s="355" t="s">
        <v>3496</v>
      </c>
      <c r="T1455" s="266">
        <v>0</v>
      </c>
      <c r="U1455" s="266" t="s">
        <v>3497</v>
      </c>
    </row>
    <row r="1456" spans="1:27" x14ac:dyDescent="0.25">
      <c r="A1456" s="49">
        <v>55566</v>
      </c>
      <c r="B1456" s="49" t="s">
        <v>1467</v>
      </c>
      <c r="C1456" s="49">
        <v>0</v>
      </c>
      <c r="D1456" s="49">
        <v>0</v>
      </c>
      <c r="E1456" s="354" t="s">
        <v>3494</v>
      </c>
      <c r="F1456" s="354" t="s">
        <v>3498</v>
      </c>
      <c r="G1456" s="355" t="s">
        <v>3499</v>
      </c>
      <c r="H1456" s="355" t="s">
        <v>3495</v>
      </c>
      <c r="I1456" s="355" t="s">
        <v>3495</v>
      </c>
      <c r="J1456" s="355" t="s">
        <v>3495</v>
      </c>
      <c r="K1456" s="355" t="s">
        <v>3495</v>
      </c>
      <c r="L1456" s="355" t="s">
        <v>3495</v>
      </c>
      <c r="M1456" s="355" t="s">
        <v>3495</v>
      </c>
      <c r="N1456" s="355" t="s">
        <v>3495</v>
      </c>
      <c r="O1456" s="355" t="s">
        <v>3495</v>
      </c>
      <c r="P1456" s="355" t="s">
        <v>3495</v>
      </c>
      <c r="Q1456" s="355" t="s">
        <v>3496</v>
      </c>
      <c r="R1456" s="355" t="s">
        <v>3496</v>
      </c>
      <c r="S1456" s="355" t="s">
        <v>3496</v>
      </c>
      <c r="T1456" s="266">
        <v>0</v>
      </c>
      <c r="U1456" s="266" t="s">
        <v>3497</v>
      </c>
    </row>
    <row r="1457" spans="1:21" x14ac:dyDescent="0.25">
      <c r="A1457" s="49">
        <v>55576</v>
      </c>
      <c r="B1457" s="49" t="s">
        <v>1468</v>
      </c>
      <c r="C1457" s="49">
        <v>0</v>
      </c>
      <c r="D1457" s="49">
        <v>0</v>
      </c>
      <c r="E1457" s="354" t="s">
        <v>3494</v>
      </c>
      <c r="F1457" s="354" t="s">
        <v>3498</v>
      </c>
      <c r="G1457" s="355" t="s">
        <v>3499</v>
      </c>
      <c r="H1457" s="355" t="s">
        <v>3495</v>
      </c>
      <c r="I1457" s="355" t="s">
        <v>3495</v>
      </c>
      <c r="J1457" s="355" t="s">
        <v>3495</v>
      </c>
      <c r="K1457" s="355" t="s">
        <v>3495</v>
      </c>
      <c r="L1457" s="355" t="s">
        <v>3495</v>
      </c>
      <c r="M1457" s="355" t="s">
        <v>3495</v>
      </c>
      <c r="N1457" s="355" t="s">
        <v>3495</v>
      </c>
      <c r="O1457" s="355" t="s">
        <v>3495</v>
      </c>
      <c r="P1457" s="355" t="s">
        <v>3495</v>
      </c>
      <c r="Q1457" s="355" t="s">
        <v>3496</v>
      </c>
      <c r="R1457" s="355" t="s">
        <v>3496</v>
      </c>
      <c r="S1457" s="355" t="s">
        <v>3496</v>
      </c>
      <c r="T1457" s="266">
        <v>0</v>
      </c>
      <c r="U1457" s="266" t="s">
        <v>3497</v>
      </c>
    </row>
    <row r="1458" spans="1:21" x14ac:dyDescent="0.25">
      <c r="A1458" s="49">
        <v>55600</v>
      </c>
      <c r="B1458" s="49" t="s">
        <v>1469</v>
      </c>
      <c r="C1458" s="49">
        <v>0</v>
      </c>
      <c r="D1458" s="49">
        <v>0</v>
      </c>
      <c r="E1458" s="354" t="s">
        <v>3494</v>
      </c>
      <c r="F1458" s="354" t="s">
        <v>3498</v>
      </c>
      <c r="G1458" s="355" t="s">
        <v>3499</v>
      </c>
      <c r="H1458" s="355" t="s">
        <v>3495</v>
      </c>
      <c r="I1458" s="355" t="s">
        <v>3495</v>
      </c>
      <c r="J1458" s="355" t="s">
        <v>3495</v>
      </c>
      <c r="K1458" s="355" t="s">
        <v>3495</v>
      </c>
      <c r="L1458" s="355" t="s">
        <v>3495</v>
      </c>
      <c r="M1458" s="355" t="s">
        <v>3495</v>
      </c>
      <c r="N1458" s="355" t="s">
        <v>3495</v>
      </c>
      <c r="O1458" s="355" t="s">
        <v>3495</v>
      </c>
      <c r="P1458" s="355" t="s">
        <v>3495</v>
      </c>
      <c r="Q1458" s="355" t="s">
        <v>3496</v>
      </c>
      <c r="R1458" s="355" t="s">
        <v>3496</v>
      </c>
      <c r="S1458" s="355" t="s">
        <v>3496</v>
      </c>
      <c r="T1458" s="266">
        <v>0</v>
      </c>
      <c r="U1458" s="266" t="s">
        <v>3497</v>
      </c>
    </row>
    <row r="1459" spans="1:21" x14ac:dyDescent="0.25">
      <c r="A1459" s="49">
        <v>55602</v>
      </c>
      <c r="B1459" s="49" t="s">
        <v>1470</v>
      </c>
      <c r="C1459" s="49">
        <v>0</v>
      </c>
      <c r="D1459" s="49">
        <v>0</v>
      </c>
      <c r="E1459" s="354" t="s">
        <v>3494</v>
      </c>
      <c r="F1459" s="354" t="s">
        <v>3498</v>
      </c>
      <c r="G1459" s="355" t="s">
        <v>3499</v>
      </c>
      <c r="H1459" s="355" t="s">
        <v>3495</v>
      </c>
      <c r="I1459" s="355" t="s">
        <v>3495</v>
      </c>
      <c r="J1459" s="355" t="s">
        <v>3495</v>
      </c>
      <c r="K1459" s="355" t="s">
        <v>3495</v>
      </c>
      <c r="L1459" s="355" t="s">
        <v>3495</v>
      </c>
      <c r="M1459" s="355" t="s">
        <v>3495</v>
      </c>
      <c r="N1459" s="355" t="s">
        <v>3495</v>
      </c>
      <c r="O1459" s="355" t="s">
        <v>3495</v>
      </c>
      <c r="P1459" s="355" t="s">
        <v>3495</v>
      </c>
      <c r="Q1459" s="355" t="s">
        <v>3496</v>
      </c>
      <c r="R1459" s="355" t="s">
        <v>3496</v>
      </c>
      <c r="S1459" s="355" t="s">
        <v>3496</v>
      </c>
      <c r="T1459" s="266">
        <v>0</v>
      </c>
      <c r="U1459" s="266" t="s">
        <v>3497</v>
      </c>
    </row>
    <row r="1460" spans="1:21" x14ac:dyDescent="0.25">
      <c r="A1460" s="49">
        <v>55603</v>
      </c>
      <c r="B1460" s="49" t="s">
        <v>1471</v>
      </c>
      <c r="C1460" s="49">
        <v>0</v>
      </c>
      <c r="D1460" s="49">
        <v>0</v>
      </c>
      <c r="E1460" s="354" t="s">
        <v>3494</v>
      </c>
      <c r="F1460" s="354" t="s">
        <v>3498</v>
      </c>
      <c r="G1460" s="355" t="s">
        <v>3499</v>
      </c>
      <c r="H1460" s="355" t="s">
        <v>3495</v>
      </c>
      <c r="I1460" s="355" t="s">
        <v>3495</v>
      </c>
      <c r="J1460" s="355" t="s">
        <v>3495</v>
      </c>
      <c r="K1460" s="355" t="s">
        <v>3495</v>
      </c>
      <c r="L1460" s="355" t="s">
        <v>3495</v>
      </c>
      <c r="M1460" s="355" t="s">
        <v>3495</v>
      </c>
      <c r="N1460" s="355" t="s">
        <v>3495</v>
      </c>
      <c r="O1460" s="355" t="s">
        <v>3495</v>
      </c>
      <c r="P1460" s="355" t="s">
        <v>3495</v>
      </c>
      <c r="Q1460" s="355" t="s">
        <v>3496</v>
      </c>
      <c r="R1460" s="355" t="s">
        <v>3496</v>
      </c>
      <c r="S1460" s="355" t="s">
        <v>3496</v>
      </c>
      <c r="T1460" s="266">
        <v>0</v>
      </c>
      <c r="U1460" s="266" t="s">
        <v>3497</v>
      </c>
    </row>
    <row r="1461" spans="1:21" x14ac:dyDescent="0.25">
      <c r="A1461" s="49">
        <v>55608</v>
      </c>
      <c r="B1461" s="49" t="s">
        <v>1472</v>
      </c>
      <c r="C1461" s="49">
        <v>0</v>
      </c>
      <c r="D1461" s="49">
        <v>0</v>
      </c>
      <c r="E1461" s="354" t="s">
        <v>3494</v>
      </c>
      <c r="F1461" s="354" t="s">
        <v>3498</v>
      </c>
      <c r="G1461" s="355" t="s">
        <v>3499</v>
      </c>
      <c r="H1461" s="355" t="s">
        <v>3495</v>
      </c>
      <c r="I1461" s="355" t="s">
        <v>3495</v>
      </c>
      <c r="J1461" s="355" t="s">
        <v>3495</v>
      </c>
      <c r="K1461" s="355" t="s">
        <v>3495</v>
      </c>
      <c r="L1461" s="355" t="s">
        <v>3495</v>
      </c>
      <c r="M1461" s="355" t="s">
        <v>3495</v>
      </c>
      <c r="N1461" s="355" t="s">
        <v>3495</v>
      </c>
      <c r="O1461" s="355" t="s">
        <v>3495</v>
      </c>
      <c r="P1461" s="355" t="s">
        <v>3495</v>
      </c>
      <c r="Q1461" s="355" t="s">
        <v>3496</v>
      </c>
      <c r="R1461" s="355" t="s">
        <v>3496</v>
      </c>
      <c r="S1461" s="355" t="s">
        <v>3496</v>
      </c>
      <c r="T1461" s="266">
        <v>0</v>
      </c>
      <c r="U1461" s="266" t="s">
        <v>3497</v>
      </c>
    </row>
    <row r="1462" spans="1:21" x14ac:dyDescent="0.25">
      <c r="A1462" s="49">
        <v>55609</v>
      </c>
      <c r="B1462" s="49" t="s">
        <v>1473</v>
      </c>
      <c r="C1462" s="49">
        <v>0</v>
      </c>
      <c r="D1462" s="49">
        <v>0</v>
      </c>
      <c r="E1462" s="354" t="s">
        <v>3494</v>
      </c>
      <c r="F1462" s="354" t="s">
        <v>3498</v>
      </c>
      <c r="G1462" s="355" t="s">
        <v>3499</v>
      </c>
      <c r="H1462" s="355" t="s">
        <v>3495</v>
      </c>
      <c r="I1462" s="355" t="s">
        <v>3495</v>
      </c>
      <c r="J1462" s="355" t="s">
        <v>3495</v>
      </c>
      <c r="K1462" s="355" t="s">
        <v>3495</v>
      </c>
      <c r="L1462" s="355" t="s">
        <v>3495</v>
      </c>
      <c r="M1462" s="355" t="s">
        <v>3495</v>
      </c>
      <c r="N1462" s="355" t="s">
        <v>3495</v>
      </c>
      <c r="O1462" s="355" t="s">
        <v>3495</v>
      </c>
      <c r="P1462" s="355" t="s">
        <v>3495</v>
      </c>
      <c r="Q1462" s="355" t="s">
        <v>3496</v>
      </c>
      <c r="R1462" s="355" t="s">
        <v>3496</v>
      </c>
      <c r="S1462" s="355" t="s">
        <v>3496</v>
      </c>
      <c r="T1462" s="266">
        <v>0</v>
      </c>
      <c r="U1462" s="266" t="s">
        <v>3497</v>
      </c>
    </row>
    <row r="1463" spans="1:21" x14ac:dyDescent="0.25">
      <c r="A1463" s="49">
        <v>55612</v>
      </c>
      <c r="B1463" s="49" t="s">
        <v>1474</v>
      </c>
      <c r="C1463" s="49">
        <v>0</v>
      </c>
      <c r="D1463" s="49">
        <v>0</v>
      </c>
      <c r="E1463" s="354" t="s">
        <v>3494</v>
      </c>
      <c r="F1463" s="354" t="s">
        <v>3498</v>
      </c>
      <c r="G1463" s="355" t="s">
        <v>3499</v>
      </c>
      <c r="H1463" s="355" t="s">
        <v>3495</v>
      </c>
      <c r="I1463" s="355" t="s">
        <v>3495</v>
      </c>
      <c r="J1463" s="355" t="s">
        <v>3495</v>
      </c>
      <c r="K1463" s="355" t="s">
        <v>3495</v>
      </c>
      <c r="L1463" s="355" t="s">
        <v>3495</v>
      </c>
      <c r="M1463" s="355" t="s">
        <v>3495</v>
      </c>
      <c r="N1463" s="355" t="s">
        <v>3495</v>
      </c>
      <c r="O1463" s="355" t="s">
        <v>3495</v>
      </c>
      <c r="P1463" s="355" t="s">
        <v>3495</v>
      </c>
      <c r="Q1463" s="355" t="s">
        <v>3496</v>
      </c>
      <c r="R1463" s="355" t="s">
        <v>3496</v>
      </c>
      <c r="S1463" s="355" t="s">
        <v>3496</v>
      </c>
      <c r="T1463" s="266">
        <v>0</v>
      </c>
      <c r="U1463" s="266" t="s">
        <v>3497</v>
      </c>
    </row>
    <row r="1464" spans="1:21" x14ac:dyDescent="0.25">
      <c r="A1464" s="49">
        <v>55613</v>
      </c>
      <c r="B1464" s="49" t="s">
        <v>1475</v>
      </c>
      <c r="C1464" s="49">
        <v>0</v>
      </c>
      <c r="D1464" s="49">
        <v>0</v>
      </c>
      <c r="E1464" s="354" t="s">
        <v>3494</v>
      </c>
      <c r="F1464" s="354" t="s">
        <v>3498</v>
      </c>
      <c r="G1464" s="355" t="s">
        <v>3499</v>
      </c>
      <c r="H1464" s="355" t="s">
        <v>3495</v>
      </c>
      <c r="I1464" s="355" t="s">
        <v>3495</v>
      </c>
      <c r="J1464" s="355" t="s">
        <v>3495</v>
      </c>
      <c r="K1464" s="355" t="s">
        <v>3495</v>
      </c>
      <c r="L1464" s="355" t="s">
        <v>3495</v>
      </c>
      <c r="M1464" s="355" t="s">
        <v>3495</v>
      </c>
      <c r="N1464" s="355" t="s">
        <v>3495</v>
      </c>
      <c r="O1464" s="355" t="s">
        <v>3495</v>
      </c>
      <c r="P1464" s="355" t="s">
        <v>3495</v>
      </c>
      <c r="Q1464" s="355" t="s">
        <v>3496</v>
      </c>
      <c r="R1464" s="355" t="s">
        <v>3496</v>
      </c>
      <c r="S1464" s="355" t="s">
        <v>3496</v>
      </c>
      <c r="T1464" s="266">
        <v>0</v>
      </c>
      <c r="U1464" s="266" t="s">
        <v>3497</v>
      </c>
    </row>
    <row r="1465" spans="1:21" x14ac:dyDescent="0.25">
      <c r="A1465" s="49">
        <v>55617</v>
      </c>
      <c r="B1465" s="49" t="s">
        <v>1476</v>
      </c>
      <c r="C1465" s="49">
        <v>0</v>
      </c>
      <c r="D1465" s="49">
        <v>0</v>
      </c>
      <c r="E1465" s="354" t="s">
        <v>3494</v>
      </c>
      <c r="F1465" s="354" t="s">
        <v>3498</v>
      </c>
      <c r="G1465" s="355" t="s">
        <v>3499</v>
      </c>
      <c r="H1465" s="355" t="s">
        <v>3495</v>
      </c>
      <c r="I1465" s="355" t="s">
        <v>3495</v>
      </c>
      <c r="J1465" s="355" t="s">
        <v>3495</v>
      </c>
      <c r="K1465" s="355" t="s">
        <v>3495</v>
      </c>
      <c r="L1465" s="355" t="s">
        <v>3495</v>
      </c>
      <c r="M1465" s="355" t="s">
        <v>3495</v>
      </c>
      <c r="N1465" s="355" t="s">
        <v>3495</v>
      </c>
      <c r="O1465" s="355" t="s">
        <v>3495</v>
      </c>
      <c r="P1465" s="355" t="s">
        <v>3495</v>
      </c>
      <c r="Q1465" s="355" t="s">
        <v>3496</v>
      </c>
      <c r="R1465" s="355" t="s">
        <v>3496</v>
      </c>
      <c r="S1465" s="355" t="s">
        <v>3496</v>
      </c>
      <c r="T1465" s="266">
        <v>0</v>
      </c>
      <c r="U1465" s="266" t="s">
        <v>3497</v>
      </c>
    </row>
    <row r="1466" spans="1:21" x14ac:dyDescent="0.25">
      <c r="A1466" s="49">
        <v>55660</v>
      </c>
      <c r="B1466" s="49" t="s">
        <v>1477</v>
      </c>
      <c r="C1466" s="49">
        <v>0</v>
      </c>
      <c r="D1466" s="49">
        <v>0</v>
      </c>
      <c r="E1466" s="354" t="s">
        <v>3494</v>
      </c>
      <c r="F1466" s="354" t="s">
        <v>3498</v>
      </c>
      <c r="G1466" s="355" t="s">
        <v>3499</v>
      </c>
      <c r="H1466" s="355" t="s">
        <v>3495</v>
      </c>
      <c r="I1466" s="355" t="s">
        <v>3495</v>
      </c>
      <c r="J1466" s="355" t="s">
        <v>3495</v>
      </c>
      <c r="K1466" s="355" t="s">
        <v>3495</v>
      </c>
      <c r="L1466" s="355" t="s">
        <v>3495</v>
      </c>
      <c r="M1466" s="355" t="s">
        <v>3495</v>
      </c>
      <c r="N1466" s="355" t="s">
        <v>3495</v>
      </c>
      <c r="O1466" s="355" t="s">
        <v>3495</v>
      </c>
      <c r="P1466" s="355" t="s">
        <v>3495</v>
      </c>
      <c r="Q1466" s="355" t="s">
        <v>3496</v>
      </c>
      <c r="R1466" s="355" t="s">
        <v>3496</v>
      </c>
      <c r="S1466" s="355" t="s">
        <v>3496</v>
      </c>
      <c r="T1466" s="266">
        <v>0</v>
      </c>
      <c r="U1466" s="266" t="s">
        <v>3497</v>
      </c>
    </row>
    <row r="1467" spans="1:21" x14ac:dyDescent="0.25">
      <c r="A1467" s="49">
        <v>55741</v>
      </c>
      <c r="B1467" s="49" t="s">
        <v>1478</v>
      </c>
      <c r="C1467" s="49">
        <v>0</v>
      </c>
      <c r="D1467" s="49">
        <v>0</v>
      </c>
      <c r="E1467" s="354" t="s">
        <v>3494</v>
      </c>
      <c r="F1467" s="354" t="s">
        <v>3498</v>
      </c>
      <c r="G1467" s="355" t="s">
        <v>3499</v>
      </c>
      <c r="H1467" s="355" t="s">
        <v>3495</v>
      </c>
      <c r="I1467" s="355" t="s">
        <v>3495</v>
      </c>
      <c r="J1467" s="355" t="s">
        <v>3495</v>
      </c>
      <c r="K1467" s="355" t="s">
        <v>3495</v>
      </c>
      <c r="L1467" s="355" t="s">
        <v>3495</v>
      </c>
      <c r="M1467" s="355" t="s">
        <v>3495</v>
      </c>
      <c r="N1467" s="355" t="s">
        <v>3495</v>
      </c>
      <c r="O1467" s="355" t="s">
        <v>3495</v>
      </c>
      <c r="P1467" s="355" t="s">
        <v>3495</v>
      </c>
      <c r="Q1467" s="355" t="s">
        <v>3496</v>
      </c>
      <c r="R1467" s="355" t="s">
        <v>3496</v>
      </c>
      <c r="S1467" s="355" t="s">
        <v>3496</v>
      </c>
      <c r="T1467" s="266">
        <v>0</v>
      </c>
      <c r="U1467" s="266" t="s">
        <v>3497</v>
      </c>
    </row>
    <row r="1468" spans="1:21" x14ac:dyDescent="0.25">
      <c r="A1468" s="49">
        <v>56003</v>
      </c>
      <c r="B1468" s="49" t="s">
        <v>1479</v>
      </c>
      <c r="C1468" s="49">
        <v>0</v>
      </c>
      <c r="D1468" s="49">
        <v>0</v>
      </c>
      <c r="E1468" s="354" t="s">
        <v>3494</v>
      </c>
      <c r="F1468" s="354" t="s">
        <v>3498</v>
      </c>
      <c r="G1468" s="355" t="s">
        <v>3499</v>
      </c>
      <c r="H1468" s="355" t="s">
        <v>3495</v>
      </c>
      <c r="I1468" s="355" t="s">
        <v>3495</v>
      </c>
      <c r="J1468" s="355" t="s">
        <v>3495</v>
      </c>
      <c r="K1468" s="355" t="s">
        <v>3495</v>
      </c>
      <c r="L1468" s="355" t="s">
        <v>3495</v>
      </c>
      <c r="M1468" s="355" t="s">
        <v>3495</v>
      </c>
      <c r="N1468" s="355" t="s">
        <v>3495</v>
      </c>
      <c r="O1468" s="355" t="s">
        <v>3495</v>
      </c>
      <c r="P1468" s="355" t="s">
        <v>3495</v>
      </c>
      <c r="Q1468" s="355" t="s">
        <v>3496</v>
      </c>
      <c r="R1468" s="355" t="s">
        <v>3496</v>
      </c>
      <c r="S1468" s="355" t="s">
        <v>3496</v>
      </c>
      <c r="T1468" s="266">
        <v>0</v>
      </c>
      <c r="U1468" s="266" t="s">
        <v>3497</v>
      </c>
    </row>
    <row r="1469" spans="1:21" x14ac:dyDescent="0.25">
      <c r="A1469" s="49">
        <v>56003001</v>
      </c>
      <c r="B1469" s="49" t="s">
        <v>1479</v>
      </c>
      <c r="C1469" s="49">
        <v>0</v>
      </c>
      <c r="D1469" s="49">
        <v>0</v>
      </c>
      <c r="E1469" s="354" t="s">
        <v>3494</v>
      </c>
      <c r="F1469" s="354" t="s">
        <v>3498</v>
      </c>
      <c r="G1469" s="355" t="s">
        <v>3499</v>
      </c>
      <c r="H1469" s="355" t="s">
        <v>3495</v>
      </c>
      <c r="I1469" s="355" t="s">
        <v>3495</v>
      </c>
      <c r="J1469" s="355" t="s">
        <v>3495</v>
      </c>
      <c r="K1469" s="355" t="s">
        <v>3495</v>
      </c>
      <c r="L1469" s="355" t="s">
        <v>3495</v>
      </c>
      <c r="M1469" s="355" t="s">
        <v>3495</v>
      </c>
      <c r="N1469" s="355" t="s">
        <v>3495</v>
      </c>
      <c r="O1469" s="355" t="s">
        <v>3495</v>
      </c>
      <c r="P1469" s="355" t="s">
        <v>3495</v>
      </c>
      <c r="Q1469" s="355" t="s">
        <v>3496</v>
      </c>
      <c r="R1469" s="355" t="s">
        <v>3496</v>
      </c>
      <c r="S1469" s="355" t="s">
        <v>3496</v>
      </c>
      <c r="T1469" s="266">
        <v>0</v>
      </c>
      <c r="U1469" s="266" t="s">
        <v>3497</v>
      </c>
    </row>
    <row r="1470" spans="1:21" x14ac:dyDescent="0.25">
      <c r="A1470" s="49">
        <v>56004001</v>
      </c>
      <c r="B1470" s="49" t="s">
        <v>1480</v>
      </c>
      <c r="C1470" s="49">
        <v>0</v>
      </c>
      <c r="D1470" s="49">
        <v>0</v>
      </c>
      <c r="E1470" s="354" t="s">
        <v>3494</v>
      </c>
      <c r="F1470" s="354" t="s">
        <v>3498</v>
      </c>
      <c r="G1470" s="355" t="s">
        <v>3499</v>
      </c>
      <c r="H1470" s="355" t="s">
        <v>3495</v>
      </c>
      <c r="I1470" s="355" t="s">
        <v>3495</v>
      </c>
      <c r="J1470" s="355" t="s">
        <v>3495</v>
      </c>
      <c r="K1470" s="355" t="s">
        <v>3495</v>
      </c>
      <c r="L1470" s="355" t="s">
        <v>3495</v>
      </c>
      <c r="M1470" s="355" t="s">
        <v>3495</v>
      </c>
      <c r="N1470" s="355" t="s">
        <v>3495</v>
      </c>
      <c r="O1470" s="355" t="s">
        <v>3495</v>
      </c>
      <c r="P1470" s="355" t="s">
        <v>3495</v>
      </c>
      <c r="Q1470" s="355" t="s">
        <v>3496</v>
      </c>
      <c r="R1470" s="355" t="s">
        <v>3496</v>
      </c>
      <c r="S1470" s="355" t="s">
        <v>3496</v>
      </c>
      <c r="T1470" s="266">
        <v>0</v>
      </c>
      <c r="U1470" s="266" t="s">
        <v>3497</v>
      </c>
    </row>
    <row r="1471" spans="1:21" x14ac:dyDescent="0.25">
      <c r="A1471" s="49">
        <v>56018</v>
      </c>
      <c r="B1471" s="49" t="s">
        <v>1481</v>
      </c>
      <c r="C1471" s="49">
        <v>0</v>
      </c>
      <c r="D1471" s="49">
        <v>0</v>
      </c>
      <c r="E1471" s="354" t="s">
        <v>3494</v>
      </c>
      <c r="F1471" s="354" t="s">
        <v>3498</v>
      </c>
      <c r="G1471" s="355" t="s">
        <v>3499</v>
      </c>
      <c r="H1471" s="355" t="s">
        <v>3495</v>
      </c>
      <c r="I1471" s="355" t="s">
        <v>3495</v>
      </c>
      <c r="J1471" s="355" t="s">
        <v>3495</v>
      </c>
      <c r="K1471" s="355" t="s">
        <v>3495</v>
      </c>
      <c r="L1471" s="355" t="s">
        <v>3495</v>
      </c>
      <c r="M1471" s="355" t="s">
        <v>3495</v>
      </c>
      <c r="N1471" s="355" t="s">
        <v>3495</v>
      </c>
      <c r="O1471" s="355" t="s">
        <v>3495</v>
      </c>
      <c r="P1471" s="355" t="s">
        <v>3495</v>
      </c>
      <c r="Q1471" s="355" t="s">
        <v>3496</v>
      </c>
      <c r="R1471" s="355" t="s">
        <v>3496</v>
      </c>
      <c r="S1471" s="355" t="s">
        <v>3496</v>
      </c>
      <c r="T1471" s="266">
        <v>0</v>
      </c>
      <c r="U1471" s="266" t="s">
        <v>3497</v>
      </c>
    </row>
    <row r="1472" spans="1:21" x14ac:dyDescent="0.25">
      <c r="A1472" s="49">
        <v>56018001</v>
      </c>
      <c r="B1472" s="49" t="s">
        <v>1482</v>
      </c>
      <c r="C1472" s="49">
        <v>0</v>
      </c>
      <c r="D1472" s="49">
        <v>0</v>
      </c>
      <c r="E1472" s="354" t="s">
        <v>3494</v>
      </c>
      <c r="F1472" s="354" t="s">
        <v>3498</v>
      </c>
      <c r="G1472" s="355" t="s">
        <v>3499</v>
      </c>
      <c r="H1472" s="355" t="s">
        <v>3495</v>
      </c>
      <c r="I1472" s="355" t="s">
        <v>3495</v>
      </c>
      <c r="J1472" s="355" t="s">
        <v>3495</v>
      </c>
      <c r="K1472" s="355" t="s">
        <v>3495</v>
      </c>
      <c r="L1472" s="355" t="s">
        <v>3495</v>
      </c>
      <c r="M1472" s="355" t="s">
        <v>3495</v>
      </c>
      <c r="N1472" s="355" t="s">
        <v>3495</v>
      </c>
      <c r="O1472" s="355" t="s">
        <v>3495</v>
      </c>
      <c r="P1472" s="355" t="s">
        <v>3495</v>
      </c>
      <c r="Q1472" s="355" t="s">
        <v>3496</v>
      </c>
      <c r="R1472" s="355" t="s">
        <v>3496</v>
      </c>
      <c r="S1472" s="355" t="s">
        <v>3496</v>
      </c>
      <c r="T1472" s="266">
        <v>0</v>
      </c>
      <c r="U1472" s="266" t="s">
        <v>3497</v>
      </c>
    </row>
    <row r="1473" spans="1:21" x14ac:dyDescent="0.25">
      <c r="A1473" s="49">
        <v>56021</v>
      </c>
      <c r="B1473" s="49" t="s">
        <v>1483</v>
      </c>
      <c r="C1473" s="49">
        <v>0</v>
      </c>
      <c r="D1473" s="49">
        <v>0</v>
      </c>
      <c r="E1473" s="354" t="s">
        <v>3494</v>
      </c>
      <c r="F1473" s="354" t="s">
        <v>3498</v>
      </c>
      <c r="G1473" s="355" t="s">
        <v>3499</v>
      </c>
      <c r="H1473" s="355" t="s">
        <v>3495</v>
      </c>
      <c r="I1473" s="355" t="s">
        <v>3495</v>
      </c>
      <c r="J1473" s="355" t="s">
        <v>3495</v>
      </c>
      <c r="K1473" s="355" t="s">
        <v>3495</v>
      </c>
      <c r="L1473" s="355" t="s">
        <v>3495</v>
      </c>
      <c r="M1473" s="355" t="s">
        <v>3495</v>
      </c>
      <c r="N1473" s="355" t="s">
        <v>3495</v>
      </c>
      <c r="O1473" s="355" t="s">
        <v>3495</v>
      </c>
      <c r="P1473" s="355" t="s">
        <v>3495</v>
      </c>
      <c r="Q1473" s="355" t="s">
        <v>3496</v>
      </c>
      <c r="R1473" s="355" t="s">
        <v>3496</v>
      </c>
      <c r="S1473" s="355" t="s">
        <v>3496</v>
      </c>
      <c r="T1473" s="266">
        <v>0</v>
      </c>
      <c r="U1473" s="266" t="s">
        <v>3497</v>
      </c>
    </row>
    <row r="1474" spans="1:21" x14ac:dyDescent="0.25">
      <c r="A1474" s="49">
        <v>56021001</v>
      </c>
      <c r="B1474" s="49" t="s">
        <v>1484</v>
      </c>
      <c r="C1474" s="49">
        <v>0</v>
      </c>
      <c r="D1474" s="49">
        <v>0</v>
      </c>
      <c r="E1474" s="354" t="s">
        <v>3494</v>
      </c>
      <c r="F1474" s="354" t="s">
        <v>3498</v>
      </c>
      <c r="G1474" s="355" t="s">
        <v>3499</v>
      </c>
      <c r="H1474" s="355" t="s">
        <v>3495</v>
      </c>
      <c r="I1474" s="355" t="s">
        <v>3495</v>
      </c>
      <c r="J1474" s="355" t="s">
        <v>3495</v>
      </c>
      <c r="K1474" s="355" t="s">
        <v>3495</v>
      </c>
      <c r="L1474" s="355" t="s">
        <v>3495</v>
      </c>
      <c r="M1474" s="355" t="s">
        <v>3495</v>
      </c>
      <c r="N1474" s="355" t="s">
        <v>3495</v>
      </c>
      <c r="O1474" s="355" t="s">
        <v>3495</v>
      </c>
      <c r="P1474" s="355" t="s">
        <v>3495</v>
      </c>
      <c r="Q1474" s="355" t="s">
        <v>3496</v>
      </c>
      <c r="R1474" s="355" t="s">
        <v>3496</v>
      </c>
      <c r="S1474" s="355" t="s">
        <v>3496</v>
      </c>
      <c r="T1474" s="266">
        <v>0</v>
      </c>
      <c r="U1474" s="266" t="s">
        <v>3497</v>
      </c>
    </row>
    <row r="1475" spans="1:21" x14ac:dyDescent="0.25">
      <c r="A1475" s="49">
        <v>56021002</v>
      </c>
      <c r="B1475" s="49" t="s">
        <v>1485</v>
      </c>
      <c r="C1475" s="49">
        <v>0</v>
      </c>
      <c r="D1475" s="49">
        <v>0</v>
      </c>
      <c r="E1475" s="354" t="s">
        <v>3494</v>
      </c>
      <c r="F1475" s="354" t="s">
        <v>3498</v>
      </c>
      <c r="G1475" s="355" t="s">
        <v>3499</v>
      </c>
      <c r="H1475" s="355" t="s">
        <v>3495</v>
      </c>
      <c r="I1475" s="355" t="s">
        <v>3495</v>
      </c>
      <c r="J1475" s="355" t="s">
        <v>3495</v>
      </c>
      <c r="K1475" s="355" t="s">
        <v>3495</v>
      </c>
      <c r="L1475" s="355" t="s">
        <v>3495</v>
      </c>
      <c r="M1475" s="355" t="s">
        <v>3495</v>
      </c>
      <c r="N1475" s="355" t="s">
        <v>3495</v>
      </c>
      <c r="O1475" s="355" t="s">
        <v>3495</v>
      </c>
      <c r="P1475" s="355" t="s">
        <v>3495</v>
      </c>
      <c r="Q1475" s="355" t="s">
        <v>3496</v>
      </c>
      <c r="R1475" s="355" t="s">
        <v>3496</v>
      </c>
      <c r="S1475" s="355" t="s">
        <v>3496</v>
      </c>
      <c r="T1475" s="266">
        <v>0</v>
      </c>
      <c r="U1475" s="266" t="s">
        <v>3497</v>
      </c>
    </row>
    <row r="1476" spans="1:21" x14ac:dyDescent="0.25">
      <c r="A1476" s="49">
        <v>56023</v>
      </c>
      <c r="B1476" s="49" t="s">
        <v>1486</v>
      </c>
      <c r="C1476" s="49">
        <v>0</v>
      </c>
      <c r="D1476" s="49">
        <v>0</v>
      </c>
      <c r="E1476" s="354" t="s">
        <v>3494</v>
      </c>
      <c r="F1476" s="354" t="s">
        <v>3498</v>
      </c>
      <c r="G1476" s="355" t="s">
        <v>3499</v>
      </c>
      <c r="H1476" s="355" t="s">
        <v>3495</v>
      </c>
      <c r="I1476" s="355" t="s">
        <v>3495</v>
      </c>
      <c r="J1476" s="355" t="s">
        <v>3495</v>
      </c>
      <c r="K1476" s="355" t="s">
        <v>3495</v>
      </c>
      <c r="L1476" s="355" t="s">
        <v>3495</v>
      </c>
      <c r="M1476" s="355" t="s">
        <v>3495</v>
      </c>
      <c r="N1476" s="355" t="s">
        <v>3495</v>
      </c>
      <c r="O1476" s="355" t="s">
        <v>3495</v>
      </c>
      <c r="P1476" s="355" t="s">
        <v>3495</v>
      </c>
      <c r="Q1476" s="355" t="s">
        <v>3496</v>
      </c>
      <c r="R1476" s="355" t="s">
        <v>3496</v>
      </c>
      <c r="S1476" s="355" t="s">
        <v>3496</v>
      </c>
      <c r="T1476" s="266">
        <v>0</v>
      </c>
      <c r="U1476" s="266" t="s">
        <v>3497</v>
      </c>
    </row>
    <row r="1477" spans="1:21" x14ac:dyDescent="0.25">
      <c r="A1477" s="49">
        <v>56024</v>
      </c>
      <c r="B1477" s="49" t="s">
        <v>1487</v>
      </c>
      <c r="C1477" s="49">
        <v>0</v>
      </c>
      <c r="D1477" s="49">
        <v>0</v>
      </c>
      <c r="E1477" s="354" t="s">
        <v>3494</v>
      </c>
      <c r="F1477" s="354" t="s">
        <v>3498</v>
      </c>
      <c r="G1477" s="355" t="s">
        <v>3499</v>
      </c>
      <c r="H1477" s="355" t="s">
        <v>3495</v>
      </c>
      <c r="I1477" s="355" t="s">
        <v>3495</v>
      </c>
      <c r="J1477" s="355" t="s">
        <v>3495</v>
      </c>
      <c r="K1477" s="355" t="s">
        <v>3495</v>
      </c>
      <c r="L1477" s="355" t="s">
        <v>3495</v>
      </c>
      <c r="M1477" s="355" t="s">
        <v>3495</v>
      </c>
      <c r="N1477" s="355" t="s">
        <v>3495</v>
      </c>
      <c r="O1477" s="355" t="s">
        <v>3495</v>
      </c>
      <c r="P1477" s="355" t="s">
        <v>3495</v>
      </c>
      <c r="Q1477" s="355" t="s">
        <v>3496</v>
      </c>
      <c r="R1477" s="355" t="s">
        <v>3496</v>
      </c>
      <c r="S1477" s="355" t="s">
        <v>3496</v>
      </c>
      <c r="T1477" s="266">
        <v>0</v>
      </c>
      <c r="U1477" s="266" t="s">
        <v>3497</v>
      </c>
    </row>
    <row r="1478" spans="1:21" x14ac:dyDescent="0.25">
      <c r="A1478" s="49">
        <v>56028</v>
      </c>
      <c r="B1478" s="49" t="s">
        <v>1488</v>
      </c>
      <c r="C1478" s="49">
        <v>0</v>
      </c>
      <c r="D1478" s="49">
        <v>0</v>
      </c>
      <c r="E1478" s="354" t="s">
        <v>3494</v>
      </c>
      <c r="F1478" s="354" t="s">
        <v>3498</v>
      </c>
      <c r="G1478" s="355" t="s">
        <v>3499</v>
      </c>
      <c r="H1478" s="355" t="s">
        <v>3495</v>
      </c>
      <c r="I1478" s="355" t="s">
        <v>3495</v>
      </c>
      <c r="J1478" s="355" t="s">
        <v>3495</v>
      </c>
      <c r="K1478" s="355" t="s">
        <v>3495</v>
      </c>
      <c r="L1478" s="355" t="s">
        <v>3495</v>
      </c>
      <c r="M1478" s="355" t="s">
        <v>3495</v>
      </c>
      <c r="N1478" s="355" t="s">
        <v>3495</v>
      </c>
      <c r="O1478" s="355" t="s">
        <v>3495</v>
      </c>
      <c r="P1478" s="355" t="s">
        <v>3495</v>
      </c>
      <c r="Q1478" s="355" t="s">
        <v>3496</v>
      </c>
      <c r="R1478" s="355" t="s">
        <v>3496</v>
      </c>
      <c r="S1478" s="355" t="s">
        <v>3496</v>
      </c>
      <c r="T1478" s="266">
        <v>0</v>
      </c>
      <c r="U1478" s="266" t="s">
        <v>3497</v>
      </c>
    </row>
    <row r="1479" spans="1:21" x14ac:dyDescent="0.25">
      <c r="A1479" s="49">
        <v>56031</v>
      </c>
      <c r="B1479" s="49" t="s">
        <v>1489</v>
      </c>
      <c r="C1479" s="49">
        <v>0</v>
      </c>
      <c r="D1479" s="49">
        <v>0</v>
      </c>
      <c r="E1479" s="354" t="s">
        <v>3494</v>
      </c>
      <c r="F1479" s="354" t="s">
        <v>3498</v>
      </c>
      <c r="G1479" s="355" t="s">
        <v>3499</v>
      </c>
      <c r="H1479" s="355" t="s">
        <v>3495</v>
      </c>
      <c r="I1479" s="355" t="s">
        <v>3495</v>
      </c>
      <c r="J1479" s="355" t="s">
        <v>3495</v>
      </c>
      <c r="K1479" s="355" t="s">
        <v>3495</v>
      </c>
      <c r="L1479" s="355" t="s">
        <v>3495</v>
      </c>
      <c r="M1479" s="355" t="s">
        <v>3495</v>
      </c>
      <c r="N1479" s="355" t="s">
        <v>3495</v>
      </c>
      <c r="O1479" s="355" t="s">
        <v>3495</v>
      </c>
      <c r="P1479" s="355" t="s">
        <v>3495</v>
      </c>
      <c r="Q1479" s="355" t="s">
        <v>3496</v>
      </c>
      <c r="R1479" s="355" t="s">
        <v>3496</v>
      </c>
      <c r="S1479" s="355" t="s">
        <v>3496</v>
      </c>
      <c r="T1479" s="266">
        <v>0</v>
      </c>
      <c r="U1479" s="266" t="s">
        <v>3497</v>
      </c>
    </row>
    <row r="1480" spans="1:21" x14ac:dyDescent="0.25">
      <c r="A1480" s="49">
        <v>56032</v>
      </c>
      <c r="B1480" s="49" t="s">
        <v>1490</v>
      </c>
      <c r="C1480" s="49">
        <v>0</v>
      </c>
      <c r="D1480" s="49">
        <v>0</v>
      </c>
      <c r="E1480" s="354" t="s">
        <v>3494</v>
      </c>
      <c r="F1480" s="354" t="s">
        <v>3498</v>
      </c>
      <c r="G1480" s="355" t="s">
        <v>3499</v>
      </c>
      <c r="H1480" s="355" t="s">
        <v>3495</v>
      </c>
      <c r="I1480" s="355" t="s">
        <v>3495</v>
      </c>
      <c r="J1480" s="355" t="s">
        <v>3495</v>
      </c>
      <c r="K1480" s="355" t="s">
        <v>3495</v>
      </c>
      <c r="L1480" s="355" t="s">
        <v>3495</v>
      </c>
      <c r="M1480" s="355" t="s">
        <v>3495</v>
      </c>
      <c r="N1480" s="355" t="s">
        <v>3495</v>
      </c>
      <c r="O1480" s="355" t="s">
        <v>3495</v>
      </c>
      <c r="P1480" s="355" t="s">
        <v>3495</v>
      </c>
      <c r="Q1480" s="355" t="s">
        <v>3496</v>
      </c>
      <c r="R1480" s="355" t="s">
        <v>3496</v>
      </c>
      <c r="S1480" s="355" t="s">
        <v>3496</v>
      </c>
      <c r="T1480" s="266">
        <v>0</v>
      </c>
      <c r="U1480" s="266" t="s">
        <v>3497</v>
      </c>
    </row>
    <row r="1481" spans="1:21" x14ac:dyDescent="0.25">
      <c r="A1481" s="49">
        <v>56032001</v>
      </c>
      <c r="B1481" s="49" t="s">
        <v>1491</v>
      </c>
      <c r="C1481" s="49">
        <v>0</v>
      </c>
      <c r="D1481" s="49">
        <v>0</v>
      </c>
      <c r="E1481" s="354" t="s">
        <v>3494</v>
      </c>
      <c r="F1481" s="354" t="s">
        <v>3498</v>
      </c>
      <c r="G1481" s="355" t="s">
        <v>3499</v>
      </c>
      <c r="H1481" s="355" t="s">
        <v>3495</v>
      </c>
      <c r="I1481" s="355" t="s">
        <v>3495</v>
      </c>
      <c r="J1481" s="355" t="s">
        <v>3495</v>
      </c>
      <c r="K1481" s="355" t="s">
        <v>3495</v>
      </c>
      <c r="L1481" s="355" t="s">
        <v>3495</v>
      </c>
      <c r="M1481" s="355" t="s">
        <v>3495</v>
      </c>
      <c r="N1481" s="355" t="s">
        <v>3495</v>
      </c>
      <c r="O1481" s="355" t="s">
        <v>3495</v>
      </c>
      <c r="P1481" s="355" t="s">
        <v>3495</v>
      </c>
      <c r="Q1481" s="355" t="s">
        <v>3496</v>
      </c>
      <c r="R1481" s="355" t="s">
        <v>3496</v>
      </c>
      <c r="S1481" s="355" t="s">
        <v>3496</v>
      </c>
      <c r="T1481" s="266">
        <v>0</v>
      </c>
      <c r="U1481" s="266" t="s">
        <v>3497</v>
      </c>
    </row>
    <row r="1482" spans="1:21" x14ac:dyDescent="0.25">
      <c r="A1482" s="49">
        <v>56033</v>
      </c>
      <c r="B1482" s="49" t="s">
        <v>1492</v>
      </c>
      <c r="C1482" s="49">
        <v>0</v>
      </c>
      <c r="D1482" s="49">
        <v>0</v>
      </c>
      <c r="E1482" s="354" t="s">
        <v>3494</v>
      </c>
      <c r="F1482" s="354" t="s">
        <v>3498</v>
      </c>
      <c r="G1482" s="355" t="s">
        <v>3499</v>
      </c>
      <c r="H1482" s="355" t="s">
        <v>3495</v>
      </c>
      <c r="I1482" s="355" t="s">
        <v>3495</v>
      </c>
      <c r="J1482" s="355" t="s">
        <v>3495</v>
      </c>
      <c r="K1482" s="355" t="s">
        <v>3495</v>
      </c>
      <c r="L1482" s="355" t="s">
        <v>3495</v>
      </c>
      <c r="M1482" s="355" t="s">
        <v>3495</v>
      </c>
      <c r="N1482" s="355" t="s">
        <v>3495</v>
      </c>
      <c r="O1482" s="355" t="s">
        <v>3495</v>
      </c>
      <c r="P1482" s="355" t="s">
        <v>3495</v>
      </c>
      <c r="Q1482" s="355" t="s">
        <v>3496</v>
      </c>
      <c r="R1482" s="355" t="s">
        <v>3496</v>
      </c>
      <c r="S1482" s="355" t="s">
        <v>3496</v>
      </c>
      <c r="T1482" s="266">
        <v>0</v>
      </c>
      <c r="U1482" s="266" t="s">
        <v>3497</v>
      </c>
    </row>
    <row r="1483" spans="1:21" x14ac:dyDescent="0.25">
      <c r="A1483" s="49">
        <v>56034</v>
      </c>
      <c r="B1483" s="49" t="s">
        <v>1493</v>
      </c>
      <c r="C1483" s="49">
        <v>0</v>
      </c>
      <c r="D1483" s="49">
        <v>0</v>
      </c>
      <c r="E1483" s="354" t="s">
        <v>3494</v>
      </c>
      <c r="F1483" s="354" t="s">
        <v>3498</v>
      </c>
      <c r="G1483" s="355" t="s">
        <v>3499</v>
      </c>
      <c r="H1483" s="355" t="s">
        <v>3495</v>
      </c>
      <c r="I1483" s="355" t="s">
        <v>3495</v>
      </c>
      <c r="J1483" s="355" t="s">
        <v>3495</v>
      </c>
      <c r="K1483" s="355" t="s">
        <v>3495</v>
      </c>
      <c r="L1483" s="355" t="s">
        <v>3495</v>
      </c>
      <c r="M1483" s="355" t="s">
        <v>3495</v>
      </c>
      <c r="N1483" s="355" t="s">
        <v>3495</v>
      </c>
      <c r="O1483" s="355" t="s">
        <v>3495</v>
      </c>
      <c r="P1483" s="355" t="s">
        <v>3495</v>
      </c>
      <c r="Q1483" s="355" t="s">
        <v>3496</v>
      </c>
      <c r="R1483" s="355" t="s">
        <v>3496</v>
      </c>
      <c r="S1483" s="355" t="s">
        <v>3496</v>
      </c>
      <c r="T1483" s="266">
        <v>0</v>
      </c>
      <c r="U1483" s="266" t="s">
        <v>3497</v>
      </c>
    </row>
    <row r="1484" spans="1:21" x14ac:dyDescent="0.25">
      <c r="A1484" s="49">
        <v>56043</v>
      </c>
      <c r="B1484" s="49" t="s">
        <v>1494</v>
      </c>
      <c r="C1484" s="49">
        <v>0</v>
      </c>
      <c r="D1484" s="49">
        <v>0</v>
      </c>
      <c r="E1484" s="354" t="s">
        <v>3494</v>
      </c>
      <c r="F1484" s="354" t="s">
        <v>3498</v>
      </c>
      <c r="G1484" s="355" t="s">
        <v>3499</v>
      </c>
      <c r="H1484" s="355" t="s">
        <v>3495</v>
      </c>
      <c r="I1484" s="355" t="s">
        <v>3495</v>
      </c>
      <c r="J1484" s="355" t="s">
        <v>3495</v>
      </c>
      <c r="K1484" s="355" t="s">
        <v>3495</v>
      </c>
      <c r="L1484" s="355" t="s">
        <v>3495</v>
      </c>
      <c r="M1484" s="355" t="s">
        <v>3495</v>
      </c>
      <c r="N1484" s="355" t="s">
        <v>3495</v>
      </c>
      <c r="O1484" s="355" t="s">
        <v>3495</v>
      </c>
      <c r="P1484" s="355" t="s">
        <v>3495</v>
      </c>
      <c r="Q1484" s="355" t="s">
        <v>3496</v>
      </c>
      <c r="R1484" s="355" t="s">
        <v>3496</v>
      </c>
      <c r="S1484" s="355" t="s">
        <v>3496</v>
      </c>
      <c r="T1484" s="266">
        <v>0</v>
      </c>
      <c r="U1484" s="266" t="s">
        <v>3497</v>
      </c>
    </row>
    <row r="1485" spans="1:21" x14ac:dyDescent="0.25">
      <c r="A1485" s="49">
        <v>56062</v>
      </c>
      <c r="B1485" s="49" t="s">
        <v>1495</v>
      </c>
      <c r="C1485" s="49">
        <v>0</v>
      </c>
      <c r="D1485" s="49">
        <v>0</v>
      </c>
      <c r="E1485" s="354" t="s">
        <v>3494</v>
      </c>
      <c r="F1485" s="354" t="s">
        <v>3498</v>
      </c>
      <c r="G1485" s="355" t="s">
        <v>3499</v>
      </c>
      <c r="H1485" s="355" t="s">
        <v>3495</v>
      </c>
      <c r="I1485" s="355" t="s">
        <v>3495</v>
      </c>
      <c r="J1485" s="355" t="s">
        <v>3495</v>
      </c>
      <c r="K1485" s="355" t="s">
        <v>3495</v>
      </c>
      <c r="L1485" s="355" t="s">
        <v>3495</v>
      </c>
      <c r="M1485" s="355" t="s">
        <v>3495</v>
      </c>
      <c r="N1485" s="355" t="s">
        <v>3495</v>
      </c>
      <c r="O1485" s="355" t="s">
        <v>3495</v>
      </c>
      <c r="P1485" s="355" t="s">
        <v>3495</v>
      </c>
      <c r="Q1485" s="355" t="s">
        <v>3496</v>
      </c>
      <c r="R1485" s="355" t="s">
        <v>3496</v>
      </c>
      <c r="S1485" s="355" t="s">
        <v>3496</v>
      </c>
      <c r="T1485" s="266">
        <v>0</v>
      </c>
      <c r="U1485" s="266" t="s">
        <v>3497</v>
      </c>
    </row>
    <row r="1486" spans="1:21" x14ac:dyDescent="0.25">
      <c r="A1486" s="49">
        <v>56063</v>
      </c>
      <c r="B1486" s="49" t="s">
        <v>1496</v>
      </c>
      <c r="C1486" s="49">
        <v>0</v>
      </c>
      <c r="D1486" s="49">
        <v>0</v>
      </c>
      <c r="E1486" s="354" t="s">
        <v>3494</v>
      </c>
      <c r="F1486" s="354" t="s">
        <v>3498</v>
      </c>
      <c r="G1486" s="355" t="s">
        <v>3499</v>
      </c>
      <c r="H1486" s="355" t="s">
        <v>3495</v>
      </c>
      <c r="I1486" s="355" t="s">
        <v>3495</v>
      </c>
      <c r="J1486" s="355" t="s">
        <v>3495</v>
      </c>
      <c r="K1486" s="355" t="s">
        <v>3495</v>
      </c>
      <c r="L1486" s="355" t="s">
        <v>3495</v>
      </c>
      <c r="M1486" s="355" t="s">
        <v>3495</v>
      </c>
      <c r="N1486" s="355" t="s">
        <v>3495</v>
      </c>
      <c r="O1486" s="355" t="s">
        <v>3495</v>
      </c>
      <c r="P1486" s="355" t="s">
        <v>3495</v>
      </c>
      <c r="Q1486" s="355" t="s">
        <v>3496</v>
      </c>
      <c r="R1486" s="355" t="s">
        <v>3496</v>
      </c>
      <c r="S1486" s="355" t="s">
        <v>3496</v>
      </c>
      <c r="T1486" s="266">
        <v>0</v>
      </c>
      <c r="U1486" s="266" t="s">
        <v>3497</v>
      </c>
    </row>
    <row r="1487" spans="1:21" x14ac:dyDescent="0.25">
      <c r="A1487" s="49">
        <v>56086</v>
      </c>
      <c r="B1487" s="49" t="s">
        <v>1497</v>
      </c>
      <c r="C1487" s="49">
        <v>0</v>
      </c>
      <c r="D1487" s="49">
        <v>0</v>
      </c>
      <c r="E1487" s="354" t="s">
        <v>3494</v>
      </c>
      <c r="F1487" s="354" t="s">
        <v>3498</v>
      </c>
      <c r="G1487" s="355" t="s">
        <v>3499</v>
      </c>
      <c r="H1487" s="355" t="s">
        <v>3495</v>
      </c>
      <c r="I1487" s="355" t="s">
        <v>3495</v>
      </c>
      <c r="J1487" s="355" t="s">
        <v>3495</v>
      </c>
      <c r="K1487" s="355" t="s">
        <v>3495</v>
      </c>
      <c r="L1487" s="355" t="s">
        <v>3495</v>
      </c>
      <c r="M1487" s="355" t="s">
        <v>3495</v>
      </c>
      <c r="N1487" s="355" t="s">
        <v>3495</v>
      </c>
      <c r="O1487" s="355" t="s">
        <v>3495</v>
      </c>
      <c r="P1487" s="355" t="s">
        <v>3495</v>
      </c>
      <c r="Q1487" s="355" t="s">
        <v>3496</v>
      </c>
      <c r="R1487" s="355" t="s">
        <v>3496</v>
      </c>
      <c r="S1487" s="355" t="s">
        <v>3496</v>
      </c>
      <c r="T1487" s="266">
        <v>0</v>
      </c>
      <c r="U1487" s="266" t="s">
        <v>3497</v>
      </c>
    </row>
    <row r="1488" spans="1:21" x14ac:dyDescent="0.25">
      <c r="A1488" s="49">
        <v>56087</v>
      </c>
      <c r="B1488" s="49" t="s">
        <v>1498</v>
      </c>
      <c r="C1488" s="49">
        <v>0</v>
      </c>
      <c r="D1488" s="49">
        <v>0</v>
      </c>
      <c r="E1488" s="354" t="s">
        <v>3494</v>
      </c>
      <c r="F1488" s="354" t="s">
        <v>3498</v>
      </c>
      <c r="G1488" s="355" t="s">
        <v>3499</v>
      </c>
      <c r="H1488" s="355" t="s">
        <v>3495</v>
      </c>
      <c r="I1488" s="355" t="s">
        <v>3495</v>
      </c>
      <c r="J1488" s="355" t="s">
        <v>3495</v>
      </c>
      <c r="K1488" s="355" t="s">
        <v>3495</v>
      </c>
      <c r="L1488" s="355" t="s">
        <v>3495</v>
      </c>
      <c r="M1488" s="355" t="s">
        <v>3495</v>
      </c>
      <c r="N1488" s="355" t="s">
        <v>3495</v>
      </c>
      <c r="O1488" s="355" t="s">
        <v>3495</v>
      </c>
      <c r="P1488" s="355" t="s">
        <v>3495</v>
      </c>
      <c r="Q1488" s="355" t="s">
        <v>3496</v>
      </c>
      <c r="R1488" s="355" t="s">
        <v>3496</v>
      </c>
      <c r="S1488" s="355" t="s">
        <v>3496</v>
      </c>
      <c r="T1488" s="266">
        <v>0</v>
      </c>
      <c r="U1488" s="266" t="s">
        <v>3497</v>
      </c>
    </row>
    <row r="1489" spans="1:27" x14ac:dyDescent="0.25">
      <c r="A1489" s="49">
        <v>56087001</v>
      </c>
      <c r="B1489" s="49" t="s">
        <v>1499</v>
      </c>
      <c r="C1489" s="49">
        <v>0</v>
      </c>
      <c r="D1489" s="49">
        <v>0</v>
      </c>
      <c r="E1489" s="354" t="s">
        <v>3494</v>
      </c>
      <c r="F1489" s="354" t="s">
        <v>3498</v>
      </c>
      <c r="G1489" s="355" t="s">
        <v>3499</v>
      </c>
      <c r="H1489" s="355" t="s">
        <v>3495</v>
      </c>
      <c r="I1489" s="355" t="s">
        <v>3495</v>
      </c>
      <c r="J1489" s="355" t="s">
        <v>3495</v>
      </c>
      <c r="K1489" s="355" t="s">
        <v>3495</v>
      </c>
      <c r="L1489" s="355" t="s">
        <v>3495</v>
      </c>
      <c r="M1489" s="355" t="s">
        <v>3495</v>
      </c>
      <c r="N1489" s="355" t="s">
        <v>3495</v>
      </c>
      <c r="O1489" s="355" t="s">
        <v>3495</v>
      </c>
      <c r="P1489" s="355" t="s">
        <v>3495</v>
      </c>
      <c r="Q1489" s="355" t="s">
        <v>3496</v>
      </c>
      <c r="R1489" s="355" t="s">
        <v>3496</v>
      </c>
      <c r="S1489" s="355" t="s">
        <v>3496</v>
      </c>
      <c r="T1489" s="266">
        <v>0</v>
      </c>
      <c r="U1489" s="266" t="s">
        <v>3497</v>
      </c>
    </row>
    <row r="1490" spans="1:27" x14ac:dyDescent="0.25">
      <c r="A1490" s="49">
        <v>56089</v>
      </c>
      <c r="B1490" s="49" t="s">
        <v>1500</v>
      </c>
      <c r="C1490" s="49">
        <v>0</v>
      </c>
      <c r="D1490" s="49">
        <v>0</v>
      </c>
      <c r="E1490" s="354" t="s">
        <v>3494</v>
      </c>
      <c r="F1490" s="354" t="s">
        <v>3498</v>
      </c>
      <c r="G1490" s="355" t="s">
        <v>3499</v>
      </c>
      <c r="H1490" s="355" t="s">
        <v>3495</v>
      </c>
      <c r="I1490" s="355" t="s">
        <v>3495</v>
      </c>
      <c r="J1490" s="355" t="s">
        <v>3495</v>
      </c>
      <c r="K1490" s="355" t="s">
        <v>3495</v>
      </c>
      <c r="L1490" s="355" t="s">
        <v>3495</v>
      </c>
      <c r="M1490" s="355" t="s">
        <v>3495</v>
      </c>
      <c r="N1490" s="355" t="s">
        <v>3495</v>
      </c>
      <c r="O1490" s="355" t="s">
        <v>3495</v>
      </c>
      <c r="P1490" s="355" t="s">
        <v>3495</v>
      </c>
      <c r="Q1490" s="355" t="s">
        <v>3496</v>
      </c>
      <c r="R1490" s="355" t="s">
        <v>3496</v>
      </c>
      <c r="S1490" s="355" t="s">
        <v>3496</v>
      </c>
      <c r="T1490" s="266">
        <v>0</v>
      </c>
      <c r="U1490" s="266" t="s">
        <v>3497</v>
      </c>
    </row>
    <row r="1491" spans="1:27" x14ac:dyDescent="0.25">
      <c r="A1491" s="49">
        <v>56097</v>
      </c>
      <c r="B1491" s="49" t="s">
        <v>1501</v>
      </c>
      <c r="C1491" s="49">
        <v>0</v>
      </c>
      <c r="D1491" s="49">
        <v>0</v>
      </c>
      <c r="E1491" s="354" t="s">
        <v>3494</v>
      </c>
      <c r="F1491" s="354" t="s">
        <v>3498</v>
      </c>
      <c r="G1491" s="355" t="s">
        <v>3499</v>
      </c>
      <c r="H1491" s="355" t="s">
        <v>3495</v>
      </c>
      <c r="I1491" s="355" t="s">
        <v>3495</v>
      </c>
      <c r="J1491" s="355" t="s">
        <v>3495</v>
      </c>
      <c r="K1491" s="355" t="s">
        <v>3495</v>
      </c>
      <c r="L1491" s="355" t="s">
        <v>3495</v>
      </c>
      <c r="M1491" s="355" t="s">
        <v>3495</v>
      </c>
      <c r="N1491" s="355" t="s">
        <v>3495</v>
      </c>
      <c r="O1491" s="355" t="s">
        <v>3495</v>
      </c>
      <c r="P1491" s="355" t="s">
        <v>3495</v>
      </c>
      <c r="Q1491" s="355" t="s">
        <v>3496</v>
      </c>
      <c r="R1491" s="355" t="s">
        <v>3496</v>
      </c>
      <c r="S1491" s="355" t="s">
        <v>3496</v>
      </c>
      <c r="T1491" s="266">
        <v>0</v>
      </c>
      <c r="U1491" s="266" t="s">
        <v>3497</v>
      </c>
    </row>
    <row r="1492" spans="1:27" x14ac:dyDescent="0.25">
      <c r="A1492" s="49">
        <v>56154</v>
      </c>
      <c r="B1492" s="49" t="s">
        <v>1502</v>
      </c>
      <c r="C1492" s="49">
        <v>0</v>
      </c>
      <c r="D1492" s="49">
        <v>0</v>
      </c>
      <c r="E1492" s="354" t="s">
        <v>3494</v>
      </c>
      <c r="F1492" s="354" t="s">
        <v>3498</v>
      </c>
      <c r="G1492" s="355" t="s">
        <v>3499</v>
      </c>
      <c r="H1492" s="355" t="s">
        <v>3495</v>
      </c>
      <c r="I1492" s="355" t="s">
        <v>3495</v>
      </c>
      <c r="J1492" s="355" t="s">
        <v>3495</v>
      </c>
      <c r="K1492" s="355" t="s">
        <v>3495</v>
      </c>
      <c r="L1492" s="355" t="s">
        <v>3495</v>
      </c>
      <c r="M1492" s="355" t="s">
        <v>3495</v>
      </c>
      <c r="N1492" s="355" t="s">
        <v>3495</v>
      </c>
      <c r="O1492" s="355" t="s">
        <v>3495</v>
      </c>
      <c r="P1492" s="355" t="s">
        <v>3495</v>
      </c>
      <c r="Q1492" s="355" t="s">
        <v>3496</v>
      </c>
      <c r="R1492" s="355" t="s">
        <v>3496</v>
      </c>
      <c r="S1492" s="355" t="s">
        <v>3496</v>
      </c>
      <c r="T1492" s="266">
        <v>0</v>
      </c>
      <c r="U1492" s="266" t="s">
        <v>3497</v>
      </c>
    </row>
    <row r="1493" spans="1:27" x14ac:dyDescent="0.25">
      <c r="A1493" s="49">
        <v>56155</v>
      </c>
      <c r="B1493" s="49" t="s">
        <v>1503</v>
      </c>
      <c r="C1493" s="49">
        <v>0</v>
      </c>
      <c r="D1493" s="49">
        <v>0</v>
      </c>
      <c r="E1493" s="354" t="s">
        <v>3494</v>
      </c>
      <c r="F1493" s="354" t="s">
        <v>3498</v>
      </c>
      <c r="G1493" s="355" t="s">
        <v>3499</v>
      </c>
      <c r="H1493" s="355" t="s">
        <v>3495</v>
      </c>
      <c r="I1493" s="355" t="s">
        <v>3495</v>
      </c>
      <c r="J1493" s="355" t="s">
        <v>3495</v>
      </c>
      <c r="K1493" s="355" t="s">
        <v>3495</v>
      </c>
      <c r="L1493" s="355" t="s">
        <v>3495</v>
      </c>
      <c r="M1493" s="355" t="s">
        <v>3495</v>
      </c>
      <c r="N1493" s="355" t="s">
        <v>3495</v>
      </c>
      <c r="O1493" s="355" t="s">
        <v>3495</v>
      </c>
      <c r="P1493" s="355" t="s">
        <v>3495</v>
      </c>
      <c r="Q1493" s="355" t="s">
        <v>3496</v>
      </c>
      <c r="R1493" s="355" t="s">
        <v>3496</v>
      </c>
      <c r="S1493" s="355" t="s">
        <v>3496</v>
      </c>
      <c r="T1493" s="266">
        <v>0</v>
      </c>
      <c r="U1493" s="266" t="s">
        <v>3497</v>
      </c>
    </row>
    <row r="1494" spans="1:27" x14ac:dyDescent="0.25">
      <c r="A1494" s="49">
        <v>56186</v>
      </c>
      <c r="B1494" s="49" t="s">
        <v>1504</v>
      </c>
      <c r="C1494" s="49">
        <v>0</v>
      </c>
      <c r="D1494" s="49">
        <v>0</v>
      </c>
      <c r="E1494" s="354" t="s">
        <v>3494</v>
      </c>
      <c r="F1494" s="354" t="s">
        <v>3498</v>
      </c>
      <c r="G1494" s="355" t="s">
        <v>3499</v>
      </c>
      <c r="H1494" s="355" t="s">
        <v>3495</v>
      </c>
      <c r="I1494" s="355" t="s">
        <v>3495</v>
      </c>
      <c r="J1494" s="355" t="s">
        <v>3495</v>
      </c>
      <c r="K1494" s="355" t="s">
        <v>3495</v>
      </c>
      <c r="L1494" s="355" t="s">
        <v>3495</v>
      </c>
      <c r="M1494" s="355" t="s">
        <v>3495</v>
      </c>
      <c r="N1494" s="355" t="s">
        <v>3495</v>
      </c>
      <c r="O1494" s="355" t="s">
        <v>3495</v>
      </c>
      <c r="P1494" s="355" t="s">
        <v>3495</v>
      </c>
      <c r="Q1494" s="355" t="s">
        <v>3496</v>
      </c>
      <c r="R1494" s="355" t="s">
        <v>3496</v>
      </c>
      <c r="S1494" s="355" t="s">
        <v>3496</v>
      </c>
      <c r="T1494" s="266">
        <v>0</v>
      </c>
      <c r="U1494" s="266" t="s">
        <v>3497</v>
      </c>
    </row>
    <row r="1495" spans="1:27" x14ac:dyDescent="0.25">
      <c r="A1495" s="49">
        <v>56188</v>
      </c>
      <c r="B1495" s="49" t="s">
        <v>1505</v>
      </c>
      <c r="C1495" s="49">
        <v>0</v>
      </c>
      <c r="D1495" s="49">
        <v>0</v>
      </c>
      <c r="E1495" s="354" t="s">
        <v>3494</v>
      </c>
      <c r="F1495" s="354" t="s">
        <v>3498</v>
      </c>
      <c r="G1495" s="355" t="s">
        <v>3499</v>
      </c>
      <c r="H1495" s="355" t="s">
        <v>3495</v>
      </c>
      <c r="I1495" s="355" t="s">
        <v>3495</v>
      </c>
      <c r="J1495" s="355" t="s">
        <v>3495</v>
      </c>
      <c r="K1495" s="355" t="s">
        <v>3495</v>
      </c>
      <c r="L1495" s="355" t="s">
        <v>3495</v>
      </c>
      <c r="M1495" s="355" t="s">
        <v>3495</v>
      </c>
      <c r="N1495" s="355" t="s">
        <v>3495</v>
      </c>
      <c r="O1495" s="355" t="s">
        <v>3495</v>
      </c>
      <c r="P1495" s="355" t="s">
        <v>3495</v>
      </c>
      <c r="Q1495" s="355" t="s">
        <v>3496</v>
      </c>
      <c r="R1495" s="355" t="s">
        <v>3496</v>
      </c>
      <c r="S1495" s="355" t="s">
        <v>3496</v>
      </c>
      <c r="T1495" s="266">
        <v>0</v>
      </c>
      <c r="U1495" s="266" t="s">
        <v>3497</v>
      </c>
      <c r="Z1495" s="555" t="s">
        <v>7842</v>
      </c>
      <c r="AA1495" t="s">
        <v>7155</v>
      </c>
    </row>
    <row r="1496" spans="1:27" x14ac:dyDescent="0.25">
      <c r="A1496" s="49">
        <v>56210</v>
      </c>
      <c r="B1496" s="49" t="s">
        <v>1506</v>
      </c>
      <c r="C1496" s="49">
        <v>0</v>
      </c>
      <c r="D1496" s="49">
        <v>0</v>
      </c>
      <c r="E1496" s="354" t="s">
        <v>3494</v>
      </c>
      <c r="F1496" s="354" t="s">
        <v>3498</v>
      </c>
      <c r="G1496" s="355" t="s">
        <v>3499</v>
      </c>
      <c r="H1496" s="355" t="s">
        <v>3495</v>
      </c>
      <c r="I1496" s="355" t="s">
        <v>3495</v>
      </c>
      <c r="J1496" s="355" t="s">
        <v>3495</v>
      </c>
      <c r="K1496" s="355" t="s">
        <v>3495</v>
      </c>
      <c r="L1496" s="355" t="s">
        <v>3495</v>
      </c>
      <c r="M1496" s="355" t="s">
        <v>3495</v>
      </c>
      <c r="N1496" s="355" t="s">
        <v>3495</v>
      </c>
      <c r="O1496" s="355" t="s">
        <v>3495</v>
      </c>
      <c r="P1496" s="355" t="s">
        <v>3495</v>
      </c>
      <c r="Q1496" s="355" t="s">
        <v>3496</v>
      </c>
      <c r="R1496" s="355" t="s">
        <v>3496</v>
      </c>
      <c r="S1496" s="355" t="s">
        <v>3496</v>
      </c>
      <c r="T1496" s="266">
        <v>0</v>
      </c>
      <c r="U1496" s="266" t="s">
        <v>3497</v>
      </c>
      <c r="Z1496" s="555" t="s">
        <v>7839</v>
      </c>
      <c r="AA1496" s="786" t="s">
        <v>7155</v>
      </c>
    </row>
    <row r="1497" spans="1:27" x14ac:dyDescent="0.25">
      <c r="A1497" s="49">
        <v>56238</v>
      </c>
      <c r="B1497" s="49" t="s">
        <v>1507</v>
      </c>
      <c r="C1497" s="49">
        <v>0</v>
      </c>
      <c r="D1497" s="49">
        <v>0</v>
      </c>
      <c r="E1497" s="354" t="s">
        <v>3494</v>
      </c>
      <c r="F1497" s="354" t="s">
        <v>3498</v>
      </c>
      <c r="G1497" s="355" t="s">
        <v>3499</v>
      </c>
      <c r="H1497" s="355" t="s">
        <v>3495</v>
      </c>
      <c r="I1497" s="355" t="s">
        <v>3495</v>
      </c>
      <c r="J1497" s="355" t="s">
        <v>3495</v>
      </c>
      <c r="K1497" s="355" t="s">
        <v>3495</v>
      </c>
      <c r="L1497" s="355" t="s">
        <v>3495</v>
      </c>
      <c r="M1497" s="355" t="s">
        <v>3495</v>
      </c>
      <c r="N1497" s="355" t="s">
        <v>3495</v>
      </c>
      <c r="O1497" s="355" t="s">
        <v>3495</v>
      </c>
      <c r="P1497" s="355" t="s">
        <v>3495</v>
      </c>
      <c r="Q1497" s="355" t="s">
        <v>3496</v>
      </c>
      <c r="R1497" s="355" t="s">
        <v>3496</v>
      </c>
      <c r="S1497" s="355" t="s">
        <v>3496</v>
      </c>
      <c r="T1497" s="266">
        <v>0</v>
      </c>
      <c r="U1497" s="266" t="s">
        <v>3497</v>
      </c>
    </row>
    <row r="1498" spans="1:27" x14ac:dyDescent="0.25">
      <c r="A1498" s="49">
        <v>56239</v>
      </c>
      <c r="B1498" s="49" t="s">
        <v>1508</v>
      </c>
      <c r="C1498" s="49">
        <v>0</v>
      </c>
      <c r="D1498" s="49">
        <v>0</v>
      </c>
      <c r="E1498" s="354" t="s">
        <v>3494</v>
      </c>
      <c r="F1498" s="354" t="s">
        <v>3498</v>
      </c>
      <c r="G1498" s="355" t="s">
        <v>3499</v>
      </c>
      <c r="H1498" s="355" t="s">
        <v>3495</v>
      </c>
      <c r="I1498" s="355" t="s">
        <v>3495</v>
      </c>
      <c r="J1498" s="355" t="s">
        <v>3495</v>
      </c>
      <c r="K1498" s="355" t="s">
        <v>3495</v>
      </c>
      <c r="L1498" s="355" t="s">
        <v>3495</v>
      </c>
      <c r="M1498" s="355" t="s">
        <v>3495</v>
      </c>
      <c r="N1498" s="355" t="s">
        <v>3495</v>
      </c>
      <c r="O1498" s="355" t="s">
        <v>3495</v>
      </c>
      <c r="P1498" s="355" t="s">
        <v>3495</v>
      </c>
      <c r="Q1498" s="355" t="s">
        <v>3496</v>
      </c>
      <c r="R1498" s="355" t="s">
        <v>3496</v>
      </c>
      <c r="S1498" s="355" t="s">
        <v>3496</v>
      </c>
      <c r="T1498" s="266">
        <v>0</v>
      </c>
      <c r="U1498" s="266" t="s">
        <v>3497</v>
      </c>
    </row>
    <row r="1499" spans="1:27" x14ac:dyDescent="0.25">
      <c r="A1499" s="49">
        <v>56241</v>
      </c>
      <c r="B1499" s="49" t="s">
        <v>1509</v>
      </c>
      <c r="C1499" s="49">
        <v>0</v>
      </c>
      <c r="D1499" s="49">
        <v>0</v>
      </c>
      <c r="E1499" s="354" t="s">
        <v>3494</v>
      </c>
      <c r="F1499" s="354" t="s">
        <v>3498</v>
      </c>
      <c r="G1499" s="355" t="s">
        <v>3499</v>
      </c>
      <c r="H1499" s="355" t="s">
        <v>3495</v>
      </c>
      <c r="I1499" s="355" t="s">
        <v>3495</v>
      </c>
      <c r="J1499" s="355" t="s">
        <v>3495</v>
      </c>
      <c r="K1499" s="355" t="s">
        <v>3495</v>
      </c>
      <c r="L1499" s="355" t="s">
        <v>3495</v>
      </c>
      <c r="M1499" s="355" t="s">
        <v>3495</v>
      </c>
      <c r="N1499" s="355" t="s">
        <v>3495</v>
      </c>
      <c r="O1499" s="355" t="s">
        <v>3495</v>
      </c>
      <c r="P1499" s="355" t="s">
        <v>3495</v>
      </c>
      <c r="Q1499" s="355" t="s">
        <v>3496</v>
      </c>
      <c r="R1499" s="355" t="s">
        <v>3496</v>
      </c>
      <c r="S1499" s="355" t="s">
        <v>3496</v>
      </c>
      <c r="T1499" s="266">
        <v>0</v>
      </c>
      <c r="U1499" s="266" t="s">
        <v>3497</v>
      </c>
    </row>
    <row r="1500" spans="1:27" x14ac:dyDescent="0.25">
      <c r="A1500" s="49">
        <v>56244</v>
      </c>
      <c r="B1500" s="49" t="s">
        <v>1510</v>
      </c>
      <c r="C1500" s="49">
        <v>0</v>
      </c>
      <c r="D1500" s="49">
        <v>0</v>
      </c>
      <c r="E1500" s="354" t="s">
        <v>3494</v>
      </c>
      <c r="F1500" s="354" t="s">
        <v>3498</v>
      </c>
      <c r="G1500" s="355" t="s">
        <v>3499</v>
      </c>
      <c r="H1500" s="355" t="s">
        <v>3495</v>
      </c>
      <c r="I1500" s="355" t="s">
        <v>3495</v>
      </c>
      <c r="J1500" s="355" t="s">
        <v>3495</v>
      </c>
      <c r="K1500" s="355" t="s">
        <v>3495</v>
      </c>
      <c r="L1500" s="355" t="s">
        <v>3495</v>
      </c>
      <c r="M1500" s="355" t="s">
        <v>3495</v>
      </c>
      <c r="N1500" s="355" t="s">
        <v>3495</v>
      </c>
      <c r="O1500" s="355" t="s">
        <v>3495</v>
      </c>
      <c r="P1500" s="355" t="s">
        <v>3495</v>
      </c>
      <c r="Q1500" s="355" t="s">
        <v>3496</v>
      </c>
      <c r="R1500" s="355" t="s">
        <v>3496</v>
      </c>
      <c r="S1500" s="355" t="s">
        <v>3496</v>
      </c>
      <c r="T1500" s="266">
        <v>0</v>
      </c>
      <c r="U1500" s="266" t="s">
        <v>3497</v>
      </c>
    </row>
    <row r="1501" spans="1:27" x14ac:dyDescent="0.25">
      <c r="A1501" s="49">
        <v>56332</v>
      </c>
      <c r="B1501" s="49" t="s">
        <v>1511</v>
      </c>
      <c r="C1501" s="49">
        <v>0</v>
      </c>
      <c r="D1501" s="49">
        <v>0</v>
      </c>
      <c r="E1501" s="354" t="s">
        <v>3494</v>
      </c>
      <c r="F1501" s="354" t="s">
        <v>3498</v>
      </c>
      <c r="G1501" s="355" t="s">
        <v>3499</v>
      </c>
      <c r="H1501" s="355" t="s">
        <v>3495</v>
      </c>
      <c r="I1501" s="355" t="s">
        <v>3495</v>
      </c>
      <c r="J1501" s="355" t="s">
        <v>3495</v>
      </c>
      <c r="K1501" s="355" t="s">
        <v>3495</v>
      </c>
      <c r="L1501" s="355" t="s">
        <v>3495</v>
      </c>
      <c r="M1501" s="355" t="s">
        <v>3495</v>
      </c>
      <c r="N1501" s="355" t="s">
        <v>3495</v>
      </c>
      <c r="O1501" s="355" t="s">
        <v>3495</v>
      </c>
      <c r="P1501" s="355" t="s">
        <v>3495</v>
      </c>
      <c r="Q1501" s="355" t="s">
        <v>3496</v>
      </c>
      <c r="R1501" s="355" t="s">
        <v>3496</v>
      </c>
      <c r="S1501" s="355" t="s">
        <v>3496</v>
      </c>
      <c r="T1501" s="266">
        <v>0</v>
      </c>
      <c r="U1501" s="266" t="s">
        <v>3497</v>
      </c>
    </row>
    <row r="1502" spans="1:27" x14ac:dyDescent="0.25">
      <c r="A1502" s="49">
        <v>56375</v>
      </c>
      <c r="B1502" s="49" t="s">
        <v>1512</v>
      </c>
      <c r="C1502" s="49">
        <v>0</v>
      </c>
      <c r="D1502" s="49">
        <v>0</v>
      </c>
      <c r="E1502" s="354" t="s">
        <v>3494</v>
      </c>
      <c r="F1502" s="354" t="s">
        <v>3498</v>
      </c>
      <c r="G1502" s="355" t="s">
        <v>3499</v>
      </c>
      <c r="H1502" s="355" t="s">
        <v>3495</v>
      </c>
      <c r="I1502" s="355" t="s">
        <v>3495</v>
      </c>
      <c r="J1502" s="355" t="s">
        <v>3495</v>
      </c>
      <c r="K1502" s="355" t="s">
        <v>3495</v>
      </c>
      <c r="L1502" s="355" t="s">
        <v>3495</v>
      </c>
      <c r="M1502" s="355" t="s">
        <v>3495</v>
      </c>
      <c r="N1502" s="355" t="s">
        <v>3495</v>
      </c>
      <c r="O1502" s="355" t="s">
        <v>3495</v>
      </c>
      <c r="P1502" s="355" t="s">
        <v>3495</v>
      </c>
      <c r="Q1502" s="355" t="s">
        <v>3496</v>
      </c>
      <c r="R1502" s="355" t="s">
        <v>3496</v>
      </c>
      <c r="S1502" s="355" t="s">
        <v>3496</v>
      </c>
      <c r="T1502" s="266">
        <v>0</v>
      </c>
      <c r="U1502" s="266" t="s">
        <v>3497</v>
      </c>
      <c r="Z1502" s="555" t="s">
        <v>7826</v>
      </c>
      <c r="AA1502" s="786" t="s">
        <v>7155</v>
      </c>
    </row>
    <row r="1503" spans="1:27" x14ac:dyDescent="0.25">
      <c r="A1503" s="49">
        <v>56380</v>
      </c>
      <c r="B1503" s="49" t="s">
        <v>1513</v>
      </c>
      <c r="C1503" s="49">
        <v>0</v>
      </c>
      <c r="D1503" s="49">
        <v>0</v>
      </c>
      <c r="E1503" s="354" t="s">
        <v>3494</v>
      </c>
      <c r="F1503" s="354" t="s">
        <v>3498</v>
      </c>
      <c r="G1503" s="355" t="s">
        <v>3499</v>
      </c>
      <c r="H1503" s="355" t="s">
        <v>3495</v>
      </c>
      <c r="I1503" s="355" t="s">
        <v>3495</v>
      </c>
      <c r="J1503" s="355" t="s">
        <v>3495</v>
      </c>
      <c r="K1503" s="355" t="s">
        <v>3495</v>
      </c>
      <c r="L1503" s="355" t="s">
        <v>3495</v>
      </c>
      <c r="M1503" s="355" t="s">
        <v>3495</v>
      </c>
      <c r="N1503" s="355" t="s">
        <v>3495</v>
      </c>
      <c r="O1503" s="355" t="s">
        <v>3495</v>
      </c>
      <c r="P1503" s="355" t="s">
        <v>3495</v>
      </c>
      <c r="Q1503" s="355" t="s">
        <v>3496</v>
      </c>
      <c r="R1503" s="355" t="s">
        <v>3496</v>
      </c>
      <c r="S1503" s="355" t="s">
        <v>3496</v>
      </c>
      <c r="T1503" s="266">
        <v>0</v>
      </c>
      <c r="U1503" s="266" t="s">
        <v>3497</v>
      </c>
    </row>
    <row r="1504" spans="1:27" x14ac:dyDescent="0.25">
      <c r="A1504" s="49">
        <v>56381</v>
      </c>
      <c r="B1504" s="49" t="s">
        <v>1514</v>
      </c>
      <c r="C1504" s="49">
        <v>0</v>
      </c>
      <c r="D1504" s="49">
        <v>0</v>
      </c>
      <c r="E1504" s="354" t="s">
        <v>3494</v>
      </c>
      <c r="F1504" s="354" t="s">
        <v>3498</v>
      </c>
      <c r="G1504" s="355" t="s">
        <v>3499</v>
      </c>
      <c r="H1504" s="355" t="s">
        <v>3495</v>
      </c>
      <c r="I1504" s="355" t="s">
        <v>3495</v>
      </c>
      <c r="J1504" s="355" t="s">
        <v>3495</v>
      </c>
      <c r="K1504" s="355" t="s">
        <v>3495</v>
      </c>
      <c r="L1504" s="355" t="s">
        <v>3495</v>
      </c>
      <c r="M1504" s="355" t="s">
        <v>3495</v>
      </c>
      <c r="N1504" s="355" t="s">
        <v>3495</v>
      </c>
      <c r="O1504" s="355" t="s">
        <v>3495</v>
      </c>
      <c r="P1504" s="355" t="s">
        <v>3495</v>
      </c>
      <c r="Q1504" s="355" t="s">
        <v>3496</v>
      </c>
      <c r="R1504" s="355" t="s">
        <v>3496</v>
      </c>
      <c r="S1504" s="355" t="s">
        <v>3496</v>
      </c>
      <c r="T1504" s="266">
        <v>0</v>
      </c>
      <c r="U1504" s="266" t="s">
        <v>3497</v>
      </c>
    </row>
    <row r="1505" spans="1:27" x14ac:dyDescent="0.25">
      <c r="A1505" s="49">
        <v>56382</v>
      </c>
      <c r="B1505" s="49" t="s">
        <v>1515</v>
      </c>
      <c r="C1505" s="49">
        <v>0</v>
      </c>
      <c r="D1505" s="49">
        <v>0</v>
      </c>
      <c r="E1505" s="354" t="s">
        <v>3494</v>
      </c>
      <c r="F1505" s="354" t="s">
        <v>3498</v>
      </c>
      <c r="G1505" s="355" t="s">
        <v>3499</v>
      </c>
      <c r="H1505" s="355" t="s">
        <v>3495</v>
      </c>
      <c r="I1505" s="355" t="s">
        <v>3495</v>
      </c>
      <c r="J1505" s="355" t="s">
        <v>3495</v>
      </c>
      <c r="K1505" s="355" t="s">
        <v>3495</v>
      </c>
      <c r="L1505" s="355" t="s">
        <v>3495</v>
      </c>
      <c r="M1505" s="355" t="s">
        <v>3495</v>
      </c>
      <c r="N1505" s="355" t="s">
        <v>3495</v>
      </c>
      <c r="O1505" s="355" t="s">
        <v>3495</v>
      </c>
      <c r="P1505" s="355" t="s">
        <v>3495</v>
      </c>
      <c r="Q1505" s="355" t="s">
        <v>3496</v>
      </c>
      <c r="R1505" s="355" t="s">
        <v>3496</v>
      </c>
      <c r="S1505" s="355" t="s">
        <v>3496</v>
      </c>
      <c r="T1505" s="266">
        <v>0</v>
      </c>
      <c r="U1505" s="266" t="s">
        <v>3497</v>
      </c>
    </row>
    <row r="1506" spans="1:27" x14ac:dyDescent="0.25">
      <c r="A1506" s="49">
        <v>56392</v>
      </c>
      <c r="B1506" s="49" t="s">
        <v>1516</v>
      </c>
      <c r="C1506" s="49">
        <v>0</v>
      </c>
      <c r="D1506" s="49">
        <v>0</v>
      </c>
      <c r="E1506" s="354" t="s">
        <v>3494</v>
      </c>
      <c r="F1506" s="354" t="s">
        <v>3498</v>
      </c>
      <c r="G1506" s="355" t="s">
        <v>3499</v>
      </c>
      <c r="H1506" s="355" t="s">
        <v>3495</v>
      </c>
      <c r="I1506" s="355" t="s">
        <v>3495</v>
      </c>
      <c r="J1506" s="355" t="s">
        <v>3495</v>
      </c>
      <c r="K1506" s="355" t="s">
        <v>3495</v>
      </c>
      <c r="L1506" s="355" t="s">
        <v>3495</v>
      </c>
      <c r="M1506" s="355" t="s">
        <v>3495</v>
      </c>
      <c r="N1506" s="355" t="s">
        <v>3495</v>
      </c>
      <c r="O1506" s="355" t="s">
        <v>3495</v>
      </c>
      <c r="P1506" s="355" t="s">
        <v>3495</v>
      </c>
      <c r="Q1506" s="355" t="s">
        <v>3496</v>
      </c>
      <c r="R1506" s="355" t="s">
        <v>3496</v>
      </c>
      <c r="S1506" s="355" t="s">
        <v>3496</v>
      </c>
      <c r="T1506" s="266">
        <v>0</v>
      </c>
      <c r="U1506" s="266" t="s">
        <v>3497</v>
      </c>
    </row>
    <row r="1507" spans="1:27" x14ac:dyDescent="0.25">
      <c r="A1507" s="49">
        <v>56394</v>
      </c>
      <c r="B1507" s="49" t="s">
        <v>1517</v>
      </c>
      <c r="C1507" s="49">
        <v>0</v>
      </c>
      <c r="D1507" s="49">
        <v>0</v>
      </c>
      <c r="E1507" s="354" t="s">
        <v>3494</v>
      </c>
      <c r="F1507" s="354" t="s">
        <v>3498</v>
      </c>
      <c r="G1507" s="355" t="s">
        <v>3499</v>
      </c>
      <c r="H1507" s="355" t="s">
        <v>3495</v>
      </c>
      <c r="I1507" s="355" t="s">
        <v>3495</v>
      </c>
      <c r="J1507" s="355" t="s">
        <v>3495</v>
      </c>
      <c r="K1507" s="355" t="s">
        <v>3495</v>
      </c>
      <c r="L1507" s="355" t="s">
        <v>3495</v>
      </c>
      <c r="M1507" s="355" t="s">
        <v>3495</v>
      </c>
      <c r="N1507" s="355" t="s">
        <v>3495</v>
      </c>
      <c r="O1507" s="355" t="s">
        <v>3495</v>
      </c>
      <c r="P1507" s="355" t="s">
        <v>3495</v>
      </c>
      <c r="Q1507" s="355" t="s">
        <v>3496</v>
      </c>
      <c r="R1507" s="355" t="s">
        <v>3496</v>
      </c>
      <c r="S1507" s="355" t="s">
        <v>3496</v>
      </c>
      <c r="T1507" s="266">
        <v>0</v>
      </c>
      <c r="U1507" s="266" t="s">
        <v>3497</v>
      </c>
    </row>
    <row r="1508" spans="1:27" x14ac:dyDescent="0.25">
      <c r="A1508" s="49">
        <v>56404</v>
      </c>
      <c r="B1508" s="49" t="s">
        <v>1518</v>
      </c>
      <c r="C1508" s="49">
        <v>0</v>
      </c>
      <c r="D1508" s="49">
        <v>0</v>
      </c>
      <c r="E1508" s="354" t="s">
        <v>3494</v>
      </c>
      <c r="F1508" s="354" t="s">
        <v>3498</v>
      </c>
      <c r="G1508" s="355" t="s">
        <v>3499</v>
      </c>
      <c r="H1508" s="355" t="s">
        <v>3495</v>
      </c>
      <c r="I1508" s="355" t="s">
        <v>3495</v>
      </c>
      <c r="J1508" s="355" t="s">
        <v>3495</v>
      </c>
      <c r="K1508" s="355" t="s">
        <v>3495</v>
      </c>
      <c r="L1508" s="355" t="s">
        <v>3495</v>
      </c>
      <c r="M1508" s="355" t="s">
        <v>3495</v>
      </c>
      <c r="N1508" s="355" t="s">
        <v>3495</v>
      </c>
      <c r="O1508" s="355" t="s">
        <v>3495</v>
      </c>
      <c r="P1508" s="355" t="s">
        <v>3495</v>
      </c>
      <c r="Q1508" s="355" t="s">
        <v>3496</v>
      </c>
      <c r="R1508" s="355" t="s">
        <v>3496</v>
      </c>
      <c r="S1508" s="355" t="s">
        <v>3496</v>
      </c>
      <c r="T1508" s="266">
        <v>0</v>
      </c>
      <c r="U1508" s="266" t="s">
        <v>3497</v>
      </c>
    </row>
    <row r="1509" spans="1:27" x14ac:dyDescent="0.25">
      <c r="A1509" s="49">
        <v>56415</v>
      </c>
      <c r="B1509" s="49" t="s">
        <v>1519</v>
      </c>
      <c r="C1509" s="49">
        <v>0</v>
      </c>
      <c r="D1509" s="49">
        <v>0</v>
      </c>
      <c r="E1509" s="354" t="s">
        <v>3494</v>
      </c>
      <c r="F1509" s="354" t="s">
        <v>3498</v>
      </c>
      <c r="G1509" s="355" t="s">
        <v>3499</v>
      </c>
      <c r="H1509" s="355" t="s">
        <v>3495</v>
      </c>
      <c r="I1509" s="355" t="s">
        <v>3495</v>
      </c>
      <c r="J1509" s="355" t="s">
        <v>3495</v>
      </c>
      <c r="K1509" s="355" t="s">
        <v>3495</v>
      </c>
      <c r="L1509" s="355" t="s">
        <v>3495</v>
      </c>
      <c r="M1509" s="355" t="s">
        <v>3495</v>
      </c>
      <c r="N1509" s="355" t="s">
        <v>3495</v>
      </c>
      <c r="O1509" s="355" t="s">
        <v>3495</v>
      </c>
      <c r="P1509" s="355" t="s">
        <v>3495</v>
      </c>
      <c r="Q1509" s="355" t="s">
        <v>3496</v>
      </c>
      <c r="R1509" s="355" t="s">
        <v>3496</v>
      </c>
      <c r="S1509" s="355" t="s">
        <v>3496</v>
      </c>
      <c r="T1509" s="266">
        <v>0</v>
      </c>
      <c r="U1509" s="266" t="s">
        <v>3497</v>
      </c>
    </row>
    <row r="1510" spans="1:27" x14ac:dyDescent="0.25">
      <c r="A1510" s="49">
        <v>56418</v>
      </c>
      <c r="B1510" s="49" t="s">
        <v>1520</v>
      </c>
      <c r="C1510" s="49">
        <v>0</v>
      </c>
      <c r="D1510" s="49">
        <v>0</v>
      </c>
      <c r="E1510" s="354" t="s">
        <v>3494</v>
      </c>
      <c r="F1510" s="354" t="s">
        <v>3498</v>
      </c>
      <c r="G1510" s="355" t="s">
        <v>3499</v>
      </c>
      <c r="H1510" s="355" t="s">
        <v>3495</v>
      </c>
      <c r="I1510" s="355" t="s">
        <v>3495</v>
      </c>
      <c r="J1510" s="355" t="s">
        <v>3495</v>
      </c>
      <c r="K1510" s="355" t="s">
        <v>3495</v>
      </c>
      <c r="L1510" s="355" t="s">
        <v>3495</v>
      </c>
      <c r="M1510" s="355" t="s">
        <v>3495</v>
      </c>
      <c r="N1510" s="355" t="s">
        <v>3495</v>
      </c>
      <c r="O1510" s="355" t="s">
        <v>3495</v>
      </c>
      <c r="P1510" s="355" t="s">
        <v>3495</v>
      </c>
      <c r="Q1510" s="355" t="s">
        <v>3496</v>
      </c>
      <c r="R1510" s="355" t="s">
        <v>3496</v>
      </c>
      <c r="S1510" s="355" t="s">
        <v>3496</v>
      </c>
      <c r="T1510" s="266">
        <v>0</v>
      </c>
      <c r="U1510" s="266" t="s">
        <v>3497</v>
      </c>
    </row>
    <row r="1511" spans="1:27" x14ac:dyDescent="0.25">
      <c r="A1511" s="49">
        <v>56430</v>
      </c>
      <c r="B1511" s="49" t="s">
        <v>1521</v>
      </c>
      <c r="C1511" s="49">
        <v>0</v>
      </c>
      <c r="D1511" s="49">
        <v>0</v>
      </c>
      <c r="E1511" s="354" t="s">
        <v>3494</v>
      </c>
      <c r="F1511" s="354" t="s">
        <v>3498</v>
      </c>
      <c r="G1511" s="355" t="s">
        <v>3499</v>
      </c>
      <c r="H1511" s="355" t="s">
        <v>3495</v>
      </c>
      <c r="I1511" s="355" t="s">
        <v>3495</v>
      </c>
      <c r="J1511" s="355" t="s">
        <v>3495</v>
      </c>
      <c r="K1511" s="355" t="s">
        <v>3495</v>
      </c>
      <c r="L1511" s="355" t="s">
        <v>3495</v>
      </c>
      <c r="M1511" s="355" t="s">
        <v>3495</v>
      </c>
      <c r="N1511" s="355" t="s">
        <v>3495</v>
      </c>
      <c r="O1511" s="355" t="s">
        <v>3495</v>
      </c>
      <c r="P1511" s="355" t="s">
        <v>3495</v>
      </c>
      <c r="Q1511" s="355" t="s">
        <v>3496</v>
      </c>
      <c r="R1511" s="355" t="s">
        <v>3496</v>
      </c>
      <c r="S1511" s="355" t="s">
        <v>3496</v>
      </c>
      <c r="T1511" s="266">
        <v>0</v>
      </c>
      <c r="U1511" s="266" t="s">
        <v>3497</v>
      </c>
    </row>
    <row r="1512" spans="1:27" x14ac:dyDescent="0.25">
      <c r="A1512" s="49">
        <v>56435</v>
      </c>
      <c r="B1512" s="49" t="s">
        <v>1522</v>
      </c>
      <c r="C1512" s="49">
        <v>0</v>
      </c>
      <c r="D1512" s="49">
        <v>0</v>
      </c>
      <c r="E1512" s="354" t="s">
        <v>3494</v>
      </c>
      <c r="F1512" s="354" t="s">
        <v>3498</v>
      </c>
      <c r="G1512" s="355" t="s">
        <v>3499</v>
      </c>
      <c r="H1512" s="355" t="s">
        <v>3495</v>
      </c>
      <c r="I1512" s="355" t="s">
        <v>3495</v>
      </c>
      <c r="J1512" s="355" t="s">
        <v>3495</v>
      </c>
      <c r="K1512" s="355" t="s">
        <v>3495</v>
      </c>
      <c r="L1512" s="355" t="s">
        <v>3495</v>
      </c>
      <c r="M1512" s="355" t="s">
        <v>3495</v>
      </c>
      <c r="N1512" s="355" t="s">
        <v>3495</v>
      </c>
      <c r="O1512" s="355" t="s">
        <v>3495</v>
      </c>
      <c r="P1512" s="355" t="s">
        <v>3495</v>
      </c>
      <c r="Q1512" s="355" t="s">
        <v>3496</v>
      </c>
      <c r="R1512" s="355" t="s">
        <v>3496</v>
      </c>
      <c r="S1512" s="355" t="s">
        <v>3496</v>
      </c>
      <c r="T1512" s="266">
        <v>0</v>
      </c>
      <c r="U1512" s="266" t="s">
        <v>3497</v>
      </c>
    </row>
    <row r="1513" spans="1:27" x14ac:dyDescent="0.25">
      <c r="A1513" s="49">
        <v>56443</v>
      </c>
      <c r="B1513" s="49" t="s">
        <v>1523</v>
      </c>
      <c r="C1513" s="49">
        <v>0</v>
      </c>
      <c r="D1513" s="49">
        <v>0</v>
      </c>
      <c r="E1513" s="354" t="s">
        <v>3494</v>
      </c>
      <c r="F1513" s="354" t="s">
        <v>3498</v>
      </c>
      <c r="G1513" s="355" t="s">
        <v>3499</v>
      </c>
      <c r="H1513" s="355" t="s">
        <v>3495</v>
      </c>
      <c r="I1513" s="355" t="s">
        <v>3495</v>
      </c>
      <c r="J1513" s="355" t="s">
        <v>3495</v>
      </c>
      <c r="K1513" s="355" t="s">
        <v>3495</v>
      </c>
      <c r="L1513" s="355" t="s">
        <v>3495</v>
      </c>
      <c r="M1513" s="355" t="s">
        <v>3495</v>
      </c>
      <c r="N1513" s="355" t="s">
        <v>3495</v>
      </c>
      <c r="O1513" s="355" t="s">
        <v>3495</v>
      </c>
      <c r="P1513" s="355" t="s">
        <v>3495</v>
      </c>
      <c r="Q1513" s="355" t="s">
        <v>3496</v>
      </c>
      <c r="R1513" s="355" t="s">
        <v>3496</v>
      </c>
      <c r="S1513" s="355" t="s">
        <v>3496</v>
      </c>
      <c r="T1513" s="266">
        <v>0</v>
      </c>
      <c r="U1513" s="266" t="s">
        <v>3497</v>
      </c>
    </row>
    <row r="1514" spans="1:27" x14ac:dyDescent="0.25">
      <c r="A1514" s="49">
        <v>56449</v>
      </c>
      <c r="B1514" s="49" t="s">
        <v>1524</v>
      </c>
      <c r="C1514" s="49">
        <v>0</v>
      </c>
      <c r="D1514" s="49">
        <v>0</v>
      </c>
      <c r="E1514" s="354" t="s">
        <v>3494</v>
      </c>
      <c r="F1514" s="354" t="s">
        <v>3498</v>
      </c>
      <c r="G1514" s="355" t="s">
        <v>3499</v>
      </c>
      <c r="H1514" s="355" t="s">
        <v>3495</v>
      </c>
      <c r="I1514" s="355" t="s">
        <v>3495</v>
      </c>
      <c r="J1514" s="355" t="s">
        <v>3495</v>
      </c>
      <c r="K1514" s="355" t="s">
        <v>3495</v>
      </c>
      <c r="L1514" s="355" t="s">
        <v>3495</v>
      </c>
      <c r="M1514" s="355" t="s">
        <v>3495</v>
      </c>
      <c r="N1514" s="355" t="s">
        <v>3495</v>
      </c>
      <c r="O1514" s="355" t="s">
        <v>3495</v>
      </c>
      <c r="P1514" s="355" t="s">
        <v>3495</v>
      </c>
      <c r="Q1514" s="355" t="s">
        <v>3496</v>
      </c>
      <c r="R1514" s="355" t="s">
        <v>3496</v>
      </c>
      <c r="S1514" s="355" t="s">
        <v>3496</v>
      </c>
      <c r="T1514" s="266">
        <v>0</v>
      </c>
      <c r="U1514" s="266" t="s">
        <v>3497</v>
      </c>
    </row>
    <row r="1515" spans="1:27" x14ac:dyDescent="0.25">
      <c r="A1515" s="49">
        <v>56458</v>
      </c>
      <c r="B1515" s="49" t="s">
        <v>1525</v>
      </c>
      <c r="C1515" s="49">
        <v>0</v>
      </c>
      <c r="D1515" s="49">
        <v>0</v>
      </c>
      <c r="E1515" s="354" t="s">
        <v>3494</v>
      </c>
      <c r="F1515" s="354" t="s">
        <v>3498</v>
      </c>
      <c r="G1515" s="355" t="s">
        <v>3499</v>
      </c>
      <c r="H1515" s="355" t="s">
        <v>3495</v>
      </c>
      <c r="I1515" s="355" t="s">
        <v>3495</v>
      </c>
      <c r="J1515" s="355" t="s">
        <v>3495</v>
      </c>
      <c r="K1515" s="355" t="s">
        <v>3495</v>
      </c>
      <c r="L1515" s="355" t="s">
        <v>3495</v>
      </c>
      <c r="M1515" s="355" t="s">
        <v>3495</v>
      </c>
      <c r="N1515" s="355" t="s">
        <v>3495</v>
      </c>
      <c r="O1515" s="355" t="s">
        <v>3495</v>
      </c>
      <c r="P1515" s="355" t="s">
        <v>3495</v>
      </c>
      <c r="Q1515" s="355" t="s">
        <v>3496</v>
      </c>
      <c r="R1515" s="355" t="s">
        <v>3496</v>
      </c>
      <c r="S1515" s="355" t="s">
        <v>3496</v>
      </c>
      <c r="T1515" s="266">
        <v>0</v>
      </c>
      <c r="U1515" s="266" t="s">
        <v>3497</v>
      </c>
    </row>
    <row r="1516" spans="1:27" x14ac:dyDescent="0.25">
      <c r="A1516" s="49">
        <v>56465</v>
      </c>
      <c r="B1516" s="49" t="s">
        <v>1526</v>
      </c>
      <c r="C1516" s="49">
        <v>0</v>
      </c>
      <c r="D1516" s="49">
        <v>0</v>
      </c>
      <c r="E1516" s="354" t="s">
        <v>3494</v>
      </c>
      <c r="F1516" s="354" t="s">
        <v>3498</v>
      </c>
      <c r="G1516" s="355" t="s">
        <v>3499</v>
      </c>
      <c r="H1516" s="355" t="s">
        <v>3495</v>
      </c>
      <c r="I1516" s="355" t="s">
        <v>3495</v>
      </c>
      <c r="J1516" s="355" t="s">
        <v>3495</v>
      </c>
      <c r="K1516" s="355" t="s">
        <v>3495</v>
      </c>
      <c r="L1516" s="355" t="s">
        <v>3495</v>
      </c>
      <c r="M1516" s="355" t="s">
        <v>3495</v>
      </c>
      <c r="N1516" s="355" t="s">
        <v>3495</v>
      </c>
      <c r="O1516" s="355" t="s">
        <v>3495</v>
      </c>
      <c r="P1516" s="355" t="s">
        <v>3495</v>
      </c>
      <c r="Q1516" s="355" t="s">
        <v>3496</v>
      </c>
      <c r="R1516" s="355" t="s">
        <v>3496</v>
      </c>
      <c r="S1516" s="355" t="s">
        <v>3496</v>
      </c>
      <c r="T1516" s="266">
        <v>0</v>
      </c>
      <c r="U1516" s="266" t="s">
        <v>3497</v>
      </c>
    </row>
    <row r="1517" spans="1:27" x14ac:dyDescent="0.25">
      <c r="A1517" s="49">
        <v>56489</v>
      </c>
      <c r="B1517" s="49" t="s">
        <v>1527</v>
      </c>
      <c r="C1517" s="49">
        <v>0</v>
      </c>
      <c r="D1517" s="49">
        <v>0</v>
      </c>
      <c r="E1517" s="354" t="s">
        <v>3494</v>
      </c>
      <c r="F1517" s="354" t="s">
        <v>3498</v>
      </c>
      <c r="G1517" s="355" t="s">
        <v>3499</v>
      </c>
      <c r="H1517" s="355" t="s">
        <v>3495</v>
      </c>
      <c r="I1517" s="355" t="s">
        <v>3495</v>
      </c>
      <c r="J1517" s="355" t="s">
        <v>3495</v>
      </c>
      <c r="K1517" s="355" t="s">
        <v>3495</v>
      </c>
      <c r="L1517" s="355" t="s">
        <v>3495</v>
      </c>
      <c r="M1517" s="355" t="s">
        <v>3495</v>
      </c>
      <c r="N1517" s="355" t="s">
        <v>3495</v>
      </c>
      <c r="O1517" s="355" t="s">
        <v>3495</v>
      </c>
      <c r="P1517" s="355" t="s">
        <v>3495</v>
      </c>
      <c r="Q1517" s="355" t="s">
        <v>3496</v>
      </c>
      <c r="R1517" s="355" t="s">
        <v>3496</v>
      </c>
      <c r="S1517" s="355" t="s">
        <v>3496</v>
      </c>
      <c r="T1517" s="266">
        <v>0</v>
      </c>
      <c r="U1517" s="266" t="s">
        <v>3497</v>
      </c>
      <c r="Z1517" s="555" t="s">
        <v>7839</v>
      </c>
      <c r="AA1517" s="786" t="s">
        <v>7155</v>
      </c>
    </row>
    <row r="1518" spans="1:27" x14ac:dyDescent="0.25">
      <c r="A1518" s="49">
        <v>56562</v>
      </c>
      <c r="B1518" s="49" t="s">
        <v>1528</v>
      </c>
      <c r="C1518" s="49">
        <v>0</v>
      </c>
      <c r="D1518" s="49">
        <v>0</v>
      </c>
      <c r="E1518" s="354" t="s">
        <v>3494</v>
      </c>
      <c r="F1518" s="354" t="s">
        <v>3498</v>
      </c>
      <c r="G1518" s="355" t="s">
        <v>3499</v>
      </c>
      <c r="H1518" s="355" t="s">
        <v>3495</v>
      </c>
      <c r="I1518" s="355" t="s">
        <v>3495</v>
      </c>
      <c r="J1518" s="355" t="s">
        <v>3495</v>
      </c>
      <c r="K1518" s="355" t="s">
        <v>3495</v>
      </c>
      <c r="L1518" s="355" t="s">
        <v>3495</v>
      </c>
      <c r="M1518" s="355" t="s">
        <v>3495</v>
      </c>
      <c r="N1518" s="355" t="s">
        <v>3495</v>
      </c>
      <c r="O1518" s="355" t="s">
        <v>3495</v>
      </c>
      <c r="P1518" s="355" t="s">
        <v>3495</v>
      </c>
      <c r="Q1518" s="355" t="s">
        <v>3496</v>
      </c>
      <c r="R1518" s="355" t="s">
        <v>3496</v>
      </c>
      <c r="S1518" s="355" t="s">
        <v>3496</v>
      </c>
      <c r="T1518" s="266">
        <v>0</v>
      </c>
      <c r="U1518" s="266" t="s">
        <v>3497</v>
      </c>
    </row>
    <row r="1519" spans="1:27" x14ac:dyDescent="0.25">
      <c r="A1519" s="49">
        <v>56565</v>
      </c>
      <c r="B1519" s="49" t="s">
        <v>1529</v>
      </c>
      <c r="C1519" s="49">
        <v>0</v>
      </c>
      <c r="D1519" s="49">
        <v>0</v>
      </c>
      <c r="E1519" s="354" t="s">
        <v>3494</v>
      </c>
      <c r="F1519" s="354" t="s">
        <v>3498</v>
      </c>
      <c r="G1519" s="355" t="s">
        <v>3499</v>
      </c>
      <c r="H1519" s="355" t="s">
        <v>3495</v>
      </c>
      <c r="I1519" s="355" t="s">
        <v>3495</v>
      </c>
      <c r="J1519" s="355" t="s">
        <v>3495</v>
      </c>
      <c r="K1519" s="355" t="s">
        <v>3495</v>
      </c>
      <c r="L1519" s="355" t="s">
        <v>3495</v>
      </c>
      <c r="M1519" s="355" t="s">
        <v>3495</v>
      </c>
      <c r="N1519" s="355" t="s">
        <v>3495</v>
      </c>
      <c r="O1519" s="355" t="s">
        <v>3495</v>
      </c>
      <c r="P1519" s="355" t="s">
        <v>3495</v>
      </c>
      <c r="Q1519" s="355" t="s">
        <v>3496</v>
      </c>
      <c r="R1519" s="355" t="s">
        <v>3496</v>
      </c>
      <c r="S1519" s="355" t="s">
        <v>3496</v>
      </c>
      <c r="T1519" s="266">
        <v>0</v>
      </c>
      <c r="U1519" s="266" t="s">
        <v>3497</v>
      </c>
    </row>
    <row r="1520" spans="1:27" x14ac:dyDescent="0.25">
      <c r="A1520" s="49">
        <v>56613</v>
      </c>
      <c r="B1520" s="49" t="s">
        <v>1530</v>
      </c>
      <c r="C1520" s="49">
        <v>0</v>
      </c>
      <c r="D1520" s="49">
        <v>0</v>
      </c>
      <c r="E1520" s="354" t="s">
        <v>3494</v>
      </c>
      <c r="F1520" s="354" t="s">
        <v>3498</v>
      </c>
      <c r="G1520" s="355" t="s">
        <v>3499</v>
      </c>
      <c r="H1520" s="355" t="s">
        <v>3495</v>
      </c>
      <c r="I1520" s="355" t="s">
        <v>3495</v>
      </c>
      <c r="J1520" s="355" t="s">
        <v>3495</v>
      </c>
      <c r="K1520" s="355" t="s">
        <v>3495</v>
      </c>
      <c r="L1520" s="355" t="s">
        <v>3495</v>
      </c>
      <c r="M1520" s="355" t="s">
        <v>3495</v>
      </c>
      <c r="N1520" s="355" t="s">
        <v>3495</v>
      </c>
      <c r="O1520" s="355" t="s">
        <v>3495</v>
      </c>
      <c r="P1520" s="355" t="s">
        <v>3495</v>
      </c>
      <c r="Q1520" s="355" t="s">
        <v>3496</v>
      </c>
      <c r="R1520" s="355" t="s">
        <v>3496</v>
      </c>
      <c r="S1520" s="355" t="s">
        <v>3496</v>
      </c>
      <c r="T1520" s="266">
        <v>0</v>
      </c>
      <c r="U1520" s="266" t="s">
        <v>3497</v>
      </c>
    </row>
    <row r="1521" spans="1:27" x14ac:dyDescent="0.25">
      <c r="A1521" s="49">
        <v>56620</v>
      </c>
      <c r="B1521" s="49" t="s">
        <v>1531</v>
      </c>
      <c r="C1521" s="49">
        <v>0</v>
      </c>
      <c r="D1521" s="49">
        <v>0</v>
      </c>
      <c r="E1521" s="354" t="s">
        <v>3494</v>
      </c>
      <c r="F1521" s="354" t="s">
        <v>3498</v>
      </c>
      <c r="G1521" s="355" t="s">
        <v>3499</v>
      </c>
      <c r="H1521" s="355" t="s">
        <v>3495</v>
      </c>
      <c r="I1521" s="355" t="s">
        <v>3495</v>
      </c>
      <c r="J1521" s="355" t="s">
        <v>3495</v>
      </c>
      <c r="K1521" s="355" t="s">
        <v>3495</v>
      </c>
      <c r="L1521" s="355" t="s">
        <v>3495</v>
      </c>
      <c r="M1521" s="355" t="s">
        <v>3495</v>
      </c>
      <c r="N1521" s="355" t="s">
        <v>3495</v>
      </c>
      <c r="O1521" s="355" t="s">
        <v>3495</v>
      </c>
      <c r="P1521" s="355" t="s">
        <v>3495</v>
      </c>
      <c r="Q1521" s="355" t="s">
        <v>3496</v>
      </c>
      <c r="R1521" s="355" t="s">
        <v>3496</v>
      </c>
      <c r="S1521" s="355" t="s">
        <v>3496</v>
      </c>
      <c r="T1521" s="266">
        <v>0</v>
      </c>
      <c r="U1521" s="266" t="s">
        <v>3497</v>
      </c>
    </row>
    <row r="1522" spans="1:27" x14ac:dyDescent="0.25">
      <c r="A1522" s="49">
        <v>56674</v>
      </c>
      <c r="B1522" s="49" t="s">
        <v>1532</v>
      </c>
      <c r="C1522" s="49">
        <v>0</v>
      </c>
      <c r="D1522" s="49">
        <v>0</v>
      </c>
      <c r="E1522" s="354" t="s">
        <v>3494</v>
      </c>
      <c r="F1522" s="354" t="s">
        <v>3498</v>
      </c>
      <c r="G1522" s="355" t="s">
        <v>3499</v>
      </c>
      <c r="H1522" s="355" t="s">
        <v>3495</v>
      </c>
      <c r="I1522" s="355" t="s">
        <v>3495</v>
      </c>
      <c r="J1522" s="355" t="s">
        <v>3495</v>
      </c>
      <c r="K1522" s="355" t="s">
        <v>3495</v>
      </c>
      <c r="L1522" s="355" t="s">
        <v>3495</v>
      </c>
      <c r="M1522" s="355" t="s">
        <v>3495</v>
      </c>
      <c r="N1522" s="355" t="s">
        <v>3495</v>
      </c>
      <c r="O1522" s="355" t="s">
        <v>3495</v>
      </c>
      <c r="P1522" s="355" t="s">
        <v>3495</v>
      </c>
      <c r="Q1522" s="355" t="s">
        <v>3496</v>
      </c>
      <c r="R1522" s="355" t="s">
        <v>3496</v>
      </c>
      <c r="S1522" s="355" t="s">
        <v>3496</v>
      </c>
      <c r="T1522" s="266">
        <v>0</v>
      </c>
      <c r="U1522" s="266" t="s">
        <v>3497</v>
      </c>
    </row>
    <row r="1523" spans="1:27" x14ac:dyDescent="0.25">
      <c r="A1523" s="49">
        <v>56676</v>
      </c>
      <c r="B1523" s="49" t="s">
        <v>1533</v>
      </c>
      <c r="C1523" s="49">
        <v>0</v>
      </c>
      <c r="D1523" s="49">
        <v>0</v>
      </c>
      <c r="E1523" s="354" t="s">
        <v>3494</v>
      </c>
      <c r="F1523" s="354" t="s">
        <v>3498</v>
      </c>
      <c r="G1523" s="355" t="s">
        <v>3499</v>
      </c>
      <c r="H1523" s="355" t="s">
        <v>3495</v>
      </c>
      <c r="I1523" s="355" t="s">
        <v>3495</v>
      </c>
      <c r="J1523" s="355" t="s">
        <v>3495</v>
      </c>
      <c r="K1523" s="355" t="s">
        <v>3495</v>
      </c>
      <c r="L1523" s="355" t="s">
        <v>3495</v>
      </c>
      <c r="M1523" s="355" t="s">
        <v>3495</v>
      </c>
      <c r="N1523" s="355" t="s">
        <v>3495</v>
      </c>
      <c r="O1523" s="355" t="s">
        <v>3495</v>
      </c>
      <c r="P1523" s="355" t="s">
        <v>3495</v>
      </c>
      <c r="Q1523" s="355" t="s">
        <v>3496</v>
      </c>
      <c r="R1523" s="355" t="s">
        <v>3496</v>
      </c>
      <c r="S1523" s="355" t="s">
        <v>3496</v>
      </c>
      <c r="T1523" s="266">
        <v>0</v>
      </c>
      <c r="U1523" s="266" t="s">
        <v>3497</v>
      </c>
    </row>
    <row r="1524" spans="1:27" x14ac:dyDescent="0.25">
      <c r="A1524" s="49">
        <v>56684</v>
      </c>
      <c r="B1524" s="49" t="s">
        <v>1534</v>
      </c>
      <c r="C1524" s="49">
        <v>0</v>
      </c>
      <c r="D1524" s="49">
        <v>0</v>
      </c>
      <c r="E1524" s="354" t="s">
        <v>3494</v>
      </c>
      <c r="F1524" s="354" t="s">
        <v>3498</v>
      </c>
      <c r="G1524" s="355" t="s">
        <v>3499</v>
      </c>
      <c r="H1524" s="355" t="s">
        <v>3495</v>
      </c>
      <c r="I1524" s="355" t="s">
        <v>3495</v>
      </c>
      <c r="J1524" s="355" t="s">
        <v>3495</v>
      </c>
      <c r="K1524" s="355" t="s">
        <v>3495</v>
      </c>
      <c r="L1524" s="355" t="s">
        <v>3495</v>
      </c>
      <c r="M1524" s="355" t="s">
        <v>3495</v>
      </c>
      <c r="N1524" s="355" t="s">
        <v>3495</v>
      </c>
      <c r="O1524" s="355" t="s">
        <v>3495</v>
      </c>
      <c r="P1524" s="355" t="s">
        <v>3495</v>
      </c>
      <c r="Q1524" s="355" t="s">
        <v>3496</v>
      </c>
      <c r="R1524" s="355" t="s">
        <v>3496</v>
      </c>
      <c r="S1524" s="355" t="s">
        <v>3496</v>
      </c>
      <c r="T1524" s="266">
        <v>0</v>
      </c>
      <c r="U1524" s="266" t="s">
        <v>3497</v>
      </c>
    </row>
    <row r="1525" spans="1:27" x14ac:dyDescent="0.25">
      <c r="A1525" s="49">
        <v>56685</v>
      </c>
      <c r="B1525" s="49" t="s">
        <v>1535</v>
      </c>
      <c r="C1525" s="49">
        <v>0</v>
      </c>
      <c r="D1525" s="49">
        <v>0</v>
      </c>
      <c r="E1525" s="354" t="s">
        <v>3494</v>
      </c>
      <c r="F1525" s="354" t="s">
        <v>3498</v>
      </c>
      <c r="G1525" s="355" t="s">
        <v>3499</v>
      </c>
      <c r="H1525" s="355" t="s">
        <v>3495</v>
      </c>
      <c r="I1525" s="355" t="s">
        <v>3495</v>
      </c>
      <c r="J1525" s="355" t="s">
        <v>3495</v>
      </c>
      <c r="K1525" s="355" t="s">
        <v>3495</v>
      </c>
      <c r="L1525" s="355" t="s">
        <v>3495</v>
      </c>
      <c r="M1525" s="355" t="s">
        <v>3495</v>
      </c>
      <c r="N1525" s="355" t="s">
        <v>3495</v>
      </c>
      <c r="O1525" s="355" t="s">
        <v>3495</v>
      </c>
      <c r="P1525" s="355" t="s">
        <v>3495</v>
      </c>
      <c r="Q1525" s="355" t="s">
        <v>3496</v>
      </c>
      <c r="R1525" s="355" t="s">
        <v>3496</v>
      </c>
      <c r="S1525" s="355" t="s">
        <v>3496</v>
      </c>
      <c r="T1525" s="266">
        <v>0</v>
      </c>
      <c r="U1525" s="266" t="s">
        <v>3497</v>
      </c>
    </row>
    <row r="1526" spans="1:27" x14ac:dyDescent="0.25">
      <c r="A1526" s="49">
        <v>56699</v>
      </c>
      <c r="B1526" s="49" t="s">
        <v>1536</v>
      </c>
      <c r="C1526" s="49">
        <v>0</v>
      </c>
      <c r="D1526" s="49">
        <v>0</v>
      </c>
      <c r="E1526" s="354" t="s">
        <v>3494</v>
      </c>
      <c r="F1526" s="354" t="s">
        <v>3498</v>
      </c>
      <c r="G1526" s="355" t="s">
        <v>3499</v>
      </c>
      <c r="H1526" s="355" t="s">
        <v>3495</v>
      </c>
      <c r="I1526" s="355" t="s">
        <v>3495</v>
      </c>
      <c r="J1526" s="355" t="s">
        <v>3495</v>
      </c>
      <c r="K1526" s="355" t="s">
        <v>3495</v>
      </c>
      <c r="L1526" s="355" t="s">
        <v>3495</v>
      </c>
      <c r="M1526" s="355" t="s">
        <v>3495</v>
      </c>
      <c r="N1526" s="355" t="s">
        <v>3495</v>
      </c>
      <c r="O1526" s="355" t="s">
        <v>3495</v>
      </c>
      <c r="P1526" s="355" t="s">
        <v>3495</v>
      </c>
      <c r="Q1526" s="355" t="s">
        <v>3496</v>
      </c>
      <c r="R1526" s="355" t="s">
        <v>3496</v>
      </c>
      <c r="S1526" s="355" t="s">
        <v>3496</v>
      </c>
      <c r="T1526" s="266">
        <v>0</v>
      </c>
      <c r="U1526" s="266" t="s">
        <v>3497</v>
      </c>
      <c r="Z1526" s="555" t="s">
        <v>7840</v>
      </c>
      <c r="AA1526" s="786" t="s">
        <v>7155</v>
      </c>
    </row>
    <row r="1527" spans="1:27" x14ac:dyDescent="0.25">
      <c r="A1527" s="49">
        <v>56758</v>
      </c>
      <c r="B1527" s="49" t="s">
        <v>1537</v>
      </c>
      <c r="C1527" s="49">
        <v>0</v>
      </c>
      <c r="D1527" s="49">
        <v>0</v>
      </c>
      <c r="E1527" s="354" t="s">
        <v>3494</v>
      </c>
      <c r="F1527" s="354" t="s">
        <v>3498</v>
      </c>
      <c r="G1527" s="355" t="s">
        <v>3499</v>
      </c>
      <c r="H1527" s="355" t="s">
        <v>3495</v>
      </c>
      <c r="I1527" s="355" t="s">
        <v>3495</v>
      </c>
      <c r="J1527" s="355" t="s">
        <v>3495</v>
      </c>
      <c r="K1527" s="355" t="s">
        <v>3495</v>
      </c>
      <c r="L1527" s="355" t="s">
        <v>3495</v>
      </c>
      <c r="M1527" s="355" t="s">
        <v>3495</v>
      </c>
      <c r="N1527" s="355" t="s">
        <v>3495</v>
      </c>
      <c r="O1527" s="355" t="s">
        <v>3495</v>
      </c>
      <c r="P1527" s="355" t="s">
        <v>3495</v>
      </c>
      <c r="Q1527" s="355" t="s">
        <v>3496</v>
      </c>
      <c r="R1527" s="355" t="s">
        <v>3496</v>
      </c>
      <c r="S1527" s="355" t="s">
        <v>3496</v>
      </c>
      <c r="T1527" s="266">
        <v>0</v>
      </c>
      <c r="U1527" s="266" t="s">
        <v>3497</v>
      </c>
    </row>
    <row r="1528" spans="1:27" x14ac:dyDescent="0.25">
      <c r="A1528" s="49">
        <v>56803</v>
      </c>
      <c r="B1528" s="49" t="s">
        <v>1538</v>
      </c>
      <c r="C1528" s="49">
        <v>0</v>
      </c>
      <c r="D1528" s="49">
        <v>0</v>
      </c>
      <c r="E1528" s="354" t="s">
        <v>3494</v>
      </c>
      <c r="F1528" s="354" t="s">
        <v>3498</v>
      </c>
      <c r="G1528" s="355" t="s">
        <v>3499</v>
      </c>
      <c r="H1528" s="355" t="s">
        <v>3495</v>
      </c>
      <c r="I1528" s="355" t="s">
        <v>3495</v>
      </c>
      <c r="J1528" s="355" t="s">
        <v>3495</v>
      </c>
      <c r="K1528" s="355" t="s">
        <v>3495</v>
      </c>
      <c r="L1528" s="355" t="s">
        <v>3495</v>
      </c>
      <c r="M1528" s="355" t="s">
        <v>3495</v>
      </c>
      <c r="N1528" s="355" t="s">
        <v>3495</v>
      </c>
      <c r="O1528" s="355" t="s">
        <v>3495</v>
      </c>
      <c r="P1528" s="355" t="s">
        <v>3495</v>
      </c>
      <c r="Q1528" s="355" t="s">
        <v>3496</v>
      </c>
      <c r="R1528" s="355" t="s">
        <v>3496</v>
      </c>
      <c r="S1528" s="355" t="s">
        <v>3496</v>
      </c>
      <c r="T1528" s="266">
        <v>0</v>
      </c>
      <c r="U1528" s="266" t="s">
        <v>3497</v>
      </c>
    </row>
    <row r="1529" spans="1:27" x14ac:dyDescent="0.25">
      <c r="A1529" s="49">
        <v>56937</v>
      </c>
      <c r="B1529" s="49" t="s">
        <v>1539</v>
      </c>
      <c r="C1529" s="49">
        <v>0</v>
      </c>
      <c r="D1529" s="49">
        <v>0</v>
      </c>
      <c r="E1529" s="354" t="s">
        <v>3494</v>
      </c>
      <c r="F1529" s="354" t="s">
        <v>3498</v>
      </c>
      <c r="G1529" s="355" t="s">
        <v>3499</v>
      </c>
      <c r="H1529" s="355" t="s">
        <v>3495</v>
      </c>
      <c r="I1529" s="355" t="s">
        <v>3495</v>
      </c>
      <c r="J1529" s="355" t="s">
        <v>3495</v>
      </c>
      <c r="K1529" s="355" t="s">
        <v>3495</v>
      </c>
      <c r="L1529" s="355" t="s">
        <v>3495</v>
      </c>
      <c r="M1529" s="355" t="s">
        <v>3495</v>
      </c>
      <c r="N1529" s="355" t="s">
        <v>3495</v>
      </c>
      <c r="O1529" s="355" t="s">
        <v>3495</v>
      </c>
      <c r="P1529" s="355" t="s">
        <v>3495</v>
      </c>
      <c r="Q1529" s="355" t="s">
        <v>3496</v>
      </c>
      <c r="R1529" s="355" t="s">
        <v>3496</v>
      </c>
      <c r="S1529" s="355" t="s">
        <v>3496</v>
      </c>
      <c r="T1529" s="266">
        <v>0</v>
      </c>
      <c r="U1529" s="266" t="s">
        <v>3497</v>
      </c>
    </row>
    <row r="1530" spans="1:27" x14ac:dyDescent="0.25">
      <c r="A1530" s="49">
        <v>57031</v>
      </c>
      <c r="B1530" s="49" t="s">
        <v>1540</v>
      </c>
      <c r="C1530" s="49">
        <v>0</v>
      </c>
      <c r="D1530" s="49">
        <v>0</v>
      </c>
      <c r="E1530" s="354" t="s">
        <v>3494</v>
      </c>
      <c r="F1530" s="354" t="s">
        <v>3498</v>
      </c>
      <c r="G1530" s="355" t="s">
        <v>3499</v>
      </c>
      <c r="H1530" s="355" t="s">
        <v>3495</v>
      </c>
      <c r="I1530" s="355" t="s">
        <v>3495</v>
      </c>
      <c r="J1530" s="355" t="s">
        <v>3495</v>
      </c>
      <c r="K1530" s="355" t="s">
        <v>3495</v>
      </c>
      <c r="L1530" s="355" t="s">
        <v>3495</v>
      </c>
      <c r="M1530" s="355" t="s">
        <v>3495</v>
      </c>
      <c r="N1530" s="355" t="s">
        <v>3495</v>
      </c>
      <c r="O1530" s="355" t="s">
        <v>3495</v>
      </c>
      <c r="P1530" s="355" t="s">
        <v>3495</v>
      </c>
      <c r="Q1530" s="355" t="s">
        <v>3496</v>
      </c>
      <c r="R1530" s="355" t="s">
        <v>3496</v>
      </c>
      <c r="S1530" s="355" t="s">
        <v>3496</v>
      </c>
      <c r="T1530" s="266">
        <v>0</v>
      </c>
      <c r="U1530" s="266" t="s">
        <v>3497</v>
      </c>
    </row>
    <row r="1531" spans="1:27" x14ac:dyDescent="0.25">
      <c r="A1531" s="49">
        <v>57069</v>
      </c>
      <c r="B1531" s="49" t="s">
        <v>1541</v>
      </c>
      <c r="C1531" s="49">
        <v>0</v>
      </c>
      <c r="D1531" s="49">
        <v>0</v>
      </c>
      <c r="E1531" s="354" t="s">
        <v>3494</v>
      </c>
      <c r="F1531" s="354" t="s">
        <v>3498</v>
      </c>
      <c r="G1531" s="355" t="s">
        <v>3499</v>
      </c>
      <c r="H1531" s="355" t="s">
        <v>3495</v>
      </c>
      <c r="I1531" s="355" t="s">
        <v>3495</v>
      </c>
      <c r="J1531" s="355" t="s">
        <v>3495</v>
      </c>
      <c r="K1531" s="355" t="s">
        <v>3495</v>
      </c>
      <c r="L1531" s="355" t="s">
        <v>3495</v>
      </c>
      <c r="M1531" s="355" t="s">
        <v>3495</v>
      </c>
      <c r="N1531" s="355" t="s">
        <v>3495</v>
      </c>
      <c r="O1531" s="355" t="s">
        <v>3495</v>
      </c>
      <c r="P1531" s="355" t="s">
        <v>3495</v>
      </c>
      <c r="Q1531" s="355" t="s">
        <v>3496</v>
      </c>
      <c r="R1531" s="355" t="s">
        <v>3496</v>
      </c>
      <c r="S1531" s="355" t="s">
        <v>3496</v>
      </c>
      <c r="T1531" s="266">
        <v>0</v>
      </c>
      <c r="U1531" s="266" t="s">
        <v>3497</v>
      </c>
    </row>
    <row r="1532" spans="1:27" x14ac:dyDescent="0.25">
      <c r="A1532" s="49">
        <v>57218</v>
      </c>
      <c r="B1532" s="49" t="s">
        <v>1542</v>
      </c>
      <c r="C1532" s="49">
        <v>0</v>
      </c>
      <c r="D1532" s="49">
        <v>0</v>
      </c>
      <c r="E1532" s="354" t="s">
        <v>3494</v>
      </c>
      <c r="F1532" s="354" t="s">
        <v>3498</v>
      </c>
      <c r="G1532" s="355" t="s">
        <v>3499</v>
      </c>
      <c r="H1532" s="355" t="s">
        <v>3495</v>
      </c>
      <c r="I1532" s="355" t="s">
        <v>3495</v>
      </c>
      <c r="J1532" s="355" t="s">
        <v>3495</v>
      </c>
      <c r="K1532" s="355" t="s">
        <v>3495</v>
      </c>
      <c r="L1532" s="355" t="s">
        <v>3495</v>
      </c>
      <c r="M1532" s="355" t="s">
        <v>3495</v>
      </c>
      <c r="N1532" s="355" t="s">
        <v>3495</v>
      </c>
      <c r="O1532" s="355" t="s">
        <v>3495</v>
      </c>
      <c r="P1532" s="355" t="s">
        <v>3495</v>
      </c>
      <c r="Q1532" s="355" t="s">
        <v>3496</v>
      </c>
      <c r="R1532" s="355" t="s">
        <v>3496</v>
      </c>
      <c r="S1532" s="355" t="s">
        <v>3496</v>
      </c>
      <c r="T1532" s="266">
        <v>0</v>
      </c>
      <c r="U1532" s="266" t="s">
        <v>3497</v>
      </c>
    </row>
    <row r="1533" spans="1:27" x14ac:dyDescent="0.25">
      <c r="A1533" s="49">
        <v>57219</v>
      </c>
      <c r="B1533" s="49" t="s">
        <v>1543</v>
      </c>
      <c r="C1533" s="49">
        <v>0</v>
      </c>
      <c r="D1533" s="49">
        <v>0</v>
      </c>
      <c r="E1533" s="354" t="s">
        <v>3494</v>
      </c>
      <c r="F1533" s="354" t="s">
        <v>3498</v>
      </c>
      <c r="G1533" s="355" t="s">
        <v>3499</v>
      </c>
      <c r="H1533" s="355" t="s">
        <v>3495</v>
      </c>
      <c r="I1533" s="355" t="s">
        <v>3495</v>
      </c>
      <c r="J1533" s="355" t="s">
        <v>3495</v>
      </c>
      <c r="K1533" s="355" t="s">
        <v>3495</v>
      </c>
      <c r="L1533" s="355" t="s">
        <v>3495</v>
      </c>
      <c r="M1533" s="355" t="s">
        <v>3495</v>
      </c>
      <c r="N1533" s="355" t="s">
        <v>3495</v>
      </c>
      <c r="O1533" s="355" t="s">
        <v>3495</v>
      </c>
      <c r="P1533" s="355" t="s">
        <v>3495</v>
      </c>
      <c r="Q1533" s="355" t="s">
        <v>3496</v>
      </c>
      <c r="R1533" s="355" t="s">
        <v>3496</v>
      </c>
      <c r="S1533" s="355" t="s">
        <v>3496</v>
      </c>
      <c r="T1533" s="266">
        <v>0</v>
      </c>
      <c r="U1533" s="266" t="s">
        <v>3497</v>
      </c>
    </row>
    <row r="1534" spans="1:27" x14ac:dyDescent="0.25">
      <c r="A1534" s="49">
        <v>57274</v>
      </c>
      <c r="B1534" s="49" t="s">
        <v>1544</v>
      </c>
      <c r="C1534" s="49">
        <v>0</v>
      </c>
      <c r="D1534" s="49">
        <v>0</v>
      </c>
      <c r="E1534" s="354" t="s">
        <v>3494</v>
      </c>
      <c r="F1534" s="354" t="s">
        <v>3498</v>
      </c>
      <c r="G1534" s="355" t="s">
        <v>3499</v>
      </c>
      <c r="H1534" s="355" t="s">
        <v>3495</v>
      </c>
      <c r="I1534" s="355" t="s">
        <v>3495</v>
      </c>
      <c r="J1534" s="355" t="s">
        <v>3495</v>
      </c>
      <c r="K1534" s="355" t="s">
        <v>3495</v>
      </c>
      <c r="L1534" s="355" t="s">
        <v>3495</v>
      </c>
      <c r="M1534" s="355" t="s">
        <v>3495</v>
      </c>
      <c r="N1534" s="355" t="s">
        <v>3495</v>
      </c>
      <c r="O1534" s="355" t="s">
        <v>3495</v>
      </c>
      <c r="P1534" s="355" t="s">
        <v>3495</v>
      </c>
      <c r="Q1534" s="355" t="s">
        <v>3496</v>
      </c>
      <c r="R1534" s="355" t="s">
        <v>3496</v>
      </c>
      <c r="S1534" s="355" t="s">
        <v>3496</v>
      </c>
      <c r="T1534" s="266">
        <v>0</v>
      </c>
      <c r="U1534" s="266" t="s">
        <v>3497</v>
      </c>
    </row>
    <row r="1535" spans="1:27" x14ac:dyDescent="0.25">
      <c r="A1535" s="49">
        <v>57344</v>
      </c>
      <c r="B1535" s="49" t="s">
        <v>1545</v>
      </c>
      <c r="C1535" s="49">
        <v>0</v>
      </c>
      <c r="D1535" s="49">
        <v>0</v>
      </c>
      <c r="E1535" s="354" t="s">
        <v>3494</v>
      </c>
      <c r="F1535" s="354" t="s">
        <v>3498</v>
      </c>
      <c r="G1535" s="355" t="s">
        <v>3499</v>
      </c>
      <c r="H1535" s="355" t="s">
        <v>3495</v>
      </c>
      <c r="I1535" s="355" t="s">
        <v>3495</v>
      </c>
      <c r="J1535" s="355" t="s">
        <v>3495</v>
      </c>
      <c r="K1535" s="355" t="s">
        <v>3495</v>
      </c>
      <c r="L1535" s="355" t="s">
        <v>3495</v>
      </c>
      <c r="M1535" s="355" t="s">
        <v>3495</v>
      </c>
      <c r="N1535" s="355" t="s">
        <v>3495</v>
      </c>
      <c r="O1535" s="355" t="s">
        <v>3495</v>
      </c>
      <c r="P1535" s="355" t="s">
        <v>3495</v>
      </c>
      <c r="Q1535" s="355" t="s">
        <v>3496</v>
      </c>
      <c r="R1535" s="355" t="s">
        <v>3496</v>
      </c>
      <c r="S1535" s="355" t="s">
        <v>3496</v>
      </c>
      <c r="T1535" s="266">
        <v>0</v>
      </c>
      <c r="U1535" s="266" t="s">
        <v>3497</v>
      </c>
    </row>
    <row r="1536" spans="1:27" x14ac:dyDescent="0.25">
      <c r="A1536" s="49">
        <v>57349</v>
      </c>
      <c r="B1536" s="49" t="s">
        <v>1546</v>
      </c>
      <c r="C1536" s="49">
        <v>0</v>
      </c>
      <c r="D1536" s="49">
        <v>0</v>
      </c>
      <c r="E1536" s="354" t="s">
        <v>3494</v>
      </c>
      <c r="F1536" s="354" t="s">
        <v>3498</v>
      </c>
      <c r="G1536" s="355" t="s">
        <v>3499</v>
      </c>
      <c r="H1536" s="355" t="s">
        <v>3495</v>
      </c>
      <c r="I1536" s="355" t="s">
        <v>3495</v>
      </c>
      <c r="J1536" s="355" t="s">
        <v>3495</v>
      </c>
      <c r="K1536" s="355" t="s">
        <v>3495</v>
      </c>
      <c r="L1536" s="355" t="s">
        <v>3495</v>
      </c>
      <c r="M1536" s="355" t="s">
        <v>3495</v>
      </c>
      <c r="N1536" s="355" t="s">
        <v>3495</v>
      </c>
      <c r="O1536" s="355" t="s">
        <v>3495</v>
      </c>
      <c r="P1536" s="355" t="s">
        <v>3495</v>
      </c>
      <c r="Q1536" s="355" t="s">
        <v>3496</v>
      </c>
      <c r="R1536" s="355" t="s">
        <v>3496</v>
      </c>
      <c r="S1536" s="355" t="s">
        <v>3496</v>
      </c>
      <c r="T1536" s="266">
        <v>0</v>
      </c>
      <c r="U1536" s="266" t="s">
        <v>3497</v>
      </c>
    </row>
    <row r="1537" spans="1:21" x14ac:dyDescent="0.25">
      <c r="A1537" s="49">
        <v>57414</v>
      </c>
      <c r="B1537" s="49" t="s">
        <v>1547</v>
      </c>
      <c r="C1537" s="49">
        <v>0</v>
      </c>
      <c r="D1537" s="49">
        <v>0</v>
      </c>
      <c r="E1537" s="354" t="s">
        <v>3494</v>
      </c>
      <c r="F1537" s="354" t="s">
        <v>3498</v>
      </c>
      <c r="G1537" s="355" t="s">
        <v>3499</v>
      </c>
      <c r="H1537" s="355" t="s">
        <v>3495</v>
      </c>
      <c r="I1537" s="355" t="s">
        <v>3495</v>
      </c>
      <c r="J1537" s="355" t="s">
        <v>3495</v>
      </c>
      <c r="K1537" s="355" t="s">
        <v>3495</v>
      </c>
      <c r="L1537" s="355" t="s">
        <v>3495</v>
      </c>
      <c r="M1537" s="355" t="s">
        <v>3495</v>
      </c>
      <c r="N1537" s="355" t="s">
        <v>3495</v>
      </c>
      <c r="O1537" s="355" t="s">
        <v>3495</v>
      </c>
      <c r="P1537" s="355" t="s">
        <v>3495</v>
      </c>
      <c r="Q1537" s="355" t="s">
        <v>3496</v>
      </c>
      <c r="R1537" s="355" t="s">
        <v>3496</v>
      </c>
      <c r="S1537" s="355" t="s">
        <v>3496</v>
      </c>
      <c r="T1537" s="266">
        <v>0</v>
      </c>
      <c r="U1537" s="266" t="s">
        <v>3497</v>
      </c>
    </row>
    <row r="1538" spans="1:21" x14ac:dyDescent="0.25">
      <c r="A1538" s="49">
        <v>57463</v>
      </c>
      <c r="B1538" s="49" t="s">
        <v>1548</v>
      </c>
      <c r="C1538" s="49">
        <v>0</v>
      </c>
      <c r="D1538" s="49">
        <v>0</v>
      </c>
      <c r="E1538" s="354" t="s">
        <v>3494</v>
      </c>
      <c r="F1538" s="354" t="s">
        <v>3498</v>
      </c>
      <c r="G1538" s="355" t="s">
        <v>3499</v>
      </c>
      <c r="H1538" s="355" t="s">
        <v>3495</v>
      </c>
      <c r="I1538" s="355" t="s">
        <v>3495</v>
      </c>
      <c r="J1538" s="355" t="s">
        <v>3495</v>
      </c>
      <c r="K1538" s="355" t="s">
        <v>3495</v>
      </c>
      <c r="L1538" s="355" t="s">
        <v>3495</v>
      </c>
      <c r="M1538" s="355" t="s">
        <v>3495</v>
      </c>
      <c r="N1538" s="355" t="s">
        <v>3495</v>
      </c>
      <c r="O1538" s="355" t="s">
        <v>3495</v>
      </c>
      <c r="P1538" s="355" t="s">
        <v>3495</v>
      </c>
      <c r="Q1538" s="355" t="s">
        <v>3496</v>
      </c>
      <c r="R1538" s="355" t="s">
        <v>3496</v>
      </c>
      <c r="S1538" s="355" t="s">
        <v>3496</v>
      </c>
      <c r="T1538" s="266">
        <v>0</v>
      </c>
      <c r="U1538" s="266" t="s">
        <v>3497</v>
      </c>
    </row>
    <row r="1539" spans="1:21" x14ac:dyDescent="0.25">
      <c r="A1539" s="49">
        <v>57544</v>
      </c>
      <c r="B1539" s="49" t="s">
        <v>1549</v>
      </c>
      <c r="C1539" s="49">
        <v>0</v>
      </c>
      <c r="D1539" s="49">
        <v>0</v>
      </c>
      <c r="E1539" s="354" t="s">
        <v>3494</v>
      </c>
      <c r="F1539" s="354" t="s">
        <v>3498</v>
      </c>
      <c r="G1539" s="355" t="s">
        <v>3499</v>
      </c>
      <c r="H1539" s="355" t="s">
        <v>3495</v>
      </c>
      <c r="I1539" s="355" t="s">
        <v>3495</v>
      </c>
      <c r="J1539" s="355" t="s">
        <v>3495</v>
      </c>
      <c r="K1539" s="355" t="s">
        <v>3495</v>
      </c>
      <c r="L1539" s="355" t="s">
        <v>3495</v>
      </c>
      <c r="M1539" s="355" t="s">
        <v>3495</v>
      </c>
      <c r="N1539" s="355" t="s">
        <v>3495</v>
      </c>
      <c r="O1539" s="355" t="s">
        <v>3495</v>
      </c>
      <c r="P1539" s="355" t="s">
        <v>3495</v>
      </c>
      <c r="Q1539" s="355" t="s">
        <v>3496</v>
      </c>
      <c r="R1539" s="355" t="s">
        <v>3496</v>
      </c>
      <c r="S1539" s="355" t="s">
        <v>3496</v>
      </c>
      <c r="T1539" s="266">
        <v>0</v>
      </c>
      <c r="U1539" s="266" t="s">
        <v>3497</v>
      </c>
    </row>
    <row r="1540" spans="1:21" x14ac:dyDescent="0.25">
      <c r="A1540" s="49">
        <v>57649</v>
      </c>
      <c r="B1540" s="49" t="s">
        <v>1550</v>
      </c>
      <c r="C1540" s="49">
        <v>0</v>
      </c>
      <c r="D1540" s="49">
        <v>0</v>
      </c>
      <c r="E1540" s="354" t="s">
        <v>3494</v>
      </c>
      <c r="F1540" s="354" t="s">
        <v>3498</v>
      </c>
      <c r="G1540" s="355" t="s">
        <v>3499</v>
      </c>
      <c r="H1540" s="355" t="s">
        <v>3495</v>
      </c>
      <c r="I1540" s="355" t="s">
        <v>3495</v>
      </c>
      <c r="J1540" s="355" t="s">
        <v>3495</v>
      </c>
      <c r="K1540" s="355" t="s">
        <v>3495</v>
      </c>
      <c r="L1540" s="355" t="s">
        <v>3495</v>
      </c>
      <c r="M1540" s="355" t="s">
        <v>3495</v>
      </c>
      <c r="N1540" s="355" t="s">
        <v>3495</v>
      </c>
      <c r="O1540" s="355" t="s">
        <v>3495</v>
      </c>
      <c r="P1540" s="355" t="s">
        <v>3495</v>
      </c>
      <c r="Q1540" s="355" t="s">
        <v>3496</v>
      </c>
      <c r="R1540" s="355" t="s">
        <v>3496</v>
      </c>
      <c r="S1540" s="355" t="s">
        <v>3496</v>
      </c>
      <c r="T1540" s="266">
        <v>0</v>
      </c>
      <c r="U1540" s="266" t="s">
        <v>3497</v>
      </c>
    </row>
    <row r="1541" spans="1:21" x14ac:dyDescent="0.25">
      <c r="A1541" s="49">
        <v>57705</v>
      </c>
      <c r="B1541" s="49" t="s">
        <v>1551</v>
      </c>
      <c r="C1541" s="49">
        <v>0</v>
      </c>
      <c r="D1541" s="49">
        <v>0</v>
      </c>
      <c r="E1541" s="354" t="s">
        <v>3494</v>
      </c>
      <c r="F1541" s="354" t="s">
        <v>3498</v>
      </c>
      <c r="G1541" s="355" t="s">
        <v>3499</v>
      </c>
      <c r="H1541" s="355" t="s">
        <v>3495</v>
      </c>
      <c r="I1541" s="355" t="s">
        <v>3495</v>
      </c>
      <c r="J1541" s="355" t="s">
        <v>3495</v>
      </c>
      <c r="K1541" s="355" t="s">
        <v>3495</v>
      </c>
      <c r="L1541" s="355" t="s">
        <v>3495</v>
      </c>
      <c r="M1541" s="355" t="s">
        <v>3495</v>
      </c>
      <c r="N1541" s="355" t="s">
        <v>3495</v>
      </c>
      <c r="O1541" s="355" t="s">
        <v>3495</v>
      </c>
      <c r="P1541" s="355" t="s">
        <v>3495</v>
      </c>
      <c r="Q1541" s="355" t="s">
        <v>3496</v>
      </c>
      <c r="R1541" s="355" t="s">
        <v>3496</v>
      </c>
      <c r="S1541" s="355" t="s">
        <v>3496</v>
      </c>
      <c r="T1541" s="266">
        <v>0</v>
      </c>
      <c r="U1541" s="266" t="s">
        <v>3497</v>
      </c>
    </row>
    <row r="1542" spans="1:21" x14ac:dyDescent="0.25">
      <c r="A1542" s="49">
        <v>57742</v>
      </c>
      <c r="B1542" s="49" t="s">
        <v>1552</v>
      </c>
      <c r="C1542" s="49">
        <v>0</v>
      </c>
      <c r="D1542" s="49">
        <v>0</v>
      </c>
      <c r="E1542" s="354" t="s">
        <v>3494</v>
      </c>
      <c r="F1542" s="354" t="s">
        <v>3498</v>
      </c>
      <c r="G1542" s="355" t="s">
        <v>3499</v>
      </c>
      <c r="H1542" s="355" t="s">
        <v>3495</v>
      </c>
      <c r="I1542" s="355" t="s">
        <v>3495</v>
      </c>
      <c r="J1542" s="355" t="s">
        <v>3495</v>
      </c>
      <c r="K1542" s="355" t="s">
        <v>3495</v>
      </c>
      <c r="L1542" s="355" t="s">
        <v>3495</v>
      </c>
      <c r="M1542" s="355" t="s">
        <v>3495</v>
      </c>
      <c r="N1542" s="355" t="s">
        <v>3495</v>
      </c>
      <c r="O1542" s="355" t="s">
        <v>3495</v>
      </c>
      <c r="P1542" s="355" t="s">
        <v>3495</v>
      </c>
      <c r="Q1542" s="355" t="s">
        <v>3496</v>
      </c>
      <c r="R1542" s="355" t="s">
        <v>3496</v>
      </c>
      <c r="S1542" s="355" t="s">
        <v>3496</v>
      </c>
      <c r="T1542" s="266">
        <v>0</v>
      </c>
      <c r="U1542" s="266" t="s">
        <v>3497</v>
      </c>
    </row>
    <row r="1543" spans="1:21" x14ac:dyDescent="0.25">
      <c r="A1543" s="49">
        <v>57746</v>
      </c>
      <c r="B1543" s="49" t="s">
        <v>1553</v>
      </c>
      <c r="C1543" s="49">
        <v>0</v>
      </c>
      <c r="D1543" s="49">
        <v>0</v>
      </c>
      <c r="E1543" s="354" t="s">
        <v>3494</v>
      </c>
      <c r="F1543" s="354" t="s">
        <v>3498</v>
      </c>
      <c r="G1543" s="355" t="s">
        <v>3499</v>
      </c>
      <c r="H1543" s="355" t="s">
        <v>3495</v>
      </c>
      <c r="I1543" s="355" t="s">
        <v>3495</v>
      </c>
      <c r="J1543" s="355" t="s">
        <v>3495</v>
      </c>
      <c r="K1543" s="355" t="s">
        <v>3495</v>
      </c>
      <c r="L1543" s="355" t="s">
        <v>3495</v>
      </c>
      <c r="M1543" s="355" t="s">
        <v>3495</v>
      </c>
      <c r="N1543" s="355" t="s">
        <v>3495</v>
      </c>
      <c r="O1543" s="355" t="s">
        <v>3495</v>
      </c>
      <c r="P1543" s="355" t="s">
        <v>3495</v>
      </c>
      <c r="Q1543" s="355" t="s">
        <v>3496</v>
      </c>
      <c r="R1543" s="355" t="s">
        <v>3496</v>
      </c>
      <c r="S1543" s="355" t="s">
        <v>3496</v>
      </c>
      <c r="T1543" s="266">
        <v>0</v>
      </c>
      <c r="U1543" s="266" t="s">
        <v>3497</v>
      </c>
    </row>
    <row r="1544" spans="1:21" x14ac:dyDescent="0.25">
      <c r="A1544" s="49">
        <v>57748</v>
      </c>
      <c r="B1544" s="49" t="s">
        <v>1554</v>
      </c>
      <c r="C1544" s="49">
        <v>0</v>
      </c>
      <c r="D1544" s="49">
        <v>0</v>
      </c>
      <c r="E1544" s="354" t="s">
        <v>3494</v>
      </c>
      <c r="F1544" s="354" t="s">
        <v>3498</v>
      </c>
      <c r="G1544" s="355" t="s">
        <v>3499</v>
      </c>
      <c r="H1544" s="355" t="s">
        <v>3495</v>
      </c>
      <c r="I1544" s="355" t="s">
        <v>3495</v>
      </c>
      <c r="J1544" s="355" t="s">
        <v>3495</v>
      </c>
      <c r="K1544" s="355" t="s">
        <v>3495</v>
      </c>
      <c r="L1544" s="355" t="s">
        <v>3495</v>
      </c>
      <c r="M1544" s="355" t="s">
        <v>3495</v>
      </c>
      <c r="N1544" s="355" t="s">
        <v>3495</v>
      </c>
      <c r="O1544" s="355" t="s">
        <v>3495</v>
      </c>
      <c r="P1544" s="355" t="s">
        <v>3495</v>
      </c>
      <c r="Q1544" s="355" t="s">
        <v>3496</v>
      </c>
      <c r="R1544" s="355" t="s">
        <v>3496</v>
      </c>
      <c r="S1544" s="355" t="s">
        <v>3496</v>
      </c>
      <c r="T1544" s="266">
        <v>0</v>
      </c>
      <c r="U1544" s="266" t="s">
        <v>3497</v>
      </c>
    </row>
    <row r="1545" spans="1:21" x14ac:dyDescent="0.25">
      <c r="A1545" s="49">
        <v>57781</v>
      </c>
      <c r="B1545" s="49" t="s">
        <v>1555</v>
      </c>
      <c r="C1545" s="49">
        <v>0</v>
      </c>
      <c r="D1545" s="49">
        <v>0</v>
      </c>
      <c r="E1545" s="354" t="s">
        <v>3494</v>
      </c>
      <c r="F1545" s="354" t="s">
        <v>3498</v>
      </c>
      <c r="G1545" s="355" t="s">
        <v>3499</v>
      </c>
      <c r="H1545" s="355" t="s">
        <v>3495</v>
      </c>
      <c r="I1545" s="355" t="s">
        <v>3495</v>
      </c>
      <c r="J1545" s="355" t="s">
        <v>3495</v>
      </c>
      <c r="K1545" s="355" t="s">
        <v>3495</v>
      </c>
      <c r="L1545" s="355" t="s">
        <v>3495</v>
      </c>
      <c r="M1545" s="355" t="s">
        <v>3495</v>
      </c>
      <c r="N1545" s="355" t="s">
        <v>3495</v>
      </c>
      <c r="O1545" s="355" t="s">
        <v>3495</v>
      </c>
      <c r="P1545" s="355" t="s">
        <v>3495</v>
      </c>
      <c r="Q1545" s="355" t="s">
        <v>3496</v>
      </c>
      <c r="R1545" s="355" t="s">
        <v>3496</v>
      </c>
      <c r="S1545" s="355" t="s">
        <v>3496</v>
      </c>
      <c r="T1545" s="266">
        <v>0</v>
      </c>
      <c r="U1545" s="266" t="s">
        <v>3497</v>
      </c>
    </row>
    <row r="1546" spans="1:21" x14ac:dyDescent="0.25">
      <c r="A1546" s="49">
        <v>57813</v>
      </c>
      <c r="B1546" s="49" t="s">
        <v>1556</v>
      </c>
      <c r="C1546" s="49">
        <v>0</v>
      </c>
      <c r="D1546" s="49">
        <v>0</v>
      </c>
      <c r="E1546" s="354" t="s">
        <v>3494</v>
      </c>
      <c r="F1546" s="354" t="s">
        <v>3498</v>
      </c>
      <c r="G1546" s="355" t="s">
        <v>3499</v>
      </c>
      <c r="H1546" s="355" t="s">
        <v>3495</v>
      </c>
      <c r="I1546" s="355" t="s">
        <v>3495</v>
      </c>
      <c r="J1546" s="355" t="s">
        <v>3495</v>
      </c>
      <c r="K1546" s="355" t="s">
        <v>3495</v>
      </c>
      <c r="L1546" s="355" t="s">
        <v>3495</v>
      </c>
      <c r="M1546" s="355" t="s">
        <v>3495</v>
      </c>
      <c r="N1546" s="355" t="s">
        <v>3495</v>
      </c>
      <c r="O1546" s="355" t="s">
        <v>3495</v>
      </c>
      <c r="P1546" s="355" t="s">
        <v>3495</v>
      </c>
      <c r="Q1546" s="355" t="s">
        <v>3496</v>
      </c>
      <c r="R1546" s="355" t="s">
        <v>3496</v>
      </c>
      <c r="S1546" s="355" t="s">
        <v>3496</v>
      </c>
      <c r="T1546" s="266">
        <v>0</v>
      </c>
      <c r="U1546" s="266" t="s">
        <v>3497</v>
      </c>
    </row>
    <row r="1547" spans="1:21" x14ac:dyDescent="0.25">
      <c r="A1547" s="49">
        <v>57864</v>
      </c>
      <c r="B1547" s="49" t="s">
        <v>1557</v>
      </c>
      <c r="C1547" s="49">
        <v>0</v>
      </c>
      <c r="D1547" s="49">
        <v>0</v>
      </c>
      <c r="E1547" s="354" t="s">
        <v>3494</v>
      </c>
      <c r="F1547" s="354" t="s">
        <v>3498</v>
      </c>
      <c r="G1547" s="355" t="s">
        <v>3499</v>
      </c>
      <c r="H1547" s="355" t="s">
        <v>3495</v>
      </c>
      <c r="I1547" s="355" t="s">
        <v>3495</v>
      </c>
      <c r="J1547" s="355" t="s">
        <v>3495</v>
      </c>
      <c r="K1547" s="355" t="s">
        <v>3495</v>
      </c>
      <c r="L1547" s="355" t="s">
        <v>3495</v>
      </c>
      <c r="M1547" s="355" t="s">
        <v>3495</v>
      </c>
      <c r="N1547" s="355" t="s">
        <v>3495</v>
      </c>
      <c r="O1547" s="355" t="s">
        <v>3495</v>
      </c>
      <c r="P1547" s="355" t="s">
        <v>3495</v>
      </c>
      <c r="Q1547" s="355" t="s">
        <v>3496</v>
      </c>
      <c r="R1547" s="355" t="s">
        <v>3496</v>
      </c>
      <c r="S1547" s="355" t="s">
        <v>3496</v>
      </c>
      <c r="T1547" s="266">
        <v>0</v>
      </c>
      <c r="U1547" s="266" t="s">
        <v>3497</v>
      </c>
    </row>
    <row r="1548" spans="1:21" x14ac:dyDescent="0.25">
      <c r="A1548" s="49">
        <v>57875</v>
      </c>
      <c r="B1548" s="49" t="s">
        <v>1558</v>
      </c>
      <c r="C1548" s="49">
        <v>0</v>
      </c>
      <c r="D1548" s="49">
        <v>0</v>
      </c>
      <c r="E1548" s="354" t="s">
        <v>3494</v>
      </c>
      <c r="F1548" s="354" t="s">
        <v>3498</v>
      </c>
      <c r="G1548" s="355" t="s">
        <v>3499</v>
      </c>
      <c r="H1548" s="355" t="s">
        <v>3495</v>
      </c>
      <c r="I1548" s="355" t="s">
        <v>3495</v>
      </c>
      <c r="J1548" s="355" t="s">
        <v>3495</v>
      </c>
      <c r="K1548" s="355" t="s">
        <v>3495</v>
      </c>
      <c r="L1548" s="355" t="s">
        <v>3495</v>
      </c>
      <c r="M1548" s="355" t="s">
        <v>3495</v>
      </c>
      <c r="N1548" s="355" t="s">
        <v>3495</v>
      </c>
      <c r="O1548" s="355" t="s">
        <v>3495</v>
      </c>
      <c r="P1548" s="355" t="s">
        <v>3495</v>
      </c>
      <c r="Q1548" s="355" t="s">
        <v>3496</v>
      </c>
      <c r="R1548" s="355" t="s">
        <v>3496</v>
      </c>
      <c r="S1548" s="355" t="s">
        <v>3496</v>
      </c>
      <c r="T1548" s="266">
        <v>0</v>
      </c>
      <c r="U1548" s="266" t="s">
        <v>3497</v>
      </c>
    </row>
    <row r="1549" spans="1:21" x14ac:dyDescent="0.25">
      <c r="A1549" s="49">
        <v>57876</v>
      </c>
      <c r="B1549" s="49" t="s">
        <v>1559</v>
      </c>
      <c r="C1549" s="49">
        <v>0</v>
      </c>
      <c r="D1549" s="49">
        <v>0</v>
      </c>
      <c r="E1549" s="354" t="s">
        <v>3494</v>
      </c>
      <c r="F1549" s="354" t="s">
        <v>3498</v>
      </c>
      <c r="G1549" s="355" t="s">
        <v>3499</v>
      </c>
      <c r="H1549" s="355" t="s">
        <v>3495</v>
      </c>
      <c r="I1549" s="355" t="s">
        <v>3495</v>
      </c>
      <c r="J1549" s="355" t="s">
        <v>3495</v>
      </c>
      <c r="K1549" s="355" t="s">
        <v>3495</v>
      </c>
      <c r="L1549" s="355" t="s">
        <v>3495</v>
      </c>
      <c r="M1549" s="355" t="s">
        <v>3495</v>
      </c>
      <c r="N1549" s="355" t="s">
        <v>3495</v>
      </c>
      <c r="O1549" s="355" t="s">
        <v>3495</v>
      </c>
      <c r="P1549" s="355" t="s">
        <v>3495</v>
      </c>
      <c r="Q1549" s="355" t="s">
        <v>3496</v>
      </c>
      <c r="R1549" s="355" t="s">
        <v>3496</v>
      </c>
      <c r="S1549" s="355" t="s">
        <v>3496</v>
      </c>
      <c r="T1549" s="266">
        <v>0</v>
      </c>
      <c r="U1549" s="266" t="s">
        <v>3497</v>
      </c>
    </row>
    <row r="1550" spans="1:21" x14ac:dyDescent="0.25">
      <c r="A1550" s="49">
        <v>57890</v>
      </c>
      <c r="B1550" s="49" t="s">
        <v>1560</v>
      </c>
      <c r="C1550" s="49">
        <v>0</v>
      </c>
      <c r="D1550" s="49">
        <v>0</v>
      </c>
      <c r="E1550" s="354" t="s">
        <v>3494</v>
      </c>
      <c r="F1550" s="354" t="s">
        <v>3498</v>
      </c>
      <c r="G1550" s="355" t="s">
        <v>3499</v>
      </c>
      <c r="H1550" s="355" t="s">
        <v>3495</v>
      </c>
      <c r="I1550" s="355" t="s">
        <v>3495</v>
      </c>
      <c r="J1550" s="355" t="s">
        <v>3495</v>
      </c>
      <c r="K1550" s="355" t="s">
        <v>3495</v>
      </c>
      <c r="L1550" s="355" t="s">
        <v>3495</v>
      </c>
      <c r="M1550" s="355" t="s">
        <v>3495</v>
      </c>
      <c r="N1550" s="355" t="s">
        <v>3495</v>
      </c>
      <c r="O1550" s="355" t="s">
        <v>3495</v>
      </c>
      <c r="P1550" s="355" t="s">
        <v>3495</v>
      </c>
      <c r="Q1550" s="355" t="s">
        <v>3496</v>
      </c>
      <c r="R1550" s="355" t="s">
        <v>3496</v>
      </c>
      <c r="S1550" s="355" t="s">
        <v>3496</v>
      </c>
      <c r="T1550" s="266">
        <v>0</v>
      </c>
      <c r="U1550" s="266" t="s">
        <v>3497</v>
      </c>
    </row>
    <row r="1551" spans="1:21" x14ac:dyDescent="0.25">
      <c r="A1551" s="49">
        <v>57894</v>
      </c>
      <c r="B1551" s="49" t="s">
        <v>1561</v>
      </c>
      <c r="C1551" s="49">
        <v>0</v>
      </c>
      <c r="D1551" s="49">
        <v>0</v>
      </c>
      <c r="E1551" s="354" t="s">
        <v>3494</v>
      </c>
      <c r="F1551" s="354" t="s">
        <v>3498</v>
      </c>
      <c r="G1551" s="355" t="s">
        <v>3499</v>
      </c>
      <c r="H1551" s="355" t="s">
        <v>3495</v>
      </c>
      <c r="I1551" s="355" t="s">
        <v>3495</v>
      </c>
      <c r="J1551" s="355" t="s">
        <v>3495</v>
      </c>
      <c r="K1551" s="355" t="s">
        <v>3495</v>
      </c>
      <c r="L1551" s="355" t="s">
        <v>3495</v>
      </c>
      <c r="M1551" s="355" t="s">
        <v>3495</v>
      </c>
      <c r="N1551" s="355" t="s">
        <v>3495</v>
      </c>
      <c r="O1551" s="355" t="s">
        <v>3495</v>
      </c>
      <c r="P1551" s="355" t="s">
        <v>3495</v>
      </c>
      <c r="Q1551" s="355" t="s">
        <v>3496</v>
      </c>
      <c r="R1551" s="355" t="s">
        <v>3496</v>
      </c>
      <c r="S1551" s="355" t="s">
        <v>3496</v>
      </c>
      <c r="T1551" s="266">
        <v>0</v>
      </c>
      <c r="U1551" s="266" t="s">
        <v>3497</v>
      </c>
    </row>
    <row r="1552" spans="1:21" x14ac:dyDescent="0.25">
      <c r="A1552" s="49">
        <v>57908</v>
      </c>
      <c r="B1552" s="49" t="s">
        <v>1562</v>
      </c>
      <c r="C1552" s="49">
        <v>0</v>
      </c>
      <c r="D1552" s="49">
        <v>0</v>
      </c>
      <c r="E1552" s="354" t="s">
        <v>3494</v>
      </c>
      <c r="F1552" s="354" t="s">
        <v>3498</v>
      </c>
      <c r="G1552" s="355" t="s">
        <v>3499</v>
      </c>
      <c r="H1552" s="355" t="s">
        <v>3495</v>
      </c>
      <c r="I1552" s="355" t="s">
        <v>3495</v>
      </c>
      <c r="J1552" s="355" t="s">
        <v>3495</v>
      </c>
      <c r="K1552" s="355" t="s">
        <v>3495</v>
      </c>
      <c r="L1552" s="355" t="s">
        <v>3495</v>
      </c>
      <c r="M1552" s="355" t="s">
        <v>3495</v>
      </c>
      <c r="N1552" s="355" t="s">
        <v>3495</v>
      </c>
      <c r="O1552" s="355" t="s">
        <v>3495</v>
      </c>
      <c r="P1552" s="355" t="s">
        <v>3495</v>
      </c>
      <c r="Q1552" s="355" t="s">
        <v>3496</v>
      </c>
      <c r="R1552" s="355" t="s">
        <v>3496</v>
      </c>
      <c r="S1552" s="355" t="s">
        <v>3496</v>
      </c>
      <c r="T1552" s="266">
        <v>0</v>
      </c>
      <c r="U1552" s="266" t="s">
        <v>3497</v>
      </c>
    </row>
    <row r="1553" spans="1:21" x14ac:dyDescent="0.25">
      <c r="A1553" s="49">
        <v>57925</v>
      </c>
      <c r="B1553" s="49" t="s">
        <v>1563</v>
      </c>
      <c r="C1553" s="49">
        <v>0</v>
      </c>
      <c r="D1553" s="49">
        <v>0</v>
      </c>
      <c r="E1553" s="354" t="s">
        <v>3494</v>
      </c>
      <c r="F1553" s="354" t="s">
        <v>3498</v>
      </c>
      <c r="G1553" s="355" t="s">
        <v>3499</v>
      </c>
      <c r="H1553" s="355" t="s">
        <v>3495</v>
      </c>
      <c r="I1553" s="355" t="s">
        <v>3495</v>
      </c>
      <c r="J1553" s="355" t="s">
        <v>3495</v>
      </c>
      <c r="K1553" s="355" t="s">
        <v>3495</v>
      </c>
      <c r="L1553" s="355" t="s">
        <v>3495</v>
      </c>
      <c r="M1553" s="355" t="s">
        <v>3495</v>
      </c>
      <c r="N1553" s="355" t="s">
        <v>3495</v>
      </c>
      <c r="O1553" s="355" t="s">
        <v>3495</v>
      </c>
      <c r="P1553" s="355" t="s">
        <v>3495</v>
      </c>
      <c r="Q1553" s="355" t="s">
        <v>3496</v>
      </c>
      <c r="R1553" s="355" t="s">
        <v>3496</v>
      </c>
      <c r="S1553" s="355" t="s">
        <v>3496</v>
      </c>
      <c r="T1553" s="266">
        <v>0</v>
      </c>
      <c r="U1553" s="266" t="s">
        <v>3497</v>
      </c>
    </row>
    <row r="1554" spans="1:21" x14ac:dyDescent="0.25">
      <c r="A1554" s="49">
        <v>57961</v>
      </c>
      <c r="B1554" s="49" t="s">
        <v>1564</v>
      </c>
      <c r="C1554" s="49">
        <v>0</v>
      </c>
      <c r="D1554" s="49">
        <v>0</v>
      </c>
      <c r="E1554" s="354" t="s">
        <v>3494</v>
      </c>
      <c r="F1554" s="354" t="s">
        <v>3498</v>
      </c>
      <c r="G1554" s="355" t="s">
        <v>3499</v>
      </c>
      <c r="H1554" s="355" t="s">
        <v>3495</v>
      </c>
      <c r="I1554" s="355" t="s">
        <v>3495</v>
      </c>
      <c r="J1554" s="355" t="s">
        <v>3495</v>
      </c>
      <c r="K1554" s="355" t="s">
        <v>3495</v>
      </c>
      <c r="L1554" s="355" t="s">
        <v>3495</v>
      </c>
      <c r="M1554" s="355" t="s">
        <v>3495</v>
      </c>
      <c r="N1554" s="355" t="s">
        <v>3495</v>
      </c>
      <c r="O1554" s="355" t="s">
        <v>3495</v>
      </c>
      <c r="P1554" s="355" t="s">
        <v>3495</v>
      </c>
      <c r="Q1554" s="355" t="s">
        <v>3496</v>
      </c>
      <c r="R1554" s="355" t="s">
        <v>3496</v>
      </c>
      <c r="S1554" s="355" t="s">
        <v>3496</v>
      </c>
      <c r="T1554" s="266">
        <v>0</v>
      </c>
      <c r="U1554" s="266" t="s">
        <v>3497</v>
      </c>
    </row>
    <row r="1555" spans="1:21" x14ac:dyDescent="0.25">
      <c r="A1555" s="49">
        <v>57990</v>
      </c>
      <c r="B1555" s="49" t="s">
        <v>1565</v>
      </c>
      <c r="C1555" s="49">
        <v>0</v>
      </c>
      <c r="D1555" s="49">
        <v>0</v>
      </c>
      <c r="E1555" s="354" t="s">
        <v>3494</v>
      </c>
      <c r="F1555" s="354" t="s">
        <v>3498</v>
      </c>
      <c r="G1555" s="355" t="s">
        <v>3499</v>
      </c>
      <c r="H1555" s="355" t="s">
        <v>3495</v>
      </c>
      <c r="I1555" s="355" t="s">
        <v>3495</v>
      </c>
      <c r="J1555" s="355" t="s">
        <v>3495</v>
      </c>
      <c r="K1555" s="355" t="s">
        <v>3495</v>
      </c>
      <c r="L1555" s="355" t="s">
        <v>3495</v>
      </c>
      <c r="M1555" s="355" t="s">
        <v>3495</v>
      </c>
      <c r="N1555" s="355" t="s">
        <v>3495</v>
      </c>
      <c r="O1555" s="355" t="s">
        <v>3495</v>
      </c>
      <c r="P1555" s="355" t="s">
        <v>3495</v>
      </c>
      <c r="Q1555" s="355" t="s">
        <v>3496</v>
      </c>
      <c r="R1555" s="355" t="s">
        <v>3496</v>
      </c>
      <c r="S1555" s="355" t="s">
        <v>3496</v>
      </c>
      <c r="T1555" s="266">
        <v>0</v>
      </c>
      <c r="U1555" s="266" t="s">
        <v>3497</v>
      </c>
    </row>
    <row r="1556" spans="1:21" x14ac:dyDescent="0.25">
      <c r="A1556" s="49">
        <v>57992</v>
      </c>
      <c r="B1556" s="49" t="s">
        <v>1566</v>
      </c>
      <c r="C1556" s="49">
        <v>0</v>
      </c>
      <c r="D1556" s="49">
        <v>0</v>
      </c>
      <c r="E1556" s="354" t="s">
        <v>3494</v>
      </c>
      <c r="F1556" s="354" t="s">
        <v>3498</v>
      </c>
      <c r="G1556" s="355" t="s">
        <v>3499</v>
      </c>
      <c r="H1556" s="355" t="s">
        <v>3495</v>
      </c>
      <c r="I1556" s="355" t="s">
        <v>3495</v>
      </c>
      <c r="J1556" s="355" t="s">
        <v>3495</v>
      </c>
      <c r="K1556" s="355" t="s">
        <v>3495</v>
      </c>
      <c r="L1556" s="355" t="s">
        <v>3495</v>
      </c>
      <c r="M1556" s="355" t="s">
        <v>3495</v>
      </c>
      <c r="N1556" s="355" t="s">
        <v>3495</v>
      </c>
      <c r="O1556" s="355" t="s">
        <v>3495</v>
      </c>
      <c r="P1556" s="355" t="s">
        <v>3495</v>
      </c>
      <c r="Q1556" s="355" t="s">
        <v>3496</v>
      </c>
      <c r="R1556" s="355" t="s">
        <v>3496</v>
      </c>
      <c r="S1556" s="355" t="s">
        <v>3496</v>
      </c>
      <c r="T1556" s="266">
        <v>0</v>
      </c>
      <c r="U1556" s="266" t="s">
        <v>3497</v>
      </c>
    </row>
    <row r="1557" spans="1:21" x14ac:dyDescent="0.25">
      <c r="A1557" s="49">
        <v>58006</v>
      </c>
      <c r="B1557" s="49" t="s">
        <v>1567</v>
      </c>
      <c r="C1557" s="49">
        <v>0</v>
      </c>
      <c r="D1557" s="49">
        <v>0</v>
      </c>
      <c r="E1557" s="354" t="s">
        <v>3494</v>
      </c>
      <c r="F1557" s="354" t="s">
        <v>3498</v>
      </c>
      <c r="G1557" s="355" t="s">
        <v>3499</v>
      </c>
      <c r="H1557" s="355" t="s">
        <v>3495</v>
      </c>
      <c r="I1557" s="355" t="s">
        <v>3495</v>
      </c>
      <c r="J1557" s="355" t="s">
        <v>3495</v>
      </c>
      <c r="K1557" s="355" t="s">
        <v>3495</v>
      </c>
      <c r="L1557" s="355" t="s">
        <v>3495</v>
      </c>
      <c r="M1557" s="355" t="s">
        <v>3495</v>
      </c>
      <c r="N1557" s="355" t="s">
        <v>3495</v>
      </c>
      <c r="O1557" s="355" t="s">
        <v>3495</v>
      </c>
      <c r="P1557" s="355" t="s">
        <v>3495</v>
      </c>
      <c r="Q1557" s="355" t="s">
        <v>3496</v>
      </c>
      <c r="R1557" s="355" t="s">
        <v>3496</v>
      </c>
      <c r="S1557" s="355" t="s">
        <v>3496</v>
      </c>
      <c r="T1557" s="266">
        <v>0</v>
      </c>
      <c r="U1557" s="266" t="s">
        <v>3497</v>
      </c>
    </row>
    <row r="1558" spans="1:21" x14ac:dyDescent="0.25">
      <c r="A1558" s="49">
        <v>58010</v>
      </c>
      <c r="B1558" s="49" t="s">
        <v>1568</v>
      </c>
      <c r="C1558" s="49">
        <v>0</v>
      </c>
      <c r="D1558" s="49">
        <v>0</v>
      </c>
      <c r="E1558" s="354" t="s">
        <v>3494</v>
      </c>
      <c r="F1558" s="354" t="s">
        <v>3498</v>
      </c>
      <c r="G1558" s="355" t="s">
        <v>3499</v>
      </c>
      <c r="H1558" s="355" t="s">
        <v>3495</v>
      </c>
      <c r="I1558" s="355" t="s">
        <v>3495</v>
      </c>
      <c r="J1558" s="355" t="s">
        <v>3495</v>
      </c>
      <c r="K1558" s="355" t="s">
        <v>3495</v>
      </c>
      <c r="L1558" s="355" t="s">
        <v>3495</v>
      </c>
      <c r="M1558" s="355" t="s">
        <v>3495</v>
      </c>
      <c r="N1558" s="355" t="s">
        <v>3495</v>
      </c>
      <c r="O1558" s="355" t="s">
        <v>3495</v>
      </c>
      <c r="P1558" s="355" t="s">
        <v>3495</v>
      </c>
      <c r="Q1558" s="355" t="s">
        <v>3496</v>
      </c>
      <c r="R1558" s="355" t="s">
        <v>3496</v>
      </c>
      <c r="S1558" s="355" t="s">
        <v>3496</v>
      </c>
      <c r="T1558" s="266">
        <v>0</v>
      </c>
      <c r="U1558" s="266" t="s">
        <v>3497</v>
      </c>
    </row>
    <row r="1559" spans="1:21" x14ac:dyDescent="0.25">
      <c r="A1559" s="49">
        <v>58011</v>
      </c>
      <c r="B1559" s="49" t="s">
        <v>1569</v>
      </c>
      <c r="C1559" s="49">
        <v>0</v>
      </c>
      <c r="D1559" s="49">
        <v>0</v>
      </c>
      <c r="E1559" s="354" t="s">
        <v>3494</v>
      </c>
      <c r="F1559" s="354" t="s">
        <v>3498</v>
      </c>
      <c r="G1559" s="355" t="s">
        <v>3499</v>
      </c>
      <c r="H1559" s="355" t="s">
        <v>3495</v>
      </c>
      <c r="I1559" s="355" t="s">
        <v>3495</v>
      </c>
      <c r="J1559" s="355" t="s">
        <v>3495</v>
      </c>
      <c r="K1559" s="355" t="s">
        <v>3495</v>
      </c>
      <c r="L1559" s="355" t="s">
        <v>3495</v>
      </c>
      <c r="M1559" s="355" t="s">
        <v>3495</v>
      </c>
      <c r="N1559" s="355" t="s">
        <v>3495</v>
      </c>
      <c r="O1559" s="355" t="s">
        <v>3495</v>
      </c>
      <c r="P1559" s="355" t="s">
        <v>3495</v>
      </c>
      <c r="Q1559" s="355" t="s">
        <v>3496</v>
      </c>
      <c r="R1559" s="355" t="s">
        <v>3496</v>
      </c>
      <c r="S1559" s="355" t="s">
        <v>3496</v>
      </c>
      <c r="T1559" s="266">
        <v>0</v>
      </c>
      <c r="U1559" s="266" t="s">
        <v>3497</v>
      </c>
    </row>
    <row r="1560" spans="1:21" x14ac:dyDescent="0.25">
      <c r="A1560" s="49">
        <v>58012</v>
      </c>
      <c r="B1560" s="49" t="s">
        <v>1570</v>
      </c>
      <c r="C1560" s="49">
        <v>0</v>
      </c>
      <c r="D1560" s="49">
        <v>0</v>
      </c>
      <c r="E1560" s="354" t="s">
        <v>3494</v>
      </c>
      <c r="F1560" s="354" t="s">
        <v>3498</v>
      </c>
      <c r="G1560" s="355" t="s">
        <v>3499</v>
      </c>
      <c r="H1560" s="355" t="s">
        <v>3495</v>
      </c>
      <c r="I1560" s="355" t="s">
        <v>3495</v>
      </c>
      <c r="J1560" s="355" t="s">
        <v>3495</v>
      </c>
      <c r="K1560" s="355" t="s">
        <v>3495</v>
      </c>
      <c r="L1560" s="355" t="s">
        <v>3495</v>
      </c>
      <c r="M1560" s="355" t="s">
        <v>3495</v>
      </c>
      <c r="N1560" s="355" t="s">
        <v>3495</v>
      </c>
      <c r="O1560" s="355" t="s">
        <v>3495</v>
      </c>
      <c r="P1560" s="355" t="s">
        <v>3495</v>
      </c>
      <c r="Q1560" s="355" t="s">
        <v>3496</v>
      </c>
      <c r="R1560" s="355" t="s">
        <v>3496</v>
      </c>
      <c r="S1560" s="355" t="s">
        <v>3496</v>
      </c>
      <c r="T1560" s="266">
        <v>0</v>
      </c>
      <c r="U1560" s="266" t="s">
        <v>3497</v>
      </c>
    </row>
    <row r="1561" spans="1:21" x14ac:dyDescent="0.25">
      <c r="A1561" s="49">
        <v>58015</v>
      </c>
      <c r="B1561" s="49" t="s">
        <v>1571</v>
      </c>
      <c r="C1561" s="49">
        <v>0</v>
      </c>
      <c r="D1561" s="49">
        <v>0</v>
      </c>
      <c r="E1561" s="354" t="s">
        <v>3494</v>
      </c>
      <c r="F1561" s="354" t="s">
        <v>3498</v>
      </c>
      <c r="G1561" s="355" t="s">
        <v>3499</v>
      </c>
      <c r="H1561" s="355" t="s">
        <v>3495</v>
      </c>
      <c r="I1561" s="355" t="s">
        <v>3495</v>
      </c>
      <c r="J1561" s="355" t="s">
        <v>3495</v>
      </c>
      <c r="K1561" s="355" t="s">
        <v>3495</v>
      </c>
      <c r="L1561" s="355" t="s">
        <v>3495</v>
      </c>
      <c r="M1561" s="355" t="s">
        <v>3495</v>
      </c>
      <c r="N1561" s="355" t="s">
        <v>3495</v>
      </c>
      <c r="O1561" s="355" t="s">
        <v>3495</v>
      </c>
      <c r="P1561" s="355" t="s">
        <v>3495</v>
      </c>
      <c r="Q1561" s="355" t="s">
        <v>3496</v>
      </c>
      <c r="R1561" s="355" t="s">
        <v>3496</v>
      </c>
      <c r="S1561" s="355" t="s">
        <v>3496</v>
      </c>
      <c r="T1561" s="266">
        <v>0</v>
      </c>
      <c r="U1561" s="266" t="s">
        <v>3497</v>
      </c>
    </row>
    <row r="1562" spans="1:21" x14ac:dyDescent="0.25">
      <c r="A1562" s="49">
        <v>58190</v>
      </c>
      <c r="B1562" s="49" t="s">
        <v>1572</v>
      </c>
      <c r="C1562" s="49">
        <v>0</v>
      </c>
      <c r="D1562" s="49">
        <v>0</v>
      </c>
      <c r="E1562" s="354" t="s">
        <v>3494</v>
      </c>
      <c r="F1562" s="354" t="s">
        <v>3498</v>
      </c>
      <c r="G1562" s="355" t="s">
        <v>3499</v>
      </c>
      <c r="H1562" s="355" t="s">
        <v>3495</v>
      </c>
      <c r="I1562" s="355" t="s">
        <v>3495</v>
      </c>
      <c r="J1562" s="355" t="s">
        <v>3495</v>
      </c>
      <c r="K1562" s="355" t="s">
        <v>3495</v>
      </c>
      <c r="L1562" s="355" t="s">
        <v>3495</v>
      </c>
      <c r="M1562" s="355" t="s">
        <v>3495</v>
      </c>
      <c r="N1562" s="355" t="s">
        <v>3495</v>
      </c>
      <c r="O1562" s="355" t="s">
        <v>3495</v>
      </c>
      <c r="P1562" s="355" t="s">
        <v>3495</v>
      </c>
      <c r="Q1562" s="355" t="s">
        <v>3496</v>
      </c>
      <c r="R1562" s="355" t="s">
        <v>3496</v>
      </c>
      <c r="S1562" s="355" t="s">
        <v>3496</v>
      </c>
      <c r="T1562" s="266">
        <v>0</v>
      </c>
      <c r="U1562" s="266" t="s">
        <v>3497</v>
      </c>
    </row>
    <row r="1563" spans="1:21" x14ac:dyDescent="0.25">
      <c r="A1563" s="49">
        <v>58199</v>
      </c>
      <c r="B1563" s="49" t="s">
        <v>1573</v>
      </c>
      <c r="C1563" s="49">
        <v>0</v>
      </c>
      <c r="D1563" s="49">
        <v>0</v>
      </c>
      <c r="E1563" s="354" t="s">
        <v>3494</v>
      </c>
      <c r="F1563" s="354" t="s">
        <v>3498</v>
      </c>
      <c r="G1563" s="355" t="s">
        <v>3499</v>
      </c>
      <c r="H1563" s="355" t="s">
        <v>3495</v>
      </c>
      <c r="I1563" s="355" t="s">
        <v>3495</v>
      </c>
      <c r="J1563" s="355" t="s">
        <v>3495</v>
      </c>
      <c r="K1563" s="355" t="s">
        <v>3495</v>
      </c>
      <c r="L1563" s="355" t="s">
        <v>3495</v>
      </c>
      <c r="M1563" s="355" t="s">
        <v>3495</v>
      </c>
      <c r="N1563" s="355" t="s">
        <v>3495</v>
      </c>
      <c r="O1563" s="355" t="s">
        <v>3495</v>
      </c>
      <c r="P1563" s="355" t="s">
        <v>3495</v>
      </c>
      <c r="Q1563" s="355" t="s">
        <v>3496</v>
      </c>
      <c r="R1563" s="355" t="s">
        <v>3496</v>
      </c>
      <c r="S1563" s="355" t="s">
        <v>3496</v>
      </c>
      <c r="T1563" s="266">
        <v>0</v>
      </c>
      <c r="U1563" s="266" t="s">
        <v>3497</v>
      </c>
    </row>
    <row r="1564" spans="1:21" x14ac:dyDescent="0.25">
      <c r="A1564" s="49">
        <v>58639</v>
      </c>
      <c r="B1564" s="49" t="s">
        <v>1574</v>
      </c>
      <c r="C1564" s="49">
        <v>0</v>
      </c>
      <c r="D1564" s="49">
        <v>0</v>
      </c>
      <c r="E1564" s="354" t="s">
        <v>3494</v>
      </c>
      <c r="F1564" s="354" t="s">
        <v>3498</v>
      </c>
      <c r="G1564" s="355" t="s">
        <v>3499</v>
      </c>
      <c r="H1564" s="355" t="s">
        <v>3495</v>
      </c>
      <c r="I1564" s="355" t="s">
        <v>3495</v>
      </c>
      <c r="J1564" s="355" t="s">
        <v>3495</v>
      </c>
      <c r="K1564" s="355" t="s">
        <v>3495</v>
      </c>
      <c r="L1564" s="355" t="s">
        <v>3495</v>
      </c>
      <c r="M1564" s="355" t="s">
        <v>3495</v>
      </c>
      <c r="N1564" s="355" t="s">
        <v>3495</v>
      </c>
      <c r="O1564" s="355" t="s">
        <v>3495</v>
      </c>
      <c r="P1564" s="355" t="s">
        <v>3495</v>
      </c>
      <c r="Q1564" s="355" t="s">
        <v>3496</v>
      </c>
      <c r="R1564" s="355" t="s">
        <v>3496</v>
      </c>
      <c r="S1564" s="355" t="s">
        <v>3496</v>
      </c>
      <c r="T1564" s="266">
        <v>0</v>
      </c>
      <c r="U1564" s="266" t="s">
        <v>3497</v>
      </c>
    </row>
    <row r="1565" spans="1:21" x14ac:dyDescent="0.25">
      <c r="A1565" s="49">
        <v>58661</v>
      </c>
      <c r="B1565" s="49" t="s">
        <v>1575</v>
      </c>
      <c r="C1565" s="49">
        <v>0</v>
      </c>
      <c r="D1565" s="49">
        <v>0</v>
      </c>
      <c r="E1565" s="354" t="s">
        <v>3494</v>
      </c>
      <c r="F1565" s="354" t="s">
        <v>3498</v>
      </c>
      <c r="G1565" s="355" t="s">
        <v>3499</v>
      </c>
      <c r="H1565" s="355" t="s">
        <v>3495</v>
      </c>
      <c r="I1565" s="355" t="s">
        <v>3495</v>
      </c>
      <c r="J1565" s="355" t="s">
        <v>3495</v>
      </c>
      <c r="K1565" s="355" t="s">
        <v>3495</v>
      </c>
      <c r="L1565" s="355" t="s">
        <v>3495</v>
      </c>
      <c r="M1565" s="355" t="s">
        <v>3495</v>
      </c>
      <c r="N1565" s="355" t="s">
        <v>3495</v>
      </c>
      <c r="O1565" s="355" t="s">
        <v>3495</v>
      </c>
      <c r="P1565" s="355" t="s">
        <v>3495</v>
      </c>
      <c r="Q1565" s="355" t="s">
        <v>3496</v>
      </c>
      <c r="R1565" s="355" t="s">
        <v>3496</v>
      </c>
      <c r="S1565" s="355" t="s">
        <v>3496</v>
      </c>
      <c r="T1565" s="266">
        <v>0</v>
      </c>
      <c r="U1565" s="266" t="s">
        <v>3497</v>
      </c>
    </row>
    <row r="1566" spans="1:21" x14ac:dyDescent="0.25">
      <c r="A1566" s="49">
        <v>58699</v>
      </c>
      <c r="B1566" s="49" t="s">
        <v>1576</v>
      </c>
      <c r="C1566" s="49">
        <v>0</v>
      </c>
      <c r="D1566" s="49">
        <v>0</v>
      </c>
      <c r="E1566" s="354" t="s">
        <v>3494</v>
      </c>
      <c r="F1566" s="354" t="s">
        <v>3498</v>
      </c>
      <c r="G1566" s="355" t="s">
        <v>3499</v>
      </c>
      <c r="H1566" s="355" t="s">
        <v>3495</v>
      </c>
      <c r="I1566" s="355" t="s">
        <v>3495</v>
      </c>
      <c r="J1566" s="355" t="s">
        <v>3495</v>
      </c>
      <c r="K1566" s="355" t="s">
        <v>3495</v>
      </c>
      <c r="L1566" s="355" t="s">
        <v>3495</v>
      </c>
      <c r="M1566" s="355" t="s">
        <v>3495</v>
      </c>
      <c r="N1566" s="355" t="s">
        <v>3495</v>
      </c>
      <c r="O1566" s="355" t="s">
        <v>3495</v>
      </c>
      <c r="P1566" s="355" t="s">
        <v>3495</v>
      </c>
      <c r="Q1566" s="355" t="s">
        <v>3496</v>
      </c>
      <c r="R1566" s="355" t="s">
        <v>3496</v>
      </c>
      <c r="S1566" s="355" t="s">
        <v>3496</v>
      </c>
      <c r="T1566" s="266">
        <v>0</v>
      </c>
      <c r="U1566" s="266" t="s">
        <v>3497</v>
      </c>
    </row>
    <row r="1567" spans="1:21" x14ac:dyDescent="0.25">
      <c r="A1567" s="49">
        <v>58728</v>
      </c>
      <c r="B1567" s="49" t="s">
        <v>1577</v>
      </c>
      <c r="C1567" s="49">
        <v>0</v>
      </c>
      <c r="D1567" s="49">
        <v>0</v>
      </c>
      <c r="E1567" s="354" t="s">
        <v>3494</v>
      </c>
      <c r="F1567" s="354" t="s">
        <v>3498</v>
      </c>
      <c r="G1567" s="355" t="s">
        <v>3499</v>
      </c>
      <c r="H1567" s="355" t="s">
        <v>3495</v>
      </c>
      <c r="I1567" s="355" t="s">
        <v>3495</v>
      </c>
      <c r="J1567" s="355" t="s">
        <v>3495</v>
      </c>
      <c r="K1567" s="355" t="s">
        <v>3495</v>
      </c>
      <c r="L1567" s="355" t="s">
        <v>3495</v>
      </c>
      <c r="M1567" s="355" t="s">
        <v>3495</v>
      </c>
      <c r="N1567" s="355" t="s">
        <v>3495</v>
      </c>
      <c r="O1567" s="355" t="s">
        <v>3495</v>
      </c>
      <c r="P1567" s="355" t="s">
        <v>3495</v>
      </c>
      <c r="Q1567" s="355" t="s">
        <v>3496</v>
      </c>
      <c r="R1567" s="355" t="s">
        <v>3496</v>
      </c>
      <c r="S1567" s="355" t="s">
        <v>3496</v>
      </c>
      <c r="T1567" s="266">
        <v>0</v>
      </c>
      <c r="U1567" s="266" t="s">
        <v>3497</v>
      </c>
    </row>
    <row r="1568" spans="1:21" x14ac:dyDescent="0.25">
      <c r="A1568" s="49">
        <v>58729</v>
      </c>
      <c r="B1568" s="49" t="s">
        <v>1578</v>
      </c>
      <c r="C1568" s="49">
        <v>0</v>
      </c>
      <c r="D1568" s="49">
        <v>0</v>
      </c>
      <c r="E1568" s="354" t="s">
        <v>3494</v>
      </c>
      <c r="F1568" s="354" t="s">
        <v>3498</v>
      </c>
      <c r="G1568" s="355" t="s">
        <v>3499</v>
      </c>
      <c r="H1568" s="355" t="s">
        <v>3495</v>
      </c>
      <c r="I1568" s="355" t="s">
        <v>3495</v>
      </c>
      <c r="J1568" s="355" t="s">
        <v>3495</v>
      </c>
      <c r="K1568" s="355" t="s">
        <v>3495</v>
      </c>
      <c r="L1568" s="355" t="s">
        <v>3495</v>
      </c>
      <c r="M1568" s="355" t="s">
        <v>3495</v>
      </c>
      <c r="N1568" s="355" t="s">
        <v>3495</v>
      </c>
      <c r="O1568" s="355" t="s">
        <v>3495</v>
      </c>
      <c r="P1568" s="355" t="s">
        <v>3495</v>
      </c>
      <c r="Q1568" s="355" t="s">
        <v>3496</v>
      </c>
      <c r="R1568" s="355" t="s">
        <v>3496</v>
      </c>
      <c r="S1568" s="355" t="s">
        <v>3496</v>
      </c>
      <c r="T1568" s="266">
        <v>0</v>
      </c>
      <c r="U1568" s="266" t="s">
        <v>3497</v>
      </c>
    </row>
    <row r="1569" spans="1:21" x14ac:dyDescent="0.25">
      <c r="A1569" s="49">
        <v>58729001</v>
      </c>
      <c r="B1569" s="49" t="s">
        <v>1579</v>
      </c>
      <c r="C1569" s="49">
        <v>0</v>
      </c>
      <c r="D1569" s="49">
        <v>0</v>
      </c>
      <c r="E1569" s="354" t="s">
        <v>3494</v>
      </c>
      <c r="F1569" s="354" t="s">
        <v>3498</v>
      </c>
      <c r="G1569" s="355" t="s">
        <v>3499</v>
      </c>
      <c r="H1569" s="355" t="s">
        <v>3495</v>
      </c>
      <c r="I1569" s="355" t="s">
        <v>3495</v>
      </c>
      <c r="J1569" s="355" t="s">
        <v>3495</v>
      </c>
      <c r="K1569" s="355" t="s">
        <v>3495</v>
      </c>
      <c r="L1569" s="355" t="s">
        <v>3495</v>
      </c>
      <c r="M1569" s="355" t="s">
        <v>3495</v>
      </c>
      <c r="N1569" s="355" t="s">
        <v>3495</v>
      </c>
      <c r="O1569" s="355" t="s">
        <v>3495</v>
      </c>
      <c r="P1569" s="355" t="s">
        <v>3495</v>
      </c>
      <c r="Q1569" s="355" t="s">
        <v>3496</v>
      </c>
      <c r="R1569" s="355" t="s">
        <v>3496</v>
      </c>
      <c r="S1569" s="355" t="s">
        <v>3496</v>
      </c>
      <c r="T1569" s="266">
        <v>0</v>
      </c>
      <c r="U1569" s="266" t="s">
        <v>3497</v>
      </c>
    </row>
    <row r="1570" spans="1:21" x14ac:dyDescent="0.25">
      <c r="A1570" s="49">
        <v>58991</v>
      </c>
      <c r="B1570" s="49" t="s">
        <v>1580</v>
      </c>
      <c r="C1570" s="49">
        <v>0</v>
      </c>
      <c r="D1570" s="49">
        <v>0</v>
      </c>
      <c r="E1570" s="354" t="s">
        <v>3494</v>
      </c>
      <c r="F1570" s="354" t="s">
        <v>3498</v>
      </c>
      <c r="G1570" s="355" t="s">
        <v>3499</v>
      </c>
      <c r="H1570" s="355" t="s">
        <v>3495</v>
      </c>
      <c r="I1570" s="355" t="s">
        <v>3495</v>
      </c>
      <c r="J1570" s="355" t="s">
        <v>3495</v>
      </c>
      <c r="K1570" s="355" t="s">
        <v>3495</v>
      </c>
      <c r="L1570" s="355" t="s">
        <v>3495</v>
      </c>
      <c r="M1570" s="355" t="s">
        <v>3495</v>
      </c>
      <c r="N1570" s="355" t="s">
        <v>3495</v>
      </c>
      <c r="O1570" s="355" t="s">
        <v>3495</v>
      </c>
      <c r="P1570" s="355" t="s">
        <v>3495</v>
      </c>
      <c r="Q1570" s="355" t="s">
        <v>3496</v>
      </c>
      <c r="R1570" s="355" t="s">
        <v>3496</v>
      </c>
      <c r="S1570" s="355" t="s">
        <v>3496</v>
      </c>
      <c r="T1570" s="266">
        <v>0</v>
      </c>
      <c r="U1570" s="266" t="s">
        <v>3497</v>
      </c>
    </row>
    <row r="1571" spans="1:21" x14ac:dyDescent="0.25">
      <c r="A1571" s="49">
        <v>58993</v>
      </c>
      <c r="B1571" s="49" t="s">
        <v>1581</v>
      </c>
      <c r="C1571" s="49">
        <v>0</v>
      </c>
      <c r="D1571" s="49">
        <v>0</v>
      </c>
      <c r="E1571" s="354" t="s">
        <v>3494</v>
      </c>
      <c r="F1571" s="354" t="s">
        <v>3498</v>
      </c>
      <c r="G1571" s="355" t="s">
        <v>3499</v>
      </c>
      <c r="H1571" s="355" t="s">
        <v>3495</v>
      </c>
      <c r="I1571" s="355" t="s">
        <v>3495</v>
      </c>
      <c r="J1571" s="355" t="s">
        <v>3495</v>
      </c>
      <c r="K1571" s="355" t="s">
        <v>3495</v>
      </c>
      <c r="L1571" s="355" t="s">
        <v>3495</v>
      </c>
      <c r="M1571" s="355" t="s">
        <v>3495</v>
      </c>
      <c r="N1571" s="355" t="s">
        <v>3495</v>
      </c>
      <c r="O1571" s="355" t="s">
        <v>3495</v>
      </c>
      <c r="P1571" s="355" t="s">
        <v>3495</v>
      </c>
      <c r="Q1571" s="355" t="s">
        <v>3496</v>
      </c>
      <c r="R1571" s="355" t="s">
        <v>3496</v>
      </c>
      <c r="S1571" s="355" t="s">
        <v>3496</v>
      </c>
      <c r="T1571" s="266">
        <v>0</v>
      </c>
      <c r="U1571" s="266" t="s">
        <v>3497</v>
      </c>
    </row>
    <row r="1572" spans="1:21" x14ac:dyDescent="0.25">
      <c r="A1572" s="49">
        <v>59439</v>
      </c>
      <c r="B1572" s="49" t="s">
        <v>1582</v>
      </c>
      <c r="C1572" s="49">
        <v>0</v>
      </c>
      <c r="D1572" s="49">
        <v>0</v>
      </c>
      <c r="E1572" s="354" t="s">
        <v>3494</v>
      </c>
      <c r="F1572" s="354" t="s">
        <v>3498</v>
      </c>
      <c r="G1572" s="355" t="s">
        <v>3499</v>
      </c>
      <c r="H1572" s="355" t="s">
        <v>3495</v>
      </c>
      <c r="I1572" s="355" t="s">
        <v>3495</v>
      </c>
      <c r="J1572" s="355" t="s">
        <v>3495</v>
      </c>
      <c r="K1572" s="355" t="s">
        <v>3495</v>
      </c>
      <c r="L1572" s="355" t="s">
        <v>3495</v>
      </c>
      <c r="M1572" s="355" t="s">
        <v>3495</v>
      </c>
      <c r="N1572" s="355" t="s">
        <v>3495</v>
      </c>
      <c r="O1572" s="355" t="s">
        <v>3495</v>
      </c>
      <c r="P1572" s="355" t="s">
        <v>3495</v>
      </c>
      <c r="Q1572" s="355" t="s">
        <v>3496</v>
      </c>
      <c r="R1572" s="355" t="s">
        <v>3496</v>
      </c>
      <c r="S1572" s="355" t="s">
        <v>3496</v>
      </c>
      <c r="T1572" s="266">
        <v>0</v>
      </c>
      <c r="U1572" s="266" t="s">
        <v>3497</v>
      </c>
    </row>
    <row r="1573" spans="1:21" x14ac:dyDescent="0.25">
      <c r="A1573" s="49">
        <v>59439001</v>
      </c>
      <c r="B1573" s="49" t="s">
        <v>1583</v>
      </c>
      <c r="C1573" s="49">
        <v>0</v>
      </c>
      <c r="D1573" s="49">
        <v>0</v>
      </c>
      <c r="E1573" s="354" t="s">
        <v>3494</v>
      </c>
      <c r="F1573" s="354" t="s">
        <v>3498</v>
      </c>
      <c r="G1573" s="355" t="s">
        <v>3499</v>
      </c>
      <c r="H1573" s="355" t="s">
        <v>3495</v>
      </c>
      <c r="I1573" s="355" t="s">
        <v>3495</v>
      </c>
      <c r="J1573" s="355" t="s">
        <v>3495</v>
      </c>
      <c r="K1573" s="355" t="s">
        <v>3495</v>
      </c>
      <c r="L1573" s="355" t="s">
        <v>3495</v>
      </c>
      <c r="M1573" s="355" t="s">
        <v>3495</v>
      </c>
      <c r="N1573" s="355" t="s">
        <v>3495</v>
      </c>
      <c r="O1573" s="355" t="s">
        <v>3495</v>
      </c>
      <c r="P1573" s="355" t="s">
        <v>3495</v>
      </c>
      <c r="Q1573" s="355" t="s">
        <v>3496</v>
      </c>
      <c r="R1573" s="355" t="s">
        <v>3496</v>
      </c>
      <c r="S1573" s="355" t="s">
        <v>3496</v>
      </c>
      <c r="T1573" s="266">
        <v>0</v>
      </c>
      <c r="U1573" s="266" t="s">
        <v>3497</v>
      </c>
    </row>
    <row r="1574" spans="1:21" x14ac:dyDescent="0.25">
      <c r="A1574" s="49">
        <v>59440</v>
      </c>
      <c r="B1574" s="49" t="s">
        <v>1584</v>
      </c>
      <c r="C1574" s="49">
        <v>0</v>
      </c>
      <c r="D1574" s="49">
        <v>0</v>
      </c>
      <c r="E1574" s="354" t="s">
        <v>3494</v>
      </c>
      <c r="F1574" s="354" t="s">
        <v>3498</v>
      </c>
      <c r="G1574" s="355" t="s">
        <v>3499</v>
      </c>
      <c r="H1574" s="355" t="s">
        <v>3495</v>
      </c>
      <c r="I1574" s="355" t="s">
        <v>3495</v>
      </c>
      <c r="J1574" s="355" t="s">
        <v>3495</v>
      </c>
      <c r="K1574" s="355" t="s">
        <v>3495</v>
      </c>
      <c r="L1574" s="355" t="s">
        <v>3495</v>
      </c>
      <c r="M1574" s="355" t="s">
        <v>3495</v>
      </c>
      <c r="N1574" s="355" t="s">
        <v>3495</v>
      </c>
      <c r="O1574" s="355" t="s">
        <v>3495</v>
      </c>
      <c r="P1574" s="355" t="s">
        <v>3495</v>
      </c>
      <c r="Q1574" s="355" t="s">
        <v>3496</v>
      </c>
      <c r="R1574" s="355" t="s">
        <v>3496</v>
      </c>
      <c r="S1574" s="355" t="s">
        <v>3496</v>
      </c>
      <c r="T1574" s="266">
        <v>0</v>
      </c>
      <c r="U1574" s="266" t="s">
        <v>3497</v>
      </c>
    </row>
    <row r="1575" spans="1:21" x14ac:dyDescent="0.25">
      <c r="A1575" s="49">
        <v>59857</v>
      </c>
      <c r="B1575" s="49" t="s">
        <v>1585</v>
      </c>
      <c r="C1575" s="49">
        <v>0</v>
      </c>
      <c r="D1575" s="49">
        <v>0</v>
      </c>
      <c r="E1575" s="354" t="s">
        <v>3494</v>
      </c>
      <c r="F1575" s="354" t="s">
        <v>3498</v>
      </c>
      <c r="G1575" s="355" t="s">
        <v>3499</v>
      </c>
      <c r="H1575" s="355" t="s">
        <v>3495</v>
      </c>
      <c r="I1575" s="355" t="s">
        <v>3495</v>
      </c>
      <c r="J1575" s="355" t="s">
        <v>3495</v>
      </c>
      <c r="K1575" s="355" t="s">
        <v>3495</v>
      </c>
      <c r="L1575" s="355" t="s">
        <v>3495</v>
      </c>
      <c r="M1575" s="355" t="s">
        <v>3495</v>
      </c>
      <c r="N1575" s="355" t="s">
        <v>3495</v>
      </c>
      <c r="O1575" s="355" t="s">
        <v>3495</v>
      </c>
      <c r="P1575" s="355" t="s">
        <v>3495</v>
      </c>
      <c r="Q1575" s="355" t="s">
        <v>3496</v>
      </c>
      <c r="R1575" s="355" t="s">
        <v>3496</v>
      </c>
      <c r="S1575" s="355" t="s">
        <v>3496</v>
      </c>
      <c r="T1575" s="266">
        <v>0</v>
      </c>
      <c r="U1575" s="266" t="s">
        <v>3497</v>
      </c>
    </row>
    <row r="1576" spans="1:21" x14ac:dyDescent="0.25">
      <c r="A1576" s="49">
        <v>60843004</v>
      </c>
      <c r="B1576" s="49" t="s">
        <v>1586</v>
      </c>
      <c r="C1576" s="49">
        <v>0</v>
      </c>
      <c r="D1576" s="49">
        <v>0</v>
      </c>
      <c r="E1576" s="354" t="s">
        <v>3494</v>
      </c>
      <c r="F1576" s="354" t="s">
        <v>3498</v>
      </c>
      <c r="G1576" s="355" t="s">
        <v>3499</v>
      </c>
      <c r="H1576" s="355" t="s">
        <v>3495</v>
      </c>
      <c r="I1576" s="355" t="s">
        <v>3495</v>
      </c>
      <c r="J1576" s="355" t="s">
        <v>3495</v>
      </c>
      <c r="K1576" s="355" t="s">
        <v>3495</v>
      </c>
      <c r="L1576" s="355" t="s">
        <v>3495</v>
      </c>
      <c r="M1576" s="355" t="s">
        <v>3495</v>
      </c>
      <c r="N1576" s="355" t="s">
        <v>3495</v>
      </c>
      <c r="O1576" s="355" t="s">
        <v>3495</v>
      </c>
      <c r="P1576" s="355" t="s">
        <v>3495</v>
      </c>
      <c r="Q1576" s="355" t="s">
        <v>3496</v>
      </c>
      <c r="R1576" s="355" t="s">
        <v>3496</v>
      </c>
      <c r="S1576" s="355" t="s">
        <v>3496</v>
      </c>
      <c r="T1576" s="266">
        <v>0</v>
      </c>
      <c r="U1576" s="266" t="s">
        <v>3497</v>
      </c>
    </row>
    <row r="1577" spans="1:21" x14ac:dyDescent="0.25">
      <c r="A1577" s="49">
        <v>60884007</v>
      </c>
      <c r="B1577" s="49" t="s">
        <v>1587</v>
      </c>
      <c r="C1577" s="49">
        <v>0</v>
      </c>
      <c r="D1577" s="49">
        <v>0</v>
      </c>
      <c r="E1577" s="354" t="s">
        <v>3494</v>
      </c>
      <c r="F1577" s="354" t="s">
        <v>3498</v>
      </c>
      <c r="G1577" s="355" t="s">
        <v>3499</v>
      </c>
      <c r="H1577" s="355" t="s">
        <v>3495</v>
      </c>
      <c r="I1577" s="355" t="s">
        <v>3495</v>
      </c>
      <c r="J1577" s="355" t="s">
        <v>3495</v>
      </c>
      <c r="K1577" s="355" t="s">
        <v>3495</v>
      </c>
      <c r="L1577" s="355" t="s">
        <v>3495</v>
      </c>
      <c r="M1577" s="355" t="s">
        <v>3495</v>
      </c>
      <c r="N1577" s="355" t="s">
        <v>3495</v>
      </c>
      <c r="O1577" s="355" t="s">
        <v>3495</v>
      </c>
      <c r="P1577" s="355" t="s">
        <v>3495</v>
      </c>
      <c r="Q1577" s="355" t="s">
        <v>3496</v>
      </c>
      <c r="R1577" s="355" t="s">
        <v>3496</v>
      </c>
      <c r="S1577" s="355" t="s">
        <v>3496</v>
      </c>
      <c r="T1577" s="266">
        <v>0</v>
      </c>
      <c r="U1577" s="266" t="s">
        <v>3497</v>
      </c>
    </row>
    <row r="1578" spans="1:21" x14ac:dyDescent="0.25">
      <c r="A1578" s="49">
        <v>60884008</v>
      </c>
      <c r="B1578" s="49" t="s">
        <v>1587</v>
      </c>
      <c r="C1578" s="49">
        <v>0</v>
      </c>
      <c r="D1578" s="49">
        <v>0</v>
      </c>
      <c r="E1578" s="354" t="s">
        <v>3494</v>
      </c>
      <c r="F1578" s="354" t="s">
        <v>3498</v>
      </c>
      <c r="G1578" s="355" t="s">
        <v>3499</v>
      </c>
      <c r="H1578" s="355" t="s">
        <v>3495</v>
      </c>
      <c r="I1578" s="355" t="s">
        <v>3495</v>
      </c>
      <c r="J1578" s="355" t="s">
        <v>3495</v>
      </c>
      <c r="K1578" s="355" t="s">
        <v>3495</v>
      </c>
      <c r="L1578" s="355" t="s">
        <v>3495</v>
      </c>
      <c r="M1578" s="355" t="s">
        <v>3495</v>
      </c>
      <c r="N1578" s="355" t="s">
        <v>3495</v>
      </c>
      <c r="O1578" s="355" t="s">
        <v>3495</v>
      </c>
      <c r="P1578" s="355" t="s">
        <v>3495</v>
      </c>
      <c r="Q1578" s="355" t="s">
        <v>3496</v>
      </c>
      <c r="R1578" s="355" t="s">
        <v>3496</v>
      </c>
      <c r="S1578" s="355" t="s">
        <v>3496</v>
      </c>
      <c r="T1578" s="266">
        <v>0</v>
      </c>
      <c r="U1578" s="266" t="s">
        <v>3497</v>
      </c>
    </row>
    <row r="1579" spans="1:21" x14ac:dyDescent="0.25">
      <c r="A1579" s="49">
        <v>61004001</v>
      </c>
      <c r="B1579" s="49" t="s">
        <v>1588</v>
      </c>
      <c r="C1579" s="49">
        <v>0</v>
      </c>
      <c r="D1579" s="49">
        <v>0</v>
      </c>
      <c r="E1579" s="354" t="s">
        <v>3494</v>
      </c>
      <c r="F1579" s="354" t="s">
        <v>3498</v>
      </c>
      <c r="G1579" s="355" t="s">
        <v>3499</v>
      </c>
      <c r="H1579" s="355" t="s">
        <v>3495</v>
      </c>
      <c r="I1579" s="355" t="s">
        <v>3495</v>
      </c>
      <c r="J1579" s="355" t="s">
        <v>3495</v>
      </c>
      <c r="K1579" s="355" t="s">
        <v>3495</v>
      </c>
      <c r="L1579" s="355" t="s">
        <v>3495</v>
      </c>
      <c r="M1579" s="355" t="s">
        <v>3495</v>
      </c>
      <c r="N1579" s="355" t="s">
        <v>3495</v>
      </c>
      <c r="O1579" s="355" t="s">
        <v>3495</v>
      </c>
      <c r="P1579" s="355" t="s">
        <v>3495</v>
      </c>
      <c r="Q1579" s="355" t="s">
        <v>3496</v>
      </c>
      <c r="R1579" s="355" t="s">
        <v>3496</v>
      </c>
      <c r="S1579" s="355" t="s">
        <v>3496</v>
      </c>
      <c r="T1579" s="266">
        <v>0</v>
      </c>
      <c r="U1579" s="266" t="s">
        <v>3497</v>
      </c>
    </row>
    <row r="1580" spans="1:21" x14ac:dyDescent="0.25">
      <c r="A1580" s="49">
        <v>61007001</v>
      </c>
      <c r="B1580" s="49" t="s">
        <v>1589</v>
      </c>
      <c r="C1580" s="49">
        <v>0</v>
      </c>
      <c r="D1580" s="49">
        <v>0</v>
      </c>
      <c r="E1580" s="354" t="s">
        <v>3494</v>
      </c>
      <c r="F1580" s="354" t="s">
        <v>3498</v>
      </c>
      <c r="G1580" s="355" t="s">
        <v>3499</v>
      </c>
      <c r="H1580" s="355" t="s">
        <v>3495</v>
      </c>
      <c r="I1580" s="355" t="s">
        <v>3495</v>
      </c>
      <c r="J1580" s="355" t="s">
        <v>3495</v>
      </c>
      <c r="K1580" s="355" t="s">
        <v>3495</v>
      </c>
      <c r="L1580" s="355" t="s">
        <v>3495</v>
      </c>
      <c r="M1580" s="355" t="s">
        <v>3495</v>
      </c>
      <c r="N1580" s="355" t="s">
        <v>3495</v>
      </c>
      <c r="O1580" s="355" t="s">
        <v>3495</v>
      </c>
      <c r="P1580" s="355" t="s">
        <v>3495</v>
      </c>
      <c r="Q1580" s="355" t="s">
        <v>3496</v>
      </c>
      <c r="R1580" s="355" t="s">
        <v>3496</v>
      </c>
      <c r="S1580" s="355" t="s">
        <v>3496</v>
      </c>
      <c r="T1580" s="266">
        <v>0</v>
      </c>
      <c r="U1580" s="266" t="s">
        <v>3497</v>
      </c>
    </row>
    <row r="1581" spans="1:21" x14ac:dyDescent="0.25">
      <c r="A1581" s="49">
        <v>61010003</v>
      </c>
      <c r="B1581" s="49" t="s">
        <v>1590</v>
      </c>
      <c r="C1581" s="49">
        <v>0</v>
      </c>
      <c r="D1581" s="49">
        <v>0</v>
      </c>
      <c r="E1581" s="354" t="s">
        <v>3494</v>
      </c>
      <c r="F1581" s="354" t="s">
        <v>3498</v>
      </c>
      <c r="G1581" s="355" t="s">
        <v>3499</v>
      </c>
      <c r="H1581" s="355" t="s">
        <v>3495</v>
      </c>
      <c r="I1581" s="355" t="s">
        <v>3495</v>
      </c>
      <c r="J1581" s="355" t="s">
        <v>3495</v>
      </c>
      <c r="K1581" s="355" t="s">
        <v>3495</v>
      </c>
      <c r="L1581" s="355" t="s">
        <v>3495</v>
      </c>
      <c r="M1581" s="355" t="s">
        <v>3495</v>
      </c>
      <c r="N1581" s="355" t="s">
        <v>3495</v>
      </c>
      <c r="O1581" s="355" t="s">
        <v>3495</v>
      </c>
      <c r="P1581" s="355" t="s">
        <v>3495</v>
      </c>
      <c r="Q1581" s="355" t="s">
        <v>3496</v>
      </c>
      <c r="R1581" s="355" t="s">
        <v>3496</v>
      </c>
      <c r="S1581" s="355" t="s">
        <v>3496</v>
      </c>
      <c r="T1581" s="266">
        <v>0</v>
      </c>
      <c r="U1581" s="266" t="s">
        <v>3497</v>
      </c>
    </row>
    <row r="1582" spans="1:21" x14ac:dyDescent="0.25">
      <c r="A1582" s="49">
        <v>61016001</v>
      </c>
      <c r="B1582" s="49" t="s">
        <v>1591</v>
      </c>
      <c r="C1582" s="49">
        <v>0</v>
      </c>
      <c r="D1582" s="49">
        <v>0</v>
      </c>
      <c r="E1582" s="354" t="s">
        <v>3494</v>
      </c>
      <c r="F1582" s="354" t="s">
        <v>3498</v>
      </c>
      <c r="G1582" s="355" t="s">
        <v>3499</v>
      </c>
      <c r="H1582" s="355" t="s">
        <v>3495</v>
      </c>
      <c r="I1582" s="355" t="s">
        <v>3495</v>
      </c>
      <c r="J1582" s="355" t="s">
        <v>3495</v>
      </c>
      <c r="K1582" s="355" t="s">
        <v>3495</v>
      </c>
      <c r="L1582" s="355" t="s">
        <v>3495</v>
      </c>
      <c r="M1582" s="355" t="s">
        <v>3495</v>
      </c>
      <c r="N1582" s="355" t="s">
        <v>3495</v>
      </c>
      <c r="O1582" s="355" t="s">
        <v>3495</v>
      </c>
      <c r="P1582" s="355" t="s">
        <v>3495</v>
      </c>
      <c r="Q1582" s="355" t="s">
        <v>3496</v>
      </c>
      <c r="R1582" s="355" t="s">
        <v>3496</v>
      </c>
      <c r="S1582" s="355" t="s">
        <v>3496</v>
      </c>
      <c r="T1582" s="266">
        <v>0</v>
      </c>
      <c r="U1582" s="266" t="s">
        <v>3497</v>
      </c>
    </row>
    <row r="1583" spans="1:21" x14ac:dyDescent="0.25">
      <c r="A1583" s="49">
        <v>61022003</v>
      </c>
      <c r="B1583" s="49" t="s">
        <v>1592</v>
      </c>
      <c r="C1583" s="49">
        <v>0</v>
      </c>
      <c r="D1583" s="49">
        <v>0</v>
      </c>
      <c r="E1583" s="354" t="s">
        <v>3494</v>
      </c>
      <c r="F1583" s="354" t="s">
        <v>3498</v>
      </c>
      <c r="G1583" s="355" t="s">
        <v>3499</v>
      </c>
      <c r="H1583" s="355" t="s">
        <v>3495</v>
      </c>
      <c r="I1583" s="355" t="s">
        <v>3495</v>
      </c>
      <c r="J1583" s="355" t="s">
        <v>3495</v>
      </c>
      <c r="K1583" s="355" t="s">
        <v>3495</v>
      </c>
      <c r="L1583" s="355" t="s">
        <v>3495</v>
      </c>
      <c r="M1583" s="355" t="s">
        <v>3495</v>
      </c>
      <c r="N1583" s="355" t="s">
        <v>3495</v>
      </c>
      <c r="O1583" s="355" t="s">
        <v>3495</v>
      </c>
      <c r="P1583" s="355" t="s">
        <v>3495</v>
      </c>
      <c r="Q1583" s="355" t="s">
        <v>3496</v>
      </c>
      <c r="R1583" s="355" t="s">
        <v>3496</v>
      </c>
      <c r="S1583" s="355" t="s">
        <v>3496</v>
      </c>
      <c r="T1583" s="266">
        <v>0</v>
      </c>
      <c r="U1583" s="266" t="s">
        <v>3497</v>
      </c>
    </row>
    <row r="1584" spans="1:21" x14ac:dyDescent="0.25">
      <c r="A1584" s="49">
        <v>61023003</v>
      </c>
      <c r="B1584" s="49" t="s">
        <v>1593</v>
      </c>
      <c r="C1584" s="49">
        <v>0</v>
      </c>
      <c r="D1584" s="49">
        <v>0</v>
      </c>
      <c r="E1584" s="354" t="s">
        <v>3494</v>
      </c>
      <c r="F1584" s="354" t="s">
        <v>3498</v>
      </c>
      <c r="G1584" s="355" t="s">
        <v>3499</v>
      </c>
      <c r="H1584" s="355" t="s">
        <v>3495</v>
      </c>
      <c r="I1584" s="355" t="s">
        <v>3495</v>
      </c>
      <c r="J1584" s="355" t="s">
        <v>3495</v>
      </c>
      <c r="K1584" s="355" t="s">
        <v>3495</v>
      </c>
      <c r="L1584" s="355" t="s">
        <v>3495</v>
      </c>
      <c r="M1584" s="355" t="s">
        <v>3495</v>
      </c>
      <c r="N1584" s="355" t="s">
        <v>3495</v>
      </c>
      <c r="O1584" s="355" t="s">
        <v>3495</v>
      </c>
      <c r="P1584" s="355" t="s">
        <v>3495</v>
      </c>
      <c r="Q1584" s="355" t="s">
        <v>3496</v>
      </c>
      <c r="R1584" s="355" t="s">
        <v>3496</v>
      </c>
      <c r="S1584" s="355" t="s">
        <v>3496</v>
      </c>
      <c r="T1584" s="266">
        <v>0</v>
      </c>
      <c r="U1584" s="266" t="s">
        <v>3497</v>
      </c>
    </row>
    <row r="1585" spans="1:21" x14ac:dyDescent="0.25">
      <c r="A1585" s="49">
        <v>61036002</v>
      </c>
      <c r="B1585" s="49" t="s">
        <v>1594</v>
      </c>
      <c r="C1585" s="49">
        <v>0</v>
      </c>
      <c r="D1585" s="49">
        <v>0</v>
      </c>
      <c r="E1585" s="354" t="s">
        <v>3494</v>
      </c>
      <c r="F1585" s="354" t="s">
        <v>3498</v>
      </c>
      <c r="G1585" s="355" t="s">
        <v>3499</v>
      </c>
      <c r="H1585" s="355" t="s">
        <v>3495</v>
      </c>
      <c r="I1585" s="355" t="s">
        <v>3495</v>
      </c>
      <c r="J1585" s="355" t="s">
        <v>3495</v>
      </c>
      <c r="K1585" s="355" t="s">
        <v>3495</v>
      </c>
      <c r="L1585" s="355" t="s">
        <v>3495</v>
      </c>
      <c r="M1585" s="355" t="s">
        <v>3495</v>
      </c>
      <c r="N1585" s="355" t="s">
        <v>3495</v>
      </c>
      <c r="O1585" s="355" t="s">
        <v>3495</v>
      </c>
      <c r="P1585" s="355" t="s">
        <v>3495</v>
      </c>
      <c r="Q1585" s="355" t="s">
        <v>3496</v>
      </c>
      <c r="R1585" s="355" t="s">
        <v>3496</v>
      </c>
      <c r="S1585" s="355" t="s">
        <v>3496</v>
      </c>
      <c r="T1585" s="266">
        <v>0</v>
      </c>
      <c r="U1585" s="266" t="s">
        <v>3497</v>
      </c>
    </row>
    <row r="1586" spans="1:21" x14ac:dyDescent="0.25">
      <c r="A1586" s="49">
        <v>61039001</v>
      </c>
      <c r="B1586" s="49" t="s">
        <v>1595</v>
      </c>
      <c r="C1586" s="49">
        <v>0</v>
      </c>
      <c r="D1586" s="49">
        <v>0</v>
      </c>
      <c r="E1586" s="354" t="s">
        <v>3494</v>
      </c>
      <c r="F1586" s="354" t="s">
        <v>3498</v>
      </c>
      <c r="G1586" s="355" t="s">
        <v>3499</v>
      </c>
      <c r="H1586" s="355" t="s">
        <v>3495</v>
      </c>
      <c r="I1586" s="355" t="s">
        <v>3495</v>
      </c>
      <c r="J1586" s="355" t="s">
        <v>3495</v>
      </c>
      <c r="K1586" s="355" t="s">
        <v>3495</v>
      </c>
      <c r="L1586" s="355" t="s">
        <v>3495</v>
      </c>
      <c r="M1586" s="355" t="s">
        <v>3495</v>
      </c>
      <c r="N1586" s="355" t="s">
        <v>3495</v>
      </c>
      <c r="O1586" s="355" t="s">
        <v>3495</v>
      </c>
      <c r="P1586" s="355" t="s">
        <v>3495</v>
      </c>
      <c r="Q1586" s="355" t="s">
        <v>3496</v>
      </c>
      <c r="R1586" s="355" t="s">
        <v>3496</v>
      </c>
      <c r="S1586" s="355" t="s">
        <v>3496</v>
      </c>
      <c r="T1586" s="266">
        <v>0</v>
      </c>
      <c r="U1586" s="266" t="s">
        <v>3497</v>
      </c>
    </row>
    <row r="1587" spans="1:21" x14ac:dyDescent="0.25">
      <c r="A1587" s="49">
        <v>61083004</v>
      </c>
      <c r="B1587" s="49" t="s">
        <v>1596</v>
      </c>
      <c r="C1587" s="49">
        <v>0</v>
      </c>
      <c r="D1587" s="49">
        <v>0</v>
      </c>
      <c r="E1587" s="354" t="s">
        <v>3494</v>
      </c>
      <c r="F1587" s="354" t="s">
        <v>3498</v>
      </c>
      <c r="G1587" s="355" t="s">
        <v>3499</v>
      </c>
      <c r="H1587" s="355" t="s">
        <v>3495</v>
      </c>
      <c r="I1587" s="355" t="s">
        <v>3495</v>
      </c>
      <c r="J1587" s="355" t="s">
        <v>3495</v>
      </c>
      <c r="K1587" s="355" t="s">
        <v>3495</v>
      </c>
      <c r="L1587" s="355" t="s">
        <v>3495</v>
      </c>
      <c r="M1587" s="355" t="s">
        <v>3495</v>
      </c>
      <c r="N1587" s="355" t="s">
        <v>3495</v>
      </c>
      <c r="O1587" s="355" t="s">
        <v>3495</v>
      </c>
      <c r="P1587" s="355" t="s">
        <v>3495</v>
      </c>
      <c r="Q1587" s="355" t="s">
        <v>3496</v>
      </c>
      <c r="R1587" s="355" t="s">
        <v>3496</v>
      </c>
      <c r="S1587" s="355" t="s">
        <v>3496</v>
      </c>
      <c r="T1587" s="266">
        <v>0</v>
      </c>
      <c r="U1587" s="266" t="s">
        <v>3497</v>
      </c>
    </row>
    <row r="1588" spans="1:21" x14ac:dyDescent="0.25">
      <c r="A1588" s="49">
        <v>61087001</v>
      </c>
      <c r="B1588" s="49" t="s">
        <v>1597</v>
      </c>
      <c r="C1588" s="49">
        <v>0</v>
      </c>
      <c r="D1588" s="49">
        <v>0</v>
      </c>
      <c r="E1588" s="354" t="s">
        <v>3494</v>
      </c>
      <c r="F1588" s="354" t="s">
        <v>3498</v>
      </c>
      <c r="G1588" s="355" t="s">
        <v>3499</v>
      </c>
      <c r="H1588" s="355" t="s">
        <v>3495</v>
      </c>
      <c r="I1588" s="355" t="s">
        <v>3495</v>
      </c>
      <c r="J1588" s="355" t="s">
        <v>3495</v>
      </c>
      <c r="K1588" s="355" t="s">
        <v>3495</v>
      </c>
      <c r="L1588" s="355" t="s">
        <v>3495</v>
      </c>
      <c r="M1588" s="355" t="s">
        <v>3495</v>
      </c>
      <c r="N1588" s="355" t="s">
        <v>3495</v>
      </c>
      <c r="O1588" s="355" t="s">
        <v>3495</v>
      </c>
      <c r="P1588" s="355" t="s">
        <v>3495</v>
      </c>
      <c r="Q1588" s="355" t="s">
        <v>3496</v>
      </c>
      <c r="R1588" s="355" t="s">
        <v>3496</v>
      </c>
      <c r="S1588" s="355" t="s">
        <v>3496</v>
      </c>
      <c r="T1588" s="266">
        <v>0</v>
      </c>
      <c r="U1588" s="266" t="s">
        <v>3497</v>
      </c>
    </row>
    <row r="1589" spans="1:21" x14ac:dyDescent="0.25">
      <c r="A1589" s="49">
        <v>61097001</v>
      </c>
      <c r="B1589" s="49" t="s">
        <v>1598</v>
      </c>
      <c r="C1589" s="49">
        <v>0</v>
      </c>
      <c r="D1589" s="49">
        <v>0</v>
      </c>
      <c r="E1589" s="354" t="s">
        <v>3494</v>
      </c>
      <c r="F1589" s="354" t="s">
        <v>3498</v>
      </c>
      <c r="G1589" s="355" t="s">
        <v>3499</v>
      </c>
      <c r="H1589" s="355" t="s">
        <v>3495</v>
      </c>
      <c r="I1589" s="355" t="s">
        <v>3495</v>
      </c>
      <c r="J1589" s="355" t="s">
        <v>3495</v>
      </c>
      <c r="K1589" s="355" t="s">
        <v>3495</v>
      </c>
      <c r="L1589" s="355" t="s">
        <v>3495</v>
      </c>
      <c r="M1589" s="355" t="s">
        <v>3495</v>
      </c>
      <c r="N1589" s="355" t="s">
        <v>3495</v>
      </c>
      <c r="O1589" s="355" t="s">
        <v>3495</v>
      </c>
      <c r="P1589" s="355" t="s">
        <v>3495</v>
      </c>
      <c r="Q1589" s="355" t="s">
        <v>3496</v>
      </c>
      <c r="R1589" s="355" t="s">
        <v>3496</v>
      </c>
      <c r="S1589" s="355" t="s">
        <v>3496</v>
      </c>
      <c r="T1589" s="266">
        <v>0</v>
      </c>
      <c r="U1589" s="266" t="s">
        <v>3497</v>
      </c>
    </row>
    <row r="1590" spans="1:21" x14ac:dyDescent="0.25">
      <c r="A1590" s="49">
        <v>61099001</v>
      </c>
      <c r="B1590" s="49" t="s">
        <v>1599</v>
      </c>
      <c r="C1590" s="49">
        <v>0</v>
      </c>
      <c r="D1590" s="49">
        <v>0</v>
      </c>
      <c r="E1590" s="354" t="s">
        <v>3494</v>
      </c>
      <c r="F1590" s="354" t="s">
        <v>3498</v>
      </c>
      <c r="G1590" s="355" t="s">
        <v>3499</v>
      </c>
      <c r="H1590" s="355" t="s">
        <v>3495</v>
      </c>
      <c r="I1590" s="355" t="s">
        <v>3495</v>
      </c>
      <c r="J1590" s="355" t="s">
        <v>3495</v>
      </c>
      <c r="K1590" s="355" t="s">
        <v>3495</v>
      </c>
      <c r="L1590" s="355" t="s">
        <v>3495</v>
      </c>
      <c r="M1590" s="355" t="s">
        <v>3495</v>
      </c>
      <c r="N1590" s="355" t="s">
        <v>3495</v>
      </c>
      <c r="O1590" s="355" t="s">
        <v>3495</v>
      </c>
      <c r="P1590" s="355" t="s">
        <v>3495</v>
      </c>
      <c r="Q1590" s="355" t="s">
        <v>3496</v>
      </c>
      <c r="R1590" s="355" t="s">
        <v>3496</v>
      </c>
      <c r="S1590" s="355" t="s">
        <v>3496</v>
      </c>
      <c r="T1590" s="266">
        <v>0</v>
      </c>
      <c r="U1590" s="266" t="s">
        <v>3497</v>
      </c>
    </row>
    <row r="1591" spans="1:21" x14ac:dyDescent="0.25">
      <c r="A1591" s="49">
        <v>61101005</v>
      </c>
      <c r="B1591" s="49" t="s">
        <v>1600</v>
      </c>
      <c r="C1591" s="49">
        <v>0</v>
      </c>
      <c r="D1591" s="49">
        <v>0</v>
      </c>
      <c r="E1591" s="354" t="s">
        <v>3494</v>
      </c>
      <c r="F1591" s="354" t="s">
        <v>3498</v>
      </c>
      <c r="G1591" s="355" t="s">
        <v>3499</v>
      </c>
      <c r="H1591" s="355" t="s">
        <v>3495</v>
      </c>
      <c r="I1591" s="355" t="s">
        <v>3495</v>
      </c>
      <c r="J1591" s="355" t="s">
        <v>3495</v>
      </c>
      <c r="K1591" s="355" t="s">
        <v>3495</v>
      </c>
      <c r="L1591" s="355" t="s">
        <v>3495</v>
      </c>
      <c r="M1591" s="355" t="s">
        <v>3495</v>
      </c>
      <c r="N1591" s="355" t="s">
        <v>3495</v>
      </c>
      <c r="O1591" s="355" t="s">
        <v>3495</v>
      </c>
      <c r="P1591" s="355" t="s">
        <v>3495</v>
      </c>
      <c r="Q1591" s="355" t="s">
        <v>3496</v>
      </c>
      <c r="R1591" s="355" t="s">
        <v>3496</v>
      </c>
      <c r="S1591" s="355" t="s">
        <v>3496</v>
      </c>
      <c r="T1591" s="266">
        <v>0</v>
      </c>
      <c r="U1591" s="266" t="s">
        <v>3497</v>
      </c>
    </row>
    <row r="1592" spans="1:21" x14ac:dyDescent="0.25">
      <c r="A1592" s="49">
        <v>61102001</v>
      </c>
      <c r="B1592" s="49" t="s">
        <v>1601</v>
      </c>
      <c r="C1592" s="49">
        <v>0</v>
      </c>
      <c r="D1592" s="49">
        <v>0</v>
      </c>
      <c r="E1592" s="354" t="s">
        <v>3494</v>
      </c>
      <c r="F1592" s="354" t="s">
        <v>3498</v>
      </c>
      <c r="G1592" s="355" t="s">
        <v>3499</v>
      </c>
      <c r="H1592" s="355" t="s">
        <v>3495</v>
      </c>
      <c r="I1592" s="355" t="s">
        <v>3495</v>
      </c>
      <c r="J1592" s="355" t="s">
        <v>3495</v>
      </c>
      <c r="K1592" s="355" t="s">
        <v>3495</v>
      </c>
      <c r="L1592" s="355" t="s">
        <v>3495</v>
      </c>
      <c r="M1592" s="355" t="s">
        <v>3495</v>
      </c>
      <c r="N1592" s="355" t="s">
        <v>3495</v>
      </c>
      <c r="O1592" s="355" t="s">
        <v>3495</v>
      </c>
      <c r="P1592" s="355" t="s">
        <v>3495</v>
      </c>
      <c r="Q1592" s="355" t="s">
        <v>3496</v>
      </c>
      <c r="R1592" s="355" t="s">
        <v>3496</v>
      </c>
      <c r="S1592" s="355" t="s">
        <v>3496</v>
      </c>
      <c r="T1592" s="266">
        <v>0</v>
      </c>
      <c r="U1592" s="266" t="s">
        <v>3497</v>
      </c>
    </row>
    <row r="1593" spans="1:21" x14ac:dyDescent="0.25">
      <c r="A1593" s="49">
        <v>61120001</v>
      </c>
      <c r="B1593" s="49" t="s">
        <v>1602</v>
      </c>
      <c r="C1593" s="49">
        <v>0</v>
      </c>
      <c r="D1593" s="49">
        <v>0</v>
      </c>
      <c r="E1593" s="354" t="s">
        <v>3494</v>
      </c>
      <c r="F1593" s="354" t="s">
        <v>3498</v>
      </c>
      <c r="G1593" s="355" t="s">
        <v>3499</v>
      </c>
      <c r="H1593" s="355" t="s">
        <v>3495</v>
      </c>
      <c r="I1593" s="355" t="s">
        <v>3495</v>
      </c>
      <c r="J1593" s="355" t="s">
        <v>3495</v>
      </c>
      <c r="K1593" s="355" t="s">
        <v>3495</v>
      </c>
      <c r="L1593" s="355" t="s">
        <v>3495</v>
      </c>
      <c r="M1593" s="355" t="s">
        <v>3495</v>
      </c>
      <c r="N1593" s="355" t="s">
        <v>3495</v>
      </c>
      <c r="O1593" s="355" t="s">
        <v>3495</v>
      </c>
      <c r="P1593" s="355" t="s">
        <v>3495</v>
      </c>
      <c r="Q1593" s="355" t="s">
        <v>3496</v>
      </c>
      <c r="R1593" s="355" t="s">
        <v>3496</v>
      </c>
      <c r="S1593" s="355" t="s">
        <v>3496</v>
      </c>
      <c r="T1593" s="266">
        <v>0</v>
      </c>
      <c r="U1593" s="266" t="s">
        <v>3497</v>
      </c>
    </row>
    <row r="1594" spans="1:21" x14ac:dyDescent="0.25">
      <c r="A1594" s="49">
        <v>61122002</v>
      </c>
      <c r="B1594" s="49" t="s">
        <v>1603</v>
      </c>
      <c r="C1594" s="49">
        <v>0</v>
      </c>
      <c r="D1594" s="49">
        <v>0</v>
      </c>
      <c r="E1594" s="354" t="s">
        <v>3494</v>
      </c>
      <c r="F1594" s="354" t="s">
        <v>3498</v>
      </c>
      <c r="G1594" s="355" t="s">
        <v>3499</v>
      </c>
      <c r="H1594" s="355" t="s">
        <v>3495</v>
      </c>
      <c r="I1594" s="355" t="s">
        <v>3495</v>
      </c>
      <c r="J1594" s="355" t="s">
        <v>3495</v>
      </c>
      <c r="K1594" s="355" t="s">
        <v>3495</v>
      </c>
      <c r="L1594" s="355" t="s">
        <v>3495</v>
      </c>
      <c r="M1594" s="355" t="s">
        <v>3495</v>
      </c>
      <c r="N1594" s="355" t="s">
        <v>3495</v>
      </c>
      <c r="O1594" s="355" t="s">
        <v>3495</v>
      </c>
      <c r="P1594" s="355" t="s">
        <v>3495</v>
      </c>
      <c r="Q1594" s="355" t="s">
        <v>3496</v>
      </c>
      <c r="R1594" s="355" t="s">
        <v>3496</v>
      </c>
      <c r="S1594" s="355" t="s">
        <v>3496</v>
      </c>
      <c r="T1594" s="266">
        <v>0</v>
      </c>
      <c r="U1594" s="266" t="s">
        <v>3497</v>
      </c>
    </row>
    <row r="1595" spans="1:21" x14ac:dyDescent="0.25">
      <c r="A1595" s="49">
        <v>61131001</v>
      </c>
      <c r="B1595" s="49" t="s">
        <v>1604</v>
      </c>
      <c r="C1595" s="49">
        <v>0</v>
      </c>
      <c r="D1595" s="49">
        <v>0</v>
      </c>
      <c r="E1595" s="354" t="s">
        <v>3494</v>
      </c>
      <c r="F1595" s="354" t="s">
        <v>3498</v>
      </c>
      <c r="G1595" s="355" t="s">
        <v>3499</v>
      </c>
      <c r="H1595" s="355" t="s">
        <v>3495</v>
      </c>
      <c r="I1595" s="355" t="s">
        <v>3495</v>
      </c>
      <c r="J1595" s="355" t="s">
        <v>3495</v>
      </c>
      <c r="K1595" s="355" t="s">
        <v>3495</v>
      </c>
      <c r="L1595" s="355" t="s">
        <v>3495</v>
      </c>
      <c r="M1595" s="355" t="s">
        <v>3495</v>
      </c>
      <c r="N1595" s="355" t="s">
        <v>3495</v>
      </c>
      <c r="O1595" s="355" t="s">
        <v>3495</v>
      </c>
      <c r="P1595" s="355" t="s">
        <v>3495</v>
      </c>
      <c r="Q1595" s="355" t="s">
        <v>3496</v>
      </c>
      <c r="R1595" s="355" t="s">
        <v>3496</v>
      </c>
      <c r="S1595" s="355" t="s">
        <v>3496</v>
      </c>
      <c r="T1595" s="266">
        <v>0</v>
      </c>
      <c r="U1595" s="266" t="s">
        <v>3497</v>
      </c>
    </row>
    <row r="1596" spans="1:21" x14ac:dyDescent="0.25">
      <c r="A1596" s="49">
        <v>61134002</v>
      </c>
      <c r="B1596" s="49" t="s">
        <v>1605</v>
      </c>
      <c r="C1596" s="49">
        <v>0</v>
      </c>
      <c r="D1596" s="49">
        <v>0</v>
      </c>
      <c r="E1596" s="354" t="s">
        <v>3494</v>
      </c>
      <c r="F1596" s="354" t="s">
        <v>3498</v>
      </c>
      <c r="G1596" s="355" t="s">
        <v>3499</v>
      </c>
      <c r="H1596" s="355" t="s">
        <v>3495</v>
      </c>
      <c r="I1596" s="355" t="s">
        <v>3495</v>
      </c>
      <c r="J1596" s="355" t="s">
        <v>3495</v>
      </c>
      <c r="K1596" s="355" t="s">
        <v>3495</v>
      </c>
      <c r="L1596" s="355" t="s">
        <v>3495</v>
      </c>
      <c r="M1596" s="355" t="s">
        <v>3495</v>
      </c>
      <c r="N1596" s="355" t="s">
        <v>3495</v>
      </c>
      <c r="O1596" s="355" t="s">
        <v>3495</v>
      </c>
      <c r="P1596" s="355" t="s">
        <v>3495</v>
      </c>
      <c r="Q1596" s="355" t="s">
        <v>3496</v>
      </c>
      <c r="R1596" s="355" t="s">
        <v>3496</v>
      </c>
      <c r="S1596" s="355" t="s">
        <v>3496</v>
      </c>
      <c r="T1596" s="266">
        <v>0</v>
      </c>
      <c r="U1596" s="266" t="s">
        <v>3497</v>
      </c>
    </row>
    <row r="1597" spans="1:21" x14ac:dyDescent="0.25">
      <c r="A1597" s="49">
        <v>61139001</v>
      </c>
      <c r="B1597" s="49" t="s">
        <v>1606</v>
      </c>
      <c r="C1597" s="49">
        <v>0</v>
      </c>
      <c r="D1597" s="49">
        <v>0</v>
      </c>
      <c r="E1597" s="354" t="s">
        <v>3494</v>
      </c>
      <c r="F1597" s="354" t="s">
        <v>3498</v>
      </c>
      <c r="G1597" s="355" t="s">
        <v>3499</v>
      </c>
      <c r="H1597" s="355" t="s">
        <v>3495</v>
      </c>
      <c r="I1597" s="355" t="s">
        <v>3495</v>
      </c>
      <c r="J1597" s="355" t="s">
        <v>3495</v>
      </c>
      <c r="K1597" s="355" t="s">
        <v>3495</v>
      </c>
      <c r="L1597" s="355" t="s">
        <v>3495</v>
      </c>
      <c r="M1597" s="355" t="s">
        <v>3495</v>
      </c>
      <c r="N1597" s="355" t="s">
        <v>3495</v>
      </c>
      <c r="O1597" s="355" t="s">
        <v>3495</v>
      </c>
      <c r="P1597" s="355" t="s">
        <v>3495</v>
      </c>
      <c r="Q1597" s="355" t="s">
        <v>3496</v>
      </c>
      <c r="R1597" s="355" t="s">
        <v>3496</v>
      </c>
      <c r="S1597" s="355" t="s">
        <v>3496</v>
      </c>
      <c r="T1597" s="266">
        <v>0</v>
      </c>
      <c r="U1597" s="266" t="s">
        <v>3497</v>
      </c>
    </row>
    <row r="1598" spans="1:21" x14ac:dyDescent="0.25">
      <c r="A1598" s="49">
        <v>61146001</v>
      </c>
      <c r="B1598" s="49" t="s">
        <v>1607</v>
      </c>
      <c r="C1598" s="49">
        <v>0</v>
      </c>
      <c r="D1598" s="49">
        <v>0</v>
      </c>
      <c r="E1598" s="354" t="s">
        <v>3494</v>
      </c>
      <c r="F1598" s="354" t="s">
        <v>3498</v>
      </c>
      <c r="G1598" s="355" t="s">
        <v>3499</v>
      </c>
      <c r="H1598" s="355" t="s">
        <v>3495</v>
      </c>
      <c r="I1598" s="355" t="s">
        <v>3495</v>
      </c>
      <c r="J1598" s="355" t="s">
        <v>3495</v>
      </c>
      <c r="K1598" s="355" t="s">
        <v>3495</v>
      </c>
      <c r="L1598" s="355" t="s">
        <v>3495</v>
      </c>
      <c r="M1598" s="355" t="s">
        <v>3495</v>
      </c>
      <c r="N1598" s="355" t="s">
        <v>3495</v>
      </c>
      <c r="O1598" s="355" t="s">
        <v>3495</v>
      </c>
      <c r="P1598" s="355" t="s">
        <v>3495</v>
      </c>
      <c r="Q1598" s="355" t="s">
        <v>3496</v>
      </c>
      <c r="R1598" s="355" t="s">
        <v>3496</v>
      </c>
      <c r="S1598" s="355" t="s">
        <v>3496</v>
      </c>
      <c r="T1598" s="266">
        <v>0</v>
      </c>
      <c r="U1598" s="266" t="s">
        <v>3497</v>
      </c>
    </row>
    <row r="1599" spans="1:21" x14ac:dyDescent="0.25">
      <c r="A1599" s="49">
        <v>61152002</v>
      </c>
      <c r="B1599" s="49" t="s">
        <v>1608</v>
      </c>
      <c r="C1599" s="49">
        <v>0</v>
      </c>
      <c r="D1599" s="49">
        <v>0</v>
      </c>
      <c r="E1599" s="354" t="s">
        <v>3494</v>
      </c>
      <c r="F1599" s="354" t="s">
        <v>3498</v>
      </c>
      <c r="G1599" s="355" t="s">
        <v>3499</v>
      </c>
      <c r="H1599" s="355" t="s">
        <v>3495</v>
      </c>
      <c r="I1599" s="355" t="s">
        <v>3495</v>
      </c>
      <c r="J1599" s="355" t="s">
        <v>3495</v>
      </c>
      <c r="K1599" s="355" t="s">
        <v>3495</v>
      </c>
      <c r="L1599" s="355" t="s">
        <v>3495</v>
      </c>
      <c r="M1599" s="355" t="s">
        <v>3495</v>
      </c>
      <c r="N1599" s="355" t="s">
        <v>3495</v>
      </c>
      <c r="O1599" s="355" t="s">
        <v>3495</v>
      </c>
      <c r="P1599" s="355" t="s">
        <v>3495</v>
      </c>
      <c r="Q1599" s="355" t="s">
        <v>3496</v>
      </c>
      <c r="R1599" s="355" t="s">
        <v>3496</v>
      </c>
      <c r="S1599" s="355" t="s">
        <v>3496</v>
      </c>
      <c r="T1599" s="266">
        <v>0</v>
      </c>
      <c r="U1599" s="266" t="s">
        <v>3497</v>
      </c>
    </row>
    <row r="1600" spans="1:21" x14ac:dyDescent="0.25">
      <c r="A1600" s="49">
        <v>61152003</v>
      </c>
      <c r="B1600" s="49" t="s">
        <v>1609</v>
      </c>
      <c r="C1600" s="49">
        <v>0</v>
      </c>
      <c r="D1600" s="49">
        <v>0</v>
      </c>
      <c r="E1600" s="354" t="s">
        <v>3494</v>
      </c>
      <c r="F1600" s="354" t="s">
        <v>3498</v>
      </c>
      <c r="G1600" s="355" t="s">
        <v>3499</v>
      </c>
      <c r="H1600" s="355" t="s">
        <v>3495</v>
      </c>
      <c r="I1600" s="355" t="s">
        <v>3495</v>
      </c>
      <c r="J1600" s="355" t="s">
        <v>3495</v>
      </c>
      <c r="K1600" s="355" t="s">
        <v>3495</v>
      </c>
      <c r="L1600" s="355" t="s">
        <v>3495</v>
      </c>
      <c r="M1600" s="355" t="s">
        <v>3495</v>
      </c>
      <c r="N1600" s="355" t="s">
        <v>3495</v>
      </c>
      <c r="O1600" s="355" t="s">
        <v>3495</v>
      </c>
      <c r="P1600" s="355" t="s">
        <v>3495</v>
      </c>
      <c r="Q1600" s="355" t="s">
        <v>3496</v>
      </c>
      <c r="R1600" s="355" t="s">
        <v>3496</v>
      </c>
      <c r="S1600" s="355" t="s">
        <v>3496</v>
      </c>
      <c r="T1600" s="266">
        <v>0</v>
      </c>
      <c r="U1600" s="266" t="s">
        <v>3497</v>
      </c>
    </row>
    <row r="1601" spans="1:21" x14ac:dyDescent="0.25">
      <c r="A1601" s="49">
        <v>61171001</v>
      </c>
      <c r="B1601" s="49" t="s">
        <v>1610</v>
      </c>
      <c r="C1601" s="49">
        <v>0</v>
      </c>
      <c r="D1601" s="49">
        <v>0</v>
      </c>
      <c r="E1601" s="354" t="s">
        <v>3494</v>
      </c>
      <c r="F1601" s="354" t="s">
        <v>3498</v>
      </c>
      <c r="G1601" s="355" t="s">
        <v>3499</v>
      </c>
      <c r="H1601" s="355" t="s">
        <v>3495</v>
      </c>
      <c r="I1601" s="355" t="s">
        <v>3495</v>
      </c>
      <c r="J1601" s="355" t="s">
        <v>3495</v>
      </c>
      <c r="K1601" s="355" t="s">
        <v>3495</v>
      </c>
      <c r="L1601" s="355" t="s">
        <v>3495</v>
      </c>
      <c r="M1601" s="355" t="s">
        <v>3495</v>
      </c>
      <c r="N1601" s="355" t="s">
        <v>3495</v>
      </c>
      <c r="O1601" s="355" t="s">
        <v>3495</v>
      </c>
      <c r="P1601" s="355" t="s">
        <v>3495</v>
      </c>
      <c r="Q1601" s="355" t="s">
        <v>3496</v>
      </c>
      <c r="R1601" s="355" t="s">
        <v>3496</v>
      </c>
      <c r="S1601" s="355" t="s">
        <v>3496</v>
      </c>
      <c r="T1601" s="266">
        <v>0</v>
      </c>
      <c r="U1601" s="266" t="s">
        <v>3497</v>
      </c>
    </row>
    <row r="1602" spans="1:21" x14ac:dyDescent="0.25">
      <c r="A1602" s="49">
        <v>61178001</v>
      </c>
      <c r="B1602" s="49" t="s">
        <v>1611</v>
      </c>
      <c r="C1602" s="49">
        <v>0</v>
      </c>
      <c r="D1602" s="49">
        <v>0</v>
      </c>
      <c r="E1602" s="354" t="s">
        <v>3494</v>
      </c>
      <c r="F1602" s="354" t="s">
        <v>3498</v>
      </c>
      <c r="G1602" s="355" t="s">
        <v>3499</v>
      </c>
      <c r="H1602" s="355" t="s">
        <v>3495</v>
      </c>
      <c r="I1602" s="355" t="s">
        <v>3495</v>
      </c>
      <c r="J1602" s="355" t="s">
        <v>3495</v>
      </c>
      <c r="K1602" s="355" t="s">
        <v>3495</v>
      </c>
      <c r="L1602" s="355" t="s">
        <v>3495</v>
      </c>
      <c r="M1602" s="355" t="s">
        <v>3495</v>
      </c>
      <c r="N1602" s="355" t="s">
        <v>3495</v>
      </c>
      <c r="O1602" s="355" t="s">
        <v>3495</v>
      </c>
      <c r="P1602" s="355" t="s">
        <v>3495</v>
      </c>
      <c r="Q1602" s="355" t="s">
        <v>3496</v>
      </c>
      <c r="R1602" s="355" t="s">
        <v>3496</v>
      </c>
      <c r="S1602" s="355" t="s">
        <v>3496</v>
      </c>
      <c r="T1602" s="266">
        <v>0</v>
      </c>
      <c r="U1602" s="266" t="s">
        <v>3497</v>
      </c>
    </row>
    <row r="1603" spans="1:21" x14ac:dyDescent="0.25">
      <c r="A1603" s="49">
        <v>61178002</v>
      </c>
      <c r="B1603" s="49" t="s">
        <v>1611</v>
      </c>
      <c r="C1603" s="49">
        <v>0</v>
      </c>
      <c r="D1603" s="49">
        <v>0</v>
      </c>
      <c r="E1603" s="354" t="s">
        <v>3494</v>
      </c>
      <c r="F1603" s="354" t="s">
        <v>3498</v>
      </c>
      <c r="G1603" s="355" t="s">
        <v>3499</v>
      </c>
      <c r="H1603" s="355" t="s">
        <v>3495</v>
      </c>
      <c r="I1603" s="355" t="s">
        <v>3495</v>
      </c>
      <c r="J1603" s="355" t="s">
        <v>3495</v>
      </c>
      <c r="K1603" s="355" t="s">
        <v>3495</v>
      </c>
      <c r="L1603" s="355" t="s">
        <v>3495</v>
      </c>
      <c r="M1603" s="355" t="s">
        <v>3495</v>
      </c>
      <c r="N1603" s="355" t="s">
        <v>3495</v>
      </c>
      <c r="O1603" s="355" t="s">
        <v>3495</v>
      </c>
      <c r="P1603" s="355" t="s">
        <v>3495</v>
      </c>
      <c r="Q1603" s="355" t="s">
        <v>3496</v>
      </c>
      <c r="R1603" s="355" t="s">
        <v>3496</v>
      </c>
      <c r="S1603" s="355" t="s">
        <v>3496</v>
      </c>
      <c r="T1603" s="266">
        <v>0</v>
      </c>
      <c r="U1603" s="266" t="s">
        <v>3497</v>
      </c>
    </row>
    <row r="1604" spans="1:21" x14ac:dyDescent="0.25">
      <c r="A1604" s="49">
        <v>61178003</v>
      </c>
      <c r="B1604" s="49" t="s">
        <v>1611</v>
      </c>
      <c r="C1604" s="49">
        <v>0</v>
      </c>
      <c r="D1604" s="49">
        <v>0</v>
      </c>
      <c r="E1604" s="354" t="s">
        <v>3494</v>
      </c>
      <c r="F1604" s="354" t="s">
        <v>3498</v>
      </c>
      <c r="G1604" s="355" t="s">
        <v>3499</v>
      </c>
      <c r="H1604" s="355" t="s">
        <v>3495</v>
      </c>
      <c r="I1604" s="355" t="s">
        <v>3495</v>
      </c>
      <c r="J1604" s="355" t="s">
        <v>3495</v>
      </c>
      <c r="K1604" s="355" t="s">
        <v>3495</v>
      </c>
      <c r="L1604" s="355" t="s">
        <v>3495</v>
      </c>
      <c r="M1604" s="355" t="s">
        <v>3495</v>
      </c>
      <c r="N1604" s="355" t="s">
        <v>3495</v>
      </c>
      <c r="O1604" s="355" t="s">
        <v>3495</v>
      </c>
      <c r="P1604" s="355" t="s">
        <v>3495</v>
      </c>
      <c r="Q1604" s="355" t="s">
        <v>3496</v>
      </c>
      <c r="R1604" s="355" t="s">
        <v>3496</v>
      </c>
      <c r="S1604" s="355" t="s">
        <v>3496</v>
      </c>
      <c r="T1604" s="266">
        <v>0</v>
      </c>
      <c r="U1604" s="266" t="s">
        <v>3497</v>
      </c>
    </row>
    <row r="1605" spans="1:21" x14ac:dyDescent="0.25">
      <c r="A1605" s="49">
        <v>61196003</v>
      </c>
      <c r="B1605" s="49" t="s">
        <v>1612</v>
      </c>
      <c r="C1605" s="49">
        <v>0</v>
      </c>
      <c r="D1605" s="49">
        <v>0</v>
      </c>
      <c r="E1605" s="354" t="s">
        <v>3494</v>
      </c>
      <c r="F1605" s="354" t="s">
        <v>3498</v>
      </c>
      <c r="G1605" s="355" t="s">
        <v>3499</v>
      </c>
      <c r="H1605" s="355" t="s">
        <v>3495</v>
      </c>
      <c r="I1605" s="355" t="s">
        <v>3495</v>
      </c>
      <c r="J1605" s="355" t="s">
        <v>3495</v>
      </c>
      <c r="K1605" s="355" t="s">
        <v>3495</v>
      </c>
      <c r="L1605" s="355" t="s">
        <v>3495</v>
      </c>
      <c r="M1605" s="355" t="s">
        <v>3495</v>
      </c>
      <c r="N1605" s="355" t="s">
        <v>3495</v>
      </c>
      <c r="O1605" s="355" t="s">
        <v>3495</v>
      </c>
      <c r="P1605" s="355" t="s">
        <v>3495</v>
      </c>
      <c r="Q1605" s="355" t="s">
        <v>3496</v>
      </c>
      <c r="R1605" s="355" t="s">
        <v>3496</v>
      </c>
      <c r="S1605" s="355" t="s">
        <v>3496</v>
      </c>
      <c r="T1605" s="266">
        <v>0</v>
      </c>
      <c r="U1605" s="266" t="s">
        <v>3497</v>
      </c>
    </row>
    <row r="1606" spans="1:21" x14ac:dyDescent="0.25">
      <c r="A1606" s="49">
        <v>61196004</v>
      </c>
      <c r="B1606" s="49" t="s">
        <v>1613</v>
      </c>
      <c r="C1606" s="49">
        <v>0</v>
      </c>
      <c r="D1606" s="49">
        <v>0</v>
      </c>
      <c r="E1606" s="354" t="s">
        <v>3494</v>
      </c>
      <c r="F1606" s="354" t="s">
        <v>3498</v>
      </c>
      <c r="G1606" s="355" t="s">
        <v>3499</v>
      </c>
      <c r="H1606" s="355" t="s">
        <v>3495</v>
      </c>
      <c r="I1606" s="355" t="s">
        <v>3495</v>
      </c>
      <c r="J1606" s="355" t="s">
        <v>3495</v>
      </c>
      <c r="K1606" s="355" t="s">
        <v>3495</v>
      </c>
      <c r="L1606" s="355" t="s">
        <v>3495</v>
      </c>
      <c r="M1606" s="355" t="s">
        <v>3495</v>
      </c>
      <c r="N1606" s="355" t="s">
        <v>3495</v>
      </c>
      <c r="O1606" s="355" t="s">
        <v>3495</v>
      </c>
      <c r="P1606" s="355" t="s">
        <v>3495</v>
      </c>
      <c r="Q1606" s="355" t="s">
        <v>3496</v>
      </c>
      <c r="R1606" s="355" t="s">
        <v>3496</v>
      </c>
      <c r="S1606" s="355" t="s">
        <v>3496</v>
      </c>
      <c r="T1606" s="266">
        <v>0</v>
      </c>
      <c r="U1606" s="266" t="s">
        <v>3497</v>
      </c>
    </row>
    <row r="1607" spans="1:21" x14ac:dyDescent="0.25">
      <c r="A1607" s="49">
        <v>61199005</v>
      </c>
      <c r="B1607" s="49" t="s">
        <v>1614</v>
      </c>
      <c r="C1607" s="49">
        <v>0</v>
      </c>
      <c r="D1607" s="49">
        <v>0</v>
      </c>
      <c r="E1607" s="354" t="s">
        <v>3494</v>
      </c>
      <c r="F1607" s="354" t="s">
        <v>3498</v>
      </c>
      <c r="G1607" s="355" t="s">
        <v>3499</v>
      </c>
      <c r="H1607" s="355" t="s">
        <v>3495</v>
      </c>
      <c r="I1607" s="355" t="s">
        <v>3495</v>
      </c>
      <c r="J1607" s="355" t="s">
        <v>3495</v>
      </c>
      <c r="K1607" s="355" t="s">
        <v>3495</v>
      </c>
      <c r="L1607" s="355" t="s">
        <v>3495</v>
      </c>
      <c r="M1607" s="355" t="s">
        <v>3495</v>
      </c>
      <c r="N1607" s="355" t="s">
        <v>3495</v>
      </c>
      <c r="O1607" s="355" t="s">
        <v>3495</v>
      </c>
      <c r="P1607" s="355" t="s">
        <v>3495</v>
      </c>
      <c r="Q1607" s="355" t="s">
        <v>3496</v>
      </c>
      <c r="R1607" s="355" t="s">
        <v>3496</v>
      </c>
      <c r="S1607" s="355" t="s">
        <v>3496</v>
      </c>
      <c r="T1607" s="266">
        <v>0</v>
      </c>
      <c r="U1607" s="266" t="s">
        <v>3497</v>
      </c>
    </row>
    <row r="1608" spans="1:21" x14ac:dyDescent="0.25">
      <c r="A1608" s="49">
        <v>61212003</v>
      </c>
      <c r="B1608" s="49" t="s">
        <v>1615</v>
      </c>
      <c r="C1608" s="49">
        <v>0</v>
      </c>
      <c r="D1608" s="49">
        <v>0</v>
      </c>
      <c r="E1608" s="354" t="s">
        <v>3494</v>
      </c>
      <c r="F1608" s="354" t="s">
        <v>3498</v>
      </c>
      <c r="G1608" s="355" t="s">
        <v>3499</v>
      </c>
      <c r="H1608" s="355" t="s">
        <v>3495</v>
      </c>
      <c r="I1608" s="355" t="s">
        <v>3495</v>
      </c>
      <c r="J1608" s="355" t="s">
        <v>3495</v>
      </c>
      <c r="K1608" s="355" t="s">
        <v>3495</v>
      </c>
      <c r="L1608" s="355" t="s">
        <v>3495</v>
      </c>
      <c r="M1608" s="355" t="s">
        <v>3495</v>
      </c>
      <c r="N1608" s="355" t="s">
        <v>3495</v>
      </c>
      <c r="O1608" s="355" t="s">
        <v>3495</v>
      </c>
      <c r="P1608" s="355" t="s">
        <v>3495</v>
      </c>
      <c r="Q1608" s="355" t="s">
        <v>3496</v>
      </c>
      <c r="R1608" s="355" t="s">
        <v>3496</v>
      </c>
      <c r="S1608" s="355" t="s">
        <v>3496</v>
      </c>
      <c r="T1608" s="266">
        <v>0</v>
      </c>
      <c r="U1608" s="266" t="s">
        <v>3497</v>
      </c>
    </row>
    <row r="1609" spans="1:21" x14ac:dyDescent="0.25">
      <c r="A1609" s="49">
        <v>61218003</v>
      </c>
      <c r="B1609" s="49" t="s">
        <v>1616</v>
      </c>
      <c r="C1609" s="49">
        <v>0</v>
      </c>
      <c r="D1609" s="49">
        <v>0</v>
      </c>
      <c r="E1609" s="354" t="s">
        <v>3494</v>
      </c>
      <c r="F1609" s="354" t="s">
        <v>3498</v>
      </c>
      <c r="G1609" s="355" t="s">
        <v>3499</v>
      </c>
      <c r="H1609" s="355" t="s">
        <v>3495</v>
      </c>
      <c r="I1609" s="355" t="s">
        <v>3495</v>
      </c>
      <c r="J1609" s="355" t="s">
        <v>3495</v>
      </c>
      <c r="K1609" s="355" t="s">
        <v>3495</v>
      </c>
      <c r="L1609" s="355" t="s">
        <v>3495</v>
      </c>
      <c r="M1609" s="355" t="s">
        <v>3495</v>
      </c>
      <c r="N1609" s="355" t="s">
        <v>3495</v>
      </c>
      <c r="O1609" s="355" t="s">
        <v>3495</v>
      </c>
      <c r="P1609" s="355" t="s">
        <v>3495</v>
      </c>
      <c r="Q1609" s="355" t="s">
        <v>3496</v>
      </c>
      <c r="R1609" s="355" t="s">
        <v>3496</v>
      </c>
      <c r="S1609" s="355" t="s">
        <v>3496</v>
      </c>
      <c r="T1609" s="266">
        <v>0</v>
      </c>
      <c r="U1609" s="266" t="s">
        <v>3497</v>
      </c>
    </row>
    <row r="1610" spans="1:21" x14ac:dyDescent="0.25">
      <c r="A1610" s="49">
        <v>61218004</v>
      </c>
      <c r="B1610" s="49" t="s">
        <v>1616</v>
      </c>
      <c r="C1610" s="49">
        <v>0</v>
      </c>
      <c r="D1610" s="49">
        <v>0</v>
      </c>
      <c r="E1610" s="354" t="s">
        <v>3494</v>
      </c>
      <c r="F1610" s="354" t="s">
        <v>3498</v>
      </c>
      <c r="G1610" s="355" t="s">
        <v>3499</v>
      </c>
      <c r="H1610" s="355" t="s">
        <v>3495</v>
      </c>
      <c r="I1610" s="355" t="s">
        <v>3495</v>
      </c>
      <c r="J1610" s="355" t="s">
        <v>3495</v>
      </c>
      <c r="K1610" s="355" t="s">
        <v>3495</v>
      </c>
      <c r="L1610" s="355" t="s">
        <v>3495</v>
      </c>
      <c r="M1610" s="355" t="s">
        <v>3495</v>
      </c>
      <c r="N1610" s="355" t="s">
        <v>3495</v>
      </c>
      <c r="O1610" s="355" t="s">
        <v>3495</v>
      </c>
      <c r="P1610" s="355" t="s">
        <v>3495</v>
      </c>
      <c r="Q1610" s="355" t="s">
        <v>3496</v>
      </c>
      <c r="R1610" s="355" t="s">
        <v>3496</v>
      </c>
      <c r="S1610" s="355" t="s">
        <v>3496</v>
      </c>
      <c r="T1610" s="266">
        <v>0</v>
      </c>
      <c r="U1610" s="266" t="s">
        <v>3497</v>
      </c>
    </row>
    <row r="1611" spans="1:21" x14ac:dyDescent="0.25">
      <c r="A1611" s="49">
        <v>61218005</v>
      </c>
      <c r="B1611" s="49" t="s">
        <v>1616</v>
      </c>
      <c r="C1611" s="49">
        <v>0</v>
      </c>
      <c r="D1611" s="49">
        <v>0</v>
      </c>
      <c r="E1611" s="354" t="s">
        <v>3494</v>
      </c>
      <c r="F1611" s="354" t="s">
        <v>3498</v>
      </c>
      <c r="G1611" s="355" t="s">
        <v>3499</v>
      </c>
      <c r="H1611" s="355" t="s">
        <v>3495</v>
      </c>
      <c r="I1611" s="355" t="s">
        <v>3495</v>
      </c>
      <c r="J1611" s="355" t="s">
        <v>3495</v>
      </c>
      <c r="K1611" s="355" t="s">
        <v>3495</v>
      </c>
      <c r="L1611" s="355" t="s">
        <v>3495</v>
      </c>
      <c r="M1611" s="355" t="s">
        <v>3495</v>
      </c>
      <c r="N1611" s="355" t="s">
        <v>3495</v>
      </c>
      <c r="O1611" s="355" t="s">
        <v>3495</v>
      </c>
      <c r="P1611" s="355" t="s">
        <v>3495</v>
      </c>
      <c r="Q1611" s="355" t="s">
        <v>3496</v>
      </c>
      <c r="R1611" s="355" t="s">
        <v>3496</v>
      </c>
      <c r="S1611" s="355" t="s">
        <v>3496</v>
      </c>
      <c r="T1611" s="266">
        <v>0</v>
      </c>
      <c r="U1611" s="266" t="s">
        <v>3497</v>
      </c>
    </row>
    <row r="1612" spans="1:21" x14ac:dyDescent="0.25">
      <c r="A1612" s="49">
        <v>61231001</v>
      </c>
      <c r="B1612" s="49" t="s">
        <v>1617</v>
      </c>
      <c r="C1612" s="49">
        <v>0</v>
      </c>
      <c r="D1612" s="49">
        <v>0</v>
      </c>
      <c r="E1612" s="354" t="s">
        <v>3494</v>
      </c>
      <c r="F1612" s="354" t="s">
        <v>3498</v>
      </c>
      <c r="G1612" s="355" t="s">
        <v>3499</v>
      </c>
      <c r="H1612" s="355" t="s">
        <v>3495</v>
      </c>
      <c r="I1612" s="355" t="s">
        <v>3495</v>
      </c>
      <c r="J1612" s="355" t="s">
        <v>3495</v>
      </c>
      <c r="K1612" s="355" t="s">
        <v>3495</v>
      </c>
      <c r="L1612" s="355" t="s">
        <v>3495</v>
      </c>
      <c r="M1612" s="355" t="s">
        <v>3495</v>
      </c>
      <c r="N1612" s="355" t="s">
        <v>3495</v>
      </c>
      <c r="O1612" s="355" t="s">
        <v>3495</v>
      </c>
      <c r="P1612" s="355" t="s">
        <v>3495</v>
      </c>
      <c r="Q1612" s="355" t="s">
        <v>3496</v>
      </c>
      <c r="R1612" s="355" t="s">
        <v>3496</v>
      </c>
      <c r="S1612" s="355" t="s">
        <v>3496</v>
      </c>
      <c r="T1612" s="266">
        <v>0</v>
      </c>
      <c r="U1612" s="266" t="s">
        <v>3497</v>
      </c>
    </row>
    <row r="1613" spans="1:21" x14ac:dyDescent="0.25">
      <c r="A1613" s="49">
        <v>61234001</v>
      </c>
      <c r="B1613" s="49" t="s">
        <v>1618</v>
      </c>
      <c r="C1613" s="49">
        <v>0</v>
      </c>
      <c r="D1613" s="49">
        <v>0</v>
      </c>
      <c r="E1613" s="354" t="s">
        <v>3494</v>
      </c>
      <c r="F1613" s="354" t="s">
        <v>3498</v>
      </c>
      <c r="G1613" s="355" t="s">
        <v>3499</v>
      </c>
      <c r="H1613" s="355" t="s">
        <v>3495</v>
      </c>
      <c r="I1613" s="355" t="s">
        <v>3495</v>
      </c>
      <c r="J1613" s="355" t="s">
        <v>3495</v>
      </c>
      <c r="K1613" s="355" t="s">
        <v>3495</v>
      </c>
      <c r="L1613" s="355" t="s">
        <v>3495</v>
      </c>
      <c r="M1613" s="355" t="s">
        <v>3495</v>
      </c>
      <c r="N1613" s="355" t="s">
        <v>3495</v>
      </c>
      <c r="O1613" s="355" t="s">
        <v>3495</v>
      </c>
      <c r="P1613" s="355" t="s">
        <v>3495</v>
      </c>
      <c r="Q1613" s="355" t="s">
        <v>3496</v>
      </c>
      <c r="R1613" s="355" t="s">
        <v>3496</v>
      </c>
      <c r="S1613" s="355" t="s">
        <v>3496</v>
      </c>
      <c r="T1613" s="266">
        <v>0</v>
      </c>
      <c r="U1613" s="266" t="s">
        <v>3497</v>
      </c>
    </row>
    <row r="1614" spans="1:21" x14ac:dyDescent="0.25">
      <c r="A1614" s="49">
        <v>61238001</v>
      </c>
      <c r="B1614" s="49" t="s">
        <v>1619</v>
      </c>
      <c r="C1614" s="49">
        <v>0</v>
      </c>
      <c r="D1614" s="49">
        <v>0</v>
      </c>
      <c r="E1614" s="354" t="s">
        <v>3494</v>
      </c>
      <c r="F1614" s="354" t="s">
        <v>3498</v>
      </c>
      <c r="G1614" s="355" t="s">
        <v>3499</v>
      </c>
      <c r="H1614" s="355" t="s">
        <v>3495</v>
      </c>
      <c r="I1614" s="355" t="s">
        <v>3495</v>
      </c>
      <c r="J1614" s="355" t="s">
        <v>3495</v>
      </c>
      <c r="K1614" s="355" t="s">
        <v>3495</v>
      </c>
      <c r="L1614" s="355" t="s">
        <v>3495</v>
      </c>
      <c r="M1614" s="355" t="s">
        <v>3495</v>
      </c>
      <c r="N1614" s="355" t="s">
        <v>3495</v>
      </c>
      <c r="O1614" s="355" t="s">
        <v>3495</v>
      </c>
      <c r="P1614" s="355" t="s">
        <v>3495</v>
      </c>
      <c r="Q1614" s="355" t="s">
        <v>3496</v>
      </c>
      <c r="R1614" s="355" t="s">
        <v>3496</v>
      </c>
      <c r="S1614" s="355" t="s">
        <v>3496</v>
      </c>
      <c r="T1614" s="266">
        <v>0</v>
      </c>
      <c r="U1614" s="266" t="s">
        <v>3497</v>
      </c>
    </row>
    <row r="1615" spans="1:21" x14ac:dyDescent="0.25">
      <c r="A1615" s="49">
        <v>61246001</v>
      </c>
      <c r="B1615" s="49" t="s">
        <v>1620</v>
      </c>
      <c r="C1615" s="49">
        <v>0</v>
      </c>
      <c r="D1615" s="49">
        <v>0</v>
      </c>
      <c r="E1615" s="354" t="s">
        <v>3494</v>
      </c>
      <c r="F1615" s="354" t="s">
        <v>3498</v>
      </c>
      <c r="G1615" s="355" t="s">
        <v>3499</v>
      </c>
      <c r="H1615" s="355" t="s">
        <v>3495</v>
      </c>
      <c r="I1615" s="355" t="s">
        <v>3495</v>
      </c>
      <c r="J1615" s="355" t="s">
        <v>3495</v>
      </c>
      <c r="K1615" s="355" t="s">
        <v>3495</v>
      </c>
      <c r="L1615" s="355" t="s">
        <v>3495</v>
      </c>
      <c r="M1615" s="355" t="s">
        <v>3495</v>
      </c>
      <c r="N1615" s="355" t="s">
        <v>3495</v>
      </c>
      <c r="O1615" s="355" t="s">
        <v>3495</v>
      </c>
      <c r="P1615" s="355" t="s">
        <v>3495</v>
      </c>
      <c r="Q1615" s="355" t="s">
        <v>3496</v>
      </c>
      <c r="R1615" s="355" t="s">
        <v>3496</v>
      </c>
      <c r="S1615" s="355" t="s">
        <v>3496</v>
      </c>
      <c r="T1615" s="266">
        <v>0</v>
      </c>
      <c r="U1615" s="266" t="s">
        <v>3497</v>
      </c>
    </row>
    <row r="1616" spans="1:21" x14ac:dyDescent="0.25">
      <c r="A1616" s="49">
        <v>61246002</v>
      </c>
      <c r="B1616" s="49" t="s">
        <v>1621</v>
      </c>
      <c r="C1616" s="49">
        <v>0</v>
      </c>
      <c r="D1616" s="49">
        <v>0</v>
      </c>
      <c r="E1616" s="354" t="s">
        <v>3494</v>
      </c>
      <c r="F1616" s="354" t="s">
        <v>3498</v>
      </c>
      <c r="G1616" s="355" t="s">
        <v>3499</v>
      </c>
      <c r="H1616" s="355" t="s">
        <v>3495</v>
      </c>
      <c r="I1616" s="355" t="s">
        <v>3495</v>
      </c>
      <c r="J1616" s="355" t="s">
        <v>3495</v>
      </c>
      <c r="K1616" s="355" t="s">
        <v>3495</v>
      </c>
      <c r="L1616" s="355" t="s">
        <v>3495</v>
      </c>
      <c r="M1616" s="355" t="s">
        <v>3495</v>
      </c>
      <c r="N1616" s="355" t="s">
        <v>3495</v>
      </c>
      <c r="O1616" s="355" t="s">
        <v>3495</v>
      </c>
      <c r="P1616" s="355" t="s">
        <v>3495</v>
      </c>
      <c r="Q1616" s="355" t="s">
        <v>3496</v>
      </c>
      <c r="R1616" s="355" t="s">
        <v>3496</v>
      </c>
      <c r="S1616" s="355" t="s">
        <v>3496</v>
      </c>
      <c r="T1616" s="266">
        <v>0</v>
      </c>
      <c r="U1616" s="266" t="s">
        <v>3497</v>
      </c>
    </row>
    <row r="1617" spans="1:21" x14ac:dyDescent="0.25">
      <c r="A1617" s="49">
        <v>61249001</v>
      </c>
      <c r="B1617" s="49" t="s">
        <v>1622</v>
      </c>
      <c r="C1617" s="49">
        <v>0</v>
      </c>
      <c r="D1617" s="49">
        <v>0</v>
      </c>
      <c r="E1617" s="354" t="s">
        <v>3494</v>
      </c>
      <c r="F1617" s="354" t="s">
        <v>3498</v>
      </c>
      <c r="G1617" s="355" t="s">
        <v>3499</v>
      </c>
      <c r="H1617" s="355" t="s">
        <v>3495</v>
      </c>
      <c r="I1617" s="355" t="s">
        <v>3495</v>
      </c>
      <c r="J1617" s="355" t="s">
        <v>3495</v>
      </c>
      <c r="K1617" s="355" t="s">
        <v>3495</v>
      </c>
      <c r="L1617" s="355" t="s">
        <v>3495</v>
      </c>
      <c r="M1617" s="355" t="s">
        <v>3495</v>
      </c>
      <c r="N1617" s="355" t="s">
        <v>3495</v>
      </c>
      <c r="O1617" s="355" t="s">
        <v>3495</v>
      </c>
      <c r="P1617" s="355" t="s">
        <v>3495</v>
      </c>
      <c r="Q1617" s="355" t="s">
        <v>3496</v>
      </c>
      <c r="R1617" s="355" t="s">
        <v>3496</v>
      </c>
      <c r="S1617" s="355" t="s">
        <v>3496</v>
      </c>
      <c r="T1617" s="266">
        <v>0</v>
      </c>
      <c r="U1617" s="266" t="s">
        <v>3497</v>
      </c>
    </row>
    <row r="1618" spans="1:21" x14ac:dyDescent="0.25">
      <c r="A1618" s="49">
        <v>61260001</v>
      </c>
      <c r="B1618" s="49" t="s">
        <v>1623</v>
      </c>
      <c r="C1618" s="49">
        <v>0</v>
      </c>
      <c r="D1618" s="49">
        <v>0</v>
      </c>
      <c r="E1618" s="354" t="s">
        <v>3494</v>
      </c>
      <c r="F1618" s="354" t="s">
        <v>3498</v>
      </c>
      <c r="G1618" s="355" t="s">
        <v>3499</v>
      </c>
      <c r="H1618" s="355" t="s">
        <v>3495</v>
      </c>
      <c r="I1618" s="355" t="s">
        <v>3495</v>
      </c>
      <c r="J1618" s="355" t="s">
        <v>3495</v>
      </c>
      <c r="K1618" s="355" t="s">
        <v>3495</v>
      </c>
      <c r="L1618" s="355" t="s">
        <v>3495</v>
      </c>
      <c r="M1618" s="355" t="s">
        <v>3495</v>
      </c>
      <c r="N1618" s="355" t="s">
        <v>3495</v>
      </c>
      <c r="O1618" s="355" t="s">
        <v>3495</v>
      </c>
      <c r="P1618" s="355" t="s">
        <v>3495</v>
      </c>
      <c r="Q1618" s="355" t="s">
        <v>3496</v>
      </c>
      <c r="R1618" s="355" t="s">
        <v>3496</v>
      </c>
      <c r="S1618" s="355" t="s">
        <v>3496</v>
      </c>
      <c r="T1618" s="266">
        <v>0</v>
      </c>
      <c r="U1618" s="266" t="s">
        <v>3497</v>
      </c>
    </row>
    <row r="1619" spans="1:21" x14ac:dyDescent="0.25">
      <c r="A1619" s="49">
        <v>61262001</v>
      </c>
      <c r="B1619" s="49" t="s">
        <v>1624</v>
      </c>
      <c r="C1619" s="49">
        <v>0</v>
      </c>
      <c r="D1619" s="49">
        <v>0</v>
      </c>
      <c r="E1619" s="354" t="s">
        <v>3494</v>
      </c>
      <c r="F1619" s="354" t="s">
        <v>3498</v>
      </c>
      <c r="G1619" s="355" t="s">
        <v>3499</v>
      </c>
      <c r="H1619" s="355" t="s">
        <v>3495</v>
      </c>
      <c r="I1619" s="355" t="s">
        <v>3495</v>
      </c>
      <c r="J1619" s="355" t="s">
        <v>3495</v>
      </c>
      <c r="K1619" s="355" t="s">
        <v>3495</v>
      </c>
      <c r="L1619" s="355" t="s">
        <v>3495</v>
      </c>
      <c r="M1619" s="355" t="s">
        <v>3495</v>
      </c>
      <c r="N1619" s="355" t="s">
        <v>3495</v>
      </c>
      <c r="O1619" s="355" t="s">
        <v>3495</v>
      </c>
      <c r="P1619" s="355" t="s">
        <v>3495</v>
      </c>
      <c r="Q1619" s="355" t="s">
        <v>3496</v>
      </c>
      <c r="R1619" s="355" t="s">
        <v>3496</v>
      </c>
      <c r="S1619" s="355" t="s">
        <v>3496</v>
      </c>
      <c r="T1619" s="266">
        <v>0</v>
      </c>
      <c r="U1619" s="266" t="s">
        <v>3497</v>
      </c>
    </row>
    <row r="1620" spans="1:21" x14ac:dyDescent="0.25">
      <c r="A1620" s="49">
        <v>61271001</v>
      </c>
      <c r="B1620" s="49" t="s">
        <v>1625</v>
      </c>
      <c r="C1620" s="49">
        <v>0</v>
      </c>
      <c r="D1620" s="49">
        <v>0</v>
      </c>
      <c r="E1620" s="354" t="s">
        <v>3494</v>
      </c>
      <c r="F1620" s="354" t="s">
        <v>3498</v>
      </c>
      <c r="G1620" s="355" t="s">
        <v>3499</v>
      </c>
      <c r="H1620" s="355" t="s">
        <v>3495</v>
      </c>
      <c r="I1620" s="355" t="s">
        <v>3495</v>
      </c>
      <c r="J1620" s="355" t="s">
        <v>3495</v>
      </c>
      <c r="K1620" s="355" t="s">
        <v>3495</v>
      </c>
      <c r="L1620" s="355" t="s">
        <v>3495</v>
      </c>
      <c r="M1620" s="355" t="s">
        <v>3495</v>
      </c>
      <c r="N1620" s="355" t="s">
        <v>3495</v>
      </c>
      <c r="O1620" s="355" t="s">
        <v>3495</v>
      </c>
      <c r="P1620" s="355" t="s">
        <v>3495</v>
      </c>
      <c r="Q1620" s="355" t="s">
        <v>3496</v>
      </c>
      <c r="R1620" s="355" t="s">
        <v>3496</v>
      </c>
      <c r="S1620" s="355" t="s">
        <v>3496</v>
      </c>
      <c r="T1620" s="266">
        <v>0</v>
      </c>
      <c r="U1620" s="266" t="s">
        <v>3497</v>
      </c>
    </row>
    <row r="1621" spans="1:21" x14ac:dyDescent="0.25">
      <c r="A1621" s="49">
        <v>61281001</v>
      </c>
      <c r="B1621" s="49" t="s">
        <v>1626</v>
      </c>
      <c r="C1621" s="49">
        <v>0</v>
      </c>
      <c r="D1621" s="49">
        <v>0</v>
      </c>
      <c r="E1621" s="354" t="s">
        <v>3494</v>
      </c>
      <c r="F1621" s="354" t="s">
        <v>3498</v>
      </c>
      <c r="G1621" s="355" t="s">
        <v>3499</v>
      </c>
      <c r="H1621" s="355" t="s">
        <v>3495</v>
      </c>
      <c r="I1621" s="355" t="s">
        <v>3495</v>
      </c>
      <c r="J1621" s="355" t="s">
        <v>3495</v>
      </c>
      <c r="K1621" s="355" t="s">
        <v>3495</v>
      </c>
      <c r="L1621" s="355" t="s">
        <v>3495</v>
      </c>
      <c r="M1621" s="355" t="s">
        <v>3495</v>
      </c>
      <c r="N1621" s="355" t="s">
        <v>3495</v>
      </c>
      <c r="O1621" s="355" t="s">
        <v>3495</v>
      </c>
      <c r="P1621" s="355" t="s">
        <v>3495</v>
      </c>
      <c r="Q1621" s="355" t="s">
        <v>3496</v>
      </c>
      <c r="R1621" s="355" t="s">
        <v>3496</v>
      </c>
      <c r="S1621" s="355" t="s">
        <v>3496</v>
      </c>
      <c r="T1621" s="266">
        <v>0</v>
      </c>
      <c r="U1621" s="266" t="s">
        <v>3497</v>
      </c>
    </row>
    <row r="1622" spans="1:21" x14ac:dyDescent="0.25">
      <c r="A1622" s="49">
        <v>61281002</v>
      </c>
      <c r="B1622" s="49" t="s">
        <v>1626</v>
      </c>
      <c r="C1622" s="49">
        <v>0</v>
      </c>
      <c r="D1622" s="49">
        <v>0</v>
      </c>
      <c r="E1622" s="354" t="s">
        <v>3494</v>
      </c>
      <c r="F1622" s="354" t="s">
        <v>3498</v>
      </c>
      <c r="G1622" s="355" t="s">
        <v>3499</v>
      </c>
      <c r="H1622" s="355" t="s">
        <v>3495</v>
      </c>
      <c r="I1622" s="355" t="s">
        <v>3495</v>
      </c>
      <c r="J1622" s="355" t="s">
        <v>3495</v>
      </c>
      <c r="K1622" s="355" t="s">
        <v>3495</v>
      </c>
      <c r="L1622" s="355" t="s">
        <v>3495</v>
      </c>
      <c r="M1622" s="355" t="s">
        <v>3495</v>
      </c>
      <c r="N1622" s="355" t="s">
        <v>3495</v>
      </c>
      <c r="O1622" s="355" t="s">
        <v>3495</v>
      </c>
      <c r="P1622" s="355" t="s">
        <v>3495</v>
      </c>
      <c r="Q1622" s="355" t="s">
        <v>3496</v>
      </c>
      <c r="R1622" s="355" t="s">
        <v>3496</v>
      </c>
      <c r="S1622" s="355" t="s">
        <v>3496</v>
      </c>
      <c r="T1622" s="266">
        <v>0</v>
      </c>
      <c r="U1622" s="266" t="s">
        <v>3497</v>
      </c>
    </row>
    <row r="1623" spans="1:21" x14ac:dyDescent="0.25">
      <c r="A1623" s="49">
        <v>61281003</v>
      </c>
      <c r="B1623" s="49" t="s">
        <v>1627</v>
      </c>
      <c r="C1623" s="49">
        <v>0</v>
      </c>
      <c r="D1623" s="49">
        <v>0</v>
      </c>
      <c r="E1623" s="354" t="s">
        <v>3494</v>
      </c>
      <c r="F1623" s="354" t="s">
        <v>3498</v>
      </c>
      <c r="G1623" s="355" t="s">
        <v>3499</v>
      </c>
      <c r="H1623" s="355" t="s">
        <v>3495</v>
      </c>
      <c r="I1623" s="355" t="s">
        <v>3495</v>
      </c>
      <c r="J1623" s="355" t="s">
        <v>3495</v>
      </c>
      <c r="K1623" s="355" t="s">
        <v>3495</v>
      </c>
      <c r="L1623" s="355" t="s">
        <v>3495</v>
      </c>
      <c r="M1623" s="355" t="s">
        <v>3495</v>
      </c>
      <c r="N1623" s="355" t="s">
        <v>3495</v>
      </c>
      <c r="O1623" s="355" t="s">
        <v>3495</v>
      </c>
      <c r="P1623" s="355" t="s">
        <v>3495</v>
      </c>
      <c r="Q1623" s="355" t="s">
        <v>3496</v>
      </c>
      <c r="R1623" s="355" t="s">
        <v>3496</v>
      </c>
      <c r="S1623" s="355" t="s">
        <v>3496</v>
      </c>
      <c r="T1623" s="266">
        <v>0</v>
      </c>
      <c r="U1623" s="266" t="s">
        <v>3497</v>
      </c>
    </row>
    <row r="1624" spans="1:21" x14ac:dyDescent="0.25">
      <c r="A1624" s="49">
        <v>61281004</v>
      </c>
      <c r="B1624" s="49" t="s">
        <v>1628</v>
      </c>
      <c r="C1624" s="49">
        <v>0</v>
      </c>
      <c r="D1624" s="49">
        <v>0</v>
      </c>
      <c r="E1624" s="354" t="s">
        <v>3494</v>
      </c>
      <c r="F1624" s="354" t="s">
        <v>3498</v>
      </c>
      <c r="G1624" s="355" t="s">
        <v>3499</v>
      </c>
      <c r="H1624" s="355" t="s">
        <v>3495</v>
      </c>
      <c r="I1624" s="355" t="s">
        <v>3495</v>
      </c>
      <c r="J1624" s="355" t="s">
        <v>3495</v>
      </c>
      <c r="K1624" s="355" t="s">
        <v>3495</v>
      </c>
      <c r="L1624" s="355" t="s">
        <v>3495</v>
      </c>
      <c r="M1624" s="355" t="s">
        <v>3495</v>
      </c>
      <c r="N1624" s="355" t="s">
        <v>3495</v>
      </c>
      <c r="O1624" s="355" t="s">
        <v>3495</v>
      </c>
      <c r="P1624" s="355" t="s">
        <v>3495</v>
      </c>
      <c r="Q1624" s="355" t="s">
        <v>3496</v>
      </c>
      <c r="R1624" s="355" t="s">
        <v>3496</v>
      </c>
      <c r="S1624" s="355" t="s">
        <v>3496</v>
      </c>
      <c r="T1624" s="266">
        <v>0</v>
      </c>
      <c r="U1624" s="266" t="s">
        <v>3497</v>
      </c>
    </row>
    <row r="1625" spans="1:21" x14ac:dyDescent="0.25">
      <c r="A1625" s="49">
        <v>61293001</v>
      </c>
      <c r="B1625" s="49" t="s">
        <v>1629</v>
      </c>
      <c r="C1625" s="49">
        <v>0</v>
      </c>
      <c r="D1625" s="49">
        <v>0</v>
      </c>
      <c r="E1625" s="354" t="s">
        <v>3494</v>
      </c>
      <c r="F1625" s="354" t="s">
        <v>3498</v>
      </c>
      <c r="G1625" s="355" t="s">
        <v>3499</v>
      </c>
      <c r="H1625" s="355" t="s">
        <v>3495</v>
      </c>
      <c r="I1625" s="355" t="s">
        <v>3495</v>
      </c>
      <c r="J1625" s="355" t="s">
        <v>3495</v>
      </c>
      <c r="K1625" s="355" t="s">
        <v>3495</v>
      </c>
      <c r="L1625" s="355" t="s">
        <v>3495</v>
      </c>
      <c r="M1625" s="355" t="s">
        <v>3495</v>
      </c>
      <c r="N1625" s="355" t="s">
        <v>3495</v>
      </c>
      <c r="O1625" s="355" t="s">
        <v>3495</v>
      </c>
      <c r="P1625" s="355" t="s">
        <v>3495</v>
      </c>
      <c r="Q1625" s="355" t="s">
        <v>3496</v>
      </c>
      <c r="R1625" s="355" t="s">
        <v>3496</v>
      </c>
      <c r="S1625" s="355" t="s">
        <v>3496</v>
      </c>
      <c r="T1625" s="266">
        <v>0</v>
      </c>
      <c r="U1625" s="266" t="s">
        <v>3497</v>
      </c>
    </row>
    <row r="1626" spans="1:21" x14ac:dyDescent="0.25">
      <c r="A1626" s="49">
        <v>61307001</v>
      </c>
      <c r="B1626" s="49" t="s">
        <v>1630</v>
      </c>
      <c r="C1626" s="49">
        <v>0</v>
      </c>
      <c r="D1626" s="49">
        <v>0</v>
      </c>
      <c r="E1626" s="354" t="s">
        <v>3494</v>
      </c>
      <c r="F1626" s="354" t="s">
        <v>3498</v>
      </c>
      <c r="G1626" s="355" t="s">
        <v>3499</v>
      </c>
      <c r="H1626" s="355" t="s">
        <v>3495</v>
      </c>
      <c r="I1626" s="355" t="s">
        <v>3495</v>
      </c>
      <c r="J1626" s="355" t="s">
        <v>3495</v>
      </c>
      <c r="K1626" s="355" t="s">
        <v>3495</v>
      </c>
      <c r="L1626" s="355" t="s">
        <v>3495</v>
      </c>
      <c r="M1626" s="355" t="s">
        <v>3495</v>
      </c>
      <c r="N1626" s="355" t="s">
        <v>3495</v>
      </c>
      <c r="O1626" s="355" t="s">
        <v>3495</v>
      </c>
      <c r="P1626" s="355" t="s">
        <v>3495</v>
      </c>
      <c r="Q1626" s="355" t="s">
        <v>3496</v>
      </c>
      <c r="R1626" s="355" t="s">
        <v>3496</v>
      </c>
      <c r="S1626" s="355" t="s">
        <v>3496</v>
      </c>
      <c r="T1626" s="266">
        <v>0</v>
      </c>
      <c r="U1626" s="266" t="s">
        <v>3497</v>
      </c>
    </row>
    <row r="1627" spans="1:21" x14ac:dyDescent="0.25">
      <c r="A1627" s="49">
        <v>61311001</v>
      </c>
      <c r="B1627" s="49" t="s">
        <v>1631</v>
      </c>
      <c r="C1627" s="49">
        <v>0</v>
      </c>
      <c r="D1627" s="49">
        <v>0</v>
      </c>
      <c r="E1627" s="354" t="s">
        <v>3494</v>
      </c>
      <c r="F1627" s="354" t="s">
        <v>3498</v>
      </c>
      <c r="G1627" s="355" t="s">
        <v>3499</v>
      </c>
      <c r="H1627" s="355" t="s">
        <v>3495</v>
      </c>
      <c r="I1627" s="355" t="s">
        <v>3495</v>
      </c>
      <c r="J1627" s="355" t="s">
        <v>3495</v>
      </c>
      <c r="K1627" s="355" t="s">
        <v>3495</v>
      </c>
      <c r="L1627" s="355" t="s">
        <v>3495</v>
      </c>
      <c r="M1627" s="355" t="s">
        <v>3495</v>
      </c>
      <c r="N1627" s="355" t="s">
        <v>3495</v>
      </c>
      <c r="O1627" s="355" t="s">
        <v>3495</v>
      </c>
      <c r="P1627" s="355" t="s">
        <v>3495</v>
      </c>
      <c r="Q1627" s="355" t="s">
        <v>3496</v>
      </c>
      <c r="R1627" s="355" t="s">
        <v>3496</v>
      </c>
      <c r="S1627" s="355" t="s">
        <v>3496</v>
      </c>
      <c r="T1627" s="266">
        <v>0</v>
      </c>
      <c r="U1627" s="266" t="s">
        <v>3497</v>
      </c>
    </row>
    <row r="1628" spans="1:21" x14ac:dyDescent="0.25">
      <c r="A1628" s="49">
        <v>61332003</v>
      </c>
      <c r="B1628" s="49" t="s">
        <v>1632</v>
      </c>
      <c r="C1628" s="49">
        <v>0</v>
      </c>
      <c r="D1628" s="49">
        <v>0</v>
      </c>
      <c r="E1628" s="354" t="s">
        <v>3494</v>
      </c>
      <c r="F1628" s="354" t="s">
        <v>3498</v>
      </c>
      <c r="G1628" s="355" t="s">
        <v>3499</v>
      </c>
      <c r="H1628" s="355" t="s">
        <v>3495</v>
      </c>
      <c r="I1628" s="355" t="s">
        <v>3495</v>
      </c>
      <c r="J1628" s="355" t="s">
        <v>3495</v>
      </c>
      <c r="K1628" s="355" t="s">
        <v>3495</v>
      </c>
      <c r="L1628" s="355" t="s">
        <v>3495</v>
      </c>
      <c r="M1628" s="355" t="s">
        <v>3495</v>
      </c>
      <c r="N1628" s="355" t="s">
        <v>3495</v>
      </c>
      <c r="O1628" s="355" t="s">
        <v>3495</v>
      </c>
      <c r="P1628" s="355" t="s">
        <v>3495</v>
      </c>
      <c r="Q1628" s="355" t="s">
        <v>3496</v>
      </c>
      <c r="R1628" s="355" t="s">
        <v>3496</v>
      </c>
      <c r="S1628" s="355" t="s">
        <v>3496</v>
      </c>
      <c r="T1628" s="266">
        <v>0</v>
      </c>
      <c r="U1628" s="266" t="s">
        <v>3497</v>
      </c>
    </row>
    <row r="1629" spans="1:21" x14ac:dyDescent="0.25">
      <c r="A1629" s="49">
        <v>61332004</v>
      </c>
      <c r="B1629" s="49" t="s">
        <v>1632</v>
      </c>
      <c r="C1629" s="49">
        <v>0</v>
      </c>
      <c r="D1629" s="49">
        <v>0</v>
      </c>
      <c r="E1629" s="354" t="s">
        <v>3494</v>
      </c>
      <c r="F1629" s="354" t="s">
        <v>3498</v>
      </c>
      <c r="G1629" s="355" t="s">
        <v>3499</v>
      </c>
      <c r="H1629" s="355" t="s">
        <v>3495</v>
      </c>
      <c r="I1629" s="355" t="s">
        <v>3495</v>
      </c>
      <c r="J1629" s="355" t="s">
        <v>3495</v>
      </c>
      <c r="K1629" s="355" t="s">
        <v>3495</v>
      </c>
      <c r="L1629" s="355" t="s">
        <v>3495</v>
      </c>
      <c r="M1629" s="355" t="s">
        <v>3495</v>
      </c>
      <c r="N1629" s="355" t="s">
        <v>3495</v>
      </c>
      <c r="O1629" s="355" t="s">
        <v>3495</v>
      </c>
      <c r="P1629" s="355" t="s">
        <v>3495</v>
      </c>
      <c r="Q1629" s="355" t="s">
        <v>3496</v>
      </c>
      <c r="R1629" s="355" t="s">
        <v>3496</v>
      </c>
      <c r="S1629" s="355" t="s">
        <v>3496</v>
      </c>
      <c r="T1629" s="266">
        <v>0</v>
      </c>
      <c r="U1629" s="266" t="s">
        <v>3497</v>
      </c>
    </row>
    <row r="1630" spans="1:21" x14ac:dyDescent="0.25">
      <c r="A1630" s="49">
        <v>61332005</v>
      </c>
      <c r="B1630" s="49" t="s">
        <v>1632</v>
      </c>
      <c r="C1630" s="49">
        <v>0</v>
      </c>
      <c r="D1630" s="49">
        <v>0</v>
      </c>
      <c r="E1630" s="354" t="s">
        <v>3494</v>
      </c>
      <c r="F1630" s="354" t="s">
        <v>3498</v>
      </c>
      <c r="G1630" s="355" t="s">
        <v>3499</v>
      </c>
      <c r="H1630" s="355" t="s">
        <v>3495</v>
      </c>
      <c r="I1630" s="355" t="s">
        <v>3495</v>
      </c>
      <c r="J1630" s="355" t="s">
        <v>3495</v>
      </c>
      <c r="K1630" s="355" t="s">
        <v>3495</v>
      </c>
      <c r="L1630" s="355" t="s">
        <v>3495</v>
      </c>
      <c r="M1630" s="355" t="s">
        <v>3495</v>
      </c>
      <c r="N1630" s="355" t="s">
        <v>3495</v>
      </c>
      <c r="O1630" s="355" t="s">
        <v>3495</v>
      </c>
      <c r="P1630" s="355" t="s">
        <v>3495</v>
      </c>
      <c r="Q1630" s="355" t="s">
        <v>3496</v>
      </c>
      <c r="R1630" s="355" t="s">
        <v>3496</v>
      </c>
      <c r="S1630" s="355" t="s">
        <v>3496</v>
      </c>
      <c r="T1630" s="266">
        <v>0</v>
      </c>
      <c r="U1630" s="266" t="s">
        <v>3497</v>
      </c>
    </row>
    <row r="1631" spans="1:21" x14ac:dyDescent="0.25">
      <c r="A1631" s="49">
        <v>61338001</v>
      </c>
      <c r="B1631" s="49" t="s">
        <v>1633</v>
      </c>
      <c r="C1631" s="49">
        <v>0</v>
      </c>
      <c r="D1631" s="49">
        <v>0</v>
      </c>
      <c r="E1631" s="354" t="s">
        <v>3494</v>
      </c>
      <c r="F1631" s="354" t="s">
        <v>3498</v>
      </c>
      <c r="G1631" s="355" t="s">
        <v>3499</v>
      </c>
      <c r="H1631" s="355" t="s">
        <v>3495</v>
      </c>
      <c r="I1631" s="355" t="s">
        <v>3495</v>
      </c>
      <c r="J1631" s="355" t="s">
        <v>3495</v>
      </c>
      <c r="K1631" s="355" t="s">
        <v>3495</v>
      </c>
      <c r="L1631" s="355" t="s">
        <v>3495</v>
      </c>
      <c r="M1631" s="355" t="s">
        <v>3495</v>
      </c>
      <c r="N1631" s="355" t="s">
        <v>3495</v>
      </c>
      <c r="O1631" s="355" t="s">
        <v>3495</v>
      </c>
      <c r="P1631" s="355" t="s">
        <v>3495</v>
      </c>
      <c r="Q1631" s="355" t="s">
        <v>3496</v>
      </c>
      <c r="R1631" s="355" t="s">
        <v>3496</v>
      </c>
      <c r="S1631" s="355" t="s">
        <v>3496</v>
      </c>
      <c r="T1631" s="266">
        <v>0</v>
      </c>
      <c r="U1631" s="266" t="s">
        <v>3497</v>
      </c>
    </row>
    <row r="1632" spans="1:21" x14ac:dyDescent="0.25">
      <c r="A1632" s="49">
        <v>61340001</v>
      </c>
      <c r="B1632" s="49" t="s">
        <v>1634</v>
      </c>
      <c r="C1632" s="49">
        <v>0</v>
      </c>
      <c r="D1632" s="49">
        <v>0</v>
      </c>
      <c r="E1632" s="354" t="s">
        <v>3494</v>
      </c>
      <c r="F1632" s="354" t="s">
        <v>3498</v>
      </c>
      <c r="G1632" s="355" t="s">
        <v>3499</v>
      </c>
      <c r="H1632" s="355" t="s">
        <v>3495</v>
      </c>
      <c r="I1632" s="355" t="s">
        <v>3495</v>
      </c>
      <c r="J1632" s="355" t="s">
        <v>3495</v>
      </c>
      <c r="K1632" s="355" t="s">
        <v>3495</v>
      </c>
      <c r="L1632" s="355" t="s">
        <v>3495</v>
      </c>
      <c r="M1632" s="355" t="s">
        <v>3495</v>
      </c>
      <c r="N1632" s="355" t="s">
        <v>3495</v>
      </c>
      <c r="O1632" s="355" t="s">
        <v>3495</v>
      </c>
      <c r="P1632" s="355" t="s">
        <v>3495</v>
      </c>
      <c r="Q1632" s="355" t="s">
        <v>3496</v>
      </c>
      <c r="R1632" s="355" t="s">
        <v>3496</v>
      </c>
      <c r="S1632" s="355" t="s">
        <v>3496</v>
      </c>
      <c r="T1632" s="266">
        <v>0</v>
      </c>
      <c r="U1632" s="266" t="s">
        <v>3497</v>
      </c>
    </row>
    <row r="1633" spans="1:21" x14ac:dyDescent="0.25">
      <c r="A1633" s="49">
        <v>61341001</v>
      </c>
      <c r="B1633" s="49" t="s">
        <v>1635</v>
      </c>
      <c r="C1633" s="49">
        <v>0</v>
      </c>
      <c r="D1633" s="49">
        <v>0</v>
      </c>
      <c r="E1633" s="354" t="s">
        <v>3494</v>
      </c>
      <c r="F1633" s="354" t="s">
        <v>3498</v>
      </c>
      <c r="G1633" s="355" t="s">
        <v>3499</v>
      </c>
      <c r="H1633" s="355" t="s">
        <v>3495</v>
      </c>
      <c r="I1633" s="355" t="s">
        <v>3495</v>
      </c>
      <c r="J1633" s="355" t="s">
        <v>3495</v>
      </c>
      <c r="K1633" s="355" t="s">
        <v>3495</v>
      </c>
      <c r="L1633" s="355" t="s">
        <v>3495</v>
      </c>
      <c r="M1633" s="355" t="s">
        <v>3495</v>
      </c>
      <c r="N1633" s="355" t="s">
        <v>3495</v>
      </c>
      <c r="O1633" s="355" t="s">
        <v>3495</v>
      </c>
      <c r="P1633" s="355" t="s">
        <v>3495</v>
      </c>
      <c r="Q1633" s="355" t="s">
        <v>3496</v>
      </c>
      <c r="R1633" s="355" t="s">
        <v>3496</v>
      </c>
      <c r="S1633" s="355" t="s">
        <v>3496</v>
      </c>
      <c r="T1633" s="266">
        <v>0</v>
      </c>
      <c r="U1633" s="266" t="s">
        <v>3497</v>
      </c>
    </row>
    <row r="1634" spans="1:21" x14ac:dyDescent="0.25">
      <c r="A1634" s="49">
        <v>61352001</v>
      </c>
      <c r="B1634" s="49" t="s">
        <v>1636</v>
      </c>
      <c r="C1634" s="49">
        <v>0</v>
      </c>
      <c r="D1634" s="49">
        <v>0</v>
      </c>
      <c r="E1634" s="354" t="s">
        <v>3494</v>
      </c>
      <c r="F1634" s="354" t="s">
        <v>3498</v>
      </c>
      <c r="G1634" s="355" t="s">
        <v>3499</v>
      </c>
      <c r="H1634" s="355" t="s">
        <v>3495</v>
      </c>
      <c r="I1634" s="355" t="s">
        <v>3495</v>
      </c>
      <c r="J1634" s="355" t="s">
        <v>3495</v>
      </c>
      <c r="K1634" s="355" t="s">
        <v>3495</v>
      </c>
      <c r="L1634" s="355" t="s">
        <v>3495</v>
      </c>
      <c r="M1634" s="355" t="s">
        <v>3495</v>
      </c>
      <c r="N1634" s="355" t="s">
        <v>3495</v>
      </c>
      <c r="O1634" s="355" t="s">
        <v>3495</v>
      </c>
      <c r="P1634" s="355" t="s">
        <v>3495</v>
      </c>
      <c r="Q1634" s="355" t="s">
        <v>3496</v>
      </c>
      <c r="R1634" s="355" t="s">
        <v>3496</v>
      </c>
      <c r="S1634" s="355" t="s">
        <v>3496</v>
      </c>
      <c r="T1634" s="266">
        <v>0</v>
      </c>
      <c r="U1634" s="266" t="s">
        <v>3497</v>
      </c>
    </row>
    <row r="1635" spans="1:21" x14ac:dyDescent="0.25">
      <c r="A1635" s="49">
        <v>61377004</v>
      </c>
      <c r="B1635" s="49" t="s">
        <v>1637</v>
      </c>
      <c r="C1635" s="49">
        <v>0</v>
      </c>
      <c r="D1635" s="49">
        <v>0</v>
      </c>
      <c r="E1635" s="354" t="s">
        <v>3494</v>
      </c>
      <c r="F1635" s="354" t="s">
        <v>3498</v>
      </c>
      <c r="G1635" s="355" t="s">
        <v>3499</v>
      </c>
      <c r="H1635" s="355" t="s">
        <v>3495</v>
      </c>
      <c r="I1635" s="355" t="s">
        <v>3495</v>
      </c>
      <c r="J1635" s="355" t="s">
        <v>3495</v>
      </c>
      <c r="K1635" s="355" t="s">
        <v>3495</v>
      </c>
      <c r="L1635" s="355" t="s">
        <v>3495</v>
      </c>
      <c r="M1635" s="355" t="s">
        <v>3495</v>
      </c>
      <c r="N1635" s="355" t="s">
        <v>3495</v>
      </c>
      <c r="O1635" s="355" t="s">
        <v>3495</v>
      </c>
      <c r="P1635" s="355" t="s">
        <v>3495</v>
      </c>
      <c r="Q1635" s="355" t="s">
        <v>3496</v>
      </c>
      <c r="R1635" s="355" t="s">
        <v>3496</v>
      </c>
      <c r="S1635" s="355" t="s">
        <v>3496</v>
      </c>
      <c r="T1635" s="266">
        <v>0</v>
      </c>
      <c r="U1635" s="266" t="s">
        <v>3497</v>
      </c>
    </row>
    <row r="1636" spans="1:21" x14ac:dyDescent="0.25">
      <c r="A1636" s="49">
        <v>61393001</v>
      </c>
      <c r="B1636" s="49" t="s">
        <v>1638</v>
      </c>
      <c r="C1636" s="49">
        <v>0</v>
      </c>
      <c r="D1636" s="49">
        <v>0</v>
      </c>
      <c r="E1636" s="354" t="s">
        <v>3494</v>
      </c>
      <c r="F1636" s="354" t="s">
        <v>3498</v>
      </c>
      <c r="G1636" s="355" t="s">
        <v>3499</v>
      </c>
      <c r="H1636" s="355" t="s">
        <v>3495</v>
      </c>
      <c r="I1636" s="355" t="s">
        <v>3495</v>
      </c>
      <c r="J1636" s="355" t="s">
        <v>3495</v>
      </c>
      <c r="K1636" s="355" t="s">
        <v>3495</v>
      </c>
      <c r="L1636" s="355" t="s">
        <v>3495</v>
      </c>
      <c r="M1636" s="355" t="s">
        <v>3495</v>
      </c>
      <c r="N1636" s="355" t="s">
        <v>3495</v>
      </c>
      <c r="O1636" s="355" t="s">
        <v>3495</v>
      </c>
      <c r="P1636" s="355" t="s">
        <v>3495</v>
      </c>
      <c r="Q1636" s="355" t="s">
        <v>3496</v>
      </c>
      <c r="R1636" s="355" t="s">
        <v>3496</v>
      </c>
      <c r="S1636" s="355" t="s">
        <v>3496</v>
      </c>
      <c r="T1636" s="266">
        <v>0</v>
      </c>
      <c r="U1636" s="266" t="s">
        <v>3497</v>
      </c>
    </row>
    <row r="1637" spans="1:21" x14ac:dyDescent="0.25">
      <c r="A1637" s="49">
        <v>61402001</v>
      </c>
      <c r="B1637" s="49" t="s">
        <v>1639</v>
      </c>
      <c r="C1637" s="49">
        <v>0</v>
      </c>
      <c r="D1637" s="49">
        <v>0</v>
      </c>
      <c r="E1637" s="354" t="s">
        <v>3494</v>
      </c>
      <c r="F1637" s="354" t="s">
        <v>3498</v>
      </c>
      <c r="G1637" s="355" t="s">
        <v>3499</v>
      </c>
      <c r="H1637" s="355" t="s">
        <v>3495</v>
      </c>
      <c r="I1637" s="355" t="s">
        <v>3495</v>
      </c>
      <c r="J1637" s="355" t="s">
        <v>3495</v>
      </c>
      <c r="K1637" s="355" t="s">
        <v>3495</v>
      </c>
      <c r="L1637" s="355" t="s">
        <v>3495</v>
      </c>
      <c r="M1637" s="355" t="s">
        <v>3495</v>
      </c>
      <c r="N1637" s="355" t="s">
        <v>3495</v>
      </c>
      <c r="O1637" s="355" t="s">
        <v>3495</v>
      </c>
      <c r="P1637" s="355" t="s">
        <v>3495</v>
      </c>
      <c r="Q1637" s="355" t="s">
        <v>3496</v>
      </c>
      <c r="R1637" s="355" t="s">
        <v>3496</v>
      </c>
      <c r="S1637" s="355" t="s">
        <v>3496</v>
      </c>
      <c r="T1637" s="266">
        <v>0</v>
      </c>
      <c r="U1637" s="266" t="s">
        <v>3497</v>
      </c>
    </row>
    <row r="1638" spans="1:21" x14ac:dyDescent="0.25">
      <c r="A1638" s="49">
        <v>61409001</v>
      </c>
      <c r="B1638" s="49" t="s">
        <v>1640</v>
      </c>
      <c r="C1638" s="49">
        <v>0</v>
      </c>
      <c r="D1638" s="49">
        <v>0</v>
      </c>
      <c r="E1638" s="354" t="s">
        <v>3494</v>
      </c>
      <c r="F1638" s="354" t="s">
        <v>3498</v>
      </c>
      <c r="G1638" s="355" t="s">
        <v>3499</v>
      </c>
      <c r="H1638" s="355" t="s">
        <v>3495</v>
      </c>
      <c r="I1638" s="355" t="s">
        <v>3495</v>
      </c>
      <c r="J1638" s="355" t="s">
        <v>3495</v>
      </c>
      <c r="K1638" s="355" t="s">
        <v>3495</v>
      </c>
      <c r="L1638" s="355" t="s">
        <v>3495</v>
      </c>
      <c r="M1638" s="355" t="s">
        <v>3495</v>
      </c>
      <c r="N1638" s="355" t="s">
        <v>3495</v>
      </c>
      <c r="O1638" s="355" t="s">
        <v>3495</v>
      </c>
      <c r="P1638" s="355" t="s">
        <v>3495</v>
      </c>
      <c r="Q1638" s="355" t="s">
        <v>3496</v>
      </c>
      <c r="R1638" s="355" t="s">
        <v>3496</v>
      </c>
      <c r="S1638" s="355" t="s">
        <v>3496</v>
      </c>
      <c r="T1638" s="266">
        <v>0</v>
      </c>
      <c r="U1638" s="266" t="s">
        <v>3497</v>
      </c>
    </row>
    <row r="1639" spans="1:21" x14ac:dyDescent="0.25">
      <c r="A1639" s="49">
        <v>61413005</v>
      </c>
      <c r="B1639" s="49" t="s">
        <v>1641</v>
      </c>
      <c r="C1639" s="49">
        <v>0</v>
      </c>
      <c r="D1639" s="49">
        <v>0</v>
      </c>
      <c r="E1639" s="354" t="s">
        <v>3494</v>
      </c>
      <c r="F1639" s="354" t="s">
        <v>3498</v>
      </c>
      <c r="G1639" s="355" t="s">
        <v>3499</v>
      </c>
      <c r="H1639" s="355" t="s">
        <v>3495</v>
      </c>
      <c r="I1639" s="355" t="s">
        <v>3495</v>
      </c>
      <c r="J1639" s="355" t="s">
        <v>3495</v>
      </c>
      <c r="K1639" s="355" t="s">
        <v>3495</v>
      </c>
      <c r="L1639" s="355" t="s">
        <v>3495</v>
      </c>
      <c r="M1639" s="355" t="s">
        <v>3495</v>
      </c>
      <c r="N1639" s="355" t="s">
        <v>3495</v>
      </c>
      <c r="O1639" s="355" t="s">
        <v>3495</v>
      </c>
      <c r="P1639" s="355" t="s">
        <v>3495</v>
      </c>
      <c r="Q1639" s="355" t="s">
        <v>3496</v>
      </c>
      <c r="R1639" s="355" t="s">
        <v>3496</v>
      </c>
      <c r="S1639" s="355" t="s">
        <v>3496</v>
      </c>
      <c r="T1639" s="266">
        <v>0</v>
      </c>
      <c r="U1639" s="266" t="s">
        <v>3497</v>
      </c>
    </row>
    <row r="1640" spans="1:21" x14ac:dyDescent="0.25">
      <c r="A1640" s="49">
        <v>61420001</v>
      </c>
      <c r="B1640" s="49" t="s">
        <v>1642</v>
      </c>
      <c r="C1640" s="49">
        <v>0</v>
      </c>
      <c r="D1640" s="49">
        <v>0</v>
      </c>
      <c r="E1640" s="354" t="s">
        <v>3494</v>
      </c>
      <c r="F1640" s="354" t="s">
        <v>3498</v>
      </c>
      <c r="G1640" s="355" t="s">
        <v>3499</v>
      </c>
      <c r="H1640" s="355" t="s">
        <v>3495</v>
      </c>
      <c r="I1640" s="355" t="s">
        <v>3495</v>
      </c>
      <c r="J1640" s="355" t="s">
        <v>3495</v>
      </c>
      <c r="K1640" s="355" t="s">
        <v>3495</v>
      </c>
      <c r="L1640" s="355" t="s">
        <v>3495</v>
      </c>
      <c r="M1640" s="355" t="s">
        <v>3495</v>
      </c>
      <c r="N1640" s="355" t="s">
        <v>3495</v>
      </c>
      <c r="O1640" s="355" t="s">
        <v>3495</v>
      </c>
      <c r="P1640" s="355" t="s">
        <v>3495</v>
      </c>
      <c r="Q1640" s="355" t="s">
        <v>3496</v>
      </c>
      <c r="R1640" s="355" t="s">
        <v>3496</v>
      </c>
      <c r="S1640" s="355" t="s">
        <v>3496</v>
      </c>
      <c r="T1640" s="266">
        <v>0</v>
      </c>
      <c r="U1640" s="266" t="s">
        <v>3497</v>
      </c>
    </row>
    <row r="1641" spans="1:21" x14ac:dyDescent="0.25">
      <c r="A1641" s="49">
        <v>61444001</v>
      </c>
      <c r="B1641" s="49" t="s">
        <v>1643</v>
      </c>
      <c r="C1641" s="49">
        <v>0</v>
      </c>
      <c r="D1641" s="49">
        <v>0</v>
      </c>
      <c r="E1641" s="354" t="s">
        <v>3494</v>
      </c>
      <c r="F1641" s="354" t="s">
        <v>3498</v>
      </c>
      <c r="G1641" s="355" t="s">
        <v>3499</v>
      </c>
      <c r="H1641" s="355" t="s">
        <v>3495</v>
      </c>
      <c r="I1641" s="355" t="s">
        <v>3495</v>
      </c>
      <c r="J1641" s="355" t="s">
        <v>3495</v>
      </c>
      <c r="K1641" s="355" t="s">
        <v>3495</v>
      </c>
      <c r="L1641" s="355" t="s">
        <v>3495</v>
      </c>
      <c r="M1641" s="355" t="s">
        <v>3495</v>
      </c>
      <c r="N1641" s="355" t="s">
        <v>3495</v>
      </c>
      <c r="O1641" s="355" t="s">
        <v>3495</v>
      </c>
      <c r="P1641" s="355" t="s">
        <v>3495</v>
      </c>
      <c r="Q1641" s="355" t="s">
        <v>3496</v>
      </c>
      <c r="R1641" s="355" t="s">
        <v>3496</v>
      </c>
      <c r="S1641" s="355" t="s">
        <v>3496</v>
      </c>
      <c r="T1641" s="266">
        <v>0</v>
      </c>
      <c r="U1641" s="266" t="s">
        <v>3497</v>
      </c>
    </row>
    <row r="1642" spans="1:21" x14ac:dyDescent="0.25">
      <c r="A1642" s="49">
        <v>61456001</v>
      </c>
      <c r="B1642" s="49" t="s">
        <v>1644</v>
      </c>
      <c r="C1642" s="49">
        <v>0</v>
      </c>
      <c r="D1642" s="49">
        <v>0</v>
      </c>
      <c r="E1642" s="354" t="s">
        <v>3494</v>
      </c>
      <c r="F1642" s="354" t="s">
        <v>3498</v>
      </c>
      <c r="G1642" s="355" t="s">
        <v>3499</v>
      </c>
      <c r="H1642" s="355" t="s">
        <v>3495</v>
      </c>
      <c r="I1642" s="355" t="s">
        <v>3495</v>
      </c>
      <c r="J1642" s="355" t="s">
        <v>3495</v>
      </c>
      <c r="K1642" s="355" t="s">
        <v>3495</v>
      </c>
      <c r="L1642" s="355" t="s">
        <v>3495</v>
      </c>
      <c r="M1642" s="355" t="s">
        <v>3495</v>
      </c>
      <c r="N1642" s="355" t="s">
        <v>3495</v>
      </c>
      <c r="O1642" s="355" t="s">
        <v>3495</v>
      </c>
      <c r="P1642" s="355" t="s">
        <v>3495</v>
      </c>
      <c r="Q1642" s="355" t="s">
        <v>3496</v>
      </c>
      <c r="R1642" s="355" t="s">
        <v>3496</v>
      </c>
      <c r="S1642" s="355" t="s">
        <v>3496</v>
      </c>
      <c r="T1642" s="266">
        <v>0</v>
      </c>
      <c r="U1642" s="266" t="s">
        <v>3497</v>
      </c>
    </row>
    <row r="1643" spans="1:21" x14ac:dyDescent="0.25">
      <c r="A1643" s="49">
        <v>61475001</v>
      </c>
      <c r="B1643" s="49" t="s">
        <v>1645</v>
      </c>
      <c r="C1643" s="49">
        <v>0</v>
      </c>
      <c r="D1643" s="49">
        <v>0</v>
      </c>
      <c r="E1643" s="354" t="s">
        <v>3494</v>
      </c>
      <c r="F1643" s="354" t="s">
        <v>3498</v>
      </c>
      <c r="G1643" s="355" t="s">
        <v>3499</v>
      </c>
      <c r="H1643" s="355" t="s">
        <v>3495</v>
      </c>
      <c r="I1643" s="355" t="s">
        <v>3495</v>
      </c>
      <c r="J1643" s="355" t="s">
        <v>3495</v>
      </c>
      <c r="K1643" s="355" t="s">
        <v>3495</v>
      </c>
      <c r="L1643" s="355" t="s">
        <v>3495</v>
      </c>
      <c r="M1643" s="355" t="s">
        <v>3495</v>
      </c>
      <c r="N1643" s="355" t="s">
        <v>3495</v>
      </c>
      <c r="O1643" s="355" t="s">
        <v>3495</v>
      </c>
      <c r="P1643" s="355" t="s">
        <v>3495</v>
      </c>
      <c r="Q1643" s="355" t="s">
        <v>3496</v>
      </c>
      <c r="R1643" s="355" t="s">
        <v>3496</v>
      </c>
      <c r="S1643" s="355" t="s">
        <v>3496</v>
      </c>
      <c r="T1643" s="266">
        <v>0</v>
      </c>
      <c r="U1643" s="266" t="s">
        <v>3497</v>
      </c>
    </row>
    <row r="1644" spans="1:21" x14ac:dyDescent="0.25">
      <c r="A1644" s="49">
        <v>61483001</v>
      </c>
      <c r="B1644" s="49" t="s">
        <v>1646</v>
      </c>
      <c r="C1644" s="49">
        <v>0</v>
      </c>
      <c r="D1644" s="49">
        <v>0</v>
      </c>
      <c r="E1644" s="354" t="s">
        <v>3494</v>
      </c>
      <c r="F1644" s="354" t="s">
        <v>3498</v>
      </c>
      <c r="G1644" s="355" t="s">
        <v>3499</v>
      </c>
      <c r="H1644" s="355" t="s">
        <v>3495</v>
      </c>
      <c r="I1644" s="355" t="s">
        <v>3495</v>
      </c>
      <c r="J1644" s="355" t="s">
        <v>3495</v>
      </c>
      <c r="K1644" s="355" t="s">
        <v>3495</v>
      </c>
      <c r="L1644" s="355" t="s">
        <v>3495</v>
      </c>
      <c r="M1644" s="355" t="s">
        <v>3495</v>
      </c>
      <c r="N1644" s="355" t="s">
        <v>3495</v>
      </c>
      <c r="O1644" s="355" t="s">
        <v>3495</v>
      </c>
      <c r="P1644" s="355" t="s">
        <v>3495</v>
      </c>
      <c r="Q1644" s="355" t="s">
        <v>3496</v>
      </c>
      <c r="R1644" s="355" t="s">
        <v>3496</v>
      </c>
      <c r="S1644" s="355" t="s">
        <v>3496</v>
      </c>
      <c r="T1644" s="266">
        <v>0</v>
      </c>
      <c r="U1644" s="266" t="s">
        <v>3497</v>
      </c>
    </row>
    <row r="1645" spans="1:21" x14ac:dyDescent="0.25">
      <c r="A1645" s="49">
        <v>61512001</v>
      </c>
      <c r="B1645" s="49" t="s">
        <v>1647</v>
      </c>
      <c r="C1645" s="49">
        <v>0</v>
      </c>
      <c r="D1645" s="49">
        <v>0</v>
      </c>
      <c r="E1645" s="354" t="s">
        <v>3494</v>
      </c>
      <c r="F1645" s="354" t="s">
        <v>3498</v>
      </c>
      <c r="G1645" s="355" t="s">
        <v>3499</v>
      </c>
      <c r="H1645" s="355" t="s">
        <v>3495</v>
      </c>
      <c r="I1645" s="355" t="s">
        <v>3495</v>
      </c>
      <c r="J1645" s="355" t="s">
        <v>3495</v>
      </c>
      <c r="K1645" s="355" t="s">
        <v>3495</v>
      </c>
      <c r="L1645" s="355" t="s">
        <v>3495</v>
      </c>
      <c r="M1645" s="355" t="s">
        <v>3495</v>
      </c>
      <c r="N1645" s="355" t="s">
        <v>3495</v>
      </c>
      <c r="O1645" s="355" t="s">
        <v>3495</v>
      </c>
      <c r="P1645" s="355" t="s">
        <v>3495</v>
      </c>
      <c r="Q1645" s="355" t="s">
        <v>3496</v>
      </c>
      <c r="R1645" s="355" t="s">
        <v>3496</v>
      </c>
      <c r="S1645" s="355" t="s">
        <v>3496</v>
      </c>
      <c r="T1645" s="266">
        <v>0</v>
      </c>
      <c r="U1645" s="266" t="s">
        <v>3497</v>
      </c>
    </row>
    <row r="1646" spans="1:21" x14ac:dyDescent="0.25">
      <c r="A1646" s="49">
        <v>61536002</v>
      </c>
      <c r="B1646" s="49" t="s">
        <v>1648</v>
      </c>
      <c r="C1646" s="49">
        <v>0</v>
      </c>
      <c r="D1646" s="49">
        <v>0</v>
      </c>
      <c r="E1646" s="354" t="s">
        <v>3494</v>
      </c>
      <c r="F1646" s="354" t="s">
        <v>3498</v>
      </c>
      <c r="G1646" s="355" t="s">
        <v>3499</v>
      </c>
      <c r="H1646" s="355" t="s">
        <v>3495</v>
      </c>
      <c r="I1646" s="355" t="s">
        <v>3495</v>
      </c>
      <c r="J1646" s="355" t="s">
        <v>3495</v>
      </c>
      <c r="K1646" s="355" t="s">
        <v>3495</v>
      </c>
      <c r="L1646" s="355" t="s">
        <v>3495</v>
      </c>
      <c r="M1646" s="355" t="s">
        <v>3495</v>
      </c>
      <c r="N1646" s="355" t="s">
        <v>3495</v>
      </c>
      <c r="O1646" s="355" t="s">
        <v>3495</v>
      </c>
      <c r="P1646" s="355" t="s">
        <v>3495</v>
      </c>
      <c r="Q1646" s="355" t="s">
        <v>3496</v>
      </c>
      <c r="R1646" s="355" t="s">
        <v>3496</v>
      </c>
      <c r="S1646" s="355" t="s">
        <v>3496</v>
      </c>
      <c r="T1646" s="266">
        <v>0</v>
      </c>
      <c r="U1646" s="266" t="s">
        <v>3497</v>
      </c>
    </row>
    <row r="1647" spans="1:21" x14ac:dyDescent="0.25">
      <c r="A1647" s="49">
        <v>61557001</v>
      </c>
      <c r="B1647" s="49" t="s">
        <v>1649</v>
      </c>
      <c r="C1647" s="49">
        <v>0</v>
      </c>
      <c r="D1647" s="49">
        <v>0</v>
      </c>
      <c r="E1647" s="354" t="s">
        <v>3494</v>
      </c>
      <c r="F1647" s="354" t="s">
        <v>3498</v>
      </c>
      <c r="G1647" s="355" t="s">
        <v>3499</v>
      </c>
      <c r="H1647" s="355" t="s">
        <v>3495</v>
      </c>
      <c r="I1647" s="355" t="s">
        <v>3495</v>
      </c>
      <c r="J1647" s="355" t="s">
        <v>3495</v>
      </c>
      <c r="K1647" s="355" t="s">
        <v>3495</v>
      </c>
      <c r="L1647" s="355" t="s">
        <v>3495</v>
      </c>
      <c r="M1647" s="355" t="s">
        <v>3495</v>
      </c>
      <c r="N1647" s="355" t="s">
        <v>3495</v>
      </c>
      <c r="O1647" s="355" t="s">
        <v>3495</v>
      </c>
      <c r="P1647" s="355" t="s">
        <v>3495</v>
      </c>
      <c r="Q1647" s="355" t="s">
        <v>3496</v>
      </c>
      <c r="R1647" s="355" t="s">
        <v>3496</v>
      </c>
      <c r="S1647" s="355" t="s">
        <v>3496</v>
      </c>
      <c r="T1647" s="266">
        <v>0</v>
      </c>
      <c r="U1647" s="266" t="s">
        <v>3497</v>
      </c>
    </row>
    <row r="1648" spans="1:21" x14ac:dyDescent="0.25">
      <c r="A1648" s="49">
        <v>61575001</v>
      </c>
      <c r="B1648" s="49" t="s">
        <v>1650</v>
      </c>
      <c r="C1648" s="49">
        <v>0</v>
      </c>
      <c r="D1648" s="49">
        <v>0</v>
      </c>
      <c r="E1648" s="354" t="s">
        <v>3494</v>
      </c>
      <c r="F1648" s="354" t="s">
        <v>3498</v>
      </c>
      <c r="G1648" s="355" t="s">
        <v>3499</v>
      </c>
      <c r="H1648" s="355" t="s">
        <v>3495</v>
      </c>
      <c r="I1648" s="355" t="s">
        <v>3495</v>
      </c>
      <c r="J1648" s="355" t="s">
        <v>3495</v>
      </c>
      <c r="K1648" s="355" t="s">
        <v>3495</v>
      </c>
      <c r="L1648" s="355" t="s">
        <v>3495</v>
      </c>
      <c r="M1648" s="355" t="s">
        <v>3495</v>
      </c>
      <c r="N1648" s="355" t="s">
        <v>3495</v>
      </c>
      <c r="O1648" s="355" t="s">
        <v>3495</v>
      </c>
      <c r="P1648" s="355" t="s">
        <v>3495</v>
      </c>
      <c r="Q1648" s="355" t="s">
        <v>3496</v>
      </c>
      <c r="R1648" s="355" t="s">
        <v>3496</v>
      </c>
      <c r="S1648" s="355" t="s">
        <v>3496</v>
      </c>
      <c r="T1648" s="266">
        <v>0</v>
      </c>
      <c r="U1648" s="266" t="s">
        <v>3497</v>
      </c>
    </row>
    <row r="1649" spans="1:21" x14ac:dyDescent="0.25">
      <c r="A1649" s="49">
        <v>61718003</v>
      </c>
      <c r="B1649" s="49" t="s">
        <v>1651</v>
      </c>
      <c r="C1649" s="49">
        <v>0</v>
      </c>
      <c r="D1649" s="49">
        <v>0</v>
      </c>
      <c r="E1649" s="354" t="s">
        <v>3494</v>
      </c>
      <c r="F1649" s="354" t="s">
        <v>3498</v>
      </c>
      <c r="G1649" s="355" t="s">
        <v>3499</v>
      </c>
      <c r="H1649" s="355" t="s">
        <v>3495</v>
      </c>
      <c r="I1649" s="355" t="s">
        <v>3495</v>
      </c>
      <c r="J1649" s="355" t="s">
        <v>3495</v>
      </c>
      <c r="K1649" s="355" t="s">
        <v>3495</v>
      </c>
      <c r="L1649" s="355" t="s">
        <v>3495</v>
      </c>
      <c r="M1649" s="355" t="s">
        <v>3495</v>
      </c>
      <c r="N1649" s="355" t="s">
        <v>3495</v>
      </c>
      <c r="O1649" s="355" t="s">
        <v>3495</v>
      </c>
      <c r="P1649" s="355" t="s">
        <v>3495</v>
      </c>
      <c r="Q1649" s="355" t="s">
        <v>3496</v>
      </c>
      <c r="R1649" s="355" t="s">
        <v>3496</v>
      </c>
      <c r="S1649" s="355" t="s">
        <v>3496</v>
      </c>
      <c r="T1649" s="266">
        <v>0</v>
      </c>
      <c r="U1649" s="266" t="s">
        <v>3497</v>
      </c>
    </row>
    <row r="1650" spans="1:21" x14ac:dyDescent="0.25">
      <c r="A1650" s="49">
        <v>61718004</v>
      </c>
      <c r="B1650" s="49" t="s">
        <v>1651</v>
      </c>
      <c r="C1650" s="49">
        <v>0</v>
      </c>
      <c r="D1650" s="49">
        <v>0</v>
      </c>
      <c r="E1650" s="354" t="s">
        <v>3494</v>
      </c>
      <c r="F1650" s="354" t="s">
        <v>3498</v>
      </c>
      <c r="G1650" s="355" t="s">
        <v>3499</v>
      </c>
      <c r="H1650" s="355" t="s">
        <v>3495</v>
      </c>
      <c r="I1650" s="355" t="s">
        <v>3495</v>
      </c>
      <c r="J1650" s="355" t="s">
        <v>3495</v>
      </c>
      <c r="K1650" s="355" t="s">
        <v>3495</v>
      </c>
      <c r="L1650" s="355" t="s">
        <v>3495</v>
      </c>
      <c r="M1650" s="355" t="s">
        <v>3495</v>
      </c>
      <c r="N1650" s="355" t="s">
        <v>3495</v>
      </c>
      <c r="O1650" s="355" t="s">
        <v>3495</v>
      </c>
      <c r="P1650" s="355" t="s">
        <v>3495</v>
      </c>
      <c r="Q1650" s="355" t="s">
        <v>3496</v>
      </c>
      <c r="R1650" s="355" t="s">
        <v>3496</v>
      </c>
      <c r="S1650" s="355" t="s">
        <v>3496</v>
      </c>
      <c r="T1650" s="266">
        <v>0</v>
      </c>
      <c r="U1650" s="266" t="s">
        <v>3497</v>
      </c>
    </row>
    <row r="1651" spans="1:21" x14ac:dyDescent="0.25">
      <c r="A1651" s="49">
        <v>61746001</v>
      </c>
      <c r="B1651" s="49" t="s">
        <v>1652</v>
      </c>
      <c r="C1651" s="49">
        <v>0</v>
      </c>
      <c r="D1651" s="49">
        <v>0</v>
      </c>
      <c r="E1651" s="354" t="s">
        <v>3494</v>
      </c>
      <c r="F1651" s="354" t="s">
        <v>3498</v>
      </c>
      <c r="G1651" s="355" t="s">
        <v>3499</v>
      </c>
      <c r="H1651" s="355" t="s">
        <v>3495</v>
      </c>
      <c r="I1651" s="355" t="s">
        <v>3495</v>
      </c>
      <c r="J1651" s="355" t="s">
        <v>3495</v>
      </c>
      <c r="K1651" s="355" t="s">
        <v>3495</v>
      </c>
      <c r="L1651" s="355" t="s">
        <v>3495</v>
      </c>
      <c r="M1651" s="355" t="s">
        <v>3495</v>
      </c>
      <c r="N1651" s="355" t="s">
        <v>3495</v>
      </c>
      <c r="O1651" s="355" t="s">
        <v>3495</v>
      </c>
      <c r="P1651" s="355" t="s">
        <v>3495</v>
      </c>
      <c r="Q1651" s="355" t="s">
        <v>3496</v>
      </c>
      <c r="R1651" s="355" t="s">
        <v>3496</v>
      </c>
      <c r="S1651" s="355" t="s">
        <v>3496</v>
      </c>
      <c r="T1651" s="266">
        <v>0</v>
      </c>
      <c r="U1651" s="266" t="s">
        <v>3497</v>
      </c>
    </row>
    <row r="1652" spans="1:21" x14ac:dyDescent="0.25">
      <c r="A1652" s="49">
        <v>61775001</v>
      </c>
      <c r="B1652" s="49" t="s">
        <v>1653</v>
      </c>
      <c r="C1652" s="49">
        <v>0</v>
      </c>
      <c r="D1652" s="49">
        <v>0</v>
      </c>
      <c r="E1652" s="354" t="s">
        <v>3494</v>
      </c>
      <c r="F1652" s="354" t="s">
        <v>3498</v>
      </c>
      <c r="G1652" s="355" t="s">
        <v>3499</v>
      </c>
      <c r="H1652" s="355" t="s">
        <v>3495</v>
      </c>
      <c r="I1652" s="355" t="s">
        <v>3495</v>
      </c>
      <c r="J1652" s="355" t="s">
        <v>3495</v>
      </c>
      <c r="K1652" s="355" t="s">
        <v>3495</v>
      </c>
      <c r="L1652" s="355" t="s">
        <v>3495</v>
      </c>
      <c r="M1652" s="355" t="s">
        <v>3495</v>
      </c>
      <c r="N1652" s="355" t="s">
        <v>3495</v>
      </c>
      <c r="O1652" s="355" t="s">
        <v>3495</v>
      </c>
      <c r="P1652" s="355" t="s">
        <v>3495</v>
      </c>
      <c r="Q1652" s="355" t="s">
        <v>3496</v>
      </c>
      <c r="R1652" s="355" t="s">
        <v>3496</v>
      </c>
      <c r="S1652" s="355" t="s">
        <v>3496</v>
      </c>
      <c r="T1652" s="266">
        <v>0</v>
      </c>
      <c r="U1652" s="266" t="s">
        <v>3497</v>
      </c>
    </row>
    <row r="1653" spans="1:21" x14ac:dyDescent="0.25">
      <c r="A1653" s="49">
        <v>61876001</v>
      </c>
      <c r="B1653" s="49" t="s">
        <v>1654</v>
      </c>
      <c r="C1653" s="49">
        <v>0</v>
      </c>
      <c r="D1653" s="49">
        <v>0</v>
      </c>
      <c r="E1653" s="354" t="s">
        <v>3494</v>
      </c>
      <c r="F1653" s="354" t="s">
        <v>3498</v>
      </c>
      <c r="G1653" s="355" t="s">
        <v>3499</v>
      </c>
      <c r="H1653" s="355" t="s">
        <v>3495</v>
      </c>
      <c r="I1653" s="355" t="s">
        <v>3495</v>
      </c>
      <c r="J1653" s="355" t="s">
        <v>3495</v>
      </c>
      <c r="K1653" s="355" t="s">
        <v>3495</v>
      </c>
      <c r="L1653" s="355" t="s">
        <v>3495</v>
      </c>
      <c r="M1653" s="355" t="s">
        <v>3495</v>
      </c>
      <c r="N1653" s="355" t="s">
        <v>3495</v>
      </c>
      <c r="O1653" s="355" t="s">
        <v>3495</v>
      </c>
      <c r="P1653" s="355" t="s">
        <v>3495</v>
      </c>
      <c r="Q1653" s="355" t="s">
        <v>3496</v>
      </c>
      <c r="R1653" s="355" t="s">
        <v>3496</v>
      </c>
      <c r="S1653" s="355" t="s">
        <v>3496</v>
      </c>
      <c r="T1653" s="266">
        <v>0</v>
      </c>
      <c r="U1653" s="266" t="s">
        <v>3497</v>
      </c>
    </row>
    <row r="1654" spans="1:21" x14ac:dyDescent="0.25">
      <c r="A1654" s="49">
        <v>62016001</v>
      </c>
      <c r="B1654" s="49" t="s">
        <v>1655</v>
      </c>
      <c r="C1654" s="49">
        <v>0</v>
      </c>
      <c r="D1654" s="49">
        <v>0</v>
      </c>
      <c r="E1654" s="354" t="s">
        <v>3494</v>
      </c>
      <c r="F1654" s="354" t="s">
        <v>3498</v>
      </c>
      <c r="G1654" s="355" t="s">
        <v>3499</v>
      </c>
      <c r="H1654" s="355" t="s">
        <v>3495</v>
      </c>
      <c r="I1654" s="355" t="s">
        <v>3495</v>
      </c>
      <c r="J1654" s="355" t="s">
        <v>3495</v>
      </c>
      <c r="K1654" s="355" t="s">
        <v>3495</v>
      </c>
      <c r="L1654" s="355" t="s">
        <v>3495</v>
      </c>
      <c r="M1654" s="355" t="s">
        <v>3495</v>
      </c>
      <c r="N1654" s="355" t="s">
        <v>3495</v>
      </c>
      <c r="O1654" s="355" t="s">
        <v>3495</v>
      </c>
      <c r="P1654" s="355" t="s">
        <v>3495</v>
      </c>
      <c r="Q1654" s="355" t="s">
        <v>3496</v>
      </c>
      <c r="R1654" s="355" t="s">
        <v>3496</v>
      </c>
      <c r="S1654" s="355" t="s">
        <v>3496</v>
      </c>
      <c r="T1654" s="266">
        <v>0</v>
      </c>
      <c r="U1654" s="266" t="s">
        <v>3497</v>
      </c>
    </row>
    <row r="1655" spans="1:21" x14ac:dyDescent="0.25">
      <c r="A1655" s="49">
        <v>62028001</v>
      </c>
      <c r="B1655" s="49" t="s">
        <v>1656</v>
      </c>
      <c r="C1655" s="49">
        <v>0</v>
      </c>
      <c r="D1655" s="49">
        <v>0</v>
      </c>
      <c r="E1655" s="354" t="s">
        <v>3494</v>
      </c>
      <c r="F1655" s="354" t="s">
        <v>3498</v>
      </c>
      <c r="G1655" s="355" t="s">
        <v>3499</v>
      </c>
      <c r="H1655" s="355" t="s">
        <v>3495</v>
      </c>
      <c r="I1655" s="355" t="s">
        <v>3495</v>
      </c>
      <c r="J1655" s="355" t="s">
        <v>3495</v>
      </c>
      <c r="K1655" s="355" t="s">
        <v>3495</v>
      </c>
      <c r="L1655" s="355" t="s">
        <v>3495</v>
      </c>
      <c r="M1655" s="355" t="s">
        <v>3495</v>
      </c>
      <c r="N1655" s="355" t="s">
        <v>3495</v>
      </c>
      <c r="O1655" s="355" t="s">
        <v>3495</v>
      </c>
      <c r="P1655" s="355" t="s">
        <v>3495</v>
      </c>
      <c r="Q1655" s="355" t="s">
        <v>3496</v>
      </c>
      <c r="R1655" s="355" t="s">
        <v>3496</v>
      </c>
      <c r="S1655" s="355" t="s">
        <v>3496</v>
      </c>
      <c r="T1655" s="266">
        <v>0</v>
      </c>
      <c r="U1655" s="266" t="s">
        <v>3497</v>
      </c>
    </row>
    <row r="1656" spans="1:21" x14ac:dyDescent="0.25">
      <c r="A1656" s="49">
        <v>62041001</v>
      </c>
      <c r="B1656" s="49" t="s">
        <v>1657</v>
      </c>
      <c r="C1656" s="49">
        <v>0</v>
      </c>
      <c r="D1656" s="49">
        <v>0</v>
      </c>
      <c r="E1656" s="354" t="s">
        <v>3494</v>
      </c>
      <c r="F1656" s="354" t="s">
        <v>3498</v>
      </c>
      <c r="G1656" s="355" t="s">
        <v>3499</v>
      </c>
      <c r="H1656" s="355" t="s">
        <v>3495</v>
      </c>
      <c r="I1656" s="355" t="s">
        <v>3495</v>
      </c>
      <c r="J1656" s="355" t="s">
        <v>3495</v>
      </c>
      <c r="K1656" s="355" t="s">
        <v>3495</v>
      </c>
      <c r="L1656" s="355" t="s">
        <v>3495</v>
      </c>
      <c r="M1656" s="355" t="s">
        <v>3495</v>
      </c>
      <c r="N1656" s="355" t="s">
        <v>3495</v>
      </c>
      <c r="O1656" s="355" t="s">
        <v>3495</v>
      </c>
      <c r="P1656" s="355" t="s">
        <v>3495</v>
      </c>
      <c r="Q1656" s="355" t="s">
        <v>3496</v>
      </c>
      <c r="R1656" s="355" t="s">
        <v>3496</v>
      </c>
      <c r="S1656" s="355" t="s">
        <v>3496</v>
      </c>
      <c r="T1656" s="266">
        <v>0</v>
      </c>
      <c r="U1656" s="266" t="s">
        <v>3497</v>
      </c>
    </row>
    <row r="1657" spans="1:21" x14ac:dyDescent="0.25">
      <c r="A1657" s="49">
        <v>62129002</v>
      </c>
      <c r="B1657" s="49" t="s">
        <v>1658</v>
      </c>
      <c r="C1657" s="49">
        <v>0</v>
      </c>
      <c r="D1657" s="49">
        <v>0</v>
      </c>
      <c r="E1657" s="354" t="s">
        <v>3494</v>
      </c>
      <c r="F1657" s="354" t="s">
        <v>3498</v>
      </c>
      <c r="G1657" s="355" t="s">
        <v>3499</v>
      </c>
      <c r="H1657" s="355" t="s">
        <v>3495</v>
      </c>
      <c r="I1657" s="355" t="s">
        <v>3495</v>
      </c>
      <c r="J1657" s="355" t="s">
        <v>3495</v>
      </c>
      <c r="K1657" s="355" t="s">
        <v>3495</v>
      </c>
      <c r="L1657" s="355" t="s">
        <v>3495</v>
      </c>
      <c r="M1657" s="355" t="s">
        <v>3495</v>
      </c>
      <c r="N1657" s="355" t="s">
        <v>3495</v>
      </c>
      <c r="O1657" s="355" t="s">
        <v>3495</v>
      </c>
      <c r="P1657" s="355" t="s">
        <v>3495</v>
      </c>
      <c r="Q1657" s="355" t="s">
        <v>3496</v>
      </c>
      <c r="R1657" s="355" t="s">
        <v>3496</v>
      </c>
      <c r="S1657" s="355" t="s">
        <v>3496</v>
      </c>
      <c r="T1657" s="266">
        <v>0</v>
      </c>
      <c r="U1657" s="266" t="s">
        <v>3497</v>
      </c>
    </row>
    <row r="1658" spans="1:21" x14ac:dyDescent="0.25">
      <c r="A1658" s="49">
        <v>62135001</v>
      </c>
      <c r="B1658" s="49" t="s">
        <v>1659</v>
      </c>
      <c r="C1658" s="49">
        <v>0</v>
      </c>
      <c r="D1658" s="49">
        <v>0</v>
      </c>
      <c r="E1658" s="354" t="s">
        <v>3494</v>
      </c>
      <c r="F1658" s="354" t="s">
        <v>3498</v>
      </c>
      <c r="G1658" s="355" t="s">
        <v>3499</v>
      </c>
      <c r="H1658" s="355" t="s">
        <v>3495</v>
      </c>
      <c r="I1658" s="355" t="s">
        <v>3495</v>
      </c>
      <c r="J1658" s="355" t="s">
        <v>3495</v>
      </c>
      <c r="K1658" s="355" t="s">
        <v>3495</v>
      </c>
      <c r="L1658" s="355" t="s">
        <v>3495</v>
      </c>
      <c r="M1658" s="355" t="s">
        <v>3495</v>
      </c>
      <c r="N1658" s="355" t="s">
        <v>3495</v>
      </c>
      <c r="O1658" s="355" t="s">
        <v>3495</v>
      </c>
      <c r="P1658" s="355" t="s">
        <v>3495</v>
      </c>
      <c r="Q1658" s="355" t="s">
        <v>3496</v>
      </c>
      <c r="R1658" s="355" t="s">
        <v>3496</v>
      </c>
      <c r="S1658" s="355" t="s">
        <v>3496</v>
      </c>
      <c r="T1658" s="266">
        <v>0</v>
      </c>
      <c r="U1658" s="266" t="s">
        <v>3497</v>
      </c>
    </row>
    <row r="1659" spans="1:21" x14ac:dyDescent="0.25">
      <c r="A1659" s="49">
        <v>62155001</v>
      </c>
      <c r="B1659" s="49" t="s">
        <v>1660</v>
      </c>
      <c r="C1659" s="49">
        <v>0</v>
      </c>
      <c r="D1659" s="49">
        <v>0</v>
      </c>
      <c r="E1659" s="354" t="s">
        <v>3494</v>
      </c>
      <c r="F1659" s="354" t="s">
        <v>3498</v>
      </c>
      <c r="G1659" s="355" t="s">
        <v>3499</v>
      </c>
      <c r="H1659" s="355" t="s">
        <v>3495</v>
      </c>
      <c r="I1659" s="355" t="s">
        <v>3495</v>
      </c>
      <c r="J1659" s="355" t="s">
        <v>3495</v>
      </c>
      <c r="K1659" s="355" t="s">
        <v>3495</v>
      </c>
      <c r="L1659" s="355" t="s">
        <v>3495</v>
      </c>
      <c r="M1659" s="355" t="s">
        <v>3495</v>
      </c>
      <c r="N1659" s="355" t="s">
        <v>3495</v>
      </c>
      <c r="O1659" s="355" t="s">
        <v>3495</v>
      </c>
      <c r="P1659" s="355" t="s">
        <v>3495</v>
      </c>
      <c r="Q1659" s="355" t="s">
        <v>3496</v>
      </c>
      <c r="R1659" s="355" t="s">
        <v>3496</v>
      </c>
      <c r="S1659" s="355" t="s">
        <v>3496</v>
      </c>
      <c r="T1659" s="266">
        <v>0</v>
      </c>
      <c r="U1659" s="266" t="s">
        <v>3497</v>
      </c>
    </row>
    <row r="1660" spans="1:21" x14ac:dyDescent="0.25">
      <c r="A1660" s="49">
        <v>62160001</v>
      </c>
      <c r="B1660" s="49" t="s">
        <v>1661</v>
      </c>
      <c r="C1660" s="49">
        <v>0</v>
      </c>
      <c r="D1660" s="49">
        <v>0</v>
      </c>
      <c r="E1660" s="354" t="s">
        <v>3494</v>
      </c>
      <c r="F1660" s="354" t="s">
        <v>3498</v>
      </c>
      <c r="G1660" s="355" t="s">
        <v>3499</v>
      </c>
      <c r="H1660" s="355" t="s">
        <v>3495</v>
      </c>
      <c r="I1660" s="355" t="s">
        <v>3495</v>
      </c>
      <c r="J1660" s="355" t="s">
        <v>3495</v>
      </c>
      <c r="K1660" s="355" t="s">
        <v>3495</v>
      </c>
      <c r="L1660" s="355" t="s">
        <v>3495</v>
      </c>
      <c r="M1660" s="355" t="s">
        <v>3495</v>
      </c>
      <c r="N1660" s="355" t="s">
        <v>3495</v>
      </c>
      <c r="O1660" s="355" t="s">
        <v>3495</v>
      </c>
      <c r="P1660" s="355" t="s">
        <v>3495</v>
      </c>
      <c r="Q1660" s="355" t="s">
        <v>3496</v>
      </c>
      <c r="R1660" s="355" t="s">
        <v>3496</v>
      </c>
      <c r="S1660" s="355" t="s">
        <v>3496</v>
      </c>
      <c r="T1660" s="266">
        <v>0</v>
      </c>
      <c r="U1660" s="266" t="s">
        <v>3497</v>
      </c>
    </row>
    <row r="1661" spans="1:21" x14ac:dyDescent="0.25">
      <c r="A1661" s="49">
        <v>62173001</v>
      </c>
      <c r="B1661" s="49" t="s">
        <v>1662</v>
      </c>
      <c r="C1661" s="49">
        <v>0</v>
      </c>
      <c r="D1661" s="49">
        <v>0</v>
      </c>
      <c r="E1661" s="354" t="s">
        <v>3494</v>
      </c>
      <c r="F1661" s="354" t="s">
        <v>3498</v>
      </c>
      <c r="G1661" s="355" t="s">
        <v>3499</v>
      </c>
      <c r="H1661" s="355" t="s">
        <v>3495</v>
      </c>
      <c r="I1661" s="355" t="s">
        <v>3495</v>
      </c>
      <c r="J1661" s="355" t="s">
        <v>3495</v>
      </c>
      <c r="K1661" s="355" t="s">
        <v>3495</v>
      </c>
      <c r="L1661" s="355" t="s">
        <v>3495</v>
      </c>
      <c r="M1661" s="355" t="s">
        <v>3495</v>
      </c>
      <c r="N1661" s="355" t="s">
        <v>3495</v>
      </c>
      <c r="O1661" s="355" t="s">
        <v>3495</v>
      </c>
      <c r="P1661" s="355" t="s">
        <v>3495</v>
      </c>
      <c r="Q1661" s="355" t="s">
        <v>3496</v>
      </c>
      <c r="R1661" s="355" t="s">
        <v>3496</v>
      </c>
      <c r="S1661" s="355" t="s">
        <v>3496</v>
      </c>
      <c r="T1661" s="266">
        <v>0</v>
      </c>
      <c r="U1661" s="266" t="s">
        <v>3497</v>
      </c>
    </row>
    <row r="1662" spans="1:21" x14ac:dyDescent="0.25">
      <c r="A1662" s="49">
        <v>62173002</v>
      </c>
      <c r="B1662" s="49" t="s">
        <v>1662</v>
      </c>
      <c r="C1662" s="49">
        <v>0</v>
      </c>
      <c r="D1662" s="49">
        <v>0</v>
      </c>
      <c r="E1662" s="354" t="s">
        <v>3494</v>
      </c>
      <c r="F1662" s="354" t="s">
        <v>3498</v>
      </c>
      <c r="G1662" s="355" t="s">
        <v>3499</v>
      </c>
      <c r="H1662" s="355" t="s">
        <v>3495</v>
      </c>
      <c r="I1662" s="355" t="s">
        <v>3495</v>
      </c>
      <c r="J1662" s="355" t="s">
        <v>3495</v>
      </c>
      <c r="K1662" s="355" t="s">
        <v>3495</v>
      </c>
      <c r="L1662" s="355" t="s">
        <v>3495</v>
      </c>
      <c r="M1662" s="355" t="s">
        <v>3495</v>
      </c>
      <c r="N1662" s="355" t="s">
        <v>3495</v>
      </c>
      <c r="O1662" s="355" t="s">
        <v>3495</v>
      </c>
      <c r="P1662" s="355" t="s">
        <v>3495</v>
      </c>
      <c r="Q1662" s="355" t="s">
        <v>3496</v>
      </c>
      <c r="R1662" s="355" t="s">
        <v>3496</v>
      </c>
      <c r="S1662" s="355" t="s">
        <v>3496</v>
      </c>
      <c r="T1662" s="266">
        <v>0</v>
      </c>
      <c r="U1662" s="266" t="s">
        <v>3497</v>
      </c>
    </row>
    <row r="1663" spans="1:21" x14ac:dyDescent="0.25">
      <c r="A1663" s="49">
        <v>62185001</v>
      </c>
      <c r="B1663" s="49" t="s">
        <v>1663</v>
      </c>
      <c r="C1663" s="49">
        <v>0</v>
      </c>
      <c r="D1663" s="49">
        <v>0</v>
      </c>
      <c r="E1663" s="354" t="s">
        <v>3494</v>
      </c>
      <c r="F1663" s="354" t="s">
        <v>3498</v>
      </c>
      <c r="G1663" s="355" t="s">
        <v>3499</v>
      </c>
      <c r="H1663" s="355" t="s">
        <v>3495</v>
      </c>
      <c r="I1663" s="355" t="s">
        <v>3495</v>
      </c>
      <c r="J1663" s="355" t="s">
        <v>3495</v>
      </c>
      <c r="K1663" s="355" t="s">
        <v>3495</v>
      </c>
      <c r="L1663" s="355" t="s">
        <v>3495</v>
      </c>
      <c r="M1663" s="355" t="s">
        <v>3495</v>
      </c>
      <c r="N1663" s="355" t="s">
        <v>3495</v>
      </c>
      <c r="O1663" s="355" t="s">
        <v>3495</v>
      </c>
      <c r="P1663" s="355" t="s">
        <v>3495</v>
      </c>
      <c r="Q1663" s="355" t="s">
        <v>3496</v>
      </c>
      <c r="R1663" s="355" t="s">
        <v>3496</v>
      </c>
      <c r="S1663" s="355" t="s">
        <v>3496</v>
      </c>
      <c r="T1663" s="266">
        <v>0</v>
      </c>
      <c r="U1663" s="266" t="s">
        <v>3497</v>
      </c>
    </row>
    <row r="1664" spans="1:21" x14ac:dyDescent="0.25">
      <c r="A1664" s="49">
        <v>62185005</v>
      </c>
      <c r="B1664" s="49" t="s">
        <v>1664</v>
      </c>
      <c r="C1664" s="49">
        <v>0</v>
      </c>
      <c r="D1664" s="49">
        <v>0</v>
      </c>
      <c r="E1664" s="354" t="s">
        <v>3494</v>
      </c>
      <c r="F1664" s="354" t="s">
        <v>3498</v>
      </c>
      <c r="G1664" s="355" t="s">
        <v>3499</v>
      </c>
      <c r="H1664" s="355" t="s">
        <v>3495</v>
      </c>
      <c r="I1664" s="355" t="s">
        <v>3495</v>
      </c>
      <c r="J1664" s="355" t="s">
        <v>3495</v>
      </c>
      <c r="K1664" s="355" t="s">
        <v>3495</v>
      </c>
      <c r="L1664" s="355" t="s">
        <v>3495</v>
      </c>
      <c r="M1664" s="355" t="s">
        <v>3495</v>
      </c>
      <c r="N1664" s="355" t="s">
        <v>3495</v>
      </c>
      <c r="O1664" s="355" t="s">
        <v>3495</v>
      </c>
      <c r="P1664" s="355" t="s">
        <v>3495</v>
      </c>
      <c r="Q1664" s="355" t="s">
        <v>3496</v>
      </c>
      <c r="R1664" s="355" t="s">
        <v>3496</v>
      </c>
      <c r="S1664" s="355" t="s">
        <v>3496</v>
      </c>
      <c r="T1664" s="266">
        <v>0</v>
      </c>
      <c r="U1664" s="266" t="s">
        <v>3497</v>
      </c>
    </row>
    <row r="1665" spans="1:21" x14ac:dyDescent="0.25">
      <c r="A1665" s="49">
        <v>62185006</v>
      </c>
      <c r="B1665" s="49" t="s">
        <v>1665</v>
      </c>
      <c r="C1665" s="49">
        <v>0</v>
      </c>
      <c r="D1665" s="49">
        <v>0</v>
      </c>
      <c r="E1665" s="354" t="s">
        <v>3494</v>
      </c>
      <c r="F1665" s="354" t="s">
        <v>3498</v>
      </c>
      <c r="G1665" s="355" t="s">
        <v>3499</v>
      </c>
      <c r="H1665" s="355" t="s">
        <v>3495</v>
      </c>
      <c r="I1665" s="355" t="s">
        <v>3495</v>
      </c>
      <c r="J1665" s="355" t="s">
        <v>3495</v>
      </c>
      <c r="K1665" s="355" t="s">
        <v>3495</v>
      </c>
      <c r="L1665" s="355" t="s">
        <v>3495</v>
      </c>
      <c r="M1665" s="355" t="s">
        <v>3495</v>
      </c>
      <c r="N1665" s="355" t="s">
        <v>3495</v>
      </c>
      <c r="O1665" s="355" t="s">
        <v>3495</v>
      </c>
      <c r="P1665" s="355" t="s">
        <v>3495</v>
      </c>
      <c r="Q1665" s="355" t="s">
        <v>3496</v>
      </c>
      <c r="R1665" s="355" t="s">
        <v>3496</v>
      </c>
      <c r="S1665" s="355" t="s">
        <v>3496</v>
      </c>
      <c r="T1665" s="266">
        <v>0</v>
      </c>
      <c r="U1665" s="266" t="s">
        <v>3497</v>
      </c>
    </row>
    <row r="1666" spans="1:21" x14ac:dyDescent="0.25">
      <c r="A1666" s="49">
        <v>62190002</v>
      </c>
      <c r="B1666" s="49" t="s">
        <v>1666</v>
      </c>
      <c r="C1666" s="49">
        <v>0</v>
      </c>
      <c r="D1666" s="49">
        <v>0</v>
      </c>
      <c r="E1666" s="354" t="s">
        <v>3494</v>
      </c>
      <c r="F1666" s="354" t="s">
        <v>3498</v>
      </c>
      <c r="G1666" s="355" t="s">
        <v>3499</v>
      </c>
      <c r="H1666" s="355" t="s">
        <v>3495</v>
      </c>
      <c r="I1666" s="355" t="s">
        <v>3495</v>
      </c>
      <c r="J1666" s="355" t="s">
        <v>3495</v>
      </c>
      <c r="K1666" s="355" t="s">
        <v>3495</v>
      </c>
      <c r="L1666" s="355" t="s">
        <v>3495</v>
      </c>
      <c r="M1666" s="355" t="s">
        <v>3495</v>
      </c>
      <c r="N1666" s="355" t="s">
        <v>3495</v>
      </c>
      <c r="O1666" s="355" t="s">
        <v>3495</v>
      </c>
      <c r="P1666" s="355" t="s">
        <v>3495</v>
      </c>
      <c r="Q1666" s="355" t="s">
        <v>3496</v>
      </c>
      <c r="R1666" s="355" t="s">
        <v>3496</v>
      </c>
      <c r="S1666" s="355" t="s">
        <v>3496</v>
      </c>
      <c r="T1666" s="266">
        <v>0</v>
      </c>
      <c r="U1666" s="266" t="s">
        <v>3497</v>
      </c>
    </row>
    <row r="1667" spans="1:21" x14ac:dyDescent="0.25">
      <c r="A1667" s="49">
        <v>62194001</v>
      </c>
      <c r="B1667" s="49" t="s">
        <v>1667</v>
      </c>
      <c r="C1667" s="49">
        <v>0</v>
      </c>
      <c r="D1667" s="49">
        <v>0</v>
      </c>
      <c r="E1667" s="354" t="s">
        <v>3494</v>
      </c>
      <c r="F1667" s="354" t="s">
        <v>3498</v>
      </c>
      <c r="G1667" s="355" t="s">
        <v>3499</v>
      </c>
      <c r="H1667" s="355" t="s">
        <v>3495</v>
      </c>
      <c r="I1667" s="355" t="s">
        <v>3495</v>
      </c>
      <c r="J1667" s="355" t="s">
        <v>3495</v>
      </c>
      <c r="K1667" s="355" t="s">
        <v>3495</v>
      </c>
      <c r="L1667" s="355" t="s">
        <v>3495</v>
      </c>
      <c r="M1667" s="355" t="s">
        <v>3495</v>
      </c>
      <c r="N1667" s="355" t="s">
        <v>3495</v>
      </c>
      <c r="O1667" s="355" t="s">
        <v>3495</v>
      </c>
      <c r="P1667" s="355" t="s">
        <v>3495</v>
      </c>
      <c r="Q1667" s="355" t="s">
        <v>3496</v>
      </c>
      <c r="R1667" s="355" t="s">
        <v>3496</v>
      </c>
      <c r="S1667" s="355" t="s">
        <v>3496</v>
      </c>
      <c r="T1667" s="266">
        <v>0</v>
      </c>
      <c r="U1667" s="266" t="s">
        <v>3497</v>
      </c>
    </row>
    <row r="1668" spans="1:21" x14ac:dyDescent="0.25">
      <c r="A1668" s="49">
        <v>62194002</v>
      </c>
      <c r="B1668" s="49" t="s">
        <v>1667</v>
      </c>
      <c r="C1668" s="49">
        <v>0</v>
      </c>
      <c r="D1668" s="49">
        <v>0</v>
      </c>
      <c r="E1668" s="354" t="s">
        <v>3494</v>
      </c>
      <c r="F1668" s="354" t="s">
        <v>3498</v>
      </c>
      <c r="G1668" s="355" t="s">
        <v>3499</v>
      </c>
      <c r="H1668" s="355" t="s">
        <v>3495</v>
      </c>
      <c r="I1668" s="355" t="s">
        <v>3495</v>
      </c>
      <c r="J1668" s="355" t="s">
        <v>3495</v>
      </c>
      <c r="K1668" s="355" t="s">
        <v>3495</v>
      </c>
      <c r="L1668" s="355" t="s">
        <v>3495</v>
      </c>
      <c r="M1668" s="355" t="s">
        <v>3495</v>
      </c>
      <c r="N1668" s="355" t="s">
        <v>3495</v>
      </c>
      <c r="O1668" s="355" t="s">
        <v>3495</v>
      </c>
      <c r="P1668" s="355" t="s">
        <v>3495</v>
      </c>
      <c r="Q1668" s="355" t="s">
        <v>3496</v>
      </c>
      <c r="R1668" s="355" t="s">
        <v>3496</v>
      </c>
      <c r="S1668" s="355" t="s">
        <v>3496</v>
      </c>
      <c r="T1668" s="266">
        <v>0</v>
      </c>
      <c r="U1668" s="266" t="s">
        <v>3497</v>
      </c>
    </row>
    <row r="1669" spans="1:21" x14ac:dyDescent="0.25">
      <c r="A1669" s="49">
        <v>62231001</v>
      </c>
      <c r="B1669" s="49" t="s">
        <v>1668</v>
      </c>
      <c r="C1669" s="49">
        <v>0</v>
      </c>
      <c r="D1669" s="49">
        <v>0</v>
      </c>
      <c r="E1669" s="354" t="s">
        <v>3494</v>
      </c>
      <c r="F1669" s="354" t="s">
        <v>3498</v>
      </c>
      <c r="G1669" s="355" t="s">
        <v>3499</v>
      </c>
      <c r="H1669" s="355" t="s">
        <v>3495</v>
      </c>
      <c r="I1669" s="355" t="s">
        <v>3495</v>
      </c>
      <c r="J1669" s="355" t="s">
        <v>3495</v>
      </c>
      <c r="K1669" s="355" t="s">
        <v>3495</v>
      </c>
      <c r="L1669" s="355" t="s">
        <v>3495</v>
      </c>
      <c r="M1669" s="355" t="s">
        <v>3495</v>
      </c>
      <c r="N1669" s="355" t="s">
        <v>3495</v>
      </c>
      <c r="O1669" s="355" t="s">
        <v>3495</v>
      </c>
      <c r="P1669" s="355" t="s">
        <v>3495</v>
      </c>
      <c r="Q1669" s="355" t="s">
        <v>3496</v>
      </c>
      <c r="R1669" s="355" t="s">
        <v>3496</v>
      </c>
      <c r="S1669" s="355" t="s">
        <v>3496</v>
      </c>
      <c r="T1669" s="266">
        <v>0</v>
      </c>
      <c r="U1669" s="266" t="s">
        <v>3497</v>
      </c>
    </row>
    <row r="1670" spans="1:21" x14ac:dyDescent="0.25">
      <c r="A1670" s="49">
        <v>62231002</v>
      </c>
      <c r="B1670" s="49" t="s">
        <v>1668</v>
      </c>
      <c r="C1670" s="49">
        <v>0</v>
      </c>
      <c r="D1670" s="49">
        <v>0</v>
      </c>
      <c r="E1670" s="354" t="s">
        <v>3494</v>
      </c>
      <c r="F1670" s="354" t="s">
        <v>3498</v>
      </c>
      <c r="G1670" s="355" t="s">
        <v>3499</v>
      </c>
      <c r="H1670" s="355" t="s">
        <v>3495</v>
      </c>
      <c r="I1670" s="355" t="s">
        <v>3495</v>
      </c>
      <c r="J1670" s="355" t="s">
        <v>3495</v>
      </c>
      <c r="K1670" s="355" t="s">
        <v>3495</v>
      </c>
      <c r="L1670" s="355" t="s">
        <v>3495</v>
      </c>
      <c r="M1670" s="355" t="s">
        <v>3495</v>
      </c>
      <c r="N1670" s="355" t="s">
        <v>3495</v>
      </c>
      <c r="O1670" s="355" t="s">
        <v>3495</v>
      </c>
      <c r="P1670" s="355" t="s">
        <v>3495</v>
      </c>
      <c r="Q1670" s="355" t="s">
        <v>3496</v>
      </c>
      <c r="R1670" s="355" t="s">
        <v>3496</v>
      </c>
      <c r="S1670" s="355" t="s">
        <v>3496</v>
      </c>
      <c r="T1670" s="266">
        <v>0</v>
      </c>
      <c r="U1670" s="266" t="s">
        <v>3497</v>
      </c>
    </row>
    <row r="1671" spans="1:21" x14ac:dyDescent="0.25">
      <c r="A1671" s="49">
        <v>62231004</v>
      </c>
      <c r="B1671" s="49" t="s">
        <v>1668</v>
      </c>
      <c r="C1671" s="49">
        <v>0</v>
      </c>
      <c r="D1671" s="49">
        <v>0</v>
      </c>
      <c r="E1671" s="354" t="s">
        <v>3494</v>
      </c>
      <c r="F1671" s="354" t="s">
        <v>3498</v>
      </c>
      <c r="G1671" s="355" t="s">
        <v>3499</v>
      </c>
      <c r="H1671" s="355" t="s">
        <v>3495</v>
      </c>
      <c r="I1671" s="355" t="s">
        <v>3495</v>
      </c>
      <c r="J1671" s="355" t="s">
        <v>3495</v>
      </c>
      <c r="K1671" s="355" t="s">
        <v>3495</v>
      </c>
      <c r="L1671" s="355" t="s">
        <v>3495</v>
      </c>
      <c r="M1671" s="355" t="s">
        <v>3495</v>
      </c>
      <c r="N1671" s="355" t="s">
        <v>3495</v>
      </c>
      <c r="O1671" s="355" t="s">
        <v>3495</v>
      </c>
      <c r="P1671" s="355" t="s">
        <v>3495</v>
      </c>
      <c r="Q1671" s="355" t="s">
        <v>3496</v>
      </c>
      <c r="R1671" s="355" t="s">
        <v>3496</v>
      </c>
      <c r="S1671" s="355" t="s">
        <v>3496</v>
      </c>
      <c r="T1671" s="266">
        <v>0</v>
      </c>
      <c r="U1671" s="266" t="s">
        <v>3497</v>
      </c>
    </row>
    <row r="1672" spans="1:21" x14ac:dyDescent="0.25">
      <c r="A1672" s="49">
        <v>62242001</v>
      </c>
      <c r="B1672" s="49" t="s">
        <v>1669</v>
      </c>
      <c r="C1672" s="49">
        <v>0</v>
      </c>
      <c r="D1672" s="49">
        <v>0</v>
      </c>
      <c r="E1672" s="354" t="s">
        <v>3494</v>
      </c>
      <c r="F1672" s="354" t="s">
        <v>3498</v>
      </c>
      <c r="G1672" s="355" t="s">
        <v>3499</v>
      </c>
      <c r="H1672" s="355" t="s">
        <v>3495</v>
      </c>
      <c r="I1672" s="355" t="s">
        <v>3495</v>
      </c>
      <c r="J1672" s="355" t="s">
        <v>3495</v>
      </c>
      <c r="K1672" s="355" t="s">
        <v>3495</v>
      </c>
      <c r="L1672" s="355" t="s">
        <v>3495</v>
      </c>
      <c r="M1672" s="355" t="s">
        <v>3495</v>
      </c>
      <c r="N1672" s="355" t="s">
        <v>3495</v>
      </c>
      <c r="O1672" s="355" t="s">
        <v>3495</v>
      </c>
      <c r="P1672" s="355" t="s">
        <v>3495</v>
      </c>
      <c r="Q1672" s="355" t="s">
        <v>3496</v>
      </c>
      <c r="R1672" s="355" t="s">
        <v>3496</v>
      </c>
      <c r="S1672" s="355" t="s">
        <v>3496</v>
      </c>
      <c r="T1672" s="266">
        <v>0</v>
      </c>
      <c r="U1672" s="266" t="s">
        <v>3497</v>
      </c>
    </row>
    <row r="1673" spans="1:21" x14ac:dyDescent="0.25">
      <c r="A1673" s="49">
        <v>62242002</v>
      </c>
      <c r="B1673" s="49" t="s">
        <v>1670</v>
      </c>
      <c r="C1673" s="49">
        <v>0</v>
      </c>
      <c r="D1673" s="49">
        <v>0</v>
      </c>
      <c r="E1673" s="354" t="s">
        <v>3494</v>
      </c>
      <c r="F1673" s="354" t="s">
        <v>3498</v>
      </c>
      <c r="G1673" s="355" t="s">
        <v>3499</v>
      </c>
      <c r="H1673" s="355" t="s">
        <v>3495</v>
      </c>
      <c r="I1673" s="355" t="s">
        <v>3495</v>
      </c>
      <c r="J1673" s="355" t="s">
        <v>3495</v>
      </c>
      <c r="K1673" s="355" t="s">
        <v>3495</v>
      </c>
      <c r="L1673" s="355" t="s">
        <v>3495</v>
      </c>
      <c r="M1673" s="355" t="s">
        <v>3495</v>
      </c>
      <c r="N1673" s="355" t="s">
        <v>3495</v>
      </c>
      <c r="O1673" s="355" t="s">
        <v>3495</v>
      </c>
      <c r="P1673" s="355" t="s">
        <v>3495</v>
      </c>
      <c r="Q1673" s="355" t="s">
        <v>3496</v>
      </c>
      <c r="R1673" s="355" t="s">
        <v>3496</v>
      </c>
      <c r="S1673" s="355" t="s">
        <v>3496</v>
      </c>
      <c r="T1673" s="266">
        <v>0</v>
      </c>
      <c r="U1673" s="266" t="s">
        <v>3497</v>
      </c>
    </row>
    <row r="1674" spans="1:21" x14ac:dyDescent="0.25">
      <c r="A1674" s="49">
        <v>62253002</v>
      </c>
      <c r="B1674" s="49" t="s">
        <v>1671</v>
      </c>
      <c r="C1674" s="49">
        <v>0</v>
      </c>
      <c r="D1674" s="49">
        <v>0</v>
      </c>
      <c r="E1674" s="354" t="s">
        <v>3494</v>
      </c>
      <c r="F1674" s="354" t="s">
        <v>3498</v>
      </c>
      <c r="G1674" s="355" t="s">
        <v>3499</v>
      </c>
      <c r="H1674" s="355" t="s">
        <v>3495</v>
      </c>
      <c r="I1674" s="355" t="s">
        <v>3495</v>
      </c>
      <c r="J1674" s="355" t="s">
        <v>3495</v>
      </c>
      <c r="K1674" s="355" t="s">
        <v>3495</v>
      </c>
      <c r="L1674" s="355" t="s">
        <v>3495</v>
      </c>
      <c r="M1674" s="355" t="s">
        <v>3495</v>
      </c>
      <c r="N1674" s="355" t="s">
        <v>3495</v>
      </c>
      <c r="O1674" s="355" t="s">
        <v>3495</v>
      </c>
      <c r="P1674" s="355" t="s">
        <v>3495</v>
      </c>
      <c r="Q1674" s="355" t="s">
        <v>3496</v>
      </c>
      <c r="R1674" s="355" t="s">
        <v>3496</v>
      </c>
      <c r="S1674" s="355" t="s">
        <v>3496</v>
      </c>
      <c r="T1674" s="266">
        <v>0</v>
      </c>
      <c r="U1674" s="266" t="s">
        <v>3497</v>
      </c>
    </row>
    <row r="1675" spans="1:21" x14ac:dyDescent="0.25">
      <c r="A1675" s="49">
        <v>62288001</v>
      </c>
      <c r="B1675" s="49" t="s">
        <v>1672</v>
      </c>
      <c r="C1675" s="49">
        <v>0</v>
      </c>
      <c r="D1675" s="49">
        <v>0</v>
      </c>
      <c r="E1675" s="354" t="s">
        <v>3494</v>
      </c>
      <c r="F1675" s="354" t="s">
        <v>3498</v>
      </c>
      <c r="G1675" s="355" t="s">
        <v>3499</v>
      </c>
      <c r="H1675" s="355" t="s">
        <v>3495</v>
      </c>
      <c r="I1675" s="355" t="s">
        <v>3495</v>
      </c>
      <c r="J1675" s="355" t="s">
        <v>3495</v>
      </c>
      <c r="K1675" s="355" t="s">
        <v>3495</v>
      </c>
      <c r="L1675" s="355" t="s">
        <v>3495</v>
      </c>
      <c r="M1675" s="355" t="s">
        <v>3495</v>
      </c>
      <c r="N1675" s="355" t="s">
        <v>3495</v>
      </c>
      <c r="O1675" s="355" t="s">
        <v>3495</v>
      </c>
      <c r="P1675" s="355" t="s">
        <v>3495</v>
      </c>
      <c r="Q1675" s="355" t="s">
        <v>3496</v>
      </c>
      <c r="R1675" s="355" t="s">
        <v>3496</v>
      </c>
      <c r="S1675" s="355" t="s">
        <v>3496</v>
      </c>
      <c r="T1675" s="266">
        <v>0</v>
      </c>
      <c r="U1675" s="266" t="s">
        <v>3497</v>
      </c>
    </row>
    <row r="1676" spans="1:21" x14ac:dyDescent="0.25">
      <c r="A1676" s="49">
        <v>62340001</v>
      </c>
      <c r="B1676" s="49" t="s">
        <v>1673</v>
      </c>
      <c r="C1676" s="49">
        <v>0</v>
      </c>
      <c r="D1676" s="49">
        <v>0</v>
      </c>
      <c r="E1676" s="354" t="s">
        <v>3494</v>
      </c>
      <c r="F1676" s="354" t="s">
        <v>3498</v>
      </c>
      <c r="G1676" s="355" t="s">
        <v>3499</v>
      </c>
      <c r="H1676" s="355" t="s">
        <v>3495</v>
      </c>
      <c r="I1676" s="355" t="s">
        <v>3495</v>
      </c>
      <c r="J1676" s="355" t="s">
        <v>3495</v>
      </c>
      <c r="K1676" s="355" t="s">
        <v>3495</v>
      </c>
      <c r="L1676" s="355" t="s">
        <v>3495</v>
      </c>
      <c r="M1676" s="355" t="s">
        <v>3495</v>
      </c>
      <c r="N1676" s="355" t="s">
        <v>3495</v>
      </c>
      <c r="O1676" s="355" t="s">
        <v>3495</v>
      </c>
      <c r="P1676" s="355" t="s">
        <v>3495</v>
      </c>
      <c r="Q1676" s="355" t="s">
        <v>3496</v>
      </c>
      <c r="R1676" s="355" t="s">
        <v>3496</v>
      </c>
      <c r="S1676" s="355" t="s">
        <v>3496</v>
      </c>
      <c r="T1676" s="266">
        <v>0</v>
      </c>
      <c r="U1676" s="266" t="s">
        <v>3497</v>
      </c>
    </row>
    <row r="1677" spans="1:21" x14ac:dyDescent="0.25">
      <c r="A1677" s="49">
        <v>62347001</v>
      </c>
      <c r="B1677" s="49" t="s">
        <v>1674</v>
      </c>
      <c r="C1677" s="49">
        <v>0</v>
      </c>
      <c r="D1677" s="49">
        <v>0</v>
      </c>
      <c r="E1677" s="354" t="s">
        <v>3494</v>
      </c>
      <c r="F1677" s="354" t="s">
        <v>3498</v>
      </c>
      <c r="G1677" s="355" t="s">
        <v>3499</v>
      </c>
      <c r="H1677" s="355" t="s">
        <v>3495</v>
      </c>
      <c r="I1677" s="355" t="s">
        <v>3495</v>
      </c>
      <c r="J1677" s="355" t="s">
        <v>3495</v>
      </c>
      <c r="K1677" s="355" t="s">
        <v>3495</v>
      </c>
      <c r="L1677" s="355" t="s">
        <v>3495</v>
      </c>
      <c r="M1677" s="355" t="s">
        <v>3495</v>
      </c>
      <c r="N1677" s="355" t="s">
        <v>3495</v>
      </c>
      <c r="O1677" s="355" t="s">
        <v>3495</v>
      </c>
      <c r="P1677" s="355" t="s">
        <v>3495</v>
      </c>
      <c r="Q1677" s="355" t="s">
        <v>3496</v>
      </c>
      <c r="R1677" s="355" t="s">
        <v>3496</v>
      </c>
      <c r="S1677" s="355" t="s">
        <v>3496</v>
      </c>
      <c r="T1677" s="266">
        <v>0</v>
      </c>
      <c r="U1677" s="266" t="s">
        <v>3497</v>
      </c>
    </row>
    <row r="1678" spans="1:21" x14ac:dyDescent="0.25">
      <c r="A1678" s="49">
        <v>62348001</v>
      </c>
      <c r="B1678" s="49" t="s">
        <v>1675</v>
      </c>
      <c r="C1678" s="49">
        <v>0</v>
      </c>
      <c r="D1678" s="49">
        <v>0</v>
      </c>
      <c r="E1678" s="354" t="s">
        <v>3494</v>
      </c>
      <c r="F1678" s="354" t="s">
        <v>3498</v>
      </c>
      <c r="G1678" s="355" t="s">
        <v>3499</v>
      </c>
      <c r="H1678" s="355" t="s">
        <v>3495</v>
      </c>
      <c r="I1678" s="355" t="s">
        <v>3495</v>
      </c>
      <c r="J1678" s="355" t="s">
        <v>3495</v>
      </c>
      <c r="K1678" s="355" t="s">
        <v>3495</v>
      </c>
      <c r="L1678" s="355" t="s">
        <v>3495</v>
      </c>
      <c r="M1678" s="355" t="s">
        <v>3495</v>
      </c>
      <c r="N1678" s="355" t="s">
        <v>3495</v>
      </c>
      <c r="O1678" s="355" t="s">
        <v>3495</v>
      </c>
      <c r="P1678" s="355" t="s">
        <v>3495</v>
      </c>
      <c r="Q1678" s="355" t="s">
        <v>3496</v>
      </c>
      <c r="R1678" s="355" t="s">
        <v>3496</v>
      </c>
      <c r="S1678" s="355" t="s">
        <v>3496</v>
      </c>
      <c r="T1678" s="266">
        <v>0</v>
      </c>
      <c r="U1678" s="266" t="s">
        <v>3497</v>
      </c>
    </row>
    <row r="1679" spans="1:21" x14ac:dyDescent="0.25">
      <c r="A1679" s="49">
        <v>62348002</v>
      </c>
      <c r="B1679" s="49" t="s">
        <v>1676</v>
      </c>
      <c r="C1679" s="49">
        <v>0</v>
      </c>
      <c r="D1679" s="49">
        <v>0</v>
      </c>
      <c r="E1679" s="354" t="s">
        <v>3494</v>
      </c>
      <c r="F1679" s="354" t="s">
        <v>3498</v>
      </c>
      <c r="G1679" s="355" t="s">
        <v>3499</v>
      </c>
      <c r="H1679" s="355" t="s">
        <v>3495</v>
      </c>
      <c r="I1679" s="355" t="s">
        <v>3495</v>
      </c>
      <c r="J1679" s="355" t="s">
        <v>3495</v>
      </c>
      <c r="K1679" s="355" t="s">
        <v>3495</v>
      </c>
      <c r="L1679" s="355" t="s">
        <v>3495</v>
      </c>
      <c r="M1679" s="355" t="s">
        <v>3495</v>
      </c>
      <c r="N1679" s="355" t="s">
        <v>3495</v>
      </c>
      <c r="O1679" s="355" t="s">
        <v>3495</v>
      </c>
      <c r="P1679" s="355" t="s">
        <v>3495</v>
      </c>
      <c r="Q1679" s="355" t="s">
        <v>3496</v>
      </c>
      <c r="R1679" s="355" t="s">
        <v>3496</v>
      </c>
      <c r="S1679" s="355" t="s">
        <v>3496</v>
      </c>
      <c r="T1679" s="266">
        <v>0</v>
      </c>
      <c r="U1679" s="266" t="s">
        <v>3497</v>
      </c>
    </row>
    <row r="1680" spans="1:21" x14ac:dyDescent="0.25">
      <c r="A1680" s="49">
        <v>62350001</v>
      </c>
      <c r="B1680" s="49" t="s">
        <v>1677</v>
      </c>
      <c r="C1680" s="49">
        <v>0</v>
      </c>
      <c r="D1680" s="49">
        <v>0</v>
      </c>
      <c r="E1680" s="354" t="s">
        <v>3494</v>
      </c>
      <c r="F1680" s="354" t="s">
        <v>3498</v>
      </c>
      <c r="G1680" s="355" t="s">
        <v>3499</v>
      </c>
      <c r="H1680" s="355" t="s">
        <v>3495</v>
      </c>
      <c r="I1680" s="355" t="s">
        <v>3495</v>
      </c>
      <c r="J1680" s="355" t="s">
        <v>3495</v>
      </c>
      <c r="K1680" s="355" t="s">
        <v>3495</v>
      </c>
      <c r="L1680" s="355" t="s">
        <v>3495</v>
      </c>
      <c r="M1680" s="355" t="s">
        <v>3495</v>
      </c>
      <c r="N1680" s="355" t="s">
        <v>3495</v>
      </c>
      <c r="O1680" s="355" t="s">
        <v>3495</v>
      </c>
      <c r="P1680" s="355" t="s">
        <v>3495</v>
      </c>
      <c r="Q1680" s="355" t="s">
        <v>3496</v>
      </c>
      <c r="R1680" s="355" t="s">
        <v>3496</v>
      </c>
      <c r="S1680" s="355" t="s">
        <v>3496</v>
      </c>
      <c r="T1680" s="266">
        <v>0</v>
      </c>
      <c r="U1680" s="266" t="s">
        <v>3497</v>
      </c>
    </row>
    <row r="1681" spans="1:21" x14ac:dyDescent="0.25">
      <c r="A1681" s="49">
        <v>62360001</v>
      </c>
      <c r="B1681" s="49" t="s">
        <v>1678</v>
      </c>
      <c r="C1681" s="49">
        <v>0</v>
      </c>
      <c r="D1681" s="49">
        <v>0</v>
      </c>
      <c r="E1681" s="354" t="s">
        <v>3494</v>
      </c>
      <c r="F1681" s="354" t="s">
        <v>3498</v>
      </c>
      <c r="G1681" s="355" t="s">
        <v>3499</v>
      </c>
      <c r="H1681" s="355" t="s">
        <v>3495</v>
      </c>
      <c r="I1681" s="355" t="s">
        <v>3495</v>
      </c>
      <c r="J1681" s="355" t="s">
        <v>3495</v>
      </c>
      <c r="K1681" s="355" t="s">
        <v>3495</v>
      </c>
      <c r="L1681" s="355" t="s">
        <v>3495</v>
      </c>
      <c r="M1681" s="355" t="s">
        <v>3495</v>
      </c>
      <c r="N1681" s="355" t="s">
        <v>3495</v>
      </c>
      <c r="O1681" s="355" t="s">
        <v>3495</v>
      </c>
      <c r="P1681" s="355" t="s">
        <v>3495</v>
      </c>
      <c r="Q1681" s="355" t="s">
        <v>3496</v>
      </c>
      <c r="R1681" s="355" t="s">
        <v>3496</v>
      </c>
      <c r="S1681" s="355" t="s">
        <v>3496</v>
      </c>
      <c r="T1681" s="266">
        <v>0</v>
      </c>
      <c r="U1681" s="266" t="s">
        <v>3497</v>
      </c>
    </row>
    <row r="1682" spans="1:21" x14ac:dyDescent="0.25">
      <c r="A1682" s="49">
        <v>62362004</v>
      </c>
      <c r="B1682" s="49" t="s">
        <v>1679</v>
      </c>
      <c r="C1682" s="49">
        <v>0</v>
      </c>
      <c r="D1682" s="49">
        <v>0</v>
      </c>
      <c r="E1682" s="354" t="s">
        <v>3494</v>
      </c>
      <c r="F1682" s="354" t="s">
        <v>3498</v>
      </c>
      <c r="G1682" s="355" t="s">
        <v>3499</v>
      </c>
      <c r="H1682" s="355" t="s">
        <v>3495</v>
      </c>
      <c r="I1682" s="355" t="s">
        <v>3495</v>
      </c>
      <c r="J1682" s="355" t="s">
        <v>3495</v>
      </c>
      <c r="K1682" s="355" t="s">
        <v>3495</v>
      </c>
      <c r="L1682" s="355" t="s">
        <v>3495</v>
      </c>
      <c r="M1682" s="355" t="s">
        <v>3495</v>
      </c>
      <c r="N1682" s="355" t="s">
        <v>3495</v>
      </c>
      <c r="O1682" s="355" t="s">
        <v>3495</v>
      </c>
      <c r="P1682" s="355" t="s">
        <v>3495</v>
      </c>
      <c r="Q1682" s="355" t="s">
        <v>3496</v>
      </c>
      <c r="R1682" s="355" t="s">
        <v>3496</v>
      </c>
      <c r="S1682" s="355" t="s">
        <v>3496</v>
      </c>
      <c r="T1682" s="266">
        <v>0</v>
      </c>
      <c r="U1682" s="266" t="s">
        <v>3497</v>
      </c>
    </row>
    <row r="1683" spans="1:21" x14ac:dyDescent="0.25">
      <c r="A1683" s="49">
        <v>62362005</v>
      </c>
      <c r="B1683" s="49" t="s">
        <v>1679</v>
      </c>
      <c r="C1683" s="49">
        <v>0</v>
      </c>
      <c r="D1683" s="49">
        <v>0</v>
      </c>
      <c r="E1683" s="354" t="s">
        <v>3494</v>
      </c>
      <c r="F1683" s="354" t="s">
        <v>3498</v>
      </c>
      <c r="G1683" s="355" t="s">
        <v>3499</v>
      </c>
      <c r="H1683" s="355" t="s">
        <v>3495</v>
      </c>
      <c r="I1683" s="355" t="s">
        <v>3495</v>
      </c>
      <c r="J1683" s="355" t="s">
        <v>3495</v>
      </c>
      <c r="K1683" s="355" t="s">
        <v>3495</v>
      </c>
      <c r="L1683" s="355" t="s">
        <v>3495</v>
      </c>
      <c r="M1683" s="355" t="s">
        <v>3495</v>
      </c>
      <c r="N1683" s="355" t="s">
        <v>3495</v>
      </c>
      <c r="O1683" s="355" t="s">
        <v>3495</v>
      </c>
      <c r="P1683" s="355" t="s">
        <v>3495</v>
      </c>
      <c r="Q1683" s="355" t="s">
        <v>3496</v>
      </c>
      <c r="R1683" s="355" t="s">
        <v>3496</v>
      </c>
      <c r="S1683" s="355" t="s">
        <v>3496</v>
      </c>
      <c r="T1683" s="266">
        <v>0</v>
      </c>
      <c r="U1683" s="266" t="s">
        <v>3497</v>
      </c>
    </row>
    <row r="1684" spans="1:21" x14ac:dyDescent="0.25">
      <c r="A1684" s="49">
        <v>62362006</v>
      </c>
      <c r="B1684" s="49" t="s">
        <v>1679</v>
      </c>
      <c r="C1684" s="49">
        <v>0</v>
      </c>
      <c r="D1684" s="49">
        <v>0</v>
      </c>
      <c r="E1684" s="354" t="s">
        <v>3494</v>
      </c>
      <c r="F1684" s="354" t="s">
        <v>3498</v>
      </c>
      <c r="G1684" s="355" t="s">
        <v>3499</v>
      </c>
      <c r="H1684" s="355" t="s">
        <v>3495</v>
      </c>
      <c r="I1684" s="355" t="s">
        <v>3495</v>
      </c>
      <c r="J1684" s="355" t="s">
        <v>3495</v>
      </c>
      <c r="K1684" s="355" t="s">
        <v>3495</v>
      </c>
      <c r="L1684" s="355" t="s">
        <v>3495</v>
      </c>
      <c r="M1684" s="355" t="s">
        <v>3495</v>
      </c>
      <c r="N1684" s="355" t="s">
        <v>3495</v>
      </c>
      <c r="O1684" s="355" t="s">
        <v>3495</v>
      </c>
      <c r="P1684" s="355" t="s">
        <v>3495</v>
      </c>
      <c r="Q1684" s="355" t="s">
        <v>3496</v>
      </c>
      <c r="R1684" s="355" t="s">
        <v>3496</v>
      </c>
      <c r="S1684" s="355" t="s">
        <v>3496</v>
      </c>
      <c r="T1684" s="266">
        <v>0</v>
      </c>
      <c r="U1684" s="266" t="s">
        <v>3497</v>
      </c>
    </row>
    <row r="1685" spans="1:21" x14ac:dyDescent="0.25">
      <c r="A1685" s="49">
        <v>62383001</v>
      </c>
      <c r="B1685" s="49" t="s">
        <v>1680</v>
      </c>
      <c r="C1685" s="49">
        <v>0</v>
      </c>
      <c r="D1685" s="49">
        <v>0</v>
      </c>
      <c r="E1685" s="354" t="s">
        <v>3494</v>
      </c>
      <c r="F1685" s="354" t="s">
        <v>3498</v>
      </c>
      <c r="G1685" s="355" t="s">
        <v>3499</v>
      </c>
      <c r="H1685" s="355" t="s">
        <v>3495</v>
      </c>
      <c r="I1685" s="355" t="s">
        <v>3495</v>
      </c>
      <c r="J1685" s="355" t="s">
        <v>3495</v>
      </c>
      <c r="K1685" s="355" t="s">
        <v>3495</v>
      </c>
      <c r="L1685" s="355" t="s">
        <v>3495</v>
      </c>
      <c r="M1685" s="355" t="s">
        <v>3495</v>
      </c>
      <c r="N1685" s="355" t="s">
        <v>3495</v>
      </c>
      <c r="O1685" s="355" t="s">
        <v>3495</v>
      </c>
      <c r="P1685" s="355" t="s">
        <v>3495</v>
      </c>
      <c r="Q1685" s="355" t="s">
        <v>3496</v>
      </c>
      <c r="R1685" s="355" t="s">
        <v>3496</v>
      </c>
      <c r="S1685" s="355" t="s">
        <v>3496</v>
      </c>
      <c r="T1685" s="266">
        <v>0</v>
      </c>
      <c r="U1685" s="266" t="s">
        <v>3497</v>
      </c>
    </row>
    <row r="1686" spans="1:21" x14ac:dyDescent="0.25">
      <c r="A1686" s="49">
        <v>62387001</v>
      </c>
      <c r="B1686" s="49" t="s">
        <v>1681</v>
      </c>
      <c r="C1686" s="49">
        <v>0</v>
      </c>
      <c r="D1686" s="49">
        <v>0</v>
      </c>
      <c r="E1686" s="354" t="s">
        <v>3494</v>
      </c>
      <c r="F1686" s="354" t="s">
        <v>3498</v>
      </c>
      <c r="G1686" s="355" t="s">
        <v>3499</v>
      </c>
      <c r="H1686" s="355" t="s">
        <v>3495</v>
      </c>
      <c r="I1686" s="355" t="s">
        <v>3495</v>
      </c>
      <c r="J1686" s="355" t="s">
        <v>3495</v>
      </c>
      <c r="K1686" s="355" t="s">
        <v>3495</v>
      </c>
      <c r="L1686" s="355" t="s">
        <v>3495</v>
      </c>
      <c r="M1686" s="355" t="s">
        <v>3495</v>
      </c>
      <c r="N1686" s="355" t="s">
        <v>3495</v>
      </c>
      <c r="O1686" s="355" t="s">
        <v>3495</v>
      </c>
      <c r="P1686" s="355" t="s">
        <v>3495</v>
      </c>
      <c r="Q1686" s="355" t="s">
        <v>3496</v>
      </c>
      <c r="R1686" s="355" t="s">
        <v>3496</v>
      </c>
      <c r="S1686" s="355" t="s">
        <v>3496</v>
      </c>
      <c r="T1686" s="266">
        <v>0</v>
      </c>
      <c r="U1686" s="266" t="s">
        <v>3497</v>
      </c>
    </row>
    <row r="1687" spans="1:21" x14ac:dyDescent="0.25">
      <c r="A1687" s="49">
        <v>62387002</v>
      </c>
      <c r="B1687" s="49" t="s">
        <v>1682</v>
      </c>
      <c r="C1687" s="49">
        <v>0</v>
      </c>
      <c r="D1687" s="49">
        <v>0</v>
      </c>
      <c r="E1687" s="354" t="s">
        <v>3494</v>
      </c>
      <c r="F1687" s="354" t="s">
        <v>3498</v>
      </c>
      <c r="G1687" s="355" t="s">
        <v>3499</v>
      </c>
      <c r="H1687" s="355" t="s">
        <v>3495</v>
      </c>
      <c r="I1687" s="355" t="s">
        <v>3495</v>
      </c>
      <c r="J1687" s="355" t="s">
        <v>3495</v>
      </c>
      <c r="K1687" s="355" t="s">
        <v>3495</v>
      </c>
      <c r="L1687" s="355" t="s">
        <v>3495</v>
      </c>
      <c r="M1687" s="355" t="s">
        <v>3495</v>
      </c>
      <c r="N1687" s="355" t="s">
        <v>3495</v>
      </c>
      <c r="O1687" s="355" t="s">
        <v>3495</v>
      </c>
      <c r="P1687" s="355" t="s">
        <v>3495</v>
      </c>
      <c r="Q1687" s="355" t="s">
        <v>3496</v>
      </c>
      <c r="R1687" s="355" t="s">
        <v>3496</v>
      </c>
      <c r="S1687" s="355" t="s">
        <v>3496</v>
      </c>
      <c r="T1687" s="266">
        <v>0</v>
      </c>
      <c r="U1687" s="266" t="s">
        <v>3497</v>
      </c>
    </row>
    <row r="1688" spans="1:21" x14ac:dyDescent="0.25">
      <c r="A1688" s="49">
        <v>62394001</v>
      </c>
      <c r="B1688" s="49" t="s">
        <v>1683</v>
      </c>
      <c r="C1688" s="49">
        <v>0</v>
      </c>
      <c r="D1688" s="49">
        <v>0</v>
      </c>
      <c r="E1688" s="354" t="s">
        <v>3494</v>
      </c>
      <c r="F1688" s="354" t="s">
        <v>3498</v>
      </c>
      <c r="G1688" s="355" t="s">
        <v>3499</v>
      </c>
      <c r="H1688" s="355" t="s">
        <v>3495</v>
      </c>
      <c r="I1688" s="355" t="s">
        <v>3495</v>
      </c>
      <c r="J1688" s="355" t="s">
        <v>3495</v>
      </c>
      <c r="K1688" s="355" t="s">
        <v>3495</v>
      </c>
      <c r="L1688" s="355" t="s">
        <v>3495</v>
      </c>
      <c r="M1688" s="355" t="s">
        <v>3495</v>
      </c>
      <c r="N1688" s="355" t="s">
        <v>3495</v>
      </c>
      <c r="O1688" s="355" t="s">
        <v>3495</v>
      </c>
      <c r="P1688" s="355" t="s">
        <v>3495</v>
      </c>
      <c r="Q1688" s="355" t="s">
        <v>3496</v>
      </c>
      <c r="R1688" s="355" t="s">
        <v>3496</v>
      </c>
      <c r="S1688" s="355" t="s">
        <v>3496</v>
      </c>
      <c r="T1688" s="266">
        <v>0</v>
      </c>
      <c r="U1688" s="266" t="s">
        <v>3497</v>
      </c>
    </row>
    <row r="1689" spans="1:21" x14ac:dyDescent="0.25">
      <c r="A1689" s="49">
        <v>62394002</v>
      </c>
      <c r="B1689" s="49" t="s">
        <v>1683</v>
      </c>
      <c r="C1689" s="49">
        <v>0</v>
      </c>
      <c r="D1689" s="49">
        <v>0</v>
      </c>
      <c r="E1689" s="354" t="s">
        <v>3494</v>
      </c>
      <c r="F1689" s="354" t="s">
        <v>3498</v>
      </c>
      <c r="G1689" s="355" t="s">
        <v>3499</v>
      </c>
      <c r="H1689" s="355" t="s">
        <v>3495</v>
      </c>
      <c r="I1689" s="355" t="s">
        <v>3495</v>
      </c>
      <c r="J1689" s="355" t="s">
        <v>3495</v>
      </c>
      <c r="K1689" s="355" t="s">
        <v>3495</v>
      </c>
      <c r="L1689" s="355" t="s">
        <v>3495</v>
      </c>
      <c r="M1689" s="355" t="s">
        <v>3495</v>
      </c>
      <c r="N1689" s="355" t="s">
        <v>3495</v>
      </c>
      <c r="O1689" s="355" t="s">
        <v>3495</v>
      </c>
      <c r="P1689" s="355" t="s">
        <v>3495</v>
      </c>
      <c r="Q1689" s="355" t="s">
        <v>3496</v>
      </c>
      <c r="R1689" s="355" t="s">
        <v>3496</v>
      </c>
      <c r="S1689" s="355" t="s">
        <v>3496</v>
      </c>
      <c r="T1689" s="266">
        <v>0</v>
      </c>
      <c r="U1689" s="266" t="s">
        <v>3497</v>
      </c>
    </row>
    <row r="1690" spans="1:21" x14ac:dyDescent="0.25">
      <c r="A1690" s="49">
        <v>62444001</v>
      </c>
      <c r="B1690" s="49" t="s">
        <v>1684</v>
      </c>
      <c r="C1690" s="49">
        <v>0</v>
      </c>
      <c r="D1690" s="49">
        <v>0</v>
      </c>
      <c r="E1690" s="354" t="s">
        <v>3494</v>
      </c>
      <c r="F1690" s="354" t="s">
        <v>3498</v>
      </c>
      <c r="G1690" s="355" t="s">
        <v>3499</v>
      </c>
      <c r="H1690" s="355" t="s">
        <v>3495</v>
      </c>
      <c r="I1690" s="355" t="s">
        <v>3495</v>
      </c>
      <c r="J1690" s="355" t="s">
        <v>3495</v>
      </c>
      <c r="K1690" s="355" t="s">
        <v>3495</v>
      </c>
      <c r="L1690" s="355" t="s">
        <v>3495</v>
      </c>
      <c r="M1690" s="355" t="s">
        <v>3495</v>
      </c>
      <c r="N1690" s="355" t="s">
        <v>3495</v>
      </c>
      <c r="O1690" s="355" t="s">
        <v>3495</v>
      </c>
      <c r="P1690" s="355" t="s">
        <v>3495</v>
      </c>
      <c r="Q1690" s="355" t="s">
        <v>3496</v>
      </c>
      <c r="R1690" s="355" t="s">
        <v>3496</v>
      </c>
      <c r="S1690" s="355" t="s">
        <v>3496</v>
      </c>
      <c r="T1690" s="266">
        <v>0</v>
      </c>
      <c r="U1690" s="266" t="s">
        <v>3497</v>
      </c>
    </row>
    <row r="1691" spans="1:21" x14ac:dyDescent="0.25">
      <c r="A1691" s="49">
        <v>62478005</v>
      </c>
      <c r="B1691" s="49" t="s">
        <v>1685</v>
      </c>
      <c r="C1691" s="49">
        <v>0</v>
      </c>
      <c r="D1691" s="49">
        <v>0</v>
      </c>
      <c r="E1691" s="354" t="s">
        <v>3494</v>
      </c>
      <c r="F1691" s="354" t="s">
        <v>3498</v>
      </c>
      <c r="G1691" s="355" t="s">
        <v>3499</v>
      </c>
      <c r="H1691" s="355" t="s">
        <v>3495</v>
      </c>
      <c r="I1691" s="355" t="s">
        <v>3495</v>
      </c>
      <c r="J1691" s="355" t="s">
        <v>3495</v>
      </c>
      <c r="K1691" s="355" t="s">
        <v>3495</v>
      </c>
      <c r="L1691" s="355" t="s">
        <v>3495</v>
      </c>
      <c r="M1691" s="355" t="s">
        <v>3495</v>
      </c>
      <c r="N1691" s="355" t="s">
        <v>3495</v>
      </c>
      <c r="O1691" s="355" t="s">
        <v>3495</v>
      </c>
      <c r="P1691" s="355" t="s">
        <v>3495</v>
      </c>
      <c r="Q1691" s="355" t="s">
        <v>3496</v>
      </c>
      <c r="R1691" s="355" t="s">
        <v>3496</v>
      </c>
      <c r="S1691" s="355" t="s">
        <v>3496</v>
      </c>
      <c r="T1691" s="266">
        <v>0</v>
      </c>
      <c r="U1691" s="266" t="s">
        <v>3497</v>
      </c>
    </row>
    <row r="1692" spans="1:21" x14ac:dyDescent="0.25">
      <c r="A1692" s="49">
        <v>62478006</v>
      </c>
      <c r="B1692" s="49" t="s">
        <v>1685</v>
      </c>
      <c r="C1692" s="49">
        <v>0</v>
      </c>
      <c r="D1692" s="49">
        <v>0</v>
      </c>
      <c r="E1692" s="354" t="s">
        <v>3494</v>
      </c>
      <c r="F1692" s="354" t="s">
        <v>3498</v>
      </c>
      <c r="G1692" s="355" t="s">
        <v>3499</v>
      </c>
      <c r="H1692" s="355" t="s">
        <v>3495</v>
      </c>
      <c r="I1692" s="355" t="s">
        <v>3495</v>
      </c>
      <c r="J1692" s="355" t="s">
        <v>3495</v>
      </c>
      <c r="K1692" s="355" t="s">
        <v>3495</v>
      </c>
      <c r="L1692" s="355" t="s">
        <v>3495</v>
      </c>
      <c r="M1692" s="355" t="s">
        <v>3495</v>
      </c>
      <c r="N1692" s="355" t="s">
        <v>3495</v>
      </c>
      <c r="O1692" s="355" t="s">
        <v>3495</v>
      </c>
      <c r="P1692" s="355" t="s">
        <v>3495</v>
      </c>
      <c r="Q1692" s="355" t="s">
        <v>3496</v>
      </c>
      <c r="R1692" s="355" t="s">
        <v>3496</v>
      </c>
      <c r="S1692" s="355" t="s">
        <v>3496</v>
      </c>
      <c r="T1692" s="266">
        <v>0</v>
      </c>
      <c r="U1692" s="266" t="s">
        <v>3497</v>
      </c>
    </row>
    <row r="1693" spans="1:21" x14ac:dyDescent="0.25">
      <c r="A1693" s="49">
        <v>62478007</v>
      </c>
      <c r="B1693" s="49" t="s">
        <v>1685</v>
      </c>
      <c r="C1693" s="49">
        <v>0</v>
      </c>
      <c r="D1693" s="49">
        <v>0</v>
      </c>
      <c r="E1693" s="354" t="s">
        <v>3494</v>
      </c>
      <c r="F1693" s="354" t="s">
        <v>3498</v>
      </c>
      <c r="G1693" s="355" t="s">
        <v>3499</v>
      </c>
      <c r="H1693" s="355" t="s">
        <v>3495</v>
      </c>
      <c r="I1693" s="355" t="s">
        <v>3495</v>
      </c>
      <c r="J1693" s="355" t="s">
        <v>3495</v>
      </c>
      <c r="K1693" s="355" t="s">
        <v>3495</v>
      </c>
      <c r="L1693" s="355" t="s">
        <v>3495</v>
      </c>
      <c r="M1693" s="355" t="s">
        <v>3495</v>
      </c>
      <c r="N1693" s="355" t="s">
        <v>3495</v>
      </c>
      <c r="O1693" s="355" t="s">
        <v>3495</v>
      </c>
      <c r="P1693" s="355" t="s">
        <v>3495</v>
      </c>
      <c r="Q1693" s="355" t="s">
        <v>3496</v>
      </c>
      <c r="R1693" s="355" t="s">
        <v>3496</v>
      </c>
      <c r="S1693" s="355" t="s">
        <v>3496</v>
      </c>
      <c r="T1693" s="266">
        <v>0</v>
      </c>
      <c r="U1693" s="266" t="s">
        <v>3497</v>
      </c>
    </row>
    <row r="1694" spans="1:21" x14ac:dyDescent="0.25">
      <c r="A1694" s="49">
        <v>62485002</v>
      </c>
      <c r="B1694" s="49" t="s">
        <v>1686</v>
      </c>
      <c r="C1694" s="49">
        <v>0</v>
      </c>
      <c r="D1694" s="49">
        <v>0</v>
      </c>
      <c r="E1694" s="354" t="s">
        <v>3494</v>
      </c>
      <c r="F1694" s="354" t="s">
        <v>3498</v>
      </c>
      <c r="G1694" s="355" t="s">
        <v>3499</v>
      </c>
      <c r="H1694" s="355" t="s">
        <v>3495</v>
      </c>
      <c r="I1694" s="355" t="s">
        <v>3495</v>
      </c>
      <c r="J1694" s="355" t="s">
        <v>3495</v>
      </c>
      <c r="K1694" s="355" t="s">
        <v>3495</v>
      </c>
      <c r="L1694" s="355" t="s">
        <v>3495</v>
      </c>
      <c r="M1694" s="355" t="s">
        <v>3495</v>
      </c>
      <c r="N1694" s="355" t="s">
        <v>3495</v>
      </c>
      <c r="O1694" s="355" t="s">
        <v>3495</v>
      </c>
      <c r="P1694" s="355" t="s">
        <v>3495</v>
      </c>
      <c r="Q1694" s="355" t="s">
        <v>3496</v>
      </c>
      <c r="R1694" s="355" t="s">
        <v>3496</v>
      </c>
      <c r="S1694" s="355" t="s">
        <v>3496</v>
      </c>
      <c r="T1694" s="266">
        <v>0</v>
      </c>
      <c r="U1694" s="266" t="s">
        <v>3497</v>
      </c>
    </row>
    <row r="1695" spans="1:21" x14ac:dyDescent="0.25">
      <c r="A1695" s="49">
        <v>62493005</v>
      </c>
      <c r="B1695" s="49" t="s">
        <v>1687</v>
      </c>
      <c r="C1695" s="49">
        <v>0</v>
      </c>
      <c r="D1695" s="49">
        <v>0</v>
      </c>
      <c r="E1695" s="354" t="s">
        <v>3494</v>
      </c>
      <c r="F1695" s="354" t="s">
        <v>3498</v>
      </c>
      <c r="G1695" s="355" t="s">
        <v>3499</v>
      </c>
      <c r="H1695" s="355" t="s">
        <v>3495</v>
      </c>
      <c r="I1695" s="355" t="s">
        <v>3495</v>
      </c>
      <c r="J1695" s="355" t="s">
        <v>3495</v>
      </c>
      <c r="K1695" s="355" t="s">
        <v>3495</v>
      </c>
      <c r="L1695" s="355" t="s">
        <v>3495</v>
      </c>
      <c r="M1695" s="355" t="s">
        <v>3495</v>
      </c>
      <c r="N1695" s="355" t="s">
        <v>3495</v>
      </c>
      <c r="O1695" s="355" t="s">
        <v>3495</v>
      </c>
      <c r="P1695" s="355" t="s">
        <v>3495</v>
      </c>
      <c r="Q1695" s="355" t="s">
        <v>3496</v>
      </c>
      <c r="R1695" s="355" t="s">
        <v>3496</v>
      </c>
      <c r="S1695" s="355" t="s">
        <v>3496</v>
      </c>
      <c r="T1695" s="266">
        <v>0</v>
      </c>
      <c r="U1695" s="266" t="s">
        <v>3497</v>
      </c>
    </row>
    <row r="1696" spans="1:21" x14ac:dyDescent="0.25">
      <c r="A1696" s="49">
        <v>62493006</v>
      </c>
      <c r="B1696" s="49" t="s">
        <v>1687</v>
      </c>
      <c r="C1696" s="49">
        <v>0</v>
      </c>
      <c r="D1696" s="49">
        <v>0</v>
      </c>
      <c r="E1696" s="354" t="s">
        <v>3494</v>
      </c>
      <c r="F1696" s="354" t="s">
        <v>3498</v>
      </c>
      <c r="G1696" s="355" t="s">
        <v>3499</v>
      </c>
      <c r="H1696" s="355" t="s">
        <v>3495</v>
      </c>
      <c r="I1696" s="355" t="s">
        <v>3495</v>
      </c>
      <c r="J1696" s="355" t="s">
        <v>3495</v>
      </c>
      <c r="K1696" s="355" t="s">
        <v>3495</v>
      </c>
      <c r="L1696" s="355" t="s">
        <v>3495</v>
      </c>
      <c r="M1696" s="355" t="s">
        <v>3495</v>
      </c>
      <c r="N1696" s="355" t="s">
        <v>3495</v>
      </c>
      <c r="O1696" s="355" t="s">
        <v>3495</v>
      </c>
      <c r="P1696" s="355" t="s">
        <v>3495</v>
      </c>
      <c r="Q1696" s="355" t="s">
        <v>3496</v>
      </c>
      <c r="R1696" s="355" t="s">
        <v>3496</v>
      </c>
      <c r="S1696" s="355" t="s">
        <v>3496</v>
      </c>
      <c r="T1696" s="266">
        <v>0</v>
      </c>
      <c r="U1696" s="266" t="s">
        <v>3497</v>
      </c>
    </row>
    <row r="1697" spans="1:21" x14ac:dyDescent="0.25">
      <c r="A1697" s="49">
        <v>62493007</v>
      </c>
      <c r="B1697" s="49" t="s">
        <v>1687</v>
      </c>
      <c r="C1697" s="49">
        <v>0</v>
      </c>
      <c r="D1697" s="49">
        <v>0</v>
      </c>
      <c r="E1697" s="354" t="s">
        <v>3494</v>
      </c>
      <c r="F1697" s="354" t="s">
        <v>3498</v>
      </c>
      <c r="G1697" s="355" t="s">
        <v>3499</v>
      </c>
      <c r="H1697" s="355" t="s">
        <v>3495</v>
      </c>
      <c r="I1697" s="355" t="s">
        <v>3495</v>
      </c>
      <c r="J1697" s="355" t="s">
        <v>3495</v>
      </c>
      <c r="K1697" s="355" t="s">
        <v>3495</v>
      </c>
      <c r="L1697" s="355" t="s">
        <v>3495</v>
      </c>
      <c r="M1697" s="355" t="s">
        <v>3495</v>
      </c>
      <c r="N1697" s="355" t="s">
        <v>3495</v>
      </c>
      <c r="O1697" s="355" t="s">
        <v>3495</v>
      </c>
      <c r="P1697" s="355" t="s">
        <v>3495</v>
      </c>
      <c r="Q1697" s="355" t="s">
        <v>3496</v>
      </c>
      <c r="R1697" s="355" t="s">
        <v>3496</v>
      </c>
      <c r="S1697" s="355" t="s">
        <v>3496</v>
      </c>
      <c r="T1697" s="266">
        <v>0</v>
      </c>
      <c r="U1697" s="266" t="s">
        <v>3497</v>
      </c>
    </row>
    <row r="1698" spans="1:21" x14ac:dyDescent="0.25">
      <c r="A1698" s="49">
        <v>62531005</v>
      </c>
      <c r="B1698" s="49" t="s">
        <v>1688</v>
      </c>
      <c r="C1698" s="49">
        <v>0</v>
      </c>
      <c r="D1698" s="49">
        <v>0</v>
      </c>
      <c r="E1698" s="354" t="s">
        <v>3494</v>
      </c>
      <c r="F1698" s="354" t="s">
        <v>3498</v>
      </c>
      <c r="G1698" s="355" t="s">
        <v>3499</v>
      </c>
      <c r="H1698" s="355" t="s">
        <v>3495</v>
      </c>
      <c r="I1698" s="355" t="s">
        <v>3495</v>
      </c>
      <c r="J1698" s="355" t="s">
        <v>3495</v>
      </c>
      <c r="K1698" s="355" t="s">
        <v>3495</v>
      </c>
      <c r="L1698" s="355" t="s">
        <v>3495</v>
      </c>
      <c r="M1698" s="355" t="s">
        <v>3495</v>
      </c>
      <c r="N1698" s="355" t="s">
        <v>3495</v>
      </c>
      <c r="O1698" s="355" t="s">
        <v>3495</v>
      </c>
      <c r="P1698" s="355" t="s">
        <v>3495</v>
      </c>
      <c r="Q1698" s="355" t="s">
        <v>3496</v>
      </c>
      <c r="R1698" s="355" t="s">
        <v>3496</v>
      </c>
      <c r="S1698" s="355" t="s">
        <v>3496</v>
      </c>
      <c r="T1698" s="266">
        <v>0</v>
      </c>
      <c r="U1698" s="266" t="s">
        <v>3497</v>
      </c>
    </row>
    <row r="1699" spans="1:21" x14ac:dyDescent="0.25">
      <c r="A1699" s="49">
        <v>62531006</v>
      </c>
      <c r="B1699" s="49" t="s">
        <v>1688</v>
      </c>
      <c r="C1699" s="49">
        <v>0</v>
      </c>
      <c r="D1699" s="49">
        <v>0</v>
      </c>
      <c r="E1699" s="354" t="s">
        <v>3494</v>
      </c>
      <c r="F1699" s="354" t="s">
        <v>3498</v>
      </c>
      <c r="G1699" s="355" t="s">
        <v>3499</v>
      </c>
      <c r="H1699" s="355" t="s">
        <v>3495</v>
      </c>
      <c r="I1699" s="355" t="s">
        <v>3495</v>
      </c>
      <c r="J1699" s="355" t="s">
        <v>3495</v>
      </c>
      <c r="K1699" s="355" t="s">
        <v>3495</v>
      </c>
      <c r="L1699" s="355" t="s">
        <v>3495</v>
      </c>
      <c r="M1699" s="355" t="s">
        <v>3495</v>
      </c>
      <c r="N1699" s="355" t="s">
        <v>3495</v>
      </c>
      <c r="O1699" s="355" t="s">
        <v>3495</v>
      </c>
      <c r="P1699" s="355" t="s">
        <v>3495</v>
      </c>
      <c r="Q1699" s="355" t="s">
        <v>3496</v>
      </c>
      <c r="R1699" s="355" t="s">
        <v>3496</v>
      </c>
      <c r="S1699" s="355" t="s">
        <v>3496</v>
      </c>
      <c r="T1699" s="266">
        <v>0</v>
      </c>
      <c r="U1699" s="266" t="s">
        <v>3497</v>
      </c>
    </row>
    <row r="1700" spans="1:21" x14ac:dyDescent="0.25">
      <c r="A1700" s="49">
        <v>62531007</v>
      </c>
      <c r="B1700" s="49" t="s">
        <v>1688</v>
      </c>
      <c r="C1700" s="49">
        <v>0</v>
      </c>
      <c r="D1700" s="49">
        <v>0</v>
      </c>
      <c r="E1700" s="354" t="s">
        <v>3494</v>
      </c>
      <c r="F1700" s="354" t="s">
        <v>3498</v>
      </c>
      <c r="G1700" s="355" t="s">
        <v>3499</v>
      </c>
      <c r="H1700" s="355" t="s">
        <v>3495</v>
      </c>
      <c r="I1700" s="355" t="s">
        <v>3495</v>
      </c>
      <c r="J1700" s="355" t="s">
        <v>3495</v>
      </c>
      <c r="K1700" s="355" t="s">
        <v>3495</v>
      </c>
      <c r="L1700" s="355" t="s">
        <v>3495</v>
      </c>
      <c r="M1700" s="355" t="s">
        <v>3495</v>
      </c>
      <c r="N1700" s="355" t="s">
        <v>3495</v>
      </c>
      <c r="O1700" s="355" t="s">
        <v>3495</v>
      </c>
      <c r="P1700" s="355" t="s">
        <v>3495</v>
      </c>
      <c r="Q1700" s="355" t="s">
        <v>3496</v>
      </c>
      <c r="R1700" s="355" t="s">
        <v>3496</v>
      </c>
      <c r="S1700" s="355" t="s">
        <v>3496</v>
      </c>
      <c r="T1700" s="266">
        <v>0</v>
      </c>
      <c r="U1700" s="266" t="s">
        <v>3497</v>
      </c>
    </row>
    <row r="1701" spans="1:21" x14ac:dyDescent="0.25">
      <c r="A1701" s="49">
        <v>62544002</v>
      </c>
      <c r="B1701" s="49" t="s">
        <v>1689</v>
      </c>
      <c r="C1701" s="49">
        <v>0</v>
      </c>
      <c r="D1701" s="49">
        <v>0</v>
      </c>
      <c r="E1701" s="354" t="s">
        <v>3494</v>
      </c>
      <c r="F1701" s="354" t="s">
        <v>3498</v>
      </c>
      <c r="G1701" s="355" t="s">
        <v>3499</v>
      </c>
      <c r="H1701" s="355" t="s">
        <v>3495</v>
      </c>
      <c r="I1701" s="355" t="s">
        <v>3495</v>
      </c>
      <c r="J1701" s="355" t="s">
        <v>3495</v>
      </c>
      <c r="K1701" s="355" t="s">
        <v>3495</v>
      </c>
      <c r="L1701" s="355" t="s">
        <v>3495</v>
      </c>
      <c r="M1701" s="355" t="s">
        <v>3495</v>
      </c>
      <c r="N1701" s="355" t="s">
        <v>3495</v>
      </c>
      <c r="O1701" s="355" t="s">
        <v>3495</v>
      </c>
      <c r="P1701" s="355" t="s">
        <v>3495</v>
      </c>
      <c r="Q1701" s="355" t="s">
        <v>3496</v>
      </c>
      <c r="R1701" s="355" t="s">
        <v>3496</v>
      </c>
      <c r="S1701" s="355" t="s">
        <v>3496</v>
      </c>
      <c r="T1701" s="266">
        <v>0</v>
      </c>
      <c r="U1701" s="266" t="s">
        <v>3497</v>
      </c>
    </row>
    <row r="1702" spans="1:21" x14ac:dyDescent="0.25">
      <c r="A1702" s="49">
        <v>62544003</v>
      </c>
      <c r="B1702" s="49" t="s">
        <v>1689</v>
      </c>
      <c r="C1702" s="49">
        <v>0</v>
      </c>
      <c r="D1702" s="49">
        <v>0</v>
      </c>
      <c r="E1702" s="354" t="s">
        <v>3494</v>
      </c>
      <c r="F1702" s="354" t="s">
        <v>3498</v>
      </c>
      <c r="G1702" s="355" t="s">
        <v>3499</v>
      </c>
      <c r="H1702" s="355" t="s">
        <v>3495</v>
      </c>
      <c r="I1702" s="355" t="s">
        <v>3495</v>
      </c>
      <c r="J1702" s="355" t="s">
        <v>3495</v>
      </c>
      <c r="K1702" s="355" t="s">
        <v>3495</v>
      </c>
      <c r="L1702" s="355" t="s">
        <v>3495</v>
      </c>
      <c r="M1702" s="355" t="s">
        <v>3495</v>
      </c>
      <c r="N1702" s="355" t="s">
        <v>3495</v>
      </c>
      <c r="O1702" s="355" t="s">
        <v>3495</v>
      </c>
      <c r="P1702" s="355" t="s">
        <v>3495</v>
      </c>
      <c r="Q1702" s="355" t="s">
        <v>3496</v>
      </c>
      <c r="R1702" s="355" t="s">
        <v>3496</v>
      </c>
      <c r="S1702" s="355" t="s">
        <v>3496</v>
      </c>
      <c r="T1702" s="266">
        <v>0</v>
      </c>
      <c r="U1702" s="266" t="s">
        <v>3497</v>
      </c>
    </row>
    <row r="1703" spans="1:21" x14ac:dyDescent="0.25">
      <c r="A1703" s="49">
        <v>62548004</v>
      </c>
      <c r="B1703" s="49" t="s">
        <v>1690</v>
      </c>
      <c r="C1703" s="49">
        <v>0</v>
      </c>
      <c r="D1703" s="49">
        <v>0</v>
      </c>
      <c r="E1703" s="354" t="s">
        <v>3494</v>
      </c>
      <c r="F1703" s="354" t="s">
        <v>3498</v>
      </c>
      <c r="G1703" s="355" t="s">
        <v>3499</v>
      </c>
      <c r="H1703" s="355" t="s">
        <v>3495</v>
      </c>
      <c r="I1703" s="355" t="s">
        <v>3495</v>
      </c>
      <c r="J1703" s="355" t="s">
        <v>3495</v>
      </c>
      <c r="K1703" s="355" t="s">
        <v>3495</v>
      </c>
      <c r="L1703" s="355" t="s">
        <v>3495</v>
      </c>
      <c r="M1703" s="355" t="s">
        <v>3495</v>
      </c>
      <c r="N1703" s="355" t="s">
        <v>3495</v>
      </c>
      <c r="O1703" s="355" t="s">
        <v>3495</v>
      </c>
      <c r="P1703" s="355" t="s">
        <v>3495</v>
      </c>
      <c r="Q1703" s="355" t="s">
        <v>3496</v>
      </c>
      <c r="R1703" s="355" t="s">
        <v>3496</v>
      </c>
      <c r="S1703" s="355" t="s">
        <v>3496</v>
      </c>
      <c r="T1703" s="266">
        <v>0</v>
      </c>
      <c r="U1703" s="266" t="s">
        <v>3497</v>
      </c>
    </row>
    <row r="1704" spans="1:21" x14ac:dyDescent="0.25">
      <c r="A1704" s="49">
        <v>62548005</v>
      </c>
      <c r="B1704" s="49" t="s">
        <v>1690</v>
      </c>
      <c r="C1704" s="49">
        <v>0</v>
      </c>
      <c r="D1704" s="49">
        <v>0</v>
      </c>
      <c r="E1704" s="354" t="s">
        <v>3494</v>
      </c>
      <c r="F1704" s="354" t="s">
        <v>3498</v>
      </c>
      <c r="G1704" s="355" t="s">
        <v>3499</v>
      </c>
      <c r="H1704" s="355" t="s">
        <v>3495</v>
      </c>
      <c r="I1704" s="355" t="s">
        <v>3495</v>
      </c>
      <c r="J1704" s="355" t="s">
        <v>3495</v>
      </c>
      <c r="K1704" s="355" t="s">
        <v>3495</v>
      </c>
      <c r="L1704" s="355" t="s">
        <v>3495</v>
      </c>
      <c r="M1704" s="355" t="s">
        <v>3495</v>
      </c>
      <c r="N1704" s="355" t="s">
        <v>3495</v>
      </c>
      <c r="O1704" s="355" t="s">
        <v>3495</v>
      </c>
      <c r="P1704" s="355" t="s">
        <v>3495</v>
      </c>
      <c r="Q1704" s="355" t="s">
        <v>3496</v>
      </c>
      <c r="R1704" s="355" t="s">
        <v>3496</v>
      </c>
      <c r="S1704" s="355" t="s">
        <v>3496</v>
      </c>
      <c r="T1704" s="266">
        <v>0</v>
      </c>
      <c r="U1704" s="266" t="s">
        <v>3497</v>
      </c>
    </row>
    <row r="1705" spans="1:21" x14ac:dyDescent="0.25">
      <c r="A1705" s="49">
        <v>62548006</v>
      </c>
      <c r="B1705" s="49" t="s">
        <v>1690</v>
      </c>
      <c r="C1705" s="49">
        <v>0</v>
      </c>
      <c r="D1705" s="49">
        <v>0</v>
      </c>
      <c r="E1705" s="354" t="s">
        <v>3494</v>
      </c>
      <c r="F1705" s="354" t="s">
        <v>3498</v>
      </c>
      <c r="G1705" s="355" t="s">
        <v>3499</v>
      </c>
      <c r="H1705" s="355" t="s">
        <v>3495</v>
      </c>
      <c r="I1705" s="355" t="s">
        <v>3495</v>
      </c>
      <c r="J1705" s="355" t="s">
        <v>3495</v>
      </c>
      <c r="K1705" s="355" t="s">
        <v>3495</v>
      </c>
      <c r="L1705" s="355" t="s">
        <v>3495</v>
      </c>
      <c r="M1705" s="355" t="s">
        <v>3495</v>
      </c>
      <c r="N1705" s="355" t="s">
        <v>3495</v>
      </c>
      <c r="O1705" s="355" t="s">
        <v>3495</v>
      </c>
      <c r="P1705" s="355" t="s">
        <v>3495</v>
      </c>
      <c r="Q1705" s="355" t="s">
        <v>3496</v>
      </c>
      <c r="R1705" s="355" t="s">
        <v>3496</v>
      </c>
      <c r="S1705" s="355" t="s">
        <v>3496</v>
      </c>
      <c r="T1705" s="266">
        <v>0</v>
      </c>
      <c r="U1705" s="266" t="s">
        <v>3497</v>
      </c>
    </row>
    <row r="1706" spans="1:21" x14ac:dyDescent="0.25">
      <c r="A1706" s="49">
        <v>62590004</v>
      </c>
      <c r="B1706" s="49" t="s">
        <v>1691</v>
      </c>
      <c r="C1706" s="49">
        <v>0</v>
      </c>
      <c r="D1706" s="49">
        <v>0</v>
      </c>
      <c r="E1706" s="354" t="s">
        <v>3494</v>
      </c>
      <c r="F1706" s="354" t="s">
        <v>3498</v>
      </c>
      <c r="G1706" s="355" t="s">
        <v>3499</v>
      </c>
      <c r="H1706" s="355" t="s">
        <v>3495</v>
      </c>
      <c r="I1706" s="355" t="s">
        <v>3495</v>
      </c>
      <c r="J1706" s="355" t="s">
        <v>3495</v>
      </c>
      <c r="K1706" s="355" t="s">
        <v>3495</v>
      </c>
      <c r="L1706" s="355" t="s">
        <v>3495</v>
      </c>
      <c r="M1706" s="355" t="s">
        <v>3495</v>
      </c>
      <c r="N1706" s="355" t="s">
        <v>3495</v>
      </c>
      <c r="O1706" s="355" t="s">
        <v>3495</v>
      </c>
      <c r="P1706" s="355" t="s">
        <v>3495</v>
      </c>
      <c r="Q1706" s="355" t="s">
        <v>3496</v>
      </c>
      <c r="R1706" s="355" t="s">
        <v>3496</v>
      </c>
      <c r="S1706" s="355" t="s">
        <v>3496</v>
      </c>
      <c r="T1706" s="266">
        <v>0</v>
      </c>
      <c r="U1706" s="266" t="s">
        <v>3497</v>
      </c>
    </row>
    <row r="1707" spans="1:21" x14ac:dyDescent="0.25">
      <c r="A1707" s="49">
        <v>62590005</v>
      </c>
      <c r="B1707" s="49" t="s">
        <v>1691</v>
      </c>
      <c r="C1707" s="49">
        <v>0</v>
      </c>
      <c r="D1707" s="49">
        <v>0</v>
      </c>
      <c r="E1707" s="354" t="s">
        <v>3494</v>
      </c>
      <c r="F1707" s="354" t="s">
        <v>3498</v>
      </c>
      <c r="G1707" s="355" t="s">
        <v>3499</v>
      </c>
      <c r="H1707" s="355" t="s">
        <v>3495</v>
      </c>
      <c r="I1707" s="355" t="s">
        <v>3495</v>
      </c>
      <c r="J1707" s="355" t="s">
        <v>3495</v>
      </c>
      <c r="K1707" s="355" t="s">
        <v>3495</v>
      </c>
      <c r="L1707" s="355" t="s">
        <v>3495</v>
      </c>
      <c r="M1707" s="355" t="s">
        <v>3495</v>
      </c>
      <c r="N1707" s="355" t="s">
        <v>3495</v>
      </c>
      <c r="O1707" s="355" t="s">
        <v>3495</v>
      </c>
      <c r="P1707" s="355" t="s">
        <v>3495</v>
      </c>
      <c r="Q1707" s="355" t="s">
        <v>3496</v>
      </c>
      <c r="R1707" s="355" t="s">
        <v>3496</v>
      </c>
      <c r="S1707" s="355" t="s">
        <v>3496</v>
      </c>
      <c r="T1707" s="266">
        <v>0</v>
      </c>
      <c r="U1707" s="266" t="s">
        <v>3497</v>
      </c>
    </row>
    <row r="1708" spans="1:21" x14ac:dyDescent="0.25">
      <c r="A1708" s="49">
        <v>62590006</v>
      </c>
      <c r="B1708" s="49" t="s">
        <v>1691</v>
      </c>
      <c r="C1708" s="49">
        <v>0</v>
      </c>
      <c r="D1708" s="49">
        <v>0</v>
      </c>
      <c r="E1708" s="354" t="s">
        <v>3494</v>
      </c>
      <c r="F1708" s="354" t="s">
        <v>3498</v>
      </c>
      <c r="G1708" s="355" t="s">
        <v>3499</v>
      </c>
      <c r="H1708" s="355" t="s">
        <v>3495</v>
      </c>
      <c r="I1708" s="355" t="s">
        <v>3495</v>
      </c>
      <c r="J1708" s="355" t="s">
        <v>3495</v>
      </c>
      <c r="K1708" s="355" t="s">
        <v>3495</v>
      </c>
      <c r="L1708" s="355" t="s">
        <v>3495</v>
      </c>
      <c r="M1708" s="355" t="s">
        <v>3495</v>
      </c>
      <c r="N1708" s="355" t="s">
        <v>3495</v>
      </c>
      <c r="O1708" s="355" t="s">
        <v>3495</v>
      </c>
      <c r="P1708" s="355" t="s">
        <v>3495</v>
      </c>
      <c r="Q1708" s="355" t="s">
        <v>3496</v>
      </c>
      <c r="R1708" s="355" t="s">
        <v>3496</v>
      </c>
      <c r="S1708" s="355" t="s">
        <v>3496</v>
      </c>
      <c r="T1708" s="266">
        <v>0</v>
      </c>
      <c r="U1708" s="266" t="s">
        <v>3497</v>
      </c>
    </row>
    <row r="1709" spans="1:21" x14ac:dyDescent="0.25">
      <c r="A1709" s="49">
        <v>62601005</v>
      </c>
      <c r="B1709" s="49" t="s">
        <v>1692</v>
      </c>
      <c r="C1709" s="49">
        <v>0</v>
      </c>
      <c r="D1709" s="49">
        <v>0</v>
      </c>
      <c r="E1709" s="354" t="s">
        <v>3494</v>
      </c>
      <c r="F1709" s="354" t="s">
        <v>3498</v>
      </c>
      <c r="G1709" s="355" t="s">
        <v>3499</v>
      </c>
      <c r="H1709" s="355" t="s">
        <v>3495</v>
      </c>
      <c r="I1709" s="355" t="s">
        <v>3495</v>
      </c>
      <c r="J1709" s="355" t="s">
        <v>3495</v>
      </c>
      <c r="K1709" s="355" t="s">
        <v>3495</v>
      </c>
      <c r="L1709" s="355" t="s">
        <v>3495</v>
      </c>
      <c r="M1709" s="355" t="s">
        <v>3495</v>
      </c>
      <c r="N1709" s="355" t="s">
        <v>3495</v>
      </c>
      <c r="O1709" s="355" t="s">
        <v>3495</v>
      </c>
      <c r="P1709" s="355" t="s">
        <v>3495</v>
      </c>
      <c r="Q1709" s="355" t="s">
        <v>3496</v>
      </c>
      <c r="R1709" s="355" t="s">
        <v>3496</v>
      </c>
      <c r="S1709" s="355" t="s">
        <v>3496</v>
      </c>
      <c r="T1709" s="266">
        <v>0</v>
      </c>
      <c r="U1709" s="266" t="s">
        <v>3497</v>
      </c>
    </row>
    <row r="1710" spans="1:21" x14ac:dyDescent="0.25">
      <c r="A1710" s="49">
        <v>62601006</v>
      </c>
      <c r="B1710" s="49" t="s">
        <v>1692</v>
      </c>
      <c r="C1710" s="49">
        <v>0</v>
      </c>
      <c r="D1710" s="49">
        <v>0</v>
      </c>
      <c r="E1710" s="354" t="s">
        <v>3494</v>
      </c>
      <c r="F1710" s="354" t="s">
        <v>3498</v>
      </c>
      <c r="G1710" s="355" t="s">
        <v>3499</v>
      </c>
      <c r="H1710" s="355" t="s">
        <v>3495</v>
      </c>
      <c r="I1710" s="355" t="s">
        <v>3495</v>
      </c>
      <c r="J1710" s="355" t="s">
        <v>3495</v>
      </c>
      <c r="K1710" s="355" t="s">
        <v>3495</v>
      </c>
      <c r="L1710" s="355" t="s">
        <v>3495</v>
      </c>
      <c r="M1710" s="355" t="s">
        <v>3495</v>
      </c>
      <c r="N1710" s="355" t="s">
        <v>3495</v>
      </c>
      <c r="O1710" s="355" t="s">
        <v>3495</v>
      </c>
      <c r="P1710" s="355" t="s">
        <v>3495</v>
      </c>
      <c r="Q1710" s="355" t="s">
        <v>3496</v>
      </c>
      <c r="R1710" s="355" t="s">
        <v>3496</v>
      </c>
      <c r="S1710" s="355" t="s">
        <v>3496</v>
      </c>
      <c r="T1710" s="266">
        <v>0</v>
      </c>
      <c r="U1710" s="266" t="s">
        <v>3497</v>
      </c>
    </row>
    <row r="1711" spans="1:21" x14ac:dyDescent="0.25">
      <c r="A1711" s="49">
        <v>62601007</v>
      </c>
      <c r="B1711" s="49" t="s">
        <v>1692</v>
      </c>
      <c r="C1711" s="49">
        <v>0</v>
      </c>
      <c r="D1711" s="49">
        <v>0</v>
      </c>
      <c r="E1711" s="354" t="s">
        <v>3494</v>
      </c>
      <c r="F1711" s="354" t="s">
        <v>3498</v>
      </c>
      <c r="G1711" s="355" t="s">
        <v>3499</v>
      </c>
      <c r="H1711" s="355" t="s">
        <v>3495</v>
      </c>
      <c r="I1711" s="355" t="s">
        <v>3495</v>
      </c>
      <c r="J1711" s="355" t="s">
        <v>3495</v>
      </c>
      <c r="K1711" s="355" t="s">
        <v>3495</v>
      </c>
      <c r="L1711" s="355" t="s">
        <v>3495</v>
      </c>
      <c r="M1711" s="355" t="s">
        <v>3495</v>
      </c>
      <c r="N1711" s="355" t="s">
        <v>3495</v>
      </c>
      <c r="O1711" s="355" t="s">
        <v>3495</v>
      </c>
      <c r="P1711" s="355" t="s">
        <v>3495</v>
      </c>
      <c r="Q1711" s="355" t="s">
        <v>3496</v>
      </c>
      <c r="R1711" s="355" t="s">
        <v>3496</v>
      </c>
      <c r="S1711" s="355" t="s">
        <v>3496</v>
      </c>
      <c r="T1711" s="266">
        <v>0</v>
      </c>
      <c r="U1711" s="266" t="s">
        <v>3497</v>
      </c>
    </row>
    <row r="1712" spans="1:21" x14ac:dyDescent="0.25">
      <c r="A1712" s="49">
        <v>62616001</v>
      </c>
      <c r="B1712" s="49" t="s">
        <v>1693</v>
      </c>
      <c r="C1712" s="49">
        <v>0</v>
      </c>
      <c r="D1712" s="49">
        <v>0</v>
      </c>
      <c r="E1712" s="354" t="s">
        <v>3494</v>
      </c>
      <c r="F1712" s="354" t="s">
        <v>3498</v>
      </c>
      <c r="G1712" s="355" t="s">
        <v>3499</v>
      </c>
      <c r="H1712" s="355" t="s">
        <v>3495</v>
      </c>
      <c r="I1712" s="355" t="s">
        <v>3495</v>
      </c>
      <c r="J1712" s="355" t="s">
        <v>3495</v>
      </c>
      <c r="K1712" s="355" t="s">
        <v>3495</v>
      </c>
      <c r="L1712" s="355" t="s">
        <v>3495</v>
      </c>
      <c r="M1712" s="355" t="s">
        <v>3495</v>
      </c>
      <c r="N1712" s="355" t="s">
        <v>3495</v>
      </c>
      <c r="O1712" s="355" t="s">
        <v>3495</v>
      </c>
      <c r="P1712" s="355" t="s">
        <v>3495</v>
      </c>
      <c r="Q1712" s="355" t="s">
        <v>3496</v>
      </c>
      <c r="R1712" s="355" t="s">
        <v>3496</v>
      </c>
      <c r="S1712" s="355" t="s">
        <v>3496</v>
      </c>
      <c r="T1712" s="266">
        <v>0</v>
      </c>
      <c r="U1712" s="266" t="s">
        <v>3497</v>
      </c>
    </row>
    <row r="1713" spans="1:21" x14ac:dyDescent="0.25">
      <c r="A1713" s="49">
        <v>62616002</v>
      </c>
      <c r="B1713" s="49" t="s">
        <v>1693</v>
      </c>
      <c r="C1713" s="49">
        <v>0</v>
      </c>
      <c r="D1713" s="49">
        <v>0</v>
      </c>
      <c r="E1713" s="354" t="s">
        <v>3494</v>
      </c>
      <c r="F1713" s="354" t="s">
        <v>3498</v>
      </c>
      <c r="G1713" s="355" t="s">
        <v>3499</v>
      </c>
      <c r="H1713" s="355" t="s">
        <v>3495</v>
      </c>
      <c r="I1713" s="355" t="s">
        <v>3495</v>
      </c>
      <c r="J1713" s="355" t="s">
        <v>3495</v>
      </c>
      <c r="K1713" s="355" t="s">
        <v>3495</v>
      </c>
      <c r="L1713" s="355" t="s">
        <v>3495</v>
      </c>
      <c r="M1713" s="355" t="s">
        <v>3495</v>
      </c>
      <c r="N1713" s="355" t="s">
        <v>3495</v>
      </c>
      <c r="O1713" s="355" t="s">
        <v>3495</v>
      </c>
      <c r="P1713" s="355" t="s">
        <v>3495</v>
      </c>
      <c r="Q1713" s="355" t="s">
        <v>3496</v>
      </c>
      <c r="R1713" s="355" t="s">
        <v>3496</v>
      </c>
      <c r="S1713" s="355" t="s">
        <v>3496</v>
      </c>
      <c r="T1713" s="266">
        <v>0</v>
      </c>
      <c r="U1713" s="266" t="s">
        <v>3497</v>
      </c>
    </row>
    <row r="1714" spans="1:21" x14ac:dyDescent="0.25">
      <c r="A1714" s="49">
        <v>62626001</v>
      </c>
      <c r="B1714" s="49" t="s">
        <v>1694</v>
      </c>
      <c r="C1714" s="49">
        <v>0</v>
      </c>
      <c r="D1714" s="49">
        <v>0</v>
      </c>
      <c r="E1714" s="354" t="s">
        <v>3494</v>
      </c>
      <c r="F1714" s="354" t="s">
        <v>3498</v>
      </c>
      <c r="G1714" s="355" t="s">
        <v>3499</v>
      </c>
      <c r="H1714" s="355" t="s">
        <v>3495</v>
      </c>
      <c r="I1714" s="355" t="s">
        <v>3495</v>
      </c>
      <c r="J1714" s="355" t="s">
        <v>3495</v>
      </c>
      <c r="K1714" s="355" t="s">
        <v>3495</v>
      </c>
      <c r="L1714" s="355" t="s">
        <v>3495</v>
      </c>
      <c r="M1714" s="355" t="s">
        <v>3495</v>
      </c>
      <c r="N1714" s="355" t="s">
        <v>3495</v>
      </c>
      <c r="O1714" s="355" t="s">
        <v>3495</v>
      </c>
      <c r="P1714" s="355" t="s">
        <v>3495</v>
      </c>
      <c r="Q1714" s="355" t="s">
        <v>3496</v>
      </c>
      <c r="R1714" s="355" t="s">
        <v>3496</v>
      </c>
      <c r="S1714" s="355" t="s">
        <v>3496</v>
      </c>
      <c r="T1714" s="266">
        <v>0</v>
      </c>
      <c r="U1714" s="266" t="s">
        <v>3497</v>
      </c>
    </row>
    <row r="1715" spans="1:21" x14ac:dyDescent="0.25">
      <c r="A1715" s="49">
        <v>62637001</v>
      </c>
      <c r="B1715" s="49" t="s">
        <v>1695</v>
      </c>
      <c r="C1715" s="49">
        <v>0</v>
      </c>
      <c r="D1715" s="49">
        <v>0</v>
      </c>
      <c r="E1715" s="354" t="s">
        <v>3494</v>
      </c>
      <c r="F1715" s="354" t="s">
        <v>3498</v>
      </c>
      <c r="G1715" s="355" t="s">
        <v>3499</v>
      </c>
      <c r="H1715" s="355" t="s">
        <v>3495</v>
      </c>
      <c r="I1715" s="355" t="s">
        <v>3495</v>
      </c>
      <c r="J1715" s="355" t="s">
        <v>3495</v>
      </c>
      <c r="K1715" s="355" t="s">
        <v>3495</v>
      </c>
      <c r="L1715" s="355" t="s">
        <v>3495</v>
      </c>
      <c r="M1715" s="355" t="s">
        <v>3495</v>
      </c>
      <c r="N1715" s="355" t="s">
        <v>3495</v>
      </c>
      <c r="O1715" s="355" t="s">
        <v>3495</v>
      </c>
      <c r="P1715" s="355" t="s">
        <v>3495</v>
      </c>
      <c r="Q1715" s="355" t="s">
        <v>3496</v>
      </c>
      <c r="R1715" s="355" t="s">
        <v>3496</v>
      </c>
      <c r="S1715" s="355" t="s">
        <v>3496</v>
      </c>
      <c r="T1715" s="266">
        <v>0</v>
      </c>
      <c r="U1715" s="266" t="s">
        <v>3497</v>
      </c>
    </row>
    <row r="1716" spans="1:21" x14ac:dyDescent="0.25">
      <c r="A1716" s="49">
        <v>62658002</v>
      </c>
      <c r="B1716" s="49" t="s">
        <v>1696</v>
      </c>
      <c r="C1716" s="49">
        <v>0</v>
      </c>
      <c r="D1716" s="49">
        <v>0</v>
      </c>
      <c r="E1716" s="354" t="s">
        <v>3494</v>
      </c>
      <c r="F1716" s="354" t="s">
        <v>3498</v>
      </c>
      <c r="G1716" s="355" t="s">
        <v>3499</v>
      </c>
      <c r="H1716" s="355" t="s">
        <v>3495</v>
      </c>
      <c r="I1716" s="355" t="s">
        <v>3495</v>
      </c>
      <c r="J1716" s="355" t="s">
        <v>3495</v>
      </c>
      <c r="K1716" s="355" t="s">
        <v>3495</v>
      </c>
      <c r="L1716" s="355" t="s">
        <v>3495</v>
      </c>
      <c r="M1716" s="355" t="s">
        <v>3495</v>
      </c>
      <c r="N1716" s="355" t="s">
        <v>3495</v>
      </c>
      <c r="O1716" s="355" t="s">
        <v>3495</v>
      </c>
      <c r="P1716" s="355" t="s">
        <v>3495</v>
      </c>
      <c r="Q1716" s="355" t="s">
        <v>3496</v>
      </c>
      <c r="R1716" s="355" t="s">
        <v>3496</v>
      </c>
      <c r="S1716" s="355" t="s">
        <v>3496</v>
      </c>
      <c r="T1716" s="266">
        <v>0</v>
      </c>
      <c r="U1716" s="266" t="s">
        <v>3497</v>
      </c>
    </row>
    <row r="1717" spans="1:21" x14ac:dyDescent="0.25">
      <c r="A1717" s="49">
        <v>62673003</v>
      </c>
      <c r="B1717" s="49" t="s">
        <v>1697</v>
      </c>
      <c r="C1717" s="49">
        <v>0</v>
      </c>
      <c r="D1717" s="49">
        <v>0</v>
      </c>
      <c r="E1717" s="354" t="s">
        <v>3494</v>
      </c>
      <c r="F1717" s="354" t="s">
        <v>3498</v>
      </c>
      <c r="G1717" s="355" t="s">
        <v>3499</v>
      </c>
      <c r="H1717" s="355" t="s">
        <v>3495</v>
      </c>
      <c r="I1717" s="355" t="s">
        <v>3495</v>
      </c>
      <c r="J1717" s="355" t="s">
        <v>3495</v>
      </c>
      <c r="K1717" s="355" t="s">
        <v>3495</v>
      </c>
      <c r="L1717" s="355" t="s">
        <v>3495</v>
      </c>
      <c r="M1717" s="355" t="s">
        <v>3495</v>
      </c>
      <c r="N1717" s="355" t="s">
        <v>3495</v>
      </c>
      <c r="O1717" s="355" t="s">
        <v>3495</v>
      </c>
      <c r="P1717" s="355" t="s">
        <v>3495</v>
      </c>
      <c r="Q1717" s="355" t="s">
        <v>3496</v>
      </c>
      <c r="R1717" s="355" t="s">
        <v>3496</v>
      </c>
      <c r="S1717" s="355" t="s">
        <v>3496</v>
      </c>
      <c r="T1717" s="266">
        <v>0</v>
      </c>
      <c r="U1717" s="266" t="s">
        <v>3497</v>
      </c>
    </row>
    <row r="1718" spans="1:21" x14ac:dyDescent="0.25">
      <c r="A1718" s="49">
        <v>62676001</v>
      </c>
      <c r="B1718" s="49" t="s">
        <v>1698</v>
      </c>
      <c r="C1718" s="49">
        <v>0</v>
      </c>
      <c r="D1718" s="49">
        <v>0</v>
      </c>
      <c r="E1718" s="354" t="s">
        <v>3494</v>
      </c>
      <c r="F1718" s="354" t="s">
        <v>3498</v>
      </c>
      <c r="G1718" s="355" t="s">
        <v>3499</v>
      </c>
      <c r="H1718" s="355" t="s">
        <v>3495</v>
      </c>
      <c r="I1718" s="355" t="s">
        <v>3495</v>
      </c>
      <c r="J1718" s="355" t="s">
        <v>3495</v>
      </c>
      <c r="K1718" s="355" t="s">
        <v>3495</v>
      </c>
      <c r="L1718" s="355" t="s">
        <v>3495</v>
      </c>
      <c r="M1718" s="355" t="s">
        <v>3495</v>
      </c>
      <c r="N1718" s="355" t="s">
        <v>3495</v>
      </c>
      <c r="O1718" s="355" t="s">
        <v>3495</v>
      </c>
      <c r="P1718" s="355" t="s">
        <v>3495</v>
      </c>
      <c r="Q1718" s="355" t="s">
        <v>3496</v>
      </c>
      <c r="R1718" s="355" t="s">
        <v>3496</v>
      </c>
      <c r="S1718" s="355" t="s">
        <v>3496</v>
      </c>
      <c r="T1718" s="266">
        <v>0</v>
      </c>
      <c r="U1718" s="266" t="s">
        <v>3497</v>
      </c>
    </row>
    <row r="1719" spans="1:21" x14ac:dyDescent="0.25">
      <c r="A1719" s="49">
        <v>62686004</v>
      </c>
      <c r="B1719" s="49" t="s">
        <v>1699</v>
      </c>
      <c r="C1719" s="49">
        <v>0</v>
      </c>
      <c r="D1719" s="49">
        <v>0</v>
      </c>
      <c r="E1719" s="354" t="s">
        <v>3494</v>
      </c>
      <c r="F1719" s="354" t="s">
        <v>3498</v>
      </c>
      <c r="G1719" s="355" t="s">
        <v>3499</v>
      </c>
      <c r="H1719" s="355" t="s">
        <v>3495</v>
      </c>
      <c r="I1719" s="355" t="s">
        <v>3495</v>
      </c>
      <c r="J1719" s="355" t="s">
        <v>3495</v>
      </c>
      <c r="K1719" s="355" t="s">
        <v>3495</v>
      </c>
      <c r="L1719" s="355" t="s">
        <v>3495</v>
      </c>
      <c r="M1719" s="355" t="s">
        <v>3495</v>
      </c>
      <c r="N1719" s="355" t="s">
        <v>3495</v>
      </c>
      <c r="O1719" s="355" t="s">
        <v>3495</v>
      </c>
      <c r="P1719" s="355" t="s">
        <v>3495</v>
      </c>
      <c r="Q1719" s="355" t="s">
        <v>3496</v>
      </c>
      <c r="R1719" s="355" t="s">
        <v>3496</v>
      </c>
      <c r="S1719" s="355" t="s">
        <v>3496</v>
      </c>
      <c r="T1719" s="266">
        <v>0</v>
      </c>
      <c r="U1719" s="266" t="s">
        <v>3497</v>
      </c>
    </row>
    <row r="1720" spans="1:21" x14ac:dyDescent="0.25">
      <c r="A1720" s="49">
        <v>62686005</v>
      </c>
      <c r="B1720" s="49" t="s">
        <v>1699</v>
      </c>
      <c r="C1720" s="49">
        <v>0</v>
      </c>
      <c r="D1720" s="49">
        <v>0</v>
      </c>
      <c r="E1720" s="354" t="s">
        <v>3494</v>
      </c>
      <c r="F1720" s="354" t="s">
        <v>3498</v>
      </c>
      <c r="G1720" s="355" t="s">
        <v>3499</v>
      </c>
      <c r="H1720" s="355" t="s">
        <v>3495</v>
      </c>
      <c r="I1720" s="355" t="s">
        <v>3495</v>
      </c>
      <c r="J1720" s="355" t="s">
        <v>3495</v>
      </c>
      <c r="K1720" s="355" t="s">
        <v>3495</v>
      </c>
      <c r="L1720" s="355" t="s">
        <v>3495</v>
      </c>
      <c r="M1720" s="355" t="s">
        <v>3495</v>
      </c>
      <c r="N1720" s="355" t="s">
        <v>3495</v>
      </c>
      <c r="O1720" s="355" t="s">
        <v>3495</v>
      </c>
      <c r="P1720" s="355" t="s">
        <v>3495</v>
      </c>
      <c r="Q1720" s="355" t="s">
        <v>3496</v>
      </c>
      <c r="R1720" s="355" t="s">
        <v>3496</v>
      </c>
      <c r="S1720" s="355" t="s">
        <v>3496</v>
      </c>
      <c r="T1720" s="266">
        <v>0</v>
      </c>
      <c r="U1720" s="266" t="s">
        <v>3497</v>
      </c>
    </row>
    <row r="1721" spans="1:21" x14ac:dyDescent="0.25">
      <c r="A1721" s="49">
        <v>62686006</v>
      </c>
      <c r="B1721" s="49" t="s">
        <v>1699</v>
      </c>
      <c r="C1721" s="49">
        <v>0</v>
      </c>
      <c r="D1721" s="49">
        <v>0</v>
      </c>
      <c r="E1721" s="354" t="s">
        <v>3494</v>
      </c>
      <c r="F1721" s="354" t="s">
        <v>3498</v>
      </c>
      <c r="G1721" s="355" t="s">
        <v>3499</v>
      </c>
      <c r="H1721" s="355" t="s">
        <v>3495</v>
      </c>
      <c r="I1721" s="355" t="s">
        <v>3495</v>
      </c>
      <c r="J1721" s="355" t="s">
        <v>3495</v>
      </c>
      <c r="K1721" s="355" t="s">
        <v>3495</v>
      </c>
      <c r="L1721" s="355" t="s">
        <v>3495</v>
      </c>
      <c r="M1721" s="355" t="s">
        <v>3495</v>
      </c>
      <c r="N1721" s="355" t="s">
        <v>3495</v>
      </c>
      <c r="O1721" s="355" t="s">
        <v>3495</v>
      </c>
      <c r="P1721" s="355" t="s">
        <v>3495</v>
      </c>
      <c r="Q1721" s="355" t="s">
        <v>3496</v>
      </c>
      <c r="R1721" s="355" t="s">
        <v>3496</v>
      </c>
      <c r="S1721" s="355" t="s">
        <v>3496</v>
      </c>
      <c r="T1721" s="266">
        <v>0</v>
      </c>
      <c r="U1721" s="266" t="s">
        <v>3497</v>
      </c>
    </row>
    <row r="1722" spans="1:21" x14ac:dyDescent="0.25">
      <c r="A1722" s="49">
        <v>62697001</v>
      </c>
      <c r="B1722" s="49" t="s">
        <v>1700</v>
      </c>
      <c r="C1722" s="49">
        <v>0</v>
      </c>
      <c r="D1722" s="49">
        <v>0</v>
      </c>
      <c r="E1722" s="354" t="s">
        <v>3494</v>
      </c>
      <c r="F1722" s="354" t="s">
        <v>3498</v>
      </c>
      <c r="G1722" s="355" t="s">
        <v>3499</v>
      </c>
      <c r="H1722" s="355" t="s">
        <v>3495</v>
      </c>
      <c r="I1722" s="355" t="s">
        <v>3495</v>
      </c>
      <c r="J1722" s="355" t="s">
        <v>3495</v>
      </c>
      <c r="K1722" s="355" t="s">
        <v>3495</v>
      </c>
      <c r="L1722" s="355" t="s">
        <v>3495</v>
      </c>
      <c r="M1722" s="355" t="s">
        <v>3495</v>
      </c>
      <c r="N1722" s="355" t="s">
        <v>3495</v>
      </c>
      <c r="O1722" s="355" t="s">
        <v>3495</v>
      </c>
      <c r="P1722" s="355" t="s">
        <v>3495</v>
      </c>
      <c r="Q1722" s="355" t="s">
        <v>3496</v>
      </c>
      <c r="R1722" s="355" t="s">
        <v>3496</v>
      </c>
      <c r="S1722" s="355" t="s">
        <v>3496</v>
      </c>
      <c r="T1722" s="266">
        <v>0</v>
      </c>
      <c r="U1722" s="266" t="s">
        <v>3497</v>
      </c>
    </row>
    <row r="1723" spans="1:21" x14ac:dyDescent="0.25">
      <c r="A1723" s="49">
        <v>62697002</v>
      </c>
      <c r="B1723" s="49" t="s">
        <v>1700</v>
      </c>
      <c r="C1723" s="49">
        <v>0</v>
      </c>
      <c r="D1723" s="49">
        <v>0</v>
      </c>
      <c r="E1723" s="354" t="s">
        <v>3494</v>
      </c>
      <c r="F1723" s="354" t="s">
        <v>3498</v>
      </c>
      <c r="G1723" s="355" t="s">
        <v>3499</v>
      </c>
      <c r="H1723" s="355" t="s">
        <v>3495</v>
      </c>
      <c r="I1723" s="355" t="s">
        <v>3495</v>
      </c>
      <c r="J1723" s="355" t="s">
        <v>3495</v>
      </c>
      <c r="K1723" s="355" t="s">
        <v>3495</v>
      </c>
      <c r="L1723" s="355" t="s">
        <v>3495</v>
      </c>
      <c r="M1723" s="355" t="s">
        <v>3495</v>
      </c>
      <c r="N1723" s="355" t="s">
        <v>3495</v>
      </c>
      <c r="O1723" s="355" t="s">
        <v>3495</v>
      </c>
      <c r="P1723" s="355" t="s">
        <v>3495</v>
      </c>
      <c r="Q1723" s="355" t="s">
        <v>3496</v>
      </c>
      <c r="R1723" s="355" t="s">
        <v>3496</v>
      </c>
      <c r="S1723" s="355" t="s">
        <v>3496</v>
      </c>
      <c r="T1723" s="266">
        <v>0</v>
      </c>
      <c r="U1723" s="266" t="s">
        <v>3497</v>
      </c>
    </row>
    <row r="1724" spans="1:21" x14ac:dyDescent="0.25">
      <c r="A1724" s="49">
        <v>62697004</v>
      </c>
      <c r="B1724" s="49" t="s">
        <v>1700</v>
      </c>
      <c r="C1724" s="49">
        <v>0</v>
      </c>
      <c r="D1724" s="49">
        <v>0</v>
      </c>
      <c r="E1724" s="354" t="s">
        <v>3494</v>
      </c>
      <c r="F1724" s="354" t="s">
        <v>3498</v>
      </c>
      <c r="G1724" s="355" t="s">
        <v>3499</v>
      </c>
      <c r="H1724" s="355" t="s">
        <v>3495</v>
      </c>
      <c r="I1724" s="355" t="s">
        <v>3495</v>
      </c>
      <c r="J1724" s="355" t="s">
        <v>3495</v>
      </c>
      <c r="K1724" s="355" t="s">
        <v>3495</v>
      </c>
      <c r="L1724" s="355" t="s">
        <v>3495</v>
      </c>
      <c r="M1724" s="355" t="s">
        <v>3495</v>
      </c>
      <c r="N1724" s="355" t="s">
        <v>3495</v>
      </c>
      <c r="O1724" s="355" t="s">
        <v>3495</v>
      </c>
      <c r="P1724" s="355" t="s">
        <v>3495</v>
      </c>
      <c r="Q1724" s="355" t="s">
        <v>3496</v>
      </c>
      <c r="R1724" s="355" t="s">
        <v>3496</v>
      </c>
      <c r="S1724" s="355" t="s">
        <v>3496</v>
      </c>
      <c r="T1724" s="266">
        <v>0</v>
      </c>
      <c r="U1724" s="266" t="s">
        <v>3497</v>
      </c>
    </row>
    <row r="1725" spans="1:21" x14ac:dyDescent="0.25">
      <c r="A1725" s="49">
        <v>62737004</v>
      </c>
      <c r="B1725" s="49" t="s">
        <v>1701</v>
      </c>
      <c r="C1725" s="49">
        <v>0</v>
      </c>
      <c r="D1725" s="49">
        <v>0</v>
      </c>
      <c r="E1725" s="354" t="s">
        <v>3494</v>
      </c>
      <c r="F1725" s="354" t="s">
        <v>3498</v>
      </c>
      <c r="G1725" s="355" t="s">
        <v>3499</v>
      </c>
      <c r="H1725" s="355" t="s">
        <v>3495</v>
      </c>
      <c r="I1725" s="355" t="s">
        <v>3495</v>
      </c>
      <c r="J1725" s="355" t="s">
        <v>3495</v>
      </c>
      <c r="K1725" s="355" t="s">
        <v>3495</v>
      </c>
      <c r="L1725" s="355" t="s">
        <v>3495</v>
      </c>
      <c r="M1725" s="355" t="s">
        <v>3495</v>
      </c>
      <c r="N1725" s="355" t="s">
        <v>3495</v>
      </c>
      <c r="O1725" s="355" t="s">
        <v>3495</v>
      </c>
      <c r="P1725" s="355" t="s">
        <v>3495</v>
      </c>
      <c r="Q1725" s="355" t="s">
        <v>3496</v>
      </c>
      <c r="R1725" s="355" t="s">
        <v>3496</v>
      </c>
      <c r="S1725" s="355" t="s">
        <v>3496</v>
      </c>
      <c r="T1725" s="266">
        <v>0</v>
      </c>
      <c r="U1725" s="266" t="s">
        <v>3497</v>
      </c>
    </row>
    <row r="1726" spans="1:21" x14ac:dyDescent="0.25">
      <c r="A1726" s="49">
        <v>62737005</v>
      </c>
      <c r="B1726" s="49" t="s">
        <v>1701</v>
      </c>
      <c r="C1726" s="49">
        <v>0</v>
      </c>
      <c r="D1726" s="49">
        <v>0</v>
      </c>
      <c r="E1726" s="354" t="s">
        <v>3494</v>
      </c>
      <c r="F1726" s="354" t="s">
        <v>3498</v>
      </c>
      <c r="G1726" s="355" t="s">
        <v>3499</v>
      </c>
      <c r="H1726" s="355" t="s">
        <v>3495</v>
      </c>
      <c r="I1726" s="355" t="s">
        <v>3495</v>
      </c>
      <c r="J1726" s="355" t="s">
        <v>3495</v>
      </c>
      <c r="K1726" s="355" t="s">
        <v>3495</v>
      </c>
      <c r="L1726" s="355" t="s">
        <v>3495</v>
      </c>
      <c r="M1726" s="355" t="s">
        <v>3495</v>
      </c>
      <c r="N1726" s="355" t="s">
        <v>3495</v>
      </c>
      <c r="O1726" s="355" t="s">
        <v>3495</v>
      </c>
      <c r="P1726" s="355" t="s">
        <v>3495</v>
      </c>
      <c r="Q1726" s="355" t="s">
        <v>3496</v>
      </c>
      <c r="R1726" s="355" t="s">
        <v>3496</v>
      </c>
      <c r="S1726" s="355" t="s">
        <v>3496</v>
      </c>
      <c r="T1726" s="266">
        <v>0</v>
      </c>
      <c r="U1726" s="266" t="s">
        <v>3497</v>
      </c>
    </row>
    <row r="1727" spans="1:21" x14ac:dyDescent="0.25">
      <c r="A1727" s="49">
        <v>62737006</v>
      </c>
      <c r="B1727" s="49" t="s">
        <v>1701</v>
      </c>
      <c r="C1727" s="49">
        <v>0</v>
      </c>
      <c r="D1727" s="49">
        <v>0</v>
      </c>
      <c r="E1727" s="354" t="s">
        <v>3494</v>
      </c>
      <c r="F1727" s="354" t="s">
        <v>3498</v>
      </c>
      <c r="G1727" s="355" t="s">
        <v>3499</v>
      </c>
      <c r="H1727" s="355" t="s">
        <v>3495</v>
      </c>
      <c r="I1727" s="355" t="s">
        <v>3495</v>
      </c>
      <c r="J1727" s="355" t="s">
        <v>3495</v>
      </c>
      <c r="K1727" s="355" t="s">
        <v>3495</v>
      </c>
      <c r="L1727" s="355" t="s">
        <v>3495</v>
      </c>
      <c r="M1727" s="355" t="s">
        <v>3495</v>
      </c>
      <c r="N1727" s="355" t="s">
        <v>3495</v>
      </c>
      <c r="O1727" s="355" t="s">
        <v>3495</v>
      </c>
      <c r="P1727" s="355" t="s">
        <v>3495</v>
      </c>
      <c r="Q1727" s="355" t="s">
        <v>3496</v>
      </c>
      <c r="R1727" s="355" t="s">
        <v>3496</v>
      </c>
      <c r="S1727" s="355" t="s">
        <v>3496</v>
      </c>
      <c r="T1727" s="266">
        <v>0</v>
      </c>
      <c r="U1727" s="266" t="s">
        <v>3497</v>
      </c>
    </row>
    <row r="1728" spans="1:21" x14ac:dyDescent="0.25">
      <c r="A1728" s="49">
        <v>62772003</v>
      </c>
      <c r="B1728" s="49" t="s">
        <v>1702</v>
      </c>
      <c r="C1728" s="49">
        <v>0</v>
      </c>
      <c r="D1728" s="49">
        <v>0</v>
      </c>
      <c r="E1728" s="354" t="s">
        <v>3494</v>
      </c>
      <c r="F1728" s="354" t="s">
        <v>3498</v>
      </c>
      <c r="G1728" s="355" t="s">
        <v>3499</v>
      </c>
      <c r="H1728" s="355" t="s">
        <v>3495</v>
      </c>
      <c r="I1728" s="355" t="s">
        <v>3495</v>
      </c>
      <c r="J1728" s="355" t="s">
        <v>3495</v>
      </c>
      <c r="K1728" s="355" t="s">
        <v>3495</v>
      </c>
      <c r="L1728" s="355" t="s">
        <v>3495</v>
      </c>
      <c r="M1728" s="355" t="s">
        <v>3495</v>
      </c>
      <c r="N1728" s="355" t="s">
        <v>3495</v>
      </c>
      <c r="O1728" s="355" t="s">
        <v>3495</v>
      </c>
      <c r="P1728" s="355" t="s">
        <v>3495</v>
      </c>
      <c r="Q1728" s="355" t="s">
        <v>3496</v>
      </c>
      <c r="R1728" s="355" t="s">
        <v>3496</v>
      </c>
      <c r="S1728" s="355" t="s">
        <v>3496</v>
      </c>
      <c r="T1728" s="266">
        <v>0</v>
      </c>
      <c r="U1728" s="266" t="s">
        <v>3497</v>
      </c>
    </row>
    <row r="1729" spans="1:21" x14ac:dyDescent="0.25">
      <c r="A1729" s="49">
        <v>62782002</v>
      </c>
      <c r="B1729" s="49" t="s">
        <v>1703</v>
      </c>
      <c r="C1729" s="49">
        <v>0</v>
      </c>
      <c r="D1729" s="49">
        <v>0</v>
      </c>
      <c r="E1729" s="354" t="s">
        <v>3494</v>
      </c>
      <c r="F1729" s="354" t="s">
        <v>3498</v>
      </c>
      <c r="G1729" s="355" t="s">
        <v>3499</v>
      </c>
      <c r="H1729" s="355" t="s">
        <v>3495</v>
      </c>
      <c r="I1729" s="355" t="s">
        <v>3495</v>
      </c>
      <c r="J1729" s="355" t="s">
        <v>3495</v>
      </c>
      <c r="K1729" s="355" t="s">
        <v>3495</v>
      </c>
      <c r="L1729" s="355" t="s">
        <v>3495</v>
      </c>
      <c r="M1729" s="355" t="s">
        <v>3495</v>
      </c>
      <c r="N1729" s="355" t="s">
        <v>3495</v>
      </c>
      <c r="O1729" s="355" t="s">
        <v>3495</v>
      </c>
      <c r="P1729" s="355" t="s">
        <v>3495</v>
      </c>
      <c r="Q1729" s="355" t="s">
        <v>3496</v>
      </c>
      <c r="R1729" s="355" t="s">
        <v>3496</v>
      </c>
      <c r="S1729" s="355" t="s">
        <v>3496</v>
      </c>
      <c r="T1729" s="266">
        <v>0</v>
      </c>
      <c r="U1729" s="266" t="s">
        <v>3497</v>
      </c>
    </row>
    <row r="1730" spans="1:21" x14ac:dyDescent="0.25">
      <c r="A1730" s="49">
        <v>62786002</v>
      </c>
      <c r="B1730" s="49" t="s">
        <v>1704</v>
      </c>
      <c r="C1730" s="49">
        <v>0</v>
      </c>
      <c r="D1730" s="49">
        <v>0</v>
      </c>
      <c r="E1730" s="354" t="s">
        <v>3494</v>
      </c>
      <c r="F1730" s="354" t="s">
        <v>3498</v>
      </c>
      <c r="G1730" s="355" t="s">
        <v>3499</v>
      </c>
      <c r="H1730" s="355" t="s">
        <v>3495</v>
      </c>
      <c r="I1730" s="355" t="s">
        <v>3495</v>
      </c>
      <c r="J1730" s="355" t="s">
        <v>3495</v>
      </c>
      <c r="K1730" s="355" t="s">
        <v>3495</v>
      </c>
      <c r="L1730" s="355" t="s">
        <v>3495</v>
      </c>
      <c r="M1730" s="355" t="s">
        <v>3495</v>
      </c>
      <c r="N1730" s="355" t="s">
        <v>3495</v>
      </c>
      <c r="O1730" s="355" t="s">
        <v>3495</v>
      </c>
      <c r="P1730" s="355" t="s">
        <v>3495</v>
      </c>
      <c r="Q1730" s="355" t="s">
        <v>3496</v>
      </c>
      <c r="R1730" s="355" t="s">
        <v>3496</v>
      </c>
      <c r="S1730" s="355" t="s">
        <v>3496</v>
      </c>
      <c r="T1730" s="266">
        <v>0</v>
      </c>
      <c r="U1730" s="266" t="s">
        <v>3497</v>
      </c>
    </row>
    <row r="1731" spans="1:21" x14ac:dyDescent="0.25">
      <c r="A1731" s="49">
        <v>62808003</v>
      </c>
      <c r="B1731" s="49" t="s">
        <v>1705</v>
      </c>
      <c r="C1731" s="49">
        <v>0</v>
      </c>
      <c r="D1731" s="49">
        <v>0</v>
      </c>
      <c r="E1731" s="354" t="s">
        <v>3494</v>
      </c>
      <c r="F1731" s="354" t="s">
        <v>3498</v>
      </c>
      <c r="G1731" s="355" t="s">
        <v>3499</v>
      </c>
      <c r="H1731" s="355" t="s">
        <v>3495</v>
      </c>
      <c r="I1731" s="355" t="s">
        <v>3495</v>
      </c>
      <c r="J1731" s="355" t="s">
        <v>3495</v>
      </c>
      <c r="K1731" s="355" t="s">
        <v>3495</v>
      </c>
      <c r="L1731" s="355" t="s">
        <v>3495</v>
      </c>
      <c r="M1731" s="355" t="s">
        <v>3495</v>
      </c>
      <c r="N1731" s="355" t="s">
        <v>3495</v>
      </c>
      <c r="O1731" s="355" t="s">
        <v>3495</v>
      </c>
      <c r="P1731" s="355" t="s">
        <v>3495</v>
      </c>
      <c r="Q1731" s="355" t="s">
        <v>3496</v>
      </c>
      <c r="R1731" s="355" t="s">
        <v>3496</v>
      </c>
      <c r="S1731" s="355" t="s">
        <v>3496</v>
      </c>
      <c r="T1731" s="266">
        <v>0</v>
      </c>
      <c r="U1731" s="266" t="s">
        <v>3497</v>
      </c>
    </row>
    <row r="1732" spans="1:21" x14ac:dyDescent="0.25">
      <c r="A1732" s="49">
        <v>62811003</v>
      </c>
      <c r="B1732" s="49" t="s">
        <v>1706</v>
      </c>
      <c r="C1732" s="49">
        <v>0</v>
      </c>
      <c r="D1732" s="49">
        <v>0</v>
      </c>
      <c r="E1732" s="354" t="s">
        <v>3494</v>
      </c>
      <c r="F1732" s="354" t="s">
        <v>3498</v>
      </c>
      <c r="G1732" s="355" t="s">
        <v>3499</v>
      </c>
      <c r="H1732" s="355" t="s">
        <v>3495</v>
      </c>
      <c r="I1732" s="355" t="s">
        <v>3495</v>
      </c>
      <c r="J1732" s="355" t="s">
        <v>3495</v>
      </c>
      <c r="K1732" s="355" t="s">
        <v>3495</v>
      </c>
      <c r="L1732" s="355" t="s">
        <v>3495</v>
      </c>
      <c r="M1732" s="355" t="s">
        <v>3495</v>
      </c>
      <c r="N1732" s="355" t="s">
        <v>3495</v>
      </c>
      <c r="O1732" s="355" t="s">
        <v>3495</v>
      </c>
      <c r="P1732" s="355" t="s">
        <v>3495</v>
      </c>
      <c r="Q1732" s="355" t="s">
        <v>3496</v>
      </c>
      <c r="R1732" s="355" t="s">
        <v>3496</v>
      </c>
      <c r="S1732" s="355" t="s">
        <v>3496</v>
      </c>
      <c r="T1732" s="266">
        <v>0</v>
      </c>
      <c r="U1732" s="266" t="s">
        <v>3497</v>
      </c>
    </row>
    <row r="1733" spans="1:21" x14ac:dyDescent="0.25">
      <c r="A1733" s="49">
        <v>62811004</v>
      </c>
      <c r="B1733" s="49" t="s">
        <v>1706</v>
      </c>
      <c r="C1733" s="49">
        <v>0</v>
      </c>
      <c r="D1733" s="49">
        <v>0</v>
      </c>
      <c r="E1733" s="354" t="s">
        <v>3494</v>
      </c>
      <c r="F1733" s="354" t="s">
        <v>3498</v>
      </c>
      <c r="G1733" s="355" t="s">
        <v>3499</v>
      </c>
      <c r="H1733" s="355" t="s">
        <v>3495</v>
      </c>
      <c r="I1733" s="355" t="s">
        <v>3495</v>
      </c>
      <c r="J1733" s="355" t="s">
        <v>3495</v>
      </c>
      <c r="K1733" s="355" t="s">
        <v>3495</v>
      </c>
      <c r="L1733" s="355" t="s">
        <v>3495</v>
      </c>
      <c r="M1733" s="355" t="s">
        <v>3495</v>
      </c>
      <c r="N1733" s="355" t="s">
        <v>3495</v>
      </c>
      <c r="O1733" s="355" t="s">
        <v>3495</v>
      </c>
      <c r="P1733" s="355" t="s">
        <v>3495</v>
      </c>
      <c r="Q1733" s="355" t="s">
        <v>3496</v>
      </c>
      <c r="R1733" s="355" t="s">
        <v>3496</v>
      </c>
      <c r="S1733" s="355" t="s">
        <v>3496</v>
      </c>
      <c r="T1733" s="266">
        <v>0</v>
      </c>
      <c r="U1733" s="266" t="s">
        <v>3497</v>
      </c>
    </row>
    <row r="1734" spans="1:21" x14ac:dyDescent="0.25">
      <c r="A1734" s="49">
        <v>62814002</v>
      </c>
      <c r="B1734" s="49" t="s">
        <v>1707</v>
      </c>
      <c r="C1734" s="49">
        <v>0</v>
      </c>
      <c r="D1734" s="49">
        <v>0</v>
      </c>
      <c r="E1734" s="354" t="s">
        <v>3494</v>
      </c>
      <c r="F1734" s="354" t="s">
        <v>3498</v>
      </c>
      <c r="G1734" s="355" t="s">
        <v>3499</v>
      </c>
      <c r="H1734" s="355" t="s">
        <v>3495</v>
      </c>
      <c r="I1734" s="355" t="s">
        <v>3495</v>
      </c>
      <c r="J1734" s="355" t="s">
        <v>3495</v>
      </c>
      <c r="K1734" s="355" t="s">
        <v>3495</v>
      </c>
      <c r="L1734" s="355" t="s">
        <v>3495</v>
      </c>
      <c r="M1734" s="355" t="s">
        <v>3495</v>
      </c>
      <c r="N1734" s="355" t="s">
        <v>3495</v>
      </c>
      <c r="O1734" s="355" t="s">
        <v>3495</v>
      </c>
      <c r="P1734" s="355" t="s">
        <v>3495</v>
      </c>
      <c r="Q1734" s="355" t="s">
        <v>3496</v>
      </c>
      <c r="R1734" s="355" t="s">
        <v>3496</v>
      </c>
      <c r="S1734" s="355" t="s">
        <v>3496</v>
      </c>
      <c r="T1734" s="266">
        <v>0</v>
      </c>
      <c r="U1734" s="266" t="s">
        <v>3497</v>
      </c>
    </row>
    <row r="1735" spans="1:21" x14ac:dyDescent="0.25">
      <c r="A1735" s="49">
        <v>62817002</v>
      </c>
      <c r="B1735" s="49" t="s">
        <v>1708</v>
      </c>
      <c r="C1735" s="49">
        <v>0</v>
      </c>
      <c r="D1735" s="49">
        <v>0</v>
      </c>
      <c r="E1735" s="354" t="s">
        <v>3494</v>
      </c>
      <c r="F1735" s="354" t="s">
        <v>3498</v>
      </c>
      <c r="G1735" s="355" t="s">
        <v>3499</v>
      </c>
      <c r="H1735" s="355" t="s">
        <v>3495</v>
      </c>
      <c r="I1735" s="355" t="s">
        <v>3495</v>
      </c>
      <c r="J1735" s="355" t="s">
        <v>3495</v>
      </c>
      <c r="K1735" s="355" t="s">
        <v>3495</v>
      </c>
      <c r="L1735" s="355" t="s">
        <v>3495</v>
      </c>
      <c r="M1735" s="355" t="s">
        <v>3495</v>
      </c>
      <c r="N1735" s="355" t="s">
        <v>3495</v>
      </c>
      <c r="O1735" s="355" t="s">
        <v>3495</v>
      </c>
      <c r="P1735" s="355" t="s">
        <v>3495</v>
      </c>
      <c r="Q1735" s="355" t="s">
        <v>3496</v>
      </c>
      <c r="R1735" s="355" t="s">
        <v>3496</v>
      </c>
      <c r="S1735" s="355" t="s">
        <v>3496</v>
      </c>
      <c r="T1735" s="266">
        <v>0</v>
      </c>
      <c r="U1735" s="266" t="s">
        <v>3497</v>
      </c>
    </row>
    <row r="1736" spans="1:21" x14ac:dyDescent="0.25">
      <c r="A1736" s="49">
        <v>62820002</v>
      </c>
      <c r="B1736" s="49" t="s">
        <v>1709</v>
      </c>
      <c r="C1736" s="49">
        <v>0</v>
      </c>
      <c r="D1736" s="49">
        <v>0</v>
      </c>
      <c r="E1736" s="354" t="s">
        <v>3494</v>
      </c>
      <c r="F1736" s="354" t="s">
        <v>3498</v>
      </c>
      <c r="G1736" s="355" t="s">
        <v>3499</v>
      </c>
      <c r="H1736" s="355" t="s">
        <v>3495</v>
      </c>
      <c r="I1736" s="355" t="s">
        <v>3495</v>
      </c>
      <c r="J1736" s="355" t="s">
        <v>3495</v>
      </c>
      <c r="K1736" s="355" t="s">
        <v>3495</v>
      </c>
      <c r="L1736" s="355" t="s">
        <v>3495</v>
      </c>
      <c r="M1736" s="355" t="s">
        <v>3495</v>
      </c>
      <c r="N1736" s="355" t="s">
        <v>3495</v>
      </c>
      <c r="O1736" s="355" t="s">
        <v>3495</v>
      </c>
      <c r="P1736" s="355" t="s">
        <v>3495</v>
      </c>
      <c r="Q1736" s="355" t="s">
        <v>3496</v>
      </c>
      <c r="R1736" s="355" t="s">
        <v>3496</v>
      </c>
      <c r="S1736" s="355" t="s">
        <v>3496</v>
      </c>
      <c r="T1736" s="266">
        <v>0</v>
      </c>
      <c r="U1736" s="266" t="s">
        <v>3497</v>
      </c>
    </row>
    <row r="1737" spans="1:21" x14ac:dyDescent="0.25">
      <c r="A1737" s="49">
        <v>62834001</v>
      </c>
      <c r="B1737" s="49" t="s">
        <v>1710</v>
      </c>
      <c r="C1737" s="49">
        <v>0</v>
      </c>
      <c r="D1737" s="49">
        <v>0</v>
      </c>
      <c r="E1737" s="354" t="s">
        <v>3494</v>
      </c>
      <c r="F1737" s="354" t="s">
        <v>3498</v>
      </c>
      <c r="G1737" s="355" t="s">
        <v>3499</v>
      </c>
      <c r="H1737" s="355" t="s">
        <v>3495</v>
      </c>
      <c r="I1737" s="355" t="s">
        <v>3495</v>
      </c>
      <c r="J1737" s="355" t="s">
        <v>3495</v>
      </c>
      <c r="K1737" s="355" t="s">
        <v>3495</v>
      </c>
      <c r="L1737" s="355" t="s">
        <v>3495</v>
      </c>
      <c r="M1737" s="355" t="s">
        <v>3495</v>
      </c>
      <c r="N1737" s="355" t="s">
        <v>3495</v>
      </c>
      <c r="O1737" s="355" t="s">
        <v>3495</v>
      </c>
      <c r="P1737" s="355" t="s">
        <v>3495</v>
      </c>
      <c r="Q1737" s="355" t="s">
        <v>3496</v>
      </c>
      <c r="R1737" s="355" t="s">
        <v>3496</v>
      </c>
      <c r="S1737" s="355" t="s">
        <v>3496</v>
      </c>
      <c r="T1737" s="266">
        <v>0</v>
      </c>
      <c r="U1737" s="266" t="s">
        <v>3497</v>
      </c>
    </row>
    <row r="1738" spans="1:21" x14ac:dyDescent="0.25">
      <c r="A1738" s="49">
        <v>62835002</v>
      </c>
      <c r="B1738" s="49" t="s">
        <v>1711</v>
      </c>
      <c r="C1738" s="49">
        <v>0</v>
      </c>
      <c r="D1738" s="49">
        <v>0</v>
      </c>
      <c r="E1738" s="354" t="s">
        <v>3494</v>
      </c>
      <c r="F1738" s="354" t="s">
        <v>3498</v>
      </c>
      <c r="G1738" s="355" t="s">
        <v>3499</v>
      </c>
      <c r="H1738" s="355" t="s">
        <v>3495</v>
      </c>
      <c r="I1738" s="355" t="s">
        <v>3495</v>
      </c>
      <c r="J1738" s="355" t="s">
        <v>3495</v>
      </c>
      <c r="K1738" s="355" t="s">
        <v>3495</v>
      </c>
      <c r="L1738" s="355" t="s">
        <v>3495</v>
      </c>
      <c r="M1738" s="355" t="s">
        <v>3495</v>
      </c>
      <c r="N1738" s="355" t="s">
        <v>3495</v>
      </c>
      <c r="O1738" s="355" t="s">
        <v>3495</v>
      </c>
      <c r="P1738" s="355" t="s">
        <v>3495</v>
      </c>
      <c r="Q1738" s="355" t="s">
        <v>3496</v>
      </c>
      <c r="R1738" s="355" t="s">
        <v>3496</v>
      </c>
      <c r="S1738" s="355" t="s">
        <v>3496</v>
      </c>
      <c r="T1738" s="266">
        <v>0</v>
      </c>
      <c r="U1738" s="266" t="s">
        <v>3497</v>
      </c>
    </row>
    <row r="1739" spans="1:21" x14ac:dyDescent="0.25">
      <c r="A1739" s="49">
        <v>62840004</v>
      </c>
      <c r="B1739" s="49" t="s">
        <v>1712</v>
      </c>
      <c r="C1739" s="49">
        <v>0</v>
      </c>
      <c r="D1739" s="49">
        <v>0</v>
      </c>
      <c r="E1739" s="354" t="s">
        <v>3494</v>
      </c>
      <c r="F1739" s="354" t="s">
        <v>3498</v>
      </c>
      <c r="G1739" s="355" t="s">
        <v>3499</v>
      </c>
      <c r="H1739" s="355" t="s">
        <v>3495</v>
      </c>
      <c r="I1739" s="355" t="s">
        <v>3495</v>
      </c>
      <c r="J1739" s="355" t="s">
        <v>3495</v>
      </c>
      <c r="K1739" s="355" t="s">
        <v>3495</v>
      </c>
      <c r="L1739" s="355" t="s">
        <v>3495</v>
      </c>
      <c r="M1739" s="355" t="s">
        <v>3495</v>
      </c>
      <c r="N1739" s="355" t="s">
        <v>3495</v>
      </c>
      <c r="O1739" s="355" t="s">
        <v>3495</v>
      </c>
      <c r="P1739" s="355" t="s">
        <v>3495</v>
      </c>
      <c r="Q1739" s="355" t="s">
        <v>3496</v>
      </c>
      <c r="R1739" s="355" t="s">
        <v>3496</v>
      </c>
      <c r="S1739" s="355" t="s">
        <v>3496</v>
      </c>
      <c r="T1739" s="266">
        <v>0</v>
      </c>
      <c r="U1739" s="266" t="s">
        <v>3497</v>
      </c>
    </row>
    <row r="1740" spans="1:21" x14ac:dyDescent="0.25">
      <c r="A1740" s="49">
        <v>62863002</v>
      </c>
      <c r="B1740" s="49" t="s">
        <v>1713</v>
      </c>
      <c r="C1740" s="49">
        <v>0</v>
      </c>
      <c r="D1740" s="49">
        <v>0</v>
      </c>
      <c r="E1740" s="354" t="s">
        <v>3494</v>
      </c>
      <c r="F1740" s="354" t="s">
        <v>3498</v>
      </c>
      <c r="G1740" s="355" t="s">
        <v>3499</v>
      </c>
      <c r="H1740" s="355" t="s">
        <v>3495</v>
      </c>
      <c r="I1740" s="355" t="s">
        <v>3495</v>
      </c>
      <c r="J1740" s="355" t="s">
        <v>3495</v>
      </c>
      <c r="K1740" s="355" t="s">
        <v>3495</v>
      </c>
      <c r="L1740" s="355" t="s">
        <v>3495</v>
      </c>
      <c r="M1740" s="355" t="s">
        <v>3495</v>
      </c>
      <c r="N1740" s="355" t="s">
        <v>3495</v>
      </c>
      <c r="O1740" s="355" t="s">
        <v>3495</v>
      </c>
      <c r="P1740" s="355" t="s">
        <v>3495</v>
      </c>
      <c r="Q1740" s="355" t="s">
        <v>3496</v>
      </c>
      <c r="R1740" s="355" t="s">
        <v>3496</v>
      </c>
      <c r="S1740" s="355" t="s">
        <v>3496</v>
      </c>
      <c r="T1740" s="266">
        <v>0</v>
      </c>
      <c r="U1740" s="266" t="s">
        <v>3497</v>
      </c>
    </row>
    <row r="1741" spans="1:21" x14ac:dyDescent="0.25">
      <c r="A1741" s="49">
        <v>62871004</v>
      </c>
      <c r="B1741" s="49" t="s">
        <v>1714</v>
      </c>
      <c r="C1741" s="49">
        <v>0</v>
      </c>
      <c r="D1741" s="49">
        <v>0</v>
      </c>
      <c r="E1741" s="354" t="s">
        <v>3494</v>
      </c>
      <c r="F1741" s="354" t="s">
        <v>3498</v>
      </c>
      <c r="G1741" s="355" t="s">
        <v>3499</v>
      </c>
      <c r="H1741" s="355" t="s">
        <v>3495</v>
      </c>
      <c r="I1741" s="355" t="s">
        <v>3495</v>
      </c>
      <c r="J1741" s="355" t="s">
        <v>3495</v>
      </c>
      <c r="K1741" s="355" t="s">
        <v>3495</v>
      </c>
      <c r="L1741" s="355" t="s">
        <v>3495</v>
      </c>
      <c r="M1741" s="355" t="s">
        <v>3495</v>
      </c>
      <c r="N1741" s="355" t="s">
        <v>3495</v>
      </c>
      <c r="O1741" s="355" t="s">
        <v>3495</v>
      </c>
      <c r="P1741" s="355" t="s">
        <v>3495</v>
      </c>
      <c r="Q1741" s="355" t="s">
        <v>3496</v>
      </c>
      <c r="R1741" s="355" t="s">
        <v>3496</v>
      </c>
      <c r="S1741" s="355" t="s">
        <v>3496</v>
      </c>
      <c r="T1741" s="266">
        <v>0</v>
      </c>
      <c r="U1741" s="266" t="s">
        <v>3497</v>
      </c>
    </row>
    <row r="1742" spans="1:21" x14ac:dyDescent="0.25">
      <c r="A1742" s="49">
        <v>62878002</v>
      </c>
      <c r="B1742" s="49" t="s">
        <v>1715</v>
      </c>
      <c r="C1742" s="49">
        <v>0</v>
      </c>
      <c r="D1742" s="49">
        <v>0</v>
      </c>
      <c r="E1742" s="354" t="s">
        <v>3494</v>
      </c>
      <c r="F1742" s="354" t="s">
        <v>3498</v>
      </c>
      <c r="G1742" s="355" t="s">
        <v>3499</v>
      </c>
      <c r="H1742" s="355" t="s">
        <v>3495</v>
      </c>
      <c r="I1742" s="355" t="s">
        <v>3495</v>
      </c>
      <c r="J1742" s="355" t="s">
        <v>3495</v>
      </c>
      <c r="K1742" s="355" t="s">
        <v>3495</v>
      </c>
      <c r="L1742" s="355" t="s">
        <v>3495</v>
      </c>
      <c r="M1742" s="355" t="s">
        <v>3495</v>
      </c>
      <c r="N1742" s="355" t="s">
        <v>3495</v>
      </c>
      <c r="O1742" s="355" t="s">
        <v>3495</v>
      </c>
      <c r="P1742" s="355" t="s">
        <v>3495</v>
      </c>
      <c r="Q1742" s="355" t="s">
        <v>3496</v>
      </c>
      <c r="R1742" s="355" t="s">
        <v>3496</v>
      </c>
      <c r="S1742" s="355" t="s">
        <v>3496</v>
      </c>
      <c r="T1742" s="266">
        <v>0</v>
      </c>
      <c r="U1742" s="266" t="s">
        <v>3497</v>
      </c>
    </row>
    <row r="1743" spans="1:21" x14ac:dyDescent="0.25">
      <c r="A1743" s="49">
        <v>62882001</v>
      </c>
      <c r="B1743" s="49" t="s">
        <v>1716</v>
      </c>
      <c r="C1743" s="49">
        <v>0</v>
      </c>
      <c r="D1743" s="49">
        <v>0</v>
      </c>
      <c r="E1743" s="354" t="s">
        <v>3494</v>
      </c>
      <c r="F1743" s="354" t="s">
        <v>3498</v>
      </c>
      <c r="G1743" s="355" t="s">
        <v>3499</v>
      </c>
      <c r="H1743" s="355" t="s">
        <v>3495</v>
      </c>
      <c r="I1743" s="355" t="s">
        <v>3495</v>
      </c>
      <c r="J1743" s="355" t="s">
        <v>3495</v>
      </c>
      <c r="K1743" s="355" t="s">
        <v>3495</v>
      </c>
      <c r="L1743" s="355" t="s">
        <v>3495</v>
      </c>
      <c r="M1743" s="355" t="s">
        <v>3495</v>
      </c>
      <c r="N1743" s="355" t="s">
        <v>3495</v>
      </c>
      <c r="O1743" s="355" t="s">
        <v>3495</v>
      </c>
      <c r="P1743" s="355" t="s">
        <v>3495</v>
      </c>
      <c r="Q1743" s="355" t="s">
        <v>3496</v>
      </c>
      <c r="R1743" s="355" t="s">
        <v>3496</v>
      </c>
      <c r="S1743" s="355" t="s">
        <v>3496</v>
      </c>
      <c r="T1743" s="266">
        <v>0</v>
      </c>
      <c r="U1743" s="266" t="s">
        <v>3497</v>
      </c>
    </row>
    <row r="1744" spans="1:21" x14ac:dyDescent="0.25">
      <c r="A1744" s="49">
        <v>62884003</v>
      </c>
      <c r="B1744" s="49" t="s">
        <v>1717</v>
      </c>
      <c r="C1744" s="49">
        <v>0</v>
      </c>
      <c r="D1744" s="49">
        <v>0</v>
      </c>
      <c r="E1744" s="354" t="s">
        <v>3494</v>
      </c>
      <c r="F1744" s="354" t="s">
        <v>3498</v>
      </c>
      <c r="G1744" s="355" t="s">
        <v>3499</v>
      </c>
      <c r="H1744" s="355" t="s">
        <v>3495</v>
      </c>
      <c r="I1744" s="355" t="s">
        <v>3495</v>
      </c>
      <c r="J1744" s="355" t="s">
        <v>3495</v>
      </c>
      <c r="K1744" s="355" t="s">
        <v>3495</v>
      </c>
      <c r="L1744" s="355" t="s">
        <v>3495</v>
      </c>
      <c r="M1744" s="355" t="s">
        <v>3495</v>
      </c>
      <c r="N1744" s="355" t="s">
        <v>3495</v>
      </c>
      <c r="O1744" s="355" t="s">
        <v>3495</v>
      </c>
      <c r="P1744" s="355" t="s">
        <v>3495</v>
      </c>
      <c r="Q1744" s="355" t="s">
        <v>3496</v>
      </c>
      <c r="R1744" s="355" t="s">
        <v>3496</v>
      </c>
      <c r="S1744" s="355" t="s">
        <v>3496</v>
      </c>
      <c r="T1744" s="266">
        <v>0</v>
      </c>
      <c r="U1744" s="266" t="s">
        <v>3497</v>
      </c>
    </row>
    <row r="1745" spans="1:21" x14ac:dyDescent="0.25">
      <c r="A1745" s="49">
        <v>62884004</v>
      </c>
      <c r="B1745" s="49" t="s">
        <v>1717</v>
      </c>
      <c r="C1745" s="49">
        <v>0</v>
      </c>
      <c r="D1745" s="49">
        <v>0</v>
      </c>
      <c r="E1745" s="354" t="s">
        <v>3494</v>
      </c>
      <c r="F1745" s="354" t="s">
        <v>3498</v>
      </c>
      <c r="G1745" s="355" t="s">
        <v>3499</v>
      </c>
      <c r="H1745" s="355" t="s">
        <v>3495</v>
      </c>
      <c r="I1745" s="355" t="s">
        <v>3495</v>
      </c>
      <c r="J1745" s="355" t="s">
        <v>3495</v>
      </c>
      <c r="K1745" s="355" t="s">
        <v>3495</v>
      </c>
      <c r="L1745" s="355" t="s">
        <v>3495</v>
      </c>
      <c r="M1745" s="355" t="s">
        <v>3495</v>
      </c>
      <c r="N1745" s="355" t="s">
        <v>3495</v>
      </c>
      <c r="O1745" s="355" t="s">
        <v>3495</v>
      </c>
      <c r="P1745" s="355" t="s">
        <v>3495</v>
      </c>
      <c r="Q1745" s="355" t="s">
        <v>3496</v>
      </c>
      <c r="R1745" s="355" t="s">
        <v>3496</v>
      </c>
      <c r="S1745" s="355" t="s">
        <v>3496</v>
      </c>
      <c r="T1745" s="266">
        <v>0</v>
      </c>
      <c r="U1745" s="266" t="s">
        <v>3497</v>
      </c>
    </row>
    <row r="1746" spans="1:21" x14ac:dyDescent="0.25">
      <c r="A1746" s="49">
        <v>62911002</v>
      </c>
      <c r="B1746" s="49" t="s">
        <v>1718</v>
      </c>
      <c r="C1746" s="49">
        <v>0</v>
      </c>
      <c r="D1746" s="49">
        <v>0</v>
      </c>
      <c r="E1746" s="354" t="s">
        <v>3494</v>
      </c>
      <c r="F1746" s="354" t="s">
        <v>3498</v>
      </c>
      <c r="G1746" s="355" t="s">
        <v>3499</v>
      </c>
      <c r="H1746" s="355" t="s">
        <v>3495</v>
      </c>
      <c r="I1746" s="355" t="s">
        <v>3495</v>
      </c>
      <c r="J1746" s="355" t="s">
        <v>3495</v>
      </c>
      <c r="K1746" s="355" t="s">
        <v>3495</v>
      </c>
      <c r="L1746" s="355" t="s">
        <v>3495</v>
      </c>
      <c r="M1746" s="355" t="s">
        <v>3495</v>
      </c>
      <c r="N1746" s="355" t="s">
        <v>3495</v>
      </c>
      <c r="O1746" s="355" t="s">
        <v>3495</v>
      </c>
      <c r="P1746" s="355" t="s">
        <v>3495</v>
      </c>
      <c r="Q1746" s="355" t="s">
        <v>3496</v>
      </c>
      <c r="R1746" s="355" t="s">
        <v>3496</v>
      </c>
      <c r="S1746" s="355" t="s">
        <v>3496</v>
      </c>
      <c r="T1746" s="266">
        <v>0</v>
      </c>
      <c r="U1746" s="266" t="s">
        <v>3497</v>
      </c>
    </row>
    <row r="1747" spans="1:21" x14ac:dyDescent="0.25">
      <c r="A1747" s="49">
        <v>62911003</v>
      </c>
      <c r="B1747" s="49" t="s">
        <v>1719</v>
      </c>
      <c r="C1747" s="49">
        <v>0</v>
      </c>
      <c r="D1747" s="49">
        <v>0</v>
      </c>
      <c r="E1747" s="354" t="s">
        <v>3494</v>
      </c>
      <c r="F1747" s="354" t="s">
        <v>3498</v>
      </c>
      <c r="G1747" s="355" t="s">
        <v>3499</v>
      </c>
      <c r="H1747" s="355" t="s">
        <v>3495</v>
      </c>
      <c r="I1747" s="355" t="s">
        <v>3495</v>
      </c>
      <c r="J1747" s="355" t="s">
        <v>3495</v>
      </c>
      <c r="K1747" s="355" t="s">
        <v>3495</v>
      </c>
      <c r="L1747" s="355" t="s">
        <v>3495</v>
      </c>
      <c r="M1747" s="355" t="s">
        <v>3495</v>
      </c>
      <c r="N1747" s="355" t="s">
        <v>3495</v>
      </c>
      <c r="O1747" s="355" t="s">
        <v>3495</v>
      </c>
      <c r="P1747" s="355" t="s">
        <v>3495</v>
      </c>
      <c r="Q1747" s="355" t="s">
        <v>3496</v>
      </c>
      <c r="R1747" s="355" t="s">
        <v>3496</v>
      </c>
      <c r="S1747" s="355" t="s">
        <v>3496</v>
      </c>
      <c r="T1747" s="266">
        <v>0</v>
      </c>
      <c r="U1747" s="266" t="s">
        <v>3497</v>
      </c>
    </row>
    <row r="1748" spans="1:21" x14ac:dyDescent="0.25">
      <c r="A1748" s="49">
        <v>62946004</v>
      </c>
      <c r="B1748" s="49" t="s">
        <v>1720</v>
      </c>
      <c r="C1748" s="49">
        <v>0</v>
      </c>
      <c r="D1748" s="49">
        <v>0</v>
      </c>
      <c r="E1748" s="354" t="s">
        <v>3494</v>
      </c>
      <c r="F1748" s="354" t="s">
        <v>3498</v>
      </c>
      <c r="G1748" s="355" t="s">
        <v>3499</v>
      </c>
      <c r="H1748" s="355" t="s">
        <v>3495</v>
      </c>
      <c r="I1748" s="355" t="s">
        <v>3495</v>
      </c>
      <c r="J1748" s="355" t="s">
        <v>3495</v>
      </c>
      <c r="K1748" s="355" t="s">
        <v>3495</v>
      </c>
      <c r="L1748" s="355" t="s">
        <v>3495</v>
      </c>
      <c r="M1748" s="355" t="s">
        <v>3495</v>
      </c>
      <c r="N1748" s="355" t="s">
        <v>3495</v>
      </c>
      <c r="O1748" s="355" t="s">
        <v>3495</v>
      </c>
      <c r="P1748" s="355" t="s">
        <v>3495</v>
      </c>
      <c r="Q1748" s="355" t="s">
        <v>3496</v>
      </c>
      <c r="R1748" s="355" t="s">
        <v>3496</v>
      </c>
      <c r="S1748" s="355" t="s">
        <v>3496</v>
      </c>
      <c r="T1748" s="266">
        <v>0</v>
      </c>
      <c r="U1748" s="266" t="s">
        <v>3497</v>
      </c>
    </row>
    <row r="1749" spans="1:21" x14ac:dyDescent="0.25">
      <c r="A1749" s="49">
        <v>62962001</v>
      </c>
      <c r="B1749" s="49" t="s">
        <v>1721</v>
      </c>
      <c r="C1749" s="49">
        <v>0</v>
      </c>
      <c r="D1749" s="49">
        <v>0</v>
      </c>
      <c r="E1749" s="354" t="s">
        <v>3494</v>
      </c>
      <c r="F1749" s="354" t="s">
        <v>3498</v>
      </c>
      <c r="G1749" s="355" t="s">
        <v>3499</v>
      </c>
      <c r="H1749" s="355" t="s">
        <v>3495</v>
      </c>
      <c r="I1749" s="355" t="s">
        <v>3495</v>
      </c>
      <c r="J1749" s="355" t="s">
        <v>3495</v>
      </c>
      <c r="K1749" s="355" t="s">
        <v>3495</v>
      </c>
      <c r="L1749" s="355" t="s">
        <v>3495</v>
      </c>
      <c r="M1749" s="355" t="s">
        <v>3495</v>
      </c>
      <c r="N1749" s="355" t="s">
        <v>3495</v>
      </c>
      <c r="O1749" s="355" t="s">
        <v>3495</v>
      </c>
      <c r="P1749" s="355" t="s">
        <v>3495</v>
      </c>
      <c r="Q1749" s="355" t="s">
        <v>3496</v>
      </c>
      <c r="R1749" s="355" t="s">
        <v>3496</v>
      </c>
      <c r="S1749" s="355" t="s">
        <v>3496</v>
      </c>
      <c r="T1749" s="266">
        <v>0</v>
      </c>
      <c r="U1749" s="266" t="s">
        <v>3497</v>
      </c>
    </row>
    <row r="1750" spans="1:21" x14ac:dyDescent="0.25">
      <c r="A1750" s="49">
        <v>62962008</v>
      </c>
      <c r="B1750" s="49" t="s">
        <v>1722</v>
      </c>
      <c r="C1750" s="49">
        <v>0</v>
      </c>
      <c r="D1750" s="49">
        <v>0</v>
      </c>
      <c r="E1750" s="354" t="s">
        <v>3494</v>
      </c>
      <c r="F1750" s="354" t="s">
        <v>3498</v>
      </c>
      <c r="G1750" s="355" t="s">
        <v>3499</v>
      </c>
      <c r="H1750" s="355" t="s">
        <v>3495</v>
      </c>
      <c r="I1750" s="355" t="s">
        <v>3495</v>
      </c>
      <c r="J1750" s="355" t="s">
        <v>3495</v>
      </c>
      <c r="K1750" s="355" t="s">
        <v>3495</v>
      </c>
      <c r="L1750" s="355" t="s">
        <v>3495</v>
      </c>
      <c r="M1750" s="355" t="s">
        <v>3495</v>
      </c>
      <c r="N1750" s="355" t="s">
        <v>3495</v>
      </c>
      <c r="O1750" s="355" t="s">
        <v>3495</v>
      </c>
      <c r="P1750" s="355" t="s">
        <v>3495</v>
      </c>
      <c r="Q1750" s="355" t="s">
        <v>3496</v>
      </c>
      <c r="R1750" s="355" t="s">
        <v>3496</v>
      </c>
      <c r="S1750" s="355" t="s">
        <v>3496</v>
      </c>
      <c r="T1750" s="266">
        <v>0</v>
      </c>
      <c r="U1750" s="266" t="s">
        <v>3497</v>
      </c>
    </row>
    <row r="1751" spans="1:21" x14ac:dyDescent="0.25">
      <c r="A1751" s="49">
        <v>62962009</v>
      </c>
      <c r="B1751" s="49" t="s">
        <v>1723</v>
      </c>
      <c r="C1751" s="49">
        <v>0</v>
      </c>
      <c r="D1751" s="49">
        <v>0</v>
      </c>
      <c r="E1751" s="354" t="s">
        <v>3494</v>
      </c>
      <c r="F1751" s="354" t="s">
        <v>3498</v>
      </c>
      <c r="G1751" s="355" t="s">
        <v>3499</v>
      </c>
      <c r="H1751" s="355" t="s">
        <v>3495</v>
      </c>
      <c r="I1751" s="355" t="s">
        <v>3495</v>
      </c>
      <c r="J1751" s="355" t="s">
        <v>3495</v>
      </c>
      <c r="K1751" s="355" t="s">
        <v>3495</v>
      </c>
      <c r="L1751" s="355" t="s">
        <v>3495</v>
      </c>
      <c r="M1751" s="355" t="s">
        <v>3495</v>
      </c>
      <c r="N1751" s="355" t="s">
        <v>3495</v>
      </c>
      <c r="O1751" s="355" t="s">
        <v>3495</v>
      </c>
      <c r="P1751" s="355" t="s">
        <v>3495</v>
      </c>
      <c r="Q1751" s="355" t="s">
        <v>3496</v>
      </c>
      <c r="R1751" s="355" t="s">
        <v>3496</v>
      </c>
      <c r="S1751" s="355" t="s">
        <v>3496</v>
      </c>
      <c r="T1751" s="266">
        <v>0</v>
      </c>
      <c r="U1751" s="266" t="s">
        <v>3497</v>
      </c>
    </row>
    <row r="1752" spans="1:21" x14ac:dyDescent="0.25">
      <c r="A1752" s="49">
        <v>62962010</v>
      </c>
      <c r="B1752" s="49" t="s">
        <v>1724</v>
      </c>
      <c r="C1752" s="49">
        <v>0</v>
      </c>
      <c r="D1752" s="49">
        <v>0</v>
      </c>
      <c r="E1752" s="354" t="s">
        <v>3494</v>
      </c>
      <c r="F1752" s="354" t="s">
        <v>3498</v>
      </c>
      <c r="G1752" s="355" t="s">
        <v>3499</v>
      </c>
      <c r="H1752" s="355" t="s">
        <v>3495</v>
      </c>
      <c r="I1752" s="355" t="s">
        <v>3495</v>
      </c>
      <c r="J1752" s="355" t="s">
        <v>3495</v>
      </c>
      <c r="K1752" s="355" t="s">
        <v>3495</v>
      </c>
      <c r="L1752" s="355" t="s">
        <v>3495</v>
      </c>
      <c r="M1752" s="355" t="s">
        <v>3495</v>
      </c>
      <c r="N1752" s="355" t="s">
        <v>3495</v>
      </c>
      <c r="O1752" s="355" t="s">
        <v>3495</v>
      </c>
      <c r="P1752" s="355" t="s">
        <v>3495</v>
      </c>
      <c r="Q1752" s="355" t="s">
        <v>3496</v>
      </c>
      <c r="R1752" s="355" t="s">
        <v>3496</v>
      </c>
      <c r="S1752" s="355" t="s">
        <v>3496</v>
      </c>
      <c r="T1752" s="266">
        <v>0</v>
      </c>
      <c r="U1752" s="266" t="s">
        <v>3497</v>
      </c>
    </row>
    <row r="1753" spans="1:21" x14ac:dyDescent="0.25">
      <c r="A1753" s="49">
        <v>62962012</v>
      </c>
      <c r="B1753" s="49" t="s">
        <v>1725</v>
      </c>
      <c r="C1753" s="49">
        <v>0</v>
      </c>
      <c r="D1753" s="49">
        <v>0</v>
      </c>
      <c r="E1753" s="354" t="s">
        <v>3494</v>
      </c>
      <c r="F1753" s="354" t="s">
        <v>3498</v>
      </c>
      <c r="G1753" s="355" t="s">
        <v>3499</v>
      </c>
      <c r="H1753" s="355" t="s">
        <v>3495</v>
      </c>
      <c r="I1753" s="355" t="s">
        <v>3495</v>
      </c>
      <c r="J1753" s="355" t="s">
        <v>3495</v>
      </c>
      <c r="K1753" s="355" t="s">
        <v>3495</v>
      </c>
      <c r="L1753" s="355" t="s">
        <v>3495</v>
      </c>
      <c r="M1753" s="355" t="s">
        <v>3495</v>
      </c>
      <c r="N1753" s="355" t="s">
        <v>3495</v>
      </c>
      <c r="O1753" s="355" t="s">
        <v>3495</v>
      </c>
      <c r="P1753" s="355" t="s">
        <v>3495</v>
      </c>
      <c r="Q1753" s="355" t="s">
        <v>3496</v>
      </c>
      <c r="R1753" s="355" t="s">
        <v>3496</v>
      </c>
      <c r="S1753" s="355" t="s">
        <v>3496</v>
      </c>
      <c r="T1753" s="266">
        <v>0</v>
      </c>
      <c r="U1753" s="266" t="s">
        <v>3497</v>
      </c>
    </row>
    <row r="1754" spans="1:21" x14ac:dyDescent="0.25">
      <c r="A1754" s="49">
        <v>62962028</v>
      </c>
      <c r="B1754" s="49" t="s">
        <v>1726</v>
      </c>
      <c r="C1754" s="49">
        <v>0</v>
      </c>
      <c r="D1754" s="49">
        <v>0</v>
      </c>
      <c r="E1754" s="354" t="s">
        <v>3494</v>
      </c>
      <c r="F1754" s="354" t="s">
        <v>3498</v>
      </c>
      <c r="G1754" s="355" t="s">
        <v>3499</v>
      </c>
      <c r="H1754" s="355" t="s">
        <v>3495</v>
      </c>
      <c r="I1754" s="355" t="s">
        <v>3495</v>
      </c>
      <c r="J1754" s="355" t="s">
        <v>3495</v>
      </c>
      <c r="K1754" s="355" t="s">
        <v>3495</v>
      </c>
      <c r="L1754" s="355" t="s">
        <v>3495</v>
      </c>
      <c r="M1754" s="355" t="s">
        <v>3495</v>
      </c>
      <c r="N1754" s="355" t="s">
        <v>3495</v>
      </c>
      <c r="O1754" s="355" t="s">
        <v>3495</v>
      </c>
      <c r="P1754" s="355" t="s">
        <v>3495</v>
      </c>
      <c r="Q1754" s="355" t="s">
        <v>3496</v>
      </c>
      <c r="R1754" s="355" t="s">
        <v>3496</v>
      </c>
      <c r="S1754" s="355" t="s">
        <v>3496</v>
      </c>
      <c r="T1754" s="266">
        <v>0</v>
      </c>
      <c r="U1754" s="266" t="s">
        <v>3497</v>
      </c>
    </row>
    <row r="1755" spans="1:21" x14ac:dyDescent="0.25">
      <c r="A1755" s="49">
        <v>62986003</v>
      </c>
      <c r="B1755" s="49" t="s">
        <v>1727</v>
      </c>
      <c r="C1755" s="49">
        <v>0</v>
      </c>
      <c r="D1755" s="49">
        <v>0</v>
      </c>
      <c r="E1755" s="354" t="s">
        <v>3494</v>
      </c>
      <c r="F1755" s="354" t="s">
        <v>3498</v>
      </c>
      <c r="G1755" s="355" t="s">
        <v>3499</v>
      </c>
      <c r="H1755" s="355" t="s">
        <v>3495</v>
      </c>
      <c r="I1755" s="355" t="s">
        <v>3495</v>
      </c>
      <c r="J1755" s="355" t="s">
        <v>3495</v>
      </c>
      <c r="K1755" s="355" t="s">
        <v>3495</v>
      </c>
      <c r="L1755" s="355" t="s">
        <v>3495</v>
      </c>
      <c r="M1755" s="355" t="s">
        <v>3495</v>
      </c>
      <c r="N1755" s="355" t="s">
        <v>3495</v>
      </c>
      <c r="O1755" s="355" t="s">
        <v>3495</v>
      </c>
      <c r="P1755" s="355" t="s">
        <v>3495</v>
      </c>
      <c r="Q1755" s="355" t="s">
        <v>3496</v>
      </c>
      <c r="R1755" s="355" t="s">
        <v>3496</v>
      </c>
      <c r="S1755" s="355" t="s">
        <v>3496</v>
      </c>
      <c r="T1755" s="266">
        <v>0</v>
      </c>
      <c r="U1755" s="266" t="s">
        <v>3497</v>
      </c>
    </row>
    <row r="1756" spans="1:21" x14ac:dyDescent="0.25">
      <c r="A1756" s="49">
        <v>62986004</v>
      </c>
      <c r="B1756" s="49" t="s">
        <v>1727</v>
      </c>
      <c r="C1756" s="49">
        <v>0</v>
      </c>
      <c r="D1756" s="49">
        <v>0</v>
      </c>
      <c r="E1756" s="354" t="s">
        <v>3494</v>
      </c>
      <c r="F1756" s="354" t="s">
        <v>3498</v>
      </c>
      <c r="G1756" s="355" t="s">
        <v>3499</v>
      </c>
      <c r="H1756" s="355" t="s">
        <v>3495</v>
      </c>
      <c r="I1756" s="355" t="s">
        <v>3495</v>
      </c>
      <c r="J1756" s="355" t="s">
        <v>3495</v>
      </c>
      <c r="K1756" s="355" t="s">
        <v>3495</v>
      </c>
      <c r="L1756" s="355" t="s">
        <v>3495</v>
      </c>
      <c r="M1756" s="355" t="s">
        <v>3495</v>
      </c>
      <c r="N1756" s="355" t="s">
        <v>3495</v>
      </c>
      <c r="O1756" s="355" t="s">
        <v>3495</v>
      </c>
      <c r="P1756" s="355" t="s">
        <v>3495</v>
      </c>
      <c r="Q1756" s="355" t="s">
        <v>3496</v>
      </c>
      <c r="R1756" s="355" t="s">
        <v>3496</v>
      </c>
      <c r="S1756" s="355" t="s">
        <v>3496</v>
      </c>
      <c r="T1756" s="266">
        <v>0</v>
      </c>
      <c r="U1756" s="266" t="s">
        <v>3497</v>
      </c>
    </row>
    <row r="1757" spans="1:21" x14ac:dyDescent="0.25">
      <c r="A1757" s="49">
        <v>63002001</v>
      </c>
      <c r="B1757" s="49" t="s">
        <v>1728</v>
      </c>
      <c r="C1757" s="49">
        <v>0</v>
      </c>
      <c r="D1757" s="49">
        <v>0</v>
      </c>
      <c r="E1757" s="354" t="s">
        <v>3494</v>
      </c>
      <c r="F1757" s="354" t="s">
        <v>3498</v>
      </c>
      <c r="G1757" s="355" t="s">
        <v>3499</v>
      </c>
      <c r="H1757" s="355" t="s">
        <v>3495</v>
      </c>
      <c r="I1757" s="355" t="s">
        <v>3495</v>
      </c>
      <c r="J1757" s="355" t="s">
        <v>3495</v>
      </c>
      <c r="K1757" s="355" t="s">
        <v>3495</v>
      </c>
      <c r="L1757" s="355" t="s">
        <v>3495</v>
      </c>
      <c r="M1757" s="355" t="s">
        <v>3495</v>
      </c>
      <c r="N1757" s="355" t="s">
        <v>3495</v>
      </c>
      <c r="O1757" s="355" t="s">
        <v>3495</v>
      </c>
      <c r="P1757" s="355" t="s">
        <v>3495</v>
      </c>
      <c r="Q1757" s="355" t="s">
        <v>3496</v>
      </c>
      <c r="R1757" s="355" t="s">
        <v>3496</v>
      </c>
      <c r="S1757" s="355" t="s">
        <v>3496</v>
      </c>
      <c r="T1757" s="266">
        <v>0</v>
      </c>
      <c r="U1757" s="266" t="s">
        <v>3497</v>
      </c>
    </row>
    <row r="1758" spans="1:21" x14ac:dyDescent="0.25">
      <c r="A1758" s="49">
        <v>63016001</v>
      </c>
      <c r="B1758" s="49" t="s">
        <v>1729</v>
      </c>
      <c r="C1758" s="49">
        <v>0</v>
      </c>
      <c r="D1758" s="49">
        <v>0</v>
      </c>
      <c r="E1758" s="354" t="s">
        <v>3494</v>
      </c>
      <c r="F1758" s="354" t="s">
        <v>3498</v>
      </c>
      <c r="G1758" s="355" t="s">
        <v>3499</v>
      </c>
      <c r="H1758" s="355" t="s">
        <v>3495</v>
      </c>
      <c r="I1758" s="355" t="s">
        <v>3495</v>
      </c>
      <c r="J1758" s="355" t="s">
        <v>3495</v>
      </c>
      <c r="K1758" s="355" t="s">
        <v>3495</v>
      </c>
      <c r="L1758" s="355" t="s">
        <v>3495</v>
      </c>
      <c r="M1758" s="355" t="s">
        <v>3495</v>
      </c>
      <c r="N1758" s="355" t="s">
        <v>3495</v>
      </c>
      <c r="O1758" s="355" t="s">
        <v>3495</v>
      </c>
      <c r="P1758" s="355" t="s">
        <v>3495</v>
      </c>
      <c r="Q1758" s="355" t="s">
        <v>3496</v>
      </c>
      <c r="R1758" s="355" t="s">
        <v>3496</v>
      </c>
      <c r="S1758" s="355" t="s">
        <v>3496</v>
      </c>
      <c r="T1758" s="266">
        <v>0</v>
      </c>
      <c r="U1758" s="266" t="s">
        <v>3497</v>
      </c>
    </row>
    <row r="1759" spans="1:21" x14ac:dyDescent="0.25">
      <c r="A1759" s="49">
        <v>63016002</v>
      </c>
      <c r="B1759" s="49" t="s">
        <v>1729</v>
      </c>
      <c r="C1759" s="49">
        <v>0</v>
      </c>
      <c r="D1759" s="49">
        <v>0</v>
      </c>
      <c r="E1759" s="354" t="s">
        <v>3494</v>
      </c>
      <c r="F1759" s="354" t="s">
        <v>3498</v>
      </c>
      <c r="G1759" s="355" t="s">
        <v>3499</v>
      </c>
      <c r="H1759" s="355" t="s">
        <v>3495</v>
      </c>
      <c r="I1759" s="355" t="s">
        <v>3495</v>
      </c>
      <c r="J1759" s="355" t="s">
        <v>3495</v>
      </c>
      <c r="K1759" s="355" t="s">
        <v>3495</v>
      </c>
      <c r="L1759" s="355" t="s">
        <v>3495</v>
      </c>
      <c r="M1759" s="355" t="s">
        <v>3495</v>
      </c>
      <c r="N1759" s="355" t="s">
        <v>3495</v>
      </c>
      <c r="O1759" s="355" t="s">
        <v>3495</v>
      </c>
      <c r="P1759" s="355" t="s">
        <v>3495</v>
      </c>
      <c r="Q1759" s="355" t="s">
        <v>3496</v>
      </c>
      <c r="R1759" s="355" t="s">
        <v>3496</v>
      </c>
      <c r="S1759" s="355" t="s">
        <v>3496</v>
      </c>
      <c r="T1759" s="266">
        <v>0</v>
      </c>
      <c r="U1759" s="266" t="s">
        <v>3497</v>
      </c>
    </row>
    <row r="1760" spans="1:21" x14ac:dyDescent="0.25">
      <c r="A1760" s="49">
        <v>63016003</v>
      </c>
      <c r="B1760" s="49" t="s">
        <v>1729</v>
      </c>
      <c r="C1760" s="49">
        <v>0</v>
      </c>
      <c r="D1760" s="49">
        <v>0</v>
      </c>
      <c r="E1760" s="354" t="s">
        <v>3494</v>
      </c>
      <c r="F1760" s="354" t="s">
        <v>3498</v>
      </c>
      <c r="G1760" s="355" t="s">
        <v>3499</v>
      </c>
      <c r="H1760" s="355" t="s">
        <v>3495</v>
      </c>
      <c r="I1760" s="355" t="s">
        <v>3495</v>
      </c>
      <c r="J1760" s="355" t="s">
        <v>3495</v>
      </c>
      <c r="K1760" s="355" t="s">
        <v>3495</v>
      </c>
      <c r="L1760" s="355" t="s">
        <v>3495</v>
      </c>
      <c r="M1760" s="355" t="s">
        <v>3495</v>
      </c>
      <c r="N1760" s="355" t="s">
        <v>3495</v>
      </c>
      <c r="O1760" s="355" t="s">
        <v>3495</v>
      </c>
      <c r="P1760" s="355" t="s">
        <v>3495</v>
      </c>
      <c r="Q1760" s="355" t="s">
        <v>3496</v>
      </c>
      <c r="R1760" s="355" t="s">
        <v>3496</v>
      </c>
      <c r="S1760" s="355" t="s">
        <v>3496</v>
      </c>
      <c r="T1760" s="266">
        <v>0</v>
      </c>
      <c r="U1760" s="266" t="s">
        <v>3497</v>
      </c>
    </row>
    <row r="1761" spans="1:21" x14ac:dyDescent="0.25">
      <c r="A1761" s="49">
        <v>63017002</v>
      </c>
      <c r="B1761" s="49" t="s">
        <v>1730</v>
      </c>
      <c r="C1761" s="49">
        <v>0</v>
      </c>
      <c r="D1761" s="49">
        <v>0</v>
      </c>
      <c r="E1761" s="354" t="s">
        <v>3494</v>
      </c>
      <c r="F1761" s="354" t="s">
        <v>3498</v>
      </c>
      <c r="G1761" s="355" t="s">
        <v>3499</v>
      </c>
      <c r="H1761" s="355" t="s">
        <v>3495</v>
      </c>
      <c r="I1761" s="355" t="s">
        <v>3495</v>
      </c>
      <c r="J1761" s="355" t="s">
        <v>3495</v>
      </c>
      <c r="K1761" s="355" t="s">
        <v>3495</v>
      </c>
      <c r="L1761" s="355" t="s">
        <v>3495</v>
      </c>
      <c r="M1761" s="355" t="s">
        <v>3495</v>
      </c>
      <c r="N1761" s="355" t="s">
        <v>3495</v>
      </c>
      <c r="O1761" s="355" t="s">
        <v>3495</v>
      </c>
      <c r="P1761" s="355" t="s">
        <v>3495</v>
      </c>
      <c r="Q1761" s="355" t="s">
        <v>3496</v>
      </c>
      <c r="R1761" s="355" t="s">
        <v>3496</v>
      </c>
      <c r="S1761" s="355" t="s">
        <v>3496</v>
      </c>
      <c r="T1761" s="266">
        <v>0</v>
      </c>
      <c r="U1761" s="266" t="s">
        <v>3497</v>
      </c>
    </row>
    <row r="1762" spans="1:21" x14ac:dyDescent="0.25">
      <c r="A1762" s="49">
        <v>63037001</v>
      </c>
      <c r="B1762" s="49" t="s">
        <v>1731</v>
      </c>
      <c r="C1762" s="49">
        <v>0</v>
      </c>
      <c r="D1762" s="49">
        <v>0</v>
      </c>
      <c r="E1762" s="354" t="s">
        <v>3494</v>
      </c>
      <c r="F1762" s="354" t="s">
        <v>3498</v>
      </c>
      <c r="G1762" s="355" t="s">
        <v>3499</v>
      </c>
      <c r="H1762" s="355" t="s">
        <v>3495</v>
      </c>
      <c r="I1762" s="355" t="s">
        <v>3495</v>
      </c>
      <c r="J1762" s="355" t="s">
        <v>3495</v>
      </c>
      <c r="K1762" s="355" t="s">
        <v>3495</v>
      </c>
      <c r="L1762" s="355" t="s">
        <v>3495</v>
      </c>
      <c r="M1762" s="355" t="s">
        <v>3495</v>
      </c>
      <c r="N1762" s="355" t="s">
        <v>3495</v>
      </c>
      <c r="O1762" s="355" t="s">
        <v>3495</v>
      </c>
      <c r="P1762" s="355" t="s">
        <v>3495</v>
      </c>
      <c r="Q1762" s="355" t="s">
        <v>3496</v>
      </c>
      <c r="R1762" s="355" t="s">
        <v>3496</v>
      </c>
      <c r="S1762" s="355" t="s">
        <v>3496</v>
      </c>
      <c r="T1762" s="266">
        <v>0</v>
      </c>
      <c r="U1762" s="266" t="s">
        <v>3497</v>
      </c>
    </row>
    <row r="1763" spans="1:21" x14ac:dyDescent="0.25">
      <c r="A1763" s="49">
        <v>63038001</v>
      </c>
      <c r="B1763" s="49" t="s">
        <v>1732</v>
      </c>
      <c r="C1763" s="49">
        <v>0</v>
      </c>
      <c r="D1763" s="49">
        <v>0</v>
      </c>
      <c r="E1763" s="354" t="s">
        <v>3494</v>
      </c>
      <c r="F1763" s="354" t="s">
        <v>3498</v>
      </c>
      <c r="G1763" s="355" t="s">
        <v>3499</v>
      </c>
      <c r="H1763" s="355" t="s">
        <v>3495</v>
      </c>
      <c r="I1763" s="355" t="s">
        <v>3495</v>
      </c>
      <c r="J1763" s="355" t="s">
        <v>3495</v>
      </c>
      <c r="K1763" s="355" t="s">
        <v>3495</v>
      </c>
      <c r="L1763" s="355" t="s">
        <v>3495</v>
      </c>
      <c r="M1763" s="355" t="s">
        <v>3495</v>
      </c>
      <c r="N1763" s="355" t="s">
        <v>3495</v>
      </c>
      <c r="O1763" s="355" t="s">
        <v>3495</v>
      </c>
      <c r="P1763" s="355" t="s">
        <v>3495</v>
      </c>
      <c r="Q1763" s="355" t="s">
        <v>3496</v>
      </c>
      <c r="R1763" s="355" t="s">
        <v>3496</v>
      </c>
      <c r="S1763" s="355" t="s">
        <v>3496</v>
      </c>
      <c r="T1763" s="266">
        <v>0</v>
      </c>
      <c r="U1763" s="266" t="s">
        <v>3497</v>
      </c>
    </row>
    <row r="1764" spans="1:21" x14ac:dyDescent="0.25">
      <c r="A1764" s="49">
        <v>63044001</v>
      </c>
      <c r="B1764" s="49" t="s">
        <v>1733</v>
      </c>
      <c r="C1764" s="49">
        <v>0</v>
      </c>
      <c r="D1764" s="49">
        <v>0</v>
      </c>
      <c r="E1764" s="354" t="s">
        <v>3494</v>
      </c>
      <c r="F1764" s="354" t="s">
        <v>3498</v>
      </c>
      <c r="G1764" s="355" t="s">
        <v>3499</v>
      </c>
      <c r="H1764" s="355" t="s">
        <v>3495</v>
      </c>
      <c r="I1764" s="355" t="s">
        <v>3495</v>
      </c>
      <c r="J1764" s="355" t="s">
        <v>3495</v>
      </c>
      <c r="K1764" s="355" t="s">
        <v>3495</v>
      </c>
      <c r="L1764" s="355" t="s">
        <v>3495</v>
      </c>
      <c r="M1764" s="355" t="s">
        <v>3495</v>
      </c>
      <c r="N1764" s="355" t="s">
        <v>3495</v>
      </c>
      <c r="O1764" s="355" t="s">
        <v>3495</v>
      </c>
      <c r="P1764" s="355" t="s">
        <v>3495</v>
      </c>
      <c r="Q1764" s="355" t="s">
        <v>3496</v>
      </c>
      <c r="R1764" s="355" t="s">
        <v>3496</v>
      </c>
      <c r="S1764" s="355" t="s">
        <v>3496</v>
      </c>
      <c r="T1764" s="266">
        <v>0</v>
      </c>
      <c r="U1764" s="266" t="s">
        <v>3497</v>
      </c>
    </row>
    <row r="1765" spans="1:21" x14ac:dyDescent="0.25">
      <c r="A1765" s="49">
        <v>63044003</v>
      </c>
      <c r="B1765" s="49" t="s">
        <v>1734</v>
      </c>
      <c r="C1765" s="49">
        <v>0</v>
      </c>
      <c r="D1765" s="49">
        <v>0</v>
      </c>
      <c r="E1765" s="354" t="s">
        <v>3494</v>
      </c>
      <c r="F1765" s="354" t="s">
        <v>3498</v>
      </c>
      <c r="G1765" s="355" t="s">
        <v>3499</v>
      </c>
      <c r="H1765" s="355" t="s">
        <v>3495</v>
      </c>
      <c r="I1765" s="355" t="s">
        <v>3495</v>
      </c>
      <c r="J1765" s="355" t="s">
        <v>3495</v>
      </c>
      <c r="K1765" s="355" t="s">
        <v>3495</v>
      </c>
      <c r="L1765" s="355" t="s">
        <v>3495</v>
      </c>
      <c r="M1765" s="355" t="s">
        <v>3495</v>
      </c>
      <c r="N1765" s="355" t="s">
        <v>3495</v>
      </c>
      <c r="O1765" s="355" t="s">
        <v>3495</v>
      </c>
      <c r="P1765" s="355" t="s">
        <v>3495</v>
      </c>
      <c r="Q1765" s="355" t="s">
        <v>3496</v>
      </c>
      <c r="R1765" s="355" t="s">
        <v>3496</v>
      </c>
      <c r="S1765" s="355" t="s">
        <v>3496</v>
      </c>
      <c r="T1765" s="266">
        <v>0</v>
      </c>
      <c r="U1765" s="266" t="s">
        <v>3497</v>
      </c>
    </row>
    <row r="1766" spans="1:21" x14ac:dyDescent="0.25">
      <c r="A1766" s="49">
        <v>63044004</v>
      </c>
      <c r="B1766" s="49" t="s">
        <v>1735</v>
      </c>
      <c r="C1766" s="49">
        <v>0</v>
      </c>
      <c r="D1766" s="49">
        <v>0</v>
      </c>
      <c r="E1766" s="354" t="s">
        <v>3494</v>
      </c>
      <c r="F1766" s="354" t="s">
        <v>3498</v>
      </c>
      <c r="G1766" s="355" t="s">
        <v>3499</v>
      </c>
      <c r="H1766" s="355" t="s">
        <v>3495</v>
      </c>
      <c r="I1766" s="355" t="s">
        <v>3495</v>
      </c>
      <c r="J1766" s="355" t="s">
        <v>3495</v>
      </c>
      <c r="K1766" s="355" t="s">
        <v>3495</v>
      </c>
      <c r="L1766" s="355" t="s">
        <v>3495</v>
      </c>
      <c r="M1766" s="355" t="s">
        <v>3495</v>
      </c>
      <c r="N1766" s="355" t="s">
        <v>3495</v>
      </c>
      <c r="O1766" s="355" t="s">
        <v>3495</v>
      </c>
      <c r="P1766" s="355" t="s">
        <v>3495</v>
      </c>
      <c r="Q1766" s="355" t="s">
        <v>3496</v>
      </c>
      <c r="R1766" s="355" t="s">
        <v>3496</v>
      </c>
      <c r="S1766" s="355" t="s">
        <v>3496</v>
      </c>
      <c r="T1766" s="266">
        <v>0</v>
      </c>
      <c r="U1766" s="266" t="s">
        <v>3497</v>
      </c>
    </row>
    <row r="1767" spans="1:21" x14ac:dyDescent="0.25">
      <c r="A1767" s="49">
        <v>63046001</v>
      </c>
      <c r="B1767" s="49" t="s">
        <v>1736</v>
      </c>
      <c r="C1767" s="49">
        <v>0</v>
      </c>
      <c r="D1767" s="49">
        <v>0</v>
      </c>
      <c r="E1767" s="354" t="s">
        <v>3494</v>
      </c>
      <c r="F1767" s="354" t="s">
        <v>3498</v>
      </c>
      <c r="G1767" s="355" t="s">
        <v>3499</v>
      </c>
      <c r="H1767" s="355" t="s">
        <v>3495</v>
      </c>
      <c r="I1767" s="355" t="s">
        <v>3495</v>
      </c>
      <c r="J1767" s="355" t="s">
        <v>3495</v>
      </c>
      <c r="K1767" s="355" t="s">
        <v>3495</v>
      </c>
      <c r="L1767" s="355" t="s">
        <v>3495</v>
      </c>
      <c r="M1767" s="355" t="s">
        <v>3495</v>
      </c>
      <c r="N1767" s="355" t="s">
        <v>3495</v>
      </c>
      <c r="O1767" s="355" t="s">
        <v>3495</v>
      </c>
      <c r="P1767" s="355" t="s">
        <v>3495</v>
      </c>
      <c r="Q1767" s="355" t="s">
        <v>3496</v>
      </c>
      <c r="R1767" s="355" t="s">
        <v>3496</v>
      </c>
      <c r="S1767" s="355" t="s">
        <v>3496</v>
      </c>
      <c r="T1767" s="266">
        <v>0</v>
      </c>
      <c r="U1767" s="266" t="s">
        <v>3497</v>
      </c>
    </row>
    <row r="1768" spans="1:21" x14ac:dyDescent="0.25">
      <c r="A1768" s="49">
        <v>63066001</v>
      </c>
      <c r="B1768" s="49" t="s">
        <v>1737</v>
      </c>
      <c r="C1768" s="49">
        <v>0</v>
      </c>
      <c r="D1768" s="49">
        <v>0</v>
      </c>
      <c r="E1768" s="354" t="s">
        <v>3494</v>
      </c>
      <c r="F1768" s="354" t="s">
        <v>3498</v>
      </c>
      <c r="G1768" s="355" t="s">
        <v>3499</v>
      </c>
      <c r="H1768" s="355" t="s">
        <v>3495</v>
      </c>
      <c r="I1768" s="355" t="s">
        <v>3495</v>
      </c>
      <c r="J1768" s="355" t="s">
        <v>3495</v>
      </c>
      <c r="K1768" s="355" t="s">
        <v>3495</v>
      </c>
      <c r="L1768" s="355" t="s">
        <v>3495</v>
      </c>
      <c r="M1768" s="355" t="s">
        <v>3495</v>
      </c>
      <c r="N1768" s="355" t="s">
        <v>3495</v>
      </c>
      <c r="O1768" s="355" t="s">
        <v>3495</v>
      </c>
      <c r="P1768" s="355" t="s">
        <v>3495</v>
      </c>
      <c r="Q1768" s="355" t="s">
        <v>3496</v>
      </c>
      <c r="R1768" s="355" t="s">
        <v>3496</v>
      </c>
      <c r="S1768" s="355" t="s">
        <v>3496</v>
      </c>
      <c r="T1768" s="266">
        <v>0</v>
      </c>
      <c r="U1768" s="266" t="s">
        <v>3497</v>
      </c>
    </row>
    <row r="1769" spans="1:21" x14ac:dyDescent="0.25">
      <c r="A1769" s="49">
        <v>63066002</v>
      </c>
      <c r="B1769" s="49" t="s">
        <v>1737</v>
      </c>
      <c r="C1769" s="49">
        <v>0</v>
      </c>
      <c r="D1769" s="49">
        <v>0</v>
      </c>
      <c r="E1769" s="354" t="s">
        <v>3494</v>
      </c>
      <c r="F1769" s="354" t="s">
        <v>3498</v>
      </c>
      <c r="G1769" s="355" t="s">
        <v>3499</v>
      </c>
      <c r="H1769" s="355" t="s">
        <v>3495</v>
      </c>
      <c r="I1769" s="355" t="s">
        <v>3495</v>
      </c>
      <c r="J1769" s="355" t="s">
        <v>3495</v>
      </c>
      <c r="K1769" s="355" t="s">
        <v>3495</v>
      </c>
      <c r="L1769" s="355" t="s">
        <v>3495</v>
      </c>
      <c r="M1769" s="355" t="s">
        <v>3495</v>
      </c>
      <c r="N1769" s="355" t="s">
        <v>3495</v>
      </c>
      <c r="O1769" s="355" t="s">
        <v>3495</v>
      </c>
      <c r="P1769" s="355" t="s">
        <v>3495</v>
      </c>
      <c r="Q1769" s="355" t="s">
        <v>3496</v>
      </c>
      <c r="R1769" s="355" t="s">
        <v>3496</v>
      </c>
      <c r="S1769" s="355" t="s">
        <v>3496</v>
      </c>
      <c r="T1769" s="266">
        <v>0</v>
      </c>
      <c r="U1769" s="266" t="s">
        <v>3497</v>
      </c>
    </row>
    <row r="1770" spans="1:21" x14ac:dyDescent="0.25">
      <c r="A1770" s="49">
        <v>63066003</v>
      </c>
      <c r="B1770" s="49" t="s">
        <v>1738</v>
      </c>
      <c r="C1770" s="49">
        <v>0</v>
      </c>
      <c r="D1770" s="49">
        <v>0</v>
      </c>
      <c r="E1770" s="354" t="s">
        <v>3494</v>
      </c>
      <c r="F1770" s="354" t="s">
        <v>3498</v>
      </c>
      <c r="G1770" s="355" t="s">
        <v>3499</v>
      </c>
      <c r="H1770" s="355" t="s">
        <v>3495</v>
      </c>
      <c r="I1770" s="355" t="s">
        <v>3495</v>
      </c>
      <c r="J1770" s="355" t="s">
        <v>3495</v>
      </c>
      <c r="K1770" s="355" t="s">
        <v>3495</v>
      </c>
      <c r="L1770" s="355" t="s">
        <v>3495</v>
      </c>
      <c r="M1770" s="355" t="s">
        <v>3495</v>
      </c>
      <c r="N1770" s="355" t="s">
        <v>3495</v>
      </c>
      <c r="O1770" s="355" t="s">
        <v>3495</v>
      </c>
      <c r="P1770" s="355" t="s">
        <v>3495</v>
      </c>
      <c r="Q1770" s="355" t="s">
        <v>3496</v>
      </c>
      <c r="R1770" s="355" t="s">
        <v>3496</v>
      </c>
      <c r="S1770" s="355" t="s">
        <v>3496</v>
      </c>
      <c r="T1770" s="266">
        <v>0</v>
      </c>
      <c r="U1770" s="266" t="s">
        <v>3497</v>
      </c>
    </row>
    <row r="1771" spans="1:21" x14ac:dyDescent="0.25">
      <c r="A1771" s="49">
        <v>63096002</v>
      </c>
      <c r="B1771" s="49" t="s">
        <v>1739</v>
      </c>
      <c r="C1771" s="49">
        <v>0</v>
      </c>
      <c r="D1771" s="49">
        <v>0</v>
      </c>
      <c r="E1771" s="354" t="s">
        <v>3494</v>
      </c>
      <c r="F1771" s="354" t="s">
        <v>3498</v>
      </c>
      <c r="G1771" s="355" t="s">
        <v>3499</v>
      </c>
      <c r="H1771" s="355" t="s">
        <v>3495</v>
      </c>
      <c r="I1771" s="355" t="s">
        <v>3495</v>
      </c>
      <c r="J1771" s="355" t="s">
        <v>3495</v>
      </c>
      <c r="K1771" s="355" t="s">
        <v>3495</v>
      </c>
      <c r="L1771" s="355" t="s">
        <v>3495</v>
      </c>
      <c r="M1771" s="355" t="s">
        <v>3495</v>
      </c>
      <c r="N1771" s="355" t="s">
        <v>3495</v>
      </c>
      <c r="O1771" s="355" t="s">
        <v>3495</v>
      </c>
      <c r="P1771" s="355" t="s">
        <v>3495</v>
      </c>
      <c r="Q1771" s="355" t="s">
        <v>3496</v>
      </c>
      <c r="R1771" s="355" t="s">
        <v>3496</v>
      </c>
      <c r="S1771" s="355" t="s">
        <v>3496</v>
      </c>
      <c r="T1771" s="266">
        <v>0</v>
      </c>
      <c r="U1771" s="266" t="s">
        <v>3497</v>
      </c>
    </row>
    <row r="1772" spans="1:21" x14ac:dyDescent="0.25">
      <c r="A1772" s="49">
        <v>63105001</v>
      </c>
      <c r="B1772" s="49" t="s">
        <v>1740</v>
      </c>
      <c r="C1772" s="49">
        <v>0</v>
      </c>
      <c r="D1772" s="49">
        <v>0</v>
      </c>
      <c r="E1772" s="354" t="s">
        <v>3494</v>
      </c>
      <c r="F1772" s="354" t="s">
        <v>3498</v>
      </c>
      <c r="G1772" s="355" t="s">
        <v>3499</v>
      </c>
      <c r="H1772" s="355" t="s">
        <v>3495</v>
      </c>
      <c r="I1772" s="355" t="s">
        <v>3495</v>
      </c>
      <c r="J1772" s="355" t="s">
        <v>3495</v>
      </c>
      <c r="K1772" s="355" t="s">
        <v>3495</v>
      </c>
      <c r="L1772" s="355" t="s">
        <v>3495</v>
      </c>
      <c r="M1772" s="355" t="s">
        <v>3495</v>
      </c>
      <c r="N1772" s="355" t="s">
        <v>3495</v>
      </c>
      <c r="O1772" s="355" t="s">
        <v>3495</v>
      </c>
      <c r="P1772" s="355" t="s">
        <v>3495</v>
      </c>
      <c r="Q1772" s="355" t="s">
        <v>3496</v>
      </c>
      <c r="R1772" s="355" t="s">
        <v>3496</v>
      </c>
      <c r="S1772" s="355" t="s">
        <v>3496</v>
      </c>
      <c r="T1772" s="266">
        <v>0</v>
      </c>
      <c r="U1772" s="266" t="s">
        <v>3497</v>
      </c>
    </row>
    <row r="1773" spans="1:21" x14ac:dyDescent="0.25">
      <c r="A1773" s="49">
        <v>63109001</v>
      </c>
      <c r="B1773" s="49" t="s">
        <v>1741</v>
      </c>
      <c r="C1773" s="49">
        <v>0</v>
      </c>
      <c r="D1773" s="49">
        <v>0</v>
      </c>
      <c r="E1773" s="354" t="s">
        <v>3494</v>
      </c>
      <c r="F1773" s="354" t="s">
        <v>3498</v>
      </c>
      <c r="G1773" s="355" t="s">
        <v>3499</v>
      </c>
      <c r="H1773" s="355" t="s">
        <v>3495</v>
      </c>
      <c r="I1773" s="355" t="s">
        <v>3495</v>
      </c>
      <c r="J1773" s="355" t="s">
        <v>3495</v>
      </c>
      <c r="K1773" s="355" t="s">
        <v>3495</v>
      </c>
      <c r="L1773" s="355" t="s">
        <v>3495</v>
      </c>
      <c r="M1773" s="355" t="s">
        <v>3495</v>
      </c>
      <c r="N1773" s="355" t="s">
        <v>3495</v>
      </c>
      <c r="O1773" s="355" t="s">
        <v>3495</v>
      </c>
      <c r="P1773" s="355" t="s">
        <v>3495</v>
      </c>
      <c r="Q1773" s="355" t="s">
        <v>3496</v>
      </c>
      <c r="R1773" s="355" t="s">
        <v>3496</v>
      </c>
      <c r="S1773" s="355" t="s">
        <v>3496</v>
      </c>
      <c r="T1773" s="266">
        <v>0</v>
      </c>
      <c r="U1773" s="266" t="s">
        <v>3497</v>
      </c>
    </row>
    <row r="1774" spans="1:21" x14ac:dyDescent="0.25">
      <c r="A1774" s="49">
        <v>63122002</v>
      </c>
      <c r="B1774" s="49" t="s">
        <v>1742</v>
      </c>
      <c r="C1774" s="49">
        <v>0</v>
      </c>
      <c r="D1774" s="49">
        <v>0</v>
      </c>
      <c r="E1774" s="354" t="s">
        <v>3494</v>
      </c>
      <c r="F1774" s="354" t="s">
        <v>3498</v>
      </c>
      <c r="G1774" s="355" t="s">
        <v>3499</v>
      </c>
      <c r="H1774" s="355" t="s">
        <v>3495</v>
      </c>
      <c r="I1774" s="355" t="s">
        <v>3495</v>
      </c>
      <c r="J1774" s="355" t="s">
        <v>3495</v>
      </c>
      <c r="K1774" s="355" t="s">
        <v>3495</v>
      </c>
      <c r="L1774" s="355" t="s">
        <v>3495</v>
      </c>
      <c r="M1774" s="355" t="s">
        <v>3495</v>
      </c>
      <c r="N1774" s="355" t="s">
        <v>3495</v>
      </c>
      <c r="O1774" s="355" t="s">
        <v>3495</v>
      </c>
      <c r="P1774" s="355" t="s">
        <v>3495</v>
      </c>
      <c r="Q1774" s="355" t="s">
        <v>3496</v>
      </c>
      <c r="R1774" s="355" t="s">
        <v>3496</v>
      </c>
      <c r="S1774" s="355" t="s">
        <v>3496</v>
      </c>
      <c r="T1774" s="266">
        <v>0</v>
      </c>
      <c r="U1774" s="266" t="s">
        <v>3497</v>
      </c>
    </row>
    <row r="1775" spans="1:21" x14ac:dyDescent="0.25">
      <c r="A1775" s="49">
        <v>63122003</v>
      </c>
      <c r="B1775" s="49" t="s">
        <v>1742</v>
      </c>
      <c r="C1775" s="49">
        <v>0</v>
      </c>
      <c r="D1775" s="49">
        <v>0</v>
      </c>
      <c r="E1775" s="354" t="s">
        <v>3494</v>
      </c>
      <c r="F1775" s="354" t="s">
        <v>3498</v>
      </c>
      <c r="G1775" s="355" t="s">
        <v>3499</v>
      </c>
      <c r="H1775" s="355" t="s">
        <v>3495</v>
      </c>
      <c r="I1775" s="355" t="s">
        <v>3495</v>
      </c>
      <c r="J1775" s="355" t="s">
        <v>3495</v>
      </c>
      <c r="K1775" s="355" t="s">
        <v>3495</v>
      </c>
      <c r="L1775" s="355" t="s">
        <v>3495</v>
      </c>
      <c r="M1775" s="355" t="s">
        <v>3495</v>
      </c>
      <c r="N1775" s="355" t="s">
        <v>3495</v>
      </c>
      <c r="O1775" s="355" t="s">
        <v>3495</v>
      </c>
      <c r="P1775" s="355" t="s">
        <v>3495</v>
      </c>
      <c r="Q1775" s="355" t="s">
        <v>3496</v>
      </c>
      <c r="R1775" s="355" t="s">
        <v>3496</v>
      </c>
      <c r="S1775" s="355" t="s">
        <v>3496</v>
      </c>
      <c r="T1775" s="266">
        <v>0</v>
      </c>
      <c r="U1775" s="266" t="s">
        <v>3497</v>
      </c>
    </row>
    <row r="1776" spans="1:21" x14ac:dyDescent="0.25">
      <c r="A1776" s="49">
        <v>63122004</v>
      </c>
      <c r="B1776" s="49" t="s">
        <v>1742</v>
      </c>
      <c r="C1776" s="49">
        <v>0</v>
      </c>
      <c r="D1776" s="49">
        <v>0</v>
      </c>
      <c r="E1776" s="354" t="s">
        <v>3494</v>
      </c>
      <c r="F1776" s="354" t="s">
        <v>3498</v>
      </c>
      <c r="G1776" s="355" t="s">
        <v>3499</v>
      </c>
      <c r="H1776" s="355" t="s">
        <v>3495</v>
      </c>
      <c r="I1776" s="355" t="s">
        <v>3495</v>
      </c>
      <c r="J1776" s="355" t="s">
        <v>3495</v>
      </c>
      <c r="K1776" s="355" t="s">
        <v>3495</v>
      </c>
      <c r="L1776" s="355" t="s">
        <v>3495</v>
      </c>
      <c r="M1776" s="355" t="s">
        <v>3495</v>
      </c>
      <c r="N1776" s="355" t="s">
        <v>3495</v>
      </c>
      <c r="O1776" s="355" t="s">
        <v>3495</v>
      </c>
      <c r="P1776" s="355" t="s">
        <v>3495</v>
      </c>
      <c r="Q1776" s="355" t="s">
        <v>3496</v>
      </c>
      <c r="R1776" s="355" t="s">
        <v>3496</v>
      </c>
      <c r="S1776" s="355" t="s">
        <v>3496</v>
      </c>
      <c r="T1776" s="266">
        <v>0</v>
      </c>
      <c r="U1776" s="266" t="s">
        <v>3497</v>
      </c>
    </row>
    <row r="1777" spans="1:21" x14ac:dyDescent="0.25">
      <c r="A1777" s="49">
        <v>63138002</v>
      </c>
      <c r="B1777" s="49" t="s">
        <v>1743</v>
      </c>
      <c r="C1777" s="49">
        <v>0</v>
      </c>
      <c r="D1777" s="49">
        <v>0</v>
      </c>
      <c r="E1777" s="354" t="s">
        <v>3494</v>
      </c>
      <c r="F1777" s="354" t="s">
        <v>3498</v>
      </c>
      <c r="G1777" s="355" t="s">
        <v>3499</v>
      </c>
      <c r="H1777" s="355" t="s">
        <v>3495</v>
      </c>
      <c r="I1777" s="355" t="s">
        <v>3495</v>
      </c>
      <c r="J1777" s="355" t="s">
        <v>3495</v>
      </c>
      <c r="K1777" s="355" t="s">
        <v>3495</v>
      </c>
      <c r="L1777" s="355" t="s">
        <v>3495</v>
      </c>
      <c r="M1777" s="355" t="s">
        <v>3495</v>
      </c>
      <c r="N1777" s="355" t="s">
        <v>3495</v>
      </c>
      <c r="O1777" s="355" t="s">
        <v>3495</v>
      </c>
      <c r="P1777" s="355" t="s">
        <v>3495</v>
      </c>
      <c r="Q1777" s="355" t="s">
        <v>3496</v>
      </c>
      <c r="R1777" s="355" t="s">
        <v>3496</v>
      </c>
      <c r="S1777" s="355" t="s">
        <v>3496</v>
      </c>
      <c r="T1777" s="266">
        <v>0</v>
      </c>
      <c r="U1777" s="266" t="s">
        <v>3497</v>
      </c>
    </row>
    <row r="1778" spans="1:21" x14ac:dyDescent="0.25">
      <c r="A1778" s="49">
        <v>63154002</v>
      </c>
      <c r="B1778" s="49" t="s">
        <v>1744</v>
      </c>
      <c r="C1778" s="49">
        <v>0</v>
      </c>
      <c r="D1778" s="49">
        <v>0</v>
      </c>
      <c r="E1778" s="354" t="s">
        <v>3494</v>
      </c>
      <c r="F1778" s="354" t="s">
        <v>3498</v>
      </c>
      <c r="G1778" s="355" t="s">
        <v>3499</v>
      </c>
      <c r="H1778" s="355" t="s">
        <v>3495</v>
      </c>
      <c r="I1778" s="355" t="s">
        <v>3495</v>
      </c>
      <c r="J1778" s="355" t="s">
        <v>3495</v>
      </c>
      <c r="K1778" s="355" t="s">
        <v>3495</v>
      </c>
      <c r="L1778" s="355" t="s">
        <v>3495</v>
      </c>
      <c r="M1778" s="355" t="s">
        <v>3495</v>
      </c>
      <c r="N1778" s="355" t="s">
        <v>3495</v>
      </c>
      <c r="O1778" s="355" t="s">
        <v>3495</v>
      </c>
      <c r="P1778" s="355" t="s">
        <v>3495</v>
      </c>
      <c r="Q1778" s="355" t="s">
        <v>3496</v>
      </c>
      <c r="R1778" s="355" t="s">
        <v>3496</v>
      </c>
      <c r="S1778" s="355" t="s">
        <v>3496</v>
      </c>
      <c r="T1778" s="266">
        <v>0</v>
      </c>
      <c r="U1778" s="266" t="s">
        <v>3497</v>
      </c>
    </row>
    <row r="1779" spans="1:21" x14ac:dyDescent="0.25">
      <c r="A1779" s="49">
        <v>63154003</v>
      </c>
      <c r="B1779" s="49" t="s">
        <v>1745</v>
      </c>
      <c r="C1779" s="49">
        <v>0</v>
      </c>
      <c r="D1779" s="49">
        <v>0</v>
      </c>
      <c r="E1779" s="354" t="s">
        <v>3494</v>
      </c>
      <c r="F1779" s="354" t="s">
        <v>3498</v>
      </c>
      <c r="G1779" s="355" t="s">
        <v>3499</v>
      </c>
      <c r="H1779" s="355" t="s">
        <v>3495</v>
      </c>
      <c r="I1779" s="355" t="s">
        <v>3495</v>
      </c>
      <c r="J1779" s="355" t="s">
        <v>3495</v>
      </c>
      <c r="K1779" s="355" t="s">
        <v>3495</v>
      </c>
      <c r="L1779" s="355" t="s">
        <v>3495</v>
      </c>
      <c r="M1779" s="355" t="s">
        <v>3495</v>
      </c>
      <c r="N1779" s="355" t="s">
        <v>3495</v>
      </c>
      <c r="O1779" s="355" t="s">
        <v>3495</v>
      </c>
      <c r="P1779" s="355" t="s">
        <v>3495</v>
      </c>
      <c r="Q1779" s="355" t="s">
        <v>3496</v>
      </c>
      <c r="R1779" s="355" t="s">
        <v>3496</v>
      </c>
      <c r="S1779" s="355" t="s">
        <v>3496</v>
      </c>
      <c r="T1779" s="266">
        <v>0</v>
      </c>
      <c r="U1779" s="266" t="s">
        <v>3497</v>
      </c>
    </row>
    <row r="1780" spans="1:21" x14ac:dyDescent="0.25">
      <c r="A1780" s="49">
        <v>63157002</v>
      </c>
      <c r="B1780" s="49" t="s">
        <v>1746</v>
      </c>
      <c r="C1780" s="49">
        <v>0</v>
      </c>
      <c r="D1780" s="49">
        <v>0</v>
      </c>
      <c r="E1780" s="354" t="s">
        <v>3494</v>
      </c>
      <c r="F1780" s="354" t="s">
        <v>3498</v>
      </c>
      <c r="G1780" s="355" t="s">
        <v>3499</v>
      </c>
      <c r="H1780" s="355" t="s">
        <v>3495</v>
      </c>
      <c r="I1780" s="355" t="s">
        <v>3495</v>
      </c>
      <c r="J1780" s="355" t="s">
        <v>3495</v>
      </c>
      <c r="K1780" s="355" t="s">
        <v>3495</v>
      </c>
      <c r="L1780" s="355" t="s">
        <v>3495</v>
      </c>
      <c r="M1780" s="355" t="s">
        <v>3495</v>
      </c>
      <c r="N1780" s="355" t="s">
        <v>3495</v>
      </c>
      <c r="O1780" s="355" t="s">
        <v>3495</v>
      </c>
      <c r="P1780" s="355" t="s">
        <v>3495</v>
      </c>
      <c r="Q1780" s="355" t="s">
        <v>3496</v>
      </c>
      <c r="R1780" s="355" t="s">
        <v>3496</v>
      </c>
      <c r="S1780" s="355" t="s">
        <v>3496</v>
      </c>
      <c r="T1780" s="266">
        <v>0</v>
      </c>
      <c r="U1780" s="266" t="s">
        <v>3497</v>
      </c>
    </row>
    <row r="1781" spans="1:21" x14ac:dyDescent="0.25">
      <c r="A1781" s="49">
        <v>63190003</v>
      </c>
      <c r="B1781" s="49" t="s">
        <v>1747</v>
      </c>
      <c r="C1781" s="49">
        <v>0</v>
      </c>
      <c r="D1781" s="49">
        <v>0</v>
      </c>
      <c r="E1781" s="354" t="s">
        <v>3494</v>
      </c>
      <c r="F1781" s="354" t="s">
        <v>3498</v>
      </c>
      <c r="G1781" s="355" t="s">
        <v>3499</v>
      </c>
      <c r="H1781" s="355" t="s">
        <v>3495</v>
      </c>
      <c r="I1781" s="355" t="s">
        <v>3495</v>
      </c>
      <c r="J1781" s="355" t="s">
        <v>3495</v>
      </c>
      <c r="K1781" s="355" t="s">
        <v>3495</v>
      </c>
      <c r="L1781" s="355" t="s">
        <v>3495</v>
      </c>
      <c r="M1781" s="355" t="s">
        <v>3495</v>
      </c>
      <c r="N1781" s="355" t="s">
        <v>3495</v>
      </c>
      <c r="O1781" s="355" t="s">
        <v>3495</v>
      </c>
      <c r="P1781" s="355" t="s">
        <v>3495</v>
      </c>
      <c r="Q1781" s="355" t="s">
        <v>3496</v>
      </c>
      <c r="R1781" s="355" t="s">
        <v>3496</v>
      </c>
      <c r="S1781" s="355" t="s">
        <v>3496</v>
      </c>
      <c r="T1781" s="266">
        <v>0</v>
      </c>
      <c r="U1781" s="266" t="s">
        <v>3497</v>
      </c>
    </row>
    <row r="1782" spans="1:21" x14ac:dyDescent="0.25">
      <c r="A1782" s="49">
        <v>63191001</v>
      </c>
      <c r="B1782" s="49" t="s">
        <v>1748</v>
      </c>
      <c r="C1782" s="49">
        <v>0</v>
      </c>
      <c r="D1782" s="49">
        <v>0</v>
      </c>
      <c r="E1782" s="354" t="s">
        <v>3494</v>
      </c>
      <c r="F1782" s="354" t="s">
        <v>3498</v>
      </c>
      <c r="G1782" s="355" t="s">
        <v>3499</v>
      </c>
      <c r="H1782" s="355" t="s">
        <v>3495</v>
      </c>
      <c r="I1782" s="355" t="s">
        <v>3495</v>
      </c>
      <c r="J1782" s="355" t="s">
        <v>3495</v>
      </c>
      <c r="K1782" s="355" t="s">
        <v>3495</v>
      </c>
      <c r="L1782" s="355" t="s">
        <v>3495</v>
      </c>
      <c r="M1782" s="355" t="s">
        <v>3495</v>
      </c>
      <c r="N1782" s="355" t="s">
        <v>3495</v>
      </c>
      <c r="O1782" s="355" t="s">
        <v>3495</v>
      </c>
      <c r="P1782" s="355" t="s">
        <v>3495</v>
      </c>
      <c r="Q1782" s="355" t="s">
        <v>3496</v>
      </c>
      <c r="R1782" s="355" t="s">
        <v>3496</v>
      </c>
      <c r="S1782" s="355" t="s">
        <v>3496</v>
      </c>
      <c r="T1782" s="266">
        <v>0</v>
      </c>
      <c r="U1782" s="266" t="s">
        <v>3497</v>
      </c>
    </row>
    <row r="1783" spans="1:21" x14ac:dyDescent="0.25">
      <c r="A1783" s="49">
        <v>63205001</v>
      </c>
      <c r="B1783" s="49" t="s">
        <v>1749</v>
      </c>
      <c r="C1783" s="49">
        <v>0</v>
      </c>
      <c r="D1783" s="49">
        <v>0</v>
      </c>
      <c r="E1783" s="354" t="s">
        <v>3494</v>
      </c>
      <c r="F1783" s="354" t="s">
        <v>3498</v>
      </c>
      <c r="G1783" s="355" t="s">
        <v>3499</v>
      </c>
      <c r="H1783" s="355" t="s">
        <v>3495</v>
      </c>
      <c r="I1783" s="355" t="s">
        <v>3495</v>
      </c>
      <c r="J1783" s="355" t="s">
        <v>3495</v>
      </c>
      <c r="K1783" s="355" t="s">
        <v>3495</v>
      </c>
      <c r="L1783" s="355" t="s">
        <v>3495</v>
      </c>
      <c r="M1783" s="355" t="s">
        <v>3495</v>
      </c>
      <c r="N1783" s="355" t="s">
        <v>3495</v>
      </c>
      <c r="O1783" s="355" t="s">
        <v>3495</v>
      </c>
      <c r="P1783" s="355" t="s">
        <v>3495</v>
      </c>
      <c r="Q1783" s="355" t="s">
        <v>3496</v>
      </c>
      <c r="R1783" s="355" t="s">
        <v>3496</v>
      </c>
      <c r="S1783" s="355" t="s">
        <v>3496</v>
      </c>
      <c r="T1783" s="266">
        <v>0</v>
      </c>
      <c r="U1783" s="266" t="s">
        <v>3497</v>
      </c>
    </row>
    <row r="1784" spans="1:21" x14ac:dyDescent="0.25">
      <c r="A1784" s="49">
        <v>63212001</v>
      </c>
      <c r="B1784" s="49" t="s">
        <v>1750</v>
      </c>
      <c r="C1784" s="49">
        <v>0</v>
      </c>
      <c r="D1784" s="49">
        <v>0</v>
      </c>
      <c r="E1784" s="354" t="s">
        <v>3494</v>
      </c>
      <c r="F1784" s="354" t="s">
        <v>3498</v>
      </c>
      <c r="G1784" s="355" t="s">
        <v>3499</v>
      </c>
      <c r="H1784" s="355" t="s">
        <v>3495</v>
      </c>
      <c r="I1784" s="355" t="s">
        <v>3495</v>
      </c>
      <c r="J1784" s="355" t="s">
        <v>3495</v>
      </c>
      <c r="K1784" s="355" t="s">
        <v>3495</v>
      </c>
      <c r="L1784" s="355" t="s">
        <v>3495</v>
      </c>
      <c r="M1784" s="355" t="s">
        <v>3495</v>
      </c>
      <c r="N1784" s="355" t="s">
        <v>3495</v>
      </c>
      <c r="O1784" s="355" t="s">
        <v>3495</v>
      </c>
      <c r="P1784" s="355" t="s">
        <v>3495</v>
      </c>
      <c r="Q1784" s="355" t="s">
        <v>3496</v>
      </c>
      <c r="R1784" s="355" t="s">
        <v>3496</v>
      </c>
      <c r="S1784" s="355" t="s">
        <v>3496</v>
      </c>
      <c r="T1784" s="266">
        <v>0</v>
      </c>
      <c r="U1784" s="266" t="s">
        <v>3497</v>
      </c>
    </row>
    <row r="1785" spans="1:21" x14ac:dyDescent="0.25">
      <c r="A1785" s="49">
        <v>63216002</v>
      </c>
      <c r="B1785" s="49" t="s">
        <v>1751</v>
      </c>
      <c r="C1785" s="49">
        <v>0</v>
      </c>
      <c r="D1785" s="49">
        <v>0</v>
      </c>
      <c r="E1785" s="354" t="s">
        <v>3494</v>
      </c>
      <c r="F1785" s="354" t="s">
        <v>3498</v>
      </c>
      <c r="G1785" s="355" t="s">
        <v>3499</v>
      </c>
      <c r="H1785" s="355" t="s">
        <v>3495</v>
      </c>
      <c r="I1785" s="355" t="s">
        <v>3495</v>
      </c>
      <c r="J1785" s="355" t="s">
        <v>3495</v>
      </c>
      <c r="K1785" s="355" t="s">
        <v>3495</v>
      </c>
      <c r="L1785" s="355" t="s">
        <v>3495</v>
      </c>
      <c r="M1785" s="355" t="s">
        <v>3495</v>
      </c>
      <c r="N1785" s="355" t="s">
        <v>3495</v>
      </c>
      <c r="O1785" s="355" t="s">
        <v>3495</v>
      </c>
      <c r="P1785" s="355" t="s">
        <v>3495</v>
      </c>
      <c r="Q1785" s="355" t="s">
        <v>3496</v>
      </c>
      <c r="R1785" s="355" t="s">
        <v>3496</v>
      </c>
      <c r="S1785" s="355" t="s">
        <v>3496</v>
      </c>
      <c r="T1785" s="266">
        <v>0</v>
      </c>
      <c r="U1785" s="266" t="s">
        <v>3497</v>
      </c>
    </row>
    <row r="1786" spans="1:21" x14ac:dyDescent="0.25">
      <c r="A1786" s="49">
        <v>63223001</v>
      </c>
      <c r="B1786" s="49" t="s">
        <v>485</v>
      </c>
      <c r="C1786" s="49">
        <v>0</v>
      </c>
      <c r="D1786" s="49">
        <v>0</v>
      </c>
      <c r="E1786" s="354" t="s">
        <v>3494</v>
      </c>
      <c r="F1786" s="354" t="s">
        <v>3498</v>
      </c>
      <c r="G1786" s="355" t="s">
        <v>3499</v>
      </c>
      <c r="H1786" s="355" t="s">
        <v>3495</v>
      </c>
      <c r="I1786" s="355" t="s">
        <v>3495</v>
      </c>
      <c r="J1786" s="355" t="s">
        <v>3495</v>
      </c>
      <c r="K1786" s="355" t="s">
        <v>3495</v>
      </c>
      <c r="L1786" s="355" t="s">
        <v>3495</v>
      </c>
      <c r="M1786" s="355" t="s">
        <v>3495</v>
      </c>
      <c r="N1786" s="355" t="s">
        <v>3495</v>
      </c>
      <c r="O1786" s="355" t="s">
        <v>3495</v>
      </c>
      <c r="P1786" s="355" t="s">
        <v>3495</v>
      </c>
      <c r="Q1786" s="355" t="s">
        <v>3496</v>
      </c>
      <c r="R1786" s="355" t="s">
        <v>3496</v>
      </c>
      <c r="S1786" s="355" t="s">
        <v>3496</v>
      </c>
      <c r="T1786" s="266">
        <v>0</v>
      </c>
      <c r="U1786" s="266" t="s">
        <v>3497</v>
      </c>
    </row>
    <row r="1787" spans="1:21" x14ac:dyDescent="0.25">
      <c r="A1787" s="49">
        <v>63235001</v>
      </c>
      <c r="B1787" s="49" t="s">
        <v>1752</v>
      </c>
      <c r="C1787" s="49">
        <v>0</v>
      </c>
      <c r="D1787" s="49">
        <v>0</v>
      </c>
      <c r="E1787" s="354" t="s">
        <v>3494</v>
      </c>
      <c r="F1787" s="354" t="s">
        <v>3498</v>
      </c>
      <c r="G1787" s="355" t="s">
        <v>3499</v>
      </c>
      <c r="H1787" s="355" t="s">
        <v>3495</v>
      </c>
      <c r="I1787" s="355" t="s">
        <v>3495</v>
      </c>
      <c r="J1787" s="355" t="s">
        <v>3495</v>
      </c>
      <c r="K1787" s="355" t="s">
        <v>3495</v>
      </c>
      <c r="L1787" s="355" t="s">
        <v>3495</v>
      </c>
      <c r="M1787" s="355" t="s">
        <v>3495</v>
      </c>
      <c r="N1787" s="355" t="s">
        <v>3495</v>
      </c>
      <c r="O1787" s="355" t="s">
        <v>3495</v>
      </c>
      <c r="P1787" s="355" t="s">
        <v>3495</v>
      </c>
      <c r="Q1787" s="355" t="s">
        <v>3496</v>
      </c>
      <c r="R1787" s="355" t="s">
        <v>3496</v>
      </c>
      <c r="S1787" s="355" t="s">
        <v>3496</v>
      </c>
      <c r="T1787" s="266">
        <v>0</v>
      </c>
      <c r="U1787" s="266" t="s">
        <v>3497</v>
      </c>
    </row>
    <row r="1788" spans="1:21" x14ac:dyDescent="0.25">
      <c r="A1788" s="49">
        <v>63244001</v>
      </c>
      <c r="B1788" s="49" t="s">
        <v>1753</v>
      </c>
      <c r="C1788" s="49">
        <v>0</v>
      </c>
      <c r="D1788" s="49">
        <v>0</v>
      </c>
      <c r="E1788" s="354" t="s">
        <v>3494</v>
      </c>
      <c r="F1788" s="354" t="s">
        <v>3498</v>
      </c>
      <c r="G1788" s="355" t="s">
        <v>3499</v>
      </c>
      <c r="H1788" s="355" t="s">
        <v>3495</v>
      </c>
      <c r="I1788" s="355" t="s">
        <v>3495</v>
      </c>
      <c r="J1788" s="355" t="s">
        <v>3495</v>
      </c>
      <c r="K1788" s="355" t="s">
        <v>3495</v>
      </c>
      <c r="L1788" s="355" t="s">
        <v>3495</v>
      </c>
      <c r="M1788" s="355" t="s">
        <v>3495</v>
      </c>
      <c r="N1788" s="355" t="s">
        <v>3495</v>
      </c>
      <c r="O1788" s="355" t="s">
        <v>3495</v>
      </c>
      <c r="P1788" s="355" t="s">
        <v>3495</v>
      </c>
      <c r="Q1788" s="355" t="s">
        <v>3496</v>
      </c>
      <c r="R1788" s="355" t="s">
        <v>3496</v>
      </c>
      <c r="S1788" s="355" t="s">
        <v>3496</v>
      </c>
      <c r="T1788" s="266">
        <v>0</v>
      </c>
      <c r="U1788" s="266" t="s">
        <v>3497</v>
      </c>
    </row>
    <row r="1789" spans="1:21" x14ac:dyDescent="0.25">
      <c r="A1789" s="49">
        <v>63250001</v>
      </c>
      <c r="B1789" s="49" t="s">
        <v>1754</v>
      </c>
      <c r="C1789" s="49">
        <v>0</v>
      </c>
      <c r="D1789" s="49">
        <v>0</v>
      </c>
      <c r="E1789" s="354" t="s">
        <v>3494</v>
      </c>
      <c r="F1789" s="354" t="s">
        <v>3498</v>
      </c>
      <c r="G1789" s="355" t="s">
        <v>3499</v>
      </c>
      <c r="H1789" s="355" t="s">
        <v>3495</v>
      </c>
      <c r="I1789" s="355" t="s">
        <v>3495</v>
      </c>
      <c r="J1789" s="355" t="s">
        <v>3495</v>
      </c>
      <c r="K1789" s="355" t="s">
        <v>3495</v>
      </c>
      <c r="L1789" s="355" t="s">
        <v>3495</v>
      </c>
      <c r="M1789" s="355" t="s">
        <v>3495</v>
      </c>
      <c r="N1789" s="355" t="s">
        <v>3495</v>
      </c>
      <c r="O1789" s="355" t="s">
        <v>3495</v>
      </c>
      <c r="P1789" s="355" t="s">
        <v>3495</v>
      </c>
      <c r="Q1789" s="355" t="s">
        <v>3496</v>
      </c>
      <c r="R1789" s="355" t="s">
        <v>3496</v>
      </c>
      <c r="S1789" s="355" t="s">
        <v>3496</v>
      </c>
      <c r="T1789" s="266">
        <v>0</v>
      </c>
      <c r="U1789" s="266" t="s">
        <v>3497</v>
      </c>
    </row>
    <row r="1790" spans="1:21" x14ac:dyDescent="0.25">
      <c r="A1790" s="49">
        <v>63250002</v>
      </c>
      <c r="B1790" s="49" t="s">
        <v>1755</v>
      </c>
      <c r="C1790" s="49">
        <v>0</v>
      </c>
      <c r="D1790" s="49">
        <v>0</v>
      </c>
      <c r="E1790" s="354" t="s">
        <v>3494</v>
      </c>
      <c r="F1790" s="354" t="s">
        <v>3498</v>
      </c>
      <c r="G1790" s="355" t="s">
        <v>3499</v>
      </c>
      <c r="H1790" s="355" t="s">
        <v>3495</v>
      </c>
      <c r="I1790" s="355" t="s">
        <v>3495</v>
      </c>
      <c r="J1790" s="355" t="s">
        <v>3495</v>
      </c>
      <c r="K1790" s="355" t="s">
        <v>3495</v>
      </c>
      <c r="L1790" s="355" t="s">
        <v>3495</v>
      </c>
      <c r="M1790" s="355" t="s">
        <v>3495</v>
      </c>
      <c r="N1790" s="355" t="s">
        <v>3495</v>
      </c>
      <c r="O1790" s="355" t="s">
        <v>3495</v>
      </c>
      <c r="P1790" s="355" t="s">
        <v>3495</v>
      </c>
      <c r="Q1790" s="355" t="s">
        <v>3496</v>
      </c>
      <c r="R1790" s="355" t="s">
        <v>3496</v>
      </c>
      <c r="S1790" s="355" t="s">
        <v>3496</v>
      </c>
      <c r="T1790" s="266">
        <v>0</v>
      </c>
      <c r="U1790" s="266" t="s">
        <v>3497</v>
      </c>
    </row>
    <row r="1791" spans="1:21" x14ac:dyDescent="0.25">
      <c r="A1791" s="49">
        <v>63253001</v>
      </c>
      <c r="B1791" s="49" t="s">
        <v>1756</v>
      </c>
      <c r="C1791" s="49">
        <v>0</v>
      </c>
      <c r="D1791" s="49">
        <v>0</v>
      </c>
      <c r="E1791" s="354" t="s">
        <v>3494</v>
      </c>
      <c r="F1791" s="354" t="s">
        <v>3498</v>
      </c>
      <c r="G1791" s="355" t="s">
        <v>3499</v>
      </c>
      <c r="H1791" s="355" t="s">
        <v>3495</v>
      </c>
      <c r="I1791" s="355" t="s">
        <v>3495</v>
      </c>
      <c r="J1791" s="355" t="s">
        <v>3495</v>
      </c>
      <c r="K1791" s="355" t="s">
        <v>3495</v>
      </c>
      <c r="L1791" s="355" t="s">
        <v>3495</v>
      </c>
      <c r="M1791" s="355" t="s">
        <v>3495</v>
      </c>
      <c r="N1791" s="355" t="s">
        <v>3495</v>
      </c>
      <c r="O1791" s="355" t="s">
        <v>3495</v>
      </c>
      <c r="P1791" s="355" t="s">
        <v>3495</v>
      </c>
      <c r="Q1791" s="355" t="s">
        <v>3496</v>
      </c>
      <c r="R1791" s="355" t="s">
        <v>3496</v>
      </c>
      <c r="S1791" s="355" t="s">
        <v>3496</v>
      </c>
      <c r="T1791" s="266">
        <v>0</v>
      </c>
      <c r="U1791" s="266" t="s">
        <v>3497</v>
      </c>
    </row>
    <row r="1792" spans="1:21" x14ac:dyDescent="0.25">
      <c r="A1792" s="49">
        <v>63254002</v>
      </c>
      <c r="B1792" s="49" t="s">
        <v>1757</v>
      </c>
      <c r="C1792" s="49">
        <v>0</v>
      </c>
      <c r="D1792" s="49">
        <v>0</v>
      </c>
      <c r="E1792" s="354" t="s">
        <v>3494</v>
      </c>
      <c r="F1792" s="354" t="s">
        <v>3498</v>
      </c>
      <c r="G1792" s="355" t="s">
        <v>3499</v>
      </c>
      <c r="H1792" s="355" t="s">
        <v>3495</v>
      </c>
      <c r="I1792" s="355" t="s">
        <v>3495</v>
      </c>
      <c r="J1792" s="355" t="s">
        <v>3495</v>
      </c>
      <c r="K1792" s="355" t="s">
        <v>3495</v>
      </c>
      <c r="L1792" s="355" t="s">
        <v>3495</v>
      </c>
      <c r="M1792" s="355" t="s">
        <v>3495</v>
      </c>
      <c r="N1792" s="355" t="s">
        <v>3495</v>
      </c>
      <c r="O1792" s="355" t="s">
        <v>3495</v>
      </c>
      <c r="P1792" s="355" t="s">
        <v>3495</v>
      </c>
      <c r="Q1792" s="355" t="s">
        <v>3496</v>
      </c>
      <c r="R1792" s="355" t="s">
        <v>3496</v>
      </c>
      <c r="S1792" s="355" t="s">
        <v>3496</v>
      </c>
      <c r="T1792" s="266">
        <v>0</v>
      </c>
      <c r="U1792" s="266" t="s">
        <v>3497</v>
      </c>
    </row>
    <row r="1793" spans="1:21" x14ac:dyDescent="0.25">
      <c r="A1793" s="49">
        <v>63254003</v>
      </c>
      <c r="B1793" s="49" t="s">
        <v>1758</v>
      </c>
      <c r="C1793" s="49">
        <v>0</v>
      </c>
      <c r="D1793" s="49">
        <v>0</v>
      </c>
      <c r="E1793" s="354" t="s">
        <v>3494</v>
      </c>
      <c r="F1793" s="354" t="s">
        <v>3498</v>
      </c>
      <c r="G1793" s="355" t="s">
        <v>3499</v>
      </c>
      <c r="H1793" s="355" t="s">
        <v>3495</v>
      </c>
      <c r="I1793" s="355" t="s">
        <v>3495</v>
      </c>
      <c r="J1793" s="355" t="s">
        <v>3495</v>
      </c>
      <c r="K1793" s="355" t="s">
        <v>3495</v>
      </c>
      <c r="L1793" s="355" t="s">
        <v>3495</v>
      </c>
      <c r="M1793" s="355" t="s">
        <v>3495</v>
      </c>
      <c r="N1793" s="355" t="s">
        <v>3495</v>
      </c>
      <c r="O1793" s="355" t="s">
        <v>3495</v>
      </c>
      <c r="P1793" s="355" t="s">
        <v>3495</v>
      </c>
      <c r="Q1793" s="355" t="s">
        <v>3496</v>
      </c>
      <c r="R1793" s="355" t="s">
        <v>3496</v>
      </c>
      <c r="S1793" s="355" t="s">
        <v>3496</v>
      </c>
      <c r="T1793" s="266">
        <v>0</v>
      </c>
      <c r="U1793" s="266" t="s">
        <v>3497</v>
      </c>
    </row>
    <row r="1794" spans="1:21" x14ac:dyDescent="0.25">
      <c r="A1794" s="49">
        <v>63254004</v>
      </c>
      <c r="B1794" s="49" t="s">
        <v>1758</v>
      </c>
      <c r="C1794" s="49">
        <v>0</v>
      </c>
      <c r="D1794" s="49">
        <v>0</v>
      </c>
      <c r="E1794" s="354" t="s">
        <v>3494</v>
      </c>
      <c r="F1794" s="354" t="s">
        <v>3498</v>
      </c>
      <c r="G1794" s="355" t="s">
        <v>3499</v>
      </c>
      <c r="H1794" s="355" t="s">
        <v>3495</v>
      </c>
      <c r="I1794" s="355" t="s">
        <v>3495</v>
      </c>
      <c r="J1794" s="355" t="s">
        <v>3495</v>
      </c>
      <c r="K1794" s="355" t="s">
        <v>3495</v>
      </c>
      <c r="L1794" s="355" t="s">
        <v>3495</v>
      </c>
      <c r="M1794" s="355" t="s">
        <v>3495</v>
      </c>
      <c r="N1794" s="355" t="s">
        <v>3495</v>
      </c>
      <c r="O1794" s="355" t="s">
        <v>3495</v>
      </c>
      <c r="P1794" s="355" t="s">
        <v>3495</v>
      </c>
      <c r="Q1794" s="355" t="s">
        <v>3496</v>
      </c>
      <c r="R1794" s="355" t="s">
        <v>3496</v>
      </c>
      <c r="S1794" s="355" t="s">
        <v>3496</v>
      </c>
      <c r="T1794" s="266">
        <v>0</v>
      </c>
      <c r="U1794" s="266" t="s">
        <v>3497</v>
      </c>
    </row>
    <row r="1795" spans="1:21" x14ac:dyDescent="0.25">
      <c r="A1795" s="49">
        <v>63254005</v>
      </c>
      <c r="B1795" s="49" t="s">
        <v>1758</v>
      </c>
      <c r="C1795" s="49">
        <v>0</v>
      </c>
      <c r="D1795" s="49">
        <v>0</v>
      </c>
      <c r="E1795" s="354" t="s">
        <v>3494</v>
      </c>
      <c r="F1795" s="354" t="s">
        <v>3498</v>
      </c>
      <c r="G1795" s="355" t="s">
        <v>3499</v>
      </c>
      <c r="H1795" s="355" t="s">
        <v>3495</v>
      </c>
      <c r="I1795" s="355" t="s">
        <v>3495</v>
      </c>
      <c r="J1795" s="355" t="s">
        <v>3495</v>
      </c>
      <c r="K1795" s="355" t="s">
        <v>3495</v>
      </c>
      <c r="L1795" s="355" t="s">
        <v>3495</v>
      </c>
      <c r="M1795" s="355" t="s">
        <v>3495</v>
      </c>
      <c r="N1795" s="355" t="s">
        <v>3495</v>
      </c>
      <c r="O1795" s="355" t="s">
        <v>3495</v>
      </c>
      <c r="P1795" s="355" t="s">
        <v>3495</v>
      </c>
      <c r="Q1795" s="355" t="s">
        <v>3496</v>
      </c>
      <c r="R1795" s="355" t="s">
        <v>3496</v>
      </c>
      <c r="S1795" s="355" t="s">
        <v>3496</v>
      </c>
      <c r="T1795" s="266">
        <v>0</v>
      </c>
      <c r="U1795" s="266" t="s">
        <v>3497</v>
      </c>
    </row>
    <row r="1796" spans="1:21" x14ac:dyDescent="0.25">
      <c r="A1796" s="49">
        <v>63256001</v>
      </c>
      <c r="B1796" s="49" t="s">
        <v>1759</v>
      </c>
      <c r="C1796" s="49">
        <v>0</v>
      </c>
      <c r="D1796" s="49">
        <v>0</v>
      </c>
      <c r="E1796" s="354" t="s">
        <v>3494</v>
      </c>
      <c r="F1796" s="354" t="s">
        <v>3498</v>
      </c>
      <c r="G1796" s="355" t="s">
        <v>3499</v>
      </c>
      <c r="H1796" s="355" t="s">
        <v>3495</v>
      </c>
      <c r="I1796" s="355" t="s">
        <v>3495</v>
      </c>
      <c r="J1796" s="355" t="s">
        <v>3495</v>
      </c>
      <c r="K1796" s="355" t="s">
        <v>3495</v>
      </c>
      <c r="L1796" s="355" t="s">
        <v>3495</v>
      </c>
      <c r="M1796" s="355" t="s">
        <v>3495</v>
      </c>
      <c r="N1796" s="355" t="s">
        <v>3495</v>
      </c>
      <c r="O1796" s="355" t="s">
        <v>3495</v>
      </c>
      <c r="P1796" s="355" t="s">
        <v>3495</v>
      </c>
      <c r="Q1796" s="355" t="s">
        <v>3496</v>
      </c>
      <c r="R1796" s="355" t="s">
        <v>3496</v>
      </c>
      <c r="S1796" s="355" t="s">
        <v>3496</v>
      </c>
      <c r="T1796" s="266">
        <v>0</v>
      </c>
      <c r="U1796" s="266" t="s">
        <v>3497</v>
      </c>
    </row>
    <row r="1797" spans="1:21" x14ac:dyDescent="0.25">
      <c r="A1797" s="49">
        <v>63262001</v>
      </c>
      <c r="B1797" s="49" t="s">
        <v>1760</v>
      </c>
      <c r="C1797" s="49">
        <v>0</v>
      </c>
      <c r="D1797" s="49">
        <v>0</v>
      </c>
      <c r="E1797" s="354" t="s">
        <v>3494</v>
      </c>
      <c r="F1797" s="354" t="s">
        <v>3498</v>
      </c>
      <c r="G1797" s="355" t="s">
        <v>3499</v>
      </c>
      <c r="H1797" s="355" t="s">
        <v>3495</v>
      </c>
      <c r="I1797" s="355" t="s">
        <v>3495</v>
      </c>
      <c r="J1797" s="355" t="s">
        <v>3495</v>
      </c>
      <c r="K1797" s="355" t="s">
        <v>3495</v>
      </c>
      <c r="L1797" s="355" t="s">
        <v>3495</v>
      </c>
      <c r="M1797" s="355" t="s">
        <v>3495</v>
      </c>
      <c r="N1797" s="355" t="s">
        <v>3495</v>
      </c>
      <c r="O1797" s="355" t="s">
        <v>3495</v>
      </c>
      <c r="P1797" s="355" t="s">
        <v>3495</v>
      </c>
      <c r="Q1797" s="355" t="s">
        <v>3496</v>
      </c>
      <c r="R1797" s="355" t="s">
        <v>3496</v>
      </c>
      <c r="S1797" s="355" t="s">
        <v>3496</v>
      </c>
      <c r="T1797" s="266">
        <v>0</v>
      </c>
      <c r="U1797" s="266" t="s">
        <v>3497</v>
      </c>
    </row>
    <row r="1798" spans="1:21" x14ac:dyDescent="0.25">
      <c r="A1798" s="49">
        <v>63263001</v>
      </c>
      <c r="B1798" s="49" t="s">
        <v>1761</v>
      </c>
      <c r="C1798" s="49">
        <v>0</v>
      </c>
      <c r="D1798" s="49">
        <v>0</v>
      </c>
      <c r="E1798" s="354" t="s">
        <v>3494</v>
      </c>
      <c r="F1798" s="354" t="s">
        <v>3498</v>
      </c>
      <c r="G1798" s="355" t="s">
        <v>3499</v>
      </c>
      <c r="H1798" s="355" t="s">
        <v>3495</v>
      </c>
      <c r="I1798" s="355" t="s">
        <v>3495</v>
      </c>
      <c r="J1798" s="355" t="s">
        <v>3495</v>
      </c>
      <c r="K1798" s="355" t="s">
        <v>3495</v>
      </c>
      <c r="L1798" s="355" t="s">
        <v>3495</v>
      </c>
      <c r="M1798" s="355" t="s">
        <v>3495</v>
      </c>
      <c r="N1798" s="355" t="s">
        <v>3495</v>
      </c>
      <c r="O1798" s="355" t="s">
        <v>3495</v>
      </c>
      <c r="P1798" s="355" t="s">
        <v>3495</v>
      </c>
      <c r="Q1798" s="355" t="s">
        <v>3496</v>
      </c>
      <c r="R1798" s="355" t="s">
        <v>3496</v>
      </c>
      <c r="S1798" s="355" t="s">
        <v>3496</v>
      </c>
      <c r="T1798" s="266">
        <v>0</v>
      </c>
      <c r="U1798" s="266" t="s">
        <v>3497</v>
      </c>
    </row>
    <row r="1799" spans="1:21" x14ac:dyDescent="0.25">
      <c r="A1799" s="49">
        <v>63266001</v>
      </c>
      <c r="B1799" s="49" t="s">
        <v>1762</v>
      </c>
      <c r="C1799" s="49">
        <v>0</v>
      </c>
      <c r="D1799" s="49">
        <v>0</v>
      </c>
      <c r="E1799" s="354" t="s">
        <v>3494</v>
      </c>
      <c r="F1799" s="354" t="s">
        <v>3498</v>
      </c>
      <c r="G1799" s="355" t="s">
        <v>3499</v>
      </c>
      <c r="H1799" s="355" t="s">
        <v>3495</v>
      </c>
      <c r="I1799" s="355" t="s">
        <v>3495</v>
      </c>
      <c r="J1799" s="355" t="s">
        <v>3495</v>
      </c>
      <c r="K1799" s="355" t="s">
        <v>3495</v>
      </c>
      <c r="L1799" s="355" t="s">
        <v>3495</v>
      </c>
      <c r="M1799" s="355" t="s">
        <v>3495</v>
      </c>
      <c r="N1799" s="355" t="s">
        <v>3495</v>
      </c>
      <c r="O1799" s="355" t="s">
        <v>3495</v>
      </c>
      <c r="P1799" s="355" t="s">
        <v>3495</v>
      </c>
      <c r="Q1799" s="355" t="s">
        <v>3496</v>
      </c>
      <c r="R1799" s="355" t="s">
        <v>3496</v>
      </c>
      <c r="S1799" s="355" t="s">
        <v>3496</v>
      </c>
      <c r="T1799" s="266">
        <v>0</v>
      </c>
      <c r="U1799" s="266" t="s">
        <v>3497</v>
      </c>
    </row>
    <row r="1800" spans="1:21" x14ac:dyDescent="0.25">
      <c r="A1800" s="49">
        <v>63272001</v>
      </c>
      <c r="B1800" s="49" t="s">
        <v>484</v>
      </c>
      <c r="C1800" s="49">
        <v>0</v>
      </c>
      <c r="D1800" s="49">
        <v>0</v>
      </c>
      <c r="E1800" s="354" t="s">
        <v>3494</v>
      </c>
      <c r="F1800" s="354" t="s">
        <v>3498</v>
      </c>
      <c r="G1800" s="355" t="s">
        <v>3499</v>
      </c>
      <c r="H1800" s="355" t="s">
        <v>3495</v>
      </c>
      <c r="I1800" s="355" t="s">
        <v>3495</v>
      </c>
      <c r="J1800" s="355" t="s">
        <v>3495</v>
      </c>
      <c r="K1800" s="355" t="s">
        <v>3495</v>
      </c>
      <c r="L1800" s="355" t="s">
        <v>3495</v>
      </c>
      <c r="M1800" s="355" t="s">
        <v>3495</v>
      </c>
      <c r="N1800" s="355" t="s">
        <v>3495</v>
      </c>
      <c r="O1800" s="355" t="s">
        <v>3495</v>
      </c>
      <c r="P1800" s="355" t="s">
        <v>3495</v>
      </c>
      <c r="Q1800" s="355" t="s">
        <v>3496</v>
      </c>
      <c r="R1800" s="355" t="s">
        <v>3496</v>
      </c>
      <c r="S1800" s="355" t="s">
        <v>3496</v>
      </c>
      <c r="T1800" s="266">
        <v>0</v>
      </c>
      <c r="U1800" s="266" t="s">
        <v>3497</v>
      </c>
    </row>
    <row r="1801" spans="1:21" x14ac:dyDescent="0.25">
      <c r="A1801" s="49">
        <v>63282004</v>
      </c>
      <c r="B1801" s="49" t="s">
        <v>1763</v>
      </c>
      <c r="C1801" s="49">
        <v>0</v>
      </c>
      <c r="D1801" s="49">
        <v>0</v>
      </c>
      <c r="E1801" s="354" t="s">
        <v>3494</v>
      </c>
      <c r="F1801" s="354" t="s">
        <v>3498</v>
      </c>
      <c r="G1801" s="355" t="s">
        <v>3499</v>
      </c>
      <c r="H1801" s="355" t="s">
        <v>3495</v>
      </c>
      <c r="I1801" s="355" t="s">
        <v>3495</v>
      </c>
      <c r="J1801" s="355" t="s">
        <v>3495</v>
      </c>
      <c r="K1801" s="355" t="s">
        <v>3495</v>
      </c>
      <c r="L1801" s="355" t="s">
        <v>3495</v>
      </c>
      <c r="M1801" s="355" t="s">
        <v>3495</v>
      </c>
      <c r="N1801" s="355" t="s">
        <v>3495</v>
      </c>
      <c r="O1801" s="355" t="s">
        <v>3495</v>
      </c>
      <c r="P1801" s="355" t="s">
        <v>3495</v>
      </c>
      <c r="Q1801" s="355" t="s">
        <v>3496</v>
      </c>
      <c r="R1801" s="355" t="s">
        <v>3496</v>
      </c>
      <c r="S1801" s="355" t="s">
        <v>3496</v>
      </c>
      <c r="T1801" s="266">
        <v>0</v>
      </c>
      <c r="U1801" s="266" t="s">
        <v>3497</v>
      </c>
    </row>
    <row r="1802" spans="1:21" x14ac:dyDescent="0.25">
      <c r="A1802" s="49">
        <v>63289002</v>
      </c>
      <c r="B1802" s="49" t="s">
        <v>1764</v>
      </c>
      <c r="C1802" s="49">
        <v>0</v>
      </c>
      <c r="D1802" s="49">
        <v>0</v>
      </c>
      <c r="E1802" s="354" t="s">
        <v>3494</v>
      </c>
      <c r="F1802" s="354" t="s">
        <v>3498</v>
      </c>
      <c r="G1802" s="355" t="s">
        <v>3499</v>
      </c>
      <c r="H1802" s="355" t="s">
        <v>3495</v>
      </c>
      <c r="I1802" s="355" t="s">
        <v>3495</v>
      </c>
      <c r="J1802" s="355" t="s">
        <v>3495</v>
      </c>
      <c r="K1802" s="355" t="s">
        <v>3495</v>
      </c>
      <c r="L1802" s="355" t="s">
        <v>3495</v>
      </c>
      <c r="M1802" s="355" t="s">
        <v>3495</v>
      </c>
      <c r="N1802" s="355" t="s">
        <v>3495</v>
      </c>
      <c r="O1802" s="355" t="s">
        <v>3495</v>
      </c>
      <c r="P1802" s="355" t="s">
        <v>3495</v>
      </c>
      <c r="Q1802" s="355" t="s">
        <v>3496</v>
      </c>
      <c r="R1802" s="355" t="s">
        <v>3496</v>
      </c>
      <c r="S1802" s="355" t="s">
        <v>3496</v>
      </c>
      <c r="T1802" s="266">
        <v>0</v>
      </c>
      <c r="U1802" s="266" t="s">
        <v>3497</v>
      </c>
    </row>
    <row r="1803" spans="1:21" x14ac:dyDescent="0.25">
      <c r="A1803" s="49">
        <v>63299001</v>
      </c>
      <c r="B1803" s="49" t="s">
        <v>1765</v>
      </c>
      <c r="C1803" s="49">
        <v>0</v>
      </c>
      <c r="D1803" s="49">
        <v>0</v>
      </c>
      <c r="E1803" s="354" t="s">
        <v>3494</v>
      </c>
      <c r="F1803" s="354" t="s">
        <v>3498</v>
      </c>
      <c r="G1803" s="355" t="s">
        <v>3499</v>
      </c>
      <c r="H1803" s="355" t="s">
        <v>3495</v>
      </c>
      <c r="I1803" s="355" t="s">
        <v>3495</v>
      </c>
      <c r="J1803" s="355" t="s">
        <v>3495</v>
      </c>
      <c r="K1803" s="355" t="s">
        <v>3495</v>
      </c>
      <c r="L1803" s="355" t="s">
        <v>3495</v>
      </c>
      <c r="M1803" s="355" t="s">
        <v>3495</v>
      </c>
      <c r="N1803" s="355" t="s">
        <v>3495</v>
      </c>
      <c r="O1803" s="355" t="s">
        <v>3495</v>
      </c>
      <c r="P1803" s="355" t="s">
        <v>3495</v>
      </c>
      <c r="Q1803" s="355" t="s">
        <v>3496</v>
      </c>
      <c r="R1803" s="355" t="s">
        <v>3496</v>
      </c>
      <c r="S1803" s="355" t="s">
        <v>3496</v>
      </c>
      <c r="T1803" s="266">
        <v>0</v>
      </c>
      <c r="U1803" s="266" t="s">
        <v>3497</v>
      </c>
    </row>
    <row r="1804" spans="1:21" x14ac:dyDescent="0.25">
      <c r="A1804" s="49">
        <v>63306004</v>
      </c>
      <c r="B1804" s="49" t="s">
        <v>1766</v>
      </c>
      <c r="C1804" s="49">
        <v>0</v>
      </c>
      <c r="D1804" s="49">
        <v>0</v>
      </c>
      <c r="E1804" s="354" t="s">
        <v>3494</v>
      </c>
      <c r="F1804" s="354" t="s">
        <v>3498</v>
      </c>
      <c r="G1804" s="355" t="s">
        <v>3499</v>
      </c>
      <c r="H1804" s="355" t="s">
        <v>3495</v>
      </c>
      <c r="I1804" s="355" t="s">
        <v>3495</v>
      </c>
      <c r="J1804" s="355" t="s">
        <v>3495</v>
      </c>
      <c r="K1804" s="355" t="s">
        <v>3495</v>
      </c>
      <c r="L1804" s="355" t="s">
        <v>3495</v>
      </c>
      <c r="M1804" s="355" t="s">
        <v>3495</v>
      </c>
      <c r="N1804" s="355" t="s">
        <v>3495</v>
      </c>
      <c r="O1804" s="355" t="s">
        <v>3495</v>
      </c>
      <c r="P1804" s="355" t="s">
        <v>3495</v>
      </c>
      <c r="Q1804" s="355" t="s">
        <v>3496</v>
      </c>
      <c r="R1804" s="355" t="s">
        <v>3496</v>
      </c>
      <c r="S1804" s="355" t="s">
        <v>3496</v>
      </c>
      <c r="T1804" s="266">
        <v>0</v>
      </c>
      <c r="U1804" s="266" t="s">
        <v>3497</v>
      </c>
    </row>
    <row r="1805" spans="1:21" x14ac:dyDescent="0.25">
      <c r="A1805" s="49">
        <v>63319001</v>
      </c>
      <c r="B1805" s="49" t="s">
        <v>486</v>
      </c>
      <c r="C1805" s="49">
        <v>0</v>
      </c>
      <c r="D1805" s="49">
        <v>0</v>
      </c>
      <c r="E1805" s="354" t="s">
        <v>3494</v>
      </c>
      <c r="F1805" s="354" t="s">
        <v>3498</v>
      </c>
      <c r="G1805" s="355" t="s">
        <v>3499</v>
      </c>
      <c r="H1805" s="355" t="s">
        <v>3495</v>
      </c>
      <c r="I1805" s="355" t="s">
        <v>3495</v>
      </c>
      <c r="J1805" s="355" t="s">
        <v>3495</v>
      </c>
      <c r="K1805" s="355" t="s">
        <v>3495</v>
      </c>
      <c r="L1805" s="355" t="s">
        <v>3495</v>
      </c>
      <c r="M1805" s="355" t="s">
        <v>3495</v>
      </c>
      <c r="N1805" s="355" t="s">
        <v>3495</v>
      </c>
      <c r="O1805" s="355" t="s">
        <v>3495</v>
      </c>
      <c r="P1805" s="355" t="s">
        <v>3495</v>
      </c>
      <c r="Q1805" s="355" t="s">
        <v>3496</v>
      </c>
      <c r="R1805" s="355" t="s">
        <v>3496</v>
      </c>
      <c r="S1805" s="355" t="s">
        <v>3496</v>
      </c>
      <c r="T1805" s="266">
        <v>0</v>
      </c>
      <c r="U1805" s="266" t="s">
        <v>3497</v>
      </c>
    </row>
    <row r="1806" spans="1:21" x14ac:dyDescent="0.25">
      <c r="A1806" s="49">
        <v>63336002</v>
      </c>
      <c r="B1806" s="49" t="s">
        <v>1767</v>
      </c>
      <c r="C1806" s="49">
        <v>0</v>
      </c>
      <c r="D1806" s="49">
        <v>0</v>
      </c>
      <c r="E1806" s="354" t="s">
        <v>3494</v>
      </c>
      <c r="F1806" s="354" t="s">
        <v>3498</v>
      </c>
      <c r="G1806" s="355" t="s">
        <v>3499</v>
      </c>
      <c r="H1806" s="355" t="s">
        <v>3495</v>
      </c>
      <c r="I1806" s="355" t="s">
        <v>3495</v>
      </c>
      <c r="J1806" s="355" t="s">
        <v>3495</v>
      </c>
      <c r="K1806" s="355" t="s">
        <v>3495</v>
      </c>
      <c r="L1806" s="355" t="s">
        <v>3495</v>
      </c>
      <c r="M1806" s="355" t="s">
        <v>3495</v>
      </c>
      <c r="N1806" s="355" t="s">
        <v>3495</v>
      </c>
      <c r="O1806" s="355" t="s">
        <v>3495</v>
      </c>
      <c r="P1806" s="355" t="s">
        <v>3495</v>
      </c>
      <c r="Q1806" s="355" t="s">
        <v>3496</v>
      </c>
      <c r="R1806" s="355" t="s">
        <v>3496</v>
      </c>
      <c r="S1806" s="355" t="s">
        <v>3496</v>
      </c>
      <c r="T1806" s="266">
        <v>0</v>
      </c>
      <c r="U1806" s="266" t="s">
        <v>3497</v>
      </c>
    </row>
    <row r="1807" spans="1:21" x14ac:dyDescent="0.25">
      <c r="A1807" s="49">
        <v>63355001</v>
      </c>
      <c r="B1807" s="49" t="s">
        <v>1768</v>
      </c>
      <c r="C1807" s="49">
        <v>0</v>
      </c>
      <c r="D1807" s="49">
        <v>0</v>
      </c>
      <c r="E1807" s="354" t="s">
        <v>3494</v>
      </c>
      <c r="F1807" s="354" t="s">
        <v>3498</v>
      </c>
      <c r="G1807" s="355" t="s">
        <v>3499</v>
      </c>
      <c r="H1807" s="355" t="s">
        <v>3495</v>
      </c>
      <c r="I1807" s="355" t="s">
        <v>3495</v>
      </c>
      <c r="J1807" s="355" t="s">
        <v>3495</v>
      </c>
      <c r="K1807" s="355" t="s">
        <v>3495</v>
      </c>
      <c r="L1807" s="355" t="s">
        <v>3495</v>
      </c>
      <c r="M1807" s="355" t="s">
        <v>3495</v>
      </c>
      <c r="N1807" s="355" t="s">
        <v>3495</v>
      </c>
      <c r="O1807" s="355" t="s">
        <v>3495</v>
      </c>
      <c r="P1807" s="355" t="s">
        <v>3495</v>
      </c>
      <c r="Q1807" s="355" t="s">
        <v>3496</v>
      </c>
      <c r="R1807" s="355" t="s">
        <v>3496</v>
      </c>
      <c r="S1807" s="355" t="s">
        <v>3496</v>
      </c>
      <c r="T1807" s="266">
        <v>0</v>
      </c>
      <c r="U1807" s="266" t="s">
        <v>3497</v>
      </c>
    </row>
    <row r="1808" spans="1:21" x14ac:dyDescent="0.25">
      <c r="A1808" s="49">
        <v>63370001</v>
      </c>
      <c r="B1808" s="49" t="s">
        <v>1769</v>
      </c>
      <c r="C1808" s="49">
        <v>0</v>
      </c>
      <c r="D1808" s="49">
        <v>0</v>
      </c>
      <c r="E1808" s="354" t="s">
        <v>3494</v>
      </c>
      <c r="F1808" s="354" t="s">
        <v>3498</v>
      </c>
      <c r="G1808" s="355" t="s">
        <v>3499</v>
      </c>
      <c r="H1808" s="355" t="s">
        <v>3495</v>
      </c>
      <c r="I1808" s="355" t="s">
        <v>3495</v>
      </c>
      <c r="J1808" s="355" t="s">
        <v>3495</v>
      </c>
      <c r="K1808" s="355" t="s">
        <v>3495</v>
      </c>
      <c r="L1808" s="355" t="s">
        <v>3495</v>
      </c>
      <c r="M1808" s="355" t="s">
        <v>3495</v>
      </c>
      <c r="N1808" s="355" t="s">
        <v>3495</v>
      </c>
      <c r="O1808" s="355" t="s">
        <v>3495</v>
      </c>
      <c r="P1808" s="355" t="s">
        <v>3495</v>
      </c>
      <c r="Q1808" s="355" t="s">
        <v>3496</v>
      </c>
      <c r="R1808" s="355" t="s">
        <v>3496</v>
      </c>
      <c r="S1808" s="355" t="s">
        <v>3496</v>
      </c>
      <c r="T1808" s="266">
        <v>0</v>
      </c>
      <c r="U1808" s="266" t="s">
        <v>3497</v>
      </c>
    </row>
    <row r="1809" spans="1:21" x14ac:dyDescent="0.25">
      <c r="A1809" s="49">
        <v>63376002</v>
      </c>
      <c r="B1809" s="49" t="s">
        <v>1770</v>
      </c>
      <c r="C1809" s="49">
        <v>0</v>
      </c>
      <c r="D1809" s="49">
        <v>0</v>
      </c>
      <c r="E1809" s="354" t="s">
        <v>3494</v>
      </c>
      <c r="F1809" s="354" t="s">
        <v>3498</v>
      </c>
      <c r="G1809" s="355" t="s">
        <v>3499</v>
      </c>
      <c r="H1809" s="355" t="s">
        <v>3495</v>
      </c>
      <c r="I1809" s="355" t="s">
        <v>3495</v>
      </c>
      <c r="J1809" s="355" t="s">
        <v>3495</v>
      </c>
      <c r="K1809" s="355" t="s">
        <v>3495</v>
      </c>
      <c r="L1809" s="355" t="s">
        <v>3495</v>
      </c>
      <c r="M1809" s="355" t="s">
        <v>3495</v>
      </c>
      <c r="N1809" s="355" t="s">
        <v>3495</v>
      </c>
      <c r="O1809" s="355" t="s">
        <v>3495</v>
      </c>
      <c r="P1809" s="355" t="s">
        <v>3495</v>
      </c>
      <c r="Q1809" s="355" t="s">
        <v>3496</v>
      </c>
      <c r="R1809" s="355" t="s">
        <v>3496</v>
      </c>
      <c r="S1809" s="355" t="s">
        <v>3496</v>
      </c>
      <c r="T1809" s="266">
        <v>0</v>
      </c>
      <c r="U1809" s="266" t="s">
        <v>3497</v>
      </c>
    </row>
    <row r="1810" spans="1:21" x14ac:dyDescent="0.25">
      <c r="A1810" s="49">
        <v>63388001</v>
      </c>
      <c r="B1810" s="49" t="s">
        <v>1771</v>
      </c>
      <c r="C1810" s="49">
        <v>0</v>
      </c>
      <c r="D1810" s="49">
        <v>0</v>
      </c>
      <c r="E1810" s="354" t="s">
        <v>3494</v>
      </c>
      <c r="F1810" s="354" t="s">
        <v>3498</v>
      </c>
      <c r="G1810" s="355" t="s">
        <v>3499</v>
      </c>
      <c r="H1810" s="355" t="s">
        <v>3495</v>
      </c>
      <c r="I1810" s="355" t="s">
        <v>3495</v>
      </c>
      <c r="J1810" s="355" t="s">
        <v>3495</v>
      </c>
      <c r="K1810" s="355" t="s">
        <v>3495</v>
      </c>
      <c r="L1810" s="355" t="s">
        <v>3495</v>
      </c>
      <c r="M1810" s="355" t="s">
        <v>3495</v>
      </c>
      <c r="N1810" s="355" t="s">
        <v>3495</v>
      </c>
      <c r="O1810" s="355" t="s">
        <v>3495</v>
      </c>
      <c r="P1810" s="355" t="s">
        <v>3495</v>
      </c>
      <c r="Q1810" s="355" t="s">
        <v>3496</v>
      </c>
      <c r="R1810" s="355" t="s">
        <v>3496</v>
      </c>
      <c r="S1810" s="355" t="s">
        <v>3496</v>
      </c>
      <c r="T1810" s="266">
        <v>0</v>
      </c>
      <c r="U1810" s="266" t="s">
        <v>3497</v>
      </c>
    </row>
    <row r="1811" spans="1:21" x14ac:dyDescent="0.25">
      <c r="A1811" s="49">
        <v>63402001</v>
      </c>
      <c r="B1811" s="49" t="s">
        <v>1772</v>
      </c>
      <c r="C1811" s="49">
        <v>0</v>
      </c>
      <c r="D1811" s="49">
        <v>0</v>
      </c>
      <c r="E1811" s="354" t="s">
        <v>3494</v>
      </c>
      <c r="F1811" s="354" t="s">
        <v>3498</v>
      </c>
      <c r="G1811" s="355" t="s">
        <v>3499</v>
      </c>
      <c r="H1811" s="355" t="s">
        <v>3495</v>
      </c>
      <c r="I1811" s="355" t="s">
        <v>3495</v>
      </c>
      <c r="J1811" s="355" t="s">
        <v>3495</v>
      </c>
      <c r="K1811" s="355" t="s">
        <v>3495</v>
      </c>
      <c r="L1811" s="355" t="s">
        <v>3495</v>
      </c>
      <c r="M1811" s="355" t="s">
        <v>3495</v>
      </c>
      <c r="N1811" s="355" t="s">
        <v>3495</v>
      </c>
      <c r="O1811" s="355" t="s">
        <v>3495</v>
      </c>
      <c r="P1811" s="355" t="s">
        <v>3495</v>
      </c>
      <c r="Q1811" s="355" t="s">
        <v>3496</v>
      </c>
      <c r="R1811" s="355" t="s">
        <v>3496</v>
      </c>
      <c r="S1811" s="355" t="s">
        <v>3496</v>
      </c>
      <c r="T1811" s="266">
        <v>0</v>
      </c>
      <c r="U1811" s="266" t="s">
        <v>3497</v>
      </c>
    </row>
    <row r="1812" spans="1:21" x14ac:dyDescent="0.25">
      <c r="A1812" s="49">
        <v>63417001</v>
      </c>
      <c r="B1812" s="49" t="s">
        <v>483</v>
      </c>
      <c r="C1812" s="49">
        <v>0</v>
      </c>
      <c r="D1812" s="49">
        <v>0</v>
      </c>
      <c r="E1812" s="354" t="s">
        <v>3494</v>
      </c>
      <c r="F1812" s="354" t="s">
        <v>3498</v>
      </c>
      <c r="G1812" s="355" t="s">
        <v>3499</v>
      </c>
      <c r="H1812" s="355" t="s">
        <v>3495</v>
      </c>
      <c r="I1812" s="355" t="s">
        <v>3495</v>
      </c>
      <c r="J1812" s="355" t="s">
        <v>3495</v>
      </c>
      <c r="K1812" s="355" t="s">
        <v>3495</v>
      </c>
      <c r="L1812" s="355" t="s">
        <v>3495</v>
      </c>
      <c r="M1812" s="355" t="s">
        <v>3495</v>
      </c>
      <c r="N1812" s="355" t="s">
        <v>3495</v>
      </c>
      <c r="O1812" s="355" t="s">
        <v>3495</v>
      </c>
      <c r="P1812" s="355" t="s">
        <v>3495</v>
      </c>
      <c r="Q1812" s="355" t="s">
        <v>3496</v>
      </c>
      <c r="R1812" s="355" t="s">
        <v>3496</v>
      </c>
      <c r="S1812" s="355" t="s">
        <v>3496</v>
      </c>
      <c r="T1812" s="266">
        <v>0</v>
      </c>
      <c r="U1812" s="266" t="s">
        <v>3497</v>
      </c>
    </row>
    <row r="1813" spans="1:21" x14ac:dyDescent="0.25">
      <c r="A1813" s="49">
        <v>63432004</v>
      </c>
      <c r="B1813" s="49" t="s">
        <v>1773</v>
      </c>
      <c r="C1813" s="49">
        <v>0</v>
      </c>
      <c r="D1813" s="49">
        <v>0</v>
      </c>
      <c r="E1813" s="354" t="s">
        <v>3494</v>
      </c>
      <c r="F1813" s="354" t="s">
        <v>3498</v>
      </c>
      <c r="G1813" s="355" t="s">
        <v>3499</v>
      </c>
      <c r="H1813" s="355" t="s">
        <v>3495</v>
      </c>
      <c r="I1813" s="355" t="s">
        <v>3495</v>
      </c>
      <c r="J1813" s="355" t="s">
        <v>3495</v>
      </c>
      <c r="K1813" s="355" t="s">
        <v>3495</v>
      </c>
      <c r="L1813" s="355" t="s">
        <v>3495</v>
      </c>
      <c r="M1813" s="355" t="s">
        <v>3495</v>
      </c>
      <c r="N1813" s="355" t="s">
        <v>3495</v>
      </c>
      <c r="O1813" s="355" t="s">
        <v>3495</v>
      </c>
      <c r="P1813" s="355" t="s">
        <v>3495</v>
      </c>
      <c r="Q1813" s="355" t="s">
        <v>3496</v>
      </c>
      <c r="R1813" s="355" t="s">
        <v>3496</v>
      </c>
      <c r="S1813" s="355" t="s">
        <v>3496</v>
      </c>
      <c r="T1813" s="266">
        <v>0</v>
      </c>
      <c r="U1813" s="266" t="s">
        <v>3497</v>
      </c>
    </row>
    <row r="1814" spans="1:21" x14ac:dyDescent="0.25">
      <c r="A1814" s="49">
        <v>63439001</v>
      </c>
      <c r="B1814" s="49" t="s">
        <v>1774</v>
      </c>
      <c r="C1814" s="49">
        <v>0</v>
      </c>
      <c r="D1814" s="49">
        <v>0</v>
      </c>
      <c r="E1814" s="354" t="s">
        <v>3494</v>
      </c>
      <c r="F1814" s="354" t="s">
        <v>3498</v>
      </c>
      <c r="G1814" s="355" t="s">
        <v>3499</v>
      </c>
      <c r="H1814" s="355" t="s">
        <v>3495</v>
      </c>
      <c r="I1814" s="355" t="s">
        <v>3495</v>
      </c>
      <c r="J1814" s="355" t="s">
        <v>3495</v>
      </c>
      <c r="K1814" s="355" t="s">
        <v>3495</v>
      </c>
      <c r="L1814" s="355" t="s">
        <v>3495</v>
      </c>
      <c r="M1814" s="355" t="s">
        <v>3495</v>
      </c>
      <c r="N1814" s="355" t="s">
        <v>3495</v>
      </c>
      <c r="O1814" s="355" t="s">
        <v>3495</v>
      </c>
      <c r="P1814" s="355" t="s">
        <v>3495</v>
      </c>
      <c r="Q1814" s="355" t="s">
        <v>3496</v>
      </c>
      <c r="R1814" s="355" t="s">
        <v>3496</v>
      </c>
      <c r="S1814" s="355" t="s">
        <v>3496</v>
      </c>
      <c r="T1814" s="266">
        <v>0</v>
      </c>
      <c r="U1814" s="266" t="s">
        <v>3497</v>
      </c>
    </row>
    <row r="1815" spans="1:21" x14ac:dyDescent="0.25">
      <c r="A1815" s="49">
        <v>63444002</v>
      </c>
      <c r="B1815" s="49" t="s">
        <v>1775</v>
      </c>
      <c r="C1815" s="49">
        <v>0</v>
      </c>
      <c r="D1815" s="49">
        <v>0</v>
      </c>
      <c r="E1815" s="354" t="s">
        <v>3494</v>
      </c>
      <c r="F1815" s="354" t="s">
        <v>3498</v>
      </c>
      <c r="G1815" s="355" t="s">
        <v>3499</v>
      </c>
      <c r="H1815" s="355" t="s">
        <v>3495</v>
      </c>
      <c r="I1815" s="355" t="s">
        <v>3495</v>
      </c>
      <c r="J1815" s="355" t="s">
        <v>3495</v>
      </c>
      <c r="K1815" s="355" t="s">
        <v>3495</v>
      </c>
      <c r="L1815" s="355" t="s">
        <v>3495</v>
      </c>
      <c r="M1815" s="355" t="s">
        <v>3495</v>
      </c>
      <c r="N1815" s="355" t="s">
        <v>3495</v>
      </c>
      <c r="O1815" s="355" t="s">
        <v>3495</v>
      </c>
      <c r="P1815" s="355" t="s">
        <v>3495</v>
      </c>
      <c r="Q1815" s="355" t="s">
        <v>3496</v>
      </c>
      <c r="R1815" s="355" t="s">
        <v>3496</v>
      </c>
      <c r="S1815" s="355" t="s">
        <v>3496</v>
      </c>
      <c r="T1815" s="266">
        <v>0</v>
      </c>
      <c r="U1815" s="266" t="s">
        <v>3497</v>
      </c>
    </row>
    <row r="1816" spans="1:21" x14ac:dyDescent="0.25">
      <c r="A1816" s="49">
        <v>63444003</v>
      </c>
      <c r="B1816" s="49" t="s">
        <v>1775</v>
      </c>
      <c r="C1816" s="49">
        <v>0</v>
      </c>
      <c r="D1816" s="49">
        <v>0</v>
      </c>
      <c r="E1816" s="354" t="s">
        <v>3494</v>
      </c>
      <c r="F1816" s="354" t="s">
        <v>3498</v>
      </c>
      <c r="G1816" s="355" t="s">
        <v>3499</v>
      </c>
      <c r="H1816" s="355" t="s">
        <v>3495</v>
      </c>
      <c r="I1816" s="355" t="s">
        <v>3495</v>
      </c>
      <c r="J1816" s="355" t="s">
        <v>3495</v>
      </c>
      <c r="K1816" s="355" t="s">
        <v>3495</v>
      </c>
      <c r="L1816" s="355" t="s">
        <v>3495</v>
      </c>
      <c r="M1816" s="355" t="s">
        <v>3495</v>
      </c>
      <c r="N1816" s="355" t="s">
        <v>3495</v>
      </c>
      <c r="O1816" s="355" t="s">
        <v>3495</v>
      </c>
      <c r="P1816" s="355" t="s">
        <v>3495</v>
      </c>
      <c r="Q1816" s="355" t="s">
        <v>3496</v>
      </c>
      <c r="R1816" s="355" t="s">
        <v>3496</v>
      </c>
      <c r="S1816" s="355" t="s">
        <v>3496</v>
      </c>
      <c r="T1816" s="266">
        <v>0</v>
      </c>
      <c r="U1816" s="266" t="s">
        <v>3497</v>
      </c>
    </row>
    <row r="1817" spans="1:21" x14ac:dyDescent="0.25">
      <c r="A1817" s="49">
        <v>63444004</v>
      </c>
      <c r="B1817" s="49" t="s">
        <v>1775</v>
      </c>
      <c r="C1817" s="49">
        <v>0</v>
      </c>
      <c r="D1817" s="49">
        <v>0</v>
      </c>
      <c r="E1817" s="354" t="s">
        <v>3494</v>
      </c>
      <c r="F1817" s="354" t="s">
        <v>3498</v>
      </c>
      <c r="G1817" s="355" t="s">
        <v>3499</v>
      </c>
      <c r="H1817" s="355" t="s">
        <v>3495</v>
      </c>
      <c r="I1817" s="355" t="s">
        <v>3495</v>
      </c>
      <c r="J1817" s="355" t="s">
        <v>3495</v>
      </c>
      <c r="K1817" s="355" t="s">
        <v>3495</v>
      </c>
      <c r="L1817" s="355" t="s">
        <v>3495</v>
      </c>
      <c r="M1817" s="355" t="s">
        <v>3495</v>
      </c>
      <c r="N1817" s="355" t="s">
        <v>3495</v>
      </c>
      <c r="O1817" s="355" t="s">
        <v>3495</v>
      </c>
      <c r="P1817" s="355" t="s">
        <v>3495</v>
      </c>
      <c r="Q1817" s="355" t="s">
        <v>3496</v>
      </c>
      <c r="R1817" s="355" t="s">
        <v>3496</v>
      </c>
      <c r="S1817" s="355" t="s">
        <v>3496</v>
      </c>
      <c r="T1817" s="266">
        <v>0</v>
      </c>
      <c r="U1817" s="266" t="s">
        <v>3497</v>
      </c>
    </row>
    <row r="1818" spans="1:21" x14ac:dyDescent="0.25">
      <c r="A1818" s="49">
        <v>63444005</v>
      </c>
      <c r="B1818" s="49" t="s">
        <v>1776</v>
      </c>
      <c r="C1818" s="49">
        <v>0</v>
      </c>
      <c r="D1818" s="49">
        <v>0</v>
      </c>
      <c r="E1818" s="354" t="s">
        <v>3494</v>
      </c>
      <c r="F1818" s="354" t="s">
        <v>3498</v>
      </c>
      <c r="G1818" s="355" t="s">
        <v>3499</v>
      </c>
      <c r="H1818" s="355" t="s">
        <v>3495</v>
      </c>
      <c r="I1818" s="355" t="s">
        <v>3495</v>
      </c>
      <c r="J1818" s="355" t="s">
        <v>3495</v>
      </c>
      <c r="K1818" s="355" t="s">
        <v>3495</v>
      </c>
      <c r="L1818" s="355" t="s">
        <v>3495</v>
      </c>
      <c r="M1818" s="355" t="s">
        <v>3495</v>
      </c>
      <c r="N1818" s="355" t="s">
        <v>3495</v>
      </c>
      <c r="O1818" s="355" t="s">
        <v>3495</v>
      </c>
      <c r="P1818" s="355" t="s">
        <v>3495</v>
      </c>
      <c r="Q1818" s="355" t="s">
        <v>3496</v>
      </c>
      <c r="R1818" s="355" t="s">
        <v>3496</v>
      </c>
      <c r="S1818" s="355" t="s">
        <v>3496</v>
      </c>
      <c r="T1818" s="266">
        <v>0</v>
      </c>
      <c r="U1818" s="266" t="s">
        <v>3497</v>
      </c>
    </row>
    <row r="1819" spans="1:21" x14ac:dyDescent="0.25">
      <c r="A1819" s="49">
        <v>63469004</v>
      </c>
      <c r="B1819" s="49" t="s">
        <v>1777</v>
      </c>
      <c r="C1819" s="49">
        <v>0</v>
      </c>
      <c r="D1819" s="49">
        <v>0</v>
      </c>
      <c r="E1819" s="354" t="s">
        <v>3494</v>
      </c>
      <c r="F1819" s="354" t="s">
        <v>3498</v>
      </c>
      <c r="G1819" s="355" t="s">
        <v>3499</v>
      </c>
      <c r="H1819" s="355" t="s">
        <v>3495</v>
      </c>
      <c r="I1819" s="355" t="s">
        <v>3495</v>
      </c>
      <c r="J1819" s="355" t="s">
        <v>3495</v>
      </c>
      <c r="K1819" s="355" t="s">
        <v>3495</v>
      </c>
      <c r="L1819" s="355" t="s">
        <v>3495</v>
      </c>
      <c r="M1819" s="355" t="s">
        <v>3495</v>
      </c>
      <c r="N1819" s="355" t="s">
        <v>3495</v>
      </c>
      <c r="O1819" s="355" t="s">
        <v>3495</v>
      </c>
      <c r="P1819" s="355" t="s">
        <v>3495</v>
      </c>
      <c r="Q1819" s="355" t="s">
        <v>3496</v>
      </c>
      <c r="R1819" s="355" t="s">
        <v>3496</v>
      </c>
      <c r="S1819" s="355" t="s">
        <v>3496</v>
      </c>
      <c r="T1819" s="266">
        <v>0</v>
      </c>
      <c r="U1819" s="266" t="s">
        <v>3497</v>
      </c>
    </row>
    <row r="1820" spans="1:21" x14ac:dyDescent="0.25">
      <c r="A1820" s="49">
        <v>63475003</v>
      </c>
      <c r="B1820" s="49" t="s">
        <v>1778</v>
      </c>
      <c r="C1820" s="49">
        <v>0</v>
      </c>
      <c r="D1820" s="49">
        <v>0</v>
      </c>
      <c r="E1820" s="354" t="s">
        <v>3494</v>
      </c>
      <c r="F1820" s="354" t="s">
        <v>3498</v>
      </c>
      <c r="G1820" s="355" t="s">
        <v>3499</v>
      </c>
      <c r="H1820" s="355" t="s">
        <v>3495</v>
      </c>
      <c r="I1820" s="355" t="s">
        <v>3495</v>
      </c>
      <c r="J1820" s="355" t="s">
        <v>3495</v>
      </c>
      <c r="K1820" s="355" t="s">
        <v>3495</v>
      </c>
      <c r="L1820" s="355" t="s">
        <v>3495</v>
      </c>
      <c r="M1820" s="355" t="s">
        <v>3495</v>
      </c>
      <c r="N1820" s="355" t="s">
        <v>3495</v>
      </c>
      <c r="O1820" s="355" t="s">
        <v>3495</v>
      </c>
      <c r="P1820" s="355" t="s">
        <v>3495</v>
      </c>
      <c r="Q1820" s="355" t="s">
        <v>3496</v>
      </c>
      <c r="R1820" s="355" t="s">
        <v>3496</v>
      </c>
      <c r="S1820" s="355" t="s">
        <v>3496</v>
      </c>
      <c r="T1820" s="266">
        <v>0</v>
      </c>
      <c r="U1820" s="266" t="s">
        <v>3497</v>
      </c>
    </row>
    <row r="1821" spans="1:21" x14ac:dyDescent="0.25">
      <c r="A1821" s="49">
        <v>63478002</v>
      </c>
      <c r="B1821" s="49" t="s">
        <v>1779</v>
      </c>
      <c r="C1821" s="49">
        <v>0</v>
      </c>
      <c r="D1821" s="49">
        <v>0</v>
      </c>
      <c r="E1821" s="354" t="s">
        <v>3494</v>
      </c>
      <c r="F1821" s="354" t="s">
        <v>3498</v>
      </c>
      <c r="G1821" s="355" t="s">
        <v>3499</v>
      </c>
      <c r="H1821" s="355" t="s">
        <v>3495</v>
      </c>
      <c r="I1821" s="355" t="s">
        <v>3495</v>
      </c>
      <c r="J1821" s="355" t="s">
        <v>3495</v>
      </c>
      <c r="K1821" s="355" t="s">
        <v>3495</v>
      </c>
      <c r="L1821" s="355" t="s">
        <v>3495</v>
      </c>
      <c r="M1821" s="355" t="s">
        <v>3495</v>
      </c>
      <c r="N1821" s="355" t="s">
        <v>3495</v>
      </c>
      <c r="O1821" s="355" t="s">
        <v>3495</v>
      </c>
      <c r="P1821" s="355" t="s">
        <v>3495</v>
      </c>
      <c r="Q1821" s="355" t="s">
        <v>3496</v>
      </c>
      <c r="R1821" s="355" t="s">
        <v>3496</v>
      </c>
      <c r="S1821" s="355" t="s">
        <v>3496</v>
      </c>
      <c r="T1821" s="266">
        <v>0</v>
      </c>
      <c r="U1821" s="266" t="s">
        <v>3497</v>
      </c>
    </row>
    <row r="1822" spans="1:21" x14ac:dyDescent="0.25">
      <c r="A1822" s="49">
        <v>63478003</v>
      </c>
      <c r="B1822" s="49" t="s">
        <v>1779</v>
      </c>
      <c r="C1822" s="49">
        <v>0</v>
      </c>
      <c r="D1822" s="49">
        <v>0</v>
      </c>
      <c r="E1822" s="354" t="s">
        <v>3494</v>
      </c>
      <c r="F1822" s="354" t="s">
        <v>3498</v>
      </c>
      <c r="G1822" s="355" t="s">
        <v>3499</v>
      </c>
      <c r="H1822" s="355" t="s">
        <v>3495</v>
      </c>
      <c r="I1822" s="355" t="s">
        <v>3495</v>
      </c>
      <c r="J1822" s="355" t="s">
        <v>3495</v>
      </c>
      <c r="K1822" s="355" t="s">
        <v>3495</v>
      </c>
      <c r="L1822" s="355" t="s">
        <v>3495</v>
      </c>
      <c r="M1822" s="355" t="s">
        <v>3495</v>
      </c>
      <c r="N1822" s="355" t="s">
        <v>3495</v>
      </c>
      <c r="O1822" s="355" t="s">
        <v>3495</v>
      </c>
      <c r="P1822" s="355" t="s">
        <v>3495</v>
      </c>
      <c r="Q1822" s="355" t="s">
        <v>3496</v>
      </c>
      <c r="R1822" s="355" t="s">
        <v>3496</v>
      </c>
      <c r="S1822" s="355" t="s">
        <v>3496</v>
      </c>
      <c r="T1822" s="266">
        <v>0</v>
      </c>
      <c r="U1822" s="266" t="s">
        <v>3497</v>
      </c>
    </row>
    <row r="1823" spans="1:21" x14ac:dyDescent="0.25">
      <c r="A1823" s="49">
        <v>63478004</v>
      </c>
      <c r="B1823" s="49" t="s">
        <v>1779</v>
      </c>
      <c r="C1823" s="49">
        <v>0</v>
      </c>
      <c r="D1823" s="49">
        <v>0</v>
      </c>
      <c r="E1823" s="354" t="s">
        <v>3494</v>
      </c>
      <c r="F1823" s="354" t="s">
        <v>3498</v>
      </c>
      <c r="G1823" s="355" t="s">
        <v>3499</v>
      </c>
      <c r="H1823" s="355" t="s">
        <v>3495</v>
      </c>
      <c r="I1823" s="355" t="s">
        <v>3495</v>
      </c>
      <c r="J1823" s="355" t="s">
        <v>3495</v>
      </c>
      <c r="K1823" s="355" t="s">
        <v>3495</v>
      </c>
      <c r="L1823" s="355" t="s">
        <v>3495</v>
      </c>
      <c r="M1823" s="355" t="s">
        <v>3495</v>
      </c>
      <c r="N1823" s="355" t="s">
        <v>3495</v>
      </c>
      <c r="O1823" s="355" t="s">
        <v>3495</v>
      </c>
      <c r="P1823" s="355" t="s">
        <v>3495</v>
      </c>
      <c r="Q1823" s="355" t="s">
        <v>3496</v>
      </c>
      <c r="R1823" s="355" t="s">
        <v>3496</v>
      </c>
      <c r="S1823" s="355" t="s">
        <v>3496</v>
      </c>
      <c r="T1823" s="266">
        <v>0</v>
      </c>
      <c r="U1823" s="266" t="s">
        <v>3497</v>
      </c>
    </row>
    <row r="1824" spans="1:21" x14ac:dyDescent="0.25">
      <c r="A1824" s="49">
        <v>63478005</v>
      </c>
      <c r="B1824" s="49" t="s">
        <v>1780</v>
      </c>
      <c r="C1824" s="49">
        <v>0</v>
      </c>
      <c r="D1824" s="49">
        <v>0</v>
      </c>
      <c r="E1824" s="354" t="s">
        <v>3494</v>
      </c>
      <c r="F1824" s="354" t="s">
        <v>3498</v>
      </c>
      <c r="G1824" s="355" t="s">
        <v>3499</v>
      </c>
      <c r="H1824" s="355" t="s">
        <v>3495</v>
      </c>
      <c r="I1824" s="355" t="s">
        <v>3495</v>
      </c>
      <c r="J1824" s="355" t="s">
        <v>3495</v>
      </c>
      <c r="K1824" s="355" t="s">
        <v>3495</v>
      </c>
      <c r="L1824" s="355" t="s">
        <v>3495</v>
      </c>
      <c r="M1824" s="355" t="s">
        <v>3495</v>
      </c>
      <c r="N1824" s="355" t="s">
        <v>3495</v>
      </c>
      <c r="O1824" s="355" t="s">
        <v>3495</v>
      </c>
      <c r="P1824" s="355" t="s">
        <v>3495</v>
      </c>
      <c r="Q1824" s="355" t="s">
        <v>3496</v>
      </c>
      <c r="R1824" s="355" t="s">
        <v>3496</v>
      </c>
      <c r="S1824" s="355" t="s">
        <v>3496</v>
      </c>
      <c r="T1824" s="266">
        <v>0</v>
      </c>
      <c r="U1824" s="266" t="s">
        <v>3497</v>
      </c>
    </row>
    <row r="1825" spans="1:21" x14ac:dyDescent="0.25">
      <c r="A1825" s="49">
        <v>63493002</v>
      </c>
      <c r="B1825" s="49" t="s">
        <v>1781</v>
      </c>
      <c r="C1825" s="49">
        <v>0</v>
      </c>
      <c r="D1825" s="49">
        <v>0</v>
      </c>
      <c r="E1825" s="354" t="s">
        <v>3494</v>
      </c>
      <c r="F1825" s="354" t="s">
        <v>3498</v>
      </c>
      <c r="G1825" s="355" t="s">
        <v>3499</v>
      </c>
      <c r="H1825" s="355" t="s">
        <v>3495</v>
      </c>
      <c r="I1825" s="355" t="s">
        <v>3495</v>
      </c>
      <c r="J1825" s="355" t="s">
        <v>3495</v>
      </c>
      <c r="K1825" s="355" t="s">
        <v>3495</v>
      </c>
      <c r="L1825" s="355" t="s">
        <v>3495</v>
      </c>
      <c r="M1825" s="355" t="s">
        <v>3495</v>
      </c>
      <c r="N1825" s="355" t="s">
        <v>3495</v>
      </c>
      <c r="O1825" s="355" t="s">
        <v>3495</v>
      </c>
      <c r="P1825" s="355" t="s">
        <v>3495</v>
      </c>
      <c r="Q1825" s="355" t="s">
        <v>3496</v>
      </c>
      <c r="R1825" s="355" t="s">
        <v>3496</v>
      </c>
      <c r="S1825" s="355" t="s">
        <v>3496</v>
      </c>
      <c r="T1825" s="266">
        <v>0</v>
      </c>
      <c r="U1825" s="266" t="s">
        <v>3497</v>
      </c>
    </row>
    <row r="1826" spans="1:21" x14ac:dyDescent="0.25">
      <c r="A1826" s="49">
        <v>63508001</v>
      </c>
      <c r="B1826" s="49" t="s">
        <v>1782</v>
      </c>
      <c r="C1826" s="49">
        <v>0</v>
      </c>
      <c r="D1826" s="49">
        <v>0</v>
      </c>
      <c r="E1826" s="354" t="s">
        <v>3494</v>
      </c>
      <c r="F1826" s="354" t="s">
        <v>3498</v>
      </c>
      <c r="G1826" s="355" t="s">
        <v>3499</v>
      </c>
      <c r="H1826" s="355" t="s">
        <v>3495</v>
      </c>
      <c r="I1826" s="355" t="s">
        <v>3495</v>
      </c>
      <c r="J1826" s="355" t="s">
        <v>3495</v>
      </c>
      <c r="K1826" s="355" t="s">
        <v>3495</v>
      </c>
      <c r="L1826" s="355" t="s">
        <v>3495</v>
      </c>
      <c r="M1826" s="355" t="s">
        <v>3495</v>
      </c>
      <c r="N1826" s="355" t="s">
        <v>3495</v>
      </c>
      <c r="O1826" s="355" t="s">
        <v>3495</v>
      </c>
      <c r="P1826" s="355" t="s">
        <v>3495</v>
      </c>
      <c r="Q1826" s="355" t="s">
        <v>3496</v>
      </c>
      <c r="R1826" s="355" t="s">
        <v>3496</v>
      </c>
      <c r="S1826" s="355" t="s">
        <v>3496</v>
      </c>
      <c r="T1826" s="266">
        <v>0</v>
      </c>
      <c r="U1826" s="266" t="s">
        <v>3497</v>
      </c>
    </row>
    <row r="1827" spans="1:21" x14ac:dyDescent="0.25">
      <c r="A1827" s="49">
        <v>63508002</v>
      </c>
      <c r="B1827" s="49" t="s">
        <v>1782</v>
      </c>
      <c r="C1827" s="49">
        <v>0</v>
      </c>
      <c r="D1827" s="49">
        <v>0</v>
      </c>
      <c r="E1827" s="354" t="s">
        <v>3494</v>
      </c>
      <c r="F1827" s="354" t="s">
        <v>3498</v>
      </c>
      <c r="G1827" s="355" t="s">
        <v>3499</v>
      </c>
      <c r="H1827" s="355" t="s">
        <v>3495</v>
      </c>
      <c r="I1827" s="355" t="s">
        <v>3495</v>
      </c>
      <c r="J1827" s="355" t="s">
        <v>3495</v>
      </c>
      <c r="K1827" s="355" t="s">
        <v>3495</v>
      </c>
      <c r="L1827" s="355" t="s">
        <v>3495</v>
      </c>
      <c r="M1827" s="355" t="s">
        <v>3495</v>
      </c>
      <c r="N1827" s="355" t="s">
        <v>3495</v>
      </c>
      <c r="O1827" s="355" t="s">
        <v>3495</v>
      </c>
      <c r="P1827" s="355" t="s">
        <v>3495</v>
      </c>
      <c r="Q1827" s="355" t="s">
        <v>3496</v>
      </c>
      <c r="R1827" s="355" t="s">
        <v>3496</v>
      </c>
      <c r="S1827" s="355" t="s">
        <v>3496</v>
      </c>
      <c r="T1827" s="266">
        <v>0</v>
      </c>
      <c r="U1827" s="266" t="s">
        <v>3497</v>
      </c>
    </row>
    <row r="1828" spans="1:21" x14ac:dyDescent="0.25">
      <c r="A1828" s="49">
        <v>63516001</v>
      </c>
      <c r="B1828" s="49" t="s">
        <v>1783</v>
      </c>
      <c r="C1828" s="49">
        <v>0</v>
      </c>
      <c r="D1828" s="49">
        <v>0</v>
      </c>
      <c r="E1828" s="354" t="s">
        <v>3494</v>
      </c>
      <c r="F1828" s="354" t="s">
        <v>3498</v>
      </c>
      <c r="G1828" s="355" t="s">
        <v>3499</v>
      </c>
      <c r="H1828" s="355" t="s">
        <v>3495</v>
      </c>
      <c r="I1828" s="355" t="s">
        <v>3495</v>
      </c>
      <c r="J1828" s="355" t="s">
        <v>3495</v>
      </c>
      <c r="K1828" s="355" t="s">
        <v>3495</v>
      </c>
      <c r="L1828" s="355" t="s">
        <v>3495</v>
      </c>
      <c r="M1828" s="355" t="s">
        <v>3495</v>
      </c>
      <c r="N1828" s="355" t="s">
        <v>3495</v>
      </c>
      <c r="O1828" s="355" t="s">
        <v>3495</v>
      </c>
      <c r="P1828" s="355" t="s">
        <v>3495</v>
      </c>
      <c r="Q1828" s="355" t="s">
        <v>3496</v>
      </c>
      <c r="R1828" s="355" t="s">
        <v>3496</v>
      </c>
      <c r="S1828" s="355" t="s">
        <v>3496</v>
      </c>
      <c r="T1828" s="266">
        <v>0</v>
      </c>
      <c r="U1828" s="266" t="s">
        <v>3497</v>
      </c>
    </row>
    <row r="1829" spans="1:21" x14ac:dyDescent="0.25">
      <c r="A1829" s="49">
        <v>63538001</v>
      </c>
      <c r="B1829" s="49" t="s">
        <v>1784</v>
      </c>
      <c r="C1829" s="49">
        <v>0</v>
      </c>
      <c r="D1829" s="49">
        <v>0</v>
      </c>
      <c r="E1829" s="354" t="s">
        <v>3494</v>
      </c>
      <c r="F1829" s="354" t="s">
        <v>3498</v>
      </c>
      <c r="G1829" s="355" t="s">
        <v>3499</v>
      </c>
      <c r="H1829" s="355" t="s">
        <v>3495</v>
      </c>
      <c r="I1829" s="355" t="s">
        <v>3495</v>
      </c>
      <c r="J1829" s="355" t="s">
        <v>3495</v>
      </c>
      <c r="K1829" s="355" t="s">
        <v>3495</v>
      </c>
      <c r="L1829" s="355" t="s">
        <v>3495</v>
      </c>
      <c r="M1829" s="355" t="s">
        <v>3495</v>
      </c>
      <c r="N1829" s="355" t="s">
        <v>3495</v>
      </c>
      <c r="O1829" s="355" t="s">
        <v>3495</v>
      </c>
      <c r="P1829" s="355" t="s">
        <v>3495</v>
      </c>
      <c r="Q1829" s="355" t="s">
        <v>3496</v>
      </c>
      <c r="R1829" s="355" t="s">
        <v>3496</v>
      </c>
      <c r="S1829" s="355" t="s">
        <v>3496</v>
      </c>
      <c r="T1829" s="266">
        <v>0</v>
      </c>
      <c r="U1829" s="266" t="s">
        <v>3497</v>
      </c>
    </row>
    <row r="1830" spans="1:21" x14ac:dyDescent="0.25">
      <c r="A1830" s="49">
        <v>63555001</v>
      </c>
      <c r="B1830" s="49" t="s">
        <v>1785</v>
      </c>
      <c r="C1830" s="49">
        <v>0</v>
      </c>
      <c r="D1830" s="49">
        <v>0</v>
      </c>
      <c r="E1830" s="354" t="s">
        <v>3494</v>
      </c>
      <c r="F1830" s="354" t="s">
        <v>3498</v>
      </c>
      <c r="G1830" s="355" t="s">
        <v>3499</v>
      </c>
      <c r="H1830" s="355" t="s">
        <v>3495</v>
      </c>
      <c r="I1830" s="355" t="s">
        <v>3495</v>
      </c>
      <c r="J1830" s="355" t="s">
        <v>3495</v>
      </c>
      <c r="K1830" s="355" t="s">
        <v>3495</v>
      </c>
      <c r="L1830" s="355" t="s">
        <v>3495</v>
      </c>
      <c r="M1830" s="355" t="s">
        <v>3495</v>
      </c>
      <c r="N1830" s="355" t="s">
        <v>3495</v>
      </c>
      <c r="O1830" s="355" t="s">
        <v>3495</v>
      </c>
      <c r="P1830" s="355" t="s">
        <v>3495</v>
      </c>
      <c r="Q1830" s="355" t="s">
        <v>3496</v>
      </c>
      <c r="R1830" s="355" t="s">
        <v>3496</v>
      </c>
      <c r="S1830" s="355" t="s">
        <v>3496</v>
      </c>
      <c r="T1830" s="266">
        <v>0</v>
      </c>
      <c r="U1830" s="266" t="s">
        <v>3497</v>
      </c>
    </row>
    <row r="1831" spans="1:21" x14ac:dyDescent="0.25">
      <c r="A1831" s="49">
        <v>63561001</v>
      </c>
      <c r="B1831" s="49" t="s">
        <v>1786</v>
      </c>
      <c r="C1831" s="49">
        <v>0</v>
      </c>
      <c r="D1831" s="49">
        <v>0</v>
      </c>
      <c r="E1831" s="354" t="s">
        <v>3494</v>
      </c>
      <c r="F1831" s="354" t="s">
        <v>3498</v>
      </c>
      <c r="G1831" s="355" t="s">
        <v>3499</v>
      </c>
      <c r="H1831" s="355" t="s">
        <v>3495</v>
      </c>
      <c r="I1831" s="355" t="s">
        <v>3495</v>
      </c>
      <c r="J1831" s="355" t="s">
        <v>3495</v>
      </c>
      <c r="K1831" s="355" t="s">
        <v>3495</v>
      </c>
      <c r="L1831" s="355" t="s">
        <v>3495</v>
      </c>
      <c r="M1831" s="355" t="s">
        <v>3495</v>
      </c>
      <c r="N1831" s="355" t="s">
        <v>3495</v>
      </c>
      <c r="O1831" s="355" t="s">
        <v>3495</v>
      </c>
      <c r="P1831" s="355" t="s">
        <v>3495</v>
      </c>
      <c r="Q1831" s="355" t="s">
        <v>3496</v>
      </c>
      <c r="R1831" s="355" t="s">
        <v>3496</v>
      </c>
      <c r="S1831" s="355" t="s">
        <v>3496</v>
      </c>
      <c r="T1831" s="266">
        <v>0</v>
      </c>
      <c r="U1831" s="266" t="s">
        <v>3497</v>
      </c>
    </row>
    <row r="1832" spans="1:21" x14ac:dyDescent="0.25">
      <c r="A1832" s="49">
        <v>63564001</v>
      </c>
      <c r="B1832" s="49" t="s">
        <v>1787</v>
      </c>
      <c r="C1832" s="49">
        <v>0</v>
      </c>
      <c r="D1832" s="49">
        <v>0</v>
      </c>
      <c r="E1832" s="354" t="s">
        <v>3494</v>
      </c>
      <c r="F1832" s="354" t="s">
        <v>3498</v>
      </c>
      <c r="G1832" s="355" t="s">
        <v>3499</v>
      </c>
      <c r="H1832" s="355" t="s">
        <v>3495</v>
      </c>
      <c r="I1832" s="355" t="s">
        <v>3495</v>
      </c>
      <c r="J1832" s="355" t="s">
        <v>3495</v>
      </c>
      <c r="K1832" s="355" t="s">
        <v>3495</v>
      </c>
      <c r="L1832" s="355" t="s">
        <v>3495</v>
      </c>
      <c r="M1832" s="355" t="s">
        <v>3495</v>
      </c>
      <c r="N1832" s="355" t="s">
        <v>3495</v>
      </c>
      <c r="O1832" s="355" t="s">
        <v>3495</v>
      </c>
      <c r="P1832" s="355" t="s">
        <v>3495</v>
      </c>
      <c r="Q1832" s="355" t="s">
        <v>3496</v>
      </c>
      <c r="R1832" s="355" t="s">
        <v>3496</v>
      </c>
      <c r="S1832" s="355" t="s">
        <v>3496</v>
      </c>
      <c r="T1832" s="266">
        <v>0</v>
      </c>
      <c r="U1832" s="266" t="s">
        <v>3497</v>
      </c>
    </row>
    <row r="1833" spans="1:21" x14ac:dyDescent="0.25">
      <c r="A1833" s="49">
        <v>63564002</v>
      </c>
      <c r="B1833" s="49" t="s">
        <v>1787</v>
      </c>
      <c r="C1833" s="49">
        <v>0</v>
      </c>
      <c r="D1833" s="49">
        <v>0</v>
      </c>
      <c r="E1833" s="354" t="s">
        <v>3494</v>
      </c>
      <c r="F1833" s="354" t="s">
        <v>3498</v>
      </c>
      <c r="G1833" s="355" t="s">
        <v>3499</v>
      </c>
      <c r="H1833" s="355" t="s">
        <v>3495</v>
      </c>
      <c r="I1833" s="355" t="s">
        <v>3495</v>
      </c>
      <c r="J1833" s="355" t="s">
        <v>3495</v>
      </c>
      <c r="K1833" s="355" t="s">
        <v>3495</v>
      </c>
      <c r="L1833" s="355" t="s">
        <v>3495</v>
      </c>
      <c r="M1833" s="355" t="s">
        <v>3495</v>
      </c>
      <c r="N1833" s="355" t="s">
        <v>3495</v>
      </c>
      <c r="O1833" s="355" t="s">
        <v>3495</v>
      </c>
      <c r="P1833" s="355" t="s">
        <v>3495</v>
      </c>
      <c r="Q1833" s="355" t="s">
        <v>3496</v>
      </c>
      <c r="R1833" s="355" t="s">
        <v>3496</v>
      </c>
      <c r="S1833" s="355" t="s">
        <v>3496</v>
      </c>
      <c r="T1833" s="266">
        <v>0</v>
      </c>
      <c r="U1833" s="266" t="s">
        <v>3497</v>
      </c>
    </row>
    <row r="1834" spans="1:21" x14ac:dyDescent="0.25">
      <c r="A1834" s="49">
        <v>63606001</v>
      </c>
      <c r="B1834" s="49" t="s">
        <v>1788</v>
      </c>
      <c r="C1834" s="49">
        <v>0</v>
      </c>
      <c r="D1834" s="49">
        <v>0</v>
      </c>
      <c r="E1834" s="354" t="s">
        <v>3494</v>
      </c>
      <c r="F1834" s="354" t="s">
        <v>3498</v>
      </c>
      <c r="G1834" s="355" t="s">
        <v>3499</v>
      </c>
      <c r="H1834" s="355" t="s">
        <v>3495</v>
      </c>
      <c r="I1834" s="355" t="s">
        <v>3495</v>
      </c>
      <c r="J1834" s="355" t="s">
        <v>3495</v>
      </c>
      <c r="K1834" s="355" t="s">
        <v>3495</v>
      </c>
      <c r="L1834" s="355" t="s">
        <v>3495</v>
      </c>
      <c r="M1834" s="355" t="s">
        <v>3495</v>
      </c>
      <c r="N1834" s="355" t="s">
        <v>3495</v>
      </c>
      <c r="O1834" s="355" t="s">
        <v>3495</v>
      </c>
      <c r="P1834" s="355" t="s">
        <v>3495</v>
      </c>
      <c r="Q1834" s="355" t="s">
        <v>3496</v>
      </c>
      <c r="R1834" s="355" t="s">
        <v>3496</v>
      </c>
      <c r="S1834" s="355" t="s">
        <v>3496</v>
      </c>
      <c r="T1834" s="266">
        <v>0</v>
      </c>
      <c r="U1834" s="266" t="s">
        <v>3497</v>
      </c>
    </row>
    <row r="1835" spans="1:21" x14ac:dyDescent="0.25">
      <c r="A1835" s="49">
        <v>63610001</v>
      </c>
      <c r="B1835" s="49" t="s">
        <v>1789</v>
      </c>
      <c r="C1835" s="49">
        <v>0</v>
      </c>
      <c r="D1835" s="49">
        <v>0</v>
      </c>
      <c r="E1835" s="354" t="s">
        <v>3494</v>
      </c>
      <c r="F1835" s="354" t="s">
        <v>3498</v>
      </c>
      <c r="G1835" s="355" t="s">
        <v>3499</v>
      </c>
      <c r="H1835" s="355" t="s">
        <v>3495</v>
      </c>
      <c r="I1835" s="355" t="s">
        <v>3495</v>
      </c>
      <c r="J1835" s="355" t="s">
        <v>3495</v>
      </c>
      <c r="K1835" s="355" t="s">
        <v>3495</v>
      </c>
      <c r="L1835" s="355" t="s">
        <v>3495</v>
      </c>
      <c r="M1835" s="355" t="s">
        <v>3495</v>
      </c>
      <c r="N1835" s="355" t="s">
        <v>3495</v>
      </c>
      <c r="O1835" s="355" t="s">
        <v>3495</v>
      </c>
      <c r="P1835" s="355" t="s">
        <v>3495</v>
      </c>
      <c r="Q1835" s="355" t="s">
        <v>3496</v>
      </c>
      <c r="R1835" s="355" t="s">
        <v>3496</v>
      </c>
      <c r="S1835" s="355" t="s">
        <v>3496</v>
      </c>
      <c r="T1835" s="266">
        <v>0</v>
      </c>
      <c r="U1835" s="266" t="s">
        <v>3497</v>
      </c>
    </row>
    <row r="1836" spans="1:21" x14ac:dyDescent="0.25">
      <c r="A1836" s="49">
        <v>63627001</v>
      </c>
      <c r="B1836" s="49" t="s">
        <v>1790</v>
      </c>
      <c r="C1836" s="49">
        <v>0</v>
      </c>
      <c r="D1836" s="49">
        <v>0</v>
      </c>
      <c r="E1836" s="354" t="s">
        <v>3494</v>
      </c>
      <c r="F1836" s="354" t="s">
        <v>3498</v>
      </c>
      <c r="G1836" s="355" t="s">
        <v>3499</v>
      </c>
      <c r="H1836" s="355" t="s">
        <v>3495</v>
      </c>
      <c r="I1836" s="355" t="s">
        <v>3495</v>
      </c>
      <c r="J1836" s="355" t="s">
        <v>3495</v>
      </c>
      <c r="K1836" s="355" t="s">
        <v>3495</v>
      </c>
      <c r="L1836" s="355" t="s">
        <v>3495</v>
      </c>
      <c r="M1836" s="355" t="s">
        <v>3495</v>
      </c>
      <c r="N1836" s="355" t="s">
        <v>3495</v>
      </c>
      <c r="O1836" s="355" t="s">
        <v>3495</v>
      </c>
      <c r="P1836" s="355" t="s">
        <v>3495</v>
      </c>
      <c r="Q1836" s="355" t="s">
        <v>3496</v>
      </c>
      <c r="R1836" s="355" t="s">
        <v>3496</v>
      </c>
      <c r="S1836" s="355" t="s">
        <v>3496</v>
      </c>
      <c r="T1836" s="266">
        <v>0</v>
      </c>
      <c r="U1836" s="266" t="s">
        <v>3497</v>
      </c>
    </row>
    <row r="1837" spans="1:21" x14ac:dyDescent="0.25">
      <c r="A1837" s="49">
        <v>63689003</v>
      </c>
      <c r="B1837" s="49" t="s">
        <v>1791</v>
      </c>
      <c r="C1837" s="49">
        <v>0</v>
      </c>
      <c r="D1837" s="49">
        <v>0</v>
      </c>
      <c r="E1837" s="354" t="s">
        <v>3494</v>
      </c>
      <c r="F1837" s="354" t="s">
        <v>3498</v>
      </c>
      <c r="G1837" s="355" t="s">
        <v>3499</v>
      </c>
      <c r="H1837" s="355" t="s">
        <v>3495</v>
      </c>
      <c r="I1837" s="355" t="s">
        <v>3495</v>
      </c>
      <c r="J1837" s="355" t="s">
        <v>3495</v>
      </c>
      <c r="K1837" s="355" t="s">
        <v>3495</v>
      </c>
      <c r="L1837" s="355" t="s">
        <v>3495</v>
      </c>
      <c r="M1837" s="355" t="s">
        <v>3495</v>
      </c>
      <c r="N1837" s="355" t="s">
        <v>3495</v>
      </c>
      <c r="O1837" s="355" t="s">
        <v>3495</v>
      </c>
      <c r="P1837" s="355" t="s">
        <v>3495</v>
      </c>
      <c r="Q1837" s="355" t="s">
        <v>3496</v>
      </c>
      <c r="R1837" s="355" t="s">
        <v>3496</v>
      </c>
      <c r="S1837" s="355" t="s">
        <v>3496</v>
      </c>
      <c r="T1837" s="266">
        <v>0</v>
      </c>
      <c r="U1837" s="266" t="s">
        <v>3497</v>
      </c>
    </row>
    <row r="1838" spans="1:21" x14ac:dyDescent="0.25">
      <c r="A1838" s="49">
        <v>63689004</v>
      </c>
      <c r="B1838" s="49" t="s">
        <v>1791</v>
      </c>
      <c r="C1838" s="49">
        <v>0</v>
      </c>
      <c r="D1838" s="49">
        <v>0</v>
      </c>
      <c r="E1838" s="354" t="s">
        <v>3494</v>
      </c>
      <c r="F1838" s="354" t="s">
        <v>3498</v>
      </c>
      <c r="G1838" s="355" t="s">
        <v>3499</v>
      </c>
      <c r="H1838" s="355" t="s">
        <v>3495</v>
      </c>
      <c r="I1838" s="355" t="s">
        <v>3495</v>
      </c>
      <c r="J1838" s="355" t="s">
        <v>3495</v>
      </c>
      <c r="K1838" s="355" t="s">
        <v>3495</v>
      </c>
      <c r="L1838" s="355" t="s">
        <v>3495</v>
      </c>
      <c r="M1838" s="355" t="s">
        <v>3495</v>
      </c>
      <c r="N1838" s="355" t="s">
        <v>3495</v>
      </c>
      <c r="O1838" s="355" t="s">
        <v>3495</v>
      </c>
      <c r="P1838" s="355" t="s">
        <v>3495</v>
      </c>
      <c r="Q1838" s="355" t="s">
        <v>3496</v>
      </c>
      <c r="R1838" s="355" t="s">
        <v>3496</v>
      </c>
      <c r="S1838" s="355" t="s">
        <v>3496</v>
      </c>
      <c r="T1838" s="266">
        <v>0</v>
      </c>
      <c r="U1838" s="266" t="s">
        <v>3497</v>
      </c>
    </row>
    <row r="1839" spans="1:21" x14ac:dyDescent="0.25">
      <c r="A1839" s="49">
        <v>63722001</v>
      </c>
      <c r="B1839" s="49" t="s">
        <v>1792</v>
      </c>
      <c r="C1839" s="49">
        <v>0</v>
      </c>
      <c r="D1839" s="49">
        <v>0</v>
      </c>
      <c r="E1839" s="354" t="s">
        <v>3494</v>
      </c>
      <c r="F1839" s="354" t="s">
        <v>3498</v>
      </c>
      <c r="G1839" s="355" t="s">
        <v>3499</v>
      </c>
      <c r="H1839" s="355" t="s">
        <v>3495</v>
      </c>
      <c r="I1839" s="355" t="s">
        <v>3495</v>
      </c>
      <c r="J1839" s="355" t="s">
        <v>3495</v>
      </c>
      <c r="K1839" s="355" t="s">
        <v>3495</v>
      </c>
      <c r="L1839" s="355" t="s">
        <v>3495</v>
      </c>
      <c r="M1839" s="355" t="s">
        <v>3495</v>
      </c>
      <c r="N1839" s="355" t="s">
        <v>3495</v>
      </c>
      <c r="O1839" s="355" t="s">
        <v>3495</v>
      </c>
      <c r="P1839" s="355" t="s">
        <v>3495</v>
      </c>
      <c r="Q1839" s="355" t="s">
        <v>3496</v>
      </c>
      <c r="R1839" s="355" t="s">
        <v>3496</v>
      </c>
      <c r="S1839" s="355" t="s">
        <v>3496</v>
      </c>
      <c r="T1839" s="266">
        <v>0</v>
      </c>
      <c r="U1839" s="266" t="s">
        <v>3497</v>
      </c>
    </row>
    <row r="1840" spans="1:21" x14ac:dyDescent="0.25">
      <c r="A1840" s="49">
        <v>63748003</v>
      </c>
      <c r="B1840" s="49" t="s">
        <v>1793</v>
      </c>
      <c r="C1840" s="49">
        <v>0</v>
      </c>
      <c r="D1840" s="49">
        <v>0</v>
      </c>
      <c r="E1840" s="354" t="s">
        <v>3494</v>
      </c>
      <c r="F1840" s="354" t="s">
        <v>3498</v>
      </c>
      <c r="G1840" s="355" t="s">
        <v>3499</v>
      </c>
      <c r="H1840" s="355" t="s">
        <v>3495</v>
      </c>
      <c r="I1840" s="355" t="s">
        <v>3495</v>
      </c>
      <c r="J1840" s="355" t="s">
        <v>3495</v>
      </c>
      <c r="K1840" s="355" t="s">
        <v>3495</v>
      </c>
      <c r="L1840" s="355" t="s">
        <v>3495</v>
      </c>
      <c r="M1840" s="355" t="s">
        <v>3495</v>
      </c>
      <c r="N1840" s="355" t="s">
        <v>3495</v>
      </c>
      <c r="O1840" s="355" t="s">
        <v>3495</v>
      </c>
      <c r="P1840" s="355" t="s">
        <v>3495</v>
      </c>
      <c r="Q1840" s="355" t="s">
        <v>3496</v>
      </c>
      <c r="R1840" s="355" t="s">
        <v>3496</v>
      </c>
      <c r="S1840" s="355" t="s">
        <v>3496</v>
      </c>
      <c r="T1840" s="266">
        <v>0</v>
      </c>
      <c r="U1840" s="266" t="s">
        <v>3497</v>
      </c>
    </row>
    <row r="1841" spans="1:21" x14ac:dyDescent="0.25">
      <c r="A1841" s="49">
        <v>63748004</v>
      </c>
      <c r="B1841" s="49" t="s">
        <v>1793</v>
      </c>
      <c r="C1841" s="49">
        <v>0</v>
      </c>
      <c r="D1841" s="49">
        <v>0</v>
      </c>
      <c r="E1841" s="354" t="s">
        <v>3494</v>
      </c>
      <c r="F1841" s="354" t="s">
        <v>3498</v>
      </c>
      <c r="G1841" s="355" t="s">
        <v>3499</v>
      </c>
      <c r="H1841" s="355" t="s">
        <v>3495</v>
      </c>
      <c r="I1841" s="355" t="s">
        <v>3495</v>
      </c>
      <c r="J1841" s="355" t="s">
        <v>3495</v>
      </c>
      <c r="K1841" s="355" t="s">
        <v>3495</v>
      </c>
      <c r="L1841" s="355" t="s">
        <v>3495</v>
      </c>
      <c r="M1841" s="355" t="s">
        <v>3495</v>
      </c>
      <c r="N1841" s="355" t="s">
        <v>3495</v>
      </c>
      <c r="O1841" s="355" t="s">
        <v>3495</v>
      </c>
      <c r="P1841" s="355" t="s">
        <v>3495</v>
      </c>
      <c r="Q1841" s="355" t="s">
        <v>3496</v>
      </c>
      <c r="R1841" s="355" t="s">
        <v>3496</v>
      </c>
      <c r="S1841" s="355" t="s">
        <v>3496</v>
      </c>
      <c r="T1841" s="266">
        <v>0</v>
      </c>
      <c r="U1841" s="266" t="s">
        <v>3497</v>
      </c>
    </row>
    <row r="1842" spans="1:21" x14ac:dyDescent="0.25">
      <c r="A1842" s="49">
        <v>63755001</v>
      </c>
      <c r="B1842" s="49" t="s">
        <v>1794</v>
      </c>
      <c r="C1842" s="49">
        <v>0</v>
      </c>
      <c r="D1842" s="49">
        <v>0</v>
      </c>
      <c r="E1842" s="354" t="s">
        <v>3494</v>
      </c>
      <c r="F1842" s="354" t="s">
        <v>3498</v>
      </c>
      <c r="G1842" s="355" t="s">
        <v>3499</v>
      </c>
      <c r="H1842" s="355" t="s">
        <v>3495</v>
      </c>
      <c r="I1842" s="355" t="s">
        <v>3495</v>
      </c>
      <c r="J1842" s="355" t="s">
        <v>3495</v>
      </c>
      <c r="K1842" s="355" t="s">
        <v>3495</v>
      </c>
      <c r="L1842" s="355" t="s">
        <v>3495</v>
      </c>
      <c r="M1842" s="355" t="s">
        <v>3495</v>
      </c>
      <c r="N1842" s="355" t="s">
        <v>3495</v>
      </c>
      <c r="O1842" s="355" t="s">
        <v>3495</v>
      </c>
      <c r="P1842" s="355" t="s">
        <v>3495</v>
      </c>
      <c r="Q1842" s="355" t="s">
        <v>3496</v>
      </c>
      <c r="R1842" s="355" t="s">
        <v>3496</v>
      </c>
      <c r="S1842" s="355" t="s">
        <v>3496</v>
      </c>
      <c r="T1842" s="266">
        <v>0</v>
      </c>
      <c r="U1842" s="266" t="s">
        <v>3497</v>
      </c>
    </row>
    <row r="1843" spans="1:21" x14ac:dyDescent="0.25">
      <c r="A1843" s="49">
        <v>63771006</v>
      </c>
      <c r="B1843" s="49" t="s">
        <v>1795</v>
      </c>
      <c r="C1843" s="49">
        <v>0</v>
      </c>
      <c r="D1843" s="49">
        <v>0</v>
      </c>
      <c r="E1843" s="354" t="s">
        <v>3494</v>
      </c>
      <c r="F1843" s="354" t="s">
        <v>3498</v>
      </c>
      <c r="G1843" s="355" t="s">
        <v>3499</v>
      </c>
      <c r="H1843" s="355" t="s">
        <v>3495</v>
      </c>
      <c r="I1843" s="355" t="s">
        <v>3495</v>
      </c>
      <c r="J1843" s="355" t="s">
        <v>3495</v>
      </c>
      <c r="K1843" s="355" t="s">
        <v>3495</v>
      </c>
      <c r="L1843" s="355" t="s">
        <v>3495</v>
      </c>
      <c r="M1843" s="355" t="s">
        <v>3495</v>
      </c>
      <c r="N1843" s="355" t="s">
        <v>3495</v>
      </c>
      <c r="O1843" s="355" t="s">
        <v>3495</v>
      </c>
      <c r="P1843" s="355" t="s">
        <v>3495</v>
      </c>
      <c r="Q1843" s="355" t="s">
        <v>3496</v>
      </c>
      <c r="R1843" s="355" t="s">
        <v>3496</v>
      </c>
      <c r="S1843" s="355" t="s">
        <v>3496</v>
      </c>
      <c r="T1843" s="266">
        <v>0</v>
      </c>
      <c r="U1843" s="266" t="s">
        <v>3497</v>
      </c>
    </row>
    <row r="1844" spans="1:21" x14ac:dyDescent="0.25">
      <c r="A1844" s="49">
        <v>63771007</v>
      </c>
      <c r="B1844" s="49" t="s">
        <v>1796</v>
      </c>
      <c r="C1844" s="49">
        <v>0</v>
      </c>
      <c r="D1844" s="49">
        <v>0</v>
      </c>
      <c r="E1844" s="354" t="s">
        <v>3494</v>
      </c>
      <c r="F1844" s="354" t="s">
        <v>3498</v>
      </c>
      <c r="G1844" s="355" t="s">
        <v>3499</v>
      </c>
      <c r="H1844" s="355" t="s">
        <v>3495</v>
      </c>
      <c r="I1844" s="355" t="s">
        <v>3495</v>
      </c>
      <c r="J1844" s="355" t="s">
        <v>3495</v>
      </c>
      <c r="K1844" s="355" t="s">
        <v>3495</v>
      </c>
      <c r="L1844" s="355" t="s">
        <v>3495</v>
      </c>
      <c r="M1844" s="355" t="s">
        <v>3495</v>
      </c>
      <c r="N1844" s="355" t="s">
        <v>3495</v>
      </c>
      <c r="O1844" s="355" t="s">
        <v>3495</v>
      </c>
      <c r="P1844" s="355" t="s">
        <v>3495</v>
      </c>
      <c r="Q1844" s="355" t="s">
        <v>3496</v>
      </c>
      <c r="R1844" s="355" t="s">
        <v>3496</v>
      </c>
      <c r="S1844" s="355" t="s">
        <v>3496</v>
      </c>
      <c r="T1844" s="266">
        <v>0</v>
      </c>
      <c r="U1844" s="266" t="s">
        <v>3497</v>
      </c>
    </row>
    <row r="1845" spans="1:21" x14ac:dyDescent="0.25">
      <c r="A1845" s="49">
        <v>63795002</v>
      </c>
      <c r="B1845" s="49" t="s">
        <v>1797</v>
      </c>
      <c r="C1845" s="49">
        <v>0</v>
      </c>
      <c r="D1845" s="49">
        <v>0</v>
      </c>
      <c r="E1845" s="354" t="s">
        <v>3494</v>
      </c>
      <c r="F1845" s="354" t="s">
        <v>3498</v>
      </c>
      <c r="G1845" s="355" t="s">
        <v>3499</v>
      </c>
      <c r="H1845" s="355" t="s">
        <v>3495</v>
      </c>
      <c r="I1845" s="355" t="s">
        <v>3495</v>
      </c>
      <c r="J1845" s="355" t="s">
        <v>3495</v>
      </c>
      <c r="K1845" s="355" t="s">
        <v>3495</v>
      </c>
      <c r="L1845" s="355" t="s">
        <v>3495</v>
      </c>
      <c r="M1845" s="355" t="s">
        <v>3495</v>
      </c>
      <c r="N1845" s="355" t="s">
        <v>3495</v>
      </c>
      <c r="O1845" s="355" t="s">
        <v>3495</v>
      </c>
      <c r="P1845" s="355" t="s">
        <v>3495</v>
      </c>
      <c r="Q1845" s="355" t="s">
        <v>3496</v>
      </c>
      <c r="R1845" s="355" t="s">
        <v>3496</v>
      </c>
      <c r="S1845" s="355" t="s">
        <v>3496</v>
      </c>
      <c r="T1845" s="266">
        <v>0</v>
      </c>
      <c r="U1845" s="266" t="s">
        <v>3497</v>
      </c>
    </row>
    <row r="1846" spans="1:21" x14ac:dyDescent="0.25">
      <c r="A1846" s="49">
        <v>63895001</v>
      </c>
      <c r="B1846" s="49" t="s">
        <v>1798</v>
      </c>
      <c r="C1846" s="49">
        <v>0</v>
      </c>
      <c r="D1846" s="49">
        <v>0</v>
      </c>
      <c r="E1846" s="354" t="s">
        <v>3494</v>
      </c>
      <c r="F1846" s="354" t="s">
        <v>3498</v>
      </c>
      <c r="G1846" s="355" t="s">
        <v>3499</v>
      </c>
      <c r="H1846" s="355" t="s">
        <v>3495</v>
      </c>
      <c r="I1846" s="355" t="s">
        <v>3495</v>
      </c>
      <c r="J1846" s="355" t="s">
        <v>3495</v>
      </c>
      <c r="K1846" s="355" t="s">
        <v>3495</v>
      </c>
      <c r="L1846" s="355" t="s">
        <v>3495</v>
      </c>
      <c r="M1846" s="355" t="s">
        <v>3495</v>
      </c>
      <c r="N1846" s="355" t="s">
        <v>3495</v>
      </c>
      <c r="O1846" s="355" t="s">
        <v>3495</v>
      </c>
      <c r="P1846" s="355" t="s">
        <v>3495</v>
      </c>
      <c r="Q1846" s="355" t="s">
        <v>3496</v>
      </c>
      <c r="R1846" s="355" t="s">
        <v>3496</v>
      </c>
      <c r="S1846" s="355" t="s">
        <v>3496</v>
      </c>
      <c r="T1846" s="266">
        <v>0</v>
      </c>
      <c r="U1846" s="266" t="s">
        <v>3497</v>
      </c>
    </row>
    <row r="1847" spans="1:21" x14ac:dyDescent="0.25">
      <c r="A1847" s="49">
        <v>63914001</v>
      </c>
      <c r="B1847" s="49" t="s">
        <v>1799</v>
      </c>
      <c r="C1847" s="49">
        <v>0</v>
      </c>
      <c r="D1847" s="49">
        <v>0</v>
      </c>
      <c r="E1847" s="354" t="s">
        <v>3494</v>
      </c>
      <c r="F1847" s="354" t="s">
        <v>3498</v>
      </c>
      <c r="G1847" s="355" t="s">
        <v>3499</v>
      </c>
      <c r="H1847" s="355" t="s">
        <v>3495</v>
      </c>
      <c r="I1847" s="355" t="s">
        <v>3495</v>
      </c>
      <c r="J1847" s="355" t="s">
        <v>3495</v>
      </c>
      <c r="K1847" s="355" t="s">
        <v>3495</v>
      </c>
      <c r="L1847" s="355" t="s">
        <v>3495</v>
      </c>
      <c r="M1847" s="355" t="s">
        <v>3495</v>
      </c>
      <c r="N1847" s="355" t="s">
        <v>3495</v>
      </c>
      <c r="O1847" s="355" t="s">
        <v>3495</v>
      </c>
      <c r="P1847" s="355" t="s">
        <v>3495</v>
      </c>
      <c r="Q1847" s="355" t="s">
        <v>3496</v>
      </c>
      <c r="R1847" s="355" t="s">
        <v>3496</v>
      </c>
      <c r="S1847" s="355" t="s">
        <v>3496</v>
      </c>
      <c r="T1847" s="266">
        <v>0</v>
      </c>
      <c r="U1847" s="266" t="s">
        <v>3497</v>
      </c>
    </row>
    <row r="1848" spans="1:21" x14ac:dyDescent="0.25">
      <c r="A1848" s="49">
        <v>63931001</v>
      </c>
      <c r="B1848" s="49" t="s">
        <v>1800</v>
      </c>
      <c r="C1848" s="49">
        <v>0</v>
      </c>
      <c r="D1848" s="49">
        <v>0</v>
      </c>
      <c r="E1848" s="354" t="s">
        <v>3494</v>
      </c>
      <c r="F1848" s="354" t="s">
        <v>3498</v>
      </c>
      <c r="G1848" s="355" t="s">
        <v>3499</v>
      </c>
      <c r="H1848" s="355" t="s">
        <v>3495</v>
      </c>
      <c r="I1848" s="355" t="s">
        <v>3495</v>
      </c>
      <c r="J1848" s="355" t="s">
        <v>3495</v>
      </c>
      <c r="K1848" s="355" t="s">
        <v>3495</v>
      </c>
      <c r="L1848" s="355" t="s">
        <v>3495</v>
      </c>
      <c r="M1848" s="355" t="s">
        <v>3495</v>
      </c>
      <c r="N1848" s="355" t="s">
        <v>3495</v>
      </c>
      <c r="O1848" s="355" t="s">
        <v>3495</v>
      </c>
      <c r="P1848" s="355" t="s">
        <v>3495</v>
      </c>
      <c r="Q1848" s="355" t="s">
        <v>3496</v>
      </c>
      <c r="R1848" s="355" t="s">
        <v>3496</v>
      </c>
      <c r="S1848" s="355" t="s">
        <v>3496</v>
      </c>
      <c r="T1848" s="266">
        <v>0</v>
      </c>
      <c r="U1848" s="266" t="s">
        <v>3497</v>
      </c>
    </row>
    <row r="1849" spans="1:21" x14ac:dyDescent="0.25">
      <c r="A1849" s="49">
        <v>63941004</v>
      </c>
      <c r="B1849" s="49" t="s">
        <v>1801</v>
      </c>
      <c r="C1849" s="49">
        <v>0</v>
      </c>
      <c r="D1849" s="49">
        <v>0</v>
      </c>
      <c r="E1849" s="354" t="s">
        <v>3494</v>
      </c>
      <c r="F1849" s="354" t="s">
        <v>3498</v>
      </c>
      <c r="G1849" s="355" t="s">
        <v>3499</v>
      </c>
      <c r="H1849" s="355" t="s">
        <v>3495</v>
      </c>
      <c r="I1849" s="355" t="s">
        <v>3495</v>
      </c>
      <c r="J1849" s="355" t="s">
        <v>3495</v>
      </c>
      <c r="K1849" s="355" t="s">
        <v>3495</v>
      </c>
      <c r="L1849" s="355" t="s">
        <v>3495</v>
      </c>
      <c r="M1849" s="355" t="s">
        <v>3495</v>
      </c>
      <c r="N1849" s="355" t="s">
        <v>3495</v>
      </c>
      <c r="O1849" s="355" t="s">
        <v>3495</v>
      </c>
      <c r="P1849" s="355" t="s">
        <v>3495</v>
      </c>
      <c r="Q1849" s="355" t="s">
        <v>3496</v>
      </c>
      <c r="R1849" s="355" t="s">
        <v>3496</v>
      </c>
      <c r="S1849" s="355" t="s">
        <v>3496</v>
      </c>
      <c r="T1849" s="266">
        <v>0</v>
      </c>
      <c r="U1849" s="266" t="s">
        <v>3497</v>
      </c>
    </row>
    <row r="1850" spans="1:21" x14ac:dyDescent="0.25">
      <c r="A1850" s="49">
        <v>63957004</v>
      </c>
      <c r="B1850" s="49" t="s">
        <v>1802</v>
      </c>
      <c r="C1850" s="49">
        <v>0</v>
      </c>
      <c r="D1850" s="49">
        <v>0</v>
      </c>
      <c r="E1850" s="354" t="s">
        <v>3494</v>
      </c>
      <c r="F1850" s="354" t="s">
        <v>3498</v>
      </c>
      <c r="G1850" s="355" t="s">
        <v>3499</v>
      </c>
      <c r="H1850" s="355" t="s">
        <v>3495</v>
      </c>
      <c r="I1850" s="355" t="s">
        <v>3495</v>
      </c>
      <c r="J1850" s="355" t="s">
        <v>3495</v>
      </c>
      <c r="K1850" s="355" t="s">
        <v>3495</v>
      </c>
      <c r="L1850" s="355" t="s">
        <v>3495</v>
      </c>
      <c r="M1850" s="355" t="s">
        <v>3495</v>
      </c>
      <c r="N1850" s="355" t="s">
        <v>3495</v>
      </c>
      <c r="O1850" s="355" t="s">
        <v>3495</v>
      </c>
      <c r="P1850" s="355" t="s">
        <v>3495</v>
      </c>
      <c r="Q1850" s="355" t="s">
        <v>3496</v>
      </c>
      <c r="R1850" s="355" t="s">
        <v>3496</v>
      </c>
      <c r="S1850" s="355" t="s">
        <v>3496</v>
      </c>
      <c r="T1850" s="266">
        <v>0</v>
      </c>
      <c r="U1850" s="266" t="s">
        <v>3497</v>
      </c>
    </row>
    <row r="1851" spans="1:21" x14ac:dyDescent="0.25">
      <c r="A1851" s="49">
        <v>64020001</v>
      </c>
      <c r="B1851" s="49" t="s">
        <v>1803</v>
      </c>
      <c r="C1851" s="49">
        <v>0</v>
      </c>
      <c r="D1851" s="49">
        <v>0</v>
      </c>
      <c r="E1851" s="354" t="s">
        <v>3494</v>
      </c>
      <c r="F1851" s="354" t="s">
        <v>3498</v>
      </c>
      <c r="G1851" s="355" t="s">
        <v>3499</v>
      </c>
      <c r="H1851" s="355" t="s">
        <v>3495</v>
      </c>
      <c r="I1851" s="355" t="s">
        <v>3495</v>
      </c>
      <c r="J1851" s="355" t="s">
        <v>3495</v>
      </c>
      <c r="K1851" s="355" t="s">
        <v>3495</v>
      </c>
      <c r="L1851" s="355" t="s">
        <v>3495</v>
      </c>
      <c r="M1851" s="355" t="s">
        <v>3495</v>
      </c>
      <c r="N1851" s="355" t="s">
        <v>3495</v>
      </c>
      <c r="O1851" s="355" t="s">
        <v>3495</v>
      </c>
      <c r="P1851" s="355" t="s">
        <v>3495</v>
      </c>
      <c r="Q1851" s="355" t="s">
        <v>3496</v>
      </c>
      <c r="R1851" s="355" t="s">
        <v>3496</v>
      </c>
      <c r="S1851" s="355" t="s">
        <v>3496</v>
      </c>
      <c r="T1851" s="266">
        <v>0</v>
      </c>
      <c r="U1851" s="266" t="s">
        <v>3497</v>
      </c>
    </row>
    <row r="1852" spans="1:21" x14ac:dyDescent="0.25">
      <c r="A1852" s="49">
        <v>64120001</v>
      </c>
      <c r="B1852" s="49" t="s">
        <v>1804</v>
      </c>
      <c r="C1852" s="49">
        <v>0</v>
      </c>
      <c r="D1852" s="49">
        <v>0</v>
      </c>
      <c r="E1852" s="354" t="s">
        <v>3494</v>
      </c>
      <c r="F1852" s="354" t="s">
        <v>3498</v>
      </c>
      <c r="G1852" s="355" t="s">
        <v>3499</v>
      </c>
      <c r="H1852" s="355" t="s">
        <v>3495</v>
      </c>
      <c r="I1852" s="355" t="s">
        <v>3495</v>
      </c>
      <c r="J1852" s="355" t="s">
        <v>3495</v>
      </c>
      <c r="K1852" s="355" t="s">
        <v>3495</v>
      </c>
      <c r="L1852" s="355" t="s">
        <v>3495</v>
      </c>
      <c r="M1852" s="355" t="s">
        <v>3495</v>
      </c>
      <c r="N1852" s="355" t="s">
        <v>3495</v>
      </c>
      <c r="O1852" s="355" t="s">
        <v>3495</v>
      </c>
      <c r="P1852" s="355" t="s">
        <v>3495</v>
      </c>
      <c r="Q1852" s="355" t="s">
        <v>3496</v>
      </c>
      <c r="R1852" s="355" t="s">
        <v>3496</v>
      </c>
      <c r="S1852" s="355" t="s">
        <v>3496</v>
      </c>
      <c r="T1852" s="266">
        <v>0</v>
      </c>
      <c r="U1852" s="266" t="s">
        <v>3497</v>
      </c>
    </row>
    <row r="1853" spans="1:21" x14ac:dyDescent="0.25">
      <c r="A1853" s="49">
        <v>64205002</v>
      </c>
      <c r="B1853" s="49" t="s">
        <v>1805</v>
      </c>
      <c r="C1853" s="49">
        <v>0</v>
      </c>
      <c r="D1853" s="49">
        <v>0</v>
      </c>
      <c r="E1853" s="354" t="s">
        <v>3494</v>
      </c>
      <c r="F1853" s="354" t="s">
        <v>3498</v>
      </c>
      <c r="G1853" s="355" t="s">
        <v>3499</v>
      </c>
      <c r="H1853" s="355" t="s">
        <v>3495</v>
      </c>
      <c r="I1853" s="355" t="s">
        <v>3495</v>
      </c>
      <c r="J1853" s="355" t="s">
        <v>3495</v>
      </c>
      <c r="K1853" s="355" t="s">
        <v>3495</v>
      </c>
      <c r="L1853" s="355" t="s">
        <v>3495</v>
      </c>
      <c r="M1853" s="355" t="s">
        <v>3495</v>
      </c>
      <c r="N1853" s="355" t="s">
        <v>3495</v>
      </c>
      <c r="O1853" s="355" t="s">
        <v>3495</v>
      </c>
      <c r="P1853" s="355" t="s">
        <v>3495</v>
      </c>
      <c r="Q1853" s="355" t="s">
        <v>3496</v>
      </c>
      <c r="R1853" s="355" t="s">
        <v>3496</v>
      </c>
      <c r="S1853" s="355" t="s">
        <v>3496</v>
      </c>
      <c r="T1853" s="266">
        <v>0</v>
      </c>
      <c r="U1853" s="266" t="s">
        <v>3497</v>
      </c>
    </row>
    <row r="1854" spans="1:21" x14ac:dyDescent="0.25">
      <c r="A1854" s="49">
        <v>64205003</v>
      </c>
      <c r="B1854" s="49" t="s">
        <v>1805</v>
      </c>
      <c r="C1854" s="49">
        <v>0</v>
      </c>
      <c r="D1854" s="49">
        <v>0</v>
      </c>
      <c r="E1854" s="354" t="s">
        <v>3494</v>
      </c>
      <c r="F1854" s="354" t="s">
        <v>3498</v>
      </c>
      <c r="G1854" s="355" t="s">
        <v>3499</v>
      </c>
      <c r="H1854" s="355" t="s">
        <v>3495</v>
      </c>
      <c r="I1854" s="355" t="s">
        <v>3495</v>
      </c>
      <c r="J1854" s="355" t="s">
        <v>3495</v>
      </c>
      <c r="K1854" s="355" t="s">
        <v>3495</v>
      </c>
      <c r="L1854" s="355" t="s">
        <v>3495</v>
      </c>
      <c r="M1854" s="355" t="s">
        <v>3495</v>
      </c>
      <c r="N1854" s="355" t="s">
        <v>3495</v>
      </c>
      <c r="O1854" s="355" t="s">
        <v>3495</v>
      </c>
      <c r="P1854" s="355" t="s">
        <v>3495</v>
      </c>
      <c r="Q1854" s="355" t="s">
        <v>3496</v>
      </c>
      <c r="R1854" s="355" t="s">
        <v>3496</v>
      </c>
      <c r="S1854" s="355" t="s">
        <v>3496</v>
      </c>
      <c r="T1854" s="266">
        <v>0</v>
      </c>
      <c r="U1854" s="266" t="s">
        <v>3497</v>
      </c>
    </row>
    <row r="1855" spans="1:21" x14ac:dyDescent="0.25">
      <c r="A1855" s="49">
        <v>64205004</v>
      </c>
      <c r="B1855" s="49" t="s">
        <v>1805</v>
      </c>
      <c r="C1855" s="49">
        <v>0</v>
      </c>
      <c r="D1855" s="49">
        <v>0</v>
      </c>
      <c r="E1855" s="354" t="s">
        <v>3494</v>
      </c>
      <c r="F1855" s="354" t="s">
        <v>3498</v>
      </c>
      <c r="G1855" s="355" t="s">
        <v>3499</v>
      </c>
      <c r="H1855" s="355" t="s">
        <v>3495</v>
      </c>
      <c r="I1855" s="355" t="s">
        <v>3495</v>
      </c>
      <c r="J1855" s="355" t="s">
        <v>3495</v>
      </c>
      <c r="K1855" s="355" t="s">
        <v>3495</v>
      </c>
      <c r="L1855" s="355" t="s">
        <v>3495</v>
      </c>
      <c r="M1855" s="355" t="s">
        <v>3495</v>
      </c>
      <c r="N1855" s="355" t="s">
        <v>3495</v>
      </c>
      <c r="O1855" s="355" t="s">
        <v>3495</v>
      </c>
      <c r="P1855" s="355" t="s">
        <v>3495</v>
      </c>
      <c r="Q1855" s="355" t="s">
        <v>3496</v>
      </c>
      <c r="R1855" s="355" t="s">
        <v>3496</v>
      </c>
      <c r="S1855" s="355" t="s">
        <v>3496</v>
      </c>
      <c r="T1855" s="266">
        <v>0</v>
      </c>
      <c r="U1855" s="266" t="s">
        <v>3497</v>
      </c>
    </row>
    <row r="1856" spans="1:21" x14ac:dyDescent="0.25">
      <c r="A1856" s="49">
        <v>64274002</v>
      </c>
      <c r="B1856" s="49" t="s">
        <v>1806</v>
      </c>
      <c r="C1856" s="49">
        <v>0</v>
      </c>
      <c r="D1856" s="49">
        <v>0</v>
      </c>
      <c r="E1856" s="354" t="s">
        <v>3494</v>
      </c>
      <c r="F1856" s="354" t="s">
        <v>3498</v>
      </c>
      <c r="G1856" s="355" t="s">
        <v>3499</v>
      </c>
      <c r="H1856" s="355" t="s">
        <v>3495</v>
      </c>
      <c r="I1856" s="355" t="s">
        <v>3495</v>
      </c>
      <c r="J1856" s="355" t="s">
        <v>3495</v>
      </c>
      <c r="K1856" s="355" t="s">
        <v>3495</v>
      </c>
      <c r="L1856" s="355" t="s">
        <v>3495</v>
      </c>
      <c r="M1856" s="355" t="s">
        <v>3495</v>
      </c>
      <c r="N1856" s="355" t="s">
        <v>3495</v>
      </c>
      <c r="O1856" s="355" t="s">
        <v>3495</v>
      </c>
      <c r="P1856" s="355" t="s">
        <v>3495</v>
      </c>
      <c r="Q1856" s="355" t="s">
        <v>3496</v>
      </c>
      <c r="R1856" s="355" t="s">
        <v>3496</v>
      </c>
      <c r="S1856" s="355" t="s">
        <v>3496</v>
      </c>
      <c r="T1856" s="266">
        <v>0</v>
      </c>
      <c r="U1856" s="266" t="s">
        <v>3497</v>
      </c>
    </row>
    <row r="1857" spans="1:21" x14ac:dyDescent="0.25">
      <c r="A1857" s="49">
        <v>64274003</v>
      </c>
      <c r="B1857" s="49" t="s">
        <v>1806</v>
      </c>
      <c r="C1857" s="49">
        <v>0</v>
      </c>
      <c r="D1857" s="49">
        <v>0</v>
      </c>
      <c r="E1857" s="354" t="s">
        <v>3494</v>
      </c>
      <c r="F1857" s="354" t="s">
        <v>3498</v>
      </c>
      <c r="G1857" s="355" t="s">
        <v>3499</v>
      </c>
      <c r="H1857" s="355" t="s">
        <v>3495</v>
      </c>
      <c r="I1857" s="355" t="s">
        <v>3495</v>
      </c>
      <c r="J1857" s="355" t="s">
        <v>3495</v>
      </c>
      <c r="K1857" s="355" t="s">
        <v>3495</v>
      </c>
      <c r="L1857" s="355" t="s">
        <v>3495</v>
      </c>
      <c r="M1857" s="355" t="s">
        <v>3495</v>
      </c>
      <c r="N1857" s="355" t="s">
        <v>3495</v>
      </c>
      <c r="O1857" s="355" t="s">
        <v>3495</v>
      </c>
      <c r="P1857" s="355" t="s">
        <v>3495</v>
      </c>
      <c r="Q1857" s="355" t="s">
        <v>3496</v>
      </c>
      <c r="R1857" s="355" t="s">
        <v>3496</v>
      </c>
      <c r="S1857" s="355" t="s">
        <v>3496</v>
      </c>
      <c r="T1857" s="266">
        <v>0</v>
      </c>
      <c r="U1857" s="266" t="s">
        <v>3497</v>
      </c>
    </row>
    <row r="1858" spans="1:21" x14ac:dyDescent="0.25">
      <c r="A1858" s="49">
        <v>64274004</v>
      </c>
      <c r="B1858" s="49" t="s">
        <v>1806</v>
      </c>
      <c r="C1858" s="49">
        <v>0</v>
      </c>
      <c r="D1858" s="49">
        <v>0</v>
      </c>
      <c r="E1858" s="354" t="s">
        <v>3494</v>
      </c>
      <c r="F1858" s="354" t="s">
        <v>3498</v>
      </c>
      <c r="G1858" s="355" t="s">
        <v>3499</v>
      </c>
      <c r="H1858" s="355" t="s">
        <v>3495</v>
      </c>
      <c r="I1858" s="355" t="s">
        <v>3495</v>
      </c>
      <c r="J1858" s="355" t="s">
        <v>3495</v>
      </c>
      <c r="K1858" s="355" t="s">
        <v>3495</v>
      </c>
      <c r="L1858" s="355" t="s">
        <v>3495</v>
      </c>
      <c r="M1858" s="355" t="s">
        <v>3495</v>
      </c>
      <c r="N1858" s="355" t="s">
        <v>3495</v>
      </c>
      <c r="O1858" s="355" t="s">
        <v>3495</v>
      </c>
      <c r="P1858" s="355" t="s">
        <v>3495</v>
      </c>
      <c r="Q1858" s="355" t="s">
        <v>3496</v>
      </c>
      <c r="R1858" s="355" t="s">
        <v>3496</v>
      </c>
      <c r="S1858" s="355" t="s">
        <v>3496</v>
      </c>
      <c r="T1858" s="266">
        <v>0</v>
      </c>
      <c r="U1858" s="266" t="s">
        <v>3497</v>
      </c>
    </row>
    <row r="1859" spans="1:21" x14ac:dyDescent="0.25">
      <c r="A1859" s="49">
        <v>64282002</v>
      </c>
      <c r="B1859" s="49" t="s">
        <v>1807</v>
      </c>
      <c r="C1859" s="49">
        <v>0</v>
      </c>
      <c r="D1859" s="49">
        <v>0</v>
      </c>
      <c r="E1859" s="354" t="s">
        <v>3494</v>
      </c>
      <c r="F1859" s="354" t="s">
        <v>3498</v>
      </c>
      <c r="G1859" s="355" t="s">
        <v>3499</v>
      </c>
      <c r="H1859" s="355" t="s">
        <v>3495</v>
      </c>
      <c r="I1859" s="355" t="s">
        <v>3495</v>
      </c>
      <c r="J1859" s="355" t="s">
        <v>3495</v>
      </c>
      <c r="K1859" s="355" t="s">
        <v>3495</v>
      </c>
      <c r="L1859" s="355" t="s">
        <v>3495</v>
      </c>
      <c r="M1859" s="355" t="s">
        <v>3495</v>
      </c>
      <c r="N1859" s="355" t="s">
        <v>3495</v>
      </c>
      <c r="O1859" s="355" t="s">
        <v>3495</v>
      </c>
      <c r="P1859" s="355" t="s">
        <v>3495</v>
      </c>
      <c r="Q1859" s="355" t="s">
        <v>3496</v>
      </c>
      <c r="R1859" s="355" t="s">
        <v>3496</v>
      </c>
      <c r="S1859" s="355" t="s">
        <v>3496</v>
      </c>
      <c r="T1859" s="266">
        <v>0</v>
      </c>
      <c r="U1859" s="266" t="s">
        <v>3497</v>
      </c>
    </row>
    <row r="1860" spans="1:21" x14ac:dyDescent="0.25">
      <c r="A1860" s="49">
        <v>64282003</v>
      </c>
      <c r="B1860" s="49" t="s">
        <v>1808</v>
      </c>
      <c r="C1860" s="49">
        <v>0</v>
      </c>
      <c r="D1860" s="49">
        <v>0</v>
      </c>
      <c r="E1860" s="354" t="s">
        <v>3494</v>
      </c>
      <c r="F1860" s="354" t="s">
        <v>3498</v>
      </c>
      <c r="G1860" s="355" t="s">
        <v>3499</v>
      </c>
      <c r="H1860" s="355" t="s">
        <v>3495</v>
      </c>
      <c r="I1860" s="355" t="s">
        <v>3495</v>
      </c>
      <c r="J1860" s="355" t="s">
        <v>3495</v>
      </c>
      <c r="K1860" s="355" t="s">
        <v>3495</v>
      </c>
      <c r="L1860" s="355" t="s">
        <v>3495</v>
      </c>
      <c r="M1860" s="355" t="s">
        <v>3495</v>
      </c>
      <c r="N1860" s="355" t="s">
        <v>3495</v>
      </c>
      <c r="O1860" s="355" t="s">
        <v>3495</v>
      </c>
      <c r="P1860" s="355" t="s">
        <v>3495</v>
      </c>
      <c r="Q1860" s="355" t="s">
        <v>3496</v>
      </c>
      <c r="R1860" s="355" t="s">
        <v>3496</v>
      </c>
      <c r="S1860" s="355" t="s">
        <v>3496</v>
      </c>
      <c r="T1860" s="266">
        <v>0</v>
      </c>
      <c r="U1860" s="266" t="s">
        <v>3497</v>
      </c>
    </row>
    <row r="1861" spans="1:21" x14ac:dyDescent="0.25">
      <c r="A1861" s="49">
        <v>64282004</v>
      </c>
      <c r="B1861" s="49" t="s">
        <v>1808</v>
      </c>
      <c r="C1861" s="49">
        <v>0</v>
      </c>
      <c r="D1861" s="49">
        <v>0</v>
      </c>
      <c r="E1861" s="354" t="s">
        <v>3494</v>
      </c>
      <c r="F1861" s="354" t="s">
        <v>3498</v>
      </c>
      <c r="G1861" s="355" t="s">
        <v>3499</v>
      </c>
      <c r="H1861" s="355" t="s">
        <v>3495</v>
      </c>
      <c r="I1861" s="355" t="s">
        <v>3495</v>
      </c>
      <c r="J1861" s="355" t="s">
        <v>3495</v>
      </c>
      <c r="K1861" s="355" t="s">
        <v>3495</v>
      </c>
      <c r="L1861" s="355" t="s">
        <v>3495</v>
      </c>
      <c r="M1861" s="355" t="s">
        <v>3495</v>
      </c>
      <c r="N1861" s="355" t="s">
        <v>3495</v>
      </c>
      <c r="O1861" s="355" t="s">
        <v>3495</v>
      </c>
      <c r="P1861" s="355" t="s">
        <v>3495</v>
      </c>
      <c r="Q1861" s="355" t="s">
        <v>3496</v>
      </c>
      <c r="R1861" s="355" t="s">
        <v>3496</v>
      </c>
      <c r="S1861" s="355" t="s">
        <v>3496</v>
      </c>
      <c r="T1861" s="266">
        <v>0</v>
      </c>
      <c r="U1861" s="266" t="s">
        <v>3497</v>
      </c>
    </row>
    <row r="1862" spans="1:21" x14ac:dyDescent="0.25">
      <c r="A1862" s="49">
        <v>64301002</v>
      </c>
      <c r="B1862" s="49" t="s">
        <v>1809</v>
      </c>
      <c r="C1862" s="49">
        <v>0</v>
      </c>
      <c r="D1862" s="49">
        <v>0</v>
      </c>
      <c r="E1862" s="354" t="s">
        <v>3494</v>
      </c>
      <c r="F1862" s="354" t="s">
        <v>3498</v>
      </c>
      <c r="G1862" s="355" t="s">
        <v>3499</v>
      </c>
      <c r="H1862" s="355" t="s">
        <v>3495</v>
      </c>
      <c r="I1862" s="355" t="s">
        <v>3495</v>
      </c>
      <c r="J1862" s="355" t="s">
        <v>3495</v>
      </c>
      <c r="K1862" s="355" t="s">
        <v>3495</v>
      </c>
      <c r="L1862" s="355" t="s">
        <v>3495</v>
      </c>
      <c r="M1862" s="355" t="s">
        <v>3495</v>
      </c>
      <c r="N1862" s="355" t="s">
        <v>3495</v>
      </c>
      <c r="O1862" s="355" t="s">
        <v>3495</v>
      </c>
      <c r="P1862" s="355" t="s">
        <v>3495</v>
      </c>
      <c r="Q1862" s="355" t="s">
        <v>3496</v>
      </c>
      <c r="R1862" s="355" t="s">
        <v>3496</v>
      </c>
      <c r="S1862" s="355" t="s">
        <v>3496</v>
      </c>
      <c r="T1862" s="266">
        <v>0</v>
      </c>
      <c r="U1862" s="266" t="s">
        <v>3497</v>
      </c>
    </row>
    <row r="1863" spans="1:21" x14ac:dyDescent="0.25">
      <c r="A1863" s="49">
        <v>64301003</v>
      </c>
      <c r="B1863" s="49" t="s">
        <v>1809</v>
      </c>
      <c r="C1863" s="49">
        <v>0</v>
      </c>
      <c r="D1863" s="49">
        <v>0</v>
      </c>
      <c r="E1863" s="354" t="s">
        <v>3494</v>
      </c>
      <c r="F1863" s="354" t="s">
        <v>3498</v>
      </c>
      <c r="G1863" s="355" t="s">
        <v>3499</v>
      </c>
      <c r="H1863" s="355" t="s">
        <v>3495</v>
      </c>
      <c r="I1863" s="355" t="s">
        <v>3495</v>
      </c>
      <c r="J1863" s="355" t="s">
        <v>3495</v>
      </c>
      <c r="K1863" s="355" t="s">
        <v>3495</v>
      </c>
      <c r="L1863" s="355" t="s">
        <v>3495</v>
      </c>
      <c r="M1863" s="355" t="s">
        <v>3495</v>
      </c>
      <c r="N1863" s="355" t="s">
        <v>3495</v>
      </c>
      <c r="O1863" s="355" t="s">
        <v>3495</v>
      </c>
      <c r="P1863" s="355" t="s">
        <v>3495</v>
      </c>
      <c r="Q1863" s="355" t="s">
        <v>3496</v>
      </c>
      <c r="R1863" s="355" t="s">
        <v>3496</v>
      </c>
      <c r="S1863" s="355" t="s">
        <v>3496</v>
      </c>
      <c r="T1863" s="266">
        <v>0</v>
      </c>
      <c r="U1863" s="266" t="s">
        <v>3497</v>
      </c>
    </row>
    <row r="1864" spans="1:21" x14ac:dyDescent="0.25">
      <c r="A1864" s="49">
        <v>64301004</v>
      </c>
      <c r="B1864" s="49" t="s">
        <v>1809</v>
      </c>
      <c r="C1864" s="49">
        <v>0</v>
      </c>
      <c r="D1864" s="49">
        <v>0</v>
      </c>
      <c r="E1864" s="354" t="s">
        <v>3494</v>
      </c>
      <c r="F1864" s="354" t="s">
        <v>3498</v>
      </c>
      <c r="G1864" s="355" t="s">
        <v>3499</v>
      </c>
      <c r="H1864" s="355" t="s">
        <v>3495</v>
      </c>
      <c r="I1864" s="355" t="s">
        <v>3495</v>
      </c>
      <c r="J1864" s="355" t="s">
        <v>3495</v>
      </c>
      <c r="K1864" s="355" t="s">
        <v>3495</v>
      </c>
      <c r="L1864" s="355" t="s">
        <v>3495</v>
      </c>
      <c r="M1864" s="355" t="s">
        <v>3495</v>
      </c>
      <c r="N1864" s="355" t="s">
        <v>3495</v>
      </c>
      <c r="O1864" s="355" t="s">
        <v>3495</v>
      </c>
      <c r="P1864" s="355" t="s">
        <v>3495</v>
      </c>
      <c r="Q1864" s="355" t="s">
        <v>3496</v>
      </c>
      <c r="R1864" s="355" t="s">
        <v>3496</v>
      </c>
      <c r="S1864" s="355" t="s">
        <v>3496</v>
      </c>
      <c r="T1864" s="266">
        <v>0</v>
      </c>
      <c r="U1864" s="266" t="s">
        <v>3497</v>
      </c>
    </row>
    <row r="1865" spans="1:21" x14ac:dyDescent="0.25">
      <c r="A1865" s="49">
        <v>64320001</v>
      </c>
      <c r="B1865" s="49" t="s">
        <v>1810</v>
      </c>
      <c r="C1865" s="49">
        <v>0</v>
      </c>
      <c r="D1865" s="49">
        <v>0</v>
      </c>
      <c r="E1865" s="354" t="s">
        <v>3494</v>
      </c>
      <c r="F1865" s="354" t="s">
        <v>3498</v>
      </c>
      <c r="G1865" s="355" t="s">
        <v>3499</v>
      </c>
      <c r="H1865" s="355" t="s">
        <v>3495</v>
      </c>
      <c r="I1865" s="355" t="s">
        <v>3495</v>
      </c>
      <c r="J1865" s="355" t="s">
        <v>3495</v>
      </c>
      <c r="K1865" s="355" t="s">
        <v>3495</v>
      </c>
      <c r="L1865" s="355" t="s">
        <v>3495</v>
      </c>
      <c r="M1865" s="355" t="s">
        <v>3495</v>
      </c>
      <c r="N1865" s="355" t="s">
        <v>3495</v>
      </c>
      <c r="O1865" s="355" t="s">
        <v>3495</v>
      </c>
      <c r="P1865" s="355" t="s">
        <v>3495</v>
      </c>
      <c r="Q1865" s="355" t="s">
        <v>3496</v>
      </c>
      <c r="R1865" s="355" t="s">
        <v>3496</v>
      </c>
      <c r="S1865" s="355" t="s">
        <v>3496</v>
      </c>
      <c r="T1865" s="266">
        <v>0</v>
      </c>
      <c r="U1865" s="266" t="s">
        <v>3497</v>
      </c>
    </row>
    <row r="1866" spans="1:21" x14ac:dyDescent="0.25">
      <c r="A1866" s="49">
        <v>64326001</v>
      </c>
      <c r="B1866" s="49" t="s">
        <v>1811</v>
      </c>
      <c r="C1866" s="49">
        <v>0</v>
      </c>
      <c r="D1866" s="49">
        <v>0</v>
      </c>
      <c r="E1866" s="354" t="s">
        <v>3494</v>
      </c>
      <c r="F1866" s="354" t="s">
        <v>3498</v>
      </c>
      <c r="G1866" s="355" t="s">
        <v>3499</v>
      </c>
      <c r="H1866" s="355" t="s">
        <v>3495</v>
      </c>
      <c r="I1866" s="355" t="s">
        <v>3495</v>
      </c>
      <c r="J1866" s="355" t="s">
        <v>3495</v>
      </c>
      <c r="K1866" s="355" t="s">
        <v>3495</v>
      </c>
      <c r="L1866" s="355" t="s">
        <v>3495</v>
      </c>
      <c r="M1866" s="355" t="s">
        <v>3495</v>
      </c>
      <c r="N1866" s="355" t="s">
        <v>3495</v>
      </c>
      <c r="O1866" s="355" t="s">
        <v>3495</v>
      </c>
      <c r="P1866" s="355" t="s">
        <v>3495</v>
      </c>
      <c r="Q1866" s="355" t="s">
        <v>3496</v>
      </c>
      <c r="R1866" s="355" t="s">
        <v>3496</v>
      </c>
      <c r="S1866" s="355" t="s">
        <v>3496</v>
      </c>
      <c r="T1866" s="266">
        <v>0</v>
      </c>
      <c r="U1866" s="266" t="s">
        <v>3497</v>
      </c>
    </row>
    <row r="1867" spans="1:21" x14ac:dyDescent="0.25">
      <c r="A1867" s="49">
        <v>64340003</v>
      </c>
      <c r="B1867" s="49" t="s">
        <v>1812</v>
      </c>
      <c r="C1867" s="49">
        <v>0</v>
      </c>
      <c r="D1867" s="49">
        <v>0</v>
      </c>
      <c r="E1867" s="354" t="s">
        <v>3494</v>
      </c>
      <c r="F1867" s="354" t="s">
        <v>3498</v>
      </c>
      <c r="G1867" s="355" t="s">
        <v>3499</v>
      </c>
      <c r="H1867" s="355" t="s">
        <v>3495</v>
      </c>
      <c r="I1867" s="355" t="s">
        <v>3495</v>
      </c>
      <c r="J1867" s="355" t="s">
        <v>3495</v>
      </c>
      <c r="K1867" s="355" t="s">
        <v>3495</v>
      </c>
      <c r="L1867" s="355" t="s">
        <v>3495</v>
      </c>
      <c r="M1867" s="355" t="s">
        <v>3495</v>
      </c>
      <c r="N1867" s="355" t="s">
        <v>3495</v>
      </c>
      <c r="O1867" s="355" t="s">
        <v>3495</v>
      </c>
      <c r="P1867" s="355" t="s">
        <v>3495</v>
      </c>
      <c r="Q1867" s="355" t="s">
        <v>3496</v>
      </c>
      <c r="R1867" s="355" t="s">
        <v>3496</v>
      </c>
      <c r="S1867" s="355" t="s">
        <v>3496</v>
      </c>
      <c r="T1867" s="266">
        <v>0</v>
      </c>
      <c r="U1867" s="266" t="s">
        <v>3497</v>
      </c>
    </row>
    <row r="1868" spans="1:21" x14ac:dyDescent="0.25">
      <c r="A1868" s="49">
        <v>64340004</v>
      </c>
      <c r="B1868" s="49" t="s">
        <v>1813</v>
      </c>
      <c r="C1868" s="49">
        <v>0</v>
      </c>
      <c r="D1868" s="49">
        <v>0</v>
      </c>
      <c r="E1868" s="354" t="s">
        <v>3494</v>
      </c>
      <c r="F1868" s="354" t="s">
        <v>3498</v>
      </c>
      <c r="G1868" s="355" t="s">
        <v>3499</v>
      </c>
      <c r="H1868" s="355" t="s">
        <v>3495</v>
      </c>
      <c r="I1868" s="355" t="s">
        <v>3495</v>
      </c>
      <c r="J1868" s="355" t="s">
        <v>3495</v>
      </c>
      <c r="K1868" s="355" t="s">
        <v>3495</v>
      </c>
      <c r="L1868" s="355" t="s">
        <v>3495</v>
      </c>
      <c r="M1868" s="355" t="s">
        <v>3495</v>
      </c>
      <c r="N1868" s="355" t="s">
        <v>3495</v>
      </c>
      <c r="O1868" s="355" t="s">
        <v>3495</v>
      </c>
      <c r="P1868" s="355" t="s">
        <v>3495</v>
      </c>
      <c r="Q1868" s="355" t="s">
        <v>3496</v>
      </c>
      <c r="R1868" s="355" t="s">
        <v>3496</v>
      </c>
      <c r="S1868" s="355" t="s">
        <v>3496</v>
      </c>
      <c r="T1868" s="266">
        <v>0</v>
      </c>
      <c r="U1868" s="266" t="s">
        <v>3497</v>
      </c>
    </row>
    <row r="1869" spans="1:21" x14ac:dyDescent="0.25">
      <c r="A1869" s="49">
        <v>64340005</v>
      </c>
      <c r="B1869" s="49" t="s">
        <v>1813</v>
      </c>
      <c r="C1869" s="49">
        <v>0</v>
      </c>
      <c r="D1869" s="49">
        <v>0</v>
      </c>
      <c r="E1869" s="354" t="s">
        <v>3494</v>
      </c>
      <c r="F1869" s="354" t="s">
        <v>3498</v>
      </c>
      <c r="G1869" s="355" t="s">
        <v>3499</v>
      </c>
      <c r="H1869" s="355" t="s">
        <v>3495</v>
      </c>
      <c r="I1869" s="355" t="s">
        <v>3495</v>
      </c>
      <c r="J1869" s="355" t="s">
        <v>3495</v>
      </c>
      <c r="K1869" s="355" t="s">
        <v>3495</v>
      </c>
      <c r="L1869" s="355" t="s">
        <v>3495</v>
      </c>
      <c r="M1869" s="355" t="s">
        <v>3495</v>
      </c>
      <c r="N1869" s="355" t="s">
        <v>3495</v>
      </c>
      <c r="O1869" s="355" t="s">
        <v>3495</v>
      </c>
      <c r="P1869" s="355" t="s">
        <v>3495</v>
      </c>
      <c r="Q1869" s="355" t="s">
        <v>3496</v>
      </c>
      <c r="R1869" s="355" t="s">
        <v>3496</v>
      </c>
      <c r="S1869" s="355" t="s">
        <v>3496</v>
      </c>
      <c r="T1869" s="266">
        <v>0</v>
      </c>
      <c r="U1869" s="266" t="s">
        <v>3497</v>
      </c>
    </row>
    <row r="1870" spans="1:21" x14ac:dyDescent="0.25">
      <c r="A1870" s="49">
        <v>64361002</v>
      </c>
      <c r="B1870" s="49" t="s">
        <v>1814</v>
      </c>
      <c r="C1870" s="49">
        <v>0</v>
      </c>
      <c r="D1870" s="49">
        <v>0</v>
      </c>
      <c r="E1870" s="354" t="s">
        <v>3494</v>
      </c>
      <c r="F1870" s="354" t="s">
        <v>3498</v>
      </c>
      <c r="G1870" s="355" t="s">
        <v>3499</v>
      </c>
      <c r="H1870" s="355" t="s">
        <v>3495</v>
      </c>
      <c r="I1870" s="355" t="s">
        <v>3495</v>
      </c>
      <c r="J1870" s="355" t="s">
        <v>3495</v>
      </c>
      <c r="K1870" s="355" t="s">
        <v>3495</v>
      </c>
      <c r="L1870" s="355" t="s">
        <v>3495</v>
      </c>
      <c r="M1870" s="355" t="s">
        <v>3495</v>
      </c>
      <c r="N1870" s="355" t="s">
        <v>3495</v>
      </c>
      <c r="O1870" s="355" t="s">
        <v>3495</v>
      </c>
      <c r="P1870" s="355" t="s">
        <v>3495</v>
      </c>
      <c r="Q1870" s="355" t="s">
        <v>3496</v>
      </c>
      <c r="R1870" s="355" t="s">
        <v>3496</v>
      </c>
      <c r="S1870" s="355" t="s">
        <v>3496</v>
      </c>
      <c r="T1870" s="266">
        <v>0</v>
      </c>
      <c r="U1870" s="266" t="s">
        <v>3497</v>
      </c>
    </row>
    <row r="1871" spans="1:21" x14ac:dyDescent="0.25">
      <c r="A1871" s="49">
        <v>64486001</v>
      </c>
      <c r="B1871" s="49" t="s">
        <v>1815</v>
      </c>
      <c r="C1871" s="49">
        <v>0</v>
      </c>
      <c r="D1871" s="49">
        <v>0</v>
      </c>
      <c r="E1871" s="354" t="s">
        <v>3494</v>
      </c>
      <c r="F1871" s="354" t="s">
        <v>3498</v>
      </c>
      <c r="G1871" s="355" t="s">
        <v>3499</v>
      </c>
      <c r="H1871" s="355" t="s">
        <v>3495</v>
      </c>
      <c r="I1871" s="355" t="s">
        <v>3495</v>
      </c>
      <c r="J1871" s="355" t="s">
        <v>3495</v>
      </c>
      <c r="K1871" s="355" t="s">
        <v>3495</v>
      </c>
      <c r="L1871" s="355" t="s">
        <v>3495</v>
      </c>
      <c r="M1871" s="355" t="s">
        <v>3495</v>
      </c>
      <c r="N1871" s="355" t="s">
        <v>3495</v>
      </c>
      <c r="O1871" s="355" t="s">
        <v>3495</v>
      </c>
      <c r="P1871" s="355" t="s">
        <v>3495</v>
      </c>
      <c r="Q1871" s="355" t="s">
        <v>3496</v>
      </c>
      <c r="R1871" s="355" t="s">
        <v>3496</v>
      </c>
      <c r="S1871" s="355" t="s">
        <v>3496</v>
      </c>
      <c r="T1871" s="266">
        <v>0</v>
      </c>
      <c r="U1871" s="266" t="s">
        <v>3497</v>
      </c>
    </row>
    <row r="1872" spans="1:21" x14ac:dyDescent="0.25">
      <c r="A1872" s="49">
        <v>64502001</v>
      </c>
      <c r="B1872" s="49" t="s">
        <v>1816</v>
      </c>
      <c r="C1872" s="49">
        <v>0</v>
      </c>
      <c r="D1872" s="49">
        <v>0</v>
      </c>
      <c r="E1872" s="354" t="s">
        <v>3494</v>
      </c>
      <c r="F1872" s="354" t="s">
        <v>3498</v>
      </c>
      <c r="G1872" s="355" t="s">
        <v>3499</v>
      </c>
      <c r="H1872" s="355" t="s">
        <v>3495</v>
      </c>
      <c r="I1872" s="355" t="s">
        <v>3495</v>
      </c>
      <c r="J1872" s="355" t="s">
        <v>3495</v>
      </c>
      <c r="K1872" s="355" t="s">
        <v>3495</v>
      </c>
      <c r="L1872" s="355" t="s">
        <v>3495</v>
      </c>
      <c r="M1872" s="355" t="s">
        <v>3495</v>
      </c>
      <c r="N1872" s="355" t="s">
        <v>3495</v>
      </c>
      <c r="O1872" s="355" t="s">
        <v>3495</v>
      </c>
      <c r="P1872" s="355" t="s">
        <v>3495</v>
      </c>
      <c r="Q1872" s="355" t="s">
        <v>3496</v>
      </c>
      <c r="R1872" s="355" t="s">
        <v>3496</v>
      </c>
      <c r="S1872" s="355" t="s">
        <v>3496</v>
      </c>
      <c r="T1872" s="266">
        <v>0</v>
      </c>
      <c r="U1872" s="266" t="s">
        <v>3497</v>
      </c>
    </row>
    <row r="1873" spans="1:21" x14ac:dyDescent="0.25">
      <c r="A1873" s="49">
        <v>64523001</v>
      </c>
      <c r="B1873" s="49" t="s">
        <v>1817</v>
      </c>
      <c r="C1873" s="49">
        <v>0</v>
      </c>
      <c r="D1873" s="49">
        <v>0</v>
      </c>
      <c r="E1873" s="354" t="s">
        <v>3494</v>
      </c>
      <c r="F1873" s="354" t="s">
        <v>3498</v>
      </c>
      <c r="G1873" s="355" t="s">
        <v>3499</v>
      </c>
      <c r="H1873" s="355" t="s">
        <v>3495</v>
      </c>
      <c r="I1873" s="355" t="s">
        <v>3495</v>
      </c>
      <c r="J1873" s="355" t="s">
        <v>3495</v>
      </c>
      <c r="K1873" s="355" t="s">
        <v>3495</v>
      </c>
      <c r="L1873" s="355" t="s">
        <v>3495</v>
      </c>
      <c r="M1873" s="355" t="s">
        <v>3495</v>
      </c>
      <c r="N1873" s="355" t="s">
        <v>3495</v>
      </c>
      <c r="O1873" s="355" t="s">
        <v>3495</v>
      </c>
      <c r="P1873" s="355" t="s">
        <v>3495</v>
      </c>
      <c r="Q1873" s="355" t="s">
        <v>3496</v>
      </c>
      <c r="R1873" s="355" t="s">
        <v>3496</v>
      </c>
      <c r="S1873" s="355" t="s">
        <v>3496</v>
      </c>
      <c r="T1873" s="266">
        <v>0</v>
      </c>
      <c r="U1873" s="266" t="s">
        <v>3497</v>
      </c>
    </row>
    <row r="1874" spans="1:21" x14ac:dyDescent="0.25">
      <c r="A1874" s="49">
        <v>64821003</v>
      </c>
      <c r="B1874" s="49" t="s">
        <v>1818</v>
      </c>
      <c r="C1874" s="49">
        <v>0</v>
      </c>
      <c r="D1874" s="49">
        <v>0</v>
      </c>
      <c r="E1874" s="354" t="s">
        <v>3494</v>
      </c>
      <c r="F1874" s="354" t="s">
        <v>3498</v>
      </c>
      <c r="G1874" s="355" t="s">
        <v>3499</v>
      </c>
      <c r="H1874" s="355" t="s">
        <v>3495</v>
      </c>
      <c r="I1874" s="355" t="s">
        <v>3495</v>
      </c>
      <c r="J1874" s="355" t="s">
        <v>3495</v>
      </c>
      <c r="K1874" s="355" t="s">
        <v>3495</v>
      </c>
      <c r="L1874" s="355" t="s">
        <v>3495</v>
      </c>
      <c r="M1874" s="355" t="s">
        <v>3495</v>
      </c>
      <c r="N1874" s="355" t="s">
        <v>3495</v>
      </c>
      <c r="O1874" s="355" t="s">
        <v>3495</v>
      </c>
      <c r="P1874" s="355" t="s">
        <v>3495</v>
      </c>
      <c r="Q1874" s="355" t="s">
        <v>3496</v>
      </c>
      <c r="R1874" s="355" t="s">
        <v>3496</v>
      </c>
      <c r="S1874" s="355" t="s">
        <v>3496</v>
      </c>
      <c r="T1874" s="266">
        <v>0</v>
      </c>
      <c r="U1874" s="266" t="s">
        <v>3497</v>
      </c>
    </row>
    <row r="1875" spans="1:21" x14ac:dyDescent="0.25">
      <c r="A1875" s="49">
        <v>64821004</v>
      </c>
      <c r="B1875" s="49" t="s">
        <v>1818</v>
      </c>
      <c r="C1875" s="49">
        <v>0</v>
      </c>
      <c r="D1875" s="49">
        <v>0</v>
      </c>
      <c r="E1875" s="354" t="s">
        <v>3494</v>
      </c>
      <c r="F1875" s="354" t="s">
        <v>3498</v>
      </c>
      <c r="G1875" s="355" t="s">
        <v>3499</v>
      </c>
      <c r="H1875" s="355" t="s">
        <v>3495</v>
      </c>
      <c r="I1875" s="355" t="s">
        <v>3495</v>
      </c>
      <c r="J1875" s="355" t="s">
        <v>3495</v>
      </c>
      <c r="K1875" s="355" t="s">
        <v>3495</v>
      </c>
      <c r="L1875" s="355" t="s">
        <v>3495</v>
      </c>
      <c r="M1875" s="355" t="s">
        <v>3495</v>
      </c>
      <c r="N1875" s="355" t="s">
        <v>3495</v>
      </c>
      <c r="O1875" s="355" t="s">
        <v>3495</v>
      </c>
      <c r="P1875" s="355" t="s">
        <v>3495</v>
      </c>
      <c r="Q1875" s="355" t="s">
        <v>3496</v>
      </c>
      <c r="R1875" s="355" t="s">
        <v>3496</v>
      </c>
      <c r="S1875" s="355" t="s">
        <v>3496</v>
      </c>
      <c r="T1875" s="266">
        <v>0</v>
      </c>
      <c r="U1875" s="266" t="s">
        <v>3497</v>
      </c>
    </row>
    <row r="1876" spans="1:21" x14ac:dyDescent="0.25">
      <c r="A1876" s="49">
        <v>64844001</v>
      </c>
      <c r="B1876" s="49" t="s">
        <v>1819</v>
      </c>
      <c r="C1876" s="49">
        <v>0</v>
      </c>
      <c r="D1876" s="49">
        <v>0</v>
      </c>
      <c r="E1876" s="354" t="s">
        <v>3494</v>
      </c>
      <c r="F1876" s="354" t="s">
        <v>3498</v>
      </c>
      <c r="G1876" s="355" t="s">
        <v>3499</v>
      </c>
      <c r="H1876" s="355" t="s">
        <v>3495</v>
      </c>
      <c r="I1876" s="355" t="s">
        <v>3495</v>
      </c>
      <c r="J1876" s="355" t="s">
        <v>3495</v>
      </c>
      <c r="K1876" s="355" t="s">
        <v>3495</v>
      </c>
      <c r="L1876" s="355" t="s">
        <v>3495</v>
      </c>
      <c r="M1876" s="355" t="s">
        <v>3495</v>
      </c>
      <c r="N1876" s="355" t="s">
        <v>3495</v>
      </c>
      <c r="O1876" s="355" t="s">
        <v>3495</v>
      </c>
      <c r="P1876" s="355" t="s">
        <v>3495</v>
      </c>
      <c r="Q1876" s="355" t="s">
        <v>3496</v>
      </c>
      <c r="R1876" s="355" t="s">
        <v>3496</v>
      </c>
      <c r="S1876" s="355" t="s">
        <v>3496</v>
      </c>
      <c r="T1876" s="266">
        <v>0</v>
      </c>
      <c r="U1876" s="266" t="s">
        <v>3497</v>
      </c>
    </row>
    <row r="1877" spans="1:21" x14ac:dyDescent="0.25">
      <c r="A1877" s="49">
        <v>64913003</v>
      </c>
      <c r="B1877" s="49" t="s">
        <v>1820</v>
      </c>
      <c r="C1877" s="49">
        <v>0</v>
      </c>
      <c r="D1877" s="49">
        <v>0</v>
      </c>
      <c r="E1877" s="354" t="s">
        <v>3494</v>
      </c>
      <c r="F1877" s="354" t="s">
        <v>3498</v>
      </c>
      <c r="G1877" s="355" t="s">
        <v>3499</v>
      </c>
      <c r="H1877" s="355" t="s">
        <v>3495</v>
      </c>
      <c r="I1877" s="355" t="s">
        <v>3495</v>
      </c>
      <c r="J1877" s="355" t="s">
        <v>3495</v>
      </c>
      <c r="K1877" s="355" t="s">
        <v>3495</v>
      </c>
      <c r="L1877" s="355" t="s">
        <v>3495</v>
      </c>
      <c r="M1877" s="355" t="s">
        <v>3495</v>
      </c>
      <c r="N1877" s="355" t="s">
        <v>3495</v>
      </c>
      <c r="O1877" s="355" t="s">
        <v>3495</v>
      </c>
      <c r="P1877" s="355" t="s">
        <v>3495</v>
      </c>
      <c r="Q1877" s="355" t="s">
        <v>3496</v>
      </c>
      <c r="R1877" s="355" t="s">
        <v>3496</v>
      </c>
      <c r="S1877" s="355" t="s">
        <v>3496</v>
      </c>
      <c r="T1877" s="266">
        <v>0</v>
      </c>
      <c r="U1877" s="266" t="s">
        <v>3497</v>
      </c>
    </row>
    <row r="1878" spans="1:21" x14ac:dyDescent="0.25">
      <c r="A1878" s="49">
        <v>64913004</v>
      </c>
      <c r="B1878" s="49" t="s">
        <v>1820</v>
      </c>
      <c r="C1878" s="49">
        <v>0</v>
      </c>
      <c r="D1878" s="49">
        <v>0</v>
      </c>
      <c r="E1878" s="354" t="s">
        <v>3494</v>
      </c>
      <c r="F1878" s="354" t="s">
        <v>3498</v>
      </c>
      <c r="G1878" s="355" t="s">
        <v>3499</v>
      </c>
      <c r="H1878" s="355" t="s">
        <v>3495</v>
      </c>
      <c r="I1878" s="355" t="s">
        <v>3495</v>
      </c>
      <c r="J1878" s="355" t="s">
        <v>3495</v>
      </c>
      <c r="K1878" s="355" t="s">
        <v>3495</v>
      </c>
      <c r="L1878" s="355" t="s">
        <v>3495</v>
      </c>
      <c r="M1878" s="355" t="s">
        <v>3495</v>
      </c>
      <c r="N1878" s="355" t="s">
        <v>3495</v>
      </c>
      <c r="O1878" s="355" t="s">
        <v>3495</v>
      </c>
      <c r="P1878" s="355" t="s">
        <v>3495</v>
      </c>
      <c r="Q1878" s="355" t="s">
        <v>3496</v>
      </c>
      <c r="R1878" s="355" t="s">
        <v>3496</v>
      </c>
      <c r="S1878" s="355" t="s">
        <v>3496</v>
      </c>
      <c r="T1878" s="266">
        <v>0</v>
      </c>
      <c r="U1878" s="266" t="s">
        <v>3497</v>
      </c>
    </row>
    <row r="1879" spans="1:21" x14ac:dyDescent="0.25">
      <c r="A1879" s="49">
        <v>64944001</v>
      </c>
      <c r="B1879" s="49" t="s">
        <v>1821</v>
      </c>
      <c r="C1879" s="49">
        <v>0</v>
      </c>
      <c r="D1879" s="49">
        <v>0</v>
      </c>
      <c r="E1879" s="354" t="s">
        <v>3494</v>
      </c>
      <c r="F1879" s="354" t="s">
        <v>3498</v>
      </c>
      <c r="G1879" s="355" t="s">
        <v>3499</v>
      </c>
      <c r="H1879" s="355" t="s">
        <v>3495</v>
      </c>
      <c r="I1879" s="355" t="s">
        <v>3495</v>
      </c>
      <c r="J1879" s="355" t="s">
        <v>3495</v>
      </c>
      <c r="K1879" s="355" t="s">
        <v>3495</v>
      </c>
      <c r="L1879" s="355" t="s">
        <v>3495</v>
      </c>
      <c r="M1879" s="355" t="s">
        <v>3495</v>
      </c>
      <c r="N1879" s="355" t="s">
        <v>3495</v>
      </c>
      <c r="O1879" s="355" t="s">
        <v>3495</v>
      </c>
      <c r="P1879" s="355" t="s">
        <v>3495</v>
      </c>
      <c r="Q1879" s="355" t="s">
        <v>3496</v>
      </c>
      <c r="R1879" s="355" t="s">
        <v>3496</v>
      </c>
      <c r="S1879" s="355" t="s">
        <v>3496</v>
      </c>
      <c r="T1879" s="266">
        <v>0</v>
      </c>
      <c r="U1879" s="266" t="s">
        <v>3497</v>
      </c>
    </row>
    <row r="1880" spans="1:21" x14ac:dyDescent="0.25">
      <c r="A1880" s="49">
        <v>64954002</v>
      </c>
      <c r="B1880" s="49" t="s">
        <v>1822</v>
      </c>
      <c r="C1880" s="49">
        <v>0</v>
      </c>
      <c r="D1880" s="49">
        <v>0</v>
      </c>
      <c r="E1880" s="354" t="s">
        <v>3494</v>
      </c>
      <c r="F1880" s="354" t="s">
        <v>3498</v>
      </c>
      <c r="G1880" s="355" t="s">
        <v>3499</v>
      </c>
      <c r="H1880" s="355" t="s">
        <v>3495</v>
      </c>
      <c r="I1880" s="355" t="s">
        <v>3495</v>
      </c>
      <c r="J1880" s="355" t="s">
        <v>3495</v>
      </c>
      <c r="K1880" s="355" t="s">
        <v>3495</v>
      </c>
      <c r="L1880" s="355" t="s">
        <v>3495</v>
      </c>
      <c r="M1880" s="355" t="s">
        <v>3495</v>
      </c>
      <c r="N1880" s="355" t="s">
        <v>3495</v>
      </c>
      <c r="O1880" s="355" t="s">
        <v>3495</v>
      </c>
      <c r="P1880" s="355" t="s">
        <v>3495</v>
      </c>
      <c r="Q1880" s="355" t="s">
        <v>3496</v>
      </c>
      <c r="R1880" s="355" t="s">
        <v>3496</v>
      </c>
      <c r="S1880" s="355" t="s">
        <v>3496</v>
      </c>
      <c r="T1880" s="266">
        <v>0</v>
      </c>
      <c r="U1880" s="266" t="s">
        <v>3497</v>
      </c>
    </row>
    <row r="1881" spans="1:21" x14ac:dyDescent="0.25">
      <c r="A1881" s="49">
        <v>64966001</v>
      </c>
      <c r="B1881" s="49" t="s">
        <v>1823</v>
      </c>
      <c r="C1881" s="49">
        <v>0</v>
      </c>
      <c r="D1881" s="49">
        <v>0</v>
      </c>
      <c r="E1881" s="354" t="s">
        <v>3494</v>
      </c>
      <c r="F1881" s="354" t="s">
        <v>3498</v>
      </c>
      <c r="G1881" s="355" t="s">
        <v>3499</v>
      </c>
      <c r="H1881" s="355" t="s">
        <v>3495</v>
      </c>
      <c r="I1881" s="355" t="s">
        <v>3495</v>
      </c>
      <c r="J1881" s="355" t="s">
        <v>3495</v>
      </c>
      <c r="K1881" s="355" t="s">
        <v>3495</v>
      </c>
      <c r="L1881" s="355" t="s">
        <v>3495</v>
      </c>
      <c r="M1881" s="355" t="s">
        <v>3495</v>
      </c>
      <c r="N1881" s="355" t="s">
        <v>3495</v>
      </c>
      <c r="O1881" s="355" t="s">
        <v>3495</v>
      </c>
      <c r="P1881" s="355" t="s">
        <v>3495</v>
      </c>
      <c r="Q1881" s="355" t="s">
        <v>3496</v>
      </c>
      <c r="R1881" s="355" t="s">
        <v>3496</v>
      </c>
      <c r="S1881" s="355" t="s">
        <v>3496</v>
      </c>
      <c r="T1881" s="266">
        <v>0</v>
      </c>
      <c r="U1881" s="266" t="s">
        <v>3497</v>
      </c>
    </row>
    <row r="1882" spans="1:21" x14ac:dyDescent="0.25">
      <c r="A1882" s="49">
        <v>64982003</v>
      </c>
      <c r="B1882" s="49" t="s">
        <v>1824</v>
      </c>
      <c r="C1882" s="49">
        <v>0</v>
      </c>
      <c r="D1882" s="49">
        <v>0</v>
      </c>
      <c r="E1882" s="354" t="s">
        <v>3494</v>
      </c>
      <c r="F1882" s="354" t="s">
        <v>3498</v>
      </c>
      <c r="G1882" s="355" t="s">
        <v>3499</v>
      </c>
      <c r="H1882" s="355" t="s">
        <v>3495</v>
      </c>
      <c r="I1882" s="355" t="s">
        <v>3495</v>
      </c>
      <c r="J1882" s="355" t="s">
        <v>3495</v>
      </c>
      <c r="K1882" s="355" t="s">
        <v>3495</v>
      </c>
      <c r="L1882" s="355" t="s">
        <v>3495</v>
      </c>
      <c r="M1882" s="355" t="s">
        <v>3495</v>
      </c>
      <c r="N1882" s="355" t="s">
        <v>3495</v>
      </c>
      <c r="O1882" s="355" t="s">
        <v>3495</v>
      </c>
      <c r="P1882" s="355" t="s">
        <v>3495</v>
      </c>
      <c r="Q1882" s="355" t="s">
        <v>3496</v>
      </c>
      <c r="R1882" s="355" t="s">
        <v>3496</v>
      </c>
      <c r="S1882" s="355" t="s">
        <v>3496</v>
      </c>
      <c r="T1882" s="266">
        <v>0</v>
      </c>
      <c r="U1882" s="266" t="s">
        <v>3497</v>
      </c>
    </row>
    <row r="1883" spans="1:21" x14ac:dyDescent="0.25">
      <c r="A1883" s="49">
        <v>64982004</v>
      </c>
      <c r="B1883" s="49" t="s">
        <v>1824</v>
      </c>
      <c r="C1883" s="49">
        <v>0</v>
      </c>
      <c r="D1883" s="49">
        <v>0</v>
      </c>
      <c r="E1883" s="354" t="s">
        <v>3494</v>
      </c>
      <c r="F1883" s="354" t="s">
        <v>3498</v>
      </c>
      <c r="G1883" s="355" t="s">
        <v>3499</v>
      </c>
      <c r="H1883" s="355" t="s">
        <v>3495</v>
      </c>
      <c r="I1883" s="355" t="s">
        <v>3495</v>
      </c>
      <c r="J1883" s="355" t="s">
        <v>3495</v>
      </c>
      <c r="K1883" s="355" t="s">
        <v>3495</v>
      </c>
      <c r="L1883" s="355" t="s">
        <v>3495</v>
      </c>
      <c r="M1883" s="355" t="s">
        <v>3495</v>
      </c>
      <c r="N1883" s="355" t="s">
        <v>3495</v>
      </c>
      <c r="O1883" s="355" t="s">
        <v>3495</v>
      </c>
      <c r="P1883" s="355" t="s">
        <v>3495</v>
      </c>
      <c r="Q1883" s="355" t="s">
        <v>3496</v>
      </c>
      <c r="R1883" s="355" t="s">
        <v>3496</v>
      </c>
      <c r="S1883" s="355" t="s">
        <v>3496</v>
      </c>
      <c r="T1883" s="266">
        <v>0</v>
      </c>
      <c r="U1883" s="266" t="s">
        <v>3497</v>
      </c>
    </row>
    <row r="1884" spans="1:21" x14ac:dyDescent="0.25">
      <c r="A1884" s="49">
        <v>65115003</v>
      </c>
      <c r="B1884" s="49" t="s">
        <v>1825</v>
      </c>
      <c r="C1884" s="49">
        <v>0</v>
      </c>
      <c r="D1884" s="49">
        <v>0</v>
      </c>
      <c r="E1884" s="354" t="s">
        <v>3494</v>
      </c>
      <c r="F1884" s="354" t="s">
        <v>3498</v>
      </c>
      <c r="G1884" s="355" t="s">
        <v>3499</v>
      </c>
      <c r="H1884" s="355" t="s">
        <v>3495</v>
      </c>
      <c r="I1884" s="355" t="s">
        <v>3495</v>
      </c>
      <c r="J1884" s="355" t="s">
        <v>3495</v>
      </c>
      <c r="K1884" s="355" t="s">
        <v>3495</v>
      </c>
      <c r="L1884" s="355" t="s">
        <v>3495</v>
      </c>
      <c r="M1884" s="355" t="s">
        <v>3495</v>
      </c>
      <c r="N1884" s="355" t="s">
        <v>3495</v>
      </c>
      <c r="O1884" s="355" t="s">
        <v>3495</v>
      </c>
      <c r="P1884" s="355" t="s">
        <v>3495</v>
      </c>
      <c r="Q1884" s="355" t="s">
        <v>3496</v>
      </c>
      <c r="R1884" s="355" t="s">
        <v>3496</v>
      </c>
      <c r="S1884" s="355" t="s">
        <v>3496</v>
      </c>
      <c r="T1884" s="266">
        <v>0</v>
      </c>
      <c r="U1884" s="266" t="s">
        <v>3497</v>
      </c>
    </row>
    <row r="1885" spans="1:21" x14ac:dyDescent="0.25">
      <c r="A1885" s="49">
        <v>65115004</v>
      </c>
      <c r="B1885" s="49" t="s">
        <v>1825</v>
      </c>
      <c r="C1885" s="49">
        <v>0</v>
      </c>
      <c r="D1885" s="49">
        <v>0</v>
      </c>
      <c r="E1885" s="354" t="s">
        <v>3494</v>
      </c>
      <c r="F1885" s="354" t="s">
        <v>3498</v>
      </c>
      <c r="G1885" s="355" t="s">
        <v>3499</v>
      </c>
      <c r="H1885" s="355" t="s">
        <v>3495</v>
      </c>
      <c r="I1885" s="355" t="s">
        <v>3495</v>
      </c>
      <c r="J1885" s="355" t="s">
        <v>3495</v>
      </c>
      <c r="K1885" s="355" t="s">
        <v>3495</v>
      </c>
      <c r="L1885" s="355" t="s">
        <v>3495</v>
      </c>
      <c r="M1885" s="355" t="s">
        <v>3495</v>
      </c>
      <c r="N1885" s="355" t="s">
        <v>3495</v>
      </c>
      <c r="O1885" s="355" t="s">
        <v>3495</v>
      </c>
      <c r="P1885" s="355" t="s">
        <v>3495</v>
      </c>
      <c r="Q1885" s="355" t="s">
        <v>3496</v>
      </c>
      <c r="R1885" s="355" t="s">
        <v>3496</v>
      </c>
      <c r="S1885" s="355" t="s">
        <v>3496</v>
      </c>
      <c r="T1885" s="266">
        <v>0</v>
      </c>
      <c r="U1885" s="266" t="s">
        <v>3497</v>
      </c>
    </row>
    <row r="1886" spans="1:21" x14ac:dyDescent="0.25">
      <c r="A1886" s="49">
        <v>65248005</v>
      </c>
      <c r="B1886" s="49" t="s">
        <v>1826</v>
      </c>
      <c r="C1886" s="49">
        <v>0</v>
      </c>
      <c r="D1886" s="49">
        <v>0</v>
      </c>
      <c r="E1886" s="354" t="s">
        <v>3494</v>
      </c>
      <c r="F1886" s="354" t="s">
        <v>3498</v>
      </c>
      <c r="G1886" s="355" t="s">
        <v>3499</v>
      </c>
      <c r="H1886" s="355" t="s">
        <v>3495</v>
      </c>
      <c r="I1886" s="355" t="s">
        <v>3495</v>
      </c>
      <c r="J1886" s="355" t="s">
        <v>3495</v>
      </c>
      <c r="K1886" s="355" t="s">
        <v>3495</v>
      </c>
      <c r="L1886" s="355" t="s">
        <v>3495</v>
      </c>
      <c r="M1886" s="355" t="s">
        <v>3495</v>
      </c>
      <c r="N1886" s="355" t="s">
        <v>3495</v>
      </c>
      <c r="O1886" s="355" t="s">
        <v>3495</v>
      </c>
      <c r="P1886" s="355" t="s">
        <v>3495</v>
      </c>
      <c r="Q1886" s="355" t="s">
        <v>3496</v>
      </c>
      <c r="R1886" s="355" t="s">
        <v>3496</v>
      </c>
      <c r="S1886" s="355" t="s">
        <v>3496</v>
      </c>
      <c r="T1886" s="266">
        <v>0</v>
      </c>
      <c r="U1886" s="266" t="s">
        <v>3497</v>
      </c>
    </row>
    <row r="1887" spans="1:21" x14ac:dyDescent="0.25">
      <c r="A1887" s="49">
        <v>65344001</v>
      </c>
      <c r="B1887" s="49" t="s">
        <v>1827</v>
      </c>
      <c r="C1887" s="49">
        <v>0</v>
      </c>
      <c r="D1887" s="49">
        <v>0</v>
      </c>
      <c r="E1887" s="354" t="s">
        <v>3494</v>
      </c>
      <c r="F1887" s="354" t="s">
        <v>3498</v>
      </c>
      <c r="G1887" s="355" t="s">
        <v>3499</v>
      </c>
      <c r="H1887" s="355" t="s">
        <v>3495</v>
      </c>
      <c r="I1887" s="355" t="s">
        <v>3495</v>
      </c>
      <c r="J1887" s="355" t="s">
        <v>3495</v>
      </c>
      <c r="K1887" s="355" t="s">
        <v>3495</v>
      </c>
      <c r="L1887" s="355" t="s">
        <v>3495</v>
      </c>
      <c r="M1887" s="355" t="s">
        <v>3495</v>
      </c>
      <c r="N1887" s="355" t="s">
        <v>3495</v>
      </c>
      <c r="O1887" s="355" t="s">
        <v>3495</v>
      </c>
      <c r="P1887" s="355" t="s">
        <v>3495</v>
      </c>
      <c r="Q1887" s="355" t="s">
        <v>3496</v>
      </c>
      <c r="R1887" s="355" t="s">
        <v>3496</v>
      </c>
      <c r="S1887" s="355" t="s">
        <v>3496</v>
      </c>
      <c r="T1887" s="266">
        <v>0</v>
      </c>
      <c r="U1887" s="266" t="s">
        <v>3497</v>
      </c>
    </row>
    <row r="1888" spans="1:21" x14ac:dyDescent="0.25">
      <c r="A1888" s="49">
        <v>65344002</v>
      </c>
      <c r="B1888" s="49" t="s">
        <v>1827</v>
      </c>
      <c r="C1888" s="49">
        <v>0</v>
      </c>
      <c r="D1888" s="49">
        <v>0</v>
      </c>
      <c r="E1888" s="354" t="s">
        <v>3494</v>
      </c>
      <c r="F1888" s="354" t="s">
        <v>3498</v>
      </c>
      <c r="G1888" s="355" t="s">
        <v>3499</v>
      </c>
      <c r="H1888" s="355" t="s">
        <v>3495</v>
      </c>
      <c r="I1888" s="355" t="s">
        <v>3495</v>
      </c>
      <c r="J1888" s="355" t="s">
        <v>3495</v>
      </c>
      <c r="K1888" s="355" t="s">
        <v>3495</v>
      </c>
      <c r="L1888" s="355" t="s">
        <v>3495</v>
      </c>
      <c r="M1888" s="355" t="s">
        <v>3495</v>
      </c>
      <c r="N1888" s="355" t="s">
        <v>3495</v>
      </c>
      <c r="O1888" s="355" t="s">
        <v>3495</v>
      </c>
      <c r="P1888" s="355" t="s">
        <v>3495</v>
      </c>
      <c r="Q1888" s="355" t="s">
        <v>3496</v>
      </c>
      <c r="R1888" s="355" t="s">
        <v>3496</v>
      </c>
      <c r="S1888" s="355" t="s">
        <v>3496</v>
      </c>
      <c r="T1888" s="266">
        <v>0</v>
      </c>
      <c r="U1888" s="266" t="s">
        <v>3497</v>
      </c>
    </row>
    <row r="1889" spans="1:21" x14ac:dyDescent="0.25">
      <c r="A1889" s="49">
        <v>65477001</v>
      </c>
      <c r="B1889" s="49" t="s">
        <v>1828</v>
      </c>
      <c r="C1889" s="49">
        <v>0</v>
      </c>
      <c r="D1889" s="49">
        <v>0</v>
      </c>
      <c r="E1889" s="354" t="s">
        <v>3494</v>
      </c>
      <c r="F1889" s="354" t="s">
        <v>3498</v>
      </c>
      <c r="G1889" s="355" t="s">
        <v>3499</v>
      </c>
      <c r="H1889" s="355" t="s">
        <v>3495</v>
      </c>
      <c r="I1889" s="355" t="s">
        <v>3495</v>
      </c>
      <c r="J1889" s="355" t="s">
        <v>3495</v>
      </c>
      <c r="K1889" s="355" t="s">
        <v>3495</v>
      </c>
      <c r="L1889" s="355" t="s">
        <v>3495</v>
      </c>
      <c r="M1889" s="355" t="s">
        <v>3495</v>
      </c>
      <c r="N1889" s="355" t="s">
        <v>3495</v>
      </c>
      <c r="O1889" s="355" t="s">
        <v>3495</v>
      </c>
      <c r="P1889" s="355" t="s">
        <v>3495</v>
      </c>
      <c r="Q1889" s="355" t="s">
        <v>3496</v>
      </c>
      <c r="R1889" s="355" t="s">
        <v>3496</v>
      </c>
      <c r="S1889" s="355" t="s">
        <v>3496</v>
      </c>
      <c r="T1889" s="266">
        <v>0</v>
      </c>
      <c r="U1889" s="266" t="s">
        <v>3497</v>
      </c>
    </row>
    <row r="1890" spans="1:21" x14ac:dyDescent="0.25">
      <c r="A1890" s="49">
        <v>65493002</v>
      </c>
      <c r="B1890" s="49" t="s">
        <v>1829</v>
      </c>
      <c r="C1890" s="49">
        <v>0</v>
      </c>
      <c r="D1890" s="49">
        <v>0</v>
      </c>
      <c r="E1890" s="354" t="s">
        <v>3494</v>
      </c>
      <c r="F1890" s="354" t="s">
        <v>3498</v>
      </c>
      <c r="G1890" s="355" t="s">
        <v>3499</v>
      </c>
      <c r="H1890" s="355" t="s">
        <v>3495</v>
      </c>
      <c r="I1890" s="355" t="s">
        <v>3495</v>
      </c>
      <c r="J1890" s="355" t="s">
        <v>3495</v>
      </c>
      <c r="K1890" s="355" t="s">
        <v>3495</v>
      </c>
      <c r="L1890" s="355" t="s">
        <v>3495</v>
      </c>
      <c r="M1890" s="355" t="s">
        <v>3495</v>
      </c>
      <c r="N1890" s="355" t="s">
        <v>3495</v>
      </c>
      <c r="O1890" s="355" t="s">
        <v>3495</v>
      </c>
      <c r="P1890" s="355" t="s">
        <v>3495</v>
      </c>
      <c r="Q1890" s="355" t="s">
        <v>3496</v>
      </c>
      <c r="R1890" s="355" t="s">
        <v>3496</v>
      </c>
      <c r="S1890" s="355" t="s">
        <v>3496</v>
      </c>
      <c r="T1890" s="266">
        <v>0</v>
      </c>
      <c r="U1890" s="266" t="s">
        <v>3497</v>
      </c>
    </row>
    <row r="1891" spans="1:21" x14ac:dyDescent="0.25">
      <c r="A1891" s="49">
        <v>65506002</v>
      </c>
      <c r="B1891" s="49" t="s">
        <v>1830</v>
      </c>
      <c r="C1891" s="49">
        <v>0</v>
      </c>
      <c r="D1891" s="49">
        <v>0</v>
      </c>
      <c r="E1891" s="354" t="s">
        <v>3494</v>
      </c>
      <c r="F1891" s="354" t="s">
        <v>3498</v>
      </c>
      <c r="G1891" s="355" t="s">
        <v>3499</v>
      </c>
      <c r="H1891" s="355" t="s">
        <v>3495</v>
      </c>
      <c r="I1891" s="355" t="s">
        <v>3495</v>
      </c>
      <c r="J1891" s="355" t="s">
        <v>3495</v>
      </c>
      <c r="K1891" s="355" t="s">
        <v>3495</v>
      </c>
      <c r="L1891" s="355" t="s">
        <v>3495</v>
      </c>
      <c r="M1891" s="355" t="s">
        <v>3495</v>
      </c>
      <c r="N1891" s="355" t="s">
        <v>3495</v>
      </c>
      <c r="O1891" s="355" t="s">
        <v>3495</v>
      </c>
      <c r="P1891" s="355" t="s">
        <v>3495</v>
      </c>
      <c r="Q1891" s="355" t="s">
        <v>3496</v>
      </c>
      <c r="R1891" s="355" t="s">
        <v>3496</v>
      </c>
      <c r="S1891" s="355" t="s">
        <v>3496</v>
      </c>
      <c r="T1891" s="266">
        <v>0</v>
      </c>
      <c r="U1891" s="266" t="s">
        <v>3497</v>
      </c>
    </row>
    <row r="1892" spans="1:21" x14ac:dyDescent="0.25">
      <c r="A1892" s="49">
        <v>65506003</v>
      </c>
      <c r="B1892" s="49" t="s">
        <v>1831</v>
      </c>
      <c r="C1892" s="49">
        <v>0</v>
      </c>
      <c r="D1892" s="49">
        <v>0</v>
      </c>
      <c r="E1892" s="354" t="s">
        <v>3494</v>
      </c>
      <c r="F1892" s="354" t="s">
        <v>3498</v>
      </c>
      <c r="G1892" s="355" t="s">
        <v>3499</v>
      </c>
      <c r="H1892" s="355" t="s">
        <v>3495</v>
      </c>
      <c r="I1892" s="355" t="s">
        <v>3495</v>
      </c>
      <c r="J1892" s="355" t="s">
        <v>3495</v>
      </c>
      <c r="K1892" s="355" t="s">
        <v>3495</v>
      </c>
      <c r="L1892" s="355" t="s">
        <v>3495</v>
      </c>
      <c r="M1892" s="355" t="s">
        <v>3495</v>
      </c>
      <c r="N1892" s="355" t="s">
        <v>3495</v>
      </c>
      <c r="O1892" s="355" t="s">
        <v>3495</v>
      </c>
      <c r="P1892" s="355" t="s">
        <v>3495</v>
      </c>
      <c r="Q1892" s="355" t="s">
        <v>3496</v>
      </c>
      <c r="R1892" s="355" t="s">
        <v>3496</v>
      </c>
      <c r="S1892" s="355" t="s">
        <v>3496</v>
      </c>
      <c r="T1892" s="266">
        <v>0</v>
      </c>
      <c r="U1892" s="266" t="s">
        <v>3497</v>
      </c>
    </row>
    <row r="1893" spans="1:21" x14ac:dyDescent="0.25">
      <c r="A1893" s="49">
        <v>65519002</v>
      </c>
      <c r="B1893" s="49" t="s">
        <v>1832</v>
      </c>
      <c r="C1893" s="49">
        <v>0</v>
      </c>
      <c r="D1893" s="49">
        <v>0</v>
      </c>
      <c r="E1893" s="354" t="s">
        <v>3494</v>
      </c>
      <c r="F1893" s="354" t="s">
        <v>3498</v>
      </c>
      <c r="G1893" s="355" t="s">
        <v>3499</v>
      </c>
      <c r="H1893" s="355" t="s">
        <v>3495</v>
      </c>
      <c r="I1893" s="355" t="s">
        <v>3495</v>
      </c>
      <c r="J1893" s="355" t="s">
        <v>3495</v>
      </c>
      <c r="K1893" s="355" t="s">
        <v>3495</v>
      </c>
      <c r="L1893" s="355" t="s">
        <v>3495</v>
      </c>
      <c r="M1893" s="355" t="s">
        <v>3495</v>
      </c>
      <c r="N1893" s="355" t="s">
        <v>3495</v>
      </c>
      <c r="O1893" s="355" t="s">
        <v>3495</v>
      </c>
      <c r="P1893" s="355" t="s">
        <v>3495</v>
      </c>
      <c r="Q1893" s="355" t="s">
        <v>3496</v>
      </c>
      <c r="R1893" s="355" t="s">
        <v>3496</v>
      </c>
      <c r="S1893" s="355" t="s">
        <v>3496</v>
      </c>
      <c r="T1893" s="266">
        <v>0</v>
      </c>
      <c r="U1893" s="266" t="s">
        <v>3497</v>
      </c>
    </row>
    <row r="1894" spans="1:21" x14ac:dyDescent="0.25">
      <c r="A1894" s="49">
        <v>65519003</v>
      </c>
      <c r="B1894" s="49" t="s">
        <v>1833</v>
      </c>
      <c r="C1894" s="49">
        <v>0</v>
      </c>
      <c r="D1894" s="49">
        <v>0</v>
      </c>
      <c r="E1894" s="354" t="s">
        <v>3494</v>
      </c>
      <c r="F1894" s="354" t="s">
        <v>3498</v>
      </c>
      <c r="G1894" s="355" t="s">
        <v>3499</v>
      </c>
      <c r="H1894" s="355" t="s">
        <v>3495</v>
      </c>
      <c r="I1894" s="355" t="s">
        <v>3495</v>
      </c>
      <c r="J1894" s="355" t="s">
        <v>3495</v>
      </c>
      <c r="K1894" s="355" t="s">
        <v>3495</v>
      </c>
      <c r="L1894" s="355" t="s">
        <v>3495</v>
      </c>
      <c r="M1894" s="355" t="s">
        <v>3495</v>
      </c>
      <c r="N1894" s="355" t="s">
        <v>3495</v>
      </c>
      <c r="O1894" s="355" t="s">
        <v>3495</v>
      </c>
      <c r="P1894" s="355" t="s">
        <v>3495</v>
      </c>
      <c r="Q1894" s="355" t="s">
        <v>3496</v>
      </c>
      <c r="R1894" s="355" t="s">
        <v>3496</v>
      </c>
      <c r="S1894" s="355" t="s">
        <v>3496</v>
      </c>
      <c r="T1894" s="266">
        <v>0</v>
      </c>
      <c r="U1894" s="266" t="s">
        <v>3497</v>
      </c>
    </row>
    <row r="1895" spans="1:21" x14ac:dyDescent="0.25">
      <c r="A1895" s="49">
        <v>65534001</v>
      </c>
      <c r="B1895" s="49" t="s">
        <v>1834</v>
      </c>
      <c r="C1895" s="49">
        <v>0</v>
      </c>
      <c r="D1895" s="49">
        <v>0</v>
      </c>
      <c r="E1895" s="354" t="s">
        <v>3494</v>
      </c>
      <c r="F1895" s="354" t="s">
        <v>3498</v>
      </c>
      <c r="G1895" s="355" t="s">
        <v>3499</v>
      </c>
      <c r="H1895" s="355" t="s">
        <v>3495</v>
      </c>
      <c r="I1895" s="355" t="s">
        <v>3495</v>
      </c>
      <c r="J1895" s="355" t="s">
        <v>3495</v>
      </c>
      <c r="K1895" s="355" t="s">
        <v>3495</v>
      </c>
      <c r="L1895" s="355" t="s">
        <v>3495</v>
      </c>
      <c r="M1895" s="355" t="s">
        <v>3495</v>
      </c>
      <c r="N1895" s="355" t="s">
        <v>3495</v>
      </c>
      <c r="O1895" s="355" t="s">
        <v>3495</v>
      </c>
      <c r="P1895" s="355" t="s">
        <v>3495</v>
      </c>
      <c r="Q1895" s="355" t="s">
        <v>3496</v>
      </c>
      <c r="R1895" s="355" t="s">
        <v>3496</v>
      </c>
      <c r="S1895" s="355" t="s">
        <v>3496</v>
      </c>
      <c r="T1895" s="266">
        <v>0</v>
      </c>
      <c r="U1895" s="266" t="s">
        <v>3497</v>
      </c>
    </row>
    <row r="1896" spans="1:21" x14ac:dyDescent="0.25">
      <c r="A1896" s="49">
        <v>65560001</v>
      </c>
      <c r="B1896" s="49" t="s">
        <v>1835</v>
      </c>
      <c r="C1896" s="49">
        <v>0</v>
      </c>
      <c r="D1896" s="49">
        <v>0</v>
      </c>
      <c r="E1896" s="354" t="s">
        <v>3494</v>
      </c>
      <c r="F1896" s="354" t="s">
        <v>3498</v>
      </c>
      <c r="G1896" s="355" t="s">
        <v>3499</v>
      </c>
      <c r="H1896" s="355" t="s">
        <v>3495</v>
      </c>
      <c r="I1896" s="355" t="s">
        <v>3495</v>
      </c>
      <c r="J1896" s="355" t="s">
        <v>3495</v>
      </c>
      <c r="K1896" s="355" t="s">
        <v>3495</v>
      </c>
      <c r="L1896" s="355" t="s">
        <v>3495</v>
      </c>
      <c r="M1896" s="355" t="s">
        <v>3495</v>
      </c>
      <c r="N1896" s="355" t="s">
        <v>3495</v>
      </c>
      <c r="O1896" s="355" t="s">
        <v>3495</v>
      </c>
      <c r="P1896" s="355" t="s">
        <v>3495</v>
      </c>
      <c r="Q1896" s="355" t="s">
        <v>3496</v>
      </c>
      <c r="R1896" s="355" t="s">
        <v>3496</v>
      </c>
      <c r="S1896" s="355" t="s">
        <v>3496</v>
      </c>
      <c r="T1896" s="266">
        <v>0</v>
      </c>
      <c r="U1896" s="266" t="s">
        <v>3497</v>
      </c>
    </row>
    <row r="1897" spans="1:21" x14ac:dyDescent="0.25">
      <c r="A1897" s="49">
        <v>65721005</v>
      </c>
      <c r="B1897" s="49" t="s">
        <v>1836</v>
      </c>
      <c r="C1897" s="49">
        <v>0</v>
      </c>
      <c r="D1897" s="49">
        <v>0</v>
      </c>
      <c r="E1897" s="354" t="s">
        <v>3494</v>
      </c>
      <c r="F1897" s="354" t="s">
        <v>3498</v>
      </c>
      <c r="G1897" s="355" t="s">
        <v>3499</v>
      </c>
      <c r="H1897" s="355" t="s">
        <v>3495</v>
      </c>
      <c r="I1897" s="355" t="s">
        <v>3495</v>
      </c>
      <c r="J1897" s="355" t="s">
        <v>3495</v>
      </c>
      <c r="K1897" s="355" t="s">
        <v>3495</v>
      </c>
      <c r="L1897" s="355" t="s">
        <v>3495</v>
      </c>
      <c r="M1897" s="355" t="s">
        <v>3495</v>
      </c>
      <c r="N1897" s="355" t="s">
        <v>3495</v>
      </c>
      <c r="O1897" s="355" t="s">
        <v>3495</v>
      </c>
      <c r="P1897" s="355" t="s">
        <v>3495</v>
      </c>
      <c r="Q1897" s="355" t="s">
        <v>3496</v>
      </c>
      <c r="R1897" s="355" t="s">
        <v>3496</v>
      </c>
      <c r="S1897" s="355" t="s">
        <v>3496</v>
      </c>
      <c r="T1897" s="266">
        <v>0</v>
      </c>
      <c r="U1897" s="266" t="s">
        <v>3497</v>
      </c>
    </row>
    <row r="1898" spans="1:21" x14ac:dyDescent="0.25">
      <c r="A1898" s="49">
        <v>65721006</v>
      </c>
      <c r="B1898" s="49" t="s">
        <v>1836</v>
      </c>
      <c r="C1898" s="49">
        <v>0</v>
      </c>
      <c r="D1898" s="49">
        <v>0</v>
      </c>
      <c r="E1898" s="354" t="s">
        <v>3494</v>
      </c>
      <c r="F1898" s="354" t="s">
        <v>3498</v>
      </c>
      <c r="G1898" s="355" t="s">
        <v>3499</v>
      </c>
      <c r="H1898" s="355" t="s">
        <v>3495</v>
      </c>
      <c r="I1898" s="355" t="s">
        <v>3495</v>
      </c>
      <c r="J1898" s="355" t="s">
        <v>3495</v>
      </c>
      <c r="K1898" s="355" t="s">
        <v>3495</v>
      </c>
      <c r="L1898" s="355" t="s">
        <v>3495</v>
      </c>
      <c r="M1898" s="355" t="s">
        <v>3495</v>
      </c>
      <c r="N1898" s="355" t="s">
        <v>3495</v>
      </c>
      <c r="O1898" s="355" t="s">
        <v>3495</v>
      </c>
      <c r="P1898" s="355" t="s">
        <v>3495</v>
      </c>
      <c r="Q1898" s="355" t="s">
        <v>3496</v>
      </c>
      <c r="R1898" s="355" t="s">
        <v>3496</v>
      </c>
      <c r="S1898" s="355" t="s">
        <v>3496</v>
      </c>
      <c r="T1898" s="266">
        <v>0</v>
      </c>
      <c r="U1898" s="266" t="s">
        <v>3497</v>
      </c>
    </row>
    <row r="1899" spans="1:21" x14ac:dyDescent="0.25">
      <c r="A1899" s="49">
        <v>65721007</v>
      </c>
      <c r="B1899" s="49" t="s">
        <v>1837</v>
      </c>
      <c r="C1899" s="49">
        <v>0</v>
      </c>
      <c r="D1899" s="49">
        <v>0</v>
      </c>
      <c r="E1899" s="354" t="s">
        <v>3494</v>
      </c>
      <c r="F1899" s="354" t="s">
        <v>3498</v>
      </c>
      <c r="G1899" s="355" t="s">
        <v>3499</v>
      </c>
      <c r="H1899" s="355" t="s">
        <v>3495</v>
      </c>
      <c r="I1899" s="355" t="s">
        <v>3495</v>
      </c>
      <c r="J1899" s="355" t="s">
        <v>3495</v>
      </c>
      <c r="K1899" s="355" t="s">
        <v>3495</v>
      </c>
      <c r="L1899" s="355" t="s">
        <v>3495</v>
      </c>
      <c r="M1899" s="355" t="s">
        <v>3495</v>
      </c>
      <c r="N1899" s="355" t="s">
        <v>3495</v>
      </c>
      <c r="O1899" s="355" t="s">
        <v>3495</v>
      </c>
      <c r="P1899" s="355" t="s">
        <v>3495</v>
      </c>
      <c r="Q1899" s="355" t="s">
        <v>3496</v>
      </c>
      <c r="R1899" s="355" t="s">
        <v>3496</v>
      </c>
      <c r="S1899" s="355" t="s">
        <v>3496</v>
      </c>
      <c r="T1899" s="266">
        <v>0</v>
      </c>
      <c r="U1899" s="266" t="s">
        <v>3497</v>
      </c>
    </row>
    <row r="1900" spans="1:21" x14ac:dyDescent="0.25">
      <c r="A1900" s="49">
        <v>65996002</v>
      </c>
      <c r="B1900" s="49" t="s">
        <v>1838</v>
      </c>
      <c r="C1900" s="49">
        <v>0</v>
      </c>
      <c r="D1900" s="49">
        <v>0</v>
      </c>
      <c r="E1900" s="354" t="s">
        <v>3494</v>
      </c>
      <c r="F1900" s="354" t="s">
        <v>3498</v>
      </c>
      <c r="G1900" s="355" t="s">
        <v>3499</v>
      </c>
      <c r="H1900" s="355" t="s">
        <v>3495</v>
      </c>
      <c r="I1900" s="355" t="s">
        <v>3495</v>
      </c>
      <c r="J1900" s="355" t="s">
        <v>3495</v>
      </c>
      <c r="K1900" s="355" t="s">
        <v>3495</v>
      </c>
      <c r="L1900" s="355" t="s">
        <v>3495</v>
      </c>
      <c r="M1900" s="355" t="s">
        <v>3495</v>
      </c>
      <c r="N1900" s="355" t="s">
        <v>3495</v>
      </c>
      <c r="O1900" s="355" t="s">
        <v>3495</v>
      </c>
      <c r="P1900" s="355" t="s">
        <v>3495</v>
      </c>
      <c r="Q1900" s="355" t="s">
        <v>3496</v>
      </c>
      <c r="R1900" s="355" t="s">
        <v>3496</v>
      </c>
      <c r="S1900" s="355" t="s">
        <v>3496</v>
      </c>
      <c r="T1900" s="266">
        <v>0</v>
      </c>
      <c r="U1900" s="266" t="s">
        <v>3497</v>
      </c>
    </row>
    <row r="1901" spans="1:21" x14ac:dyDescent="0.25">
      <c r="A1901" s="49">
        <v>65996003</v>
      </c>
      <c r="B1901" s="49" t="s">
        <v>1839</v>
      </c>
      <c r="C1901" s="49">
        <v>0</v>
      </c>
      <c r="D1901" s="49">
        <v>0</v>
      </c>
      <c r="E1901" s="354" t="s">
        <v>3494</v>
      </c>
      <c r="F1901" s="354" t="s">
        <v>3498</v>
      </c>
      <c r="G1901" s="355" t="s">
        <v>3499</v>
      </c>
      <c r="H1901" s="355" t="s">
        <v>3495</v>
      </c>
      <c r="I1901" s="355" t="s">
        <v>3495</v>
      </c>
      <c r="J1901" s="355" t="s">
        <v>3495</v>
      </c>
      <c r="K1901" s="355" t="s">
        <v>3495</v>
      </c>
      <c r="L1901" s="355" t="s">
        <v>3495</v>
      </c>
      <c r="M1901" s="355" t="s">
        <v>3495</v>
      </c>
      <c r="N1901" s="355" t="s">
        <v>3495</v>
      </c>
      <c r="O1901" s="355" t="s">
        <v>3495</v>
      </c>
      <c r="P1901" s="355" t="s">
        <v>3495</v>
      </c>
      <c r="Q1901" s="355" t="s">
        <v>3496</v>
      </c>
      <c r="R1901" s="355" t="s">
        <v>3496</v>
      </c>
      <c r="S1901" s="355" t="s">
        <v>3496</v>
      </c>
      <c r="T1901" s="266">
        <v>0</v>
      </c>
      <c r="U1901" s="266" t="s">
        <v>3497</v>
      </c>
    </row>
    <row r="1902" spans="1:21" x14ac:dyDescent="0.25">
      <c r="A1902" s="49">
        <v>65996004</v>
      </c>
      <c r="B1902" s="49" t="s">
        <v>1840</v>
      </c>
      <c r="C1902" s="49">
        <v>0</v>
      </c>
      <c r="D1902" s="49">
        <v>0</v>
      </c>
      <c r="E1902" s="354" t="s">
        <v>3494</v>
      </c>
      <c r="F1902" s="354" t="s">
        <v>3498</v>
      </c>
      <c r="G1902" s="355" t="s">
        <v>3499</v>
      </c>
      <c r="H1902" s="355" t="s">
        <v>3495</v>
      </c>
      <c r="I1902" s="355" t="s">
        <v>3495</v>
      </c>
      <c r="J1902" s="355" t="s">
        <v>3495</v>
      </c>
      <c r="K1902" s="355" t="s">
        <v>3495</v>
      </c>
      <c r="L1902" s="355" t="s">
        <v>3495</v>
      </c>
      <c r="M1902" s="355" t="s">
        <v>3495</v>
      </c>
      <c r="N1902" s="355" t="s">
        <v>3495</v>
      </c>
      <c r="O1902" s="355" t="s">
        <v>3495</v>
      </c>
      <c r="P1902" s="355" t="s">
        <v>3495</v>
      </c>
      <c r="Q1902" s="355" t="s">
        <v>3496</v>
      </c>
      <c r="R1902" s="355" t="s">
        <v>3496</v>
      </c>
      <c r="S1902" s="355" t="s">
        <v>3496</v>
      </c>
      <c r="T1902" s="266">
        <v>0</v>
      </c>
      <c r="U1902" s="266" t="s">
        <v>3497</v>
      </c>
    </row>
    <row r="1903" spans="1:21" x14ac:dyDescent="0.25">
      <c r="A1903" s="49">
        <v>66020003</v>
      </c>
      <c r="B1903" s="49" t="s">
        <v>1841</v>
      </c>
      <c r="C1903" s="49">
        <v>0</v>
      </c>
      <c r="D1903" s="49">
        <v>0</v>
      </c>
      <c r="E1903" s="354" t="s">
        <v>3494</v>
      </c>
      <c r="F1903" s="354" t="s">
        <v>3498</v>
      </c>
      <c r="G1903" s="355" t="s">
        <v>3499</v>
      </c>
      <c r="H1903" s="355" t="s">
        <v>3495</v>
      </c>
      <c r="I1903" s="355" t="s">
        <v>3495</v>
      </c>
      <c r="J1903" s="355" t="s">
        <v>3495</v>
      </c>
      <c r="K1903" s="355" t="s">
        <v>3495</v>
      </c>
      <c r="L1903" s="355" t="s">
        <v>3495</v>
      </c>
      <c r="M1903" s="355" t="s">
        <v>3495</v>
      </c>
      <c r="N1903" s="355" t="s">
        <v>3495</v>
      </c>
      <c r="O1903" s="355" t="s">
        <v>3495</v>
      </c>
      <c r="P1903" s="355" t="s">
        <v>3495</v>
      </c>
      <c r="Q1903" s="355" t="s">
        <v>3496</v>
      </c>
      <c r="R1903" s="355" t="s">
        <v>3496</v>
      </c>
      <c r="S1903" s="355" t="s">
        <v>3496</v>
      </c>
      <c r="T1903" s="266">
        <v>0</v>
      </c>
      <c r="U1903" s="266" t="s">
        <v>3497</v>
      </c>
    </row>
    <row r="1904" spans="1:21" x14ac:dyDescent="0.25">
      <c r="A1904" s="49">
        <v>66032002</v>
      </c>
      <c r="B1904" s="49" t="s">
        <v>1842</v>
      </c>
      <c r="C1904" s="49">
        <v>0</v>
      </c>
      <c r="D1904" s="49">
        <v>0</v>
      </c>
      <c r="E1904" s="354" t="s">
        <v>3494</v>
      </c>
      <c r="F1904" s="354" t="s">
        <v>3498</v>
      </c>
      <c r="G1904" s="355" t="s">
        <v>3499</v>
      </c>
      <c r="H1904" s="355" t="s">
        <v>3495</v>
      </c>
      <c r="I1904" s="355" t="s">
        <v>3495</v>
      </c>
      <c r="J1904" s="355" t="s">
        <v>3495</v>
      </c>
      <c r="K1904" s="355" t="s">
        <v>3495</v>
      </c>
      <c r="L1904" s="355" t="s">
        <v>3495</v>
      </c>
      <c r="M1904" s="355" t="s">
        <v>3495</v>
      </c>
      <c r="N1904" s="355" t="s">
        <v>3495</v>
      </c>
      <c r="O1904" s="355" t="s">
        <v>3495</v>
      </c>
      <c r="P1904" s="355" t="s">
        <v>3495</v>
      </c>
      <c r="Q1904" s="355" t="s">
        <v>3496</v>
      </c>
      <c r="R1904" s="355" t="s">
        <v>3496</v>
      </c>
      <c r="S1904" s="355" t="s">
        <v>3496</v>
      </c>
      <c r="T1904" s="266">
        <v>0</v>
      </c>
      <c r="U1904" s="266" t="s">
        <v>3497</v>
      </c>
    </row>
    <row r="1905" spans="1:21" x14ac:dyDescent="0.25">
      <c r="A1905" s="49">
        <v>66086001</v>
      </c>
      <c r="B1905" s="49" t="s">
        <v>1843</v>
      </c>
      <c r="C1905" s="49">
        <v>0</v>
      </c>
      <c r="D1905" s="49">
        <v>0</v>
      </c>
      <c r="E1905" s="354" t="s">
        <v>3494</v>
      </c>
      <c r="F1905" s="354" t="s">
        <v>3498</v>
      </c>
      <c r="G1905" s="355" t="s">
        <v>3499</v>
      </c>
      <c r="H1905" s="355" t="s">
        <v>3495</v>
      </c>
      <c r="I1905" s="355" t="s">
        <v>3495</v>
      </c>
      <c r="J1905" s="355" t="s">
        <v>3495</v>
      </c>
      <c r="K1905" s="355" t="s">
        <v>3495</v>
      </c>
      <c r="L1905" s="355" t="s">
        <v>3495</v>
      </c>
      <c r="M1905" s="355" t="s">
        <v>3495</v>
      </c>
      <c r="N1905" s="355" t="s">
        <v>3495</v>
      </c>
      <c r="O1905" s="355" t="s">
        <v>3495</v>
      </c>
      <c r="P1905" s="355" t="s">
        <v>3495</v>
      </c>
      <c r="Q1905" s="355" t="s">
        <v>3496</v>
      </c>
      <c r="R1905" s="355" t="s">
        <v>3496</v>
      </c>
      <c r="S1905" s="355" t="s">
        <v>3496</v>
      </c>
      <c r="T1905" s="266">
        <v>0</v>
      </c>
      <c r="U1905" s="266" t="s">
        <v>3497</v>
      </c>
    </row>
    <row r="1906" spans="1:21" x14ac:dyDescent="0.25">
      <c r="A1906" s="49">
        <v>66088001</v>
      </c>
      <c r="B1906" s="49" t="s">
        <v>1844</v>
      </c>
      <c r="C1906" s="49">
        <v>0</v>
      </c>
      <c r="D1906" s="49">
        <v>0</v>
      </c>
      <c r="E1906" s="354" t="s">
        <v>3494</v>
      </c>
      <c r="F1906" s="354" t="s">
        <v>3498</v>
      </c>
      <c r="G1906" s="355" t="s">
        <v>3499</v>
      </c>
      <c r="H1906" s="355" t="s">
        <v>3495</v>
      </c>
      <c r="I1906" s="355" t="s">
        <v>3495</v>
      </c>
      <c r="J1906" s="355" t="s">
        <v>3495</v>
      </c>
      <c r="K1906" s="355" t="s">
        <v>3495</v>
      </c>
      <c r="L1906" s="355" t="s">
        <v>3495</v>
      </c>
      <c r="M1906" s="355" t="s">
        <v>3495</v>
      </c>
      <c r="N1906" s="355" t="s">
        <v>3495</v>
      </c>
      <c r="O1906" s="355" t="s">
        <v>3495</v>
      </c>
      <c r="P1906" s="355" t="s">
        <v>3495</v>
      </c>
      <c r="Q1906" s="355" t="s">
        <v>3496</v>
      </c>
      <c r="R1906" s="355" t="s">
        <v>3496</v>
      </c>
      <c r="S1906" s="355" t="s">
        <v>3496</v>
      </c>
      <c r="T1906" s="266">
        <v>0</v>
      </c>
      <c r="U1906" s="266" t="s">
        <v>3497</v>
      </c>
    </row>
    <row r="1907" spans="1:21" x14ac:dyDescent="0.25">
      <c r="A1907" s="49">
        <v>66092001</v>
      </c>
      <c r="B1907" s="49" t="s">
        <v>1845</v>
      </c>
      <c r="C1907" s="49">
        <v>0</v>
      </c>
      <c r="D1907" s="49">
        <v>0</v>
      </c>
      <c r="E1907" s="354" t="s">
        <v>3494</v>
      </c>
      <c r="F1907" s="354" t="s">
        <v>3498</v>
      </c>
      <c r="G1907" s="355" t="s">
        <v>3499</v>
      </c>
      <c r="H1907" s="355" t="s">
        <v>3495</v>
      </c>
      <c r="I1907" s="355" t="s">
        <v>3495</v>
      </c>
      <c r="J1907" s="355" t="s">
        <v>3495</v>
      </c>
      <c r="K1907" s="355" t="s">
        <v>3495</v>
      </c>
      <c r="L1907" s="355" t="s">
        <v>3495</v>
      </c>
      <c r="M1907" s="355" t="s">
        <v>3495</v>
      </c>
      <c r="N1907" s="355" t="s">
        <v>3495</v>
      </c>
      <c r="O1907" s="355" t="s">
        <v>3495</v>
      </c>
      <c r="P1907" s="355" t="s">
        <v>3495</v>
      </c>
      <c r="Q1907" s="355" t="s">
        <v>3496</v>
      </c>
      <c r="R1907" s="355" t="s">
        <v>3496</v>
      </c>
      <c r="S1907" s="355" t="s">
        <v>3496</v>
      </c>
      <c r="T1907" s="266">
        <v>0</v>
      </c>
      <c r="U1907" s="266" t="s">
        <v>3497</v>
      </c>
    </row>
    <row r="1908" spans="1:21" x14ac:dyDescent="0.25">
      <c r="A1908" s="49">
        <v>66094001</v>
      </c>
      <c r="B1908" s="49" t="s">
        <v>1846</v>
      </c>
      <c r="C1908" s="49">
        <v>0</v>
      </c>
      <c r="D1908" s="49">
        <v>0</v>
      </c>
      <c r="E1908" s="354" t="s">
        <v>3494</v>
      </c>
      <c r="F1908" s="354" t="s">
        <v>3498</v>
      </c>
      <c r="G1908" s="355" t="s">
        <v>3499</v>
      </c>
      <c r="H1908" s="355" t="s">
        <v>3495</v>
      </c>
      <c r="I1908" s="355" t="s">
        <v>3495</v>
      </c>
      <c r="J1908" s="355" t="s">
        <v>3495</v>
      </c>
      <c r="K1908" s="355" t="s">
        <v>3495</v>
      </c>
      <c r="L1908" s="355" t="s">
        <v>3495</v>
      </c>
      <c r="M1908" s="355" t="s">
        <v>3495</v>
      </c>
      <c r="N1908" s="355" t="s">
        <v>3495</v>
      </c>
      <c r="O1908" s="355" t="s">
        <v>3495</v>
      </c>
      <c r="P1908" s="355" t="s">
        <v>3495</v>
      </c>
      <c r="Q1908" s="355" t="s">
        <v>3496</v>
      </c>
      <c r="R1908" s="355" t="s">
        <v>3496</v>
      </c>
      <c r="S1908" s="355" t="s">
        <v>3496</v>
      </c>
      <c r="T1908" s="266">
        <v>0</v>
      </c>
      <c r="U1908" s="266" t="s">
        <v>3497</v>
      </c>
    </row>
    <row r="1909" spans="1:21" x14ac:dyDescent="0.25">
      <c r="A1909" s="49">
        <v>66363001</v>
      </c>
      <c r="B1909" s="49" t="s">
        <v>1847</v>
      </c>
      <c r="C1909" s="49">
        <v>0</v>
      </c>
      <c r="D1909" s="49">
        <v>0</v>
      </c>
      <c r="E1909" s="354" t="s">
        <v>3494</v>
      </c>
      <c r="F1909" s="354" t="s">
        <v>3498</v>
      </c>
      <c r="G1909" s="355" t="s">
        <v>3499</v>
      </c>
      <c r="H1909" s="355" t="s">
        <v>3495</v>
      </c>
      <c r="I1909" s="355" t="s">
        <v>3495</v>
      </c>
      <c r="J1909" s="355" t="s">
        <v>3495</v>
      </c>
      <c r="K1909" s="355" t="s">
        <v>3495</v>
      </c>
      <c r="L1909" s="355" t="s">
        <v>3495</v>
      </c>
      <c r="M1909" s="355" t="s">
        <v>3495</v>
      </c>
      <c r="N1909" s="355" t="s">
        <v>3495</v>
      </c>
      <c r="O1909" s="355" t="s">
        <v>3495</v>
      </c>
      <c r="P1909" s="355" t="s">
        <v>3495</v>
      </c>
      <c r="Q1909" s="355" t="s">
        <v>3496</v>
      </c>
      <c r="R1909" s="355" t="s">
        <v>3496</v>
      </c>
      <c r="S1909" s="355" t="s">
        <v>3496</v>
      </c>
      <c r="T1909" s="266">
        <v>0</v>
      </c>
      <c r="U1909" s="266" t="s">
        <v>3497</v>
      </c>
    </row>
    <row r="1910" spans="1:21" x14ac:dyDescent="0.25">
      <c r="A1910" s="49">
        <v>66365001</v>
      </c>
      <c r="B1910" s="49" t="s">
        <v>1848</v>
      </c>
      <c r="C1910" s="49">
        <v>0</v>
      </c>
      <c r="D1910" s="49">
        <v>0</v>
      </c>
      <c r="E1910" s="354" t="s">
        <v>3494</v>
      </c>
      <c r="F1910" s="354" t="s">
        <v>3498</v>
      </c>
      <c r="G1910" s="355" t="s">
        <v>3499</v>
      </c>
      <c r="H1910" s="355" t="s">
        <v>3495</v>
      </c>
      <c r="I1910" s="355" t="s">
        <v>3495</v>
      </c>
      <c r="J1910" s="355" t="s">
        <v>3495</v>
      </c>
      <c r="K1910" s="355" t="s">
        <v>3495</v>
      </c>
      <c r="L1910" s="355" t="s">
        <v>3495</v>
      </c>
      <c r="M1910" s="355" t="s">
        <v>3495</v>
      </c>
      <c r="N1910" s="355" t="s">
        <v>3495</v>
      </c>
      <c r="O1910" s="355" t="s">
        <v>3495</v>
      </c>
      <c r="P1910" s="355" t="s">
        <v>3495</v>
      </c>
      <c r="Q1910" s="355" t="s">
        <v>3496</v>
      </c>
      <c r="R1910" s="355" t="s">
        <v>3496</v>
      </c>
      <c r="S1910" s="355" t="s">
        <v>3496</v>
      </c>
      <c r="T1910" s="266">
        <v>0</v>
      </c>
      <c r="U1910" s="266" t="s">
        <v>3497</v>
      </c>
    </row>
    <row r="1911" spans="1:21" x14ac:dyDescent="0.25">
      <c r="A1911" s="49">
        <v>66387001</v>
      </c>
      <c r="B1911" s="49" t="s">
        <v>1849</v>
      </c>
      <c r="C1911" s="49">
        <v>0</v>
      </c>
      <c r="D1911" s="49">
        <v>0</v>
      </c>
      <c r="E1911" s="354" t="s">
        <v>3494</v>
      </c>
      <c r="F1911" s="354" t="s">
        <v>3498</v>
      </c>
      <c r="G1911" s="355" t="s">
        <v>3499</v>
      </c>
      <c r="H1911" s="355" t="s">
        <v>3495</v>
      </c>
      <c r="I1911" s="355" t="s">
        <v>3495</v>
      </c>
      <c r="J1911" s="355" t="s">
        <v>3495</v>
      </c>
      <c r="K1911" s="355" t="s">
        <v>3495</v>
      </c>
      <c r="L1911" s="355" t="s">
        <v>3495</v>
      </c>
      <c r="M1911" s="355" t="s">
        <v>3495</v>
      </c>
      <c r="N1911" s="355" t="s">
        <v>3495</v>
      </c>
      <c r="O1911" s="355" t="s">
        <v>3495</v>
      </c>
      <c r="P1911" s="355" t="s">
        <v>3495</v>
      </c>
      <c r="Q1911" s="355" t="s">
        <v>3496</v>
      </c>
      <c r="R1911" s="355" t="s">
        <v>3496</v>
      </c>
      <c r="S1911" s="355" t="s">
        <v>3496</v>
      </c>
      <c r="T1911" s="266">
        <v>0</v>
      </c>
      <c r="U1911" s="266" t="s">
        <v>3497</v>
      </c>
    </row>
    <row r="1912" spans="1:21" x14ac:dyDescent="0.25">
      <c r="A1912" s="49">
        <v>66388001</v>
      </c>
      <c r="B1912" s="49" t="s">
        <v>1850</v>
      </c>
      <c r="C1912" s="49">
        <v>0</v>
      </c>
      <c r="D1912" s="49">
        <v>0</v>
      </c>
      <c r="E1912" s="354" t="s">
        <v>3494</v>
      </c>
      <c r="F1912" s="354" t="s">
        <v>3498</v>
      </c>
      <c r="G1912" s="355" t="s">
        <v>3499</v>
      </c>
      <c r="H1912" s="355" t="s">
        <v>3495</v>
      </c>
      <c r="I1912" s="355" t="s">
        <v>3495</v>
      </c>
      <c r="J1912" s="355" t="s">
        <v>3495</v>
      </c>
      <c r="K1912" s="355" t="s">
        <v>3495</v>
      </c>
      <c r="L1912" s="355" t="s">
        <v>3495</v>
      </c>
      <c r="M1912" s="355" t="s">
        <v>3495</v>
      </c>
      <c r="N1912" s="355" t="s">
        <v>3495</v>
      </c>
      <c r="O1912" s="355" t="s">
        <v>3495</v>
      </c>
      <c r="P1912" s="355" t="s">
        <v>3495</v>
      </c>
      <c r="Q1912" s="355" t="s">
        <v>3496</v>
      </c>
      <c r="R1912" s="355" t="s">
        <v>3496</v>
      </c>
      <c r="S1912" s="355" t="s">
        <v>3496</v>
      </c>
      <c r="T1912" s="266">
        <v>0</v>
      </c>
      <c r="U1912" s="266" t="s">
        <v>3497</v>
      </c>
    </row>
    <row r="1913" spans="1:21" x14ac:dyDescent="0.25">
      <c r="A1913" s="49">
        <v>66411003</v>
      </c>
      <c r="B1913" s="49" t="s">
        <v>1851</v>
      </c>
      <c r="C1913" s="49">
        <v>0</v>
      </c>
      <c r="D1913" s="49">
        <v>0</v>
      </c>
      <c r="E1913" s="354" t="s">
        <v>3494</v>
      </c>
      <c r="F1913" s="354" t="s">
        <v>3498</v>
      </c>
      <c r="G1913" s="355" t="s">
        <v>3499</v>
      </c>
      <c r="H1913" s="355" t="s">
        <v>3495</v>
      </c>
      <c r="I1913" s="355" t="s">
        <v>3495</v>
      </c>
      <c r="J1913" s="355" t="s">
        <v>3495</v>
      </c>
      <c r="K1913" s="355" t="s">
        <v>3495</v>
      </c>
      <c r="L1913" s="355" t="s">
        <v>3495</v>
      </c>
      <c r="M1913" s="355" t="s">
        <v>3495</v>
      </c>
      <c r="N1913" s="355" t="s">
        <v>3495</v>
      </c>
      <c r="O1913" s="355" t="s">
        <v>3495</v>
      </c>
      <c r="P1913" s="355" t="s">
        <v>3495</v>
      </c>
      <c r="Q1913" s="355" t="s">
        <v>3496</v>
      </c>
      <c r="R1913" s="355" t="s">
        <v>3496</v>
      </c>
      <c r="S1913" s="355" t="s">
        <v>3496</v>
      </c>
      <c r="T1913" s="266">
        <v>0</v>
      </c>
      <c r="U1913" s="266" t="s">
        <v>3497</v>
      </c>
    </row>
    <row r="1914" spans="1:21" x14ac:dyDescent="0.25">
      <c r="A1914" s="49">
        <v>66422002</v>
      </c>
      <c r="B1914" s="49" t="s">
        <v>1852</v>
      </c>
      <c r="C1914" s="49">
        <v>0</v>
      </c>
      <c r="D1914" s="49">
        <v>0</v>
      </c>
      <c r="E1914" s="354" t="s">
        <v>3494</v>
      </c>
      <c r="F1914" s="354" t="s">
        <v>3498</v>
      </c>
      <c r="G1914" s="355" t="s">
        <v>3499</v>
      </c>
      <c r="H1914" s="355" t="s">
        <v>3495</v>
      </c>
      <c r="I1914" s="355" t="s">
        <v>3495</v>
      </c>
      <c r="J1914" s="355" t="s">
        <v>3495</v>
      </c>
      <c r="K1914" s="355" t="s">
        <v>3495</v>
      </c>
      <c r="L1914" s="355" t="s">
        <v>3495</v>
      </c>
      <c r="M1914" s="355" t="s">
        <v>3495</v>
      </c>
      <c r="N1914" s="355" t="s">
        <v>3495</v>
      </c>
      <c r="O1914" s="355" t="s">
        <v>3495</v>
      </c>
      <c r="P1914" s="355" t="s">
        <v>3495</v>
      </c>
      <c r="Q1914" s="355" t="s">
        <v>3496</v>
      </c>
      <c r="R1914" s="355" t="s">
        <v>3496</v>
      </c>
      <c r="S1914" s="355" t="s">
        <v>3496</v>
      </c>
      <c r="T1914" s="266">
        <v>0</v>
      </c>
      <c r="U1914" s="266" t="s">
        <v>3497</v>
      </c>
    </row>
    <row r="1915" spans="1:21" x14ac:dyDescent="0.25">
      <c r="A1915" s="49">
        <v>66422003</v>
      </c>
      <c r="B1915" s="49" t="s">
        <v>1852</v>
      </c>
      <c r="C1915" s="49">
        <v>0</v>
      </c>
      <c r="D1915" s="49">
        <v>0</v>
      </c>
      <c r="E1915" s="354" t="s">
        <v>3494</v>
      </c>
      <c r="F1915" s="354" t="s">
        <v>3498</v>
      </c>
      <c r="G1915" s="355" t="s">
        <v>3499</v>
      </c>
      <c r="H1915" s="355" t="s">
        <v>3495</v>
      </c>
      <c r="I1915" s="355" t="s">
        <v>3495</v>
      </c>
      <c r="J1915" s="355" t="s">
        <v>3495</v>
      </c>
      <c r="K1915" s="355" t="s">
        <v>3495</v>
      </c>
      <c r="L1915" s="355" t="s">
        <v>3495</v>
      </c>
      <c r="M1915" s="355" t="s">
        <v>3495</v>
      </c>
      <c r="N1915" s="355" t="s">
        <v>3495</v>
      </c>
      <c r="O1915" s="355" t="s">
        <v>3495</v>
      </c>
      <c r="P1915" s="355" t="s">
        <v>3495</v>
      </c>
      <c r="Q1915" s="355" t="s">
        <v>3496</v>
      </c>
      <c r="R1915" s="355" t="s">
        <v>3496</v>
      </c>
      <c r="S1915" s="355" t="s">
        <v>3496</v>
      </c>
      <c r="T1915" s="266">
        <v>0</v>
      </c>
      <c r="U1915" s="266" t="s">
        <v>3497</v>
      </c>
    </row>
    <row r="1916" spans="1:21" x14ac:dyDescent="0.25">
      <c r="A1916" s="49">
        <v>66468003</v>
      </c>
      <c r="B1916" s="49" t="s">
        <v>1853</v>
      </c>
      <c r="C1916" s="49">
        <v>0</v>
      </c>
      <c r="D1916" s="49">
        <v>0</v>
      </c>
      <c r="E1916" s="354" t="s">
        <v>3494</v>
      </c>
      <c r="F1916" s="354" t="s">
        <v>3498</v>
      </c>
      <c r="G1916" s="355" t="s">
        <v>3499</v>
      </c>
      <c r="H1916" s="355" t="s">
        <v>3495</v>
      </c>
      <c r="I1916" s="355" t="s">
        <v>3495</v>
      </c>
      <c r="J1916" s="355" t="s">
        <v>3495</v>
      </c>
      <c r="K1916" s="355" t="s">
        <v>3495</v>
      </c>
      <c r="L1916" s="355" t="s">
        <v>3495</v>
      </c>
      <c r="M1916" s="355" t="s">
        <v>3495</v>
      </c>
      <c r="N1916" s="355" t="s">
        <v>3495</v>
      </c>
      <c r="O1916" s="355" t="s">
        <v>3495</v>
      </c>
      <c r="P1916" s="355" t="s">
        <v>3495</v>
      </c>
      <c r="Q1916" s="355" t="s">
        <v>3496</v>
      </c>
      <c r="R1916" s="355" t="s">
        <v>3496</v>
      </c>
      <c r="S1916" s="355" t="s">
        <v>3496</v>
      </c>
      <c r="T1916" s="266">
        <v>0</v>
      </c>
      <c r="U1916" s="266" t="s">
        <v>3497</v>
      </c>
    </row>
    <row r="1917" spans="1:21" x14ac:dyDescent="0.25">
      <c r="A1917" s="49">
        <v>66468004</v>
      </c>
      <c r="B1917" s="49" t="s">
        <v>1854</v>
      </c>
      <c r="C1917" s="49">
        <v>0</v>
      </c>
      <c r="D1917" s="49">
        <v>0</v>
      </c>
      <c r="E1917" s="354" t="s">
        <v>3494</v>
      </c>
      <c r="F1917" s="354" t="s">
        <v>3498</v>
      </c>
      <c r="G1917" s="355" t="s">
        <v>3499</v>
      </c>
      <c r="H1917" s="355" t="s">
        <v>3495</v>
      </c>
      <c r="I1917" s="355" t="s">
        <v>3495</v>
      </c>
      <c r="J1917" s="355" t="s">
        <v>3495</v>
      </c>
      <c r="K1917" s="355" t="s">
        <v>3495</v>
      </c>
      <c r="L1917" s="355" t="s">
        <v>3495</v>
      </c>
      <c r="M1917" s="355" t="s">
        <v>3495</v>
      </c>
      <c r="N1917" s="355" t="s">
        <v>3495</v>
      </c>
      <c r="O1917" s="355" t="s">
        <v>3495</v>
      </c>
      <c r="P1917" s="355" t="s">
        <v>3495</v>
      </c>
      <c r="Q1917" s="355" t="s">
        <v>3496</v>
      </c>
      <c r="R1917" s="355" t="s">
        <v>3496</v>
      </c>
      <c r="S1917" s="355" t="s">
        <v>3496</v>
      </c>
      <c r="T1917" s="266">
        <v>0</v>
      </c>
      <c r="U1917" s="266" t="s">
        <v>3497</v>
      </c>
    </row>
    <row r="1918" spans="1:21" x14ac:dyDescent="0.25">
      <c r="A1918" s="49">
        <v>66489002</v>
      </c>
      <c r="B1918" s="49" t="s">
        <v>1855</v>
      </c>
      <c r="C1918" s="49">
        <v>0</v>
      </c>
      <c r="D1918" s="49">
        <v>0</v>
      </c>
      <c r="E1918" s="354" t="s">
        <v>3494</v>
      </c>
      <c r="F1918" s="354" t="s">
        <v>3498</v>
      </c>
      <c r="G1918" s="355" t="s">
        <v>3499</v>
      </c>
      <c r="H1918" s="355" t="s">
        <v>3495</v>
      </c>
      <c r="I1918" s="355" t="s">
        <v>3495</v>
      </c>
      <c r="J1918" s="355" t="s">
        <v>3495</v>
      </c>
      <c r="K1918" s="355" t="s">
        <v>3495</v>
      </c>
      <c r="L1918" s="355" t="s">
        <v>3495</v>
      </c>
      <c r="M1918" s="355" t="s">
        <v>3495</v>
      </c>
      <c r="N1918" s="355" t="s">
        <v>3495</v>
      </c>
      <c r="O1918" s="355" t="s">
        <v>3495</v>
      </c>
      <c r="P1918" s="355" t="s">
        <v>3495</v>
      </c>
      <c r="Q1918" s="355" t="s">
        <v>3496</v>
      </c>
      <c r="R1918" s="355" t="s">
        <v>3496</v>
      </c>
      <c r="S1918" s="355" t="s">
        <v>3496</v>
      </c>
      <c r="T1918" s="266">
        <v>0</v>
      </c>
      <c r="U1918" s="266" t="s">
        <v>3497</v>
      </c>
    </row>
    <row r="1919" spans="1:21" x14ac:dyDescent="0.25">
      <c r="A1919" s="49">
        <v>66509002</v>
      </c>
      <c r="B1919" s="49" t="s">
        <v>1856</v>
      </c>
      <c r="C1919" s="49">
        <v>0</v>
      </c>
      <c r="D1919" s="49">
        <v>0</v>
      </c>
      <c r="E1919" s="354" t="s">
        <v>3494</v>
      </c>
      <c r="F1919" s="354" t="s">
        <v>3498</v>
      </c>
      <c r="G1919" s="355" t="s">
        <v>3499</v>
      </c>
      <c r="H1919" s="355" t="s">
        <v>3495</v>
      </c>
      <c r="I1919" s="355" t="s">
        <v>3495</v>
      </c>
      <c r="J1919" s="355" t="s">
        <v>3495</v>
      </c>
      <c r="K1919" s="355" t="s">
        <v>3495</v>
      </c>
      <c r="L1919" s="355" t="s">
        <v>3495</v>
      </c>
      <c r="M1919" s="355" t="s">
        <v>3495</v>
      </c>
      <c r="N1919" s="355" t="s">
        <v>3495</v>
      </c>
      <c r="O1919" s="355" t="s">
        <v>3495</v>
      </c>
      <c r="P1919" s="355" t="s">
        <v>3495</v>
      </c>
      <c r="Q1919" s="355" t="s">
        <v>3496</v>
      </c>
      <c r="R1919" s="355" t="s">
        <v>3496</v>
      </c>
      <c r="S1919" s="355" t="s">
        <v>3496</v>
      </c>
      <c r="T1919" s="266">
        <v>0</v>
      </c>
      <c r="U1919" s="266" t="s">
        <v>3497</v>
      </c>
    </row>
    <row r="1920" spans="1:21" x14ac:dyDescent="0.25">
      <c r="A1920" s="49">
        <v>66531002</v>
      </c>
      <c r="B1920" s="49" t="s">
        <v>1857</v>
      </c>
      <c r="C1920" s="49">
        <v>0</v>
      </c>
      <c r="D1920" s="49">
        <v>0</v>
      </c>
      <c r="E1920" s="354" t="s">
        <v>3494</v>
      </c>
      <c r="F1920" s="354" t="s">
        <v>3498</v>
      </c>
      <c r="G1920" s="355" t="s">
        <v>3499</v>
      </c>
      <c r="H1920" s="355" t="s">
        <v>3495</v>
      </c>
      <c r="I1920" s="355" t="s">
        <v>3495</v>
      </c>
      <c r="J1920" s="355" t="s">
        <v>3495</v>
      </c>
      <c r="K1920" s="355" t="s">
        <v>3495</v>
      </c>
      <c r="L1920" s="355" t="s">
        <v>3495</v>
      </c>
      <c r="M1920" s="355" t="s">
        <v>3495</v>
      </c>
      <c r="N1920" s="355" t="s">
        <v>3495</v>
      </c>
      <c r="O1920" s="355" t="s">
        <v>3495</v>
      </c>
      <c r="P1920" s="355" t="s">
        <v>3495</v>
      </c>
      <c r="Q1920" s="355" t="s">
        <v>3496</v>
      </c>
      <c r="R1920" s="355" t="s">
        <v>3496</v>
      </c>
      <c r="S1920" s="355" t="s">
        <v>3496</v>
      </c>
      <c r="T1920" s="266">
        <v>0</v>
      </c>
      <c r="U1920" s="266" t="s">
        <v>3497</v>
      </c>
    </row>
    <row r="1921" spans="1:21" x14ac:dyDescent="0.25">
      <c r="A1921" s="49">
        <v>66609001</v>
      </c>
      <c r="B1921" s="49" t="s">
        <v>1858</v>
      </c>
      <c r="C1921" s="49">
        <v>0</v>
      </c>
      <c r="D1921" s="49">
        <v>0</v>
      </c>
      <c r="E1921" s="354" t="s">
        <v>3494</v>
      </c>
      <c r="F1921" s="354" t="s">
        <v>3498</v>
      </c>
      <c r="G1921" s="355" t="s">
        <v>3499</v>
      </c>
      <c r="H1921" s="355" t="s">
        <v>3495</v>
      </c>
      <c r="I1921" s="355" t="s">
        <v>3495</v>
      </c>
      <c r="J1921" s="355" t="s">
        <v>3495</v>
      </c>
      <c r="K1921" s="355" t="s">
        <v>3495</v>
      </c>
      <c r="L1921" s="355" t="s">
        <v>3495</v>
      </c>
      <c r="M1921" s="355" t="s">
        <v>3495</v>
      </c>
      <c r="N1921" s="355" t="s">
        <v>3495</v>
      </c>
      <c r="O1921" s="355" t="s">
        <v>3495</v>
      </c>
      <c r="P1921" s="355" t="s">
        <v>3495</v>
      </c>
      <c r="Q1921" s="355" t="s">
        <v>3496</v>
      </c>
      <c r="R1921" s="355" t="s">
        <v>3496</v>
      </c>
      <c r="S1921" s="355" t="s">
        <v>3496</v>
      </c>
      <c r="T1921" s="266">
        <v>0</v>
      </c>
      <c r="U1921" s="266" t="s">
        <v>3497</v>
      </c>
    </row>
    <row r="1922" spans="1:21" x14ac:dyDescent="0.25">
      <c r="A1922" s="49">
        <v>66789001</v>
      </c>
      <c r="B1922" s="49" t="s">
        <v>1859</v>
      </c>
      <c r="C1922" s="49">
        <v>0</v>
      </c>
      <c r="D1922" s="49">
        <v>0</v>
      </c>
      <c r="E1922" s="354" t="s">
        <v>3494</v>
      </c>
      <c r="F1922" s="354" t="s">
        <v>3498</v>
      </c>
      <c r="G1922" s="355" t="s">
        <v>3499</v>
      </c>
      <c r="H1922" s="355" t="s">
        <v>3495</v>
      </c>
      <c r="I1922" s="355" t="s">
        <v>3495</v>
      </c>
      <c r="J1922" s="355" t="s">
        <v>3495</v>
      </c>
      <c r="K1922" s="355" t="s">
        <v>3495</v>
      </c>
      <c r="L1922" s="355" t="s">
        <v>3495</v>
      </c>
      <c r="M1922" s="355" t="s">
        <v>3495</v>
      </c>
      <c r="N1922" s="355" t="s">
        <v>3495</v>
      </c>
      <c r="O1922" s="355" t="s">
        <v>3495</v>
      </c>
      <c r="P1922" s="355" t="s">
        <v>3495</v>
      </c>
      <c r="Q1922" s="355" t="s">
        <v>3496</v>
      </c>
      <c r="R1922" s="355" t="s">
        <v>3496</v>
      </c>
      <c r="S1922" s="355" t="s">
        <v>3496</v>
      </c>
      <c r="T1922" s="266">
        <v>0</v>
      </c>
      <c r="U1922" s="266" t="s">
        <v>3497</v>
      </c>
    </row>
    <row r="1923" spans="1:21" x14ac:dyDescent="0.25">
      <c r="A1923" s="49">
        <v>66800001</v>
      </c>
      <c r="B1923" s="49" t="s">
        <v>1860</v>
      </c>
      <c r="C1923" s="49">
        <v>0</v>
      </c>
      <c r="D1923" s="49">
        <v>0</v>
      </c>
      <c r="E1923" s="354" t="s">
        <v>3494</v>
      </c>
      <c r="F1923" s="354" t="s">
        <v>3498</v>
      </c>
      <c r="G1923" s="355" t="s">
        <v>3499</v>
      </c>
      <c r="H1923" s="355" t="s">
        <v>3495</v>
      </c>
      <c r="I1923" s="355" t="s">
        <v>3495</v>
      </c>
      <c r="J1923" s="355" t="s">
        <v>3495</v>
      </c>
      <c r="K1923" s="355" t="s">
        <v>3495</v>
      </c>
      <c r="L1923" s="355" t="s">
        <v>3495</v>
      </c>
      <c r="M1923" s="355" t="s">
        <v>3495</v>
      </c>
      <c r="N1923" s="355" t="s">
        <v>3495</v>
      </c>
      <c r="O1923" s="355" t="s">
        <v>3495</v>
      </c>
      <c r="P1923" s="355" t="s">
        <v>3495</v>
      </c>
      <c r="Q1923" s="355" t="s">
        <v>3496</v>
      </c>
      <c r="R1923" s="355" t="s">
        <v>3496</v>
      </c>
      <c r="S1923" s="355" t="s">
        <v>3496</v>
      </c>
      <c r="T1923" s="266">
        <v>0</v>
      </c>
      <c r="U1923" s="266" t="s">
        <v>3497</v>
      </c>
    </row>
    <row r="1924" spans="1:21" x14ac:dyDescent="0.25">
      <c r="A1924" s="49">
        <v>66803001</v>
      </c>
      <c r="B1924" s="49" t="s">
        <v>1861</v>
      </c>
      <c r="C1924" s="49">
        <v>0</v>
      </c>
      <c r="D1924" s="49">
        <v>0</v>
      </c>
      <c r="E1924" s="354" t="s">
        <v>3494</v>
      </c>
      <c r="F1924" s="354" t="s">
        <v>3498</v>
      </c>
      <c r="G1924" s="355" t="s">
        <v>3499</v>
      </c>
      <c r="H1924" s="355" t="s">
        <v>3495</v>
      </c>
      <c r="I1924" s="355" t="s">
        <v>3495</v>
      </c>
      <c r="J1924" s="355" t="s">
        <v>3495</v>
      </c>
      <c r="K1924" s="355" t="s">
        <v>3495</v>
      </c>
      <c r="L1924" s="355" t="s">
        <v>3495</v>
      </c>
      <c r="M1924" s="355" t="s">
        <v>3495</v>
      </c>
      <c r="N1924" s="355" t="s">
        <v>3495</v>
      </c>
      <c r="O1924" s="355" t="s">
        <v>3495</v>
      </c>
      <c r="P1924" s="355" t="s">
        <v>3495</v>
      </c>
      <c r="Q1924" s="355" t="s">
        <v>3496</v>
      </c>
      <c r="R1924" s="355" t="s">
        <v>3496</v>
      </c>
      <c r="S1924" s="355" t="s">
        <v>3496</v>
      </c>
      <c r="T1924" s="266">
        <v>0</v>
      </c>
      <c r="U1924" s="266" t="s">
        <v>3497</v>
      </c>
    </row>
    <row r="1925" spans="1:21" x14ac:dyDescent="0.25">
      <c r="A1925" s="49">
        <v>66804001</v>
      </c>
      <c r="B1925" s="49" t="s">
        <v>1862</v>
      </c>
      <c r="C1925" s="49">
        <v>0</v>
      </c>
      <c r="D1925" s="49">
        <v>0</v>
      </c>
      <c r="E1925" s="354" t="s">
        <v>3494</v>
      </c>
      <c r="F1925" s="354" t="s">
        <v>3498</v>
      </c>
      <c r="G1925" s="355" t="s">
        <v>3499</v>
      </c>
      <c r="H1925" s="355" t="s">
        <v>3495</v>
      </c>
      <c r="I1925" s="355" t="s">
        <v>3495</v>
      </c>
      <c r="J1925" s="355" t="s">
        <v>3495</v>
      </c>
      <c r="K1925" s="355" t="s">
        <v>3495</v>
      </c>
      <c r="L1925" s="355" t="s">
        <v>3495</v>
      </c>
      <c r="M1925" s="355" t="s">
        <v>3495</v>
      </c>
      <c r="N1925" s="355" t="s">
        <v>3495</v>
      </c>
      <c r="O1925" s="355" t="s">
        <v>3495</v>
      </c>
      <c r="P1925" s="355" t="s">
        <v>3495</v>
      </c>
      <c r="Q1925" s="355" t="s">
        <v>3496</v>
      </c>
      <c r="R1925" s="355" t="s">
        <v>3496</v>
      </c>
      <c r="S1925" s="355" t="s">
        <v>3496</v>
      </c>
      <c r="T1925" s="266">
        <v>0</v>
      </c>
      <c r="U1925" s="266" t="s">
        <v>3497</v>
      </c>
    </row>
    <row r="1926" spans="1:21" x14ac:dyDescent="0.25">
      <c r="A1926" s="49">
        <v>66804002</v>
      </c>
      <c r="B1926" s="49" t="s">
        <v>1862</v>
      </c>
      <c r="C1926" s="49">
        <v>0</v>
      </c>
      <c r="D1926" s="49">
        <v>0</v>
      </c>
      <c r="E1926" s="354" t="s">
        <v>3494</v>
      </c>
      <c r="F1926" s="354" t="s">
        <v>3498</v>
      </c>
      <c r="G1926" s="355" t="s">
        <v>3499</v>
      </c>
      <c r="H1926" s="355" t="s">
        <v>3495</v>
      </c>
      <c r="I1926" s="355" t="s">
        <v>3495</v>
      </c>
      <c r="J1926" s="355" t="s">
        <v>3495</v>
      </c>
      <c r="K1926" s="355" t="s">
        <v>3495</v>
      </c>
      <c r="L1926" s="355" t="s">
        <v>3495</v>
      </c>
      <c r="M1926" s="355" t="s">
        <v>3495</v>
      </c>
      <c r="N1926" s="355" t="s">
        <v>3495</v>
      </c>
      <c r="O1926" s="355" t="s">
        <v>3495</v>
      </c>
      <c r="P1926" s="355" t="s">
        <v>3495</v>
      </c>
      <c r="Q1926" s="355" t="s">
        <v>3496</v>
      </c>
      <c r="R1926" s="355" t="s">
        <v>3496</v>
      </c>
      <c r="S1926" s="355" t="s">
        <v>3496</v>
      </c>
      <c r="T1926" s="266">
        <v>0</v>
      </c>
      <c r="U1926" s="266" t="s">
        <v>3497</v>
      </c>
    </row>
    <row r="1927" spans="1:21" x14ac:dyDescent="0.25">
      <c r="A1927" s="49">
        <v>66805001</v>
      </c>
      <c r="B1927" s="49" t="s">
        <v>1863</v>
      </c>
      <c r="C1927" s="49">
        <v>0</v>
      </c>
      <c r="D1927" s="49">
        <v>0</v>
      </c>
      <c r="E1927" s="354" t="s">
        <v>3494</v>
      </c>
      <c r="F1927" s="354" t="s">
        <v>3498</v>
      </c>
      <c r="G1927" s="355" t="s">
        <v>3499</v>
      </c>
      <c r="H1927" s="355" t="s">
        <v>3495</v>
      </c>
      <c r="I1927" s="355" t="s">
        <v>3495</v>
      </c>
      <c r="J1927" s="355" t="s">
        <v>3495</v>
      </c>
      <c r="K1927" s="355" t="s">
        <v>3495</v>
      </c>
      <c r="L1927" s="355" t="s">
        <v>3495</v>
      </c>
      <c r="M1927" s="355" t="s">
        <v>3495</v>
      </c>
      <c r="N1927" s="355" t="s">
        <v>3495</v>
      </c>
      <c r="O1927" s="355" t="s">
        <v>3495</v>
      </c>
      <c r="P1927" s="355" t="s">
        <v>3495</v>
      </c>
      <c r="Q1927" s="355" t="s">
        <v>3496</v>
      </c>
      <c r="R1927" s="355" t="s">
        <v>3496</v>
      </c>
      <c r="S1927" s="355" t="s">
        <v>3496</v>
      </c>
      <c r="T1927" s="266">
        <v>0</v>
      </c>
      <c r="U1927" s="266" t="s">
        <v>3497</v>
      </c>
    </row>
    <row r="1928" spans="1:21" x14ac:dyDescent="0.25">
      <c r="A1928" s="49">
        <v>66816001</v>
      </c>
      <c r="B1928" s="49" t="s">
        <v>1864</v>
      </c>
      <c r="C1928" s="49">
        <v>0</v>
      </c>
      <c r="D1928" s="49">
        <v>0</v>
      </c>
      <c r="E1928" s="354" t="s">
        <v>3494</v>
      </c>
      <c r="F1928" s="354" t="s">
        <v>3498</v>
      </c>
      <c r="G1928" s="355" t="s">
        <v>3499</v>
      </c>
      <c r="H1928" s="355" t="s">
        <v>3495</v>
      </c>
      <c r="I1928" s="355" t="s">
        <v>3495</v>
      </c>
      <c r="J1928" s="355" t="s">
        <v>3495</v>
      </c>
      <c r="K1928" s="355" t="s">
        <v>3495</v>
      </c>
      <c r="L1928" s="355" t="s">
        <v>3495</v>
      </c>
      <c r="M1928" s="355" t="s">
        <v>3495</v>
      </c>
      <c r="N1928" s="355" t="s">
        <v>3495</v>
      </c>
      <c r="O1928" s="355" t="s">
        <v>3495</v>
      </c>
      <c r="P1928" s="355" t="s">
        <v>3495</v>
      </c>
      <c r="Q1928" s="355" t="s">
        <v>3496</v>
      </c>
      <c r="R1928" s="355" t="s">
        <v>3496</v>
      </c>
      <c r="S1928" s="355" t="s">
        <v>3496</v>
      </c>
      <c r="T1928" s="266">
        <v>0</v>
      </c>
      <c r="U1928" s="266" t="s">
        <v>3497</v>
      </c>
    </row>
    <row r="1929" spans="1:21" x14ac:dyDescent="0.25">
      <c r="A1929" s="49">
        <v>66816002</v>
      </c>
      <c r="B1929" s="49" t="s">
        <v>810</v>
      </c>
      <c r="C1929" s="49">
        <v>0</v>
      </c>
      <c r="D1929" s="49">
        <v>0</v>
      </c>
      <c r="E1929" s="354" t="s">
        <v>3494</v>
      </c>
      <c r="F1929" s="354" t="s">
        <v>3498</v>
      </c>
      <c r="G1929" s="355" t="s">
        <v>3499</v>
      </c>
      <c r="H1929" s="355" t="s">
        <v>3495</v>
      </c>
      <c r="I1929" s="355" t="s">
        <v>3495</v>
      </c>
      <c r="J1929" s="355" t="s">
        <v>3495</v>
      </c>
      <c r="K1929" s="355" t="s">
        <v>3495</v>
      </c>
      <c r="L1929" s="355" t="s">
        <v>3495</v>
      </c>
      <c r="M1929" s="355" t="s">
        <v>3495</v>
      </c>
      <c r="N1929" s="355" t="s">
        <v>3495</v>
      </c>
      <c r="O1929" s="355" t="s">
        <v>3495</v>
      </c>
      <c r="P1929" s="355" t="s">
        <v>3495</v>
      </c>
      <c r="Q1929" s="355" t="s">
        <v>3496</v>
      </c>
      <c r="R1929" s="355" t="s">
        <v>3496</v>
      </c>
      <c r="S1929" s="355" t="s">
        <v>3496</v>
      </c>
      <c r="T1929" s="266">
        <v>0</v>
      </c>
      <c r="U1929" s="266" t="s">
        <v>3497</v>
      </c>
    </row>
    <row r="1930" spans="1:21" x14ac:dyDescent="0.25">
      <c r="A1930" s="49">
        <v>66816003</v>
      </c>
      <c r="B1930" s="49" t="s">
        <v>810</v>
      </c>
      <c r="C1930" s="49">
        <v>0</v>
      </c>
      <c r="D1930" s="49">
        <v>0</v>
      </c>
      <c r="E1930" s="354" t="s">
        <v>3494</v>
      </c>
      <c r="F1930" s="354" t="s">
        <v>3498</v>
      </c>
      <c r="G1930" s="355" t="s">
        <v>3499</v>
      </c>
      <c r="H1930" s="355" t="s">
        <v>3495</v>
      </c>
      <c r="I1930" s="355" t="s">
        <v>3495</v>
      </c>
      <c r="J1930" s="355" t="s">
        <v>3495</v>
      </c>
      <c r="K1930" s="355" t="s">
        <v>3495</v>
      </c>
      <c r="L1930" s="355" t="s">
        <v>3495</v>
      </c>
      <c r="M1930" s="355" t="s">
        <v>3495</v>
      </c>
      <c r="N1930" s="355" t="s">
        <v>3495</v>
      </c>
      <c r="O1930" s="355" t="s">
        <v>3495</v>
      </c>
      <c r="P1930" s="355" t="s">
        <v>3495</v>
      </c>
      <c r="Q1930" s="355" t="s">
        <v>3496</v>
      </c>
      <c r="R1930" s="355" t="s">
        <v>3496</v>
      </c>
      <c r="S1930" s="355" t="s">
        <v>3496</v>
      </c>
      <c r="T1930" s="266">
        <v>0</v>
      </c>
      <c r="U1930" s="266" t="s">
        <v>3497</v>
      </c>
    </row>
    <row r="1931" spans="1:21" x14ac:dyDescent="0.25">
      <c r="A1931" s="49">
        <v>66817001</v>
      </c>
      <c r="B1931" s="49" t="s">
        <v>1865</v>
      </c>
      <c r="C1931" s="49">
        <v>0</v>
      </c>
      <c r="D1931" s="49">
        <v>0</v>
      </c>
      <c r="E1931" s="354" t="s">
        <v>3494</v>
      </c>
      <c r="F1931" s="354" t="s">
        <v>3498</v>
      </c>
      <c r="G1931" s="355" t="s">
        <v>3499</v>
      </c>
      <c r="H1931" s="355" t="s">
        <v>3495</v>
      </c>
      <c r="I1931" s="355" t="s">
        <v>3495</v>
      </c>
      <c r="J1931" s="355" t="s">
        <v>3495</v>
      </c>
      <c r="K1931" s="355" t="s">
        <v>3495</v>
      </c>
      <c r="L1931" s="355" t="s">
        <v>3495</v>
      </c>
      <c r="M1931" s="355" t="s">
        <v>3495</v>
      </c>
      <c r="N1931" s="355" t="s">
        <v>3495</v>
      </c>
      <c r="O1931" s="355" t="s">
        <v>3495</v>
      </c>
      <c r="P1931" s="355" t="s">
        <v>3495</v>
      </c>
      <c r="Q1931" s="355" t="s">
        <v>3496</v>
      </c>
      <c r="R1931" s="355" t="s">
        <v>3496</v>
      </c>
      <c r="S1931" s="355" t="s">
        <v>3496</v>
      </c>
      <c r="T1931" s="266">
        <v>0</v>
      </c>
      <c r="U1931" s="266" t="s">
        <v>3497</v>
      </c>
    </row>
    <row r="1932" spans="1:21" x14ac:dyDescent="0.25">
      <c r="A1932" s="49">
        <v>66820001</v>
      </c>
      <c r="B1932" s="49" t="s">
        <v>1866</v>
      </c>
      <c r="C1932" s="49">
        <v>0</v>
      </c>
      <c r="D1932" s="49">
        <v>0</v>
      </c>
      <c r="E1932" s="354" t="s">
        <v>3494</v>
      </c>
      <c r="F1932" s="354" t="s">
        <v>3498</v>
      </c>
      <c r="G1932" s="355" t="s">
        <v>3499</v>
      </c>
      <c r="H1932" s="355" t="s">
        <v>3495</v>
      </c>
      <c r="I1932" s="355" t="s">
        <v>3495</v>
      </c>
      <c r="J1932" s="355" t="s">
        <v>3495</v>
      </c>
      <c r="K1932" s="355" t="s">
        <v>3495</v>
      </c>
      <c r="L1932" s="355" t="s">
        <v>3495</v>
      </c>
      <c r="M1932" s="355" t="s">
        <v>3495</v>
      </c>
      <c r="N1932" s="355" t="s">
        <v>3495</v>
      </c>
      <c r="O1932" s="355" t="s">
        <v>3495</v>
      </c>
      <c r="P1932" s="355" t="s">
        <v>3495</v>
      </c>
      <c r="Q1932" s="355" t="s">
        <v>3496</v>
      </c>
      <c r="R1932" s="355" t="s">
        <v>3496</v>
      </c>
      <c r="S1932" s="355" t="s">
        <v>3496</v>
      </c>
      <c r="T1932" s="266">
        <v>0</v>
      </c>
      <c r="U1932" s="266" t="s">
        <v>3497</v>
      </c>
    </row>
    <row r="1933" spans="1:21" x14ac:dyDescent="0.25">
      <c r="A1933" s="49">
        <v>66829001</v>
      </c>
      <c r="B1933" s="49" t="s">
        <v>1867</v>
      </c>
      <c r="C1933" s="49">
        <v>0</v>
      </c>
      <c r="D1933" s="49">
        <v>0</v>
      </c>
      <c r="E1933" s="354" t="s">
        <v>3494</v>
      </c>
      <c r="F1933" s="354" t="s">
        <v>3498</v>
      </c>
      <c r="G1933" s="355" t="s">
        <v>3499</v>
      </c>
      <c r="H1933" s="355" t="s">
        <v>3495</v>
      </c>
      <c r="I1933" s="355" t="s">
        <v>3495</v>
      </c>
      <c r="J1933" s="355" t="s">
        <v>3495</v>
      </c>
      <c r="K1933" s="355" t="s">
        <v>3495</v>
      </c>
      <c r="L1933" s="355" t="s">
        <v>3495</v>
      </c>
      <c r="M1933" s="355" t="s">
        <v>3495</v>
      </c>
      <c r="N1933" s="355" t="s">
        <v>3495</v>
      </c>
      <c r="O1933" s="355" t="s">
        <v>3495</v>
      </c>
      <c r="P1933" s="355" t="s">
        <v>3495</v>
      </c>
      <c r="Q1933" s="355" t="s">
        <v>3496</v>
      </c>
      <c r="R1933" s="355" t="s">
        <v>3496</v>
      </c>
      <c r="S1933" s="355" t="s">
        <v>3496</v>
      </c>
      <c r="T1933" s="266">
        <v>0</v>
      </c>
      <c r="U1933" s="266" t="s">
        <v>3497</v>
      </c>
    </row>
    <row r="1934" spans="1:21" x14ac:dyDescent="0.25">
      <c r="A1934" s="49">
        <v>66834001</v>
      </c>
      <c r="B1934" s="49" t="s">
        <v>1868</v>
      </c>
      <c r="C1934" s="49">
        <v>0</v>
      </c>
      <c r="D1934" s="49">
        <v>0</v>
      </c>
      <c r="E1934" s="354" t="s">
        <v>3494</v>
      </c>
      <c r="F1934" s="354" t="s">
        <v>3498</v>
      </c>
      <c r="G1934" s="355" t="s">
        <v>3499</v>
      </c>
      <c r="H1934" s="355" t="s">
        <v>3495</v>
      </c>
      <c r="I1934" s="355" t="s">
        <v>3495</v>
      </c>
      <c r="J1934" s="355" t="s">
        <v>3495</v>
      </c>
      <c r="K1934" s="355" t="s">
        <v>3495</v>
      </c>
      <c r="L1934" s="355" t="s">
        <v>3495</v>
      </c>
      <c r="M1934" s="355" t="s">
        <v>3495</v>
      </c>
      <c r="N1934" s="355" t="s">
        <v>3495</v>
      </c>
      <c r="O1934" s="355" t="s">
        <v>3495</v>
      </c>
      <c r="P1934" s="355" t="s">
        <v>3495</v>
      </c>
      <c r="Q1934" s="355" t="s">
        <v>3496</v>
      </c>
      <c r="R1934" s="355" t="s">
        <v>3496</v>
      </c>
      <c r="S1934" s="355" t="s">
        <v>3496</v>
      </c>
      <c r="T1934" s="266">
        <v>0</v>
      </c>
      <c r="U1934" s="266" t="s">
        <v>3497</v>
      </c>
    </row>
    <row r="1935" spans="1:21" x14ac:dyDescent="0.25">
      <c r="A1935" s="49">
        <v>66834002</v>
      </c>
      <c r="B1935" s="49" t="s">
        <v>1868</v>
      </c>
      <c r="C1935" s="49">
        <v>0</v>
      </c>
      <c r="D1935" s="49">
        <v>0</v>
      </c>
      <c r="E1935" s="354" t="s">
        <v>3494</v>
      </c>
      <c r="F1935" s="354" t="s">
        <v>3498</v>
      </c>
      <c r="G1935" s="355" t="s">
        <v>3499</v>
      </c>
      <c r="H1935" s="355" t="s">
        <v>3495</v>
      </c>
      <c r="I1935" s="355" t="s">
        <v>3495</v>
      </c>
      <c r="J1935" s="355" t="s">
        <v>3495</v>
      </c>
      <c r="K1935" s="355" t="s">
        <v>3495</v>
      </c>
      <c r="L1935" s="355" t="s">
        <v>3495</v>
      </c>
      <c r="M1935" s="355" t="s">
        <v>3495</v>
      </c>
      <c r="N1935" s="355" t="s">
        <v>3495</v>
      </c>
      <c r="O1935" s="355" t="s">
        <v>3495</v>
      </c>
      <c r="P1935" s="355" t="s">
        <v>3495</v>
      </c>
      <c r="Q1935" s="355" t="s">
        <v>3496</v>
      </c>
      <c r="R1935" s="355" t="s">
        <v>3496</v>
      </c>
      <c r="S1935" s="355" t="s">
        <v>3496</v>
      </c>
      <c r="T1935" s="266">
        <v>0</v>
      </c>
      <c r="U1935" s="266" t="s">
        <v>3497</v>
      </c>
    </row>
    <row r="1936" spans="1:21" x14ac:dyDescent="0.25">
      <c r="A1936" s="49">
        <v>66834003</v>
      </c>
      <c r="B1936" s="49" t="s">
        <v>1868</v>
      </c>
      <c r="C1936" s="49">
        <v>0</v>
      </c>
      <c r="D1936" s="49">
        <v>0</v>
      </c>
      <c r="E1936" s="354" t="s">
        <v>3494</v>
      </c>
      <c r="F1936" s="354" t="s">
        <v>3498</v>
      </c>
      <c r="G1936" s="355" t="s">
        <v>3499</v>
      </c>
      <c r="H1936" s="355" t="s">
        <v>3495</v>
      </c>
      <c r="I1936" s="355" t="s">
        <v>3495</v>
      </c>
      <c r="J1936" s="355" t="s">
        <v>3495</v>
      </c>
      <c r="K1936" s="355" t="s">
        <v>3495</v>
      </c>
      <c r="L1936" s="355" t="s">
        <v>3495</v>
      </c>
      <c r="M1936" s="355" t="s">
        <v>3495</v>
      </c>
      <c r="N1936" s="355" t="s">
        <v>3495</v>
      </c>
      <c r="O1936" s="355" t="s">
        <v>3495</v>
      </c>
      <c r="P1936" s="355" t="s">
        <v>3495</v>
      </c>
      <c r="Q1936" s="355" t="s">
        <v>3496</v>
      </c>
      <c r="R1936" s="355" t="s">
        <v>3496</v>
      </c>
      <c r="S1936" s="355" t="s">
        <v>3496</v>
      </c>
      <c r="T1936" s="266">
        <v>0</v>
      </c>
      <c r="U1936" s="266" t="s">
        <v>3497</v>
      </c>
    </row>
    <row r="1937" spans="1:21" x14ac:dyDescent="0.25">
      <c r="A1937" s="49">
        <v>66840001</v>
      </c>
      <c r="B1937" s="49" t="s">
        <v>1869</v>
      </c>
      <c r="C1937" s="49">
        <v>0</v>
      </c>
      <c r="D1937" s="49">
        <v>0</v>
      </c>
      <c r="E1937" s="354" t="s">
        <v>3494</v>
      </c>
      <c r="F1937" s="354" t="s">
        <v>3498</v>
      </c>
      <c r="G1937" s="355" t="s">
        <v>3499</v>
      </c>
      <c r="H1937" s="355" t="s">
        <v>3495</v>
      </c>
      <c r="I1937" s="355" t="s">
        <v>3495</v>
      </c>
      <c r="J1937" s="355" t="s">
        <v>3495</v>
      </c>
      <c r="K1937" s="355" t="s">
        <v>3495</v>
      </c>
      <c r="L1937" s="355" t="s">
        <v>3495</v>
      </c>
      <c r="M1937" s="355" t="s">
        <v>3495</v>
      </c>
      <c r="N1937" s="355" t="s">
        <v>3495</v>
      </c>
      <c r="O1937" s="355" t="s">
        <v>3495</v>
      </c>
      <c r="P1937" s="355" t="s">
        <v>3495</v>
      </c>
      <c r="Q1937" s="355" t="s">
        <v>3496</v>
      </c>
      <c r="R1937" s="355" t="s">
        <v>3496</v>
      </c>
      <c r="S1937" s="355" t="s">
        <v>3496</v>
      </c>
      <c r="T1937" s="266">
        <v>0</v>
      </c>
      <c r="U1937" s="266" t="s">
        <v>3497</v>
      </c>
    </row>
    <row r="1938" spans="1:21" x14ac:dyDescent="0.25">
      <c r="A1938" s="49">
        <v>66841001</v>
      </c>
      <c r="B1938" s="49" t="s">
        <v>1870</v>
      </c>
      <c r="C1938" s="49">
        <v>0</v>
      </c>
      <c r="D1938" s="49">
        <v>0</v>
      </c>
      <c r="E1938" s="354" t="s">
        <v>3494</v>
      </c>
      <c r="F1938" s="354" t="s">
        <v>3498</v>
      </c>
      <c r="G1938" s="355" t="s">
        <v>3499</v>
      </c>
      <c r="H1938" s="355" t="s">
        <v>3495</v>
      </c>
      <c r="I1938" s="355" t="s">
        <v>3495</v>
      </c>
      <c r="J1938" s="355" t="s">
        <v>3495</v>
      </c>
      <c r="K1938" s="355" t="s">
        <v>3495</v>
      </c>
      <c r="L1938" s="355" t="s">
        <v>3495</v>
      </c>
      <c r="M1938" s="355" t="s">
        <v>3495</v>
      </c>
      <c r="N1938" s="355" t="s">
        <v>3495</v>
      </c>
      <c r="O1938" s="355" t="s">
        <v>3495</v>
      </c>
      <c r="P1938" s="355" t="s">
        <v>3495</v>
      </c>
      <c r="Q1938" s="355" t="s">
        <v>3496</v>
      </c>
      <c r="R1938" s="355" t="s">
        <v>3496</v>
      </c>
      <c r="S1938" s="355" t="s">
        <v>3496</v>
      </c>
      <c r="T1938" s="266">
        <v>0</v>
      </c>
      <c r="U1938" s="266" t="s">
        <v>3497</v>
      </c>
    </row>
    <row r="1939" spans="1:21" x14ac:dyDescent="0.25">
      <c r="A1939" s="49">
        <v>66841003</v>
      </c>
      <c r="B1939" s="49" t="s">
        <v>1870</v>
      </c>
      <c r="C1939" s="49">
        <v>0</v>
      </c>
      <c r="D1939" s="49">
        <v>0</v>
      </c>
      <c r="E1939" s="354" t="s">
        <v>3494</v>
      </c>
      <c r="F1939" s="354" t="s">
        <v>3498</v>
      </c>
      <c r="G1939" s="355" t="s">
        <v>3499</v>
      </c>
      <c r="H1939" s="355" t="s">
        <v>3495</v>
      </c>
      <c r="I1939" s="355" t="s">
        <v>3495</v>
      </c>
      <c r="J1939" s="355" t="s">
        <v>3495</v>
      </c>
      <c r="K1939" s="355" t="s">
        <v>3495</v>
      </c>
      <c r="L1939" s="355" t="s">
        <v>3495</v>
      </c>
      <c r="M1939" s="355" t="s">
        <v>3495</v>
      </c>
      <c r="N1939" s="355" t="s">
        <v>3495</v>
      </c>
      <c r="O1939" s="355" t="s">
        <v>3495</v>
      </c>
      <c r="P1939" s="355" t="s">
        <v>3495</v>
      </c>
      <c r="Q1939" s="355" t="s">
        <v>3496</v>
      </c>
      <c r="R1939" s="355" t="s">
        <v>3496</v>
      </c>
      <c r="S1939" s="355" t="s">
        <v>3496</v>
      </c>
      <c r="T1939" s="266">
        <v>0</v>
      </c>
      <c r="U1939" s="266" t="s">
        <v>3497</v>
      </c>
    </row>
    <row r="1940" spans="1:21" x14ac:dyDescent="0.25">
      <c r="A1940" s="49">
        <v>66842001</v>
      </c>
      <c r="B1940" s="49" t="s">
        <v>1871</v>
      </c>
      <c r="C1940" s="49">
        <v>0</v>
      </c>
      <c r="D1940" s="49">
        <v>0</v>
      </c>
      <c r="E1940" s="354" t="s">
        <v>3494</v>
      </c>
      <c r="F1940" s="354" t="s">
        <v>3498</v>
      </c>
      <c r="G1940" s="355" t="s">
        <v>3499</v>
      </c>
      <c r="H1940" s="355" t="s">
        <v>3495</v>
      </c>
      <c r="I1940" s="355" t="s">
        <v>3495</v>
      </c>
      <c r="J1940" s="355" t="s">
        <v>3495</v>
      </c>
      <c r="K1940" s="355" t="s">
        <v>3495</v>
      </c>
      <c r="L1940" s="355" t="s">
        <v>3495</v>
      </c>
      <c r="M1940" s="355" t="s">
        <v>3495</v>
      </c>
      <c r="N1940" s="355" t="s">
        <v>3495</v>
      </c>
      <c r="O1940" s="355" t="s">
        <v>3495</v>
      </c>
      <c r="P1940" s="355" t="s">
        <v>3495</v>
      </c>
      <c r="Q1940" s="355" t="s">
        <v>3496</v>
      </c>
      <c r="R1940" s="355" t="s">
        <v>3496</v>
      </c>
      <c r="S1940" s="355" t="s">
        <v>3496</v>
      </c>
      <c r="T1940" s="266">
        <v>0</v>
      </c>
      <c r="U1940" s="266" t="s">
        <v>3497</v>
      </c>
    </row>
    <row r="1941" spans="1:21" x14ac:dyDescent="0.25">
      <c r="A1941" s="49">
        <v>66844001</v>
      </c>
      <c r="B1941" s="49" t="s">
        <v>1872</v>
      </c>
      <c r="C1941" s="49">
        <v>0</v>
      </c>
      <c r="D1941" s="49">
        <v>0</v>
      </c>
      <c r="E1941" s="354" t="s">
        <v>3494</v>
      </c>
      <c r="F1941" s="354" t="s">
        <v>3498</v>
      </c>
      <c r="G1941" s="355" t="s">
        <v>3499</v>
      </c>
      <c r="H1941" s="355" t="s">
        <v>3495</v>
      </c>
      <c r="I1941" s="355" t="s">
        <v>3495</v>
      </c>
      <c r="J1941" s="355" t="s">
        <v>3495</v>
      </c>
      <c r="K1941" s="355" t="s">
        <v>3495</v>
      </c>
      <c r="L1941" s="355" t="s">
        <v>3495</v>
      </c>
      <c r="M1941" s="355" t="s">
        <v>3495</v>
      </c>
      <c r="N1941" s="355" t="s">
        <v>3495</v>
      </c>
      <c r="O1941" s="355" t="s">
        <v>3495</v>
      </c>
      <c r="P1941" s="355" t="s">
        <v>3495</v>
      </c>
      <c r="Q1941" s="355" t="s">
        <v>3496</v>
      </c>
      <c r="R1941" s="355" t="s">
        <v>3496</v>
      </c>
      <c r="S1941" s="355" t="s">
        <v>3496</v>
      </c>
      <c r="T1941" s="266">
        <v>0</v>
      </c>
      <c r="U1941" s="266" t="s">
        <v>3497</v>
      </c>
    </row>
    <row r="1942" spans="1:21" x14ac:dyDescent="0.25">
      <c r="A1942" s="49">
        <v>66846001</v>
      </c>
      <c r="B1942" s="49" t="s">
        <v>750</v>
      </c>
      <c r="C1942" s="49">
        <v>0</v>
      </c>
      <c r="D1942" s="49">
        <v>0</v>
      </c>
      <c r="E1942" s="354" t="s">
        <v>3494</v>
      </c>
      <c r="F1942" s="354" t="s">
        <v>3498</v>
      </c>
      <c r="G1942" s="355" t="s">
        <v>3499</v>
      </c>
      <c r="H1942" s="355" t="s">
        <v>3495</v>
      </c>
      <c r="I1942" s="355" t="s">
        <v>3495</v>
      </c>
      <c r="J1942" s="355" t="s">
        <v>3495</v>
      </c>
      <c r="K1942" s="355" t="s">
        <v>3495</v>
      </c>
      <c r="L1942" s="355" t="s">
        <v>3495</v>
      </c>
      <c r="M1942" s="355" t="s">
        <v>3495</v>
      </c>
      <c r="N1942" s="355" t="s">
        <v>3495</v>
      </c>
      <c r="O1942" s="355" t="s">
        <v>3495</v>
      </c>
      <c r="P1942" s="355" t="s">
        <v>3495</v>
      </c>
      <c r="Q1942" s="355" t="s">
        <v>3496</v>
      </c>
      <c r="R1942" s="355" t="s">
        <v>3496</v>
      </c>
      <c r="S1942" s="355" t="s">
        <v>3496</v>
      </c>
      <c r="T1942" s="266">
        <v>0</v>
      </c>
      <c r="U1942" s="266" t="s">
        <v>3497</v>
      </c>
    </row>
    <row r="1943" spans="1:21" x14ac:dyDescent="0.25">
      <c r="A1943" s="49">
        <v>66846002</v>
      </c>
      <c r="B1943" s="49" t="s">
        <v>750</v>
      </c>
      <c r="C1943" s="49">
        <v>0</v>
      </c>
      <c r="D1943" s="49">
        <v>0</v>
      </c>
      <c r="E1943" s="354" t="s">
        <v>3494</v>
      </c>
      <c r="F1943" s="354" t="s">
        <v>3498</v>
      </c>
      <c r="G1943" s="355" t="s">
        <v>3499</v>
      </c>
      <c r="H1943" s="355" t="s">
        <v>3495</v>
      </c>
      <c r="I1943" s="355" t="s">
        <v>3495</v>
      </c>
      <c r="J1943" s="355" t="s">
        <v>3495</v>
      </c>
      <c r="K1943" s="355" t="s">
        <v>3495</v>
      </c>
      <c r="L1943" s="355" t="s">
        <v>3495</v>
      </c>
      <c r="M1943" s="355" t="s">
        <v>3495</v>
      </c>
      <c r="N1943" s="355" t="s">
        <v>3495</v>
      </c>
      <c r="O1943" s="355" t="s">
        <v>3495</v>
      </c>
      <c r="P1943" s="355" t="s">
        <v>3495</v>
      </c>
      <c r="Q1943" s="355" t="s">
        <v>3496</v>
      </c>
      <c r="R1943" s="355" t="s">
        <v>3496</v>
      </c>
      <c r="S1943" s="355" t="s">
        <v>3496</v>
      </c>
      <c r="T1943" s="266">
        <v>0</v>
      </c>
      <c r="U1943" s="266" t="s">
        <v>3497</v>
      </c>
    </row>
    <row r="1944" spans="1:21" x14ac:dyDescent="0.25">
      <c r="A1944" s="49">
        <v>66846003</v>
      </c>
      <c r="B1944" s="49" t="s">
        <v>750</v>
      </c>
      <c r="C1944" s="49">
        <v>0</v>
      </c>
      <c r="D1944" s="49">
        <v>0</v>
      </c>
      <c r="E1944" s="354" t="s">
        <v>3494</v>
      </c>
      <c r="F1944" s="354" t="s">
        <v>3498</v>
      </c>
      <c r="G1944" s="355" t="s">
        <v>3499</v>
      </c>
      <c r="H1944" s="355" t="s">
        <v>3495</v>
      </c>
      <c r="I1944" s="355" t="s">
        <v>3495</v>
      </c>
      <c r="J1944" s="355" t="s">
        <v>3495</v>
      </c>
      <c r="K1944" s="355" t="s">
        <v>3495</v>
      </c>
      <c r="L1944" s="355" t="s">
        <v>3495</v>
      </c>
      <c r="M1944" s="355" t="s">
        <v>3495</v>
      </c>
      <c r="N1944" s="355" t="s">
        <v>3495</v>
      </c>
      <c r="O1944" s="355" t="s">
        <v>3495</v>
      </c>
      <c r="P1944" s="355" t="s">
        <v>3495</v>
      </c>
      <c r="Q1944" s="355" t="s">
        <v>3496</v>
      </c>
      <c r="R1944" s="355" t="s">
        <v>3496</v>
      </c>
      <c r="S1944" s="355" t="s">
        <v>3496</v>
      </c>
      <c r="T1944" s="266">
        <v>0</v>
      </c>
      <c r="U1944" s="266" t="s">
        <v>3497</v>
      </c>
    </row>
    <row r="1945" spans="1:21" x14ac:dyDescent="0.25">
      <c r="A1945" s="49">
        <v>66848001</v>
      </c>
      <c r="B1945" s="49" t="s">
        <v>1873</v>
      </c>
      <c r="C1945" s="49">
        <v>0</v>
      </c>
      <c r="D1945" s="49">
        <v>0</v>
      </c>
      <c r="E1945" s="354" t="s">
        <v>3494</v>
      </c>
      <c r="F1945" s="354" t="s">
        <v>3498</v>
      </c>
      <c r="G1945" s="355" t="s">
        <v>3499</v>
      </c>
      <c r="H1945" s="355" t="s">
        <v>3495</v>
      </c>
      <c r="I1945" s="355" t="s">
        <v>3495</v>
      </c>
      <c r="J1945" s="355" t="s">
        <v>3495</v>
      </c>
      <c r="K1945" s="355" t="s">
        <v>3495</v>
      </c>
      <c r="L1945" s="355" t="s">
        <v>3495</v>
      </c>
      <c r="M1945" s="355" t="s">
        <v>3495</v>
      </c>
      <c r="N1945" s="355" t="s">
        <v>3495</v>
      </c>
      <c r="O1945" s="355" t="s">
        <v>3495</v>
      </c>
      <c r="P1945" s="355" t="s">
        <v>3495</v>
      </c>
      <c r="Q1945" s="355" t="s">
        <v>3496</v>
      </c>
      <c r="R1945" s="355" t="s">
        <v>3496</v>
      </c>
      <c r="S1945" s="355" t="s">
        <v>3496</v>
      </c>
      <c r="T1945" s="266">
        <v>0</v>
      </c>
      <c r="U1945" s="266" t="s">
        <v>3497</v>
      </c>
    </row>
    <row r="1946" spans="1:21" x14ac:dyDescent="0.25">
      <c r="A1946" s="49">
        <v>66850001</v>
      </c>
      <c r="B1946" s="49" t="s">
        <v>1874</v>
      </c>
      <c r="C1946" s="49">
        <v>0</v>
      </c>
      <c r="D1946" s="49">
        <v>0</v>
      </c>
      <c r="E1946" s="354" t="s">
        <v>3494</v>
      </c>
      <c r="F1946" s="354" t="s">
        <v>3498</v>
      </c>
      <c r="G1946" s="355" t="s">
        <v>3499</v>
      </c>
      <c r="H1946" s="355" t="s">
        <v>3495</v>
      </c>
      <c r="I1946" s="355" t="s">
        <v>3495</v>
      </c>
      <c r="J1946" s="355" t="s">
        <v>3495</v>
      </c>
      <c r="K1946" s="355" t="s">
        <v>3495</v>
      </c>
      <c r="L1946" s="355" t="s">
        <v>3495</v>
      </c>
      <c r="M1946" s="355" t="s">
        <v>3495</v>
      </c>
      <c r="N1946" s="355" t="s">
        <v>3495</v>
      </c>
      <c r="O1946" s="355" t="s">
        <v>3495</v>
      </c>
      <c r="P1946" s="355" t="s">
        <v>3495</v>
      </c>
      <c r="Q1946" s="355" t="s">
        <v>3496</v>
      </c>
      <c r="R1946" s="355" t="s">
        <v>3496</v>
      </c>
      <c r="S1946" s="355" t="s">
        <v>3496</v>
      </c>
      <c r="T1946" s="266">
        <v>0</v>
      </c>
      <c r="U1946" s="266" t="s">
        <v>3497</v>
      </c>
    </row>
    <row r="1947" spans="1:21" x14ac:dyDescent="0.25">
      <c r="A1947" s="49">
        <v>66854001</v>
      </c>
      <c r="B1947" s="49" t="s">
        <v>1875</v>
      </c>
      <c r="C1947" s="49">
        <v>0</v>
      </c>
      <c r="D1947" s="49">
        <v>0</v>
      </c>
      <c r="E1947" s="354" t="s">
        <v>3494</v>
      </c>
      <c r="F1947" s="354" t="s">
        <v>3498</v>
      </c>
      <c r="G1947" s="355" t="s">
        <v>3499</v>
      </c>
      <c r="H1947" s="355" t="s">
        <v>3495</v>
      </c>
      <c r="I1947" s="355" t="s">
        <v>3495</v>
      </c>
      <c r="J1947" s="355" t="s">
        <v>3495</v>
      </c>
      <c r="K1947" s="355" t="s">
        <v>3495</v>
      </c>
      <c r="L1947" s="355" t="s">
        <v>3495</v>
      </c>
      <c r="M1947" s="355" t="s">
        <v>3495</v>
      </c>
      <c r="N1947" s="355" t="s">
        <v>3495</v>
      </c>
      <c r="O1947" s="355" t="s">
        <v>3495</v>
      </c>
      <c r="P1947" s="355" t="s">
        <v>3495</v>
      </c>
      <c r="Q1947" s="355" t="s">
        <v>3496</v>
      </c>
      <c r="R1947" s="355" t="s">
        <v>3496</v>
      </c>
      <c r="S1947" s="355" t="s">
        <v>3496</v>
      </c>
      <c r="T1947" s="266">
        <v>0</v>
      </c>
      <c r="U1947" s="266" t="s">
        <v>3497</v>
      </c>
    </row>
    <row r="1948" spans="1:21" x14ac:dyDescent="0.25">
      <c r="A1948" s="49">
        <v>66854003</v>
      </c>
      <c r="B1948" s="49" t="s">
        <v>1875</v>
      </c>
      <c r="C1948" s="49">
        <v>0</v>
      </c>
      <c r="D1948" s="49">
        <v>0</v>
      </c>
      <c r="E1948" s="354" t="s">
        <v>3494</v>
      </c>
      <c r="F1948" s="354" t="s">
        <v>3498</v>
      </c>
      <c r="G1948" s="355" t="s">
        <v>3499</v>
      </c>
      <c r="H1948" s="355" t="s">
        <v>3495</v>
      </c>
      <c r="I1948" s="355" t="s">
        <v>3495</v>
      </c>
      <c r="J1948" s="355" t="s">
        <v>3495</v>
      </c>
      <c r="K1948" s="355" t="s">
        <v>3495</v>
      </c>
      <c r="L1948" s="355" t="s">
        <v>3495</v>
      </c>
      <c r="M1948" s="355" t="s">
        <v>3495</v>
      </c>
      <c r="N1948" s="355" t="s">
        <v>3495</v>
      </c>
      <c r="O1948" s="355" t="s">
        <v>3495</v>
      </c>
      <c r="P1948" s="355" t="s">
        <v>3495</v>
      </c>
      <c r="Q1948" s="355" t="s">
        <v>3496</v>
      </c>
      <c r="R1948" s="355" t="s">
        <v>3496</v>
      </c>
      <c r="S1948" s="355" t="s">
        <v>3496</v>
      </c>
      <c r="T1948" s="266">
        <v>0</v>
      </c>
      <c r="U1948" s="266" t="s">
        <v>3497</v>
      </c>
    </row>
    <row r="1949" spans="1:21" x14ac:dyDescent="0.25">
      <c r="A1949" s="49">
        <v>67005004</v>
      </c>
      <c r="B1949" s="49" t="s">
        <v>1876</v>
      </c>
      <c r="C1949" s="49">
        <v>0</v>
      </c>
      <c r="D1949" s="49">
        <v>0</v>
      </c>
      <c r="E1949" s="354" t="s">
        <v>3494</v>
      </c>
      <c r="F1949" s="354" t="s">
        <v>3498</v>
      </c>
      <c r="G1949" s="355" t="s">
        <v>3499</v>
      </c>
      <c r="H1949" s="355" t="s">
        <v>3495</v>
      </c>
      <c r="I1949" s="355" t="s">
        <v>3495</v>
      </c>
      <c r="J1949" s="355" t="s">
        <v>3495</v>
      </c>
      <c r="K1949" s="355" t="s">
        <v>3495</v>
      </c>
      <c r="L1949" s="355" t="s">
        <v>3495</v>
      </c>
      <c r="M1949" s="355" t="s">
        <v>3495</v>
      </c>
      <c r="N1949" s="355" t="s">
        <v>3495</v>
      </c>
      <c r="O1949" s="355" t="s">
        <v>3495</v>
      </c>
      <c r="P1949" s="355" t="s">
        <v>3495</v>
      </c>
      <c r="Q1949" s="355" t="s">
        <v>3496</v>
      </c>
      <c r="R1949" s="355" t="s">
        <v>3496</v>
      </c>
      <c r="S1949" s="355" t="s">
        <v>3496</v>
      </c>
      <c r="T1949" s="266">
        <v>0</v>
      </c>
      <c r="U1949" s="266" t="s">
        <v>3497</v>
      </c>
    </row>
    <row r="1950" spans="1:21" x14ac:dyDescent="0.25">
      <c r="A1950" s="49">
        <v>67061001</v>
      </c>
      <c r="B1950" s="49" t="s">
        <v>1877</v>
      </c>
      <c r="C1950" s="49">
        <v>0</v>
      </c>
      <c r="D1950" s="49">
        <v>0</v>
      </c>
      <c r="E1950" s="354" t="s">
        <v>3494</v>
      </c>
      <c r="F1950" s="354" t="s">
        <v>3498</v>
      </c>
      <c r="G1950" s="355" t="s">
        <v>3499</v>
      </c>
      <c r="H1950" s="355" t="s">
        <v>3495</v>
      </c>
      <c r="I1950" s="355" t="s">
        <v>3495</v>
      </c>
      <c r="J1950" s="355" t="s">
        <v>3495</v>
      </c>
      <c r="K1950" s="355" t="s">
        <v>3495</v>
      </c>
      <c r="L1950" s="355" t="s">
        <v>3495</v>
      </c>
      <c r="M1950" s="355" t="s">
        <v>3495</v>
      </c>
      <c r="N1950" s="355" t="s">
        <v>3495</v>
      </c>
      <c r="O1950" s="355" t="s">
        <v>3495</v>
      </c>
      <c r="P1950" s="355" t="s">
        <v>3495</v>
      </c>
      <c r="Q1950" s="355" t="s">
        <v>3496</v>
      </c>
      <c r="R1950" s="355" t="s">
        <v>3496</v>
      </c>
      <c r="S1950" s="355" t="s">
        <v>3496</v>
      </c>
      <c r="T1950" s="266">
        <v>0</v>
      </c>
      <c r="U1950" s="266" t="s">
        <v>3497</v>
      </c>
    </row>
    <row r="1951" spans="1:21" x14ac:dyDescent="0.25">
      <c r="A1951" s="49">
        <v>67066001</v>
      </c>
      <c r="B1951" s="49" t="s">
        <v>1878</v>
      </c>
      <c r="C1951" s="49">
        <v>0</v>
      </c>
      <c r="D1951" s="49">
        <v>0</v>
      </c>
      <c r="E1951" s="354" t="s">
        <v>3494</v>
      </c>
      <c r="F1951" s="354" t="s">
        <v>3498</v>
      </c>
      <c r="G1951" s="355" t="s">
        <v>3499</v>
      </c>
      <c r="H1951" s="355" t="s">
        <v>3495</v>
      </c>
      <c r="I1951" s="355" t="s">
        <v>3495</v>
      </c>
      <c r="J1951" s="355" t="s">
        <v>3495</v>
      </c>
      <c r="K1951" s="355" t="s">
        <v>3495</v>
      </c>
      <c r="L1951" s="355" t="s">
        <v>3495</v>
      </c>
      <c r="M1951" s="355" t="s">
        <v>3495</v>
      </c>
      <c r="N1951" s="355" t="s">
        <v>3495</v>
      </c>
      <c r="O1951" s="355" t="s">
        <v>3495</v>
      </c>
      <c r="P1951" s="355" t="s">
        <v>3495</v>
      </c>
      <c r="Q1951" s="355" t="s">
        <v>3496</v>
      </c>
      <c r="R1951" s="355" t="s">
        <v>3496</v>
      </c>
      <c r="S1951" s="355" t="s">
        <v>3496</v>
      </c>
      <c r="T1951" s="266">
        <v>0</v>
      </c>
      <c r="U1951" s="266" t="s">
        <v>3497</v>
      </c>
    </row>
    <row r="1952" spans="1:21" x14ac:dyDescent="0.25">
      <c r="A1952" s="49">
        <v>67067001</v>
      </c>
      <c r="B1952" s="49" t="s">
        <v>1879</v>
      </c>
      <c r="C1952" s="49">
        <v>0</v>
      </c>
      <c r="D1952" s="49">
        <v>0</v>
      </c>
      <c r="E1952" s="354" t="s">
        <v>3494</v>
      </c>
      <c r="F1952" s="354" t="s">
        <v>3498</v>
      </c>
      <c r="G1952" s="355" t="s">
        <v>3499</v>
      </c>
      <c r="H1952" s="355" t="s">
        <v>3495</v>
      </c>
      <c r="I1952" s="355" t="s">
        <v>3495</v>
      </c>
      <c r="J1952" s="355" t="s">
        <v>3495</v>
      </c>
      <c r="K1952" s="355" t="s">
        <v>3495</v>
      </c>
      <c r="L1952" s="355" t="s">
        <v>3495</v>
      </c>
      <c r="M1952" s="355" t="s">
        <v>3495</v>
      </c>
      <c r="N1952" s="355" t="s">
        <v>3495</v>
      </c>
      <c r="O1952" s="355" t="s">
        <v>3495</v>
      </c>
      <c r="P1952" s="355" t="s">
        <v>3495</v>
      </c>
      <c r="Q1952" s="355" t="s">
        <v>3496</v>
      </c>
      <c r="R1952" s="355" t="s">
        <v>3496</v>
      </c>
      <c r="S1952" s="355" t="s">
        <v>3496</v>
      </c>
      <c r="T1952" s="266">
        <v>0</v>
      </c>
      <c r="U1952" s="266" t="s">
        <v>3497</v>
      </c>
    </row>
    <row r="1953" spans="1:21" x14ac:dyDescent="0.25">
      <c r="A1953" s="49">
        <v>67068001</v>
      </c>
      <c r="B1953" s="49" t="s">
        <v>1880</v>
      </c>
      <c r="C1953" s="49">
        <v>0</v>
      </c>
      <c r="D1953" s="49">
        <v>0</v>
      </c>
      <c r="E1953" s="354" t="s">
        <v>3494</v>
      </c>
      <c r="F1953" s="354" t="s">
        <v>3498</v>
      </c>
      <c r="G1953" s="355" t="s">
        <v>3499</v>
      </c>
      <c r="H1953" s="355" t="s">
        <v>3495</v>
      </c>
      <c r="I1953" s="355" t="s">
        <v>3495</v>
      </c>
      <c r="J1953" s="355" t="s">
        <v>3495</v>
      </c>
      <c r="K1953" s="355" t="s">
        <v>3495</v>
      </c>
      <c r="L1953" s="355" t="s">
        <v>3495</v>
      </c>
      <c r="M1953" s="355" t="s">
        <v>3495</v>
      </c>
      <c r="N1953" s="355" t="s">
        <v>3495</v>
      </c>
      <c r="O1953" s="355" t="s">
        <v>3495</v>
      </c>
      <c r="P1953" s="355" t="s">
        <v>3495</v>
      </c>
      <c r="Q1953" s="355" t="s">
        <v>3496</v>
      </c>
      <c r="R1953" s="355" t="s">
        <v>3496</v>
      </c>
      <c r="S1953" s="355" t="s">
        <v>3496</v>
      </c>
      <c r="T1953" s="266">
        <v>0</v>
      </c>
      <c r="U1953" s="266" t="s">
        <v>3497</v>
      </c>
    </row>
    <row r="1954" spans="1:21" x14ac:dyDescent="0.25">
      <c r="A1954" s="49">
        <v>67069001</v>
      </c>
      <c r="B1954" s="49" t="s">
        <v>1881</v>
      </c>
      <c r="C1954" s="49">
        <v>0</v>
      </c>
      <c r="D1954" s="49">
        <v>0</v>
      </c>
      <c r="E1954" s="354" t="s">
        <v>3494</v>
      </c>
      <c r="F1954" s="354" t="s">
        <v>3498</v>
      </c>
      <c r="G1954" s="355" t="s">
        <v>3499</v>
      </c>
      <c r="H1954" s="355" t="s">
        <v>3495</v>
      </c>
      <c r="I1954" s="355" t="s">
        <v>3495</v>
      </c>
      <c r="J1954" s="355" t="s">
        <v>3495</v>
      </c>
      <c r="K1954" s="355" t="s">
        <v>3495</v>
      </c>
      <c r="L1954" s="355" t="s">
        <v>3495</v>
      </c>
      <c r="M1954" s="355" t="s">
        <v>3495</v>
      </c>
      <c r="N1954" s="355" t="s">
        <v>3495</v>
      </c>
      <c r="O1954" s="355" t="s">
        <v>3495</v>
      </c>
      <c r="P1954" s="355" t="s">
        <v>3495</v>
      </c>
      <c r="Q1954" s="355" t="s">
        <v>3496</v>
      </c>
      <c r="R1954" s="355" t="s">
        <v>3496</v>
      </c>
      <c r="S1954" s="355" t="s">
        <v>3496</v>
      </c>
      <c r="T1954" s="266">
        <v>0</v>
      </c>
      <c r="U1954" s="266" t="s">
        <v>3497</v>
      </c>
    </row>
    <row r="1955" spans="1:21" x14ac:dyDescent="0.25">
      <c r="A1955" s="49">
        <v>67070001</v>
      </c>
      <c r="B1955" s="49" t="s">
        <v>1882</v>
      </c>
      <c r="C1955" s="49">
        <v>0</v>
      </c>
      <c r="D1955" s="49">
        <v>0</v>
      </c>
      <c r="E1955" s="354" t="s">
        <v>3494</v>
      </c>
      <c r="F1955" s="354" t="s">
        <v>3498</v>
      </c>
      <c r="G1955" s="355" t="s">
        <v>3499</v>
      </c>
      <c r="H1955" s="355" t="s">
        <v>3495</v>
      </c>
      <c r="I1955" s="355" t="s">
        <v>3495</v>
      </c>
      <c r="J1955" s="355" t="s">
        <v>3495</v>
      </c>
      <c r="K1955" s="355" t="s">
        <v>3495</v>
      </c>
      <c r="L1955" s="355" t="s">
        <v>3495</v>
      </c>
      <c r="M1955" s="355" t="s">
        <v>3495</v>
      </c>
      <c r="N1955" s="355" t="s">
        <v>3495</v>
      </c>
      <c r="O1955" s="355" t="s">
        <v>3495</v>
      </c>
      <c r="P1955" s="355" t="s">
        <v>3495</v>
      </c>
      <c r="Q1955" s="355" t="s">
        <v>3496</v>
      </c>
      <c r="R1955" s="355" t="s">
        <v>3496</v>
      </c>
      <c r="S1955" s="355" t="s">
        <v>3496</v>
      </c>
      <c r="T1955" s="266">
        <v>0</v>
      </c>
      <c r="U1955" s="266" t="s">
        <v>3497</v>
      </c>
    </row>
    <row r="1956" spans="1:21" x14ac:dyDescent="0.25">
      <c r="A1956" s="49">
        <v>67072001</v>
      </c>
      <c r="B1956" s="49" t="s">
        <v>1883</v>
      </c>
      <c r="C1956" s="49">
        <v>0</v>
      </c>
      <c r="D1956" s="49">
        <v>0</v>
      </c>
      <c r="E1956" s="354" t="s">
        <v>3494</v>
      </c>
      <c r="F1956" s="354" t="s">
        <v>3498</v>
      </c>
      <c r="G1956" s="355" t="s">
        <v>3499</v>
      </c>
      <c r="H1956" s="355" t="s">
        <v>3495</v>
      </c>
      <c r="I1956" s="355" t="s">
        <v>3495</v>
      </c>
      <c r="J1956" s="355" t="s">
        <v>3495</v>
      </c>
      <c r="K1956" s="355" t="s">
        <v>3495</v>
      </c>
      <c r="L1956" s="355" t="s">
        <v>3495</v>
      </c>
      <c r="M1956" s="355" t="s">
        <v>3495</v>
      </c>
      <c r="N1956" s="355" t="s">
        <v>3495</v>
      </c>
      <c r="O1956" s="355" t="s">
        <v>3495</v>
      </c>
      <c r="P1956" s="355" t="s">
        <v>3495</v>
      </c>
      <c r="Q1956" s="355" t="s">
        <v>3496</v>
      </c>
      <c r="R1956" s="355" t="s">
        <v>3496</v>
      </c>
      <c r="S1956" s="355" t="s">
        <v>3496</v>
      </c>
      <c r="T1956" s="266">
        <v>0</v>
      </c>
      <c r="U1956" s="266" t="s">
        <v>3497</v>
      </c>
    </row>
    <row r="1957" spans="1:21" x14ac:dyDescent="0.25">
      <c r="A1957" s="49">
        <v>67143001</v>
      </c>
      <c r="B1957" s="49" t="s">
        <v>1884</v>
      </c>
      <c r="C1957" s="49">
        <v>0</v>
      </c>
      <c r="D1957" s="49">
        <v>0</v>
      </c>
      <c r="E1957" s="354" t="s">
        <v>3494</v>
      </c>
      <c r="F1957" s="354" t="s">
        <v>3498</v>
      </c>
      <c r="G1957" s="355" t="s">
        <v>3499</v>
      </c>
      <c r="H1957" s="355" t="s">
        <v>3495</v>
      </c>
      <c r="I1957" s="355" t="s">
        <v>3495</v>
      </c>
      <c r="J1957" s="355" t="s">
        <v>3495</v>
      </c>
      <c r="K1957" s="355" t="s">
        <v>3495</v>
      </c>
      <c r="L1957" s="355" t="s">
        <v>3495</v>
      </c>
      <c r="M1957" s="355" t="s">
        <v>3495</v>
      </c>
      <c r="N1957" s="355" t="s">
        <v>3495</v>
      </c>
      <c r="O1957" s="355" t="s">
        <v>3495</v>
      </c>
      <c r="P1957" s="355" t="s">
        <v>3495</v>
      </c>
      <c r="Q1957" s="355" t="s">
        <v>3496</v>
      </c>
      <c r="R1957" s="355" t="s">
        <v>3496</v>
      </c>
      <c r="S1957" s="355" t="s">
        <v>3496</v>
      </c>
      <c r="T1957" s="266">
        <v>0</v>
      </c>
      <c r="U1957" s="266" t="s">
        <v>3497</v>
      </c>
    </row>
    <row r="1958" spans="1:21" x14ac:dyDescent="0.25">
      <c r="A1958" s="49">
        <v>67198001</v>
      </c>
      <c r="B1958" s="49" t="s">
        <v>1885</v>
      </c>
      <c r="C1958" s="49">
        <v>0</v>
      </c>
      <c r="D1958" s="49">
        <v>0</v>
      </c>
      <c r="E1958" s="354" t="s">
        <v>3494</v>
      </c>
      <c r="F1958" s="354" t="s">
        <v>3498</v>
      </c>
      <c r="G1958" s="355" t="s">
        <v>3499</v>
      </c>
      <c r="H1958" s="355" t="s">
        <v>3495</v>
      </c>
      <c r="I1958" s="355" t="s">
        <v>3495</v>
      </c>
      <c r="J1958" s="355" t="s">
        <v>3495</v>
      </c>
      <c r="K1958" s="355" t="s">
        <v>3495</v>
      </c>
      <c r="L1958" s="355" t="s">
        <v>3495</v>
      </c>
      <c r="M1958" s="355" t="s">
        <v>3495</v>
      </c>
      <c r="N1958" s="355" t="s">
        <v>3495</v>
      </c>
      <c r="O1958" s="355" t="s">
        <v>3495</v>
      </c>
      <c r="P1958" s="355" t="s">
        <v>3495</v>
      </c>
      <c r="Q1958" s="355" t="s">
        <v>3496</v>
      </c>
      <c r="R1958" s="355" t="s">
        <v>3496</v>
      </c>
      <c r="S1958" s="355" t="s">
        <v>3496</v>
      </c>
      <c r="T1958" s="266">
        <v>0</v>
      </c>
      <c r="U1958" s="266" t="s">
        <v>3497</v>
      </c>
    </row>
    <row r="1959" spans="1:21" x14ac:dyDescent="0.25">
      <c r="A1959" s="49">
        <v>67274001</v>
      </c>
      <c r="B1959" s="49" t="s">
        <v>1886</v>
      </c>
      <c r="C1959" s="49">
        <v>0</v>
      </c>
      <c r="D1959" s="49">
        <v>0</v>
      </c>
      <c r="E1959" s="354" t="s">
        <v>3494</v>
      </c>
      <c r="F1959" s="354" t="s">
        <v>3498</v>
      </c>
      <c r="G1959" s="355" t="s">
        <v>3499</v>
      </c>
      <c r="H1959" s="355" t="s">
        <v>3495</v>
      </c>
      <c r="I1959" s="355" t="s">
        <v>3495</v>
      </c>
      <c r="J1959" s="355" t="s">
        <v>3495</v>
      </c>
      <c r="K1959" s="355" t="s">
        <v>3495</v>
      </c>
      <c r="L1959" s="355" t="s">
        <v>3495</v>
      </c>
      <c r="M1959" s="355" t="s">
        <v>3495</v>
      </c>
      <c r="N1959" s="355" t="s">
        <v>3495</v>
      </c>
      <c r="O1959" s="355" t="s">
        <v>3495</v>
      </c>
      <c r="P1959" s="355" t="s">
        <v>3495</v>
      </c>
      <c r="Q1959" s="355" t="s">
        <v>3496</v>
      </c>
      <c r="R1959" s="355" t="s">
        <v>3496</v>
      </c>
      <c r="S1959" s="355" t="s">
        <v>3496</v>
      </c>
      <c r="T1959" s="266">
        <v>0</v>
      </c>
      <c r="U1959" s="266" t="s">
        <v>3497</v>
      </c>
    </row>
    <row r="1960" spans="1:21" x14ac:dyDescent="0.25">
      <c r="A1960" s="49">
        <v>67365003</v>
      </c>
      <c r="B1960" s="49" t="s">
        <v>1887</v>
      </c>
      <c r="C1960" s="49">
        <v>0</v>
      </c>
      <c r="D1960" s="49">
        <v>0</v>
      </c>
      <c r="E1960" s="354" t="s">
        <v>3494</v>
      </c>
      <c r="F1960" s="354" t="s">
        <v>3498</v>
      </c>
      <c r="G1960" s="355" t="s">
        <v>3499</v>
      </c>
      <c r="H1960" s="355" t="s">
        <v>3495</v>
      </c>
      <c r="I1960" s="355" t="s">
        <v>3495</v>
      </c>
      <c r="J1960" s="355" t="s">
        <v>3495</v>
      </c>
      <c r="K1960" s="355" t="s">
        <v>3495</v>
      </c>
      <c r="L1960" s="355" t="s">
        <v>3495</v>
      </c>
      <c r="M1960" s="355" t="s">
        <v>3495</v>
      </c>
      <c r="N1960" s="355" t="s">
        <v>3495</v>
      </c>
      <c r="O1960" s="355" t="s">
        <v>3495</v>
      </c>
      <c r="P1960" s="355" t="s">
        <v>3495</v>
      </c>
      <c r="Q1960" s="355" t="s">
        <v>3496</v>
      </c>
      <c r="R1960" s="355" t="s">
        <v>3496</v>
      </c>
      <c r="S1960" s="355" t="s">
        <v>3496</v>
      </c>
      <c r="T1960" s="266">
        <v>0</v>
      </c>
      <c r="U1960" s="266" t="s">
        <v>3497</v>
      </c>
    </row>
    <row r="1961" spans="1:21" x14ac:dyDescent="0.25">
      <c r="A1961" s="49">
        <v>67377003</v>
      </c>
      <c r="B1961" s="49" t="s">
        <v>1888</v>
      </c>
      <c r="C1961" s="49">
        <v>0</v>
      </c>
      <c r="D1961" s="49">
        <v>0</v>
      </c>
      <c r="E1961" s="354" t="s">
        <v>3494</v>
      </c>
      <c r="F1961" s="354" t="s">
        <v>3498</v>
      </c>
      <c r="G1961" s="355" t="s">
        <v>3499</v>
      </c>
      <c r="H1961" s="355" t="s">
        <v>3495</v>
      </c>
      <c r="I1961" s="355" t="s">
        <v>3495</v>
      </c>
      <c r="J1961" s="355" t="s">
        <v>3495</v>
      </c>
      <c r="K1961" s="355" t="s">
        <v>3495</v>
      </c>
      <c r="L1961" s="355" t="s">
        <v>3495</v>
      </c>
      <c r="M1961" s="355" t="s">
        <v>3495</v>
      </c>
      <c r="N1961" s="355" t="s">
        <v>3495</v>
      </c>
      <c r="O1961" s="355" t="s">
        <v>3495</v>
      </c>
      <c r="P1961" s="355" t="s">
        <v>3495</v>
      </c>
      <c r="Q1961" s="355" t="s">
        <v>3496</v>
      </c>
      <c r="R1961" s="355" t="s">
        <v>3496</v>
      </c>
      <c r="S1961" s="355" t="s">
        <v>3496</v>
      </c>
      <c r="T1961" s="266">
        <v>0</v>
      </c>
      <c r="U1961" s="266" t="s">
        <v>3497</v>
      </c>
    </row>
    <row r="1962" spans="1:21" x14ac:dyDescent="0.25">
      <c r="A1962" s="49">
        <v>67382002</v>
      </c>
      <c r="B1962" s="49" t="s">
        <v>1889</v>
      </c>
      <c r="C1962" s="49">
        <v>0</v>
      </c>
      <c r="D1962" s="49">
        <v>0</v>
      </c>
      <c r="E1962" s="354" t="s">
        <v>3494</v>
      </c>
      <c r="F1962" s="354" t="s">
        <v>3498</v>
      </c>
      <c r="G1962" s="355" t="s">
        <v>3499</v>
      </c>
      <c r="H1962" s="355" t="s">
        <v>3495</v>
      </c>
      <c r="I1962" s="355" t="s">
        <v>3495</v>
      </c>
      <c r="J1962" s="355" t="s">
        <v>3495</v>
      </c>
      <c r="K1962" s="355" t="s">
        <v>3495</v>
      </c>
      <c r="L1962" s="355" t="s">
        <v>3495</v>
      </c>
      <c r="M1962" s="355" t="s">
        <v>3495</v>
      </c>
      <c r="N1962" s="355" t="s">
        <v>3495</v>
      </c>
      <c r="O1962" s="355" t="s">
        <v>3495</v>
      </c>
      <c r="P1962" s="355" t="s">
        <v>3495</v>
      </c>
      <c r="Q1962" s="355" t="s">
        <v>3496</v>
      </c>
      <c r="R1962" s="355" t="s">
        <v>3496</v>
      </c>
      <c r="S1962" s="355" t="s">
        <v>3496</v>
      </c>
      <c r="T1962" s="266">
        <v>0</v>
      </c>
      <c r="U1962" s="266" t="s">
        <v>3497</v>
      </c>
    </row>
    <row r="1963" spans="1:21" x14ac:dyDescent="0.25">
      <c r="A1963" s="49">
        <v>67388003</v>
      </c>
      <c r="B1963" s="49" t="s">
        <v>1890</v>
      </c>
      <c r="C1963" s="49">
        <v>0</v>
      </c>
      <c r="D1963" s="49">
        <v>0</v>
      </c>
      <c r="E1963" s="354" t="s">
        <v>3494</v>
      </c>
      <c r="F1963" s="354" t="s">
        <v>3498</v>
      </c>
      <c r="G1963" s="355" t="s">
        <v>3499</v>
      </c>
      <c r="H1963" s="355" t="s">
        <v>3495</v>
      </c>
      <c r="I1963" s="355" t="s">
        <v>3495</v>
      </c>
      <c r="J1963" s="355" t="s">
        <v>3495</v>
      </c>
      <c r="K1963" s="355" t="s">
        <v>3495</v>
      </c>
      <c r="L1963" s="355" t="s">
        <v>3495</v>
      </c>
      <c r="M1963" s="355" t="s">
        <v>3495</v>
      </c>
      <c r="N1963" s="355" t="s">
        <v>3495</v>
      </c>
      <c r="O1963" s="355" t="s">
        <v>3495</v>
      </c>
      <c r="P1963" s="355" t="s">
        <v>3495</v>
      </c>
      <c r="Q1963" s="355" t="s">
        <v>3496</v>
      </c>
      <c r="R1963" s="355" t="s">
        <v>3496</v>
      </c>
      <c r="S1963" s="355" t="s">
        <v>3496</v>
      </c>
      <c r="T1963" s="266">
        <v>0</v>
      </c>
      <c r="U1963" s="266" t="s">
        <v>3497</v>
      </c>
    </row>
    <row r="1964" spans="1:21" x14ac:dyDescent="0.25">
      <c r="A1964" s="49">
        <v>67392003</v>
      </c>
      <c r="B1964" s="49" t="s">
        <v>1891</v>
      </c>
      <c r="C1964" s="49">
        <v>0</v>
      </c>
      <c r="D1964" s="49">
        <v>0</v>
      </c>
      <c r="E1964" s="354" t="s">
        <v>3494</v>
      </c>
      <c r="F1964" s="354" t="s">
        <v>3498</v>
      </c>
      <c r="G1964" s="355" t="s">
        <v>3499</v>
      </c>
      <c r="H1964" s="355" t="s">
        <v>3495</v>
      </c>
      <c r="I1964" s="355" t="s">
        <v>3495</v>
      </c>
      <c r="J1964" s="355" t="s">
        <v>3495</v>
      </c>
      <c r="K1964" s="355" t="s">
        <v>3495</v>
      </c>
      <c r="L1964" s="355" t="s">
        <v>3495</v>
      </c>
      <c r="M1964" s="355" t="s">
        <v>3495</v>
      </c>
      <c r="N1964" s="355" t="s">
        <v>3495</v>
      </c>
      <c r="O1964" s="355" t="s">
        <v>3495</v>
      </c>
      <c r="P1964" s="355" t="s">
        <v>3495</v>
      </c>
      <c r="Q1964" s="355" t="s">
        <v>3496</v>
      </c>
      <c r="R1964" s="355" t="s">
        <v>3496</v>
      </c>
      <c r="S1964" s="355" t="s">
        <v>3496</v>
      </c>
      <c r="T1964" s="266">
        <v>0</v>
      </c>
      <c r="U1964" s="266" t="s">
        <v>3497</v>
      </c>
    </row>
    <row r="1965" spans="1:21" x14ac:dyDescent="0.25">
      <c r="A1965" s="49">
        <v>67401003</v>
      </c>
      <c r="B1965" s="49" t="s">
        <v>1892</v>
      </c>
      <c r="C1965" s="49">
        <v>0</v>
      </c>
      <c r="D1965" s="49">
        <v>0</v>
      </c>
      <c r="E1965" s="354" t="s">
        <v>3494</v>
      </c>
      <c r="F1965" s="354" t="s">
        <v>3498</v>
      </c>
      <c r="G1965" s="355" t="s">
        <v>3499</v>
      </c>
      <c r="H1965" s="355" t="s">
        <v>3495</v>
      </c>
      <c r="I1965" s="355" t="s">
        <v>3495</v>
      </c>
      <c r="J1965" s="355" t="s">
        <v>3495</v>
      </c>
      <c r="K1965" s="355" t="s">
        <v>3495</v>
      </c>
      <c r="L1965" s="355" t="s">
        <v>3495</v>
      </c>
      <c r="M1965" s="355" t="s">
        <v>3495</v>
      </c>
      <c r="N1965" s="355" t="s">
        <v>3495</v>
      </c>
      <c r="O1965" s="355" t="s">
        <v>3495</v>
      </c>
      <c r="P1965" s="355" t="s">
        <v>3495</v>
      </c>
      <c r="Q1965" s="355" t="s">
        <v>3496</v>
      </c>
      <c r="R1965" s="355" t="s">
        <v>3496</v>
      </c>
      <c r="S1965" s="355" t="s">
        <v>3496</v>
      </c>
      <c r="T1965" s="266">
        <v>0</v>
      </c>
      <c r="U1965" s="266" t="s">
        <v>3497</v>
      </c>
    </row>
    <row r="1966" spans="1:21" x14ac:dyDescent="0.25">
      <c r="A1966" s="49">
        <v>67408003</v>
      </c>
      <c r="B1966" s="49" t="s">
        <v>1893</v>
      </c>
      <c r="C1966" s="49">
        <v>0</v>
      </c>
      <c r="D1966" s="49">
        <v>0</v>
      </c>
      <c r="E1966" s="354" t="s">
        <v>3494</v>
      </c>
      <c r="F1966" s="354" t="s">
        <v>3498</v>
      </c>
      <c r="G1966" s="355" t="s">
        <v>3499</v>
      </c>
      <c r="H1966" s="355" t="s">
        <v>3495</v>
      </c>
      <c r="I1966" s="355" t="s">
        <v>3495</v>
      </c>
      <c r="J1966" s="355" t="s">
        <v>3495</v>
      </c>
      <c r="K1966" s="355" t="s">
        <v>3495</v>
      </c>
      <c r="L1966" s="355" t="s">
        <v>3495</v>
      </c>
      <c r="M1966" s="355" t="s">
        <v>3495</v>
      </c>
      <c r="N1966" s="355" t="s">
        <v>3495</v>
      </c>
      <c r="O1966" s="355" t="s">
        <v>3495</v>
      </c>
      <c r="P1966" s="355" t="s">
        <v>3495</v>
      </c>
      <c r="Q1966" s="355" t="s">
        <v>3496</v>
      </c>
      <c r="R1966" s="355" t="s">
        <v>3496</v>
      </c>
      <c r="S1966" s="355" t="s">
        <v>3496</v>
      </c>
      <c r="T1966" s="266">
        <v>0</v>
      </c>
      <c r="U1966" s="266" t="s">
        <v>3497</v>
      </c>
    </row>
    <row r="1967" spans="1:21" x14ac:dyDescent="0.25">
      <c r="A1967" s="49">
        <v>67422004</v>
      </c>
      <c r="B1967" s="49" t="s">
        <v>1894</v>
      </c>
      <c r="C1967" s="49">
        <v>0</v>
      </c>
      <c r="D1967" s="49">
        <v>0</v>
      </c>
      <c r="E1967" s="354" t="s">
        <v>3494</v>
      </c>
      <c r="F1967" s="354" t="s">
        <v>3498</v>
      </c>
      <c r="G1967" s="355" t="s">
        <v>3499</v>
      </c>
      <c r="H1967" s="355" t="s">
        <v>3495</v>
      </c>
      <c r="I1967" s="355" t="s">
        <v>3495</v>
      </c>
      <c r="J1967" s="355" t="s">
        <v>3495</v>
      </c>
      <c r="K1967" s="355" t="s">
        <v>3495</v>
      </c>
      <c r="L1967" s="355" t="s">
        <v>3495</v>
      </c>
      <c r="M1967" s="355" t="s">
        <v>3495</v>
      </c>
      <c r="N1967" s="355" t="s">
        <v>3495</v>
      </c>
      <c r="O1967" s="355" t="s">
        <v>3495</v>
      </c>
      <c r="P1967" s="355" t="s">
        <v>3495</v>
      </c>
      <c r="Q1967" s="355" t="s">
        <v>3496</v>
      </c>
      <c r="R1967" s="355" t="s">
        <v>3496</v>
      </c>
      <c r="S1967" s="355" t="s">
        <v>3496</v>
      </c>
      <c r="T1967" s="266">
        <v>0</v>
      </c>
      <c r="U1967" s="266" t="s">
        <v>3497</v>
      </c>
    </row>
    <row r="1968" spans="1:21" x14ac:dyDescent="0.25">
      <c r="A1968" s="49">
        <v>67436001</v>
      </c>
      <c r="B1968" s="49" t="s">
        <v>1895</v>
      </c>
      <c r="C1968" s="49">
        <v>0</v>
      </c>
      <c r="D1968" s="49">
        <v>0</v>
      </c>
      <c r="E1968" s="354" t="s">
        <v>3494</v>
      </c>
      <c r="F1968" s="354" t="s">
        <v>3498</v>
      </c>
      <c r="G1968" s="355" t="s">
        <v>3499</v>
      </c>
      <c r="H1968" s="355" t="s">
        <v>3495</v>
      </c>
      <c r="I1968" s="355" t="s">
        <v>3495</v>
      </c>
      <c r="J1968" s="355" t="s">
        <v>3495</v>
      </c>
      <c r="K1968" s="355" t="s">
        <v>3495</v>
      </c>
      <c r="L1968" s="355" t="s">
        <v>3495</v>
      </c>
      <c r="M1968" s="355" t="s">
        <v>3495</v>
      </c>
      <c r="N1968" s="355" t="s">
        <v>3495</v>
      </c>
      <c r="O1968" s="355" t="s">
        <v>3495</v>
      </c>
      <c r="P1968" s="355" t="s">
        <v>3495</v>
      </c>
      <c r="Q1968" s="355" t="s">
        <v>3496</v>
      </c>
      <c r="R1968" s="355" t="s">
        <v>3496</v>
      </c>
      <c r="S1968" s="355" t="s">
        <v>3496</v>
      </c>
      <c r="T1968" s="266">
        <v>0</v>
      </c>
      <c r="U1968" s="266" t="s">
        <v>3497</v>
      </c>
    </row>
    <row r="1969" spans="1:21" x14ac:dyDescent="0.25">
      <c r="A1969" s="49">
        <v>67515001</v>
      </c>
      <c r="B1969" s="49" t="s">
        <v>1896</v>
      </c>
      <c r="C1969" s="49">
        <v>0</v>
      </c>
      <c r="D1969" s="49">
        <v>0</v>
      </c>
      <c r="E1969" s="354" t="s">
        <v>3494</v>
      </c>
      <c r="F1969" s="354" t="s">
        <v>3498</v>
      </c>
      <c r="G1969" s="355" t="s">
        <v>3499</v>
      </c>
      <c r="H1969" s="355" t="s">
        <v>3495</v>
      </c>
      <c r="I1969" s="355" t="s">
        <v>3495</v>
      </c>
      <c r="J1969" s="355" t="s">
        <v>3495</v>
      </c>
      <c r="K1969" s="355" t="s">
        <v>3495</v>
      </c>
      <c r="L1969" s="355" t="s">
        <v>3495</v>
      </c>
      <c r="M1969" s="355" t="s">
        <v>3495</v>
      </c>
      <c r="N1969" s="355" t="s">
        <v>3495</v>
      </c>
      <c r="O1969" s="355" t="s">
        <v>3495</v>
      </c>
      <c r="P1969" s="355" t="s">
        <v>3495</v>
      </c>
      <c r="Q1969" s="355" t="s">
        <v>3496</v>
      </c>
      <c r="R1969" s="355" t="s">
        <v>3496</v>
      </c>
      <c r="S1969" s="355" t="s">
        <v>3496</v>
      </c>
      <c r="T1969" s="266">
        <v>0</v>
      </c>
      <c r="U1969" s="266" t="s">
        <v>3497</v>
      </c>
    </row>
    <row r="1970" spans="1:21" x14ac:dyDescent="0.25">
      <c r="A1970" s="49">
        <v>67515002</v>
      </c>
      <c r="B1970" s="49" t="s">
        <v>1897</v>
      </c>
      <c r="C1970" s="49">
        <v>0</v>
      </c>
      <c r="D1970" s="49">
        <v>0</v>
      </c>
      <c r="E1970" s="354" t="s">
        <v>3494</v>
      </c>
      <c r="F1970" s="354" t="s">
        <v>3498</v>
      </c>
      <c r="G1970" s="355" t="s">
        <v>3499</v>
      </c>
      <c r="H1970" s="355" t="s">
        <v>3495</v>
      </c>
      <c r="I1970" s="355" t="s">
        <v>3495</v>
      </c>
      <c r="J1970" s="355" t="s">
        <v>3495</v>
      </c>
      <c r="K1970" s="355" t="s">
        <v>3495</v>
      </c>
      <c r="L1970" s="355" t="s">
        <v>3495</v>
      </c>
      <c r="M1970" s="355" t="s">
        <v>3495</v>
      </c>
      <c r="N1970" s="355" t="s">
        <v>3495</v>
      </c>
      <c r="O1970" s="355" t="s">
        <v>3495</v>
      </c>
      <c r="P1970" s="355" t="s">
        <v>3495</v>
      </c>
      <c r="Q1970" s="355" t="s">
        <v>3496</v>
      </c>
      <c r="R1970" s="355" t="s">
        <v>3496</v>
      </c>
      <c r="S1970" s="355" t="s">
        <v>3496</v>
      </c>
      <c r="T1970" s="266">
        <v>0</v>
      </c>
      <c r="U1970" s="266" t="s">
        <v>3497</v>
      </c>
    </row>
    <row r="1971" spans="1:21" x14ac:dyDescent="0.25">
      <c r="A1971" s="49">
        <v>67518003</v>
      </c>
      <c r="B1971" s="49" t="s">
        <v>1898</v>
      </c>
      <c r="C1971" s="49">
        <v>0</v>
      </c>
      <c r="D1971" s="49">
        <v>0</v>
      </c>
      <c r="E1971" s="354" t="s">
        <v>3494</v>
      </c>
      <c r="F1971" s="354" t="s">
        <v>3498</v>
      </c>
      <c r="G1971" s="355" t="s">
        <v>3499</v>
      </c>
      <c r="H1971" s="355" t="s">
        <v>3495</v>
      </c>
      <c r="I1971" s="355" t="s">
        <v>3495</v>
      </c>
      <c r="J1971" s="355" t="s">
        <v>3495</v>
      </c>
      <c r="K1971" s="355" t="s">
        <v>3495</v>
      </c>
      <c r="L1971" s="355" t="s">
        <v>3495</v>
      </c>
      <c r="M1971" s="355" t="s">
        <v>3495</v>
      </c>
      <c r="N1971" s="355" t="s">
        <v>3495</v>
      </c>
      <c r="O1971" s="355" t="s">
        <v>3495</v>
      </c>
      <c r="P1971" s="355" t="s">
        <v>3495</v>
      </c>
      <c r="Q1971" s="355" t="s">
        <v>3496</v>
      </c>
      <c r="R1971" s="355" t="s">
        <v>3496</v>
      </c>
      <c r="S1971" s="355" t="s">
        <v>3496</v>
      </c>
      <c r="T1971" s="266">
        <v>0</v>
      </c>
      <c r="U1971" s="266" t="s">
        <v>3497</v>
      </c>
    </row>
    <row r="1972" spans="1:21" x14ac:dyDescent="0.25">
      <c r="A1972" s="49">
        <v>67518004</v>
      </c>
      <c r="B1972" s="49" t="s">
        <v>1898</v>
      </c>
      <c r="C1972" s="49">
        <v>0</v>
      </c>
      <c r="D1972" s="49">
        <v>0</v>
      </c>
      <c r="E1972" s="354" t="s">
        <v>3494</v>
      </c>
      <c r="F1972" s="354" t="s">
        <v>3498</v>
      </c>
      <c r="G1972" s="355" t="s">
        <v>3499</v>
      </c>
      <c r="H1972" s="355" t="s">
        <v>3495</v>
      </c>
      <c r="I1972" s="355" t="s">
        <v>3495</v>
      </c>
      <c r="J1972" s="355" t="s">
        <v>3495</v>
      </c>
      <c r="K1972" s="355" t="s">
        <v>3495</v>
      </c>
      <c r="L1972" s="355" t="s">
        <v>3495</v>
      </c>
      <c r="M1972" s="355" t="s">
        <v>3495</v>
      </c>
      <c r="N1972" s="355" t="s">
        <v>3495</v>
      </c>
      <c r="O1972" s="355" t="s">
        <v>3495</v>
      </c>
      <c r="P1972" s="355" t="s">
        <v>3495</v>
      </c>
      <c r="Q1972" s="355" t="s">
        <v>3496</v>
      </c>
      <c r="R1972" s="355" t="s">
        <v>3496</v>
      </c>
      <c r="S1972" s="355" t="s">
        <v>3496</v>
      </c>
      <c r="T1972" s="266">
        <v>0</v>
      </c>
      <c r="U1972" s="266" t="s">
        <v>3497</v>
      </c>
    </row>
    <row r="1973" spans="1:21" x14ac:dyDescent="0.25">
      <c r="A1973" s="49">
        <v>67643001</v>
      </c>
      <c r="B1973" s="49" t="s">
        <v>1899</v>
      </c>
      <c r="C1973" s="49">
        <v>0</v>
      </c>
      <c r="D1973" s="49">
        <v>0</v>
      </c>
      <c r="E1973" s="354" t="s">
        <v>3494</v>
      </c>
      <c r="F1973" s="354" t="s">
        <v>3498</v>
      </c>
      <c r="G1973" s="355" t="s">
        <v>3499</v>
      </c>
      <c r="H1973" s="355" t="s">
        <v>3495</v>
      </c>
      <c r="I1973" s="355" t="s">
        <v>3495</v>
      </c>
      <c r="J1973" s="355" t="s">
        <v>3495</v>
      </c>
      <c r="K1973" s="355" t="s">
        <v>3495</v>
      </c>
      <c r="L1973" s="355" t="s">
        <v>3495</v>
      </c>
      <c r="M1973" s="355" t="s">
        <v>3495</v>
      </c>
      <c r="N1973" s="355" t="s">
        <v>3495</v>
      </c>
      <c r="O1973" s="355" t="s">
        <v>3495</v>
      </c>
      <c r="P1973" s="355" t="s">
        <v>3495</v>
      </c>
      <c r="Q1973" s="355" t="s">
        <v>3496</v>
      </c>
      <c r="R1973" s="355" t="s">
        <v>3496</v>
      </c>
      <c r="S1973" s="355" t="s">
        <v>3496</v>
      </c>
      <c r="T1973" s="266">
        <v>0</v>
      </c>
      <c r="U1973" s="266" t="s">
        <v>3497</v>
      </c>
    </row>
    <row r="1974" spans="1:21" x14ac:dyDescent="0.25">
      <c r="A1974" s="49">
        <v>67652001</v>
      </c>
      <c r="B1974" s="49" t="s">
        <v>1900</v>
      </c>
      <c r="C1974" s="49">
        <v>0</v>
      </c>
      <c r="D1974" s="49">
        <v>0</v>
      </c>
      <c r="E1974" s="354" t="s">
        <v>3494</v>
      </c>
      <c r="F1974" s="354" t="s">
        <v>3498</v>
      </c>
      <c r="G1974" s="355" t="s">
        <v>3499</v>
      </c>
      <c r="H1974" s="355" t="s">
        <v>3495</v>
      </c>
      <c r="I1974" s="355" t="s">
        <v>3495</v>
      </c>
      <c r="J1974" s="355" t="s">
        <v>3495</v>
      </c>
      <c r="K1974" s="355" t="s">
        <v>3495</v>
      </c>
      <c r="L1974" s="355" t="s">
        <v>3495</v>
      </c>
      <c r="M1974" s="355" t="s">
        <v>3495</v>
      </c>
      <c r="N1974" s="355" t="s">
        <v>3495</v>
      </c>
      <c r="O1974" s="355" t="s">
        <v>3495</v>
      </c>
      <c r="P1974" s="355" t="s">
        <v>3495</v>
      </c>
      <c r="Q1974" s="355" t="s">
        <v>3496</v>
      </c>
      <c r="R1974" s="355" t="s">
        <v>3496</v>
      </c>
      <c r="S1974" s="355" t="s">
        <v>3496</v>
      </c>
      <c r="T1974" s="266">
        <v>0</v>
      </c>
      <c r="U1974" s="266" t="s">
        <v>3497</v>
      </c>
    </row>
    <row r="1975" spans="1:21" x14ac:dyDescent="0.25">
      <c r="A1975" s="49">
        <v>67652002</v>
      </c>
      <c r="B1975" s="49" t="s">
        <v>1901</v>
      </c>
      <c r="C1975" s="49">
        <v>0</v>
      </c>
      <c r="D1975" s="49">
        <v>0</v>
      </c>
      <c r="E1975" s="354" t="s">
        <v>3494</v>
      </c>
      <c r="F1975" s="354" t="s">
        <v>3498</v>
      </c>
      <c r="G1975" s="355" t="s">
        <v>3499</v>
      </c>
      <c r="H1975" s="355" t="s">
        <v>3495</v>
      </c>
      <c r="I1975" s="355" t="s">
        <v>3495</v>
      </c>
      <c r="J1975" s="355" t="s">
        <v>3495</v>
      </c>
      <c r="K1975" s="355" t="s">
        <v>3495</v>
      </c>
      <c r="L1975" s="355" t="s">
        <v>3495</v>
      </c>
      <c r="M1975" s="355" t="s">
        <v>3495</v>
      </c>
      <c r="N1975" s="355" t="s">
        <v>3495</v>
      </c>
      <c r="O1975" s="355" t="s">
        <v>3495</v>
      </c>
      <c r="P1975" s="355" t="s">
        <v>3495</v>
      </c>
      <c r="Q1975" s="355" t="s">
        <v>3496</v>
      </c>
      <c r="R1975" s="355" t="s">
        <v>3496</v>
      </c>
      <c r="S1975" s="355" t="s">
        <v>3496</v>
      </c>
      <c r="T1975" s="266">
        <v>0</v>
      </c>
      <c r="U1975" s="266" t="s">
        <v>3497</v>
      </c>
    </row>
    <row r="1976" spans="1:21" x14ac:dyDescent="0.25">
      <c r="A1976" s="49">
        <v>67664001</v>
      </c>
      <c r="B1976" s="49" t="s">
        <v>1902</v>
      </c>
      <c r="C1976" s="49">
        <v>0</v>
      </c>
      <c r="D1976" s="49">
        <v>0</v>
      </c>
      <c r="E1976" s="354" t="s">
        <v>3494</v>
      </c>
      <c r="F1976" s="354" t="s">
        <v>3498</v>
      </c>
      <c r="G1976" s="355" t="s">
        <v>3499</v>
      </c>
      <c r="H1976" s="355" t="s">
        <v>3495</v>
      </c>
      <c r="I1976" s="355" t="s">
        <v>3495</v>
      </c>
      <c r="J1976" s="355" t="s">
        <v>3495</v>
      </c>
      <c r="K1976" s="355" t="s">
        <v>3495</v>
      </c>
      <c r="L1976" s="355" t="s">
        <v>3495</v>
      </c>
      <c r="M1976" s="355" t="s">
        <v>3495</v>
      </c>
      <c r="N1976" s="355" t="s">
        <v>3495</v>
      </c>
      <c r="O1976" s="355" t="s">
        <v>3495</v>
      </c>
      <c r="P1976" s="355" t="s">
        <v>3495</v>
      </c>
      <c r="Q1976" s="355" t="s">
        <v>3496</v>
      </c>
      <c r="R1976" s="355" t="s">
        <v>3496</v>
      </c>
      <c r="S1976" s="355" t="s">
        <v>3496</v>
      </c>
      <c r="T1976" s="266">
        <v>0</v>
      </c>
      <c r="U1976" s="266" t="s">
        <v>3497</v>
      </c>
    </row>
    <row r="1977" spans="1:21" x14ac:dyDescent="0.25">
      <c r="A1977" s="49">
        <v>67670001</v>
      </c>
      <c r="B1977" s="49" t="s">
        <v>1903</v>
      </c>
      <c r="C1977" s="49">
        <v>0</v>
      </c>
      <c r="D1977" s="49">
        <v>0</v>
      </c>
      <c r="E1977" s="354" t="s">
        <v>3494</v>
      </c>
      <c r="F1977" s="354" t="s">
        <v>3498</v>
      </c>
      <c r="G1977" s="355" t="s">
        <v>3499</v>
      </c>
      <c r="H1977" s="355" t="s">
        <v>3495</v>
      </c>
      <c r="I1977" s="355" t="s">
        <v>3495</v>
      </c>
      <c r="J1977" s="355" t="s">
        <v>3495</v>
      </c>
      <c r="K1977" s="355" t="s">
        <v>3495</v>
      </c>
      <c r="L1977" s="355" t="s">
        <v>3495</v>
      </c>
      <c r="M1977" s="355" t="s">
        <v>3495</v>
      </c>
      <c r="N1977" s="355" t="s">
        <v>3495</v>
      </c>
      <c r="O1977" s="355" t="s">
        <v>3495</v>
      </c>
      <c r="P1977" s="355" t="s">
        <v>3495</v>
      </c>
      <c r="Q1977" s="355" t="s">
        <v>3496</v>
      </c>
      <c r="R1977" s="355" t="s">
        <v>3496</v>
      </c>
      <c r="S1977" s="355" t="s">
        <v>3496</v>
      </c>
      <c r="T1977" s="266">
        <v>0</v>
      </c>
      <c r="U1977" s="266" t="s">
        <v>3497</v>
      </c>
    </row>
    <row r="1978" spans="1:21" x14ac:dyDescent="0.25">
      <c r="A1978" s="49">
        <v>67713001</v>
      </c>
      <c r="B1978" s="49" t="s">
        <v>1904</v>
      </c>
      <c r="C1978" s="49">
        <v>0</v>
      </c>
      <c r="D1978" s="49">
        <v>0</v>
      </c>
      <c r="E1978" s="354" t="s">
        <v>3494</v>
      </c>
      <c r="F1978" s="354" t="s">
        <v>3498</v>
      </c>
      <c r="G1978" s="355" t="s">
        <v>3499</v>
      </c>
      <c r="H1978" s="355" t="s">
        <v>3495</v>
      </c>
      <c r="I1978" s="355" t="s">
        <v>3495</v>
      </c>
      <c r="J1978" s="355" t="s">
        <v>3495</v>
      </c>
      <c r="K1978" s="355" t="s">
        <v>3495</v>
      </c>
      <c r="L1978" s="355" t="s">
        <v>3495</v>
      </c>
      <c r="M1978" s="355" t="s">
        <v>3495</v>
      </c>
      <c r="N1978" s="355" t="s">
        <v>3495</v>
      </c>
      <c r="O1978" s="355" t="s">
        <v>3495</v>
      </c>
      <c r="P1978" s="355" t="s">
        <v>3495</v>
      </c>
      <c r="Q1978" s="355" t="s">
        <v>3496</v>
      </c>
      <c r="R1978" s="355" t="s">
        <v>3496</v>
      </c>
      <c r="S1978" s="355" t="s">
        <v>3496</v>
      </c>
      <c r="T1978" s="266">
        <v>0</v>
      </c>
      <c r="U1978" s="266" t="s">
        <v>3497</v>
      </c>
    </row>
    <row r="1979" spans="1:21" x14ac:dyDescent="0.25">
      <c r="A1979" s="49">
        <v>67718001</v>
      </c>
      <c r="B1979" s="49" t="s">
        <v>1905</v>
      </c>
      <c r="C1979" s="49">
        <v>0</v>
      </c>
      <c r="D1979" s="49">
        <v>0</v>
      </c>
      <c r="E1979" s="354" t="s">
        <v>3494</v>
      </c>
      <c r="F1979" s="354" t="s">
        <v>3498</v>
      </c>
      <c r="G1979" s="355" t="s">
        <v>3499</v>
      </c>
      <c r="H1979" s="355" t="s">
        <v>3495</v>
      </c>
      <c r="I1979" s="355" t="s">
        <v>3495</v>
      </c>
      <c r="J1979" s="355" t="s">
        <v>3495</v>
      </c>
      <c r="K1979" s="355" t="s">
        <v>3495</v>
      </c>
      <c r="L1979" s="355" t="s">
        <v>3495</v>
      </c>
      <c r="M1979" s="355" t="s">
        <v>3495</v>
      </c>
      <c r="N1979" s="355" t="s">
        <v>3495</v>
      </c>
      <c r="O1979" s="355" t="s">
        <v>3495</v>
      </c>
      <c r="P1979" s="355" t="s">
        <v>3495</v>
      </c>
      <c r="Q1979" s="355" t="s">
        <v>3496</v>
      </c>
      <c r="R1979" s="355" t="s">
        <v>3496</v>
      </c>
      <c r="S1979" s="355" t="s">
        <v>3496</v>
      </c>
      <c r="T1979" s="266">
        <v>0</v>
      </c>
      <c r="U1979" s="266" t="s">
        <v>3497</v>
      </c>
    </row>
    <row r="1980" spans="1:21" x14ac:dyDescent="0.25">
      <c r="A1980" s="49">
        <v>67718002</v>
      </c>
      <c r="B1980" s="49" t="s">
        <v>1906</v>
      </c>
      <c r="C1980" s="49">
        <v>0</v>
      </c>
      <c r="D1980" s="49">
        <v>0</v>
      </c>
      <c r="E1980" s="354" t="s">
        <v>3494</v>
      </c>
      <c r="F1980" s="354" t="s">
        <v>3498</v>
      </c>
      <c r="G1980" s="355" t="s">
        <v>3499</v>
      </c>
      <c r="H1980" s="355" t="s">
        <v>3495</v>
      </c>
      <c r="I1980" s="355" t="s">
        <v>3495</v>
      </c>
      <c r="J1980" s="355" t="s">
        <v>3495</v>
      </c>
      <c r="K1980" s="355" t="s">
        <v>3495</v>
      </c>
      <c r="L1980" s="355" t="s">
        <v>3495</v>
      </c>
      <c r="M1980" s="355" t="s">
        <v>3495</v>
      </c>
      <c r="N1980" s="355" t="s">
        <v>3495</v>
      </c>
      <c r="O1980" s="355" t="s">
        <v>3495</v>
      </c>
      <c r="P1980" s="355" t="s">
        <v>3495</v>
      </c>
      <c r="Q1980" s="355" t="s">
        <v>3496</v>
      </c>
      <c r="R1980" s="355" t="s">
        <v>3496</v>
      </c>
      <c r="S1980" s="355" t="s">
        <v>3496</v>
      </c>
      <c r="T1980" s="266">
        <v>0</v>
      </c>
      <c r="U1980" s="266" t="s">
        <v>3497</v>
      </c>
    </row>
    <row r="1981" spans="1:21" x14ac:dyDescent="0.25">
      <c r="A1981" s="49">
        <v>67730001</v>
      </c>
      <c r="B1981" s="49" t="s">
        <v>1907</v>
      </c>
      <c r="C1981" s="49">
        <v>0</v>
      </c>
      <c r="D1981" s="49">
        <v>0</v>
      </c>
      <c r="E1981" s="354" t="s">
        <v>3494</v>
      </c>
      <c r="F1981" s="354" t="s">
        <v>3498</v>
      </c>
      <c r="G1981" s="355" t="s">
        <v>3499</v>
      </c>
      <c r="H1981" s="355" t="s">
        <v>3495</v>
      </c>
      <c r="I1981" s="355" t="s">
        <v>3495</v>
      </c>
      <c r="J1981" s="355" t="s">
        <v>3495</v>
      </c>
      <c r="K1981" s="355" t="s">
        <v>3495</v>
      </c>
      <c r="L1981" s="355" t="s">
        <v>3495</v>
      </c>
      <c r="M1981" s="355" t="s">
        <v>3495</v>
      </c>
      <c r="N1981" s="355" t="s">
        <v>3495</v>
      </c>
      <c r="O1981" s="355" t="s">
        <v>3495</v>
      </c>
      <c r="P1981" s="355" t="s">
        <v>3495</v>
      </c>
      <c r="Q1981" s="355" t="s">
        <v>3496</v>
      </c>
      <c r="R1981" s="355" t="s">
        <v>3496</v>
      </c>
      <c r="S1981" s="355" t="s">
        <v>3496</v>
      </c>
      <c r="T1981" s="266">
        <v>0</v>
      </c>
      <c r="U1981" s="266" t="s">
        <v>3497</v>
      </c>
    </row>
    <row r="1982" spans="1:21" x14ac:dyDescent="0.25">
      <c r="A1982" s="49">
        <v>67733001</v>
      </c>
      <c r="B1982" s="49" t="s">
        <v>1908</v>
      </c>
      <c r="C1982" s="49">
        <v>0</v>
      </c>
      <c r="D1982" s="49">
        <v>0</v>
      </c>
      <c r="E1982" s="354" t="s">
        <v>3494</v>
      </c>
      <c r="F1982" s="354" t="s">
        <v>3498</v>
      </c>
      <c r="G1982" s="355" t="s">
        <v>3499</v>
      </c>
      <c r="H1982" s="355" t="s">
        <v>3495</v>
      </c>
      <c r="I1982" s="355" t="s">
        <v>3495</v>
      </c>
      <c r="J1982" s="355" t="s">
        <v>3495</v>
      </c>
      <c r="K1982" s="355" t="s">
        <v>3495</v>
      </c>
      <c r="L1982" s="355" t="s">
        <v>3495</v>
      </c>
      <c r="M1982" s="355" t="s">
        <v>3495</v>
      </c>
      <c r="N1982" s="355" t="s">
        <v>3495</v>
      </c>
      <c r="O1982" s="355" t="s">
        <v>3495</v>
      </c>
      <c r="P1982" s="355" t="s">
        <v>3495</v>
      </c>
      <c r="Q1982" s="355" t="s">
        <v>3496</v>
      </c>
      <c r="R1982" s="355" t="s">
        <v>3496</v>
      </c>
      <c r="S1982" s="355" t="s">
        <v>3496</v>
      </c>
      <c r="T1982" s="266">
        <v>0</v>
      </c>
      <c r="U1982" s="266" t="s">
        <v>3497</v>
      </c>
    </row>
    <row r="1983" spans="1:21" x14ac:dyDescent="0.25">
      <c r="A1983" s="49">
        <v>67737001</v>
      </c>
      <c r="B1983" s="49" t="s">
        <v>1909</v>
      </c>
      <c r="C1983" s="49">
        <v>0</v>
      </c>
      <c r="D1983" s="49">
        <v>0</v>
      </c>
      <c r="E1983" s="354" t="s">
        <v>3494</v>
      </c>
      <c r="F1983" s="354" t="s">
        <v>3498</v>
      </c>
      <c r="G1983" s="355" t="s">
        <v>3499</v>
      </c>
      <c r="H1983" s="355" t="s">
        <v>3495</v>
      </c>
      <c r="I1983" s="355" t="s">
        <v>3495</v>
      </c>
      <c r="J1983" s="355" t="s">
        <v>3495</v>
      </c>
      <c r="K1983" s="355" t="s">
        <v>3495</v>
      </c>
      <c r="L1983" s="355" t="s">
        <v>3495</v>
      </c>
      <c r="M1983" s="355" t="s">
        <v>3495</v>
      </c>
      <c r="N1983" s="355" t="s">
        <v>3495</v>
      </c>
      <c r="O1983" s="355" t="s">
        <v>3495</v>
      </c>
      <c r="P1983" s="355" t="s">
        <v>3495</v>
      </c>
      <c r="Q1983" s="355" t="s">
        <v>3496</v>
      </c>
      <c r="R1983" s="355" t="s">
        <v>3496</v>
      </c>
      <c r="S1983" s="355" t="s">
        <v>3496</v>
      </c>
      <c r="T1983" s="266">
        <v>0</v>
      </c>
      <c r="U1983" s="266" t="s">
        <v>3497</v>
      </c>
    </row>
    <row r="1984" spans="1:21" x14ac:dyDescent="0.25">
      <c r="A1984" s="49">
        <v>67739001</v>
      </c>
      <c r="B1984" s="49" t="s">
        <v>1910</v>
      </c>
      <c r="C1984" s="49">
        <v>0</v>
      </c>
      <c r="D1984" s="49">
        <v>0</v>
      </c>
      <c r="E1984" s="354" t="s">
        <v>3494</v>
      </c>
      <c r="F1984" s="354" t="s">
        <v>3498</v>
      </c>
      <c r="G1984" s="355" t="s">
        <v>3499</v>
      </c>
      <c r="H1984" s="355" t="s">
        <v>3495</v>
      </c>
      <c r="I1984" s="355" t="s">
        <v>3495</v>
      </c>
      <c r="J1984" s="355" t="s">
        <v>3495</v>
      </c>
      <c r="K1984" s="355" t="s">
        <v>3495</v>
      </c>
      <c r="L1984" s="355" t="s">
        <v>3495</v>
      </c>
      <c r="M1984" s="355" t="s">
        <v>3495</v>
      </c>
      <c r="N1984" s="355" t="s">
        <v>3495</v>
      </c>
      <c r="O1984" s="355" t="s">
        <v>3495</v>
      </c>
      <c r="P1984" s="355" t="s">
        <v>3495</v>
      </c>
      <c r="Q1984" s="355" t="s">
        <v>3496</v>
      </c>
      <c r="R1984" s="355" t="s">
        <v>3496</v>
      </c>
      <c r="S1984" s="355" t="s">
        <v>3496</v>
      </c>
      <c r="T1984" s="266">
        <v>0</v>
      </c>
      <c r="U1984" s="266" t="s">
        <v>3497</v>
      </c>
    </row>
    <row r="1985" spans="1:21" x14ac:dyDescent="0.25">
      <c r="A1985" s="49">
        <v>67740001</v>
      </c>
      <c r="B1985" s="49" t="s">
        <v>1911</v>
      </c>
      <c r="C1985" s="49">
        <v>0</v>
      </c>
      <c r="D1985" s="49">
        <v>0</v>
      </c>
      <c r="E1985" s="354" t="s">
        <v>3494</v>
      </c>
      <c r="F1985" s="354" t="s">
        <v>3498</v>
      </c>
      <c r="G1985" s="355" t="s">
        <v>3499</v>
      </c>
      <c r="H1985" s="355" t="s">
        <v>3495</v>
      </c>
      <c r="I1985" s="355" t="s">
        <v>3495</v>
      </c>
      <c r="J1985" s="355" t="s">
        <v>3495</v>
      </c>
      <c r="K1985" s="355" t="s">
        <v>3495</v>
      </c>
      <c r="L1985" s="355" t="s">
        <v>3495</v>
      </c>
      <c r="M1985" s="355" t="s">
        <v>3495</v>
      </c>
      <c r="N1985" s="355" t="s">
        <v>3495</v>
      </c>
      <c r="O1985" s="355" t="s">
        <v>3495</v>
      </c>
      <c r="P1985" s="355" t="s">
        <v>3495</v>
      </c>
      <c r="Q1985" s="355" t="s">
        <v>3496</v>
      </c>
      <c r="R1985" s="355" t="s">
        <v>3496</v>
      </c>
      <c r="S1985" s="355" t="s">
        <v>3496</v>
      </c>
      <c r="T1985" s="266">
        <v>0</v>
      </c>
      <c r="U1985" s="266" t="s">
        <v>3497</v>
      </c>
    </row>
    <row r="1986" spans="1:21" x14ac:dyDescent="0.25">
      <c r="A1986" s="49">
        <v>67764001</v>
      </c>
      <c r="B1986" s="49" t="s">
        <v>1912</v>
      </c>
      <c r="C1986" s="49">
        <v>0</v>
      </c>
      <c r="D1986" s="49">
        <v>0</v>
      </c>
      <c r="E1986" s="354" t="s">
        <v>3494</v>
      </c>
      <c r="F1986" s="354" t="s">
        <v>3498</v>
      </c>
      <c r="G1986" s="355" t="s">
        <v>3499</v>
      </c>
      <c r="H1986" s="355" t="s">
        <v>3495</v>
      </c>
      <c r="I1986" s="355" t="s">
        <v>3495</v>
      </c>
      <c r="J1986" s="355" t="s">
        <v>3495</v>
      </c>
      <c r="K1986" s="355" t="s">
        <v>3495</v>
      </c>
      <c r="L1986" s="355" t="s">
        <v>3495</v>
      </c>
      <c r="M1986" s="355" t="s">
        <v>3495</v>
      </c>
      <c r="N1986" s="355" t="s">
        <v>3495</v>
      </c>
      <c r="O1986" s="355" t="s">
        <v>3495</v>
      </c>
      <c r="P1986" s="355" t="s">
        <v>3495</v>
      </c>
      <c r="Q1986" s="355" t="s">
        <v>3496</v>
      </c>
      <c r="R1986" s="355" t="s">
        <v>3496</v>
      </c>
      <c r="S1986" s="355" t="s">
        <v>3496</v>
      </c>
      <c r="T1986" s="266">
        <v>0</v>
      </c>
      <c r="U1986" s="266" t="s">
        <v>3497</v>
      </c>
    </row>
    <row r="1987" spans="1:21" x14ac:dyDescent="0.25">
      <c r="A1987" s="49">
        <v>67791001</v>
      </c>
      <c r="B1987" s="49" t="s">
        <v>1913</v>
      </c>
      <c r="C1987" s="49">
        <v>0</v>
      </c>
      <c r="D1987" s="49">
        <v>0</v>
      </c>
      <c r="E1987" s="354" t="s">
        <v>3494</v>
      </c>
      <c r="F1987" s="354" t="s">
        <v>3498</v>
      </c>
      <c r="G1987" s="355" t="s">
        <v>3499</v>
      </c>
      <c r="H1987" s="355" t="s">
        <v>3495</v>
      </c>
      <c r="I1987" s="355" t="s">
        <v>3495</v>
      </c>
      <c r="J1987" s="355" t="s">
        <v>3495</v>
      </c>
      <c r="K1987" s="355" t="s">
        <v>3495</v>
      </c>
      <c r="L1987" s="355" t="s">
        <v>3495</v>
      </c>
      <c r="M1987" s="355" t="s">
        <v>3495</v>
      </c>
      <c r="N1987" s="355" t="s">
        <v>3495</v>
      </c>
      <c r="O1987" s="355" t="s">
        <v>3495</v>
      </c>
      <c r="P1987" s="355" t="s">
        <v>3495</v>
      </c>
      <c r="Q1987" s="355" t="s">
        <v>3496</v>
      </c>
      <c r="R1987" s="355" t="s">
        <v>3496</v>
      </c>
      <c r="S1987" s="355" t="s">
        <v>3496</v>
      </c>
      <c r="T1987" s="266">
        <v>0</v>
      </c>
      <c r="U1987" s="266" t="s">
        <v>3497</v>
      </c>
    </row>
    <row r="1988" spans="1:21" x14ac:dyDescent="0.25">
      <c r="A1988" s="49">
        <v>67791003</v>
      </c>
      <c r="B1988" s="49" t="s">
        <v>1913</v>
      </c>
      <c r="C1988" s="49">
        <v>0</v>
      </c>
      <c r="D1988" s="49">
        <v>0</v>
      </c>
      <c r="E1988" s="354" t="s">
        <v>3494</v>
      </c>
      <c r="F1988" s="354" t="s">
        <v>3498</v>
      </c>
      <c r="G1988" s="355" t="s">
        <v>3499</v>
      </c>
      <c r="H1988" s="355" t="s">
        <v>3495</v>
      </c>
      <c r="I1988" s="355" t="s">
        <v>3495</v>
      </c>
      <c r="J1988" s="355" t="s">
        <v>3495</v>
      </c>
      <c r="K1988" s="355" t="s">
        <v>3495</v>
      </c>
      <c r="L1988" s="355" t="s">
        <v>3495</v>
      </c>
      <c r="M1988" s="355" t="s">
        <v>3495</v>
      </c>
      <c r="N1988" s="355" t="s">
        <v>3495</v>
      </c>
      <c r="O1988" s="355" t="s">
        <v>3495</v>
      </c>
      <c r="P1988" s="355" t="s">
        <v>3495</v>
      </c>
      <c r="Q1988" s="355" t="s">
        <v>3496</v>
      </c>
      <c r="R1988" s="355" t="s">
        <v>3496</v>
      </c>
      <c r="S1988" s="355" t="s">
        <v>3496</v>
      </c>
      <c r="T1988" s="266">
        <v>0</v>
      </c>
      <c r="U1988" s="266" t="s">
        <v>3497</v>
      </c>
    </row>
    <row r="1989" spans="1:21" x14ac:dyDescent="0.25">
      <c r="A1989" s="49">
        <v>67791004</v>
      </c>
      <c r="B1989" s="49" t="s">
        <v>1913</v>
      </c>
      <c r="C1989" s="49">
        <v>0</v>
      </c>
      <c r="D1989" s="49">
        <v>0</v>
      </c>
      <c r="E1989" s="354" t="s">
        <v>3494</v>
      </c>
      <c r="F1989" s="354" t="s">
        <v>3498</v>
      </c>
      <c r="G1989" s="355" t="s">
        <v>3499</v>
      </c>
      <c r="H1989" s="355" t="s">
        <v>3495</v>
      </c>
      <c r="I1989" s="355" t="s">
        <v>3495</v>
      </c>
      <c r="J1989" s="355" t="s">
        <v>3495</v>
      </c>
      <c r="K1989" s="355" t="s">
        <v>3495</v>
      </c>
      <c r="L1989" s="355" t="s">
        <v>3495</v>
      </c>
      <c r="M1989" s="355" t="s">
        <v>3495</v>
      </c>
      <c r="N1989" s="355" t="s">
        <v>3495</v>
      </c>
      <c r="O1989" s="355" t="s">
        <v>3495</v>
      </c>
      <c r="P1989" s="355" t="s">
        <v>3495</v>
      </c>
      <c r="Q1989" s="355" t="s">
        <v>3496</v>
      </c>
      <c r="R1989" s="355" t="s">
        <v>3496</v>
      </c>
      <c r="S1989" s="355" t="s">
        <v>3496</v>
      </c>
      <c r="T1989" s="266">
        <v>0</v>
      </c>
      <c r="U1989" s="266" t="s">
        <v>3497</v>
      </c>
    </row>
    <row r="1990" spans="1:21" x14ac:dyDescent="0.25">
      <c r="A1990" s="49">
        <v>67793002</v>
      </c>
      <c r="B1990" s="49" t="s">
        <v>1914</v>
      </c>
      <c r="C1990" s="49">
        <v>0</v>
      </c>
      <c r="D1990" s="49">
        <v>0</v>
      </c>
      <c r="E1990" s="354" t="s">
        <v>3494</v>
      </c>
      <c r="F1990" s="354" t="s">
        <v>3498</v>
      </c>
      <c r="G1990" s="355" t="s">
        <v>3499</v>
      </c>
      <c r="H1990" s="355" t="s">
        <v>3495</v>
      </c>
      <c r="I1990" s="355" t="s">
        <v>3495</v>
      </c>
      <c r="J1990" s="355" t="s">
        <v>3495</v>
      </c>
      <c r="K1990" s="355" t="s">
        <v>3495</v>
      </c>
      <c r="L1990" s="355" t="s">
        <v>3495</v>
      </c>
      <c r="M1990" s="355" t="s">
        <v>3495</v>
      </c>
      <c r="N1990" s="355" t="s">
        <v>3495</v>
      </c>
      <c r="O1990" s="355" t="s">
        <v>3495</v>
      </c>
      <c r="P1990" s="355" t="s">
        <v>3495</v>
      </c>
      <c r="Q1990" s="355" t="s">
        <v>3496</v>
      </c>
      <c r="R1990" s="355" t="s">
        <v>3496</v>
      </c>
      <c r="S1990" s="355" t="s">
        <v>3496</v>
      </c>
      <c r="T1990" s="266">
        <v>0</v>
      </c>
      <c r="U1990" s="266" t="s">
        <v>3497</v>
      </c>
    </row>
    <row r="1991" spans="1:21" x14ac:dyDescent="0.25">
      <c r="A1991" s="49">
        <v>67793003</v>
      </c>
      <c r="B1991" s="49" t="s">
        <v>1915</v>
      </c>
      <c r="C1991" s="49">
        <v>0</v>
      </c>
      <c r="D1991" s="49">
        <v>0</v>
      </c>
      <c r="E1991" s="354" t="s">
        <v>3494</v>
      </c>
      <c r="F1991" s="354" t="s">
        <v>3498</v>
      </c>
      <c r="G1991" s="355" t="s">
        <v>3499</v>
      </c>
      <c r="H1991" s="355" t="s">
        <v>3495</v>
      </c>
      <c r="I1991" s="355" t="s">
        <v>3495</v>
      </c>
      <c r="J1991" s="355" t="s">
        <v>3495</v>
      </c>
      <c r="K1991" s="355" t="s">
        <v>3495</v>
      </c>
      <c r="L1991" s="355" t="s">
        <v>3495</v>
      </c>
      <c r="M1991" s="355" t="s">
        <v>3495</v>
      </c>
      <c r="N1991" s="355" t="s">
        <v>3495</v>
      </c>
      <c r="O1991" s="355" t="s">
        <v>3495</v>
      </c>
      <c r="P1991" s="355" t="s">
        <v>3495</v>
      </c>
      <c r="Q1991" s="355" t="s">
        <v>3496</v>
      </c>
      <c r="R1991" s="355" t="s">
        <v>3496</v>
      </c>
      <c r="S1991" s="355" t="s">
        <v>3496</v>
      </c>
      <c r="T1991" s="266">
        <v>0</v>
      </c>
      <c r="U1991" s="266" t="s">
        <v>3497</v>
      </c>
    </row>
    <row r="1992" spans="1:21" x14ac:dyDescent="0.25">
      <c r="A1992" s="49">
        <v>67793004</v>
      </c>
      <c r="B1992" s="49" t="s">
        <v>1915</v>
      </c>
      <c r="C1992" s="49">
        <v>0</v>
      </c>
      <c r="D1992" s="49">
        <v>0</v>
      </c>
      <c r="E1992" s="354" t="s">
        <v>3494</v>
      </c>
      <c r="F1992" s="354" t="s">
        <v>3498</v>
      </c>
      <c r="G1992" s="355" t="s">
        <v>3499</v>
      </c>
      <c r="H1992" s="355" t="s">
        <v>3495</v>
      </c>
      <c r="I1992" s="355" t="s">
        <v>3495</v>
      </c>
      <c r="J1992" s="355" t="s">
        <v>3495</v>
      </c>
      <c r="K1992" s="355" t="s">
        <v>3495</v>
      </c>
      <c r="L1992" s="355" t="s">
        <v>3495</v>
      </c>
      <c r="M1992" s="355" t="s">
        <v>3495</v>
      </c>
      <c r="N1992" s="355" t="s">
        <v>3495</v>
      </c>
      <c r="O1992" s="355" t="s">
        <v>3495</v>
      </c>
      <c r="P1992" s="355" t="s">
        <v>3495</v>
      </c>
      <c r="Q1992" s="355" t="s">
        <v>3496</v>
      </c>
      <c r="R1992" s="355" t="s">
        <v>3496</v>
      </c>
      <c r="S1992" s="355" t="s">
        <v>3496</v>
      </c>
      <c r="T1992" s="266">
        <v>0</v>
      </c>
      <c r="U1992" s="266" t="s">
        <v>3497</v>
      </c>
    </row>
    <row r="1993" spans="1:21" x14ac:dyDescent="0.25">
      <c r="A1993" s="49">
        <v>67795001</v>
      </c>
      <c r="B1993" s="49" t="s">
        <v>1916</v>
      </c>
      <c r="C1993" s="49">
        <v>0</v>
      </c>
      <c r="D1993" s="49">
        <v>0</v>
      </c>
      <c r="E1993" s="354" t="s">
        <v>3494</v>
      </c>
      <c r="F1993" s="354" t="s">
        <v>3498</v>
      </c>
      <c r="G1993" s="355" t="s">
        <v>3499</v>
      </c>
      <c r="H1993" s="355" t="s">
        <v>3495</v>
      </c>
      <c r="I1993" s="355" t="s">
        <v>3495</v>
      </c>
      <c r="J1993" s="355" t="s">
        <v>3495</v>
      </c>
      <c r="K1993" s="355" t="s">
        <v>3495</v>
      </c>
      <c r="L1993" s="355" t="s">
        <v>3495</v>
      </c>
      <c r="M1993" s="355" t="s">
        <v>3495</v>
      </c>
      <c r="N1993" s="355" t="s">
        <v>3495</v>
      </c>
      <c r="O1993" s="355" t="s">
        <v>3495</v>
      </c>
      <c r="P1993" s="355" t="s">
        <v>3495</v>
      </c>
      <c r="Q1993" s="355" t="s">
        <v>3496</v>
      </c>
      <c r="R1993" s="355" t="s">
        <v>3496</v>
      </c>
      <c r="S1993" s="355" t="s">
        <v>3496</v>
      </c>
      <c r="T1993" s="266">
        <v>0</v>
      </c>
      <c r="U1993" s="266" t="s">
        <v>3497</v>
      </c>
    </row>
    <row r="1994" spans="1:21" x14ac:dyDescent="0.25">
      <c r="A1994" s="49">
        <v>67795003</v>
      </c>
      <c r="B1994" s="49" t="s">
        <v>1916</v>
      </c>
      <c r="C1994" s="49">
        <v>0</v>
      </c>
      <c r="D1994" s="49">
        <v>0</v>
      </c>
      <c r="E1994" s="354" t="s">
        <v>3494</v>
      </c>
      <c r="F1994" s="354" t="s">
        <v>3498</v>
      </c>
      <c r="G1994" s="355" t="s">
        <v>3499</v>
      </c>
      <c r="H1994" s="355" t="s">
        <v>3495</v>
      </c>
      <c r="I1994" s="355" t="s">
        <v>3495</v>
      </c>
      <c r="J1994" s="355" t="s">
        <v>3495</v>
      </c>
      <c r="K1994" s="355" t="s">
        <v>3495</v>
      </c>
      <c r="L1994" s="355" t="s">
        <v>3495</v>
      </c>
      <c r="M1994" s="355" t="s">
        <v>3495</v>
      </c>
      <c r="N1994" s="355" t="s">
        <v>3495</v>
      </c>
      <c r="O1994" s="355" t="s">
        <v>3495</v>
      </c>
      <c r="P1994" s="355" t="s">
        <v>3495</v>
      </c>
      <c r="Q1994" s="355" t="s">
        <v>3496</v>
      </c>
      <c r="R1994" s="355" t="s">
        <v>3496</v>
      </c>
      <c r="S1994" s="355" t="s">
        <v>3496</v>
      </c>
      <c r="T1994" s="266">
        <v>0</v>
      </c>
      <c r="U1994" s="266" t="s">
        <v>3497</v>
      </c>
    </row>
    <row r="1995" spans="1:21" x14ac:dyDescent="0.25">
      <c r="A1995" s="49">
        <v>67795004</v>
      </c>
      <c r="B1995" s="49" t="s">
        <v>1916</v>
      </c>
      <c r="C1995" s="49">
        <v>0</v>
      </c>
      <c r="D1995" s="49">
        <v>0</v>
      </c>
      <c r="E1995" s="354" t="s">
        <v>3494</v>
      </c>
      <c r="F1995" s="354" t="s">
        <v>3498</v>
      </c>
      <c r="G1995" s="355" t="s">
        <v>3499</v>
      </c>
      <c r="H1995" s="355" t="s">
        <v>3495</v>
      </c>
      <c r="I1995" s="355" t="s">
        <v>3495</v>
      </c>
      <c r="J1995" s="355" t="s">
        <v>3495</v>
      </c>
      <c r="K1995" s="355" t="s">
        <v>3495</v>
      </c>
      <c r="L1995" s="355" t="s">
        <v>3495</v>
      </c>
      <c r="M1995" s="355" t="s">
        <v>3495</v>
      </c>
      <c r="N1995" s="355" t="s">
        <v>3495</v>
      </c>
      <c r="O1995" s="355" t="s">
        <v>3495</v>
      </c>
      <c r="P1995" s="355" t="s">
        <v>3495</v>
      </c>
      <c r="Q1995" s="355" t="s">
        <v>3496</v>
      </c>
      <c r="R1995" s="355" t="s">
        <v>3496</v>
      </c>
      <c r="S1995" s="355" t="s">
        <v>3496</v>
      </c>
      <c r="T1995" s="266">
        <v>0</v>
      </c>
      <c r="U1995" s="266" t="s">
        <v>3497</v>
      </c>
    </row>
    <row r="1996" spans="1:21" x14ac:dyDescent="0.25">
      <c r="A1996" s="49">
        <v>67841004</v>
      </c>
      <c r="B1996" s="49" t="s">
        <v>1917</v>
      </c>
      <c r="C1996" s="49">
        <v>0</v>
      </c>
      <c r="D1996" s="49">
        <v>0</v>
      </c>
      <c r="E1996" s="354" t="s">
        <v>3494</v>
      </c>
      <c r="F1996" s="354" t="s">
        <v>3498</v>
      </c>
      <c r="G1996" s="355" t="s">
        <v>3499</v>
      </c>
      <c r="H1996" s="355" t="s">
        <v>3495</v>
      </c>
      <c r="I1996" s="355" t="s">
        <v>3495</v>
      </c>
      <c r="J1996" s="355" t="s">
        <v>3495</v>
      </c>
      <c r="K1996" s="355" t="s">
        <v>3495</v>
      </c>
      <c r="L1996" s="355" t="s">
        <v>3495</v>
      </c>
      <c r="M1996" s="355" t="s">
        <v>3495</v>
      </c>
      <c r="N1996" s="355" t="s">
        <v>3495</v>
      </c>
      <c r="O1996" s="355" t="s">
        <v>3495</v>
      </c>
      <c r="P1996" s="355" t="s">
        <v>3495</v>
      </c>
      <c r="Q1996" s="355" t="s">
        <v>3496</v>
      </c>
      <c r="R1996" s="355" t="s">
        <v>3496</v>
      </c>
      <c r="S1996" s="355" t="s">
        <v>3496</v>
      </c>
      <c r="T1996" s="266">
        <v>0</v>
      </c>
      <c r="U1996" s="266" t="s">
        <v>3497</v>
      </c>
    </row>
    <row r="1997" spans="1:21" x14ac:dyDescent="0.25">
      <c r="A1997" s="49">
        <v>67841005</v>
      </c>
      <c r="B1997" s="49" t="s">
        <v>1917</v>
      </c>
      <c r="C1997" s="49">
        <v>0</v>
      </c>
      <c r="D1997" s="49">
        <v>0</v>
      </c>
      <c r="E1997" s="354" t="s">
        <v>3494</v>
      </c>
      <c r="F1997" s="354" t="s">
        <v>3498</v>
      </c>
      <c r="G1997" s="355" t="s">
        <v>3499</v>
      </c>
      <c r="H1997" s="355" t="s">
        <v>3495</v>
      </c>
      <c r="I1997" s="355" t="s">
        <v>3495</v>
      </c>
      <c r="J1997" s="355" t="s">
        <v>3495</v>
      </c>
      <c r="K1997" s="355" t="s">
        <v>3495</v>
      </c>
      <c r="L1997" s="355" t="s">
        <v>3495</v>
      </c>
      <c r="M1997" s="355" t="s">
        <v>3495</v>
      </c>
      <c r="N1997" s="355" t="s">
        <v>3495</v>
      </c>
      <c r="O1997" s="355" t="s">
        <v>3495</v>
      </c>
      <c r="P1997" s="355" t="s">
        <v>3495</v>
      </c>
      <c r="Q1997" s="355" t="s">
        <v>3496</v>
      </c>
      <c r="R1997" s="355" t="s">
        <v>3496</v>
      </c>
      <c r="S1997" s="355" t="s">
        <v>3496</v>
      </c>
      <c r="T1997" s="266">
        <v>0</v>
      </c>
      <c r="U1997" s="266" t="s">
        <v>3497</v>
      </c>
    </row>
    <row r="1998" spans="1:21" x14ac:dyDescent="0.25">
      <c r="A1998" s="49">
        <v>67841006</v>
      </c>
      <c r="B1998" s="49" t="s">
        <v>1918</v>
      </c>
      <c r="C1998" s="49">
        <v>0</v>
      </c>
      <c r="D1998" s="49">
        <v>0</v>
      </c>
      <c r="E1998" s="354" t="s">
        <v>3494</v>
      </c>
      <c r="F1998" s="354" t="s">
        <v>3498</v>
      </c>
      <c r="G1998" s="355" t="s">
        <v>3499</v>
      </c>
      <c r="H1998" s="355" t="s">
        <v>3495</v>
      </c>
      <c r="I1998" s="355" t="s">
        <v>3495</v>
      </c>
      <c r="J1998" s="355" t="s">
        <v>3495</v>
      </c>
      <c r="K1998" s="355" t="s">
        <v>3495</v>
      </c>
      <c r="L1998" s="355" t="s">
        <v>3495</v>
      </c>
      <c r="M1998" s="355" t="s">
        <v>3495</v>
      </c>
      <c r="N1998" s="355" t="s">
        <v>3495</v>
      </c>
      <c r="O1998" s="355" t="s">
        <v>3495</v>
      </c>
      <c r="P1998" s="355" t="s">
        <v>3495</v>
      </c>
      <c r="Q1998" s="355" t="s">
        <v>3496</v>
      </c>
      <c r="R1998" s="355" t="s">
        <v>3496</v>
      </c>
      <c r="S1998" s="355" t="s">
        <v>3496</v>
      </c>
      <c r="T1998" s="266">
        <v>0</v>
      </c>
      <c r="U1998" s="266" t="s">
        <v>3497</v>
      </c>
    </row>
    <row r="1999" spans="1:21" x14ac:dyDescent="0.25">
      <c r="A1999" s="49">
        <v>67865001</v>
      </c>
      <c r="B1999" s="49" t="s">
        <v>1919</v>
      </c>
      <c r="C1999" s="49">
        <v>0</v>
      </c>
      <c r="D1999" s="49">
        <v>0</v>
      </c>
      <c r="E1999" s="354" t="s">
        <v>3494</v>
      </c>
      <c r="F1999" s="354" t="s">
        <v>3498</v>
      </c>
      <c r="G1999" s="355" t="s">
        <v>3499</v>
      </c>
      <c r="H1999" s="355" t="s">
        <v>3495</v>
      </c>
      <c r="I1999" s="355" t="s">
        <v>3495</v>
      </c>
      <c r="J1999" s="355" t="s">
        <v>3495</v>
      </c>
      <c r="K1999" s="355" t="s">
        <v>3495</v>
      </c>
      <c r="L1999" s="355" t="s">
        <v>3495</v>
      </c>
      <c r="M1999" s="355" t="s">
        <v>3495</v>
      </c>
      <c r="N1999" s="355" t="s">
        <v>3495</v>
      </c>
      <c r="O1999" s="355" t="s">
        <v>3495</v>
      </c>
      <c r="P1999" s="355" t="s">
        <v>3495</v>
      </c>
      <c r="Q1999" s="355" t="s">
        <v>3496</v>
      </c>
      <c r="R1999" s="355" t="s">
        <v>3496</v>
      </c>
      <c r="S1999" s="355" t="s">
        <v>3496</v>
      </c>
      <c r="T1999" s="266">
        <v>0</v>
      </c>
      <c r="U1999" s="266" t="s">
        <v>3497</v>
      </c>
    </row>
    <row r="2000" spans="1:21" x14ac:dyDescent="0.25">
      <c r="A2000" s="49">
        <v>67869001</v>
      </c>
      <c r="B2000" s="49" t="s">
        <v>1920</v>
      </c>
      <c r="C2000" s="49">
        <v>0</v>
      </c>
      <c r="D2000" s="49">
        <v>0</v>
      </c>
      <c r="E2000" s="354" t="s">
        <v>3494</v>
      </c>
      <c r="F2000" s="354" t="s">
        <v>3498</v>
      </c>
      <c r="G2000" s="355" t="s">
        <v>3499</v>
      </c>
      <c r="H2000" s="355" t="s">
        <v>3495</v>
      </c>
      <c r="I2000" s="355" t="s">
        <v>3495</v>
      </c>
      <c r="J2000" s="355" t="s">
        <v>3495</v>
      </c>
      <c r="K2000" s="355" t="s">
        <v>3495</v>
      </c>
      <c r="L2000" s="355" t="s">
        <v>3495</v>
      </c>
      <c r="M2000" s="355" t="s">
        <v>3495</v>
      </c>
      <c r="N2000" s="355" t="s">
        <v>3495</v>
      </c>
      <c r="O2000" s="355" t="s">
        <v>3495</v>
      </c>
      <c r="P2000" s="355" t="s">
        <v>3495</v>
      </c>
      <c r="Q2000" s="355" t="s">
        <v>3496</v>
      </c>
      <c r="R2000" s="355" t="s">
        <v>3496</v>
      </c>
      <c r="S2000" s="355" t="s">
        <v>3496</v>
      </c>
      <c r="T2000" s="266">
        <v>0</v>
      </c>
      <c r="U2000" s="266" t="s">
        <v>3497</v>
      </c>
    </row>
    <row r="2001" spans="1:21" x14ac:dyDescent="0.25">
      <c r="A2001" s="49">
        <v>67872001</v>
      </c>
      <c r="B2001" s="49" t="s">
        <v>1921</v>
      </c>
      <c r="C2001" s="49">
        <v>0</v>
      </c>
      <c r="D2001" s="49">
        <v>0</v>
      </c>
      <c r="E2001" s="354" t="s">
        <v>3494</v>
      </c>
      <c r="F2001" s="354" t="s">
        <v>3498</v>
      </c>
      <c r="G2001" s="355" t="s">
        <v>3499</v>
      </c>
      <c r="H2001" s="355" t="s">
        <v>3495</v>
      </c>
      <c r="I2001" s="355" t="s">
        <v>3495</v>
      </c>
      <c r="J2001" s="355" t="s">
        <v>3495</v>
      </c>
      <c r="K2001" s="355" t="s">
        <v>3495</v>
      </c>
      <c r="L2001" s="355" t="s">
        <v>3495</v>
      </c>
      <c r="M2001" s="355" t="s">
        <v>3495</v>
      </c>
      <c r="N2001" s="355" t="s">
        <v>3495</v>
      </c>
      <c r="O2001" s="355" t="s">
        <v>3495</v>
      </c>
      <c r="P2001" s="355" t="s">
        <v>3495</v>
      </c>
      <c r="Q2001" s="355" t="s">
        <v>3496</v>
      </c>
      <c r="R2001" s="355" t="s">
        <v>3496</v>
      </c>
      <c r="S2001" s="355" t="s">
        <v>3496</v>
      </c>
      <c r="T2001" s="266">
        <v>0</v>
      </c>
      <c r="U2001" s="266" t="s">
        <v>3497</v>
      </c>
    </row>
    <row r="2002" spans="1:21" x14ac:dyDescent="0.25">
      <c r="A2002" s="49">
        <v>67874001</v>
      </c>
      <c r="B2002" s="49" t="s">
        <v>1922</v>
      </c>
      <c r="C2002" s="49">
        <v>0</v>
      </c>
      <c r="D2002" s="49">
        <v>0</v>
      </c>
      <c r="E2002" s="354" t="s">
        <v>3494</v>
      </c>
      <c r="F2002" s="354" t="s">
        <v>3498</v>
      </c>
      <c r="G2002" s="355" t="s">
        <v>3499</v>
      </c>
      <c r="H2002" s="355" t="s">
        <v>3495</v>
      </c>
      <c r="I2002" s="355" t="s">
        <v>3495</v>
      </c>
      <c r="J2002" s="355" t="s">
        <v>3495</v>
      </c>
      <c r="K2002" s="355" t="s">
        <v>3495</v>
      </c>
      <c r="L2002" s="355" t="s">
        <v>3495</v>
      </c>
      <c r="M2002" s="355" t="s">
        <v>3495</v>
      </c>
      <c r="N2002" s="355" t="s">
        <v>3495</v>
      </c>
      <c r="O2002" s="355" t="s">
        <v>3495</v>
      </c>
      <c r="P2002" s="355" t="s">
        <v>3495</v>
      </c>
      <c r="Q2002" s="355" t="s">
        <v>3496</v>
      </c>
      <c r="R2002" s="355" t="s">
        <v>3496</v>
      </c>
      <c r="S2002" s="355" t="s">
        <v>3496</v>
      </c>
      <c r="T2002" s="266">
        <v>0</v>
      </c>
      <c r="U2002" s="266" t="s">
        <v>3497</v>
      </c>
    </row>
    <row r="2003" spans="1:21" x14ac:dyDescent="0.25">
      <c r="A2003" s="49">
        <v>67876001</v>
      </c>
      <c r="B2003" s="49" t="s">
        <v>1923</v>
      </c>
      <c r="C2003" s="49">
        <v>0</v>
      </c>
      <c r="D2003" s="49">
        <v>0</v>
      </c>
      <c r="E2003" s="354" t="s">
        <v>3494</v>
      </c>
      <c r="F2003" s="354" t="s">
        <v>3498</v>
      </c>
      <c r="G2003" s="355" t="s">
        <v>3499</v>
      </c>
      <c r="H2003" s="355" t="s">
        <v>3495</v>
      </c>
      <c r="I2003" s="355" t="s">
        <v>3495</v>
      </c>
      <c r="J2003" s="355" t="s">
        <v>3495</v>
      </c>
      <c r="K2003" s="355" t="s">
        <v>3495</v>
      </c>
      <c r="L2003" s="355" t="s">
        <v>3495</v>
      </c>
      <c r="M2003" s="355" t="s">
        <v>3495</v>
      </c>
      <c r="N2003" s="355" t="s">
        <v>3495</v>
      </c>
      <c r="O2003" s="355" t="s">
        <v>3495</v>
      </c>
      <c r="P2003" s="355" t="s">
        <v>3495</v>
      </c>
      <c r="Q2003" s="355" t="s">
        <v>3496</v>
      </c>
      <c r="R2003" s="355" t="s">
        <v>3496</v>
      </c>
      <c r="S2003" s="355" t="s">
        <v>3496</v>
      </c>
      <c r="T2003" s="266">
        <v>0</v>
      </c>
      <c r="U2003" s="266" t="s">
        <v>3497</v>
      </c>
    </row>
    <row r="2004" spans="1:21" x14ac:dyDescent="0.25">
      <c r="A2004" s="49">
        <v>67876002</v>
      </c>
      <c r="B2004" s="49" t="s">
        <v>1923</v>
      </c>
      <c r="C2004" s="49">
        <v>0</v>
      </c>
      <c r="D2004" s="49">
        <v>0</v>
      </c>
      <c r="E2004" s="354" t="s">
        <v>3494</v>
      </c>
      <c r="F2004" s="354" t="s">
        <v>3498</v>
      </c>
      <c r="G2004" s="355" t="s">
        <v>3499</v>
      </c>
      <c r="H2004" s="355" t="s">
        <v>3495</v>
      </c>
      <c r="I2004" s="355" t="s">
        <v>3495</v>
      </c>
      <c r="J2004" s="355" t="s">
        <v>3495</v>
      </c>
      <c r="K2004" s="355" t="s">
        <v>3495</v>
      </c>
      <c r="L2004" s="355" t="s">
        <v>3495</v>
      </c>
      <c r="M2004" s="355" t="s">
        <v>3495</v>
      </c>
      <c r="N2004" s="355" t="s">
        <v>3495</v>
      </c>
      <c r="O2004" s="355" t="s">
        <v>3495</v>
      </c>
      <c r="P2004" s="355" t="s">
        <v>3495</v>
      </c>
      <c r="Q2004" s="355" t="s">
        <v>3496</v>
      </c>
      <c r="R2004" s="355" t="s">
        <v>3496</v>
      </c>
      <c r="S2004" s="355" t="s">
        <v>3496</v>
      </c>
      <c r="T2004" s="266">
        <v>0</v>
      </c>
      <c r="U2004" s="266" t="s">
        <v>3497</v>
      </c>
    </row>
    <row r="2005" spans="1:21" x14ac:dyDescent="0.25">
      <c r="A2005" s="49">
        <v>67878001</v>
      </c>
      <c r="B2005" s="49" t="s">
        <v>1924</v>
      </c>
      <c r="C2005" s="49">
        <v>0</v>
      </c>
      <c r="D2005" s="49">
        <v>0</v>
      </c>
      <c r="E2005" s="354" t="s">
        <v>3494</v>
      </c>
      <c r="F2005" s="354" t="s">
        <v>3498</v>
      </c>
      <c r="G2005" s="355" t="s">
        <v>3499</v>
      </c>
      <c r="H2005" s="355" t="s">
        <v>3495</v>
      </c>
      <c r="I2005" s="355" t="s">
        <v>3495</v>
      </c>
      <c r="J2005" s="355" t="s">
        <v>3495</v>
      </c>
      <c r="K2005" s="355" t="s">
        <v>3495</v>
      </c>
      <c r="L2005" s="355" t="s">
        <v>3495</v>
      </c>
      <c r="M2005" s="355" t="s">
        <v>3495</v>
      </c>
      <c r="N2005" s="355" t="s">
        <v>3495</v>
      </c>
      <c r="O2005" s="355" t="s">
        <v>3495</v>
      </c>
      <c r="P2005" s="355" t="s">
        <v>3495</v>
      </c>
      <c r="Q2005" s="355" t="s">
        <v>3496</v>
      </c>
      <c r="R2005" s="355" t="s">
        <v>3496</v>
      </c>
      <c r="S2005" s="355" t="s">
        <v>3496</v>
      </c>
      <c r="T2005" s="266">
        <v>0</v>
      </c>
      <c r="U2005" s="266" t="s">
        <v>3497</v>
      </c>
    </row>
    <row r="2006" spans="1:21" x14ac:dyDescent="0.25">
      <c r="A2006" s="49">
        <v>67879001</v>
      </c>
      <c r="B2006" s="49" t="s">
        <v>1925</v>
      </c>
      <c r="C2006" s="49">
        <v>0</v>
      </c>
      <c r="D2006" s="49">
        <v>0</v>
      </c>
      <c r="E2006" s="354" t="s">
        <v>3494</v>
      </c>
      <c r="F2006" s="354" t="s">
        <v>3498</v>
      </c>
      <c r="G2006" s="355" t="s">
        <v>3499</v>
      </c>
      <c r="H2006" s="355" t="s">
        <v>3495</v>
      </c>
      <c r="I2006" s="355" t="s">
        <v>3495</v>
      </c>
      <c r="J2006" s="355" t="s">
        <v>3495</v>
      </c>
      <c r="K2006" s="355" t="s">
        <v>3495</v>
      </c>
      <c r="L2006" s="355" t="s">
        <v>3495</v>
      </c>
      <c r="M2006" s="355" t="s">
        <v>3495</v>
      </c>
      <c r="N2006" s="355" t="s">
        <v>3495</v>
      </c>
      <c r="O2006" s="355" t="s">
        <v>3495</v>
      </c>
      <c r="P2006" s="355" t="s">
        <v>3495</v>
      </c>
      <c r="Q2006" s="355" t="s">
        <v>3496</v>
      </c>
      <c r="R2006" s="355" t="s">
        <v>3496</v>
      </c>
      <c r="S2006" s="355" t="s">
        <v>3496</v>
      </c>
      <c r="T2006" s="266">
        <v>0</v>
      </c>
      <c r="U2006" s="266" t="s">
        <v>3497</v>
      </c>
    </row>
    <row r="2007" spans="1:21" x14ac:dyDescent="0.25">
      <c r="A2007" s="49">
        <v>67879002</v>
      </c>
      <c r="B2007" s="49" t="s">
        <v>1925</v>
      </c>
      <c r="C2007" s="49">
        <v>0</v>
      </c>
      <c r="D2007" s="49">
        <v>0</v>
      </c>
      <c r="E2007" s="354" t="s">
        <v>3494</v>
      </c>
      <c r="F2007" s="354" t="s">
        <v>3498</v>
      </c>
      <c r="G2007" s="355" t="s">
        <v>3499</v>
      </c>
      <c r="H2007" s="355" t="s">
        <v>3495</v>
      </c>
      <c r="I2007" s="355" t="s">
        <v>3495</v>
      </c>
      <c r="J2007" s="355" t="s">
        <v>3495</v>
      </c>
      <c r="K2007" s="355" t="s">
        <v>3495</v>
      </c>
      <c r="L2007" s="355" t="s">
        <v>3495</v>
      </c>
      <c r="M2007" s="355" t="s">
        <v>3495</v>
      </c>
      <c r="N2007" s="355" t="s">
        <v>3495</v>
      </c>
      <c r="O2007" s="355" t="s">
        <v>3495</v>
      </c>
      <c r="P2007" s="355" t="s">
        <v>3495</v>
      </c>
      <c r="Q2007" s="355" t="s">
        <v>3496</v>
      </c>
      <c r="R2007" s="355" t="s">
        <v>3496</v>
      </c>
      <c r="S2007" s="355" t="s">
        <v>3496</v>
      </c>
      <c r="T2007" s="266">
        <v>0</v>
      </c>
      <c r="U2007" s="266" t="s">
        <v>3497</v>
      </c>
    </row>
    <row r="2008" spans="1:21" x14ac:dyDescent="0.25">
      <c r="A2008" s="49">
        <v>67885001</v>
      </c>
      <c r="B2008" s="49" t="s">
        <v>1926</v>
      </c>
      <c r="C2008" s="49">
        <v>0</v>
      </c>
      <c r="D2008" s="49">
        <v>0</v>
      </c>
      <c r="E2008" s="354" t="s">
        <v>3494</v>
      </c>
      <c r="F2008" s="354" t="s">
        <v>3498</v>
      </c>
      <c r="G2008" s="355" t="s">
        <v>3499</v>
      </c>
      <c r="H2008" s="355" t="s">
        <v>3495</v>
      </c>
      <c r="I2008" s="355" t="s">
        <v>3495</v>
      </c>
      <c r="J2008" s="355" t="s">
        <v>3495</v>
      </c>
      <c r="K2008" s="355" t="s">
        <v>3495</v>
      </c>
      <c r="L2008" s="355" t="s">
        <v>3495</v>
      </c>
      <c r="M2008" s="355" t="s">
        <v>3495</v>
      </c>
      <c r="N2008" s="355" t="s">
        <v>3495</v>
      </c>
      <c r="O2008" s="355" t="s">
        <v>3495</v>
      </c>
      <c r="P2008" s="355" t="s">
        <v>3495</v>
      </c>
      <c r="Q2008" s="355" t="s">
        <v>3496</v>
      </c>
      <c r="R2008" s="355" t="s">
        <v>3496</v>
      </c>
      <c r="S2008" s="355" t="s">
        <v>3496</v>
      </c>
      <c r="T2008" s="266">
        <v>0</v>
      </c>
      <c r="U2008" s="266" t="s">
        <v>3497</v>
      </c>
    </row>
    <row r="2009" spans="1:21" x14ac:dyDescent="0.25">
      <c r="A2009" s="49">
        <v>68036002</v>
      </c>
      <c r="B2009" s="49" t="s">
        <v>1927</v>
      </c>
      <c r="C2009" s="49">
        <v>0</v>
      </c>
      <c r="D2009" s="49">
        <v>0</v>
      </c>
      <c r="E2009" s="354" t="s">
        <v>3494</v>
      </c>
      <c r="F2009" s="354" t="s">
        <v>3498</v>
      </c>
      <c r="G2009" s="355" t="s">
        <v>3499</v>
      </c>
      <c r="H2009" s="355" t="s">
        <v>3495</v>
      </c>
      <c r="I2009" s="355" t="s">
        <v>3495</v>
      </c>
      <c r="J2009" s="355" t="s">
        <v>3495</v>
      </c>
      <c r="K2009" s="355" t="s">
        <v>3495</v>
      </c>
      <c r="L2009" s="355" t="s">
        <v>3495</v>
      </c>
      <c r="M2009" s="355" t="s">
        <v>3495</v>
      </c>
      <c r="N2009" s="355" t="s">
        <v>3495</v>
      </c>
      <c r="O2009" s="355" t="s">
        <v>3495</v>
      </c>
      <c r="P2009" s="355" t="s">
        <v>3495</v>
      </c>
      <c r="Q2009" s="355" t="s">
        <v>3496</v>
      </c>
      <c r="R2009" s="355" t="s">
        <v>3496</v>
      </c>
      <c r="S2009" s="355" t="s">
        <v>3496</v>
      </c>
      <c r="T2009" s="266">
        <v>0</v>
      </c>
      <c r="U2009" s="266" t="s">
        <v>3497</v>
      </c>
    </row>
    <row r="2010" spans="1:21" x14ac:dyDescent="0.25">
      <c r="A2010" s="49">
        <v>68036003</v>
      </c>
      <c r="B2010" s="49" t="s">
        <v>1928</v>
      </c>
      <c r="C2010" s="49">
        <v>0</v>
      </c>
      <c r="D2010" s="49">
        <v>0</v>
      </c>
      <c r="E2010" s="354" t="s">
        <v>3494</v>
      </c>
      <c r="F2010" s="354" t="s">
        <v>3498</v>
      </c>
      <c r="G2010" s="355" t="s">
        <v>3499</v>
      </c>
      <c r="H2010" s="355" t="s">
        <v>3495</v>
      </c>
      <c r="I2010" s="355" t="s">
        <v>3495</v>
      </c>
      <c r="J2010" s="355" t="s">
        <v>3495</v>
      </c>
      <c r="K2010" s="355" t="s">
        <v>3495</v>
      </c>
      <c r="L2010" s="355" t="s">
        <v>3495</v>
      </c>
      <c r="M2010" s="355" t="s">
        <v>3495</v>
      </c>
      <c r="N2010" s="355" t="s">
        <v>3495</v>
      </c>
      <c r="O2010" s="355" t="s">
        <v>3495</v>
      </c>
      <c r="P2010" s="355" t="s">
        <v>3495</v>
      </c>
      <c r="Q2010" s="355" t="s">
        <v>3496</v>
      </c>
      <c r="R2010" s="355" t="s">
        <v>3496</v>
      </c>
      <c r="S2010" s="355" t="s">
        <v>3496</v>
      </c>
      <c r="T2010" s="266">
        <v>0</v>
      </c>
      <c r="U2010" s="266" t="s">
        <v>3497</v>
      </c>
    </row>
    <row r="2011" spans="1:21" x14ac:dyDescent="0.25">
      <c r="A2011" s="49">
        <v>68036004</v>
      </c>
      <c r="B2011" s="49" t="s">
        <v>1928</v>
      </c>
      <c r="C2011" s="49">
        <v>0</v>
      </c>
      <c r="D2011" s="49">
        <v>0</v>
      </c>
      <c r="E2011" s="354" t="s">
        <v>3494</v>
      </c>
      <c r="F2011" s="354" t="s">
        <v>3498</v>
      </c>
      <c r="G2011" s="355" t="s">
        <v>3499</v>
      </c>
      <c r="H2011" s="355" t="s">
        <v>3495</v>
      </c>
      <c r="I2011" s="355" t="s">
        <v>3495</v>
      </c>
      <c r="J2011" s="355" t="s">
        <v>3495</v>
      </c>
      <c r="K2011" s="355" t="s">
        <v>3495</v>
      </c>
      <c r="L2011" s="355" t="s">
        <v>3495</v>
      </c>
      <c r="M2011" s="355" t="s">
        <v>3495</v>
      </c>
      <c r="N2011" s="355" t="s">
        <v>3495</v>
      </c>
      <c r="O2011" s="355" t="s">
        <v>3495</v>
      </c>
      <c r="P2011" s="355" t="s">
        <v>3495</v>
      </c>
      <c r="Q2011" s="355" t="s">
        <v>3496</v>
      </c>
      <c r="R2011" s="355" t="s">
        <v>3496</v>
      </c>
      <c r="S2011" s="355" t="s">
        <v>3496</v>
      </c>
      <c r="T2011" s="266">
        <v>0</v>
      </c>
      <c r="U2011" s="266" t="s">
        <v>3497</v>
      </c>
    </row>
    <row r="2012" spans="1:21" x14ac:dyDescent="0.25">
      <c r="A2012" s="49">
        <v>68036005</v>
      </c>
      <c r="B2012" s="49" t="s">
        <v>1929</v>
      </c>
      <c r="C2012" s="49">
        <v>0</v>
      </c>
      <c r="D2012" s="49">
        <v>0</v>
      </c>
      <c r="E2012" s="354" t="s">
        <v>3494</v>
      </c>
      <c r="F2012" s="354" t="s">
        <v>3498</v>
      </c>
      <c r="G2012" s="355" t="s">
        <v>3499</v>
      </c>
      <c r="H2012" s="355" t="s">
        <v>3495</v>
      </c>
      <c r="I2012" s="355" t="s">
        <v>3495</v>
      </c>
      <c r="J2012" s="355" t="s">
        <v>3495</v>
      </c>
      <c r="K2012" s="355" t="s">
        <v>3495</v>
      </c>
      <c r="L2012" s="355" t="s">
        <v>3495</v>
      </c>
      <c r="M2012" s="355" t="s">
        <v>3495</v>
      </c>
      <c r="N2012" s="355" t="s">
        <v>3495</v>
      </c>
      <c r="O2012" s="355" t="s">
        <v>3495</v>
      </c>
      <c r="P2012" s="355" t="s">
        <v>3495</v>
      </c>
      <c r="Q2012" s="355" t="s">
        <v>3496</v>
      </c>
      <c r="R2012" s="355" t="s">
        <v>3496</v>
      </c>
      <c r="S2012" s="355" t="s">
        <v>3496</v>
      </c>
      <c r="T2012" s="266">
        <v>0</v>
      </c>
      <c r="U2012" s="266" t="s">
        <v>3497</v>
      </c>
    </row>
    <row r="2013" spans="1:21" x14ac:dyDescent="0.25">
      <c r="A2013" s="49">
        <v>68052002</v>
      </c>
      <c r="B2013" s="49" t="s">
        <v>1930</v>
      </c>
      <c r="C2013" s="49">
        <v>0</v>
      </c>
      <c r="D2013" s="49">
        <v>0</v>
      </c>
      <c r="E2013" s="354" t="s">
        <v>3494</v>
      </c>
      <c r="F2013" s="354" t="s">
        <v>3498</v>
      </c>
      <c r="G2013" s="355" t="s">
        <v>3499</v>
      </c>
      <c r="H2013" s="355" t="s">
        <v>3495</v>
      </c>
      <c r="I2013" s="355" t="s">
        <v>3495</v>
      </c>
      <c r="J2013" s="355" t="s">
        <v>3495</v>
      </c>
      <c r="K2013" s="355" t="s">
        <v>3495</v>
      </c>
      <c r="L2013" s="355" t="s">
        <v>3495</v>
      </c>
      <c r="M2013" s="355" t="s">
        <v>3495</v>
      </c>
      <c r="N2013" s="355" t="s">
        <v>3495</v>
      </c>
      <c r="O2013" s="355" t="s">
        <v>3495</v>
      </c>
      <c r="P2013" s="355" t="s">
        <v>3495</v>
      </c>
      <c r="Q2013" s="355" t="s">
        <v>3496</v>
      </c>
      <c r="R2013" s="355" t="s">
        <v>3496</v>
      </c>
      <c r="S2013" s="355" t="s">
        <v>3496</v>
      </c>
      <c r="T2013" s="266">
        <v>0</v>
      </c>
      <c r="U2013" s="266" t="s">
        <v>3497</v>
      </c>
    </row>
    <row r="2014" spans="1:21" x14ac:dyDescent="0.25">
      <c r="A2014" s="49">
        <v>68052003</v>
      </c>
      <c r="B2014" s="49" t="s">
        <v>1930</v>
      </c>
      <c r="C2014" s="49">
        <v>0</v>
      </c>
      <c r="D2014" s="49">
        <v>0</v>
      </c>
      <c r="E2014" s="354" t="s">
        <v>3494</v>
      </c>
      <c r="F2014" s="354" t="s">
        <v>3498</v>
      </c>
      <c r="G2014" s="355" t="s">
        <v>3499</v>
      </c>
      <c r="H2014" s="355" t="s">
        <v>3495</v>
      </c>
      <c r="I2014" s="355" t="s">
        <v>3495</v>
      </c>
      <c r="J2014" s="355" t="s">
        <v>3495</v>
      </c>
      <c r="K2014" s="355" t="s">
        <v>3495</v>
      </c>
      <c r="L2014" s="355" t="s">
        <v>3495</v>
      </c>
      <c r="M2014" s="355" t="s">
        <v>3495</v>
      </c>
      <c r="N2014" s="355" t="s">
        <v>3495</v>
      </c>
      <c r="O2014" s="355" t="s">
        <v>3495</v>
      </c>
      <c r="P2014" s="355" t="s">
        <v>3495</v>
      </c>
      <c r="Q2014" s="355" t="s">
        <v>3496</v>
      </c>
      <c r="R2014" s="355" t="s">
        <v>3496</v>
      </c>
      <c r="S2014" s="355" t="s">
        <v>3496</v>
      </c>
      <c r="T2014" s="266">
        <v>0</v>
      </c>
      <c r="U2014" s="266" t="s">
        <v>3497</v>
      </c>
    </row>
    <row r="2015" spans="1:21" x14ac:dyDescent="0.25">
      <c r="A2015" s="49">
        <v>68055001</v>
      </c>
      <c r="B2015" s="49" t="s">
        <v>1931</v>
      </c>
      <c r="C2015" s="49">
        <v>0</v>
      </c>
      <c r="D2015" s="49">
        <v>0</v>
      </c>
      <c r="E2015" s="354" t="s">
        <v>3494</v>
      </c>
      <c r="F2015" s="354" t="s">
        <v>3498</v>
      </c>
      <c r="G2015" s="355" t="s">
        <v>3499</v>
      </c>
      <c r="H2015" s="355" t="s">
        <v>3495</v>
      </c>
      <c r="I2015" s="355" t="s">
        <v>3495</v>
      </c>
      <c r="J2015" s="355" t="s">
        <v>3495</v>
      </c>
      <c r="K2015" s="355" t="s">
        <v>3495</v>
      </c>
      <c r="L2015" s="355" t="s">
        <v>3495</v>
      </c>
      <c r="M2015" s="355" t="s">
        <v>3495</v>
      </c>
      <c r="N2015" s="355" t="s">
        <v>3495</v>
      </c>
      <c r="O2015" s="355" t="s">
        <v>3495</v>
      </c>
      <c r="P2015" s="355" t="s">
        <v>3495</v>
      </c>
      <c r="Q2015" s="355" t="s">
        <v>3496</v>
      </c>
      <c r="R2015" s="355" t="s">
        <v>3496</v>
      </c>
      <c r="S2015" s="355" t="s">
        <v>3496</v>
      </c>
      <c r="T2015" s="266">
        <v>0</v>
      </c>
      <c r="U2015" s="266" t="s">
        <v>3497</v>
      </c>
    </row>
    <row r="2016" spans="1:21" x14ac:dyDescent="0.25">
      <c r="A2016" s="49">
        <v>68061001</v>
      </c>
      <c r="B2016" s="49" t="s">
        <v>1932</v>
      </c>
      <c r="C2016" s="49">
        <v>0</v>
      </c>
      <c r="D2016" s="49">
        <v>0</v>
      </c>
      <c r="E2016" s="354" t="s">
        <v>3494</v>
      </c>
      <c r="F2016" s="354" t="s">
        <v>3498</v>
      </c>
      <c r="G2016" s="355" t="s">
        <v>3499</v>
      </c>
      <c r="H2016" s="355" t="s">
        <v>3495</v>
      </c>
      <c r="I2016" s="355" t="s">
        <v>3495</v>
      </c>
      <c r="J2016" s="355" t="s">
        <v>3495</v>
      </c>
      <c r="K2016" s="355" t="s">
        <v>3495</v>
      </c>
      <c r="L2016" s="355" t="s">
        <v>3495</v>
      </c>
      <c r="M2016" s="355" t="s">
        <v>3495</v>
      </c>
      <c r="N2016" s="355" t="s">
        <v>3495</v>
      </c>
      <c r="O2016" s="355" t="s">
        <v>3495</v>
      </c>
      <c r="P2016" s="355" t="s">
        <v>3495</v>
      </c>
      <c r="Q2016" s="355" t="s">
        <v>3496</v>
      </c>
      <c r="R2016" s="355" t="s">
        <v>3496</v>
      </c>
      <c r="S2016" s="355" t="s">
        <v>3496</v>
      </c>
      <c r="T2016" s="266">
        <v>0</v>
      </c>
      <c r="U2016" s="266" t="s">
        <v>3497</v>
      </c>
    </row>
    <row r="2017" spans="1:21" x14ac:dyDescent="0.25">
      <c r="A2017" s="49">
        <v>68061003</v>
      </c>
      <c r="B2017" s="49" t="s">
        <v>1933</v>
      </c>
      <c r="C2017" s="49">
        <v>0</v>
      </c>
      <c r="D2017" s="49">
        <v>0</v>
      </c>
      <c r="E2017" s="354" t="s">
        <v>3494</v>
      </c>
      <c r="F2017" s="354" t="s">
        <v>3498</v>
      </c>
      <c r="G2017" s="355" t="s">
        <v>3499</v>
      </c>
      <c r="H2017" s="355" t="s">
        <v>3495</v>
      </c>
      <c r="I2017" s="355" t="s">
        <v>3495</v>
      </c>
      <c r="J2017" s="355" t="s">
        <v>3495</v>
      </c>
      <c r="K2017" s="355" t="s">
        <v>3495</v>
      </c>
      <c r="L2017" s="355" t="s">
        <v>3495</v>
      </c>
      <c r="M2017" s="355" t="s">
        <v>3495</v>
      </c>
      <c r="N2017" s="355" t="s">
        <v>3495</v>
      </c>
      <c r="O2017" s="355" t="s">
        <v>3495</v>
      </c>
      <c r="P2017" s="355" t="s">
        <v>3495</v>
      </c>
      <c r="Q2017" s="355" t="s">
        <v>3496</v>
      </c>
      <c r="R2017" s="355" t="s">
        <v>3496</v>
      </c>
      <c r="S2017" s="355" t="s">
        <v>3496</v>
      </c>
      <c r="T2017" s="266">
        <v>0</v>
      </c>
      <c r="U2017" s="266" t="s">
        <v>3497</v>
      </c>
    </row>
    <row r="2018" spans="1:21" x14ac:dyDescent="0.25">
      <c r="A2018" s="49">
        <v>68061004</v>
      </c>
      <c r="B2018" s="49" t="s">
        <v>1933</v>
      </c>
      <c r="C2018" s="49">
        <v>0</v>
      </c>
      <c r="D2018" s="49">
        <v>0</v>
      </c>
      <c r="E2018" s="354" t="s">
        <v>3494</v>
      </c>
      <c r="F2018" s="354" t="s">
        <v>3498</v>
      </c>
      <c r="G2018" s="355" t="s">
        <v>3499</v>
      </c>
      <c r="H2018" s="355" t="s">
        <v>3495</v>
      </c>
      <c r="I2018" s="355" t="s">
        <v>3495</v>
      </c>
      <c r="J2018" s="355" t="s">
        <v>3495</v>
      </c>
      <c r="K2018" s="355" t="s">
        <v>3495</v>
      </c>
      <c r="L2018" s="355" t="s">
        <v>3495</v>
      </c>
      <c r="M2018" s="355" t="s">
        <v>3495</v>
      </c>
      <c r="N2018" s="355" t="s">
        <v>3495</v>
      </c>
      <c r="O2018" s="355" t="s">
        <v>3495</v>
      </c>
      <c r="P2018" s="355" t="s">
        <v>3495</v>
      </c>
      <c r="Q2018" s="355" t="s">
        <v>3496</v>
      </c>
      <c r="R2018" s="355" t="s">
        <v>3496</v>
      </c>
      <c r="S2018" s="355" t="s">
        <v>3496</v>
      </c>
      <c r="T2018" s="266">
        <v>0</v>
      </c>
      <c r="U2018" s="266" t="s">
        <v>3497</v>
      </c>
    </row>
    <row r="2019" spans="1:21" x14ac:dyDescent="0.25">
      <c r="A2019" s="49">
        <v>68109001</v>
      </c>
      <c r="B2019" s="49" t="s">
        <v>1934</v>
      </c>
      <c r="C2019" s="49">
        <v>0</v>
      </c>
      <c r="D2019" s="49">
        <v>0</v>
      </c>
      <c r="E2019" s="354" t="s">
        <v>3494</v>
      </c>
      <c r="F2019" s="354" t="s">
        <v>3498</v>
      </c>
      <c r="G2019" s="355" t="s">
        <v>3499</v>
      </c>
      <c r="H2019" s="355" t="s">
        <v>3495</v>
      </c>
      <c r="I2019" s="355" t="s">
        <v>3495</v>
      </c>
      <c r="J2019" s="355" t="s">
        <v>3495</v>
      </c>
      <c r="K2019" s="355" t="s">
        <v>3495</v>
      </c>
      <c r="L2019" s="355" t="s">
        <v>3495</v>
      </c>
      <c r="M2019" s="355" t="s">
        <v>3495</v>
      </c>
      <c r="N2019" s="355" t="s">
        <v>3495</v>
      </c>
      <c r="O2019" s="355" t="s">
        <v>3495</v>
      </c>
      <c r="P2019" s="355" t="s">
        <v>3495</v>
      </c>
      <c r="Q2019" s="355" t="s">
        <v>3496</v>
      </c>
      <c r="R2019" s="355" t="s">
        <v>3496</v>
      </c>
      <c r="S2019" s="355" t="s">
        <v>3496</v>
      </c>
      <c r="T2019" s="266">
        <v>0</v>
      </c>
      <c r="U2019" s="266" t="s">
        <v>3497</v>
      </c>
    </row>
    <row r="2020" spans="1:21" x14ac:dyDescent="0.25">
      <c r="A2020" s="49">
        <v>68119006</v>
      </c>
      <c r="B2020" s="49" t="s">
        <v>1935</v>
      </c>
      <c r="C2020" s="49">
        <v>0</v>
      </c>
      <c r="D2020" s="49">
        <v>0</v>
      </c>
      <c r="E2020" s="354" t="s">
        <v>3494</v>
      </c>
      <c r="F2020" s="354" t="s">
        <v>3498</v>
      </c>
      <c r="G2020" s="355" t="s">
        <v>3499</v>
      </c>
      <c r="H2020" s="355" t="s">
        <v>3495</v>
      </c>
      <c r="I2020" s="355" t="s">
        <v>3495</v>
      </c>
      <c r="J2020" s="355" t="s">
        <v>3495</v>
      </c>
      <c r="K2020" s="355" t="s">
        <v>3495</v>
      </c>
      <c r="L2020" s="355" t="s">
        <v>3495</v>
      </c>
      <c r="M2020" s="355" t="s">
        <v>3495</v>
      </c>
      <c r="N2020" s="355" t="s">
        <v>3495</v>
      </c>
      <c r="O2020" s="355" t="s">
        <v>3495</v>
      </c>
      <c r="P2020" s="355" t="s">
        <v>3495</v>
      </c>
      <c r="Q2020" s="355" t="s">
        <v>3496</v>
      </c>
      <c r="R2020" s="355" t="s">
        <v>3496</v>
      </c>
      <c r="S2020" s="355" t="s">
        <v>3496</v>
      </c>
      <c r="T2020" s="266">
        <v>0</v>
      </c>
      <c r="U2020" s="266" t="s">
        <v>3497</v>
      </c>
    </row>
    <row r="2021" spans="1:21" x14ac:dyDescent="0.25">
      <c r="A2021" s="49">
        <v>68119007</v>
      </c>
      <c r="B2021" s="49" t="s">
        <v>1935</v>
      </c>
      <c r="C2021" s="49">
        <v>0</v>
      </c>
      <c r="D2021" s="49">
        <v>0</v>
      </c>
      <c r="E2021" s="354" t="s">
        <v>3494</v>
      </c>
      <c r="F2021" s="354" t="s">
        <v>3498</v>
      </c>
      <c r="G2021" s="355" t="s">
        <v>3499</v>
      </c>
      <c r="H2021" s="355" t="s">
        <v>3495</v>
      </c>
      <c r="I2021" s="355" t="s">
        <v>3495</v>
      </c>
      <c r="J2021" s="355" t="s">
        <v>3495</v>
      </c>
      <c r="K2021" s="355" t="s">
        <v>3495</v>
      </c>
      <c r="L2021" s="355" t="s">
        <v>3495</v>
      </c>
      <c r="M2021" s="355" t="s">
        <v>3495</v>
      </c>
      <c r="N2021" s="355" t="s">
        <v>3495</v>
      </c>
      <c r="O2021" s="355" t="s">
        <v>3495</v>
      </c>
      <c r="P2021" s="355" t="s">
        <v>3495</v>
      </c>
      <c r="Q2021" s="355" t="s">
        <v>3496</v>
      </c>
      <c r="R2021" s="355" t="s">
        <v>3496</v>
      </c>
      <c r="S2021" s="355" t="s">
        <v>3496</v>
      </c>
      <c r="T2021" s="266">
        <v>0</v>
      </c>
      <c r="U2021" s="266" t="s">
        <v>3497</v>
      </c>
    </row>
    <row r="2022" spans="1:21" x14ac:dyDescent="0.25">
      <c r="A2022" s="49">
        <v>68164003</v>
      </c>
      <c r="B2022" s="49" t="s">
        <v>1936</v>
      </c>
      <c r="C2022" s="49">
        <v>0</v>
      </c>
      <c r="D2022" s="49">
        <v>0</v>
      </c>
      <c r="E2022" s="354" t="s">
        <v>3494</v>
      </c>
      <c r="F2022" s="354" t="s">
        <v>3498</v>
      </c>
      <c r="G2022" s="355" t="s">
        <v>3499</v>
      </c>
      <c r="H2022" s="355" t="s">
        <v>3495</v>
      </c>
      <c r="I2022" s="355" t="s">
        <v>3495</v>
      </c>
      <c r="J2022" s="355" t="s">
        <v>3495</v>
      </c>
      <c r="K2022" s="355" t="s">
        <v>3495</v>
      </c>
      <c r="L2022" s="355" t="s">
        <v>3495</v>
      </c>
      <c r="M2022" s="355" t="s">
        <v>3495</v>
      </c>
      <c r="N2022" s="355" t="s">
        <v>3495</v>
      </c>
      <c r="O2022" s="355" t="s">
        <v>3495</v>
      </c>
      <c r="P2022" s="355" t="s">
        <v>3495</v>
      </c>
      <c r="Q2022" s="355" t="s">
        <v>3496</v>
      </c>
      <c r="R2022" s="355" t="s">
        <v>3496</v>
      </c>
      <c r="S2022" s="355" t="s">
        <v>3496</v>
      </c>
      <c r="T2022" s="266">
        <v>0</v>
      </c>
      <c r="U2022" s="266" t="s">
        <v>3497</v>
      </c>
    </row>
    <row r="2023" spans="1:21" x14ac:dyDescent="0.25">
      <c r="A2023" s="49">
        <v>68218001</v>
      </c>
      <c r="B2023" s="49" t="s">
        <v>1937</v>
      </c>
      <c r="C2023" s="49">
        <v>0</v>
      </c>
      <c r="D2023" s="49">
        <v>0</v>
      </c>
      <c r="E2023" s="354" t="s">
        <v>3494</v>
      </c>
      <c r="F2023" s="354" t="s">
        <v>3498</v>
      </c>
      <c r="G2023" s="355" t="s">
        <v>3499</v>
      </c>
      <c r="H2023" s="355" t="s">
        <v>3495</v>
      </c>
      <c r="I2023" s="355" t="s">
        <v>3495</v>
      </c>
      <c r="J2023" s="355" t="s">
        <v>3495</v>
      </c>
      <c r="K2023" s="355" t="s">
        <v>3495</v>
      </c>
      <c r="L2023" s="355" t="s">
        <v>3495</v>
      </c>
      <c r="M2023" s="355" t="s">
        <v>3495</v>
      </c>
      <c r="N2023" s="355" t="s">
        <v>3495</v>
      </c>
      <c r="O2023" s="355" t="s">
        <v>3495</v>
      </c>
      <c r="P2023" s="355" t="s">
        <v>3495</v>
      </c>
      <c r="Q2023" s="355" t="s">
        <v>3496</v>
      </c>
      <c r="R2023" s="355" t="s">
        <v>3496</v>
      </c>
      <c r="S2023" s="355" t="s">
        <v>3496</v>
      </c>
      <c r="T2023" s="266">
        <v>0</v>
      </c>
      <c r="U2023" s="266" t="s">
        <v>3497</v>
      </c>
    </row>
    <row r="2024" spans="1:21" x14ac:dyDescent="0.25">
      <c r="A2024" s="49">
        <v>68246002</v>
      </c>
      <c r="B2024" s="49" t="s">
        <v>1938</v>
      </c>
      <c r="C2024" s="49">
        <v>0</v>
      </c>
      <c r="D2024" s="49">
        <v>0</v>
      </c>
      <c r="E2024" s="354" t="s">
        <v>3494</v>
      </c>
      <c r="F2024" s="354" t="s">
        <v>3498</v>
      </c>
      <c r="G2024" s="355" t="s">
        <v>3499</v>
      </c>
      <c r="H2024" s="355" t="s">
        <v>3495</v>
      </c>
      <c r="I2024" s="355" t="s">
        <v>3495</v>
      </c>
      <c r="J2024" s="355" t="s">
        <v>3495</v>
      </c>
      <c r="K2024" s="355" t="s">
        <v>3495</v>
      </c>
      <c r="L2024" s="355" t="s">
        <v>3495</v>
      </c>
      <c r="M2024" s="355" t="s">
        <v>3495</v>
      </c>
      <c r="N2024" s="355" t="s">
        <v>3495</v>
      </c>
      <c r="O2024" s="355" t="s">
        <v>3495</v>
      </c>
      <c r="P2024" s="355" t="s">
        <v>3495</v>
      </c>
      <c r="Q2024" s="355" t="s">
        <v>3496</v>
      </c>
      <c r="R2024" s="355" t="s">
        <v>3496</v>
      </c>
      <c r="S2024" s="355" t="s">
        <v>3496</v>
      </c>
      <c r="T2024" s="266">
        <v>0</v>
      </c>
      <c r="U2024" s="266" t="s">
        <v>3497</v>
      </c>
    </row>
    <row r="2025" spans="1:21" x14ac:dyDescent="0.25">
      <c r="A2025" s="49">
        <v>68246003</v>
      </c>
      <c r="B2025" s="49" t="s">
        <v>1939</v>
      </c>
      <c r="C2025" s="49">
        <v>0</v>
      </c>
      <c r="D2025" s="49">
        <v>0</v>
      </c>
      <c r="E2025" s="354" t="s">
        <v>3494</v>
      </c>
      <c r="F2025" s="354" t="s">
        <v>3498</v>
      </c>
      <c r="G2025" s="355" t="s">
        <v>3499</v>
      </c>
      <c r="H2025" s="355" t="s">
        <v>3495</v>
      </c>
      <c r="I2025" s="355" t="s">
        <v>3495</v>
      </c>
      <c r="J2025" s="355" t="s">
        <v>3495</v>
      </c>
      <c r="K2025" s="355" t="s">
        <v>3495</v>
      </c>
      <c r="L2025" s="355" t="s">
        <v>3495</v>
      </c>
      <c r="M2025" s="355" t="s">
        <v>3495</v>
      </c>
      <c r="N2025" s="355" t="s">
        <v>3495</v>
      </c>
      <c r="O2025" s="355" t="s">
        <v>3495</v>
      </c>
      <c r="P2025" s="355" t="s">
        <v>3495</v>
      </c>
      <c r="Q2025" s="355" t="s">
        <v>3496</v>
      </c>
      <c r="R2025" s="355" t="s">
        <v>3496</v>
      </c>
      <c r="S2025" s="355" t="s">
        <v>3496</v>
      </c>
      <c r="T2025" s="266">
        <v>0</v>
      </c>
      <c r="U2025" s="266" t="s">
        <v>3497</v>
      </c>
    </row>
    <row r="2026" spans="1:21" x14ac:dyDescent="0.25">
      <c r="A2026" s="49">
        <v>68246004</v>
      </c>
      <c r="B2026" s="49" t="s">
        <v>1939</v>
      </c>
      <c r="C2026" s="49">
        <v>0</v>
      </c>
      <c r="D2026" s="49">
        <v>0</v>
      </c>
      <c r="E2026" s="354" t="s">
        <v>3494</v>
      </c>
      <c r="F2026" s="354" t="s">
        <v>3498</v>
      </c>
      <c r="G2026" s="355" t="s">
        <v>3499</v>
      </c>
      <c r="H2026" s="355" t="s">
        <v>3495</v>
      </c>
      <c r="I2026" s="355" t="s">
        <v>3495</v>
      </c>
      <c r="J2026" s="355" t="s">
        <v>3495</v>
      </c>
      <c r="K2026" s="355" t="s">
        <v>3495</v>
      </c>
      <c r="L2026" s="355" t="s">
        <v>3495</v>
      </c>
      <c r="M2026" s="355" t="s">
        <v>3495</v>
      </c>
      <c r="N2026" s="355" t="s">
        <v>3495</v>
      </c>
      <c r="O2026" s="355" t="s">
        <v>3495</v>
      </c>
      <c r="P2026" s="355" t="s">
        <v>3495</v>
      </c>
      <c r="Q2026" s="355" t="s">
        <v>3496</v>
      </c>
      <c r="R2026" s="355" t="s">
        <v>3496</v>
      </c>
      <c r="S2026" s="355" t="s">
        <v>3496</v>
      </c>
      <c r="T2026" s="266">
        <v>0</v>
      </c>
      <c r="U2026" s="266" t="s">
        <v>3497</v>
      </c>
    </row>
    <row r="2027" spans="1:21" x14ac:dyDescent="0.25">
      <c r="A2027" s="49">
        <v>68248002</v>
      </c>
      <c r="B2027" s="49" t="s">
        <v>1940</v>
      </c>
      <c r="C2027" s="49">
        <v>0</v>
      </c>
      <c r="D2027" s="49">
        <v>0</v>
      </c>
      <c r="E2027" s="354" t="s">
        <v>3494</v>
      </c>
      <c r="F2027" s="354" t="s">
        <v>3498</v>
      </c>
      <c r="G2027" s="355" t="s">
        <v>3499</v>
      </c>
      <c r="H2027" s="355" t="s">
        <v>3495</v>
      </c>
      <c r="I2027" s="355" t="s">
        <v>3495</v>
      </c>
      <c r="J2027" s="355" t="s">
        <v>3495</v>
      </c>
      <c r="K2027" s="355" t="s">
        <v>3495</v>
      </c>
      <c r="L2027" s="355" t="s">
        <v>3495</v>
      </c>
      <c r="M2027" s="355" t="s">
        <v>3495</v>
      </c>
      <c r="N2027" s="355" t="s">
        <v>3495</v>
      </c>
      <c r="O2027" s="355" t="s">
        <v>3495</v>
      </c>
      <c r="P2027" s="355" t="s">
        <v>3495</v>
      </c>
      <c r="Q2027" s="355" t="s">
        <v>3496</v>
      </c>
      <c r="R2027" s="355" t="s">
        <v>3496</v>
      </c>
      <c r="S2027" s="355" t="s">
        <v>3496</v>
      </c>
      <c r="T2027" s="266">
        <v>0</v>
      </c>
      <c r="U2027" s="266" t="s">
        <v>3497</v>
      </c>
    </row>
    <row r="2028" spans="1:21" x14ac:dyDescent="0.25">
      <c r="A2028" s="49">
        <v>68256001</v>
      </c>
      <c r="B2028" s="49" t="s">
        <v>1941</v>
      </c>
      <c r="C2028" s="49">
        <v>0</v>
      </c>
      <c r="D2028" s="49">
        <v>0</v>
      </c>
      <c r="E2028" s="354" t="s">
        <v>3494</v>
      </c>
      <c r="F2028" s="354" t="s">
        <v>3498</v>
      </c>
      <c r="G2028" s="355" t="s">
        <v>3499</v>
      </c>
      <c r="H2028" s="355" t="s">
        <v>3495</v>
      </c>
      <c r="I2028" s="355" t="s">
        <v>3495</v>
      </c>
      <c r="J2028" s="355" t="s">
        <v>3495</v>
      </c>
      <c r="K2028" s="355" t="s">
        <v>3495</v>
      </c>
      <c r="L2028" s="355" t="s">
        <v>3495</v>
      </c>
      <c r="M2028" s="355" t="s">
        <v>3495</v>
      </c>
      <c r="N2028" s="355" t="s">
        <v>3495</v>
      </c>
      <c r="O2028" s="355" t="s">
        <v>3495</v>
      </c>
      <c r="P2028" s="355" t="s">
        <v>3495</v>
      </c>
      <c r="Q2028" s="355" t="s">
        <v>3496</v>
      </c>
      <c r="R2028" s="355" t="s">
        <v>3496</v>
      </c>
      <c r="S2028" s="355" t="s">
        <v>3496</v>
      </c>
      <c r="T2028" s="266">
        <v>0</v>
      </c>
      <c r="U2028" s="266" t="s">
        <v>3497</v>
      </c>
    </row>
    <row r="2029" spans="1:21" x14ac:dyDescent="0.25">
      <c r="A2029" s="49">
        <v>68276001</v>
      </c>
      <c r="B2029" s="49" t="s">
        <v>1942</v>
      </c>
      <c r="C2029" s="49">
        <v>0</v>
      </c>
      <c r="D2029" s="49">
        <v>0</v>
      </c>
      <c r="E2029" s="354" t="s">
        <v>3494</v>
      </c>
      <c r="F2029" s="354" t="s">
        <v>3498</v>
      </c>
      <c r="G2029" s="355" t="s">
        <v>3499</v>
      </c>
      <c r="H2029" s="355" t="s">
        <v>3495</v>
      </c>
      <c r="I2029" s="355" t="s">
        <v>3495</v>
      </c>
      <c r="J2029" s="355" t="s">
        <v>3495</v>
      </c>
      <c r="K2029" s="355" t="s">
        <v>3495</v>
      </c>
      <c r="L2029" s="355" t="s">
        <v>3495</v>
      </c>
      <c r="M2029" s="355" t="s">
        <v>3495</v>
      </c>
      <c r="N2029" s="355" t="s">
        <v>3495</v>
      </c>
      <c r="O2029" s="355" t="s">
        <v>3495</v>
      </c>
      <c r="P2029" s="355" t="s">
        <v>3495</v>
      </c>
      <c r="Q2029" s="355" t="s">
        <v>3496</v>
      </c>
      <c r="R2029" s="355" t="s">
        <v>3496</v>
      </c>
      <c r="S2029" s="355" t="s">
        <v>3496</v>
      </c>
      <c r="T2029" s="266">
        <v>0</v>
      </c>
      <c r="U2029" s="266" t="s">
        <v>3497</v>
      </c>
    </row>
    <row r="2030" spans="1:21" x14ac:dyDescent="0.25">
      <c r="A2030" s="49">
        <v>68276003</v>
      </c>
      <c r="B2030" s="49" t="s">
        <v>1943</v>
      </c>
      <c r="C2030" s="49">
        <v>0</v>
      </c>
      <c r="D2030" s="49">
        <v>0</v>
      </c>
      <c r="E2030" s="354" t="s">
        <v>3494</v>
      </c>
      <c r="F2030" s="354" t="s">
        <v>3498</v>
      </c>
      <c r="G2030" s="355" t="s">
        <v>3499</v>
      </c>
      <c r="H2030" s="355" t="s">
        <v>3495</v>
      </c>
      <c r="I2030" s="355" t="s">
        <v>3495</v>
      </c>
      <c r="J2030" s="355" t="s">
        <v>3495</v>
      </c>
      <c r="K2030" s="355" t="s">
        <v>3495</v>
      </c>
      <c r="L2030" s="355" t="s">
        <v>3495</v>
      </c>
      <c r="M2030" s="355" t="s">
        <v>3495</v>
      </c>
      <c r="N2030" s="355" t="s">
        <v>3495</v>
      </c>
      <c r="O2030" s="355" t="s">
        <v>3495</v>
      </c>
      <c r="P2030" s="355" t="s">
        <v>3495</v>
      </c>
      <c r="Q2030" s="355" t="s">
        <v>3496</v>
      </c>
      <c r="R2030" s="355" t="s">
        <v>3496</v>
      </c>
      <c r="S2030" s="355" t="s">
        <v>3496</v>
      </c>
      <c r="T2030" s="266">
        <v>0</v>
      </c>
      <c r="U2030" s="266" t="s">
        <v>3497</v>
      </c>
    </row>
    <row r="2031" spans="1:21" x14ac:dyDescent="0.25">
      <c r="A2031" s="49">
        <v>68276004</v>
      </c>
      <c r="B2031" s="49" t="s">
        <v>1944</v>
      </c>
      <c r="C2031" s="49">
        <v>0</v>
      </c>
      <c r="D2031" s="49">
        <v>0</v>
      </c>
      <c r="E2031" s="354" t="s">
        <v>3494</v>
      </c>
      <c r="F2031" s="354" t="s">
        <v>3498</v>
      </c>
      <c r="G2031" s="355" t="s">
        <v>3499</v>
      </c>
      <c r="H2031" s="355" t="s">
        <v>3495</v>
      </c>
      <c r="I2031" s="355" t="s">
        <v>3495</v>
      </c>
      <c r="J2031" s="355" t="s">
        <v>3495</v>
      </c>
      <c r="K2031" s="355" t="s">
        <v>3495</v>
      </c>
      <c r="L2031" s="355" t="s">
        <v>3495</v>
      </c>
      <c r="M2031" s="355" t="s">
        <v>3495</v>
      </c>
      <c r="N2031" s="355" t="s">
        <v>3495</v>
      </c>
      <c r="O2031" s="355" t="s">
        <v>3495</v>
      </c>
      <c r="P2031" s="355" t="s">
        <v>3495</v>
      </c>
      <c r="Q2031" s="355" t="s">
        <v>3496</v>
      </c>
      <c r="R2031" s="355" t="s">
        <v>3496</v>
      </c>
      <c r="S2031" s="355" t="s">
        <v>3496</v>
      </c>
      <c r="T2031" s="266">
        <v>0</v>
      </c>
      <c r="U2031" s="266" t="s">
        <v>3497</v>
      </c>
    </row>
    <row r="2032" spans="1:21" x14ac:dyDescent="0.25">
      <c r="A2032" s="49">
        <v>68276005</v>
      </c>
      <c r="B2032" s="49" t="s">
        <v>1943</v>
      </c>
      <c r="C2032" s="49">
        <v>0</v>
      </c>
      <c r="D2032" s="49">
        <v>0</v>
      </c>
      <c r="E2032" s="354" t="s">
        <v>3494</v>
      </c>
      <c r="F2032" s="354" t="s">
        <v>3498</v>
      </c>
      <c r="G2032" s="355" t="s">
        <v>3499</v>
      </c>
      <c r="H2032" s="355" t="s">
        <v>3495</v>
      </c>
      <c r="I2032" s="355" t="s">
        <v>3495</v>
      </c>
      <c r="J2032" s="355" t="s">
        <v>3495</v>
      </c>
      <c r="K2032" s="355" t="s">
        <v>3495</v>
      </c>
      <c r="L2032" s="355" t="s">
        <v>3495</v>
      </c>
      <c r="M2032" s="355" t="s">
        <v>3495</v>
      </c>
      <c r="N2032" s="355" t="s">
        <v>3495</v>
      </c>
      <c r="O2032" s="355" t="s">
        <v>3495</v>
      </c>
      <c r="P2032" s="355" t="s">
        <v>3495</v>
      </c>
      <c r="Q2032" s="355" t="s">
        <v>3496</v>
      </c>
      <c r="R2032" s="355" t="s">
        <v>3496</v>
      </c>
      <c r="S2032" s="355" t="s">
        <v>3496</v>
      </c>
      <c r="T2032" s="266">
        <v>0</v>
      </c>
      <c r="U2032" s="266" t="s">
        <v>3497</v>
      </c>
    </row>
    <row r="2033" spans="1:21" x14ac:dyDescent="0.25">
      <c r="A2033" s="49">
        <v>68282001</v>
      </c>
      <c r="B2033" s="49" t="s">
        <v>1945</v>
      </c>
      <c r="C2033" s="49">
        <v>0</v>
      </c>
      <c r="D2033" s="49">
        <v>0</v>
      </c>
      <c r="E2033" s="354" t="s">
        <v>3494</v>
      </c>
      <c r="F2033" s="354" t="s">
        <v>3498</v>
      </c>
      <c r="G2033" s="355" t="s">
        <v>3499</v>
      </c>
      <c r="H2033" s="355" t="s">
        <v>3495</v>
      </c>
      <c r="I2033" s="355" t="s">
        <v>3495</v>
      </c>
      <c r="J2033" s="355" t="s">
        <v>3495</v>
      </c>
      <c r="K2033" s="355" t="s">
        <v>3495</v>
      </c>
      <c r="L2033" s="355" t="s">
        <v>3495</v>
      </c>
      <c r="M2033" s="355" t="s">
        <v>3495</v>
      </c>
      <c r="N2033" s="355" t="s">
        <v>3495</v>
      </c>
      <c r="O2033" s="355" t="s">
        <v>3495</v>
      </c>
      <c r="P2033" s="355" t="s">
        <v>3495</v>
      </c>
      <c r="Q2033" s="355" t="s">
        <v>3496</v>
      </c>
      <c r="R2033" s="355" t="s">
        <v>3496</v>
      </c>
      <c r="S2033" s="355" t="s">
        <v>3496</v>
      </c>
      <c r="T2033" s="266">
        <v>0</v>
      </c>
      <c r="U2033" s="266" t="s">
        <v>3497</v>
      </c>
    </row>
    <row r="2034" spans="1:21" x14ac:dyDescent="0.25">
      <c r="A2034" s="49">
        <v>68283002</v>
      </c>
      <c r="B2034" s="49" t="s">
        <v>1946</v>
      </c>
      <c r="C2034" s="49">
        <v>0</v>
      </c>
      <c r="D2034" s="49">
        <v>0</v>
      </c>
      <c r="E2034" s="354" t="s">
        <v>3494</v>
      </c>
      <c r="F2034" s="354" t="s">
        <v>3498</v>
      </c>
      <c r="G2034" s="355" t="s">
        <v>3499</v>
      </c>
      <c r="H2034" s="355" t="s">
        <v>3495</v>
      </c>
      <c r="I2034" s="355" t="s">
        <v>3495</v>
      </c>
      <c r="J2034" s="355" t="s">
        <v>3495</v>
      </c>
      <c r="K2034" s="355" t="s">
        <v>3495</v>
      </c>
      <c r="L2034" s="355" t="s">
        <v>3495</v>
      </c>
      <c r="M2034" s="355" t="s">
        <v>3495</v>
      </c>
      <c r="N2034" s="355" t="s">
        <v>3495</v>
      </c>
      <c r="O2034" s="355" t="s">
        <v>3495</v>
      </c>
      <c r="P2034" s="355" t="s">
        <v>3495</v>
      </c>
      <c r="Q2034" s="355" t="s">
        <v>3496</v>
      </c>
      <c r="R2034" s="355" t="s">
        <v>3496</v>
      </c>
      <c r="S2034" s="355" t="s">
        <v>3496</v>
      </c>
      <c r="T2034" s="266">
        <v>0</v>
      </c>
      <c r="U2034" s="266" t="s">
        <v>3497</v>
      </c>
    </row>
    <row r="2035" spans="1:21" x14ac:dyDescent="0.25">
      <c r="A2035" s="49">
        <v>68283003</v>
      </c>
      <c r="B2035" s="49" t="s">
        <v>1947</v>
      </c>
      <c r="C2035" s="49">
        <v>0</v>
      </c>
      <c r="D2035" s="49">
        <v>0</v>
      </c>
      <c r="E2035" s="354" t="s">
        <v>3494</v>
      </c>
      <c r="F2035" s="354" t="s">
        <v>3498</v>
      </c>
      <c r="G2035" s="355" t="s">
        <v>3499</v>
      </c>
      <c r="H2035" s="355" t="s">
        <v>3495</v>
      </c>
      <c r="I2035" s="355" t="s">
        <v>3495</v>
      </c>
      <c r="J2035" s="355" t="s">
        <v>3495</v>
      </c>
      <c r="K2035" s="355" t="s">
        <v>3495</v>
      </c>
      <c r="L2035" s="355" t="s">
        <v>3495</v>
      </c>
      <c r="M2035" s="355" t="s">
        <v>3495</v>
      </c>
      <c r="N2035" s="355" t="s">
        <v>3495</v>
      </c>
      <c r="O2035" s="355" t="s">
        <v>3495</v>
      </c>
      <c r="P2035" s="355" t="s">
        <v>3495</v>
      </c>
      <c r="Q2035" s="355" t="s">
        <v>3496</v>
      </c>
      <c r="R2035" s="355" t="s">
        <v>3496</v>
      </c>
      <c r="S2035" s="355" t="s">
        <v>3496</v>
      </c>
      <c r="T2035" s="266">
        <v>0</v>
      </c>
      <c r="U2035" s="266" t="s">
        <v>3497</v>
      </c>
    </row>
    <row r="2036" spans="1:21" x14ac:dyDescent="0.25">
      <c r="A2036" s="49">
        <v>68283004</v>
      </c>
      <c r="B2036" s="49" t="s">
        <v>1947</v>
      </c>
      <c r="C2036" s="49">
        <v>0</v>
      </c>
      <c r="D2036" s="49">
        <v>0</v>
      </c>
      <c r="E2036" s="354" t="s">
        <v>3494</v>
      </c>
      <c r="F2036" s="354" t="s">
        <v>3498</v>
      </c>
      <c r="G2036" s="355" t="s">
        <v>3499</v>
      </c>
      <c r="H2036" s="355" t="s">
        <v>3495</v>
      </c>
      <c r="I2036" s="355" t="s">
        <v>3495</v>
      </c>
      <c r="J2036" s="355" t="s">
        <v>3495</v>
      </c>
      <c r="K2036" s="355" t="s">
        <v>3495</v>
      </c>
      <c r="L2036" s="355" t="s">
        <v>3495</v>
      </c>
      <c r="M2036" s="355" t="s">
        <v>3495</v>
      </c>
      <c r="N2036" s="355" t="s">
        <v>3495</v>
      </c>
      <c r="O2036" s="355" t="s">
        <v>3495</v>
      </c>
      <c r="P2036" s="355" t="s">
        <v>3495</v>
      </c>
      <c r="Q2036" s="355" t="s">
        <v>3496</v>
      </c>
      <c r="R2036" s="355" t="s">
        <v>3496</v>
      </c>
      <c r="S2036" s="355" t="s">
        <v>3496</v>
      </c>
      <c r="T2036" s="266">
        <v>0</v>
      </c>
      <c r="U2036" s="266" t="s">
        <v>3497</v>
      </c>
    </row>
    <row r="2037" spans="1:21" x14ac:dyDescent="0.25">
      <c r="A2037" s="49">
        <v>68287002</v>
      </c>
      <c r="B2037" s="49" t="s">
        <v>1948</v>
      </c>
      <c r="C2037" s="49">
        <v>0</v>
      </c>
      <c r="D2037" s="49">
        <v>0</v>
      </c>
      <c r="E2037" s="354" t="s">
        <v>3494</v>
      </c>
      <c r="F2037" s="354" t="s">
        <v>3498</v>
      </c>
      <c r="G2037" s="355" t="s">
        <v>3499</v>
      </c>
      <c r="H2037" s="355" t="s">
        <v>3495</v>
      </c>
      <c r="I2037" s="355" t="s">
        <v>3495</v>
      </c>
      <c r="J2037" s="355" t="s">
        <v>3495</v>
      </c>
      <c r="K2037" s="355" t="s">
        <v>3495</v>
      </c>
      <c r="L2037" s="355" t="s">
        <v>3495</v>
      </c>
      <c r="M2037" s="355" t="s">
        <v>3495</v>
      </c>
      <c r="N2037" s="355" t="s">
        <v>3495</v>
      </c>
      <c r="O2037" s="355" t="s">
        <v>3495</v>
      </c>
      <c r="P2037" s="355" t="s">
        <v>3495</v>
      </c>
      <c r="Q2037" s="355" t="s">
        <v>3496</v>
      </c>
      <c r="R2037" s="355" t="s">
        <v>3496</v>
      </c>
      <c r="S2037" s="355" t="s">
        <v>3496</v>
      </c>
      <c r="T2037" s="266">
        <v>0</v>
      </c>
      <c r="U2037" s="266" t="s">
        <v>3497</v>
      </c>
    </row>
    <row r="2038" spans="1:21" x14ac:dyDescent="0.25">
      <c r="A2038" s="49">
        <v>68313001</v>
      </c>
      <c r="B2038" s="49" t="s">
        <v>1949</v>
      </c>
      <c r="C2038" s="49">
        <v>0</v>
      </c>
      <c r="D2038" s="49">
        <v>0</v>
      </c>
      <c r="E2038" s="354" t="s">
        <v>3494</v>
      </c>
      <c r="F2038" s="354" t="s">
        <v>3498</v>
      </c>
      <c r="G2038" s="355" t="s">
        <v>3499</v>
      </c>
      <c r="H2038" s="355" t="s">
        <v>3495</v>
      </c>
      <c r="I2038" s="355" t="s">
        <v>3495</v>
      </c>
      <c r="J2038" s="355" t="s">
        <v>3495</v>
      </c>
      <c r="K2038" s="355" t="s">
        <v>3495</v>
      </c>
      <c r="L2038" s="355" t="s">
        <v>3495</v>
      </c>
      <c r="M2038" s="355" t="s">
        <v>3495</v>
      </c>
      <c r="N2038" s="355" t="s">
        <v>3495</v>
      </c>
      <c r="O2038" s="355" t="s">
        <v>3495</v>
      </c>
      <c r="P2038" s="355" t="s">
        <v>3495</v>
      </c>
      <c r="Q2038" s="355" t="s">
        <v>3496</v>
      </c>
      <c r="R2038" s="355" t="s">
        <v>3496</v>
      </c>
      <c r="S2038" s="355" t="s">
        <v>3496</v>
      </c>
      <c r="T2038" s="266">
        <v>0</v>
      </c>
      <c r="U2038" s="266" t="s">
        <v>3497</v>
      </c>
    </row>
    <row r="2039" spans="1:21" x14ac:dyDescent="0.25">
      <c r="A2039" s="49">
        <v>68313003</v>
      </c>
      <c r="B2039" s="49" t="s">
        <v>1949</v>
      </c>
      <c r="C2039" s="49">
        <v>0</v>
      </c>
      <c r="D2039" s="49">
        <v>0</v>
      </c>
      <c r="E2039" s="354" t="s">
        <v>3494</v>
      </c>
      <c r="F2039" s="354" t="s">
        <v>3498</v>
      </c>
      <c r="G2039" s="355" t="s">
        <v>3499</v>
      </c>
      <c r="H2039" s="355" t="s">
        <v>3495</v>
      </c>
      <c r="I2039" s="355" t="s">
        <v>3495</v>
      </c>
      <c r="J2039" s="355" t="s">
        <v>3495</v>
      </c>
      <c r="K2039" s="355" t="s">
        <v>3495</v>
      </c>
      <c r="L2039" s="355" t="s">
        <v>3495</v>
      </c>
      <c r="M2039" s="355" t="s">
        <v>3495</v>
      </c>
      <c r="N2039" s="355" t="s">
        <v>3495</v>
      </c>
      <c r="O2039" s="355" t="s">
        <v>3495</v>
      </c>
      <c r="P2039" s="355" t="s">
        <v>3495</v>
      </c>
      <c r="Q2039" s="355" t="s">
        <v>3496</v>
      </c>
      <c r="R2039" s="355" t="s">
        <v>3496</v>
      </c>
      <c r="S2039" s="355" t="s">
        <v>3496</v>
      </c>
      <c r="T2039" s="266">
        <v>0</v>
      </c>
      <c r="U2039" s="266" t="s">
        <v>3497</v>
      </c>
    </row>
    <row r="2040" spans="1:21" x14ac:dyDescent="0.25">
      <c r="A2040" s="49">
        <v>68313004</v>
      </c>
      <c r="B2040" s="49" t="s">
        <v>1949</v>
      </c>
      <c r="C2040" s="49">
        <v>0</v>
      </c>
      <c r="D2040" s="49">
        <v>0</v>
      </c>
      <c r="E2040" s="354" t="s">
        <v>3494</v>
      </c>
      <c r="F2040" s="354" t="s">
        <v>3498</v>
      </c>
      <c r="G2040" s="355" t="s">
        <v>3499</v>
      </c>
      <c r="H2040" s="355" t="s">
        <v>3495</v>
      </c>
      <c r="I2040" s="355" t="s">
        <v>3495</v>
      </c>
      <c r="J2040" s="355" t="s">
        <v>3495</v>
      </c>
      <c r="K2040" s="355" t="s">
        <v>3495</v>
      </c>
      <c r="L2040" s="355" t="s">
        <v>3495</v>
      </c>
      <c r="M2040" s="355" t="s">
        <v>3495</v>
      </c>
      <c r="N2040" s="355" t="s">
        <v>3495</v>
      </c>
      <c r="O2040" s="355" t="s">
        <v>3495</v>
      </c>
      <c r="P2040" s="355" t="s">
        <v>3495</v>
      </c>
      <c r="Q2040" s="355" t="s">
        <v>3496</v>
      </c>
      <c r="R2040" s="355" t="s">
        <v>3496</v>
      </c>
      <c r="S2040" s="355" t="s">
        <v>3496</v>
      </c>
      <c r="T2040" s="266">
        <v>0</v>
      </c>
      <c r="U2040" s="266" t="s">
        <v>3497</v>
      </c>
    </row>
    <row r="2041" spans="1:21" x14ac:dyDescent="0.25">
      <c r="A2041" s="49">
        <v>68324003</v>
      </c>
      <c r="B2041" s="49" t="s">
        <v>1950</v>
      </c>
      <c r="C2041" s="49">
        <v>0</v>
      </c>
      <c r="D2041" s="49">
        <v>0</v>
      </c>
      <c r="E2041" s="354" t="s">
        <v>3494</v>
      </c>
      <c r="F2041" s="354" t="s">
        <v>3498</v>
      </c>
      <c r="G2041" s="355" t="s">
        <v>3499</v>
      </c>
      <c r="H2041" s="355" t="s">
        <v>3495</v>
      </c>
      <c r="I2041" s="355" t="s">
        <v>3495</v>
      </c>
      <c r="J2041" s="355" t="s">
        <v>3495</v>
      </c>
      <c r="K2041" s="355" t="s">
        <v>3495</v>
      </c>
      <c r="L2041" s="355" t="s">
        <v>3495</v>
      </c>
      <c r="M2041" s="355" t="s">
        <v>3495</v>
      </c>
      <c r="N2041" s="355" t="s">
        <v>3495</v>
      </c>
      <c r="O2041" s="355" t="s">
        <v>3495</v>
      </c>
      <c r="P2041" s="355" t="s">
        <v>3495</v>
      </c>
      <c r="Q2041" s="355" t="s">
        <v>3496</v>
      </c>
      <c r="R2041" s="355" t="s">
        <v>3496</v>
      </c>
      <c r="S2041" s="355" t="s">
        <v>3496</v>
      </c>
      <c r="T2041" s="266">
        <v>0</v>
      </c>
      <c r="U2041" s="266" t="s">
        <v>3497</v>
      </c>
    </row>
    <row r="2042" spans="1:21" x14ac:dyDescent="0.25">
      <c r="A2042" s="49">
        <v>68324004</v>
      </c>
      <c r="B2042" s="49" t="s">
        <v>1951</v>
      </c>
      <c r="C2042" s="49">
        <v>0</v>
      </c>
      <c r="D2042" s="49">
        <v>0</v>
      </c>
      <c r="E2042" s="354" t="s">
        <v>3494</v>
      </c>
      <c r="F2042" s="354" t="s">
        <v>3498</v>
      </c>
      <c r="G2042" s="355" t="s">
        <v>3499</v>
      </c>
      <c r="H2042" s="355" t="s">
        <v>3495</v>
      </c>
      <c r="I2042" s="355" t="s">
        <v>3495</v>
      </c>
      <c r="J2042" s="355" t="s">
        <v>3495</v>
      </c>
      <c r="K2042" s="355" t="s">
        <v>3495</v>
      </c>
      <c r="L2042" s="355" t="s">
        <v>3495</v>
      </c>
      <c r="M2042" s="355" t="s">
        <v>3495</v>
      </c>
      <c r="N2042" s="355" t="s">
        <v>3495</v>
      </c>
      <c r="O2042" s="355" t="s">
        <v>3495</v>
      </c>
      <c r="P2042" s="355" t="s">
        <v>3495</v>
      </c>
      <c r="Q2042" s="355" t="s">
        <v>3496</v>
      </c>
      <c r="R2042" s="355" t="s">
        <v>3496</v>
      </c>
      <c r="S2042" s="355" t="s">
        <v>3496</v>
      </c>
      <c r="T2042" s="266">
        <v>0</v>
      </c>
      <c r="U2042" s="266" t="s">
        <v>3497</v>
      </c>
    </row>
    <row r="2043" spans="1:21" x14ac:dyDescent="0.25">
      <c r="A2043" s="49">
        <v>68374001</v>
      </c>
      <c r="B2043" s="49" t="s">
        <v>1952</v>
      </c>
      <c r="C2043" s="49">
        <v>0</v>
      </c>
      <c r="D2043" s="49">
        <v>0</v>
      </c>
      <c r="E2043" s="354" t="s">
        <v>3494</v>
      </c>
      <c r="F2043" s="354" t="s">
        <v>3498</v>
      </c>
      <c r="G2043" s="355" t="s">
        <v>3499</v>
      </c>
      <c r="H2043" s="355" t="s">
        <v>3495</v>
      </c>
      <c r="I2043" s="355" t="s">
        <v>3495</v>
      </c>
      <c r="J2043" s="355" t="s">
        <v>3495</v>
      </c>
      <c r="K2043" s="355" t="s">
        <v>3495</v>
      </c>
      <c r="L2043" s="355" t="s">
        <v>3495</v>
      </c>
      <c r="M2043" s="355" t="s">
        <v>3495</v>
      </c>
      <c r="N2043" s="355" t="s">
        <v>3495</v>
      </c>
      <c r="O2043" s="355" t="s">
        <v>3495</v>
      </c>
      <c r="P2043" s="355" t="s">
        <v>3495</v>
      </c>
      <c r="Q2043" s="355" t="s">
        <v>3496</v>
      </c>
      <c r="R2043" s="355" t="s">
        <v>3496</v>
      </c>
      <c r="S2043" s="355" t="s">
        <v>3496</v>
      </c>
      <c r="T2043" s="266">
        <v>0</v>
      </c>
      <c r="U2043" s="266" t="s">
        <v>3497</v>
      </c>
    </row>
    <row r="2044" spans="1:21" x14ac:dyDescent="0.25">
      <c r="A2044" s="49">
        <v>68387002</v>
      </c>
      <c r="B2044" s="49" t="s">
        <v>1953</v>
      </c>
      <c r="C2044" s="49">
        <v>0</v>
      </c>
      <c r="D2044" s="49">
        <v>0</v>
      </c>
      <c r="E2044" s="354" t="s">
        <v>3494</v>
      </c>
      <c r="F2044" s="354" t="s">
        <v>3498</v>
      </c>
      <c r="G2044" s="355" t="s">
        <v>3499</v>
      </c>
      <c r="H2044" s="355" t="s">
        <v>3495</v>
      </c>
      <c r="I2044" s="355" t="s">
        <v>3495</v>
      </c>
      <c r="J2044" s="355" t="s">
        <v>3495</v>
      </c>
      <c r="K2044" s="355" t="s">
        <v>3495</v>
      </c>
      <c r="L2044" s="355" t="s">
        <v>3495</v>
      </c>
      <c r="M2044" s="355" t="s">
        <v>3495</v>
      </c>
      <c r="N2044" s="355" t="s">
        <v>3495</v>
      </c>
      <c r="O2044" s="355" t="s">
        <v>3495</v>
      </c>
      <c r="P2044" s="355" t="s">
        <v>3495</v>
      </c>
      <c r="Q2044" s="355" t="s">
        <v>3496</v>
      </c>
      <c r="R2044" s="355" t="s">
        <v>3496</v>
      </c>
      <c r="S2044" s="355" t="s">
        <v>3496</v>
      </c>
      <c r="T2044" s="266">
        <v>0</v>
      </c>
      <c r="U2044" s="266" t="s">
        <v>3497</v>
      </c>
    </row>
    <row r="2045" spans="1:21" x14ac:dyDescent="0.25">
      <c r="A2045" s="49">
        <v>68387003</v>
      </c>
      <c r="B2045" s="49" t="s">
        <v>1954</v>
      </c>
      <c r="C2045" s="49">
        <v>0</v>
      </c>
      <c r="D2045" s="49">
        <v>0</v>
      </c>
      <c r="E2045" s="354" t="s">
        <v>3494</v>
      </c>
      <c r="F2045" s="354" t="s">
        <v>3498</v>
      </c>
      <c r="G2045" s="355" t="s">
        <v>3499</v>
      </c>
      <c r="H2045" s="355" t="s">
        <v>3495</v>
      </c>
      <c r="I2045" s="355" t="s">
        <v>3495</v>
      </c>
      <c r="J2045" s="355" t="s">
        <v>3495</v>
      </c>
      <c r="K2045" s="355" t="s">
        <v>3495</v>
      </c>
      <c r="L2045" s="355" t="s">
        <v>3495</v>
      </c>
      <c r="M2045" s="355" t="s">
        <v>3495</v>
      </c>
      <c r="N2045" s="355" t="s">
        <v>3495</v>
      </c>
      <c r="O2045" s="355" t="s">
        <v>3495</v>
      </c>
      <c r="P2045" s="355" t="s">
        <v>3495</v>
      </c>
      <c r="Q2045" s="355" t="s">
        <v>3496</v>
      </c>
      <c r="R2045" s="355" t="s">
        <v>3496</v>
      </c>
      <c r="S2045" s="355" t="s">
        <v>3496</v>
      </c>
      <c r="T2045" s="266">
        <v>0</v>
      </c>
      <c r="U2045" s="266" t="s">
        <v>3497</v>
      </c>
    </row>
    <row r="2046" spans="1:21" x14ac:dyDescent="0.25">
      <c r="A2046" s="49">
        <v>68387004</v>
      </c>
      <c r="B2046" s="49" t="s">
        <v>1954</v>
      </c>
      <c r="C2046" s="49">
        <v>0</v>
      </c>
      <c r="D2046" s="49">
        <v>0</v>
      </c>
      <c r="E2046" s="354" t="s">
        <v>3494</v>
      </c>
      <c r="F2046" s="354" t="s">
        <v>3498</v>
      </c>
      <c r="G2046" s="355" t="s">
        <v>3499</v>
      </c>
      <c r="H2046" s="355" t="s">
        <v>3495</v>
      </c>
      <c r="I2046" s="355" t="s">
        <v>3495</v>
      </c>
      <c r="J2046" s="355" t="s">
        <v>3495</v>
      </c>
      <c r="K2046" s="355" t="s">
        <v>3495</v>
      </c>
      <c r="L2046" s="355" t="s">
        <v>3495</v>
      </c>
      <c r="M2046" s="355" t="s">
        <v>3495</v>
      </c>
      <c r="N2046" s="355" t="s">
        <v>3495</v>
      </c>
      <c r="O2046" s="355" t="s">
        <v>3495</v>
      </c>
      <c r="P2046" s="355" t="s">
        <v>3495</v>
      </c>
      <c r="Q2046" s="355" t="s">
        <v>3496</v>
      </c>
      <c r="R2046" s="355" t="s">
        <v>3496</v>
      </c>
      <c r="S2046" s="355" t="s">
        <v>3496</v>
      </c>
      <c r="T2046" s="266">
        <v>0</v>
      </c>
      <c r="U2046" s="266" t="s">
        <v>3497</v>
      </c>
    </row>
    <row r="2047" spans="1:21" x14ac:dyDescent="0.25">
      <c r="A2047" s="49">
        <v>68394003</v>
      </c>
      <c r="B2047" s="49" t="s">
        <v>1955</v>
      </c>
      <c r="C2047" s="49">
        <v>0</v>
      </c>
      <c r="D2047" s="49">
        <v>0</v>
      </c>
      <c r="E2047" s="354" t="s">
        <v>3494</v>
      </c>
      <c r="F2047" s="354" t="s">
        <v>3498</v>
      </c>
      <c r="G2047" s="355" t="s">
        <v>3499</v>
      </c>
      <c r="H2047" s="355" t="s">
        <v>3495</v>
      </c>
      <c r="I2047" s="355" t="s">
        <v>3495</v>
      </c>
      <c r="J2047" s="355" t="s">
        <v>3495</v>
      </c>
      <c r="K2047" s="355" t="s">
        <v>3495</v>
      </c>
      <c r="L2047" s="355" t="s">
        <v>3495</v>
      </c>
      <c r="M2047" s="355" t="s">
        <v>3495</v>
      </c>
      <c r="N2047" s="355" t="s">
        <v>3495</v>
      </c>
      <c r="O2047" s="355" t="s">
        <v>3495</v>
      </c>
      <c r="P2047" s="355" t="s">
        <v>3495</v>
      </c>
      <c r="Q2047" s="355" t="s">
        <v>3496</v>
      </c>
      <c r="R2047" s="355" t="s">
        <v>3496</v>
      </c>
      <c r="S2047" s="355" t="s">
        <v>3496</v>
      </c>
      <c r="T2047" s="266">
        <v>0</v>
      </c>
      <c r="U2047" s="266" t="s">
        <v>3497</v>
      </c>
    </row>
    <row r="2048" spans="1:21" x14ac:dyDescent="0.25">
      <c r="A2048" s="49">
        <v>68396001</v>
      </c>
      <c r="B2048" s="49" t="s">
        <v>1956</v>
      </c>
      <c r="C2048" s="49">
        <v>0</v>
      </c>
      <c r="D2048" s="49">
        <v>0</v>
      </c>
      <c r="E2048" s="354" t="s">
        <v>3494</v>
      </c>
      <c r="F2048" s="354" t="s">
        <v>3498</v>
      </c>
      <c r="G2048" s="355" t="s">
        <v>3499</v>
      </c>
      <c r="H2048" s="355" t="s">
        <v>3495</v>
      </c>
      <c r="I2048" s="355" t="s">
        <v>3495</v>
      </c>
      <c r="J2048" s="355" t="s">
        <v>3495</v>
      </c>
      <c r="K2048" s="355" t="s">
        <v>3495</v>
      </c>
      <c r="L2048" s="355" t="s">
        <v>3495</v>
      </c>
      <c r="M2048" s="355" t="s">
        <v>3495</v>
      </c>
      <c r="N2048" s="355" t="s">
        <v>3495</v>
      </c>
      <c r="O2048" s="355" t="s">
        <v>3495</v>
      </c>
      <c r="P2048" s="355" t="s">
        <v>3495</v>
      </c>
      <c r="Q2048" s="355" t="s">
        <v>3496</v>
      </c>
      <c r="R2048" s="355" t="s">
        <v>3496</v>
      </c>
      <c r="S2048" s="355" t="s">
        <v>3496</v>
      </c>
      <c r="T2048" s="266">
        <v>0</v>
      </c>
      <c r="U2048" s="266" t="s">
        <v>3497</v>
      </c>
    </row>
    <row r="2049" spans="1:21" x14ac:dyDescent="0.25">
      <c r="A2049" s="49">
        <v>68396003</v>
      </c>
      <c r="B2049" s="49" t="s">
        <v>1957</v>
      </c>
      <c r="C2049" s="49">
        <v>0</v>
      </c>
      <c r="D2049" s="49">
        <v>0</v>
      </c>
      <c r="E2049" s="354" t="s">
        <v>3494</v>
      </c>
      <c r="F2049" s="354" t="s">
        <v>3498</v>
      </c>
      <c r="G2049" s="355" t="s">
        <v>3499</v>
      </c>
      <c r="H2049" s="355" t="s">
        <v>3495</v>
      </c>
      <c r="I2049" s="355" t="s">
        <v>3495</v>
      </c>
      <c r="J2049" s="355" t="s">
        <v>3495</v>
      </c>
      <c r="K2049" s="355" t="s">
        <v>3495</v>
      </c>
      <c r="L2049" s="355" t="s">
        <v>3495</v>
      </c>
      <c r="M2049" s="355" t="s">
        <v>3495</v>
      </c>
      <c r="N2049" s="355" t="s">
        <v>3495</v>
      </c>
      <c r="O2049" s="355" t="s">
        <v>3495</v>
      </c>
      <c r="P2049" s="355" t="s">
        <v>3495</v>
      </c>
      <c r="Q2049" s="355" t="s">
        <v>3496</v>
      </c>
      <c r="R2049" s="355" t="s">
        <v>3496</v>
      </c>
      <c r="S2049" s="355" t="s">
        <v>3496</v>
      </c>
      <c r="T2049" s="266">
        <v>0</v>
      </c>
      <c r="U2049" s="266" t="s">
        <v>3497</v>
      </c>
    </row>
    <row r="2050" spans="1:21" x14ac:dyDescent="0.25">
      <c r="A2050" s="49">
        <v>68396004</v>
      </c>
      <c r="B2050" s="49" t="s">
        <v>1957</v>
      </c>
      <c r="C2050" s="49">
        <v>0</v>
      </c>
      <c r="D2050" s="49">
        <v>0</v>
      </c>
      <c r="E2050" s="354" t="s">
        <v>3494</v>
      </c>
      <c r="F2050" s="354" t="s">
        <v>3498</v>
      </c>
      <c r="G2050" s="355" t="s">
        <v>3499</v>
      </c>
      <c r="H2050" s="355" t="s">
        <v>3495</v>
      </c>
      <c r="I2050" s="355" t="s">
        <v>3495</v>
      </c>
      <c r="J2050" s="355" t="s">
        <v>3495</v>
      </c>
      <c r="K2050" s="355" t="s">
        <v>3495</v>
      </c>
      <c r="L2050" s="355" t="s">
        <v>3495</v>
      </c>
      <c r="M2050" s="355" t="s">
        <v>3495</v>
      </c>
      <c r="N2050" s="355" t="s">
        <v>3495</v>
      </c>
      <c r="O2050" s="355" t="s">
        <v>3495</v>
      </c>
      <c r="P2050" s="355" t="s">
        <v>3495</v>
      </c>
      <c r="Q2050" s="355" t="s">
        <v>3496</v>
      </c>
      <c r="R2050" s="355" t="s">
        <v>3496</v>
      </c>
      <c r="S2050" s="355" t="s">
        <v>3496</v>
      </c>
      <c r="T2050" s="266">
        <v>0</v>
      </c>
      <c r="U2050" s="266" t="s">
        <v>3497</v>
      </c>
    </row>
    <row r="2051" spans="1:21" x14ac:dyDescent="0.25">
      <c r="A2051" s="49">
        <v>68408001</v>
      </c>
      <c r="B2051" s="49" t="s">
        <v>1958</v>
      </c>
      <c r="C2051" s="49">
        <v>0</v>
      </c>
      <c r="D2051" s="49">
        <v>0</v>
      </c>
      <c r="E2051" s="354" t="s">
        <v>3494</v>
      </c>
      <c r="F2051" s="354" t="s">
        <v>3498</v>
      </c>
      <c r="G2051" s="355" t="s">
        <v>3499</v>
      </c>
      <c r="H2051" s="355" t="s">
        <v>3495</v>
      </c>
      <c r="I2051" s="355" t="s">
        <v>3495</v>
      </c>
      <c r="J2051" s="355" t="s">
        <v>3495</v>
      </c>
      <c r="K2051" s="355" t="s">
        <v>3495</v>
      </c>
      <c r="L2051" s="355" t="s">
        <v>3495</v>
      </c>
      <c r="M2051" s="355" t="s">
        <v>3495</v>
      </c>
      <c r="N2051" s="355" t="s">
        <v>3495</v>
      </c>
      <c r="O2051" s="355" t="s">
        <v>3495</v>
      </c>
      <c r="P2051" s="355" t="s">
        <v>3495</v>
      </c>
      <c r="Q2051" s="355" t="s">
        <v>3496</v>
      </c>
      <c r="R2051" s="355" t="s">
        <v>3496</v>
      </c>
      <c r="S2051" s="355" t="s">
        <v>3496</v>
      </c>
      <c r="T2051" s="266">
        <v>0</v>
      </c>
      <c r="U2051" s="266" t="s">
        <v>3497</v>
      </c>
    </row>
    <row r="2052" spans="1:21" x14ac:dyDescent="0.25">
      <c r="A2052" s="49">
        <v>68416001</v>
      </c>
      <c r="B2052" s="49" t="s">
        <v>1959</v>
      </c>
      <c r="C2052" s="49">
        <v>0</v>
      </c>
      <c r="D2052" s="49">
        <v>0</v>
      </c>
      <c r="E2052" s="354" t="s">
        <v>3494</v>
      </c>
      <c r="F2052" s="354" t="s">
        <v>3498</v>
      </c>
      <c r="G2052" s="355" t="s">
        <v>3499</v>
      </c>
      <c r="H2052" s="355" t="s">
        <v>3495</v>
      </c>
      <c r="I2052" s="355" t="s">
        <v>3495</v>
      </c>
      <c r="J2052" s="355" t="s">
        <v>3495</v>
      </c>
      <c r="K2052" s="355" t="s">
        <v>3495</v>
      </c>
      <c r="L2052" s="355" t="s">
        <v>3495</v>
      </c>
      <c r="M2052" s="355" t="s">
        <v>3495</v>
      </c>
      <c r="N2052" s="355" t="s">
        <v>3495</v>
      </c>
      <c r="O2052" s="355" t="s">
        <v>3495</v>
      </c>
      <c r="P2052" s="355" t="s">
        <v>3495</v>
      </c>
      <c r="Q2052" s="355" t="s">
        <v>3496</v>
      </c>
      <c r="R2052" s="355" t="s">
        <v>3496</v>
      </c>
      <c r="S2052" s="355" t="s">
        <v>3496</v>
      </c>
      <c r="T2052" s="266">
        <v>0</v>
      </c>
      <c r="U2052" s="266" t="s">
        <v>3497</v>
      </c>
    </row>
    <row r="2053" spans="1:21" x14ac:dyDescent="0.25">
      <c r="A2053" s="49">
        <v>68420004</v>
      </c>
      <c r="B2053" s="49" t="s">
        <v>1960</v>
      </c>
      <c r="C2053" s="49">
        <v>0</v>
      </c>
      <c r="D2053" s="49">
        <v>0</v>
      </c>
      <c r="E2053" s="354" t="s">
        <v>3494</v>
      </c>
      <c r="F2053" s="354" t="s">
        <v>3498</v>
      </c>
      <c r="G2053" s="355" t="s">
        <v>3499</v>
      </c>
      <c r="H2053" s="355" t="s">
        <v>3495</v>
      </c>
      <c r="I2053" s="355" t="s">
        <v>3495</v>
      </c>
      <c r="J2053" s="355" t="s">
        <v>3495</v>
      </c>
      <c r="K2053" s="355" t="s">
        <v>3495</v>
      </c>
      <c r="L2053" s="355" t="s">
        <v>3495</v>
      </c>
      <c r="M2053" s="355" t="s">
        <v>3495</v>
      </c>
      <c r="N2053" s="355" t="s">
        <v>3495</v>
      </c>
      <c r="O2053" s="355" t="s">
        <v>3495</v>
      </c>
      <c r="P2053" s="355" t="s">
        <v>3495</v>
      </c>
      <c r="Q2053" s="355" t="s">
        <v>3496</v>
      </c>
      <c r="R2053" s="355" t="s">
        <v>3496</v>
      </c>
      <c r="S2053" s="355" t="s">
        <v>3496</v>
      </c>
      <c r="T2053" s="266">
        <v>0</v>
      </c>
      <c r="U2053" s="266" t="s">
        <v>3497</v>
      </c>
    </row>
    <row r="2054" spans="1:21" x14ac:dyDescent="0.25">
      <c r="A2054" s="49">
        <v>68591001</v>
      </c>
      <c r="B2054" s="49" t="s">
        <v>1961</v>
      </c>
      <c r="C2054" s="49">
        <v>0</v>
      </c>
      <c r="D2054" s="49">
        <v>0</v>
      </c>
      <c r="E2054" s="354" t="s">
        <v>3494</v>
      </c>
      <c r="F2054" s="354" t="s">
        <v>3498</v>
      </c>
      <c r="G2054" s="355" t="s">
        <v>3499</v>
      </c>
      <c r="H2054" s="355" t="s">
        <v>3495</v>
      </c>
      <c r="I2054" s="355" t="s">
        <v>3495</v>
      </c>
      <c r="J2054" s="355" t="s">
        <v>3495</v>
      </c>
      <c r="K2054" s="355" t="s">
        <v>3495</v>
      </c>
      <c r="L2054" s="355" t="s">
        <v>3495</v>
      </c>
      <c r="M2054" s="355" t="s">
        <v>3495</v>
      </c>
      <c r="N2054" s="355" t="s">
        <v>3495</v>
      </c>
      <c r="O2054" s="355" t="s">
        <v>3495</v>
      </c>
      <c r="P2054" s="355" t="s">
        <v>3495</v>
      </c>
      <c r="Q2054" s="355" t="s">
        <v>3496</v>
      </c>
      <c r="R2054" s="355" t="s">
        <v>3496</v>
      </c>
      <c r="S2054" s="355" t="s">
        <v>3496</v>
      </c>
      <c r="T2054" s="266">
        <v>0</v>
      </c>
      <c r="U2054" s="266" t="s">
        <v>3497</v>
      </c>
    </row>
    <row r="2055" spans="1:21" x14ac:dyDescent="0.25">
      <c r="A2055" s="49">
        <v>68620002</v>
      </c>
      <c r="B2055" s="49" t="s">
        <v>1962</v>
      </c>
      <c r="C2055" s="49">
        <v>0</v>
      </c>
      <c r="D2055" s="49">
        <v>0</v>
      </c>
      <c r="E2055" s="354" t="s">
        <v>3494</v>
      </c>
      <c r="F2055" s="354" t="s">
        <v>3498</v>
      </c>
      <c r="G2055" s="355" t="s">
        <v>3499</v>
      </c>
      <c r="H2055" s="355" t="s">
        <v>3495</v>
      </c>
      <c r="I2055" s="355" t="s">
        <v>3495</v>
      </c>
      <c r="J2055" s="355" t="s">
        <v>3495</v>
      </c>
      <c r="K2055" s="355" t="s">
        <v>3495</v>
      </c>
      <c r="L2055" s="355" t="s">
        <v>3495</v>
      </c>
      <c r="M2055" s="355" t="s">
        <v>3495</v>
      </c>
      <c r="N2055" s="355" t="s">
        <v>3495</v>
      </c>
      <c r="O2055" s="355" t="s">
        <v>3495</v>
      </c>
      <c r="P2055" s="355" t="s">
        <v>3495</v>
      </c>
      <c r="Q2055" s="355" t="s">
        <v>3496</v>
      </c>
      <c r="R2055" s="355" t="s">
        <v>3496</v>
      </c>
      <c r="S2055" s="355" t="s">
        <v>3496</v>
      </c>
      <c r="T2055" s="266">
        <v>0</v>
      </c>
      <c r="U2055" s="266" t="s">
        <v>3497</v>
      </c>
    </row>
    <row r="2056" spans="1:21" x14ac:dyDescent="0.25">
      <c r="A2056" s="49">
        <v>68620003</v>
      </c>
      <c r="B2056" s="49" t="s">
        <v>1962</v>
      </c>
      <c r="C2056" s="49">
        <v>0</v>
      </c>
      <c r="D2056" s="49">
        <v>0</v>
      </c>
      <c r="E2056" s="354" t="s">
        <v>3494</v>
      </c>
      <c r="F2056" s="354" t="s">
        <v>3498</v>
      </c>
      <c r="G2056" s="355" t="s">
        <v>3499</v>
      </c>
      <c r="H2056" s="355" t="s">
        <v>3495</v>
      </c>
      <c r="I2056" s="355" t="s">
        <v>3495</v>
      </c>
      <c r="J2056" s="355" t="s">
        <v>3495</v>
      </c>
      <c r="K2056" s="355" t="s">
        <v>3495</v>
      </c>
      <c r="L2056" s="355" t="s">
        <v>3495</v>
      </c>
      <c r="M2056" s="355" t="s">
        <v>3495</v>
      </c>
      <c r="N2056" s="355" t="s">
        <v>3495</v>
      </c>
      <c r="O2056" s="355" t="s">
        <v>3495</v>
      </c>
      <c r="P2056" s="355" t="s">
        <v>3495</v>
      </c>
      <c r="Q2056" s="355" t="s">
        <v>3496</v>
      </c>
      <c r="R2056" s="355" t="s">
        <v>3496</v>
      </c>
      <c r="S2056" s="355" t="s">
        <v>3496</v>
      </c>
      <c r="T2056" s="266">
        <v>0</v>
      </c>
      <c r="U2056" s="266" t="s">
        <v>3497</v>
      </c>
    </row>
    <row r="2057" spans="1:21" x14ac:dyDescent="0.25">
      <c r="A2057" s="49">
        <v>68624003</v>
      </c>
      <c r="B2057" s="49" t="s">
        <v>1963</v>
      </c>
      <c r="C2057" s="49">
        <v>0</v>
      </c>
      <c r="D2057" s="49">
        <v>0</v>
      </c>
      <c r="E2057" s="354" t="s">
        <v>3494</v>
      </c>
      <c r="F2057" s="354" t="s">
        <v>3498</v>
      </c>
      <c r="G2057" s="355" t="s">
        <v>3499</v>
      </c>
      <c r="H2057" s="355" t="s">
        <v>3495</v>
      </c>
      <c r="I2057" s="355" t="s">
        <v>3495</v>
      </c>
      <c r="J2057" s="355" t="s">
        <v>3495</v>
      </c>
      <c r="K2057" s="355" t="s">
        <v>3495</v>
      </c>
      <c r="L2057" s="355" t="s">
        <v>3495</v>
      </c>
      <c r="M2057" s="355" t="s">
        <v>3495</v>
      </c>
      <c r="N2057" s="355" t="s">
        <v>3495</v>
      </c>
      <c r="O2057" s="355" t="s">
        <v>3495</v>
      </c>
      <c r="P2057" s="355" t="s">
        <v>3495</v>
      </c>
      <c r="Q2057" s="355" t="s">
        <v>3496</v>
      </c>
      <c r="R2057" s="355" t="s">
        <v>3496</v>
      </c>
      <c r="S2057" s="355" t="s">
        <v>3496</v>
      </c>
      <c r="T2057" s="266">
        <v>0</v>
      </c>
      <c r="U2057" s="266" t="s">
        <v>3497</v>
      </c>
    </row>
    <row r="2058" spans="1:21" x14ac:dyDescent="0.25">
      <c r="A2058" s="49">
        <v>68624004</v>
      </c>
      <c r="B2058" s="49" t="s">
        <v>1963</v>
      </c>
      <c r="C2058" s="49">
        <v>0</v>
      </c>
      <c r="D2058" s="49">
        <v>0</v>
      </c>
      <c r="E2058" s="354" t="s">
        <v>3494</v>
      </c>
      <c r="F2058" s="354" t="s">
        <v>3498</v>
      </c>
      <c r="G2058" s="355" t="s">
        <v>3499</v>
      </c>
      <c r="H2058" s="355" t="s">
        <v>3495</v>
      </c>
      <c r="I2058" s="355" t="s">
        <v>3495</v>
      </c>
      <c r="J2058" s="355" t="s">
        <v>3495</v>
      </c>
      <c r="K2058" s="355" t="s">
        <v>3495</v>
      </c>
      <c r="L2058" s="355" t="s">
        <v>3495</v>
      </c>
      <c r="M2058" s="355" t="s">
        <v>3495</v>
      </c>
      <c r="N2058" s="355" t="s">
        <v>3495</v>
      </c>
      <c r="O2058" s="355" t="s">
        <v>3495</v>
      </c>
      <c r="P2058" s="355" t="s">
        <v>3495</v>
      </c>
      <c r="Q2058" s="355" t="s">
        <v>3496</v>
      </c>
      <c r="R2058" s="355" t="s">
        <v>3496</v>
      </c>
      <c r="S2058" s="355" t="s">
        <v>3496</v>
      </c>
      <c r="T2058" s="266">
        <v>0</v>
      </c>
      <c r="U2058" s="266" t="s">
        <v>3497</v>
      </c>
    </row>
    <row r="2059" spans="1:21" x14ac:dyDescent="0.25">
      <c r="A2059" s="49">
        <v>68624005</v>
      </c>
      <c r="B2059" s="49" t="s">
        <v>1963</v>
      </c>
      <c r="C2059" s="49">
        <v>0</v>
      </c>
      <c r="D2059" s="49">
        <v>0</v>
      </c>
      <c r="E2059" s="354" t="s">
        <v>3494</v>
      </c>
      <c r="F2059" s="354" t="s">
        <v>3498</v>
      </c>
      <c r="G2059" s="355" t="s">
        <v>3499</v>
      </c>
      <c r="H2059" s="355" t="s">
        <v>3495</v>
      </c>
      <c r="I2059" s="355" t="s">
        <v>3495</v>
      </c>
      <c r="J2059" s="355" t="s">
        <v>3495</v>
      </c>
      <c r="K2059" s="355" t="s">
        <v>3495</v>
      </c>
      <c r="L2059" s="355" t="s">
        <v>3495</v>
      </c>
      <c r="M2059" s="355" t="s">
        <v>3495</v>
      </c>
      <c r="N2059" s="355" t="s">
        <v>3495</v>
      </c>
      <c r="O2059" s="355" t="s">
        <v>3495</v>
      </c>
      <c r="P2059" s="355" t="s">
        <v>3495</v>
      </c>
      <c r="Q2059" s="355" t="s">
        <v>3496</v>
      </c>
      <c r="R2059" s="355" t="s">
        <v>3496</v>
      </c>
      <c r="S2059" s="355" t="s">
        <v>3496</v>
      </c>
      <c r="T2059" s="266">
        <v>0</v>
      </c>
      <c r="U2059" s="266" t="s">
        <v>3497</v>
      </c>
    </row>
    <row r="2060" spans="1:21" x14ac:dyDescent="0.25">
      <c r="A2060" s="49">
        <v>68637001</v>
      </c>
      <c r="B2060" s="49" t="s">
        <v>1964</v>
      </c>
      <c r="C2060" s="49">
        <v>0</v>
      </c>
      <c r="D2060" s="49">
        <v>0</v>
      </c>
      <c r="E2060" s="354" t="s">
        <v>3494</v>
      </c>
      <c r="F2060" s="354" t="s">
        <v>3498</v>
      </c>
      <c r="G2060" s="355" t="s">
        <v>3499</v>
      </c>
      <c r="H2060" s="355" t="s">
        <v>3495</v>
      </c>
      <c r="I2060" s="355" t="s">
        <v>3495</v>
      </c>
      <c r="J2060" s="355" t="s">
        <v>3495</v>
      </c>
      <c r="K2060" s="355" t="s">
        <v>3495</v>
      </c>
      <c r="L2060" s="355" t="s">
        <v>3495</v>
      </c>
      <c r="M2060" s="355" t="s">
        <v>3495</v>
      </c>
      <c r="N2060" s="355" t="s">
        <v>3495</v>
      </c>
      <c r="O2060" s="355" t="s">
        <v>3495</v>
      </c>
      <c r="P2060" s="355" t="s">
        <v>3495</v>
      </c>
      <c r="Q2060" s="355" t="s">
        <v>3496</v>
      </c>
      <c r="R2060" s="355" t="s">
        <v>3496</v>
      </c>
      <c r="S2060" s="355" t="s">
        <v>3496</v>
      </c>
      <c r="T2060" s="266">
        <v>0</v>
      </c>
      <c r="U2060" s="266" t="s">
        <v>3497</v>
      </c>
    </row>
    <row r="2061" spans="1:21" x14ac:dyDescent="0.25">
      <c r="A2061" s="49">
        <v>68704001</v>
      </c>
      <c r="B2061" s="49" t="s">
        <v>1965</v>
      </c>
      <c r="C2061" s="49">
        <v>0</v>
      </c>
      <c r="D2061" s="49">
        <v>0</v>
      </c>
      <c r="E2061" s="354" t="s">
        <v>3494</v>
      </c>
      <c r="F2061" s="354" t="s">
        <v>3498</v>
      </c>
      <c r="G2061" s="355" t="s">
        <v>3499</v>
      </c>
      <c r="H2061" s="355" t="s">
        <v>3495</v>
      </c>
      <c r="I2061" s="355" t="s">
        <v>3495</v>
      </c>
      <c r="J2061" s="355" t="s">
        <v>3495</v>
      </c>
      <c r="K2061" s="355" t="s">
        <v>3495</v>
      </c>
      <c r="L2061" s="355" t="s">
        <v>3495</v>
      </c>
      <c r="M2061" s="355" t="s">
        <v>3495</v>
      </c>
      <c r="N2061" s="355" t="s">
        <v>3495</v>
      </c>
      <c r="O2061" s="355" t="s">
        <v>3495</v>
      </c>
      <c r="P2061" s="355" t="s">
        <v>3495</v>
      </c>
      <c r="Q2061" s="355" t="s">
        <v>3496</v>
      </c>
      <c r="R2061" s="355" t="s">
        <v>3496</v>
      </c>
      <c r="S2061" s="355" t="s">
        <v>3496</v>
      </c>
      <c r="T2061" s="266">
        <v>0</v>
      </c>
      <c r="U2061" s="266" t="s">
        <v>3497</v>
      </c>
    </row>
    <row r="2062" spans="1:21" x14ac:dyDescent="0.25">
      <c r="A2062" s="49">
        <v>68706001</v>
      </c>
      <c r="B2062" s="49" t="s">
        <v>1966</v>
      </c>
      <c r="C2062" s="49">
        <v>0</v>
      </c>
      <c r="D2062" s="49">
        <v>0</v>
      </c>
      <c r="E2062" s="354" t="s">
        <v>3494</v>
      </c>
      <c r="F2062" s="354" t="s">
        <v>3498</v>
      </c>
      <c r="G2062" s="355" t="s">
        <v>3499</v>
      </c>
      <c r="H2062" s="355" t="s">
        <v>3495</v>
      </c>
      <c r="I2062" s="355" t="s">
        <v>3495</v>
      </c>
      <c r="J2062" s="355" t="s">
        <v>3495</v>
      </c>
      <c r="K2062" s="355" t="s">
        <v>3495</v>
      </c>
      <c r="L2062" s="355" t="s">
        <v>3495</v>
      </c>
      <c r="M2062" s="355" t="s">
        <v>3495</v>
      </c>
      <c r="N2062" s="355" t="s">
        <v>3495</v>
      </c>
      <c r="O2062" s="355" t="s">
        <v>3495</v>
      </c>
      <c r="P2062" s="355" t="s">
        <v>3495</v>
      </c>
      <c r="Q2062" s="355" t="s">
        <v>3496</v>
      </c>
      <c r="R2062" s="355" t="s">
        <v>3496</v>
      </c>
      <c r="S2062" s="355" t="s">
        <v>3496</v>
      </c>
      <c r="T2062" s="266">
        <v>0</v>
      </c>
      <c r="U2062" s="266" t="s">
        <v>3497</v>
      </c>
    </row>
    <row r="2063" spans="1:21" x14ac:dyDescent="0.25">
      <c r="A2063" s="49">
        <v>68710002</v>
      </c>
      <c r="B2063" s="49" t="s">
        <v>1967</v>
      </c>
      <c r="C2063" s="49">
        <v>0</v>
      </c>
      <c r="D2063" s="49">
        <v>0</v>
      </c>
      <c r="E2063" s="354" t="s">
        <v>3494</v>
      </c>
      <c r="F2063" s="354" t="s">
        <v>3498</v>
      </c>
      <c r="G2063" s="355" t="s">
        <v>3499</v>
      </c>
      <c r="H2063" s="355" t="s">
        <v>3495</v>
      </c>
      <c r="I2063" s="355" t="s">
        <v>3495</v>
      </c>
      <c r="J2063" s="355" t="s">
        <v>3495</v>
      </c>
      <c r="K2063" s="355" t="s">
        <v>3495</v>
      </c>
      <c r="L2063" s="355" t="s">
        <v>3495</v>
      </c>
      <c r="M2063" s="355" t="s">
        <v>3495</v>
      </c>
      <c r="N2063" s="355" t="s">
        <v>3495</v>
      </c>
      <c r="O2063" s="355" t="s">
        <v>3495</v>
      </c>
      <c r="P2063" s="355" t="s">
        <v>3495</v>
      </c>
      <c r="Q2063" s="355" t="s">
        <v>3496</v>
      </c>
      <c r="R2063" s="355" t="s">
        <v>3496</v>
      </c>
      <c r="S2063" s="355" t="s">
        <v>3496</v>
      </c>
      <c r="T2063" s="266">
        <v>0</v>
      </c>
      <c r="U2063" s="266" t="s">
        <v>3497</v>
      </c>
    </row>
    <row r="2064" spans="1:21" x14ac:dyDescent="0.25">
      <c r="A2064" s="49">
        <v>68726002</v>
      </c>
      <c r="B2064" s="49" t="s">
        <v>1968</v>
      </c>
      <c r="C2064" s="49">
        <v>0</v>
      </c>
      <c r="D2064" s="49">
        <v>0</v>
      </c>
      <c r="E2064" s="354" t="s">
        <v>3494</v>
      </c>
      <c r="F2064" s="354" t="s">
        <v>3498</v>
      </c>
      <c r="G2064" s="355" t="s">
        <v>3499</v>
      </c>
      <c r="H2064" s="355" t="s">
        <v>3495</v>
      </c>
      <c r="I2064" s="355" t="s">
        <v>3495</v>
      </c>
      <c r="J2064" s="355" t="s">
        <v>3495</v>
      </c>
      <c r="K2064" s="355" t="s">
        <v>3495</v>
      </c>
      <c r="L2064" s="355" t="s">
        <v>3495</v>
      </c>
      <c r="M2064" s="355" t="s">
        <v>3495</v>
      </c>
      <c r="N2064" s="355" t="s">
        <v>3495</v>
      </c>
      <c r="O2064" s="355" t="s">
        <v>3495</v>
      </c>
      <c r="P2064" s="355" t="s">
        <v>3495</v>
      </c>
      <c r="Q2064" s="355" t="s">
        <v>3496</v>
      </c>
      <c r="R2064" s="355" t="s">
        <v>3496</v>
      </c>
      <c r="S2064" s="355" t="s">
        <v>3496</v>
      </c>
      <c r="T2064" s="266">
        <v>0</v>
      </c>
      <c r="U2064" s="266" t="s">
        <v>3497</v>
      </c>
    </row>
    <row r="2065" spans="1:21" x14ac:dyDescent="0.25">
      <c r="A2065" s="49">
        <v>68728001</v>
      </c>
      <c r="B2065" s="49" t="s">
        <v>1969</v>
      </c>
      <c r="C2065" s="49">
        <v>0</v>
      </c>
      <c r="D2065" s="49">
        <v>0</v>
      </c>
      <c r="E2065" s="354" t="s">
        <v>3494</v>
      </c>
      <c r="F2065" s="354" t="s">
        <v>3498</v>
      </c>
      <c r="G2065" s="355" t="s">
        <v>3499</v>
      </c>
      <c r="H2065" s="355" t="s">
        <v>3495</v>
      </c>
      <c r="I2065" s="355" t="s">
        <v>3495</v>
      </c>
      <c r="J2065" s="355" t="s">
        <v>3495</v>
      </c>
      <c r="K2065" s="355" t="s">
        <v>3495</v>
      </c>
      <c r="L2065" s="355" t="s">
        <v>3495</v>
      </c>
      <c r="M2065" s="355" t="s">
        <v>3495</v>
      </c>
      <c r="N2065" s="355" t="s">
        <v>3495</v>
      </c>
      <c r="O2065" s="355" t="s">
        <v>3495</v>
      </c>
      <c r="P2065" s="355" t="s">
        <v>3495</v>
      </c>
      <c r="Q2065" s="355" t="s">
        <v>3496</v>
      </c>
      <c r="R2065" s="355" t="s">
        <v>3496</v>
      </c>
      <c r="S2065" s="355" t="s">
        <v>3496</v>
      </c>
      <c r="T2065" s="266">
        <v>0</v>
      </c>
      <c r="U2065" s="266" t="s">
        <v>3497</v>
      </c>
    </row>
    <row r="2066" spans="1:21" x14ac:dyDescent="0.25">
      <c r="A2066" s="49">
        <v>68733004</v>
      </c>
      <c r="B2066" s="49" t="s">
        <v>1970</v>
      </c>
      <c r="C2066" s="49">
        <v>0</v>
      </c>
      <c r="D2066" s="49">
        <v>0</v>
      </c>
      <c r="E2066" s="354" t="s">
        <v>3494</v>
      </c>
      <c r="F2066" s="354" t="s">
        <v>3498</v>
      </c>
      <c r="G2066" s="355" t="s">
        <v>3499</v>
      </c>
      <c r="H2066" s="355" t="s">
        <v>3495</v>
      </c>
      <c r="I2066" s="355" t="s">
        <v>3495</v>
      </c>
      <c r="J2066" s="355" t="s">
        <v>3495</v>
      </c>
      <c r="K2066" s="355" t="s">
        <v>3495</v>
      </c>
      <c r="L2066" s="355" t="s">
        <v>3495</v>
      </c>
      <c r="M2066" s="355" t="s">
        <v>3495</v>
      </c>
      <c r="N2066" s="355" t="s">
        <v>3495</v>
      </c>
      <c r="O2066" s="355" t="s">
        <v>3495</v>
      </c>
      <c r="P2066" s="355" t="s">
        <v>3495</v>
      </c>
      <c r="Q2066" s="355" t="s">
        <v>3496</v>
      </c>
      <c r="R2066" s="355" t="s">
        <v>3496</v>
      </c>
      <c r="S2066" s="355" t="s">
        <v>3496</v>
      </c>
      <c r="T2066" s="266">
        <v>0</v>
      </c>
      <c r="U2066" s="266" t="s">
        <v>3497</v>
      </c>
    </row>
    <row r="2067" spans="1:21" x14ac:dyDescent="0.25">
      <c r="A2067" s="49">
        <v>68733005</v>
      </c>
      <c r="B2067" s="49" t="s">
        <v>1971</v>
      </c>
      <c r="C2067" s="49">
        <v>0</v>
      </c>
      <c r="D2067" s="49">
        <v>0</v>
      </c>
      <c r="E2067" s="354" t="s">
        <v>3494</v>
      </c>
      <c r="F2067" s="354" t="s">
        <v>3498</v>
      </c>
      <c r="G2067" s="355" t="s">
        <v>3499</v>
      </c>
      <c r="H2067" s="355" t="s">
        <v>3495</v>
      </c>
      <c r="I2067" s="355" t="s">
        <v>3495</v>
      </c>
      <c r="J2067" s="355" t="s">
        <v>3495</v>
      </c>
      <c r="K2067" s="355" t="s">
        <v>3495</v>
      </c>
      <c r="L2067" s="355" t="s">
        <v>3495</v>
      </c>
      <c r="M2067" s="355" t="s">
        <v>3495</v>
      </c>
      <c r="N2067" s="355" t="s">
        <v>3495</v>
      </c>
      <c r="O2067" s="355" t="s">
        <v>3495</v>
      </c>
      <c r="P2067" s="355" t="s">
        <v>3495</v>
      </c>
      <c r="Q2067" s="355" t="s">
        <v>3496</v>
      </c>
      <c r="R2067" s="355" t="s">
        <v>3496</v>
      </c>
      <c r="S2067" s="355" t="s">
        <v>3496</v>
      </c>
      <c r="T2067" s="266">
        <v>0</v>
      </c>
      <c r="U2067" s="266" t="s">
        <v>3497</v>
      </c>
    </row>
    <row r="2068" spans="1:21" x14ac:dyDescent="0.25">
      <c r="A2068" s="49">
        <v>68733006</v>
      </c>
      <c r="B2068" s="49" t="s">
        <v>1972</v>
      </c>
      <c r="C2068" s="49">
        <v>0</v>
      </c>
      <c r="D2068" s="49">
        <v>0</v>
      </c>
      <c r="E2068" s="354" t="s">
        <v>3494</v>
      </c>
      <c r="F2068" s="354" t="s">
        <v>3498</v>
      </c>
      <c r="G2068" s="355" t="s">
        <v>3499</v>
      </c>
      <c r="H2068" s="355" t="s">
        <v>3495</v>
      </c>
      <c r="I2068" s="355" t="s">
        <v>3495</v>
      </c>
      <c r="J2068" s="355" t="s">
        <v>3495</v>
      </c>
      <c r="K2068" s="355" t="s">
        <v>3495</v>
      </c>
      <c r="L2068" s="355" t="s">
        <v>3495</v>
      </c>
      <c r="M2068" s="355" t="s">
        <v>3495</v>
      </c>
      <c r="N2068" s="355" t="s">
        <v>3495</v>
      </c>
      <c r="O2068" s="355" t="s">
        <v>3495</v>
      </c>
      <c r="P2068" s="355" t="s">
        <v>3495</v>
      </c>
      <c r="Q2068" s="355" t="s">
        <v>3496</v>
      </c>
      <c r="R2068" s="355" t="s">
        <v>3496</v>
      </c>
      <c r="S2068" s="355" t="s">
        <v>3496</v>
      </c>
      <c r="T2068" s="266">
        <v>0</v>
      </c>
      <c r="U2068" s="266" t="s">
        <v>3497</v>
      </c>
    </row>
    <row r="2069" spans="1:21" x14ac:dyDescent="0.25">
      <c r="A2069" s="49">
        <v>68733007</v>
      </c>
      <c r="B2069" s="49" t="s">
        <v>1973</v>
      </c>
      <c r="C2069" s="49">
        <v>0</v>
      </c>
      <c r="D2069" s="49">
        <v>0</v>
      </c>
      <c r="E2069" s="354" t="s">
        <v>3494</v>
      </c>
      <c r="F2069" s="354" t="s">
        <v>3498</v>
      </c>
      <c r="G2069" s="355" t="s">
        <v>3499</v>
      </c>
      <c r="H2069" s="355" t="s">
        <v>3495</v>
      </c>
      <c r="I2069" s="355" t="s">
        <v>3495</v>
      </c>
      <c r="J2069" s="355" t="s">
        <v>3495</v>
      </c>
      <c r="K2069" s="355" t="s">
        <v>3495</v>
      </c>
      <c r="L2069" s="355" t="s">
        <v>3495</v>
      </c>
      <c r="M2069" s="355" t="s">
        <v>3495</v>
      </c>
      <c r="N2069" s="355" t="s">
        <v>3495</v>
      </c>
      <c r="O2069" s="355" t="s">
        <v>3495</v>
      </c>
      <c r="P2069" s="355" t="s">
        <v>3495</v>
      </c>
      <c r="Q2069" s="355" t="s">
        <v>3496</v>
      </c>
      <c r="R2069" s="355" t="s">
        <v>3496</v>
      </c>
      <c r="S2069" s="355" t="s">
        <v>3496</v>
      </c>
      <c r="T2069" s="266">
        <v>0</v>
      </c>
      <c r="U2069" s="266" t="s">
        <v>3497</v>
      </c>
    </row>
    <row r="2070" spans="1:21" x14ac:dyDescent="0.25">
      <c r="A2070" s="49">
        <v>68737004</v>
      </c>
      <c r="B2070" s="49" t="s">
        <v>1974</v>
      </c>
      <c r="C2070" s="49">
        <v>0</v>
      </c>
      <c r="D2070" s="49">
        <v>0</v>
      </c>
      <c r="E2070" s="354" t="s">
        <v>3494</v>
      </c>
      <c r="F2070" s="354" t="s">
        <v>3498</v>
      </c>
      <c r="G2070" s="355" t="s">
        <v>3499</v>
      </c>
      <c r="H2070" s="355" t="s">
        <v>3495</v>
      </c>
      <c r="I2070" s="355" t="s">
        <v>3495</v>
      </c>
      <c r="J2070" s="355" t="s">
        <v>3495</v>
      </c>
      <c r="K2070" s="355" t="s">
        <v>3495</v>
      </c>
      <c r="L2070" s="355" t="s">
        <v>3495</v>
      </c>
      <c r="M2070" s="355" t="s">
        <v>3495</v>
      </c>
      <c r="N2070" s="355" t="s">
        <v>3495</v>
      </c>
      <c r="O2070" s="355" t="s">
        <v>3495</v>
      </c>
      <c r="P2070" s="355" t="s">
        <v>3495</v>
      </c>
      <c r="Q2070" s="355" t="s">
        <v>3496</v>
      </c>
      <c r="R2070" s="355" t="s">
        <v>3496</v>
      </c>
      <c r="S2070" s="355" t="s">
        <v>3496</v>
      </c>
      <c r="T2070" s="266">
        <v>0</v>
      </c>
      <c r="U2070" s="266" t="s">
        <v>3497</v>
      </c>
    </row>
    <row r="2071" spans="1:21" x14ac:dyDescent="0.25">
      <c r="A2071" s="49">
        <v>68737005</v>
      </c>
      <c r="B2071" s="49" t="s">
        <v>1974</v>
      </c>
      <c r="C2071" s="49">
        <v>0</v>
      </c>
      <c r="D2071" s="49">
        <v>0</v>
      </c>
      <c r="E2071" s="354" t="s">
        <v>3494</v>
      </c>
      <c r="F2071" s="354" t="s">
        <v>3498</v>
      </c>
      <c r="G2071" s="355" t="s">
        <v>3499</v>
      </c>
      <c r="H2071" s="355" t="s">
        <v>3495</v>
      </c>
      <c r="I2071" s="355" t="s">
        <v>3495</v>
      </c>
      <c r="J2071" s="355" t="s">
        <v>3495</v>
      </c>
      <c r="K2071" s="355" t="s">
        <v>3495</v>
      </c>
      <c r="L2071" s="355" t="s">
        <v>3495</v>
      </c>
      <c r="M2071" s="355" t="s">
        <v>3495</v>
      </c>
      <c r="N2071" s="355" t="s">
        <v>3495</v>
      </c>
      <c r="O2071" s="355" t="s">
        <v>3495</v>
      </c>
      <c r="P2071" s="355" t="s">
        <v>3495</v>
      </c>
      <c r="Q2071" s="355" t="s">
        <v>3496</v>
      </c>
      <c r="R2071" s="355" t="s">
        <v>3496</v>
      </c>
      <c r="S2071" s="355" t="s">
        <v>3496</v>
      </c>
      <c r="T2071" s="266">
        <v>0</v>
      </c>
      <c r="U2071" s="266" t="s">
        <v>3497</v>
      </c>
    </row>
    <row r="2072" spans="1:21" x14ac:dyDescent="0.25">
      <c r="A2072" s="49">
        <v>68737006</v>
      </c>
      <c r="B2072" s="49" t="s">
        <v>1975</v>
      </c>
      <c r="C2072" s="49">
        <v>0</v>
      </c>
      <c r="D2072" s="49">
        <v>0</v>
      </c>
      <c r="E2072" s="354" t="s">
        <v>3494</v>
      </c>
      <c r="F2072" s="354" t="s">
        <v>3498</v>
      </c>
      <c r="G2072" s="355" t="s">
        <v>3499</v>
      </c>
      <c r="H2072" s="355" t="s">
        <v>3495</v>
      </c>
      <c r="I2072" s="355" t="s">
        <v>3495</v>
      </c>
      <c r="J2072" s="355" t="s">
        <v>3495</v>
      </c>
      <c r="K2072" s="355" t="s">
        <v>3495</v>
      </c>
      <c r="L2072" s="355" t="s">
        <v>3495</v>
      </c>
      <c r="M2072" s="355" t="s">
        <v>3495</v>
      </c>
      <c r="N2072" s="355" t="s">
        <v>3495</v>
      </c>
      <c r="O2072" s="355" t="s">
        <v>3495</v>
      </c>
      <c r="P2072" s="355" t="s">
        <v>3495</v>
      </c>
      <c r="Q2072" s="355" t="s">
        <v>3496</v>
      </c>
      <c r="R2072" s="355" t="s">
        <v>3496</v>
      </c>
      <c r="S2072" s="355" t="s">
        <v>3496</v>
      </c>
      <c r="T2072" s="266">
        <v>0</v>
      </c>
      <c r="U2072" s="266" t="s">
        <v>3497</v>
      </c>
    </row>
    <row r="2073" spans="1:21" x14ac:dyDescent="0.25">
      <c r="A2073" s="49">
        <v>68746004</v>
      </c>
      <c r="B2073" s="49" t="s">
        <v>1976</v>
      </c>
      <c r="C2073" s="49">
        <v>0</v>
      </c>
      <c r="D2073" s="49">
        <v>0</v>
      </c>
      <c r="E2073" s="354" t="s">
        <v>3494</v>
      </c>
      <c r="F2073" s="354" t="s">
        <v>3498</v>
      </c>
      <c r="G2073" s="355" t="s">
        <v>3499</v>
      </c>
      <c r="H2073" s="355" t="s">
        <v>3495</v>
      </c>
      <c r="I2073" s="355" t="s">
        <v>3495</v>
      </c>
      <c r="J2073" s="355" t="s">
        <v>3495</v>
      </c>
      <c r="K2073" s="355" t="s">
        <v>3495</v>
      </c>
      <c r="L2073" s="355" t="s">
        <v>3495</v>
      </c>
      <c r="M2073" s="355" t="s">
        <v>3495</v>
      </c>
      <c r="N2073" s="355" t="s">
        <v>3495</v>
      </c>
      <c r="O2073" s="355" t="s">
        <v>3495</v>
      </c>
      <c r="P2073" s="355" t="s">
        <v>3495</v>
      </c>
      <c r="Q2073" s="355" t="s">
        <v>3496</v>
      </c>
      <c r="R2073" s="355" t="s">
        <v>3496</v>
      </c>
      <c r="S2073" s="355" t="s">
        <v>3496</v>
      </c>
      <c r="T2073" s="266">
        <v>0</v>
      </c>
      <c r="U2073" s="266" t="s">
        <v>3497</v>
      </c>
    </row>
    <row r="2074" spans="1:21" x14ac:dyDescent="0.25">
      <c r="A2074" s="49">
        <v>68746005</v>
      </c>
      <c r="B2074" s="49" t="s">
        <v>1977</v>
      </c>
      <c r="C2074" s="49">
        <v>0</v>
      </c>
      <c r="D2074" s="49">
        <v>0</v>
      </c>
      <c r="E2074" s="354" t="s">
        <v>3494</v>
      </c>
      <c r="F2074" s="354" t="s">
        <v>3498</v>
      </c>
      <c r="G2074" s="355" t="s">
        <v>3499</v>
      </c>
      <c r="H2074" s="355" t="s">
        <v>3495</v>
      </c>
      <c r="I2074" s="355" t="s">
        <v>3495</v>
      </c>
      <c r="J2074" s="355" t="s">
        <v>3495</v>
      </c>
      <c r="K2074" s="355" t="s">
        <v>3495</v>
      </c>
      <c r="L2074" s="355" t="s">
        <v>3495</v>
      </c>
      <c r="M2074" s="355" t="s">
        <v>3495</v>
      </c>
      <c r="N2074" s="355" t="s">
        <v>3495</v>
      </c>
      <c r="O2074" s="355" t="s">
        <v>3495</v>
      </c>
      <c r="P2074" s="355" t="s">
        <v>3495</v>
      </c>
      <c r="Q2074" s="355" t="s">
        <v>3496</v>
      </c>
      <c r="R2074" s="355" t="s">
        <v>3496</v>
      </c>
      <c r="S2074" s="355" t="s">
        <v>3496</v>
      </c>
      <c r="T2074" s="266">
        <v>0</v>
      </c>
      <c r="U2074" s="266" t="s">
        <v>3497</v>
      </c>
    </row>
    <row r="2075" spans="1:21" x14ac:dyDescent="0.25">
      <c r="A2075" s="49">
        <v>68746006</v>
      </c>
      <c r="B2075" s="49" t="s">
        <v>1976</v>
      </c>
      <c r="C2075" s="49">
        <v>0</v>
      </c>
      <c r="D2075" s="49">
        <v>0</v>
      </c>
      <c r="E2075" s="354" t="s">
        <v>3494</v>
      </c>
      <c r="F2075" s="354" t="s">
        <v>3498</v>
      </c>
      <c r="G2075" s="355" t="s">
        <v>3499</v>
      </c>
      <c r="H2075" s="355" t="s">
        <v>3495</v>
      </c>
      <c r="I2075" s="355" t="s">
        <v>3495</v>
      </c>
      <c r="J2075" s="355" t="s">
        <v>3495</v>
      </c>
      <c r="K2075" s="355" t="s">
        <v>3495</v>
      </c>
      <c r="L2075" s="355" t="s">
        <v>3495</v>
      </c>
      <c r="M2075" s="355" t="s">
        <v>3495</v>
      </c>
      <c r="N2075" s="355" t="s">
        <v>3495</v>
      </c>
      <c r="O2075" s="355" t="s">
        <v>3495</v>
      </c>
      <c r="P2075" s="355" t="s">
        <v>3495</v>
      </c>
      <c r="Q2075" s="355" t="s">
        <v>3496</v>
      </c>
      <c r="R2075" s="355" t="s">
        <v>3496</v>
      </c>
      <c r="S2075" s="355" t="s">
        <v>3496</v>
      </c>
      <c r="T2075" s="266">
        <v>0</v>
      </c>
      <c r="U2075" s="266" t="s">
        <v>3497</v>
      </c>
    </row>
    <row r="2076" spans="1:21" x14ac:dyDescent="0.25">
      <c r="A2076" s="49">
        <v>68746007</v>
      </c>
      <c r="B2076" s="49" t="s">
        <v>1978</v>
      </c>
      <c r="C2076" s="49">
        <v>0</v>
      </c>
      <c r="D2076" s="49">
        <v>0</v>
      </c>
      <c r="E2076" s="354" t="s">
        <v>3494</v>
      </c>
      <c r="F2076" s="354" t="s">
        <v>3498</v>
      </c>
      <c r="G2076" s="355" t="s">
        <v>3499</v>
      </c>
      <c r="H2076" s="355" t="s">
        <v>3495</v>
      </c>
      <c r="I2076" s="355" t="s">
        <v>3495</v>
      </c>
      <c r="J2076" s="355" t="s">
        <v>3495</v>
      </c>
      <c r="K2076" s="355" t="s">
        <v>3495</v>
      </c>
      <c r="L2076" s="355" t="s">
        <v>3495</v>
      </c>
      <c r="M2076" s="355" t="s">
        <v>3495</v>
      </c>
      <c r="N2076" s="355" t="s">
        <v>3495</v>
      </c>
      <c r="O2076" s="355" t="s">
        <v>3495</v>
      </c>
      <c r="P2076" s="355" t="s">
        <v>3495</v>
      </c>
      <c r="Q2076" s="355" t="s">
        <v>3496</v>
      </c>
      <c r="R2076" s="355" t="s">
        <v>3496</v>
      </c>
      <c r="S2076" s="355" t="s">
        <v>3496</v>
      </c>
      <c r="T2076" s="266">
        <v>0</v>
      </c>
      <c r="U2076" s="266" t="s">
        <v>3497</v>
      </c>
    </row>
    <row r="2077" spans="1:21" x14ac:dyDescent="0.25">
      <c r="A2077" s="49">
        <v>68747004</v>
      </c>
      <c r="B2077" s="49" t="s">
        <v>1979</v>
      </c>
      <c r="C2077" s="49">
        <v>0</v>
      </c>
      <c r="D2077" s="49">
        <v>0</v>
      </c>
      <c r="E2077" s="354" t="s">
        <v>3494</v>
      </c>
      <c r="F2077" s="354" t="s">
        <v>3498</v>
      </c>
      <c r="G2077" s="355" t="s">
        <v>3499</v>
      </c>
      <c r="H2077" s="355" t="s">
        <v>3495</v>
      </c>
      <c r="I2077" s="355" t="s">
        <v>3495</v>
      </c>
      <c r="J2077" s="355" t="s">
        <v>3495</v>
      </c>
      <c r="K2077" s="355" t="s">
        <v>3495</v>
      </c>
      <c r="L2077" s="355" t="s">
        <v>3495</v>
      </c>
      <c r="M2077" s="355" t="s">
        <v>3495</v>
      </c>
      <c r="N2077" s="355" t="s">
        <v>3495</v>
      </c>
      <c r="O2077" s="355" t="s">
        <v>3495</v>
      </c>
      <c r="P2077" s="355" t="s">
        <v>3495</v>
      </c>
      <c r="Q2077" s="355" t="s">
        <v>3496</v>
      </c>
      <c r="R2077" s="355" t="s">
        <v>3496</v>
      </c>
      <c r="S2077" s="355" t="s">
        <v>3496</v>
      </c>
      <c r="T2077" s="266">
        <v>0</v>
      </c>
      <c r="U2077" s="266" t="s">
        <v>3497</v>
      </c>
    </row>
    <row r="2078" spans="1:21" x14ac:dyDescent="0.25">
      <c r="A2078" s="49">
        <v>68747005</v>
      </c>
      <c r="B2078" s="49" t="s">
        <v>1980</v>
      </c>
      <c r="C2078" s="49">
        <v>0</v>
      </c>
      <c r="D2078" s="49">
        <v>0</v>
      </c>
      <c r="E2078" s="354" t="s">
        <v>3494</v>
      </c>
      <c r="F2078" s="354" t="s">
        <v>3498</v>
      </c>
      <c r="G2078" s="355" t="s">
        <v>3499</v>
      </c>
      <c r="H2078" s="355" t="s">
        <v>3495</v>
      </c>
      <c r="I2078" s="355" t="s">
        <v>3495</v>
      </c>
      <c r="J2078" s="355" t="s">
        <v>3495</v>
      </c>
      <c r="K2078" s="355" t="s">
        <v>3495</v>
      </c>
      <c r="L2078" s="355" t="s">
        <v>3495</v>
      </c>
      <c r="M2078" s="355" t="s">
        <v>3495</v>
      </c>
      <c r="N2078" s="355" t="s">
        <v>3495</v>
      </c>
      <c r="O2078" s="355" t="s">
        <v>3495</v>
      </c>
      <c r="P2078" s="355" t="s">
        <v>3495</v>
      </c>
      <c r="Q2078" s="355" t="s">
        <v>3496</v>
      </c>
      <c r="R2078" s="355" t="s">
        <v>3496</v>
      </c>
      <c r="S2078" s="355" t="s">
        <v>3496</v>
      </c>
      <c r="T2078" s="266">
        <v>0</v>
      </c>
      <c r="U2078" s="266" t="s">
        <v>3497</v>
      </c>
    </row>
    <row r="2079" spans="1:21" x14ac:dyDescent="0.25">
      <c r="A2079" s="49">
        <v>68748005</v>
      </c>
      <c r="B2079" s="49" t="s">
        <v>1981</v>
      </c>
      <c r="C2079" s="49">
        <v>0</v>
      </c>
      <c r="D2079" s="49">
        <v>0</v>
      </c>
      <c r="E2079" s="354" t="s">
        <v>3494</v>
      </c>
      <c r="F2079" s="354" t="s">
        <v>3498</v>
      </c>
      <c r="G2079" s="355" t="s">
        <v>3499</v>
      </c>
      <c r="H2079" s="355" t="s">
        <v>3495</v>
      </c>
      <c r="I2079" s="355" t="s">
        <v>3495</v>
      </c>
      <c r="J2079" s="355" t="s">
        <v>3495</v>
      </c>
      <c r="K2079" s="355" t="s">
        <v>3495</v>
      </c>
      <c r="L2079" s="355" t="s">
        <v>3495</v>
      </c>
      <c r="M2079" s="355" t="s">
        <v>3495</v>
      </c>
      <c r="N2079" s="355" t="s">
        <v>3495</v>
      </c>
      <c r="O2079" s="355" t="s">
        <v>3495</v>
      </c>
      <c r="P2079" s="355" t="s">
        <v>3495</v>
      </c>
      <c r="Q2079" s="355" t="s">
        <v>3496</v>
      </c>
      <c r="R2079" s="355" t="s">
        <v>3496</v>
      </c>
      <c r="S2079" s="355" t="s">
        <v>3496</v>
      </c>
      <c r="T2079" s="266">
        <v>0</v>
      </c>
      <c r="U2079" s="266" t="s">
        <v>3497</v>
      </c>
    </row>
    <row r="2080" spans="1:21" x14ac:dyDescent="0.25">
      <c r="A2080" s="49">
        <v>68748006</v>
      </c>
      <c r="B2080" s="49" t="s">
        <v>1981</v>
      </c>
      <c r="C2080" s="49">
        <v>0</v>
      </c>
      <c r="D2080" s="49">
        <v>0</v>
      </c>
      <c r="E2080" s="354" t="s">
        <v>3494</v>
      </c>
      <c r="F2080" s="354" t="s">
        <v>3498</v>
      </c>
      <c r="G2080" s="355" t="s">
        <v>3499</v>
      </c>
      <c r="H2080" s="355" t="s">
        <v>3495</v>
      </c>
      <c r="I2080" s="355" t="s">
        <v>3495</v>
      </c>
      <c r="J2080" s="355" t="s">
        <v>3495</v>
      </c>
      <c r="K2080" s="355" t="s">
        <v>3495</v>
      </c>
      <c r="L2080" s="355" t="s">
        <v>3495</v>
      </c>
      <c r="M2080" s="355" t="s">
        <v>3495</v>
      </c>
      <c r="N2080" s="355" t="s">
        <v>3495</v>
      </c>
      <c r="O2080" s="355" t="s">
        <v>3495</v>
      </c>
      <c r="P2080" s="355" t="s">
        <v>3495</v>
      </c>
      <c r="Q2080" s="355" t="s">
        <v>3496</v>
      </c>
      <c r="R2080" s="355" t="s">
        <v>3496</v>
      </c>
      <c r="S2080" s="355" t="s">
        <v>3496</v>
      </c>
      <c r="T2080" s="266">
        <v>0</v>
      </c>
      <c r="U2080" s="266" t="s">
        <v>3497</v>
      </c>
    </row>
    <row r="2081" spans="1:21" x14ac:dyDescent="0.25">
      <c r="A2081" s="49">
        <v>68748007</v>
      </c>
      <c r="B2081" s="49" t="s">
        <v>1981</v>
      </c>
      <c r="C2081" s="49">
        <v>0</v>
      </c>
      <c r="D2081" s="49">
        <v>0</v>
      </c>
      <c r="E2081" s="354" t="s">
        <v>3494</v>
      </c>
      <c r="F2081" s="354" t="s">
        <v>3498</v>
      </c>
      <c r="G2081" s="355" t="s">
        <v>3499</v>
      </c>
      <c r="H2081" s="355" t="s">
        <v>3495</v>
      </c>
      <c r="I2081" s="355" t="s">
        <v>3495</v>
      </c>
      <c r="J2081" s="355" t="s">
        <v>3495</v>
      </c>
      <c r="K2081" s="355" t="s">
        <v>3495</v>
      </c>
      <c r="L2081" s="355" t="s">
        <v>3495</v>
      </c>
      <c r="M2081" s="355" t="s">
        <v>3495</v>
      </c>
      <c r="N2081" s="355" t="s">
        <v>3495</v>
      </c>
      <c r="O2081" s="355" t="s">
        <v>3495</v>
      </c>
      <c r="P2081" s="355" t="s">
        <v>3495</v>
      </c>
      <c r="Q2081" s="355" t="s">
        <v>3496</v>
      </c>
      <c r="R2081" s="355" t="s">
        <v>3496</v>
      </c>
      <c r="S2081" s="355" t="s">
        <v>3496</v>
      </c>
      <c r="T2081" s="266">
        <v>0</v>
      </c>
      <c r="U2081" s="266" t="s">
        <v>3497</v>
      </c>
    </row>
    <row r="2082" spans="1:21" x14ac:dyDescent="0.25">
      <c r="A2082" s="49">
        <v>68748008</v>
      </c>
      <c r="B2082" s="49" t="s">
        <v>1982</v>
      </c>
      <c r="C2082" s="49">
        <v>0</v>
      </c>
      <c r="D2082" s="49">
        <v>0</v>
      </c>
      <c r="E2082" s="354" t="s">
        <v>3494</v>
      </c>
      <c r="F2082" s="354" t="s">
        <v>3498</v>
      </c>
      <c r="G2082" s="355" t="s">
        <v>3499</v>
      </c>
      <c r="H2082" s="355" t="s">
        <v>3495</v>
      </c>
      <c r="I2082" s="355" t="s">
        <v>3495</v>
      </c>
      <c r="J2082" s="355" t="s">
        <v>3495</v>
      </c>
      <c r="K2082" s="355" t="s">
        <v>3495</v>
      </c>
      <c r="L2082" s="355" t="s">
        <v>3495</v>
      </c>
      <c r="M2082" s="355" t="s">
        <v>3495</v>
      </c>
      <c r="N2082" s="355" t="s">
        <v>3495</v>
      </c>
      <c r="O2082" s="355" t="s">
        <v>3495</v>
      </c>
      <c r="P2082" s="355" t="s">
        <v>3495</v>
      </c>
      <c r="Q2082" s="355" t="s">
        <v>3496</v>
      </c>
      <c r="R2082" s="355" t="s">
        <v>3496</v>
      </c>
      <c r="S2082" s="355" t="s">
        <v>3496</v>
      </c>
      <c r="T2082" s="266">
        <v>0</v>
      </c>
      <c r="U2082" s="266" t="s">
        <v>3497</v>
      </c>
    </row>
    <row r="2083" spans="1:21" x14ac:dyDescent="0.25">
      <c r="A2083" s="49">
        <v>68751001</v>
      </c>
      <c r="B2083" s="49" t="s">
        <v>1983</v>
      </c>
      <c r="C2083" s="49">
        <v>0</v>
      </c>
      <c r="D2083" s="49">
        <v>0</v>
      </c>
      <c r="E2083" s="354" t="s">
        <v>3494</v>
      </c>
      <c r="F2083" s="354" t="s">
        <v>3498</v>
      </c>
      <c r="G2083" s="355" t="s">
        <v>3499</v>
      </c>
      <c r="H2083" s="355" t="s">
        <v>3495</v>
      </c>
      <c r="I2083" s="355" t="s">
        <v>3495</v>
      </c>
      <c r="J2083" s="355" t="s">
        <v>3495</v>
      </c>
      <c r="K2083" s="355" t="s">
        <v>3495</v>
      </c>
      <c r="L2083" s="355" t="s">
        <v>3495</v>
      </c>
      <c r="M2083" s="355" t="s">
        <v>3495</v>
      </c>
      <c r="N2083" s="355" t="s">
        <v>3495</v>
      </c>
      <c r="O2083" s="355" t="s">
        <v>3495</v>
      </c>
      <c r="P2083" s="355" t="s">
        <v>3495</v>
      </c>
      <c r="Q2083" s="355" t="s">
        <v>3496</v>
      </c>
      <c r="R2083" s="355" t="s">
        <v>3496</v>
      </c>
      <c r="S2083" s="355" t="s">
        <v>3496</v>
      </c>
      <c r="T2083" s="266">
        <v>0</v>
      </c>
      <c r="U2083" s="266" t="s">
        <v>3497</v>
      </c>
    </row>
    <row r="2084" spans="1:21" x14ac:dyDescent="0.25">
      <c r="A2084" s="49">
        <v>68751002</v>
      </c>
      <c r="B2084" s="49" t="s">
        <v>1983</v>
      </c>
      <c r="C2084" s="49">
        <v>0</v>
      </c>
      <c r="D2084" s="49">
        <v>0</v>
      </c>
      <c r="E2084" s="354" t="s">
        <v>3494</v>
      </c>
      <c r="F2084" s="354" t="s">
        <v>3498</v>
      </c>
      <c r="G2084" s="355" t="s">
        <v>3499</v>
      </c>
      <c r="H2084" s="355" t="s">
        <v>3495</v>
      </c>
      <c r="I2084" s="355" t="s">
        <v>3495</v>
      </c>
      <c r="J2084" s="355" t="s">
        <v>3495</v>
      </c>
      <c r="K2084" s="355" t="s">
        <v>3495</v>
      </c>
      <c r="L2084" s="355" t="s">
        <v>3495</v>
      </c>
      <c r="M2084" s="355" t="s">
        <v>3495</v>
      </c>
      <c r="N2084" s="355" t="s">
        <v>3495</v>
      </c>
      <c r="O2084" s="355" t="s">
        <v>3495</v>
      </c>
      <c r="P2084" s="355" t="s">
        <v>3495</v>
      </c>
      <c r="Q2084" s="355" t="s">
        <v>3496</v>
      </c>
      <c r="R2084" s="355" t="s">
        <v>3496</v>
      </c>
      <c r="S2084" s="355" t="s">
        <v>3496</v>
      </c>
      <c r="T2084" s="266">
        <v>0</v>
      </c>
      <c r="U2084" s="266" t="s">
        <v>3497</v>
      </c>
    </row>
    <row r="2085" spans="1:21" x14ac:dyDescent="0.25">
      <c r="A2085" s="49">
        <v>68751003</v>
      </c>
      <c r="B2085" s="49" t="s">
        <v>1983</v>
      </c>
      <c r="C2085" s="49">
        <v>0</v>
      </c>
      <c r="D2085" s="49">
        <v>0</v>
      </c>
      <c r="E2085" s="354" t="s">
        <v>3494</v>
      </c>
      <c r="F2085" s="354" t="s">
        <v>3498</v>
      </c>
      <c r="G2085" s="355" t="s">
        <v>3499</v>
      </c>
      <c r="H2085" s="355" t="s">
        <v>3495</v>
      </c>
      <c r="I2085" s="355" t="s">
        <v>3495</v>
      </c>
      <c r="J2085" s="355" t="s">
        <v>3495</v>
      </c>
      <c r="K2085" s="355" t="s">
        <v>3495</v>
      </c>
      <c r="L2085" s="355" t="s">
        <v>3495</v>
      </c>
      <c r="M2085" s="355" t="s">
        <v>3495</v>
      </c>
      <c r="N2085" s="355" t="s">
        <v>3495</v>
      </c>
      <c r="O2085" s="355" t="s">
        <v>3495</v>
      </c>
      <c r="P2085" s="355" t="s">
        <v>3495</v>
      </c>
      <c r="Q2085" s="355" t="s">
        <v>3496</v>
      </c>
      <c r="R2085" s="355" t="s">
        <v>3496</v>
      </c>
      <c r="S2085" s="355" t="s">
        <v>3496</v>
      </c>
      <c r="T2085" s="266">
        <v>0</v>
      </c>
      <c r="U2085" s="266" t="s">
        <v>3497</v>
      </c>
    </row>
    <row r="2086" spans="1:21" x14ac:dyDescent="0.25">
      <c r="A2086" s="49">
        <v>68753001</v>
      </c>
      <c r="B2086" s="49" t="s">
        <v>1984</v>
      </c>
      <c r="C2086" s="49">
        <v>0</v>
      </c>
      <c r="D2086" s="49">
        <v>0</v>
      </c>
      <c r="E2086" s="354" t="s">
        <v>3494</v>
      </c>
      <c r="F2086" s="354" t="s">
        <v>3498</v>
      </c>
      <c r="G2086" s="355" t="s">
        <v>3499</v>
      </c>
      <c r="H2086" s="355" t="s">
        <v>3495</v>
      </c>
      <c r="I2086" s="355" t="s">
        <v>3495</v>
      </c>
      <c r="J2086" s="355" t="s">
        <v>3495</v>
      </c>
      <c r="K2086" s="355" t="s">
        <v>3495</v>
      </c>
      <c r="L2086" s="355" t="s">
        <v>3495</v>
      </c>
      <c r="M2086" s="355" t="s">
        <v>3495</v>
      </c>
      <c r="N2086" s="355" t="s">
        <v>3495</v>
      </c>
      <c r="O2086" s="355" t="s">
        <v>3495</v>
      </c>
      <c r="P2086" s="355" t="s">
        <v>3495</v>
      </c>
      <c r="Q2086" s="355" t="s">
        <v>3496</v>
      </c>
      <c r="R2086" s="355" t="s">
        <v>3496</v>
      </c>
      <c r="S2086" s="355" t="s">
        <v>3496</v>
      </c>
      <c r="T2086" s="266">
        <v>0</v>
      </c>
      <c r="U2086" s="266" t="s">
        <v>3497</v>
      </c>
    </row>
    <row r="2087" spans="1:21" x14ac:dyDescent="0.25">
      <c r="A2087" s="49">
        <v>68753002</v>
      </c>
      <c r="B2087" s="49" t="s">
        <v>1985</v>
      </c>
      <c r="C2087" s="49">
        <v>0</v>
      </c>
      <c r="D2087" s="49">
        <v>0</v>
      </c>
      <c r="E2087" s="354" t="s">
        <v>3494</v>
      </c>
      <c r="F2087" s="354" t="s">
        <v>3498</v>
      </c>
      <c r="G2087" s="355" t="s">
        <v>3499</v>
      </c>
      <c r="H2087" s="355" t="s">
        <v>3495</v>
      </c>
      <c r="I2087" s="355" t="s">
        <v>3495</v>
      </c>
      <c r="J2087" s="355" t="s">
        <v>3495</v>
      </c>
      <c r="K2087" s="355" t="s">
        <v>3495</v>
      </c>
      <c r="L2087" s="355" t="s">
        <v>3495</v>
      </c>
      <c r="M2087" s="355" t="s">
        <v>3495</v>
      </c>
      <c r="N2087" s="355" t="s">
        <v>3495</v>
      </c>
      <c r="O2087" s="355" t="s">
        <v>3495</v>
      </c>
      <c r="P2087" s="355" t="s">
        <v>3495</v>
      </c>
      <c r="Q2087" s="355" t="s">
        <v>3496</v>
      </c>
      <c r="R2087" s="355" t="s">
        <v>3496</v>
      </c>
      <c r="S2087" s="355" t="s">
        <v>3496</v>
      </c>
      <c r="T2087" s="266">
        <v>0</v>
      </c>
      <c r="U2087" s="266" t="s">
        <v>3497</v>
      </c>
    </row>
    <row r="2088" spans="1:21" x14ac:dyDescent="0.25">
      <c r="A2088" s="49">
        <v>68753003</v>
      </c>
      <c r="B2088" s="49" t="s">
        <v>1985</v>
      </c>
      <c r="C2088" s="49">
        <v>0</v>
      </c>
      <c r="D2088" s="49">
        <v>0</v>
      </c>
      <c r="E2088" s="354" t="s">
        <v>3494</v>
      </c>
      <c r="F2088" s="354" t="s">
        <v>3498</v>
      </c>
      <c r="G2088" s="355" t="s">
        <v>3499</v>
      </c>
      <c r="H2088" s="355" t="s">
        <v>3495</v>
      </c>
      <c r="I2088" s="355" t="s">
        <v>3495</v>
      </c>
      <c r="J2088" s="355" t="s">
        <v>3495</v>
      </c>
      <c r="K2088" s="355" t="s">
        <v>3495</v>
      </c>
      <c r="L2088" s="355" t="s">
        <v>3495</v>
      </c>
      <c r="M2088" s="355" t="s">
        <v>3495</v>
      </c>
      <c r="N2088" s="355" t="s">
        <v>3495</v>
      </c>
      <c r="O2088" s="355" t="s">
        <v>3495</v>
      </c>
      <c r="P2088" s="355" t="s">
        <v>3495</v>
      </c>
      <c r="Q2088" s="355" t="s">
        <v>3496</v>
      </c>
      <c r="R2088" s="355" t="s">
        <v>3496</v>
      </c>
      <c r="S2088" s="355" t="s">
        <v>3496</v>
      </c>
      <c r="T2088" s="266">
        <v>0</v>
      </c>
      <c r="U2088" s="266" t="s">
        <v>3497</v>
      </c>
    </row>
    <row r="2089" spans="1:21" x14ac:dyDescent="0.25">
      <c r="A2089" s="49">
        <v>68764002</v>
      </c>
      <c r="B2089" s="49" t="s">
        <v>1986</v>
      </c>
      <c r="C2089" s="49">
        <v>0</v>
      </c>
      <c r="D2089" s="49">
        <v>0</v>
      </c>
      <c r="E2089" s="354" t="s">
        <v>3494</v>
      </c>
      <c r="F2089" s="354" t="s">
        <v>3498</v>
      </c>
      <c r="G2089" s="355" t="s">
        <v>3499</v>
      </c>
      <c r="H2089" s="355" t="s">
        <v>3495</v>
      </c>
      <c r="I2089" s="355" t="s">
        <v>3495</v>
      </c>
      <c r="J2089" s="355" t="s">
        <v>3495</v>
      </c>
      <c r="K2089" s="355" t="s">
        <v>3495</v>
      </c>
      <c r="L2089" s="355" t="s">
        <v>3495</v>
      </c>
      <c r="M2089" s="355" t="s">
        <v>3495</v>
      </c>
      <c r="N2089" s="355" t="s">
        <v>3495</v>
      </c>
      <c r="O2089" s="355" t="s">
        <v>3495</v>
      </c>
      <c r="P2089" s="355" t="s">
        <v>3495</v>
      </c>
      <c r="Q2089" s="355" t="s">
        <v>3496</v>
      </c>
      <c r="R2089" s="355" t="s">
        <v>3496</v>
      </c>
      <c r="S2089" s="355" t="s">
        <v>3496</v>
      </c>
      <c r="T2089" s="266">
        <v>0</v>
      </c>
      <c r="U2089" s="266" t="s">
        <v>3497</v>
      </c>
    </row>
    <row r="2090" spans="1:21" x14ac:dyDescent="0.25">
      <c r="A2090" s="49">
        <v>68769001</v>
      </c>
      <c r="B2090" s="49" t="s">
        <v>1987</v>
      </c>
      <c r="C2090" s="49">
        <v>0</v>
      </c>
      <c r="D2090" s="49">
        <v>0</v>
      </c>
      <c r="E2090" s="354" t="s">
        <v>3494</v>
      </c>
      <c r="F2090" s="354" t="s">
        <v>3498</v>
      </c>
      <c r="G2090" s="355" t="s">
        <v>3499</v>
      </c>
      <c r="H2090" s="355" t="s">
        <v>3495</v>
      </c>
      <c r="I2090" s="355" t="s">
        <v>3495</v>
      </c>
      <c r="J2090" s="355" t="s">
        <v>3495</v>
      </c>
      <c r="K2090" s="355" t="s">
        <v>3495</v>
      </c>
      <c r="L2090" s="355" t="s">
        <v>3495</v>
      </c>
      <c r="M2090" s="355" t="s">
        <v>3495</v>
      </c>
      <c r="N2090" s="355" t="s">
        <v>3495</v>
      </c>
      <c r="O2090" s="355" t="s">
        <v>3495</v>
      </c>
      <c r="P2090" s="355" t="s">
        <v>3495</v>
      </c>
      <c r="Q2090" s="355" t="s">
        <v>3496</v>
      </c>
      <c r="R2090" s="355" t="s">
        <v>3496</v>
      </c>
      <c r="S2090" s="355" t="s">
        <v>3496</v>
      </c>
      <c r="T2090" s="266">
        <v>0</v>
      </c>
      <c r="U2090" s="266" t="s">
        <v>3497</v>
      </c>
    </row>
    <row r="2091" spans="1:21" x14ac:dyDescent="0.25">
      <c r="A2091" s="49">
        <v>68769002</v>
      </c>
      <c r="B2091" s="49" t="s">
        <v>1987</v>
      </c>
      <c r="C2091" s="49">
        <v>0</v>
      </c>
      <c r="D2091" s="49">
        <v>0</v>
      </c>
      <c r="E2091" s="354" t="s">
        <v>3494</v>
      </c>
      <c r="F2091" s="354" t="s">
        <v>3498</v>
      </c>
      <c r="G2091" s="355" t="s">
        <v>3499</v>
      </c>
      <c r="H2091" s="355" t="s">
        <v>3495</v>
      </c>
      <c r="I2091" s="355" t="s">
        <v>3495</v>
      </c>
      <c r="J2091" s="355" t="s">
        <v>3495</v>
      </c>
      <c r="K2091" s="355" t="s">
        <v>3495</v>
      </c>
      <c r="L2091" s="355" t="s">
        <v>3495</v>
      </c>
      <c r="M2091" s="355" t="s">
        <v>3495</v>
      </c>
      <c r="N2091" s="355" t="s">
        <v>3495</v>
      </c>
      <c r="O2091" s="355" t="s">
        <v>3495</v>
      </c>
      <c r="P2091" s="355" t="s">
        <v>3495</v>
      </c>
      <c r="Q2091" s="355" t="s">
        <v>3496</v>
      </c>
      <c r="R2091" s="355" t="s">
        <v>3496</v>
      </c>
      <c r="S2091" s="355" t="s">
        <v>3496</v>
      </c>
      <c r="T2091" s="266">
        <v>0</v>
      </c>
      <c r="U2091" s="266" t="s">
        <v>3497</v>
      </c>
    </row>
    <row r="2092" spans="1:21" x14ac:dyDescent="0.25">
      <c r="A2092" s="49">
        <v>68770001</v>
      </c>
      <c r="B2092" s="49" t="s">
        <v>1988</v>
      </c>
      <c r="C2092" s="49">
        <v>0</v>
      </c>
      <c r="D2092" s="49">
        <v>0</v>
      </c>
      <c r="E2092" s="354" t="s">
        <v>3494</v>
      </c>
      <c r="F2092" s="354" t="s">
        <v>3498</v>
      </c>
      <c r="G2092" s="355" t="s">
        <v>3499</v>
      </c>
      <c r="H2092" s="355" t="s">
        <v>3495</v>
      </c>
      <c r="I2092" s="355" t="s">
        <v>3495</v>
      </c>
      <c r="J2092" s="355" t="s">
        <v>3495</v>
      </c>
      <c r="K2092" s="355" t="s">
        <v>3495</v>
      </c>
      <c r="L2092" s="355" t="s">
        <v>3495</v>
      </c>
      <c r="M2092" s="355" t="s">
        <v>3495</v>
      </c>
      <c r="N2092" s="355" t="s">
        <v>3495</v>
      </c>
      <c r="O2092" s="355" t="s">
        <v>3495</v>
      </c>
      <c r="P2092" s="355" t="s">
        <v>3495</v>
      </c>
      <c r="Q2092" s="355" t="s">
        <v>3496</v>
      </c>
      <c r="R2092" s="355" t="s">
        <v>3496</v>
      </c>
      <c r="S2092" s="355" t="s">
        <v>3496</v>
      </c>
      <c r="T2092" s="266">
        <v>0</v>
      </c>
      <c r="U2092" s="266" t="s">
        <v>3497</v>
      </c>
    </row>
    <row r="2093" spans="1:21" x14ac:dyDescent="0.25">
      <c r="A2093" s="49">
        <v>68770002</v>
      </c>
      <c r="B2093" s="49" t="s">
        <v>1989</v>
      </c>
      <c r="C2093" s="49">
        <v>0</v>
      </c>
      <c r="D2093" s="49">
        <v>0</v>
      </c>
      <c r="E2093" s="354" t="s">
        <v>3494</v>
      </c>
      <c r="F2093" s="354" t="s">
        <v>3498</v>
      </c>
      <c r="G2093" s="355" t="s">
        <v>3499</v>
      </c>
      <c r="H2093" s="355" t="s">
        <v>3495</v>
      </c>
      <c r="I2093" s="355" t="s">
        <v>3495</v>
      </c>
      <c r="J2093" s="355" t="s">
        <v>3495</v>
      </c>
      <c r="K2093" s="355" t="s">
        <v>3495</v>
      </c>
      <c r="L2093" s="355" t="s">
        <v>3495</v>
      </c>
      <c r="M2093" s="355" t="s">
        <v>3495</v>
      </c>
      <c r="N2093" s="355" t="s">
        <v>3495</v>
      </c>
      <c r="O2093" s="355" t="s">
        <v>3495</v>
      </c>
      <c r="P2093" s="355" t="s">
        <v>3495</v>
      </c>
      <c r="Q2093" s="355" t="s">
        <v>3496</v>
      </c>
      <c r="R2093" s="355" t="s">
        <v>3496</v>
      </c>
      <c r="S2093" s="355" t="s">
        <v>3496</v>
      </c>
      <c r="T2093" s="266">
        <v>0</v>
      </c>
      <c r="U2093" s="266" t="s">
        <v>3497</v>
      </c>
    </row>
    <row r="2094" spans="1:21" x14ac:dyDescent="0.25">
      <c r="A2094" s="49">
        <v>68770003</v>
      </c>
      <c r="B2094" s="49" t="s">
        <v>1989</v>
      </c>
      <c r="C2094" s="49">
        <v>0</v>
      </c>
      <c r="D2094" s="49">
        <v>0</v>
      </c>
      <c r="E2094" s="354" t="s">
        <v>3494</v>
      </c>
      <c r="F2094" s="354" t="s">
        <v>3498</v>
      </c>
      <c r="G2094" s="355" t="s">
        <v>3499</v>
      </c>
      <c r="H2094" s="355" t="s">
        <v>3495</v>
      </c>
      <c r="I2094" s="355" t="s">
        <v>3495</v>
      </c>
      <c r="J2094" s="355" t="s">
        <v>3495</v>
      </c>
      <c r="K2094" s="355" t="s">
        <v>3495</v>
      </c>
      <c r="L2094" s="355" t="s">
        <v>3495</v>
      </c>
      <c r="M2094" s="355" t="s">
        <v>3495</v>
      </c>
      <c r="N2094" s="355" t="s">
        <v>3495</v>
      </c>
      <c r="O2094" s="355" t="s">
        <v>3495</v>
      </c>
      <c r="P2094" s="355" t="s">
        <v>3495</v>
      </c>
      <c r="Q2094" s="355" t="s">
        <v>3496</v>
      </c>
      <c r="R2094" s="355" t="s">
        <v>3496</v>
      </c>
      <c r="S2094" s="355" t="s">
        <v>3496</v>
      </c>
      <c r="T2094" s="266">
        <v>0</v>
      </c>
      <c r="U2094" s="266" t="s">
        <v>3497</v>
      </c>
    </row>
    <row r="2095" spans="1:21" x14ac:dyDescent="0.25">
      <c r="A2095" s="49">
        <v>68773002</v>
      </c>
      <c r="B2095" s="49" t="s">
        <v>1990</v>
      </c>
      <c r="C2095" s="49">
        <v>0</v>
      </c>
      <c r="D2095" s="49">
        <v>0</v>
      </c>
      <c r="E2095" s="354" t="s">
        <v>3494</v>
      </c>
      <c r="F2095" s="354" t="s">
        <v>3498</v>
      </c>
      <c r="G2095" s="355" t="s">
        <v>3499</v>
      </c>
      <c r="H2095" s="355" t="s">
        <v>3495</v>
      </c>
      <c r="I2095" s="355" t="s">
        <v>3495</v>
      </c>
      <c r="J2095" s="355" t="s">
        <v>3495</v>
      </c>
      <c r="K2095" s="355" t="s">
        <v>3495</v>
      </c>
      <c r="L2095" s="355" t="s">
        <v>3495</v>
      </c>
      <c r="M2095" s="355" t="s">
        <v>3495</v>
      </c>
      <c r="N2095" s="355" t="s">
        <v>3495</v>
      </c>
      <c r="O2095" s="355" t="s">
        <v>3495</v>
      </c>
      <c r="P2095" s="355" t="s">
        <v>3495</v>
      </c>
      <c r="Q2095" s="355" t="s">
        <v>3496</v>
      </c>
      <c r="R2095" s="355" t="s">
        <v>3496</v>
      </c>
      <c r="S2095" s="355" t="s">
        <v>3496</v>
      </c>
      <c r="T2095" s="266">
        <v>0</v>
      </c>
      <c r="U2095" s="266" t="s">
        <v>3497</v>
      </c>
    </row>
    <row r="2096" spans="1:21" x14ac:dyDescent="0.25">
      <c r="A2096" s="49">
        <v>68786001</v>
      </c>
      <c r="B2096" s="49" t="s">
        <v>1991</v>
      </c>
      <c r="C2096" s="49">
        <v>0</v>
      </c>
      <c r="D2096" s="49">
        <v>0</v>
      </c>
      <c r="E2096" s="354" t="s">
        <v>3494</v>
      </c>
      <c r="F2096" s="354" t="s">
        <v>3498</v>
      </c>
      <c r="G2096" s="355" t="s">
        <v>3499</v>
      </c>
      <c r="H2096" s="355" t="s">
        <v>3495</v>
      </c>
      <c r="I2096" s="355" t="s">
        <v>3495</v>
      </c>
      <c r="J2096" s="355" t="s">
        <v>3495</v>
      </c>
      <c r="K2096" s="355" t="s">
        <v>3495</v>
      </c>
      <c r="L2096" s="355" t="s">
        <v>3495</v>
      </c>
      <c r="M2096" s="355" t="s">
        <v>3495</v>
      </c>
      <c r="N2096" s="355" t="s">
        <v>3495</v>
      </c>
      <c r="O2096" s="355" t="s">
        <v>3495</v>
      </c>
      <c r="P2096" s="355" t="s">
        <v>3495</v>
      </c>
      <c r="Q2096" s="355" t="s">
        <v>3496</v>
      </c>
      <c r="R2096" s="355" t="s">
        <v>3496</v>
      </c>
      <c r="S2096" s="355" t="s">
        <v>3496</v>
      </c>
      <c r="T2096" s="266">
        <v>0</v>
      </c>
      <c r="U2096" s="266" t="s">
        <v>3497</v>
      </c>
    </row>
    <row r="2097" spans="1:21" x14ac:dyDescent="0.25">
      <c r="A2097" s="49">
        <v>68786002</v>
      </c>
      <c r="B2097" s="49" t="s">
        <v>1774</v>
      </c>
      <c r="C2097" s="49">
        <v>0</v>
      </c>
      <c r="D2097" s="49">
        <v>0</v>
      </c>
      <c r="E2097" s="354" t="s">
        <v>3494</v>
      </c>
      <c r="F2097" s="354" t="s">
        <v>3498</v>
      </c>
      <c r="G2097" s="355" t="s">
        <v>3499</v>
      </c>
      <c r="H2097" s="355" t="s">
        <v>3495</v>
      </c>
      <c r="I2097" s="355" t="s">
        <v>3495</v>
      </c>
      <c r="J2097" s="355" t="s">
        <v>3495</v>
      </c>
      <c r="K2097" s="355" t="s">
        <v>3495</v>
      </c>
      <c r="L2097" s="355" t="s">
        <v>3495</v>
      </c>
      <c r="M2097" s="355" t="s">
        <v>3495</v>
      </c>
      <c r="N2097" s="355" t="s">
        <v>3495</v>
      </c>
      <c r="O2097" s="355" t="s">
        <v>3495</v>
      </c>
      <c r="P2097" s="355" t="s">
        <v>3495</v>
      </c>
      <c r="Q2097" s="355" t="s">
        <v>3496</v>
      </c>
      <c r="R2097" s="355" t="s">
        <v>3496</v>
      </c>
      <c r="S2097" s="355" t="s">
        <v>3496</v>
      </c>
      <c r="T2097" s="266">
        <v>0</v>
      </c>
      <c r="U2097" s="266" t="s">
        <v>3497</v>
      </c>
    </row>
    <row r="2098" spans="1:21" x14ac:dyDescent="0.25">
      <c r="A2098" s="49">
        <v>68793001</v>
      </c>
      <c r="B2098" s="49" t="s">
        <v>1992</v>
      </c>
      <c r="C2098" s="49">
        <v>0</v>
      </c>
      <c r="D2098" s="49">
        <v>0</v>
      </c>
      <c r="E2098" s="354" t="s">
        <v>3494</v>
      </c>
      <c r="F2098" s="354" t="s">
        <v>3498</v>
      </c>
      <c r="G2098" s="355" t="s">
        <v>3499</v>
      </c>
      <c r="H2098" s="355" t="s">
        <v>3495</v>
      </c>
      <c r="I2098" s="355" t="s">
        <v>3495</v>
      </c>
      <c r="J2098" s="355" t="s">
        <v>3495</v>
      </c>
      <c r="K2098" s="355" t="s">
        <v>3495</v>
      </c>
      <c r="L2098" s="355" t="s">
        <v>3495</v>
      </c>
      <c r="M2098" s="355" t="s">
        <v>3495</v>
      </c>
      <c r="N2098" s="355" t="s">
        <v>3495</v>
      </c>
      <c r="O2098" s="355" t="s">
        <v>3495</v>
      </c>
      <c r="P2098" s="355" t="s">
        <v>3495</v>
      </c>
      <c r="Q2098" s="355" t="s">
        <v>3496</v>
      </c>
      <c r="R2098" s="355" t="s">
        <v>3496</v>
      </c>
      <c r="S2098" s="355" t="s">
        <v>3496</v>
      </c>
      <c r="T2098" s="266">
        <v>0</v>
      </c>
      <c r="U2098" s="266" t="s">
        <v>3497</v>
      </c>
    </row>
    <row r="2099" spans="1:21" x14ac:dyDescent="0.25">
      <c r="A2099" s="49">
        <v>68798001</v>
      </c>
      <c r="B2099" s="49" t="s">
        <v>1993</v>
      </c>
      <c r="C2099" s="49">
        <v>0</v>
      </c>
      <c r="D2099" s="49">
        <v>0</v>
      </c>
      <c r="E2099" s="354" t="s">
        <v>3494</v>
      </c>
      <c r="F2099" s="354" t="s">
        <v>3498</v>
      </c>
      <c r="G2099" s="355" t="s">
        <v>3499</v>
      </c>
      <c r="H2099" s="355" t="s">
        <v>3495</v>
      </c>
      <c r="I2099" s="355" t="s">
        <v>3495</v>
      </c>
      <c r="J2099" s="355" t="s">
        <v>3495</v>
      </c>
      <c r="K2099" s="355" t="s">
        <v>3495</v>
      </c>
      <c r="L2099" s="355" t="s">
        <v>3495</v>
      </c>
      <c r="M2099" s="355" t="s">
        <v>3495</v>
      </c>
      <c r="N2099" s="355" t="s">
        <v>3495</v>
      </c>
      <c r="O2099" s="355" t="s">
        <v>3495</v>
      </c>
      <c r="P2099" s="355" t="s">
        <v>3495</v>
      </c>
      <c r="Q2099" s="355" t="s">
        <v>3496</v>
      </c>
      <c r="R2099" s="355" t="s">
        <v>3496</v>
      </c>
      <c r="S2099" s="355" t="s">
        <v>3496</v>
      </c>
      <c r="T2099" s="266">
        <v>0</v>
      </c>
      <c r="U2099" s="266" t="s">
        <v>3497</v>
      </c>
    </row>
    <row r="2100" spans="1:21" x14ac:dyDescent="0.25">
      <c r="A2100" s="49">
        <v>68798002</v>
      </c>
      <c r="B2100" s="49" t="s">
        <v>1732</v>
      </c>
      <c r="C2100" s="49">
        <v>0</v>
      </c>
      <c r="D2100" s="49">
        <v>0</v>
      </c>
      <c r="E2100" s="354" t="s">
        <v>3494</v>
      </c>
      <c r="F2100" s="354" t="s">
        <v>3498</v>
      </c>
      <c r="G2100" s="355" t="s">
        <v>3499</v>
      </c>
      <c r="H2100" s="355" t="s">
        <v>3495</v>
      </c>
      <c r="I2100" s="355" t="s">
        <v>3495</v>
      </c>
      <c r="J2100" s="355" t="s">
        <v>3495</v>
      </c>
      <c r="K2100" s="355" t="s">
        <v>3495</v>
      </c>
      <c r="L2100" s="355" t="s">
        <v>3495</v>
      </c>
      <c r="M2100" s="355" t="s">
        <v>3495</v>
      </c>
      <c r="N2100" s="355" t="s">
        <v>3495</v>
      </c>
      <c r="O2100" s="355" t="s">
        <v>3495</v>
      </c>
      <c r="P2100" s="355" t="s">
        <v>3495</v>
      </c>
      <c r="Q2100" s="355" t="s">
        <v>3496</v>
      </c>
      <c r="R2100" s="355" t="s">
        <v>3496</v>
      </c>
      <c r="S2100" s="355" t="s">
        <v>3496</v>
      </c>
      <c r="T2100" s="266">
        <v>0</v>
      </c>
      <c r="U2100" s="266" t="s">
        <v>3497</v>
      </c>
    </row>
    <row r="2101" spans="1:21" x14ac:dyDescent="0.25">
      <c r="A2101" s="49">
        <v>68802002</v>
      </c>
      <c r="B2101" s="49" t="s">
        <v>1994</v>
      </c>
      <c r="C2101" s="49">
        <v>0</v>
      </c>
      <c r="D2101" s="49">
        <v>0</v>
      </c>
      <c r="E2101" s="354" t="s">
        <v>3494</v>
      </c>
      <c r="F2101" s="354" t="s">
        <v>3498</v>
      </c>
      <c r="G2101" s="355" t="s">
        <v>3499</v>
      </c>
      <c r="H2101" s="355" t="s">
        <v>3495</v>
      </c>
      <c r="I2101" s="355" t="s">
        <v>3495</v>
      </c>
      <c r="J2101" s="355" t="s">
        <v>3495</v>
      </c>
      <c r="K2101" s="355" t="s">
        <v>3495</v>
      </c>
      <c r="L2101" s="355" t="s">
        <v>3495</v>
      </c>
      <c r="M2101" s="355" t="s">
        <v>3495</v>
      </c>
      <c r="N2101" s="355" t="s">
        <v>3495</v>
      </c>
      <c r="O2101" s="355" t="s">
        <v>3495</v>
      </c>
      <c r="P2101" s="355" t="s">
        <v>3495</v>
      </c>
      <c r="Q2101" s="355" t="s">
        <v>3496</v>
      </c>
      <c r="R2101" s="355" t="s">
        <v>3496</v>
      </c>
      <c r="S2101" s="355" t="s">
        <v>3496</v>
      </c>
      <c r="T2101" s="266">
        <v>0</v>
      </c>
      <c r="U2101" s="266" t="s">
        <v>3497</v>
      </c>
    </row>
    <row r="2102" spans="1:21" x14ac:dyDescent="0.25">
      <c r="A2102" s="49">
        <v>68815001</v>
      </c>
      <c r="B2102" s="49" t="s">
        <v>1995</v>
      </c>
      <c r="C2102" s="49">
        <v>0</v>
      </c>
      <c r="D2102" s="49">
        <v>0</v>
      </c>
      <c r="E2102" s="354" t="s">
        <v>3494</v>
      </c>
      <c r="F2102" s="354" t="s">
        <v>3498</v>
      </c>
      <c r="G2102" s="355" t="s">
        <v>3499</v>
      </c>
      <c r="H2102" s="355" t="s">
        <v>3495</v>
      </c>
      <c r="I2102" s="355" t="s">
        <v>3495</v>
      </c>
      <c r="J2102" s="355" t="s">
        <v>3495</v>
      </c>
      <c r="K2102" s="355" t="s">
        <v>3495</v>
      </c>
      <c r="L2102" s="355" t="s">
        <v>3495</v>
      </c>
      <c r="M2102" s="355" t="s">
        <v>3495</v>
      </c>
      <c r="N2102" s="355" t="s">
        <v>3495</v>
      </c>
      <c r="O2102" s="355" t="s">
        <v>3495</v>
      </c>
      <c r="P2102" s="355" t="s">
        <v>3495</v>
      </c>
      <c r="Q2102" s="355" t="s">
        <v>3496</v>
      </c>
      <c r="R2102" s="355" t="s">
        <v>3496</v>
      </c>
      <c r="S2102" s="355" t="s">
        <v>3496</v>
      </c>
      <c r="T2102" s="266">
        <v>0</v>
      </c>
      <c r="U2102" s="266" t="s">
        <v>3497</v>
      </c>
    </row>
    <row r="2103" spans="1:21" x14ac:dyDescent="0.25">
      <c r="A2103" s="49">
        <v>68815002</v>
      </c>
      <c r="B2103" s="49" t="s">
        <v>1996</v>
      </c>
      <c r="C2103" s="49">
        <v>0</v>
      </c>
      <c r="D2103" s="49">
        <v>0</v>
      </c>
      <c r="E2103" s="354" t="s">
        <v>3494</v>
      </c>
      <c r="F2103" s="354" t="s">
        <v>3498</v>
      </c>
      <c r="G2103" s="355" t="s">
        <v>3499</v>
      </c>
      <c r="H2103" s="355" t="s">
        <v>3495</v>
      </c>
      <c r="I2103" s="355" t="s">
        <v>3495</v>
      </c>
      <c r="J2103" s="355" t="s">
        <v>3495</v>
      </c>
      <c r="K2103" s="355" t="s">
        <v>3495</v>
      </c>
      <c r="L2103" s="355" t="s">
        <v>3495</v>
      </c>
      <c r="M2103" s="355" t="s">
        <v>3495</v>
      </c>
      <c r="N2103" s="355" t="s">
        <v>3495</v>
      </c>
      <c r="O2103" s="355" t="s">
        <v>3495</v>
      </c>
      <c r="P2103" s="355" t="s">
        <v>3495</v>
      </c>
      <c r="Q2103" s="355" t="s">
        <v>3496</v>
      </c>
      <c r="R2103" s="355" t="s">
        <v>3496</v>
      </c>
      <c r="S2103" s="355" t="s">
        <v>3496</v>
      </c>
      <c r="T2103" s="266">
        <v>0</v>
      </c>
      <c r="U2103" s="266" t="s">
        <v>3497</v>
      </c>
    </row>
    <row r="2104" spans="1:21" x14ac:dyDescent="0.25">
      <c r="A2104" s="49">
        <v>68838001</v>
      </c>
      <c r="B2104" s="49" t="s">
        <v>1997</v>
      </c>
      <c r="C2104" s="49">
        <v>0</v>
      </c>
      <c r="D2104" s="49">
        <v>0</v>
      </c>
      <c r="E2104" s="354" t="s">
        <v>3494</v>
      </c>
      <c r="F2104" s="354" t="s">
        <v>3498</v>
      </c>
      <c r="G2104" s="355" t="s">
        <v>3499</v>
      </c>
      <c r="H2104" s="355" t="s">
        <v>3495</v>
      </c>
      <c r="I2104" s="355" t="s">
        <v>3495</v>
      </c>
      <c r="J2104" s="355" t="s">
        <v>3495</v>
      </c>
      <c r="K2104" s="355" t="s">
        <v>3495</v>
      </c>
      <c r="L2104" s="355" t="s">
        <v>3495</v>
      </c>
      <c r="M2104" s="355" t="s">
        <v>3495</v>
      </c>
      <c r="N2104" s="355" t="s">
        <v>3495</v>
      </c>
      <c r="O2104" s="355" t="s">
        <v>3495</v>
      </c>
      <c r="P2104" s="355" t="s">
        <v>3495</v>
      </c>
      <c r="Q2104" s="355" t="s">
        <v>3496</v>
      </c>
      <c r="R2104" s="355" t="s">
        <v>3496</v>
      </c>
      <c r="S2104" s="355" t="s">
        <v>3496</v>
      </c>
      <c r="T2104" s="266">
        <v>0</v>
      </c>
      <c r="U2104" s="266" t="s">
        <v>3497</v>
      </c>
    </row>
    <row r="2105" spans="1:21" x14ac:dyDescent="0.25">
      <c r="A2105" s="49">
        <v>68843003</v>
      </c>
      <c r="B2105" s="49" t="s">
        <v>1998</v>
      </c>
      <c r="C2105" s="49">
        <v>0</v>
      </c>
      <c r="D2105" s="49">
        <v>0</v>
      </c>
      <c r="E2105" s="354" t="s">
        <v>3494</v>
      </c>
      <c r="F2105" s="354" t="s">
        <v>3498</v>
      </c>
      <c r="G2105" s="355" t="s">
        <v>3499</v>
      </c>
      <c r="H2105" s="355" t="s">
        <v>3495</v>
      </c>
      <c r="I2105" s="355" t="s">
        <v>3495</v>
      </c>
      <c r="J2105" s="355" t="s">
        <v>3495</v>
      </c>
      <c r="K2105" s="355" t="s">
        <v>3495</v>
      </c>
      <c r="L2105" s="355" t="s">
        <v>3495</v>
      </c>
      <c r="M2105" s="355" t="s">
        <v>3495</v>
      </c>
      <c r="N2105" s="355" t="s">
        <v>3495</v>
      </c>
      <c r="O2105" s="355" t="s">
        <v>3495</v>
      </c>
      <c r="P2105" s="355" t="s">
        <v>3495</v>
      </c>
      <c r="Q2105" s="355" t="s">
        <v>3496</v>
      </c>
      <c r="R2105" s="355" t="s">
        <v>3496</v>
      </c>
      <c r="S2105" s="355" t="s">
        <v>3496</v>
      </c>
      <c r="T2105" s="266">
        <v>0</v>
      </c>
      <c r="U2105" s="266" t="s">
        <v>3497</v>
      </c>
    </row>
    <row r="2106" spans="1:21" x14ac:dyDescent="0.25">
      <c r="A2106" s="49">
        <v>68865002</v>
      </c>
      <c r="B2106" s="49" t="s">
        <v>1999</v>
      </c>
      <c r="C2106" s="49">
        <v>0</v>
      </c>
      <c r="D2106" s="49">
        <v>0</v>
      </c>
      <c r="E2106" s="354" t="s">
        <v>3494</v>
      </c>
      <c r="F2106" s="354" t="s">
        <v>3498</v>
      </c>
      <c r="G2106" s="355" t="s">
        <v>3499</v>
      </c>
      <c r="H2106" s="355" t="s">
        <v>3495</v>
      </c>
      <c r="I2106" s="355" t="s">
        <v>3495</v>
      </c>
      <c r="J2106" s="355" t="s">
        <v>3495</v>
      </c>
      <c r="K2106" s="355" t="s">
        <v>3495</v>
      </c>
      <c r="L2106" s="355" t="s">
        <v>3495</v>
      </c>
      <c r="M2106" s="355" t="s">
        <v>3495</v>
      </c>
      <c r="N2106" s="355" t="s">
        <v>3495</v>
      </c>
      <c r="O2106" s="355" t="s">
        <v>3495</v>
      </c>
      <c r="P2106" s="355" t="s">
        <v>3495</v>
      </c>
      <c r="Q2106" s="355" t="s">
        <v>3496</v>
      </c>
      <c r="R2106" s="355" t="s">
        <v>3496</v>
      </c>
      <c r="S2106" s="355" t="s">
        <v>3496</v>
      </c>
      <c r="T2106" s="266">
        <v>0</v>
      </c>
      <c r="U2106" s="266" t="s">
        <v>3497</v>
      </c>
    </row>
    <row r="2107" spans="1:21" x14ac:dyDescent="0.25">
      <c r="A2107" s="49">
        <v>68869001</v>
      </c>
      <c r="B2107" s="49" t="s">
        <v>2000</v>
      </c>
      <c r="C2107" s="49">
        <v>0</v>
      </c>
      <c r="D2107" s="49">
        <v>0</v>
      </c>
      <c r="E2107" s="354" t="s">
        <v>3494</v>
      </c>
      <c r="F2107" s="354" t="s">
        <v>3498</v>
      </c>
      <c r="G2107" s="355" t="s">
        <v>3499</v>
      </c>
      <c r="H2107" s="355" t="s">
        <v>3495</v>
      </c>
      <c r="I2107" s="355" t="s">
        <v>3495</v>
      </c>
      <c r="J2107" s="355" t="s">
        <v>3495</v>
      </c>
      <c r="K2107" s="355" t="s">
        <v>3495</v>
      </c>
      <c r="L2107" s="355" t="s">
        <v>3495</v>
      </c>
      <c r="M2107" s="355" t="s">
        <v>3495</v>
      </c>
      <c r="N2107" s="355" t="s">
        <v>3495</v>
      </c>
      <c r="O2107" s="355" t="s">
        <v>3495</v>
      </c>
      <c r="P2107" s="355" t="s">
        <v>3495</v>
      </c>
      <c r="Q2107" s="355" t="s">
        <v>3496</v>
      </c>
      <c r="R2107" s="355" t="s">
        <v>3496</v>
      </c>
      <c r="S2107" s="355" t="s">
        <v>3496</v>
      </c>
      <c r="T2107" s="266">
        <v>0</v>
      </c>
      <c r="U2107" s="266" t="s">
        <v>3497</v>
      </c>
    </row>
    <row r="2108" spans="1:21" x14ac:dyDescent="0.25">
      <c r="A2108" s="49">
        <v>68871002</v>
      </c>
      <c r="B2108" s="49" t="s">
        <v>2001</v>
      </c>
      <c r="C2108" s="49">
        <v>0</v>
      </c>
      <c r="D2108" s="49">
        <v>0</v>
      </c>
      <c r="E2108" s="354" t="s">
        <v>3494</v>
      </c>
      <c r="F2108" s="354" t="s">
        <v>3498</v>
      </c>
      <c r="G2108" s="355" t="s">
        <v>3499</v>
      </c>
      <c r="H2108" s="355" t="s">
        <v>3495</v>
      </c>
      <c r="I2108" s="355" t="s">
        <v>3495</v>
      </c>
      <c r="J2108" s="355" t="s">
        <v>3495</v>
      </c>
      <c r="K2108" s="355" t="s">
        <v>3495</v>
      </c>
      <c r="L2108" s="355" t="s">
        <v>3495</v>
      </c>
      <c r="M2108" s="355" t="s">
        <v>3495</v>
      </c>
      <c r="N2108" s="355" t="s">
        <v>3495</v>
      </c>
      <c r="O2108" s="355" t="s">
        <v>3495</v>
      </c>
      <c r="P2108" s="355" t="s">
        <v>3495</v>
      </c>
      <c r="Q2108" s="355" t="s">
        <v>3496</v>
      </c>
      <c r="R2108" s="355" t="s">
        <v>3496</v>
      </c>
      <c r="S2108" s="355" t="s">
        <v>3496</v>
      </c>
      <c r="T2108" s="266">
        <v>0</v>
      </c>
      <c r="U2108" s="266" t="s">
        <v>3497</v>
      </c>
    </row>
    <row r="2109" spans="1:21" x14ac:dyDescent="0.25">
      <c r="A2109" s="49">
        <v>68872002</v>
      </c>
      <c r="B2109" s="49" t="s">
        <v>2002</v>
      </c>
      <c r="C2109" s="49">
        <v>0</v>
      </c>
      <c r="D2109" s="49">
        <v>0</v>
      </c>
      <c r="E2109" s="354" t="s">
        <v>3494</v>
      </c>
      <c r="F2109" s="354" t="s">
        <v>3498</v>
      </c>
      <c r="G2109" s="355" t="s">
        <v>3499</v>
      </c>
      <c r="H2109" s="355" t="s">
        <v>3495</v>
      </c>
      <c r="I2109" s="355" t="s">
        <v>3495</v>
      </c>
      <c r="J2109" s="355" t="s">
        <v>3495</v>
      </c>
      <c r="K2109" s="355" t="s">
        <v>3495</v>
      </c>
      <c r="L2109" s="355" t="s">
        <v>3495</v>
      </c>
      <c r="M2109" s="355" t="s">
        <v>3495</v>
      </c>
      <c r="N2109" s="355" t="s">
        <v>3495</v>
      </c>
      <c r="O2109" s="355" t="s">
        <v>3495</v>
      </c>
      <c r="P2109" s="355" t="s">
        <v>3495</v>
      </c>
      <c r="Q2109" s="355" t="s">
        <v>3496</v>
      </c>
      <c r="R2109" s="355" t="s">
        <v>3496</v>
      </c>
      <c r="S2109" s="355" t="s">
        <v>3496</v>
      </c>
      <c r="T2109" s="266">
        <v>0</v>
      </c>
      <c r="U2109" s="266" t="s">
        <v>3497</v>
      </c>
    </row>
    <row r="2110" spans="1:21" x14ac:dyDescent="0.25">
      <c r="A2110" s="49">
        <v>68872003</v>
      </c>
      <c r="B2110" s="49" t="s">
        <v>2003</v>
      </c>
      <c r="C2110" s="49">
        <v>0</v>
      </c>
      <c r="D2110" s="49">
        <v>0</v>
      </c>
      <c r="E2110" s="354" t="s">
        <v>3494</v>
      </c>
      <c r="F2110" s="354" t="s">
        <v>3498</v>
      </c>
      <c r="G2110" s="355" t="s">
        <v>3499</v>
      </c>
      <c r="H2110" s="355" t="s">
        <v>3495</v>
      </c>
      <c r="I2110" s="355" t="s">
        <v>3495</v>
      </c>
      <c r="J2110" s="355" t="s">
        <v>3495</v>
      </c>
      <c r="K2110" s="355" t="s">
        <v>3495</v>
      </c>
      <c r="L2110" s="355" t="s">
        <v>3495</v>
      </c>
      <c r="M2110" s="355" t="s">
        <v>3495</v>
      </c>
      <c r="N2110" s="355" t="s">
        <v>3495</v>
      </c>
      <c r="O2110" s="355" t="s">
        <v>3495</v>
      </c>
      <c r="P2110" s="355" t="s">
        <v>3495</v>
      </c>
      <c r="Q2110" s="355" t="s">
        <v>3496</v>
      </c>
      <c r="R2110" s="355" t="s">
        <v>3496</v>
      </c>
      <c r="S2110" s="355" t="s">
        <v>3496</v>
      </c>
      <c r="T2110" s="266">
        <v>0</v>
      </c>
      <c r="U2110" s="266" t="s">
        <v>3497</v>
      </c>
    </row>
    <row r="2111" spans="1:21" x14ac:dyDescent="0.25">
      <c r="A2111" s="49">
        <v>68872004</v>
      </c>
      <c r="B2111" s="49" t="s">
        <v>2003</v>
      </c>
      <c r="C2111" s="49">
        <v>0</v>
      </c>
      <c r="D2111" s="49">
        <v>0</v>
      </c>
      <c r="E2111" s="354" t="s">
        <v>3494</v>
      </c>
      <c r="F2111" s="354" t="s">
        <v>3498</v>
      </c>
      <c r="G2111" s="355" t="s">
        <v>3499</v>
      </c>
      <c r="H2111" s="355" t="s">
        <v>3495</v>
      </c>
      <c r="I2111" s="355" t="s">
        <v>3495</v>
      </c>
      <c r="J2111" s="355" t="s">
        <v>3495</v>
      </c>
      <c r="K2111" s="355" t="s">
        <v>3495</v>
      </c>
      <c r="L2111" s="355" t="s">
        <v>3495</v>
      </c>
      <c r="M2111" s="355" t="s">
        <v>3495</v>
      </c>
      <c r="N2111" s="355" t="s">
        <v>3495</v>
      </c>
      <c r="O2111" s="355" t="s">
        <v>3495</v>
      </c>
      <c r="P2111" s="355" t="s">
        <v>3495</v>
      </c>
      <c r="Q2111" s="355" t="s">
        <v>3496</v>
      </c>
      <c r="R2111" s="355" t="s">
        <v>3496</v>
      </c>
      <c r="S2111" s="355" t="s">
        <v>3496</v>
      </c>
      <c r="T2111" s="266">
        <v>0</v>
      </c>
      <c r="U2111" s="266" t="s">
        <v>3497</v>
      </c>
    </row>
    <row r="2112" spans="1:21" x14ac:dyDescent="0.25">
      <c r="A2112" s="49">
        <v>68908001</v>
      </c>
      <c r="B2112" s="49" t="s">
        <v>2004</v>
      </c>
      <c r="C2112" s="49">
        <v>0</v>
      </c>
      <c r="D2112" s="49">
        <v>0</v>
      </c>
      <c r="E2112" s="354" t="s">
        <v>3494</v>
      </c>
      <c r="F2112" s="354" t="s">
        <v>3498</v>
      </c>
      <c r="G2112" s="355" t="s">
        <v>3499</v>
      </c>
      <c r="H2112" s="355" t="s">
        <v>3495</v>
      </c>
      <c r="I2112" s="355" t="s">
        <v>3495</v>
      </c>
      <c r="J2112" s="355" t="s">
        <v>3495</v>
      </c>
      <c r="K2112" s="355" t="s">
        <v>3495</v>
      </c>
      <c r="L2112" s="355" t="s">
        <v>3495</v>
      </c>
      <c r="M2112" s="355" t="s">
        <v>3495</v>
      </c>
      <c r="N2112" s="355" t="s">
        <v>3495</v>
      </c>
      <c r="O2112" s="355" t="s">
        <v>3495</v>
      </c>
      <c r="P2112" s="355" t="s">
        <v>3495</v>
      </c>
      <c r="Q2112" s="355" t="s">
        <v>3496</v>
      </c>
      <c r="R2112" s="355" t="s">
        <v>3496</v>
      </c>
      <c r="S2112" s="355" t="s">
        <v>3496</v>
      </c>
      <c r="T2112" s="266">
        <v>0</v>
      </c>
      <c r="U2112" s="266" t="s">
        <v>3497</v>
      </c>
    </row>
    <row r="2113" spans="1:21" x14ac:dyDescent="0.25">
      <c r="A2113" s="49">
        <v>68908002</v>
      </c>
      <c r="B2113" s="49" t="s">
        <v>2005</v>
      </c>
      <c r="C2113" s="49">
        <v>0</v>
      </c>
      <c r="D2113" s="49">
        <v>0</v>
      </c>
      <c r="E2113" s="354" t="s">
        <v>3494</v>
      </c>
      <c r="F2113" s="354" t="s">
        <v>3498</v>
      </c>
      <c r="G2113" s="355" t="s">
        <v>3499</v>
      </c>
      <c r="H2113" s="355" t="s">
        <v>3495</v>
      </c>
      <c r="I2113" s="355" t="s">
        <v>3495</v>
      </c>
      <c r="J2113" s="355" t="s">
        <v>3495</v>
      </c>
      <c r="K2113" s="355" t="s">
        <v>3495</v>
      </c>
      <c r="L2113" s="355" t="s">
        <v>3495</v>
      </c>
      <c r="M2113" s="355" t="s">
        <v>3495</v>
      </c>
      <c r="N2113" s="355" t="s">
        <v>3495</v>
      </c>
      <c r="O2113" s="355" t="s">
        <v>3495</v>
      </c>
      <c r="P2113" s="355" t="s">
        <v>3495</v>
      </c>
      <c r="Q2113" s="355" t="s">
        <v>3496</v>
      </c>
      <c r="R2113" s="355" t="s">
        <v>3496</v>
      </c>
      <c r="S2113" s="355" t="s">
        <v>3496</v>
      </c>
      <c r="T2113" s="266">
        <v>0</v>
      </c>
      <c r="U2113" s="266" t="s">
        <v>3497</v>
      </c>
    </row>
    <row r="2114" spans="1:21" x14ac:dyDescent="0.25">
      <c r="A2114" s="49">
        <v>68908003</v>
      </c>
      <c r="B2114" s="49" t="s">
        <v>2005</v>
      </c>
      <c r="C2114" s="49">
        <v>0</v>
      </c>
      <c r="D2114" s="49">
        <v>0</v>
      </c>
      <c r="E2114" s="354" t="s">
        <v>3494</v>
      </c>
      <c r="F2114" s="354" t="s">
        <v>3498</v>
      </c>
      <c r="G2114" s="355" t="s">
        <v>3499</v>
      </c>
      <c r="H2114" s="355" t="s">
        <v>3495</v>
      </c>
      <c r="I2114" s="355" t="s">
        <v>3495</v>
      </c>
      <c r="J2114" s="355" t="s">
        <v>3495</v>
      </c>
      <c r="K2114" s="355" t="s">
        <v>3495</v>
      </c>
      <c r="L2114" s="355" t="s">
        <v>3495</v>
      </c>
      <c r="M2114" s="355" t="s">
        <v>3495</v>
      </c>
      <c r="N2114" s="355" t="s">
        <v>3495</v>
      </c>
      <c r="O2114" s="355" t="s">
        <v>3495</v>
      </c>
      <c r="P2114" s="355" t="s">
        <v>3495</v>
      </c>
      <c r="Q2114" s="355" t="s">
        <v>3496</v>
      </c>
      <c r="R2114" s="355" t="s">
        <v>3496</v>
      </c>
      <c r="S2114" s="355" t="s">
        <v>3496</v>
      </c>
      <c r="T2114" s="266">
        <v>0</v>
      </c>
      <c r="U2114" s="266" t="s">
        <v>3497</v>
      </c>
    </row>
    <row r="2115" spans="1:21" x14ac:dyDescent="0.25">
      <c r="A2115" s="49">
        <v>68908005</v>
      </c>
      <c r="B2115" s="49" t="s">
        <v>2005</v>
      </c>
      <c r="C2115" s="49">
        <v>0</v>
      </c>
      <c r="D2115" s="49">
        <v>0</v>
      </c>
      <c r="E2115" s="354" t="s">
        <v>3494</v>
      </c>
      <c r="F2115" s="354" t="s">
        <v>3498</v>
      </c>
      <c r="G2115" s="355" t="s">
        <v>3499</v>
      </c>
      <c r="H2115" s="355" t="s">
        <v>3495</v>
      </c>
      <c r="I2115" s="355" t="s">
        <v>3495</v>
      </c>
      <c r="J2115" s="355" t="s">
        <v>3495</v>
      </c>
      <c r="K2115" s="355" t="s">
        <v>3495</v>
      </c>
      <c r="L2115" s="355" t="s">
        <v>3495</v>
      </c>
      <c r="M2115" s="355" t="s">
        <v>3495</v>
      </c>
      <c r="N2115" s="355" t="s">
        <v>3495</v>
      </c>
      <c r="O2115" s="355" t="s">
        <v>3495</v>
      </c>
      <c r="P2115" s="355" t="s">
        <v>3495</v>
      </c>
      <c r="Q2115" s="355" t="s">
        <v>3496</v>
      </c>
      <c r="R2115" s="355" t="s">
        <v>3496</v>
      </c>
      <c r="S2115" s="355" t="s">
        <v>3496</v>
      </c>
      <c r="T2115" s="266">
        <v>0</v>
      </c>
      <c r="U2115" s="266" t="s">
        <v>3497</v>
      </c>
    </row>
    <row r="2116" spans="1:21" x14ac:dyDescent="0.25">
      <c r="A2116" s="49">
        <v>68910002</v>
      </c>
      <c r="B2116" s="49" t="s">
        <v>2006</v>
      </c>
      <c r="C2116" s="49">
        <v>0</v>
      </c>
      <c r="D2116" s="49">
        <v>0</v>
      </c>
      <c r="E2116" s="354" t="s">
        <v>3494</v>
      </c>
      <c r="F2116" s="354" t="s">
        <v>3498</v>
      </c>
      <c r="G2116" s="355" t="s">
        <v>3499</v>
      </c>
      <c r="H2116" s="355" t="s">
        <v>3495</v>
      </c>
      <c r="I2116" s="355" t="s">
        <v>3495</v>
      </c>
      <c r="J2116" s="355" t="s">
        <v>3495</v>
      </c>
      <c r="K2116" s="355" t="s">
        <v>3495</v>
      </c>
      <c r="L2116" s="355" t="s">
        <v>3495</v>
      </c>
      <c r="M2116" s="355" t="s">
        <v>3495</v>
      </c>
      <c r="N2116" s="355" t="s">
        <v>3495</v>
      </c>
      <c r="O2116" s="355" t="s">
        <v>3495</v>
      </c>
      <c r="P2116" s="355" t="s">
        <v>3495</v>
      </c>
      <c r="Q2116" s="355" t="s">
        <v>3496</v>
      </c>
      <c r="R2116" s="355" t="s">
        <v>3496</v>
      </c>
      <c r="S2116" s="355" t="s">
        <v>3496</v>
      </c>
      <c r="T2116" s="266">
        <v>0</v>
      </c>
      <c r="U2116" s="266" t="s">
        <v>3497</v>
      </c>
    </row>
    <row r="2117" spans="1:21" x14ac:dyDescent="0.25">
      <c r="A2117" s="49">
        <v>68910003</v>
      </c>
      <c r="B2117" s="49" t="s">
        <v>2006</v>
      </c>
      <c r="C2117" s="49">
        <v>0</v>
      </c>
      <c r="D2117" s="49">
        <v>0</v>
      </c>
      <c r="E2117" s="354" t="s">
        <v>3494</v>
      </c>
      <c r="F2117" s="354" t="s">
        <v>3498</v>
      </c>
      <c r="G2117" s="355" t="s">
        <v>3499</v>
      </c>
      <c r="H2117" s="355" t="s">
        <v>3495</v>
      </c>
      <c r="I2117" s="355" t="s">
        <v>3495</v>
      </c>
      <c r="J2117" s="355" t="s">
        <v>3495</v>
      </c>
      <c r="K2117" s="355" t="s">
        <v>3495</v>
      </c>
      <c r="L2117" s="355" t="s">
        <v>3495</v>
      </c>
      <c r="M2117" s="355" t="s">
        <v>3495</v>
      </c>
      <c r="N2117" s="355" t="s">
        <v>3495</v>
      </c>
      <c r="O2117" s="355" t="s">
        <v>3495</v>
      </c>
      <c r="P2117" s="355" t="s">
        <v>3495</v>
      </c>
      <c r="Q2117" s="355" t="s">
        <v>3496</v>
      </c>
      <c r="R2117" s="355" t="s">
        <v>3496</v>
      </c>
      <c r="S2117" s="355" t="s">
        <v>3496</v>
      </c>
      <c r="T2117" s="266">
        <v>0</v>
      </c>
      <c r="U2117" s="266" t="s">
        <v>3497</v>
      </c>
    </row>
    <row r="2118" spans="1:21" x14ac:dyDescent="0.25">
      <c r="A2118" s="49">
        <v>68913001</v>
      </c>
      <c r="B2118" s="49" t="s">
        <v>2007</v>
      </c>
      <c r="C2118" s="49">
        <v>0</v>
      </c>
      <c r="D2118" s="49">
        <v>0</v>
      </c>
      <c r="E2118" s="354" t="s">
        <v>3494</v>
      </c>
      <c r="F2118" s="354" t="s">
        <v>3498</v>
      </c>
      <c r="G2118" s="355" t="s">
        <v>3499</v>
      </c>
      <c r="H2118" s="355" t="s">
        <v>3495</v>
      </c>
      <c r="I2118" s="355" t="s">
        <v>3495</v>
      </c>
      <c r="J2118" s="355" t="s">
        <v>3495</v>
      </c>
      <c r="K2118" s="355" t="s">
        <v>3495</v>
      </c>
      <c r="L2118" s="355" t="s">
        <v>3495</v>
      </c>
      <c r="M2118" s="355" t="s">
        <v>3495</v>
      </c>
      <c r="N2118" s="355" t="s">
        <v>3495</v>
      </c>
      <c r="O2118" s="355" t="s">
        <v>3495</v>
      </c>
      <c r="P2118" s="355" t="s">
        <v>3495</v>
      </c>
      <c r="Q2118" s="355" t="s">
        <v>3496</v>
      </c>
      <c r="R2118" s="355" t="s">
        <v>3496</v>
      </c>
      <c r="S2118" s="355" t="s">
        <v>3496</v>
      </c>
      <c r="T2118" s="266">
        <v>0</v>
      </c>
      <c r="U2118" s="266" t="s">
        <v>3497</v>
      </c>
    </row>
    <row r="2119" spans="1:21" x14ac:dyDescent="0.25">
      <c r="A2119" s="49">
        <v>68913002</v>
      </c>
      <c r="B2119" s="49" t="s">
        <v>2007</v>
      </c>
      <c r="C2119" s="49">
        <v>0</v>
      </c>
      <c r="D2119" s="49">
        <v>0</v>
      </c>
      <c r="E2119" s="354" t="s">
        <v>3494</v>
      </c>
      <c r="F2119" s="354" t="s">
        <v>3498</v>
      </c>
      <c r="G2119" s="355" t="s">
        <v>3499</v>
      </c>
      <c r="H2119" s="355" t="s">
        <v>3495</v>
      </c>
      <c r="I2119" s="355" t="s">
        <v>3495</v>
      </c>
      <c r="J2119" s="355" t="s">
        <v>3495</v>
      </c>
      <c r="K2119" s="355" t="s">
        <v>3495</v>
      </c>
      <c r="L2119" s="355" t="s">
        <v>3495</v>
      </c>
      <c r="M2119" s="355" t="s">
        <v>3495</v>
      </c>
      <c r="N2119" s="355" t="s">
        <v>3495</v>
      </c>
      <c r="O2119" s="355" t="s">
        <v>3495</v>
      </c>
      <c r="P2119" s="355" t="s">
        <v>3495</v>
      </c>
      <c r="Q2119" s="355" t="s">
        <v>3496</v>
      </c>
      <c r="R2119" s="355" t="s">
        <v>3496</v>
      </c>
      <c r="S2119" s="355" t="s">
        <v>3496</v>
      </c>
      <c r="T2119" s="266">
        <v>0</v>
      </c>
      <c r="U2119" s="266" t="s">
        <v>3497</v>
      </c>
    </row>
    <row r="2120" spans="1:21" x14ac:dyDescent="0.25">
      <c r="A2120" s="49">
        <v>68913003</v>
      </c>
      <c r="B2120" s="49" t="s">
        <v>2007</v>
      </c>
      <c r="C2120" s="49">
        <v>0</v>
      </c>
      <c r="D2120" s="49">
        <v>0</v>
      </c>
      <c r="E2120" s="354" t="s">
        <v>3494</v>
      </c>
      <c r="F2120" s="354" t="s">
        <v>3498</v>
      </c>
      <c r="G2120" s="355" t="s">
        <v>3499</v>
      </c>
      <c r="H2120" s="355" t="s">
        <v>3495</v>
      </c>
      <c r="I2120" s="355" t="s">
        <v>3495</v>
      </c>
      <c r="J2120" s="355" t="s">
        <v>3495</v>
      </c>
      <c r="K2120" s="355" t="s">
        <v>3495</v>
      </c>
      <c r="L2120" s="355" t="s">
        <v>3495</v>
      </c>
      <c r="M2120" s="355" t="s">
        <v>3495</v>
      </c>
      <c r="N2120" s="355" t="s">
        <v>3495</v>
      </c>
      <c r="O2120" s="355" t="s">
        <v>3495</v>
      </c>
      <c r="P2120" s="355" t="s">
        <v>3495</v>
      </c>
      <c r="Q2120" s="355" t="s">
        <v>3496</v>
      </c>
      <c r="R2120" s="355" t="s">
        <v>3496</v>
      </c>
      <c r="S2120" s="355" t="s">
        <v>3496</v>
      </c>
      <c r="T2120" s="266">
        <v>0</v>
      </c>
      <c r="U2120" s="266" t="s">
        <v>3497</v>
      </c>
    </row>
    <row r="2121" spans="1:21" x14ac:dyDescent="0.25">
      <c r="A2121" s="49">
        <v>68913005</v>
      </c>
      <c r="B2121" s="49" t="s">
        <v>2007</v>
      </c>
      <c r="C2121" s="49">
        <v>0</v>
      </c>
      <c r="D2121" s="49">
        <v>0</v>
      </c>
      <c r="E2121" s="354" t="s">
        <v>3494</v>
      </c>
      <c r="F2121" s="354" t="s">
        <v>3498</v>
      </c>
      <c r="G2121" s="355" t="s">
        <v>3499</v>
      </c>
      <c r="H2121" s="355" t="s">
        <v>3495</v>
      </c>
      <c r="I2121" s="355" t="s">
        <v>3495</v>
      </c>
      <c r="J2121" s="355" t="s">
        <v>3495</v>
      </c>
      <c r="K2121" s="355" t="s">
        <v>3495</v>
      </c>
      <c r="L2121" s="355" t="s">
        <v>3495</v>
      </c>
      <c r="M2121" s="355" t="s">
        <v>3495</v>
      </c>
      <c r="N2121" s="355" t="s">
        <v>3495</v>
      </c>
      <c r="O2121" s="355" t="s">
        <v>3495</v>
      </c>
      <c r="P2121" s="355" t="s">
        <v>3495</v>
      </c>
      <c r="Q2121" s="355" t="s">
        <v>3496</v>
      </c>
      <c r="R2121" s="355" t="s">
        <v>3496</v>
      </c>
      <c r="S2121" s="355" t="s">
        <v>3496</v>
      </c>
      <c r="T2121" s="266">
        <v>0</v>
      </c>
      <c r="U2121" s="266" t="s">
        <v>3497</v>
      </c>
    </row>
    <row r="2122" spans="1:21" x14ac:dyDescent="0.25">
      <c r="A2122" s="49">
        <v>68931001</v>
      </c>
      <c r="B2122" s="49" t="s">
        <v>2008</v>
      </c>
      <c r="C2122" s="49">
        <v>0</v>
      </c>
      <c r="D2122" s="49">
        <v>0</v>
      </c>
      <c r="E2122" s="354" t="s">
        <v>3494</v>
      </c>
      <c r="F2122" s="354" t="s">
        <v>3498</v>
      </c>
      <c r="G2122" s="355" t="s">
        <v>3499</v>
      </c>
      <c r="H2122" s="355" t="s">
        <v>3495</v>
      </c>
      <c r="I2122" s="355" t="s">
        <v>3495</v>
      </c>
      <c r="J2122" s="355" t="s">
        <v>3495</v>
      </c>
      <c r="K2122" s="355" t="s">
        <v>3495</v>
      </c>
      <c r="L2122" s="355" t="s">
        <v>3495</v>
      </c>
      <c r="M2122" s="355" t="s">
        <v>3495</v>
      </c>
      <c r="N2122" s="355" t="s">
        <v>3495</v>
      </c>
      <c r="O2122" s="355" t="s">
        <v>3495</v>
      </c>
      <c r="P2122" s="355" t="s">
        <v>3495</v>
      </c>
      <c r="Q2122" s="355" t="s">
        <v>3496</v>
      </c>
      <c r="R2122" s="355" t="s">
        <v>3496</v>
      </c>
      <c r="S2122" s="355" t="s">
        <v>3496</v>
      </c>
      <c r="T2122" s="266">
        <v>0</v>
      </c>
      <c r="U2122" s="266" t="s">
        <v>3497</v>
      </c>
    </row>
    <row r="2123" spans="1:21" x14ac:dyDescent="0.25">
      <c r="A2123" s="49">
        <v>68931002</v>
      </c>
      <c r="B2123" s="49" t="s">
        <v>2008</v>
      </c>
      <c r="C2123" s="49">
        <v>0</v>
      </c>
      <c r="D2123" s="49">
        <v>0</v>
      </c>
      <c r="E2123" s="354" t="s">
        <v>3494</v>
      </c>
      <c r="F2123" s="354" t="s">
        <v>3498</v>
      </c>
      <c r="G2123" s="355" t="s">
        <v>3499</v>
      </c>
      <c r="H2123" s="355" t="s">
        <v>3495</v>
      </c>
      <c r="I2123" s="355" t="s">
        <v>3495</v>
      </c>
      <c r="J2123" s="355" t="s">
        <v>3495</v>
      </c>
      <c r="K2123" s="355" t="s">
        <v>3495</v>
      </c>
      <c r="L2123" s="355" t="s">
        <v>3495</v>
      </c>
      <c r="M2123" s="355" t="s">
        <v>3495</v>
      </c>
      <c r="N2123" s="355" t="s">
        <v>3495</v>
      </c>
      <c r="O2123" s="355" t="s">
        <v>3495</v>
      </c>
      <c r="P2123" s="355" t="s">
        <v>3495</v>
      </c>
      <c r="Q2123" s="355" t="s">
        <v>3496</v>
      </c>
      <c r="R2123" s="355" t="s">
        <v>3496</v>
      </c>
      <c r="S2123" s="355" t="s">
        <v>3496</v>
      </c>
      <c r="T2123" s="266">
        <v>0</v>
      </c>
      <c r="U2123" s="266" t="s">
        <v>3497</v>
      </c>
    </row>
    <row r="2124" spans="1:21" x14ac:dyDescent="0.25">
      <c r="A2124" s="49">
        <v>68931003</v>
      </c>
      <c r="B2124" s="49" t="s">
        <v>2008</v>
      </c>
      <c r="C2124" s="49">
        <v>0</v>
      </c>
      <c r="D2124" s="49">
        <v>0</v>
      </c>
      <c r="E2124" s="354" t="s">
        <v>3494</v>
      </c>
      <c r="F2124" s="354" t="s">
        <v>3498</v>
      </c>
      <c r="G2124" s="355" t="s">
        <v>3499</v>
      </c>
      <c r="H2124" s="355" t="s">
        <v>3495</v>
      </c>
      <c r="I2124" s="355" t="s">
        <v>3495</v>
      </c>
      <c r="J2124" s="355" t="s">
        <v>3495</v>
      </c>
      <c r="K2124" s="355" t="s">
        <v>3495</v>
      </c>
      <c r="L2124" s="355" t="s">
        <v>3495</v>
      </c>
      <c r="M2124" s="355" t="s">
        <v>3495</v>
      </c>
      <c r="N2124" s="355" t="s">
        <v>3495</v>
      </c>
      <c r="O2124" s="355" t="s">
        <v>3495</v>
      </c>
      <c r="P2124" s="355" t="s">
        <v>3495</v>
      </c>
      <c r="Q2124" s="355" t="s">
        <v>3496</v>
      </c>
      <c r="R2124" s="355" t="s">
        <v>3496</v>
      </c>
      <c r="S2124" s="355" t="s">
        <v>3496</v>
      </c>
      <c r="T2124" s="266">
        <v>0</v>
      </c>
      <c r="U2124" s="266" t="s">
        <v>3497</v>
      </c>
    </row>
    <row r="2125" spans="1:21" x14ac:dyDescent="0.25">
      <c r="A2125" s="49">
        <v>68931004</v>
      </c>
      <c r="B2125" s="49" t="s">
        <v>2008</v>
      </c>
      <c r="C2125" s="49">
        <v>0</v>
      </c>
      <c r="D2125" s="49">
        <v>0</v>
      </c>
      <c r="E2125" s="354" t="s">
        <v>3494</v>
      </c>
      <c r="F2125" s="354" t="s">
        <v>3498</v>
      </c>
      <c r="G2125" s="355" t="s">
        <v>3499</v>
      </c>
      <c r="H2125" s="355" t="s">
        <v>3495</v>
      </c>
      <c r="I2125" s="355" t="s">
        <v>3495</v>
      </c>
      <c r="J2125" s="355" t="s">
        <v>3495</v>
      </c>
      <c r="K2125" s="355" t="s">
        <v>3495</v>
      </c>
      <c r="L2125" s="355" t="s">
        <v>3495</v>
      </c>
      <c r="M2125" s="355" t="s">
        <v>3495</v>
      </c>
      <c r="N2125" s="355" t="s">
        <v>3495</v>
      </c>
      <c r="O2125" s="355" t="s">
        <v>3495</v>
      </c>
      <c r="P2125" s="355" t="s">
        <v>3495</v>
      </c>
      <c r="Q2125" s="355" t="s">
        <v>3496</v>
      </c>
      <c r="R2125" s="355" t="s">
        <v>3496</v>
      </c>
      <c r="S2125" s="355" t="s">
        <v>3496</v>
      </c>
      <c r="T2125" s="266">
        <v>0</v>
      </c>
      <c r="U2125" s="266" t="s">
        <v>3497</v>
      </c>
    </row>
    <row r="2126" spans="1:21" x14ac:dyDescent="0.25">
      <c r="A2126" s="49">
        <v>68931005</v>
      </c>
      <c r="B2126" s="49" t="s">
        <v>2008</v>
      </c>
      <c r="C2126" s="49">
        <v>0</v>
      </c>
      <c r="D2126" s="49">
        <v>0</v>
      </c>
      <c r="E2126" s="354" t="s">
        <v>3494</v>
      </c>
      <c r="F2126" s="354" t="s">
        <v>3498</v>
      </c>
      <c r="G2126" s="355" t="s">
        <v>3499</v>
      </c>
      <c r="H2126" s="355" t="s">
        <v>3495</v>
      </c>
      <c r="I2126" s="355" t="s">
        <v>3495</v>
      </c>
      <c r="J2126" s="355" t="s">
        <v>3495</v>
      </c>
      <c r="K2126" s="355" t="s">
        <v>3495</v>
      </c>
      <c r="L2126" s="355" t="s">
        <v>3495</v>
      </c>
      <c r="M2126" s="355" t="s">
        <v>3495</v>
      </c>
      <c r="N2126" s="355" t="s">
        <v>3495</v>
      </c>
      <c r="O2126" s="355" t="s">
        <v>3495</v>
      </c>
      <c r="P2126" s="355" t="s">
        <v>3495</v>
      </c>
      <c r="Q2126" s="355" t="s">
        <v>3496</v>
      </c>
      <c r="R2126" s="355" t="s">
        <v>3496</v>
      </c>
      <c r="S2126" s="355" t="s">
        <v>3496</v>
      </c>
      <c r="T2126" s="266">
        <v>0</v>
      </c>
      <c r="U2126" s="266" t="s">
        <v>3497</v>
      </c>
    </row>
    <row r="2127" spans="1:21" x14ac:dyDescent="0.25">
      <c r="A2127" s="49">
        <v>68938001</v>
      </c>
      <c r="B2127" s="49" t="s">
        <v>2009</v>
      </c>
      <c r="C2127" s="49">
        <v>0</v>
      </c>
      <c r="D2127" s="49">
        <v>0</v>
      </c>
      <c r="E2127" s="354" t="s">
        <v>3494</v>
      </c>
      <c r="F2127" s="354" t="s">
        <v>3498</v>
      </c>
      <c r="G2127" s="355" t="s">
        <v>3499</v>
      </c>
      <c r="H2127" s="355" t="s">
        <v>3495</v>
      </c>
      <c r="I2127" s="355" t="s">
        <v>3495</v>
      </c>
      <c r="J2127" s="355" t="s">
        <v>3495</v>
      </c>
      <c r="K2127" s="355" t="s">
        <v>3495</v>
      </c>
      <c r="L2127" s="355" t="s">
        <v>3495</v>
      </c>
      <c r="M2127" s="355" t="s">
        <v>3495</v>
      </c>
      <c r="N2127" s="355" t="s">
        <v>3495</v>
      </c>
      <c r="O2127" s="355" t="s">
        <v>3495</v>
      </c>
      <c r="P2127" s="355" t="s">
        <v>3495</v>
      </c>
      <c r="Q2127" s="355" t="s">
        <v>3496</v>
      </c>
      <c r="R2127" s="355" t="s">
        <v>3496</v>
      </c>
      <c r="S2127" s="355" t="s">
        <v>3496</v>
      </c>
      <c r="T2127" s="266">
        <v>0</v>
      </c>
      <c r="U2127" s="266" t="s">
        <v>3497</v>
      </c>
    </row>
    <row r="2128" spans="1:21" x14ac:dyDescent="0.25">
      <c r="A2128" s="49">
        <v>68943001</v>
      </c>
      <c r="B2128" s="49" t="s">
        <v>2010</v>
      </c>
      <c r="C2128" s="49">
        <v>0</v>
      </c>
      <c r="D2128" s="49">
        <v>0</v>
      </c>
      <c r="E2128" s="354" t="s">
        <v>3494</v>
      </c>
      <c r="F2128" s="354" t="s">
        <v>3498</v>
      </c>
      <c r="G2128" s="355" t="s">
        <v>3499</v>
      </c>
      <c r="H2128" s="355" t="s">
        <v>3495</v>
      </c>
      <c r="I2128" s="355" t="s">
        <v>3495</v>
      </c>
      <c r="J2128" s="355" t="s">
        <v>3495</v>
      </c>
      <c r="K2128" s="355" t="s">
        <v>3495</v>
      </c>
      <c r="L2128" s="355" t="s">
        <v>3495</v>
      </c>
      <c r="M2128" s="355" t="s">
        <v>3495</v>
      </c>
      <c r="N2128" s="355" t="s">
        <v>3495</v>
      </c>
      <c r="O2128" s="355" t="s">
        <v>3495</v>
      </c>
      <c r="P2128" s="355" t="s">
        <v>3495</v>
      </c>
      <c r="Q2128" s="355" t="s">
        <v>3496</v>
      </c>
      <c r="R2128" s="355" t="s">
        <v>3496</v>
      </c>
      <c r="S2128" s="355" t="s">
        <v>3496</v>
      </c>
      <c r="T2128" s="266">
        <v>0</v>
      </c>
      <c r="U2128" s="266" t="s">
        <v>3497</v>
      </c>
    </row>
    <row r="2129" spans="1:21" x14ac:dyDescent="0.25">
      <c r="A2129" s="49">
        <v>68943002</v>
      </c>
      <c r="B2129" s="49" t="s">
        <v>2010</v>
      </c>
      <c r="C2129" s="49">
        <v>0</v>
      </c>
      <c r="D2129" s="49">
        <v>0</v>
      </c>
      <c r="E2129" s="354" t="s">
        <v>3494</v>
      </c>
      <c r="F2129" s="354" t="s">
        <v>3498</v>
      </c>
      <c r="G2129" s="355" t="s">
        <v>3499</v>
      </c>
      <c r="H2129" s="355" t="s">
        <v>3495</v>
      </c>
      <c r="I2129" s="355" t="s">
        <v>3495</v>
      </c>
      <c r="J2129" s="355" t="s">
        <v>3495</v>
      </c>
      <c r="K2129" s="355" t="s">
        <v>3495</v>
      </c>
      <c r="L2129" s="355" t="s">
        <v>3495</v>
      </c>
      <c r="M2129" s="355" t="s">
        <v>3495</v>
      </c>
      <c r="N2129" s="355" t="s">
        <v>3495</v>
      </c>
      <c r="O2129" s="355" t="s">
        <v>3495</v>
      </c>
      <c r="P2129" s="355" t="s">
        <v>3495</v>
      </c>
      <c r="Q2129" s="355" t="s">
        <v>3496</v>
      </c>
      <c r="R2129" s="355" t="s">
        <v>3496</v>
      </c>
      <c r="S2129" s="355" t="s">
        <v>3496</v>
      </c>
      <c r="T2129" s="266">
        <v>0</v>
      </c>
      <c r="U2129" s="266" t="s">
        <v>3497</v>
      </c>
    </row>
    <row r="2130" spans="1:21" x14ac:dyDescent="0.25">
      <c r="A2130" s="49">
        <v>68943003</v>
      </c>
      <c r="B2130" s="49" t="s">
        <v>2010</v>
      </c>
      <c r="C2130" s="49">
        <v>0</v>
      </c>
      <c r="D2130" s="49">
        <v>0</v>
      </c>
      <c r="E2130" s="354" t="s">
        <v>3494</v>
      </c>
      <c r="F2130" s="354" t="s">
        <v>3498</v>
      </c>
      <c r="G2130" s="355" t="s">
        <v>3499</v>
      </c>
      <c r="H2130" s="355" t="s">
        <v>3495</v>
      </c>
      <c r="I2130" s="355" t="s">
        <v>3495</v>
      </c>
      <c r="J2130" s="355" t="s">
        <v>3495</v>
      </c>
      <c r="K2130" s="355" t="s">
        <v>3495</v>
      </c>
      <c r="L2130" s="355" t="s">
        <v>3495</v>
      </c>
      <c r="M2130" s="355" t="s">
        <v>3495</v>
      </c>
      <c r="N2130" s="355" t="s">
        <v>3495</v>
      </c>
      <c r="O2130" s="355" t="s">
        <v>3495</v>
      </c>
      <c r="P2130" s="355" t="s">
        <v>3495</v>
      </c>
      <c r="Q2130" s="355" t="s">
        <v>3496</v>
      </c>
      <c r="R2130" s="355" t="s">
        <v>3496</v>
      </c>
      <c r="S2130" s="355" t="s">
        <v>3496</v>
      </c>
      <c r="T2130" s="266">
        <v>0</v>
      </c>
      <c r="U2130" s="266" t="s">
        <v>3497</v>
      </c>
    </row>
    <row r="2131" spans="1:21" x14ac:dyDescent="0.25">
      <c r="A2131" s="49">
        <v>68943005</v>
      </c>
      <c r="B2131" s="49" t="s">
        <v>2011</v>
      </c>
      <c r="C2131" s="49">
        <v>0</v>
      </c>
      <c r="D2131" s="49">
        <v>0</v>
      </c>
      <c r="E2131" s="354" t="s">
        <v>3494</v>
      </c>
      <c r="F2131" s="354" t="s">
        <v>3498</v>
      </c>
      <c r="G2131" s="355" t="s">
        <v>3499</v>
      </c>
      <c r="H2131" s="355" t="s">
        <v>3495</v>
      </c>
      <c r="I2131" s="355" t="s">
        <v>3495</v>
      </c>
      <c r="J2131" s="355" t="s">
        <v>3495</v>
      </c>
      <c r="K2131" s="355" t="s">
        <v>3495</v>
      </c>
      <c r="L2131" s="355" t="s">
        <v>3495</v>
      </c>
      <c r="M2131" s="355" t="s">
        <v>3495</v>
      </c>
      <c r="N2131" s="355" t="s">
        <v>3495</v>
      </c>
      <c r="O2131" s="355" t="s">
        <v>3495</v>
      </c>
      <c r="P2131" s="355" t="s">
        <v>3495</v>
      </c>
      <c r="Q2131" s="355" t="s">
        <v>3496</v>
      </c>
      <c r="R2131" s="355" t="s">
        <v>3496</v>
      </c>
      <c r="S2131" s="355" t="s">
        <v>3496</v>
      </c>
      <c r="T2131" s="266">
        <v>0</v>
      </c>
      <c r="U2131" s="266" t="s">
        <v>3497</v>
      </c>
    </row>
    <row r="2132" spans="1:21" x14ac:dyDescent="0.25">
      <c r="A2132" s="49">
        <v>68950001</v>
      </c>
      <c r="B2132" s="49" t="s">
        <v>2012</v>
      </c>
      <c r="C2132" s="49">
        <v>0</v>
      </c>
      <c r="D2132" s="49">
        <v>0</v>
      </c>
      <c r="E2132" s="354" t="s">
        <v>3494</v>
      </c>
      <c r="F2132" s="354" t="s">
        <v>3498</v>
      </c>
      <c r="G2132" s="355" t="s">
        <v>3499</v>
      </c>
      <c r="H2132" s="355" t="s">
        <v>3495</v>
      </c>
      <c r="I2132" s="355" t="s">
        <v>3495</v>
      </c>
      <c r="J2132" s="355" t="s">
        <v>3495</v>
      </c>
      <c r="K2132" s="355" t="s">
        <v>3495</v>
      </c>
      <c r="L2132" s="355" t="s">
        <v>3495</v>
      </c>
      <c r="M2132" s="355" t="s">
        <v>3495</v>
      </c>
      <c r="N2132" s="355" t="s">
        <v>3495</v>
      </c>
      <c r="O2132" s="355" t="s">
        <v>3495</v>
      </c>
      <c r="P2132" s="355" t="s">
        <v>3495</v>
      </c>
      <c r="Q2132" s="355" t="s">
        <v>3496</v>
      </c>
      <c r="R2132" s="355" t="s">
        <v>3496</v>
      </c>
      <c r="S2132" s="355" t="s">
        <v>3496</v>
      </c>
      <c r="T2132" s="266">
        <v>0</v>
      </c>
      <c r="U2132" s="266" t="s">
        <v>3497</v>
      </c>
    </row>
    <row r="2133" spans="1:21" x14ac:dyDescent="0.25">
      <c r="A2133" s="49">
        <v>68950002</v>
      </c>
      <c r="B2133" s="49" t="s">
        <v>2012</v>
      </c>
      <c r="C2133" s="49">
        <v>0</v>
      </c>
      <c r="D2133" s="49">
        <v>0</v>
      </c>
      <c r="E2133" s="354" t="s">
        <v>3494</v>
      </c>
      <c r="F2133" s="354" t="s">
        <v>3498</v>
      </c>
      <c r="G2133" s="355" t="s">
        <v>3499</v>
      </c>
      <c r="H2133" s="355" t="s">
        <v>3495</v>
      </c>
      <c r="I2133" s="355" t="s">
        <v>3495</v>
      </c>
      <c r="J2133" s="355" t="s">
        <v>3495</v>
      </c>
      <c r="K2133" s="355" t="s">
        <v>3495</v>
      </c>
      <c r="L2133" s="355" t="s">
        <v>3495</v>
      </c>
      <c r="M2133" s="355" t="s">
        <v>3495</v>
      </c>
      <c r="N2133" s="355" t="s">
        <v>3495</v>
      </c>
      <c r="O2133" s="355" t="s">
        <v>3495</v>
      </c>
      <c r="P2133" s="355" t="s">
        <v>3495</v>
      </c>
      <c r="Q2133" s="355" t="s">
        <v>3496</v>
      </c>
      <c r="R2133" s="355" t="s">
        <v>3496</v>
      </c>
      <c r="S2133" s="355" t="s">
        <v>3496</v>
      </c>
      <c r="T2133" s="266">
        <v>0</v>
      </c>
      <c r="U2133" s="266" t="s">
        <v>3497</v>
      </c>
    </row>
    <row r="2134" spans="1:21" x14ac:dyDescent="0.25">
      <c r="A2134" s="49">
        <v>68950003</v>
      </c>
      <c r="B2134" s="49" t="s">
        <v>2012</v>
      </c>
      <c r="C2134" s="49">
        <v>0</v>
      </c>
      <c r="D2134" s="49">
        <v>0</v>
      </c>
      <c r="E2134" s="354" t="s">
        <v>3494</v>
      </c>
      <c r="F2134" s="354" t="s">
        <v>3498</v>
      </c>
      <c r="G2134" s="355" t="s">
        <v>3499</v>
      </c>
      <c r="H2134" s="355" t="s">
        <v>3495</v>
      </c>
      <c r="I2134" s="355" t="s">
        <v>3495</v>
      </c>
      <c r="J2134" s="355" t="s">
        <v>3495</v>
      </c>
      <c r="K2134" s="355" t="s">
        <v>3495</v>
      </c>
      <c r="L2134" s="355" t="s">
        <v>3495</v>
      </c>
      <c r="M2134" s="355" t="s">
        <v>3495</v>
      </c>
      <c r="N2134" s="355" t="s">
        <v>3495</v>
      </c>
      <c r="O2134" s="355" t="s">
        <v>3495</v>
      </c>
      <c r="P2134" s="355" t="s">
        <v>3495</v>
      </c>
      <c r="Q2134" s="355" t="s">
        <v>3496</v>
      </c>
      <c r="R2134" s="355" t="s">
        <v>3496</v>
      </c>
      <c r="S2134" s="355" t="s">
        <v>3496</v>
      </c>
      <c r="T2134" s="266">
        <v>0</v>
      </c>
      <c r="U2134" s="266" t="s">
        <v>3497</v>
      </c>
    </row>
    <row r="2135" spans="1:21" x14ac:dyDescent="0.25">
      <c r="A2135" s="49">
        <v>68950005</v>
      </c>
      <c r="B2135" s="49" t="s">
        <v>2012</v>
      </c>
      <c r="C2135" s="49">
        <v>0</v>
      </c>
      <c r="D2135" s="49">
        <v>0</v>
      </c>
      <c r="E2135" s="354" t="s">
        <v>3494</v>
      </c>
      <c r="F2135" s="354" t="s">
        <v>3498</v>
      </c>
      <c r="G2135" s="355" t="s">
        <v>3499</v>
      </c>
      <c r="H2135" s="355" t="s">
        <v>3495</v>
      </c>
      <c r="I2135" s="355" t="s">
        <v>3495</v>
      </c>
      <c r="J2135" s="355" t="s">
        <v>3495</v>
      </c>
      <c r="K2135" s="355" t="s">
        <v>3495</v>
      </c>
      <c r="L2135" s="355" t="s">
        <v>3495</v>
      </c>
      <c r="M2135" s="355" t="s">
        <v>3495</v>
      </c>
      <c r="N2135" s="355" t="s">
        <v>3495</v>
      </c>
      <c r="O2135" s="355" t="s">
        <v>3495</v>
      </c>
      <c r="P2135" s="355" t="s">
        <v>3495</v>
      </c>
      <c r="Q2135" s="355" t="s">
        <v>3496</v>
      </c>
      <c r="R2135" s="355" t="s">
        <v>3496</v>
      </c>
      <c r="S2135" s="355" t="s">
        <v>3496</v>
      </c>
      <c r="T2135" s="266">
        <v>0</v>
      </c>
      <c r="U2135" s="266" t="s">
        <v>3497</v>
      </c>
    </row>
    <row r="2136" spans="1:21" x14ac:dyDescent="0.25">
      <c r="A2136" s="49">
        <v>68968001</v>
      </c>
      <c r="B2136" s="49" t="s">
        <v>2013</v>
      </c>
      <c r="C2136" s="49">
        <v>0</v>
      </c>
      <c r="D2136" s="49">
        <v>0</v>
      </c>
      <c r="E2136" s="354" t="s">
        <v>3494</v>
      </c>
      <c r="F2136" s="354" t="s">
        <v>3498</v>
      </c>
      <c r="G2136" s="355" t="s">
        <v>3499</v>
      </c>
      <c r="H2136" s="355" t="s">
        <v>3495</v>
      </c>
      <c r="I2136" s="355" t="s">
        <v>3495</v>
      </c>
      <c r="J2136" s="355" t="s">
        <v>3495</v>
      </c>
      <c r="K2136" s="355" t="s">
        <v>3495</v>
      </c>
      <c r="L2136" s="355" t="s">
        <v>3495</v>
      </c>
      <c r="M2136" s="355" t="s">
        <v>3495</v>
      </c>
      <c r="N2136" s="355" t="s">
        <v>3495</v>
      </c>
      <c r="O2136" s="355" t="s">
        <v>3495</v>
      </c>
      <c r="P2136" s="355" t="s">
        <v>3495</v>
      </c>
      <c r="Q2136" s="355" t="s">
        <v>3496</v>
      </c>
      <c r="R2136" s="355" t="s">
        <v>3496</v>
      </c>
      <c r="S2136" s="355" t="s">
        <v>3496</v>
      </c>
      <c r="T2136" s="266">
        <v>0</v>
      </c>
      <c r="U2136" s="266" t="s">
        <v>3497</v>
      </c>
    </row>
    <row r="2137" spans="1:21" x14ac:dyDescent="0.25">
      <c r="A2137" s="49">
        <v>68968002</v>
      </c>
      <c r="B2137" s="49" t="s">
        <v>2013</v>
      </c>
      <c r="C2137" s="49">
        <v>0</v>
      </c>
      <c r="D2137" s="49">
        <v>0</v>
      </c>
      <c r="E2137" s="354" t="s">
        <v>3494</v>
      </c>
      <c r="F2137" s="354" t="s">
        <v>3498</v>
      </c>
      <c r="G2137" s="355" t="s">
        <v>3499</v>
      </c>
      <c r="H2137" s="355" t="s">
        <v>3495</v>
      </c>
      <c r="I2137" s="355" t="s">
        <v>3495</v>
      </c>
      <c r="J2137" s="355" t="s">
        <v>3495</v>
      </c>
      <c r="K2137" s="355" t="s">
        <v>3495</v>
      </c>
      <c r="L2137" s="355" t="s">
        <v>3495</v>
      </c>
      <c r="M2137" s="355" t="s">
        <v>3495</v>
      </c>
      <c r="N2137" s="355" t="s">
        <v>3495</v>
      </c>
      <c r="O2137" s="355" t="s">
        <v>3495</v>
      </c>
      <c r="P2137" s="355" t="s">
        <v>3495</v>
      </c>
      <c r="Q2137" s="355" t="s">
        <v>3496</v>
      </c>
      <c r="R2137" s="355" t="s">
        <v>3496</v>
      </c>
      <c r="S2137" s="355" t="s">
        <v>3496</v>
      </c>
      <c r="T2137" s="266">
        <v>0</v>
      </c>
      <c r="U2137" s="266" t="s">
        <v>3497</v>
      </c>
    </row>
    <row r="2138" spans="1:21" x14ac:dyDescent="0.25">
      <c r="A2138" s="49">
        <v>68968003</v>
      </c>
      <c r="B2138" s="49" t="s">
        <v>2013</v>
      </c>
      <c r="C2138" s="49">
        <v>0</v>
      </c>
      <c r="D2138" s="49">
        <v>0</v>
      </c>
      <c r="E2138" s="354" t="s">
        <v>3494</v>
      </c>
      <c r="F2138" s="354" t="s">
        <v>3498</v>
      </c>
      <c r="G2138" s="355" t="s">
        <v>3499</v>
      </c>
      <c r="H2138" s="355" t="s">
        <v>3495</v>
      </c>
      <c r="I2138" s="355" t="s">
        <v>3495</v>
      </c>
      <c r="J2138" s="355" t="s">
        <v>3495</v>
      </c>
      <c r="K2138" s="355" t="s">
        <v>3495</v>
      </c>
      <c r="L2138" s="355" t="s">
        <v>3495</v>
      </c>
      <c r="M2138" s="355" t="s">
        <v>3495</v>
      </c>
      <c r="N2138" s="355" t="s">
        <v>3495</v>
      </c>
      <c r="O2138" s="355" t="s">
        <v>3495</v>
      </c>
      <c r="P2138" s="355" t="s">
        <v>3495</v>
      </c>
      <c r="Q2138" s="355" t="s">
        <v>3496</v>
      </c>
      <c r="R2138" s="355" t="s">
        <v>3496</v>
      </c>
      <c r="S2138" s="355" t="s">
        <v>3496</v>
      </c>
      <c r="T2138" s="266">
        <v>0</v>
      </c>
      <c r="U2138" s="266" t="s">
        <v>3497</v>
      </c>
    </row>
    <row r="2139" spans="1:21" x14ac:dyDescent="0.25">
      <c r="A2139" s="49">
        <v>68968004</v>
      </c>
      <c r="B2139" s="49" t="s">
        <v>2013</v>
      </c>
      <c r="C2139" s="49">
        <v>0</v>
      </c>
      <c r="D2139" s="49">
        <v>0</v>
      </c>
      <c r="E2139" s="354" t="s">
        <v>3494</v>
      </c>
      <c r="F2139" s="354" t="s">
        <v>3498</v>
      </c>
      <c r="G2139" s="355" t="s">
        <v>3499</v>
      </c>
      <c r="H2139" s="355" t="s">
        <v>3495</v>
      </c>
      <c r="I2139" s="355" t="s">
        <v>3495</v>
      </c>
      <c r="J2139" s="355" t="s">
        <v>3495</v>
      </c>
      <c r="K2139" s="355" t="s">
        <v>3495</v>
      </c>
      <c r="L2139" s="355" t="s">
        <v>3495</v>
      </c>
      <c r="M2139" s="355" t="s">
        <v>3495</v>
      </c>
      <c r="N2139" s="355" t="s">
        <v>3495</v>
      </c>
      <c r="O2139" s="355" t="s">
        <v>3495</v>
      </c>
      <c r="P2139" s="355" t="s">
        <v>3495</v>
      </c>
      <c r="Q2139" s="355" t="s">
        <v>3496</v>
      </c>
      <c r="R2139" s="355" t="s">
        <v>3496</v>
      </c>
      <c r="S2139" s="355" t="s">
        <v>3496</v>
      </c>
      <c r="T2139" s="266">
        <v>0</v>
      </c>
      <c r="U2139" s="266" t="s">
        <v>3497</v>
      </c>
    </row>
    <row r="2140" spans="1:21" x14ac:dyDescent="0.25">
      <c r="A2140" s="49">
        <v>68968005</v>
      </c>
      <c r="B2140" s="49" t="s">
        <v>2013</v>
      </c>
      <c r="C2140" s="49">
        <v>0</v>
      </c>
      <c r="D2140" s="49">
        <v>0</v>
      </c>
      <c r="E2140" s="354" t="s">
        <v>3494</v>
      </c>
      <c r="F2140" s="354" t="s">
        <v>3498</v>
      </c>
      <c r="G2140" s="355" t="s">
        <v>3499</v>
      </c>
      <c r="H2140" s="355" t="s">
        <v>3495</v>
      </c>
      <c r="I2140" s="355" t="s">
        <v>3495</v>
      </c>
      <c r="J2140" s="355" t="s">
        <v>3495</v>
      </c>
      <c r="K2140" s="355" t="s">
        <v>3495</v>
      </c>
      <c r="L2140" s="355" t="s">
        <v>3495</v>
      </c>
      <c r="M2140" s="355" t="s">
        <v>3495</v>
      </c>
      <c r="N2140" s="355" t="s">
        <v>3495</v>
      </c>
      <c r="O2140" s="355" t="s">
        <v>3495</v>
      </c>
      <c r="P2140" s="355" t="s">
        <v>3495</v>
      </c>
      <c r="Q2140" s="355" t="s">
        <v>3496</v>
      </c>
      <c r="R2140" s="355" t="s">
        <v>3496</v>
      </c>
      <c r="S2140" s="355" t="s">
        <v>3496</v>
      </c>
      <c r="T2140" s="266">
        <v>0</v>
      </c>
      <c r="U2140" s="266" t="s">
        <v>3497</v>
      </c>
    </row>
    <row r="2141" spans="1:21" x14ac:dyDescent="0.25">
      <c r="A2141" s="49">
        <v>68972001</v>
      </c>
      <c r="B2141" s="49" t="s">
        <v>2014</v>
      </c>
      <c r="C2141" s="49">
        <v>0</v>
      </c>
      <c r="D2141" s="49">
        <v>0</v>
      </c>
      <c r="E2141" s="354" t="s">
        <v>3494</v>
      </c>
      <c r="F2141" s="354" t="s">
        <v>3498</v>
      </c>
      <c r="G2141" s="355" t="s">
        <v>3499</v>
      </c>
      <c r="H2141" s="355" t="s">
        <v>3495</v>
      </c>
      <c r="I2141" s="355" t="s">
        <v>3495</v>
      </c>
      <c r="J2141" s="355" t="s">
        <v>3495</v>
      </c>
      <c r="K2141" s="355" t="s">
        <v>3495</v>
      </c>
      <c r="L2141" s="355" t="s">
        <v>3495</v>
      </c>
      <c r="M2141" s="355" t="s">
        <v>3495</v>
      </c>
      <c r="N2141" s="355" t="s">
        <v>3495</v>
      </c>
      <c r="O2141" s="355" t="s">
        <v>3495</v>
      </c>
      <c r="P2141" s="355" t="s">
        <v>3495</v>
      </c>
      <c r="Q2141" s="355" t="s">
        <v>3496</v>
      </c>
      <c r="R2141" s="355" t="s">
        <v>3496</v>
      </c>
      <c r="S2141" s="355" t="s">
        <v>3496</v>
      </c>
      <c r="T2141" s="266">
        <v>0</v>
      </c>
      <c r="U2141" s="266" t="s">
        <v>3497</v>
      </c>
    </row>
    <row r="2142" spans="1:21" x14ac:dyDescent="0.25">
      <c r="A2142" s="49">
        <v>68972002</v>
      </c>
      <c r="B2142" s="49" t="s">
        <v>2014</v>
      </c>
      <c r="C2142" s="49">
        <v>0</v>
      </c>
      <c r="D2142" s="49">
        <v>0</v>
      </c>
      <c r="E2142" s="354" t="s">
        <v>3494</v>
      </c>
      <c r="F2142" s="354" t="s">
        <v>3498</v>
      </c>
      <c r="G2142" s="355" t="s">
        <v>3499</v>
      </c>
      <c r="H2142" s="355" t="s">
        <v>3495</v>
      </c>
      <c r="I2142" s="355" t="s">
        <v>3495</v>
      </c>
      <c r="J2142" s="355" t="s">
        <v>3495</v>
      </c>
      <c r="K2142" s="355" t="s">
        <v>3495</v>
      </c>
      <c r="L2142" s="355" t="s">
        <v>3495</v>
      </c>
      <c r="M2142" s="355" t="s">
        <v>3495</v>
      </c>
      <c r="N2142" s="355" t="s">
        <v>3495</v>
      </c>
      <c r="O2142" s="355" t="s">
        <v>3495</v>
      </c>
      <c r="P2142" s="355" t="s">
        <v>3495</v>
      </c>
      <c r="Q2142" s="355" t="s">
        <v>3496</v>
      </c>
      <c r="R2142" s="355" t="s">
        <v>3496</v>
      </c>
      <c r="S2142" s="355" t="s">
        <v>3496</v>
      </c>
      <c r="T2142" s="266">
        <v>0</v>
      </c>
      <c r="U2142" s="266" t="s">
        <v>3497</v>
      </c>
    </row>
    <row r="2143" spans="1:21" x14ac:dyDescent="0.25">
      <c r="A2143" s="49">
        <v>68972003</v>
      </c>
      <c r="B2143" s="49" t="s">
        <v>2015</v>
      </c>
      <c r="C2143" s="49">
        <v>0</v>
      </c>
      <c r="D2143" s="49">
        <v>0</v>
      </c>
      <c r="E2143" s="354" t="s">
        <v>3494</v>
      </c>
      <c r="F2143" s="354" t="s">
        <v>3498</v>
      </c>
      <c r="G2143" s="355" t="s">
        <v>3499</v>
      </c>
      <c r="H2143" s="355" t="s">
        <v>3495</v>
      </c>
      <c r="I2143" s="355" t="s">
        <v>3495</v>
      </c>
      <c r="J2143" s="355" t="s">
        <v>3495</v>
      </c>
      <c r="K2143" s="355" t="s">
        <v>3495</v>
      </c>
      <c r="L2143" s="355" t="s">
        <v>3495</v>
      </c>
      <c r="M2143" s="355" t="s">
        <v>3495</v>
      </c>
      <c r="N2143" s="355" t="s">
        <v>3495</v>
      </c>
      <c r="O2143" s="355" t="s">
        <v>3495</v>
      </c>
      <c r="P2143" s="355" t="s">
        <v>3495</v>
      </c>
      <c r="Q2143" s="355" t="s">
        <v>3496</v>
      </c>
      <c r="R2143" s="355" t="s">
        <v>3496</v>
      </c>
      <c r="S2143" s="355" t="s">
        <v>3496</v>
      </c>
      <c r="T2143" s="266">
        <v>0</v>
      </c>
      <c r="U2143" s="266" t="s">
        <v>3497</v>
      </c>
    </row>
    <row r="2144" spans="1:21" x14ac:dyDescent="0.25">
      <c r="A2144" s="49">
        <v>68972004</v>
      </c>
      <c r="B2144" s="49" t="s">
        <v>2015</v>
      </c>
      <c r="C2144" s="49">
        <v>0</v>
      </c>
      <c r="D2144" s="49">
        <v>0</v>
      </c>
      <c r="E2144" s="354" t="s">
        <v>3494</v>
      </c>
      <c r="F2144" s="354" t="s">
        <v>3498</v>
      </c>
      <c r="G2144" s="355" t="s">
        <v>3499</v>
      </c>
      <c r="H2144" s="355" t="s">
        <v>3495</v>
      </c>
      <c r="I2144" s="355" t="s">
        <v>3495</v>
      </c>
      <c r="J2144" s="355" t="s">
        <v>3495</v>
      </c>
      <c r="K2144" s="355" t="s">
        <v>3495</v>
      </c>
      <c r="L2144" s="355" t="s">
        <v>3495</v>
      </c>
      <c r="M2144" s="355" t="s">
        <v>3495</v>
      </c>
      <c r="N2144" s="355" t="s">
        <v>3495</v>
      </c>
      <c r="O2144" s="355" t="s">
        <v>3495</v>
      </c>
      <c r="P2144" s="355" t="s">
        <v>3495</v>
      </c>
      <c r="Q2144" s="355" t="s">
        <v>3496</v>
      </c>
      <c r="R2144" s="355" t="s">
        <v>3496</v>
      </c>
      <c r="S2144" s="355" t="s">
        <v>3496</v>
      </c>
      <c r="T2144" s="266">
        <v>0</v>
      </c>
      <c r="U2144" s="266" t="s">
        <v>3497</v>
      </c>
    </row>
    <row r="2145" spans="1:21" x14ac:dyDescent="0.25">
      <c r="A2145" s="49">
        <v>68972005</v>
      </c>
      <c r="B2145" s="49" t="s">
        <v>2015</v>
      </c>
      <c r="C2145" s="49">
        <v>0</v>
      </c>
      <c r="D2145" s="49">
        <v>0</v>
      </c>
      <c r="E2145" s="354" t="s">
        <v>3494</v>
      </c>
      <c r="F2145" s="354" t="s">
        <v>3498</v>
      </c>
      <c r="G2145" s="355" t="s">
        <v>3499</v>
      </c>
      <c r="H2145" s="355" t="s">
        <v>3495</v>
      </c>
      <c r="I2145" s="355" t="s">
        <v>3495</v>
      </c>
      <c r="J2145" s="355" t="s">
        <v>3495</v>
      </c>
      <c r="K2145" s="355" t="s">
        <v>3495</v>
      </c>
      <c r="L2145" s="355" t="s">
        <v>3495</v>
      </c>
      <c r="M2145" s="355" t="s">
        <v>3495</v>
      </c>
      <c r="N2145" s="355" t="s">
        <v>3495</v>
      </c>
      <c r="O2145" s="355" t="s">
        <v>3495</v>
      </c>
      <c r="P2145" s="355" t="s">
        <v>3495</v>
      </c>
      <c r="Q2145" s="355" t="s">
        <v>3496</v>
      </c>
      <c r="R2145" s="355" t="s">
        <v>3496</v>
      </c>
      <c r="S2145" s="355" t="s">
        <v>3496</v>
      </c>
      <c r="T2145" s="266">
        <v>0</v>
      </c>
      <c r="U2145" s="266" t="s">
        <v>3497</v>
      </c>
    </row>
    <row r="2146" spans="1:21" x14ac:dyDescent="0.25">
      <c r="A2146" s="49">
        <v>68990001</v>
      </c>
      <c r="B2146" s="49" t="s">
        <v>2016</v>
      </c>
      <c r="C2146" s="49">
        <v>0</v>
      </c>
      <c r="D2146" s="49">
        <v>0</v>
      </c>
      <c r="E2146" s="354" t="s">
        <v>3494</v>
      </c>
      <c r="F2146" s="354" t="s">
        <v>3498</v>
      </c>
      <c r="G2146" s="355" t="s">
        <v>3499</v>
      </c>
      <c r="H2146" s="355" t="s">
        <v>3495</v>
      </c>
      <c r="I2146" s="355" t="s">
        <v>3495</v>
      </c>
      <c r="J2146" s="355" t="s">
        <v>3495</v>
      </c>
      <c r="K2146" s="355" t="s">
        <v>3495</v>
      </c>
      <c r="L2146" s="355" t="s">
        <v>3495</v>
      </c>
      <c r="M2146" s="355" t="s">
        <v>3495</v>
      </c>
      <c r="N2146" s="355" t="s">
        <v>3495</v>
      </c>
      <c r="O2146" s="355" t="s">
        <v>3495</v>
      </c>
      <c r="P2146" s="355" t="s">
        <v>3495</v>
      </c>
      <c r="Q2146" s="355" t="s">
        <v>3496</v>
      </c>
      <c r="R2146" s="355" t="s">
        <v>3496</v>
      </c>
      <c r="S2146" s="355" t="s">
        <v>3496</v>
      </c>
      <c r="T2146" s="266">
        <v>0</v>
      </c>
      <c r="U2146" s="266" t="s">
        <v>3497</v>
      </c>
    </row>
    <row r="2147" spans="1:21" x14ac:dyDescent="0.25">
      <c r="A2147" s="49">
        <v>68990002</v>
      </c>
      <c r="B2147" s="49" t="s">
        <v>2016</v>
      </c>
      <c r="C2147" s="49">
        <v>0</v>
      </c>
      <c r="D2147" s="49">
        <v>0</v>
      </c>
      <c r="E2147" s="354" t="s">
        <v>3494</v>
      </c>
      <c r="F2147" s="354" t="s">
        <v>3498</v>
      </c>
      <c r="G2147" s="355" t="s">
        <v>3499</v>
      </c>
      <c r="H2147" s="355" t="s">
        <v>3495</v>
      </c>
      <c r="I2147" s="355" t="s">
        <v>3495</v>
      </c>
      <c r="J2147" s="355" t="s">
        <v>3495</v>
      </c>
      <c r="K2147" s="355" t="s">
        <v>3495</v>
      </c>
      <c r="L2147" s="355" t="s">
        <v>3495</v>
      </c>
      <c r="M2147" s="355" t="s">
        <v>3495</v>
      </c>
      <c r="N2147" s="355" t="s">
        <v>3495</v>
      </c>
      <c r="O2147" s="355" t="s">
        <v>3495</v>
      </c>
      <c r="P2147" s="355" t="s">
        <v>3495</v>
      </c>
      <c r="Q2147" s="355" t="s">
        <v>3496</v>
      </c>
      <c r="R2147" s="355" t="s">
        <v>3496</v>
      </c>
      <c r="S2147" s="355" t="s">
        <v>3496</v>
      </c>
      <c r="T2147" s="266">
        <v>0</v>
      </c>
      <c r="U2147" s="266" t="s">
        <v>3497</v>
      </c>
    </row>
    <row r="2148" spans="1:21" x14ac:dyDescent="0.25">
      <c r="A2148" s="49">
        <v>68990003</v>
      </c>
      <c r="B2148" s="49" t="s">
        <v>2017</v>
      </c>
      <c r="C2148" s="49">
        <v>0</v>
      </c>
      <c r="D2148" s="49">
        <v>0</v>
      </c>
      <c r="E2148" s="354" t="s">
        <v>3494</v>
      </c>
      <c r="F2148" s="354" t="s">
        <v>3498</v>
      </c>
      <c r="G2148" s="355" t="s">
        <v>3499</v>
      </c>
      <c r="H2148" s="355" t="s">
        <v>3495</v>
      </c>
      <c r="I2148" s="355" t="s">
        <v>3495</v>
      </c>
      <c r="J2148" s="355" t="s">
        <v>3495</v>
      </c>
      <c r="K2148" s="355" t="s">
        <v>3495</v>
      </c>
      <c r="L2148" s="355" t="s">
        <v>3495</v>
      </c>
      <c r="M2148" s="355" t="s">
        <v>3495</v>
      </c>
      <c r="N2148" s="355" t="s">
        <v>3495</v>
      </c>
      <c r="O2148" s="355" t="s">
        <v>3495</v>
      </c>
      <c r="P2148" s="355" t="s">
        <v>3495</v>
      </c>
      <c r="Q2148" s="355" t="s">
        <v>3496</v>
      </c>
      <c r="R2148" s="355" t="s">
        <v>3496</v>
      </c>
      <c r="S2148" s="355" t="s">
        <v>3496</v>
      </c>
      <c r="T2148" s="266">
        <v>0</v>
      </c>
      <c r="U2148" s="266" t="s">
        <v>3497</v>
      </c>
    </row>
    <row r="2149" spans="1:21" x14ac:dyDescent="0.25">
      <c r="A2149" s="49">
        <v>68990004</v>
      </c>
      <c r="B2149" s="49" t="s">
        <v>2017</v>
      </c>
      <c r="C2149" s="49">
        <v>0</v>
      </c>
      <c r="D2149" s="49">
        <v>0</v>
      </c>
      <c r="E2149" s="354" t="s">
        <v>3494</v>
      </c>
      <c r="F2149" s="354" t="s">
        <v>3498</v>
      </c>
      <c r="G2149" s="355" t="s">
        <v>3499</v>
      </c>
      <c r="H2149" s="355" t="s">
        <v>3495</v>
      </c>
      <c r="I2149" s="355" t="s">
        <v>3495</v>
      </c>
      <c r="J2149" s="355" t="s">
        <v>3495</v>
      </c>
      <c r="K2149" s="355" t="s">
        <v>3495</v>
      </c>
      <c r="L2149" s="355" t="s">
        <v>3495</v>
      </c>
      <c r="M2149" s="355" t="s">
        <v>3495</v>
      </c>
      <c r="N2149" s="355" t="s">
        <v>3495</v>
      </c>
      <c r="O2149" s="355" t="s">
        <v>3495</v>
      </c>
      <c r="P2149" s="355" t="s">
        <v>3495</v>
      </c>
      <c r="Q2149" s="355" t="s">
        <v>3496</v>
      </c>
      <c r="R2149" s="355" t="s">
        <v>3496</v>
      </c>
      <c r="S2149" s="355" t="s">
        <v>3496</v>
      </c>
      <c r="T2149" s="266">
        <v>0</v>
      </c>
      <c r="U2149" s="266" t="s">
        <v>3497</v>
      </c>
    </row>
    <row r="2150" spans="1:21" x14ac:dyDescent="0.25">
      <c r="A2150" s="49">
        <v>68990005</v>
      </c>
      <c r="B2150" s="49" t="s">
        <v>2017</v>
      </c>
      <c r="C2150" s="49">
        <v>0</v>
      </c>
      <c r="D2150" s="49">
        <v>0</v>
      </c>
      <c r="E2150" s="354" t="s">
        <v>3494</v>
      </c>
      <c r="F2150" s="354" t="s">
        <v>3498</v>
      </c>
      <c r="G2150" s="355" t="s">
        <v>3499</v>
      </c>
      <c r="H2150" s="355" t="s">
        <v>3495</v>
      </c>
      <c r="I2150" s="355" t="s">
        <v>3495</v>
      </c>
      <c r="J2150" s="355" t="s">
        <v>3495</v>
      </c>
      <c r="K2150" s="355" t="s">
        <v>3495</v>
      </c>
      <c r="L2150" s="355" t="s">
        <v>3495</v>
      </c>
      <c r="M2150" s="355" t="s">
        <v>3495</v>
      </c>
      <c r="N2150" s="355" t="s">
        <v>3495</v>
      </c>
      <c r="O2150" s="355" t="s">
        <v>3495</v>
      </c>
      <c r="P2150" s="355" t="s">
        <v>3495</v>
      </c>
      <c r="Q2150" s="355" t="s">
        <v>3496</v>
      </c>
      <c r="R2150" s="355" t="s">
        <v>3496</v>
      </c>
      <c r="S2150" s="355" t="s">
        <v>3496</v>
      </c>
      <c r="T2150" s="266">
        <v>0</v>
      </c>
      <c r="U2150" s="266" t="s">
        <v>3497</v>
      </c>
    </row>
    <row r="2151" spans="1:21" x14ac:dyDescent="0.25">
      <c r="A2151" s="49">
        <v>69033001</v>
      </c>
      <c r="B2151" s="49" t="s">
        <v>2018</v>
      </c>
      <c r="C2151" s="49">
        <v>0</v>
      </c>
      <c r="D2151" s="49">
        <v>0</v>
      </c>
      <c r="E2151" s="354" t="s">
        <v>3494</v>
      </c>
      <c r="F2151" s="354" t="s">
        <v>3498</v>
      </c>
      <c r="G2151" s="355" t="s">
        <v>3499</v>
      </c>
      <c r="H2151" s="355" t="s">
        <v>3495</v>
      </c>
      <c r="I2151" s="355" t="s">
        <v>3495</v>
      </c>
      <c r="J2151" s="355" t="s">
        <v>3495</v>
      </c>
      <c r="K2151" s="355" t="s">
        <v>3495</v>
      </c>
      <c r="L2151" s="355" t="s">
        <v>3495</v>
      </c>
      <c r="M2151" s="355" t="s">
        <v>3495</v>
      </c>
      <c r="N2151" s="355" t="s">
        <v>3495</v>
      </c>
      <c r="O2151" s="355" t="s">
        <v>3495</v>
      </c>
      <c r="P2151" s="355" t="s">
        <v>3495</v>
      </c>
      <c r="Q2151" s="355" t="s">
        <v>3496</v>
      </c>
      <c r="R2151" s="355" t="s">
        <v>3496</v>
      </c>
      <c r="S2151" s="355" t="s">
        <v>3496</v>
      </c>
      <c r="T2151" s="266">
        <v>0</v>
      </c>
      <c r="U2151" s="266" t="s">
        <v>3497</v>
      </c>
    </row>
    <row r="2152" spans="1:21" x14ac:dyDescent="0.25">
      <c r="A2152" s="49">
        <v>69070</v>
      </c>
      <c r="B2152" s="49" t="s">
        <v>2019</v>
      </c>
      <c r="C2152" s="49">
        <v>0</v>
      </c>
      <c r="D2152" s="49">
        <v>0</v>
      </c>
      <c r="E2152" s="354" t="s">
        <v>3494</v>
      </c>
      <c r="F2152" s="354" t="s">
        <v>3498</v>
      </c>
      <c r="G2152" s="355" t="s">
        <v>3499</v>
      </c>
      <c r="H2152" s="355" t="s">
        <v>3495</v>
      </c>
      <c r="I2152" s="355" t="s">
        <v>3495</v>
      </c>
      <c r="J2152" s="355" t="s">
        <v>3495</v>
      </c>
      <c r="K2152" s="355" t="s">
        <v>3495</v>
      </c>
      <c r="L2152" s="355" t="s">
        <v>3495</v>
      </c>
      <c r="M2152" s="355" t="s">
        <v>3495</v>
      </c>
      <c r="N2152" s="355" t="s">
        <v>3495</v>
      </c>
      <c r="O2152" s="355" t="s">
        <v>3495</v>
      </c>
      <c r="P2152" s="355" t="s">
        <v>3495</v>
      </c>
      <c r="Q2152" s="355" t="s">
        <v>3496</v>
      </c>
      <c r="R2152" s="355" t="s">
        <v>3496</v>
      </c>
      <c r="S2152" s="355" t="s">
        <v>3496</v>
      </c>
      <c r="T2152" s="266">
        <v>0</v>
      </c>
      <c r="U2152" s="266" t="s">
        <v>3497</v>
      </c>
    </row>
    <row r="2153" spans="1:21" x14ac:dyDescent="0.25">
      <c r="A2153" s="49">
        <v>69074</v>
      </c>
      <c r="B2153" s="49" t="s">
        <v>2020</v>
      </c>
      <c r="C2153" s="49">
        <v>0</v>
      </c>
      <c r="D2153" s="49">
        <v>0</v>
      </c>
      <c r="E2153" s="354" t="s">
        <v>3494</v>
      </c>
      <c r="F2153" s="354" t="s">
        <v>3498</v>
      </c>
      <c r="G2153" s="355" t="s">
        <v>3499</v>
      </c>
      <c r="H2153" s="355" t="s">
        <v>3495</v>
      </c>
      <c r="I2153" s="355" t="s">
        <v>3495</v>
      </c>
      <c r="J2153" s="355" t="s">
        <v>3495</v>
      </c>
      <c r="K2153" s="355" t="s">
        <v>3495</v>
      </c>
      <c r="L2153" s="355" t="s">
        <v>3495</v>
      </c>
      <c r="M2153" s="355" t="s">
        <v>3495</v>
      </c>
      <c r="N2153" s="355" t="s">
        <v>3495</v>
      </c>
      <c r="O2153" s="355" t="s">
        <v>3495</v>
      </c>
      <c r="P2153" s="355" t="s">
        <v>3495</v>
      </c>
      <c r="Q2153" s="355" t="s">
        <v>3496</v>
      </c>
      <c r="R2153" s="355" t="s">
        <v>3496</v>
      </c>
      <c r="S2153" s="355" t="s">
        <v>3496</v>
      </c>
      <c r="T2153" s="266">
        <v>0</v>
      </c>
      <c r="U2153" s="266" t="s">
        <v>3497</v>
      </c>
    </row>
    <row r="2154" spans="1:21" x14ac:dyDescent="0.25">
      <c r="A2154" s="49">
        <v>69153</v>
      </c>
      <c r="B2154" s="49" t="s">
        <v>2021</v>
      </c>
      <c r="C2154" s="49">
        <v>0</v>
      </c>
      <c r="D2154" s="49">
        <v>0</v>
      </c>
      <c r="E2154" s="354" t="s">
        <v>3494</v>
      </c>
      <c r="F2154" s="354" t="s">
        <v>3498</v>
      </c>
      <c r="G2154" s="355" t="s">
        <v>3499</v>
      </c>
      <c r="H2154" s="355" t="s">
        <v>3495</v>
      </c>
      <c r="I2154" s="355" t="s">
        <v>3495</v>
      </c>
      <c r="J2154" s="355" t="s">
        <v>3495</v>
      </c>
      <c r="K2154" s="355" t="s">
        <v>3495</v>
      </c>
      <c r="L2154" s="355" t="s">
        <v>3495</v>
      </c>
      <c r="M2154" s="355" t="s">
        <v>3495</v>
      </c>
      <c r="N2154" s="355" t="s">
        <v>3495</v>
      </c>
      <c r="O2154" s="355" t="s">
        <v>3495</v>
      </c>
      <c r="P2154" s="355" t="s">
        <v>3495</v>
      </c>
      <c r="Q2154" s="355" t="s">
        <v>3496</v>
      </c>
      <c r="R2154" s="355" t="s">
        <v>3496</v>
      </c>
      <c r="S2154" s="355" t="s">
        <v>3496</v>
      </c>
      <c r="T2154" s="266">
        <v>0</v>
      </c>
      <c r="U2154" s="266" t="s">
        <v>3497</v>
      </c>
    </row>
    <row r="2155" spans="1:21" x14ac:dyDescent="0.25">
      <c r="A2155" s="49">
        <v>69154</v>
      </c>
      <c r="B2155" s="49" t="s">
        <v>2022</v>
      </c>
      <c r="C2155" s="49">
        <v>0</v>
      </c>
      <c r="D2155" s="49">
        <v>0</v>
      </c>
      <c r="E2155" s="354" t="s">
        <v>3494</v>
      </c>
      <c r="F2155" s="354" t="s">
        <v>3498</v>
      </c>
      <c r="G2155" s="355" t="s">
        <v>3499</v>
      </c>
      <c r="H2155" s="355" t="s">
        <v>3495</v>
      </c>
      <c r="I2155" s="355" t="s">
        <v>3495</v>
      </c>
      <c r="J2155" s="355" t="s">
        <v>3495</v>
      </c>
      <c r="K2155" s="355" t="s">
        <v>3495</v>
      </c>
      <c r="L2155" s="355" t="s">
        <v>3495</v>
      </c>
      <c r="M2155" s="355" t="s">
        <v>3495</v>
      </c>
      <c r="N2155" s="355" t="s">
        <v>3495</v>
      </c>
      <c r="O2155" s="355" t="s">
        <v>3495</v>
      </c>
      <c r="P2155" s="355" t="s">
        <v>3495</v>
      </c>
      <c r="Q2155" s="355" t="s">
        <v>3496</v>
      </c>
      <c r="R2155" s="355" t="s">
        <v>3496</v>
      </c>
      <c r="S2155" s="355" t="s">
        <v>3496</v>
      </c>
      <c r="T2155" s="266">
        <v>0</v>
      </c>
      <c r="U2155" s="266" t="s">
        <v>3497</v>
      </c>
    </row>
    <row r="2156" spans="1:21" x14ac:dyDescent="0.25">
      <c r="A2156" s="49">
        <v>69155</v>
      </c>
      <c r="B2156" s="49" t="s">
        <v>2023</v>
      </c>
      <c r="C2156" s="49">
        <v>0</v>
      </c>
      <c r="D2156" s="49">
        <v>0</v>
      </c>
      <c r="E2156" s="354" t="s">
        <v>3494</v>
      </c>
      <c r="F2156" s="354" t="s">
        <v>3498</v>
      </c>
      <c r="G2156" s="355" t="s">
        <v>3499</v>
      </c>
      <c r="H2156" s="355" t="s">
        <v>3495</v>
      </c>
      <c r="I2156" s="355" t="s">
        <v>3495</v>
      </c>
      <c r="J2156" s="355" t="s">
        <v>3495</v>
      </c>
      <c r="K2156" s="355" t="s">
        <v>3495</v>
      </c>
      <c r="L2156" s="355" t="s">
        <v>3495</v>
      </c>
      <c r="M2156" s="355" t="s">
        <v>3495</v>
      </c>
      <c r="N2156" s="355" t="s">
        <v>3495</v>
      </c>
      <c r="O2156" s="355" t="s">
        <v>3495</v>
      </c>
      <c r="P2156" s="355" t="s">
        <v>3495</v>
      </c>
      <c r="Q2156" s="355" t="s">
        <v>3496</v>
      </c>
      <c r="R2156" s="355" t="s">
        <v>3496</v>
      </c>
      <c r="S2156" s="355" t="s">
        <v>3496</v>
      </c>
      <c r="T2156" s="266">
        <v>0</v>
      </c>
      <c r="U2156" s="266" t="s">
        <v>3497</v>
      </c>
    </row>
    <row r="2157" spans="1:21" x14ac:dyDescent="0.25">
      <c r="A2157" s="49">
        <v>69183001</v>
      </c>
      <c r="B2157" s="49" t="s">
        <v>2024</v>
      </c>
      <c r="C2157" s="49">
        <v>0</v>
      </c>
      <c r="D2157" s="49">
        <v>0</v>
      </c>
      <c r="E2157" s="354" t="s">
        <v>3494</v>
      </c>
      <c r="F2157" s="354" t="s">
        <v>3498</v>
      </c>
      <c r="G2157" s="355" t="s">
        <v>3499</v>
      </c>
      <c r="H2157" s="355" t="s">
        <v>3495</v>
      </c>
      <c r="I2157" s="355" t="s">
        <v>3495</v>
      </c>
      <c r="J2157" s="355" t="s">
        <v>3495</v>
      </c>
      <c r="K2157" s="355" t="s">
        <v>3495</v>
      </c>
      <c r="L2157" s="355" t="s">
        <v>3495</v>
      </c>
      <c r="M2157" s="355" t="s">
        <v>3495</v>
      </c>
      <c r="N2157" s="355" t="s">
        <v>3495</v>
      </c>
      <c r="O2157" s="355" t="s">
        <v>3495</v>
      </c>
      <c r="P2157" s="355" t="s">
        <v>3495</v>
      </c>
      <c r="Q2157" s="355" t="s">
        <v>3496</v>
      </c>
      <c r="R2157" s="355" t="s">
        <v>3496</v>
      </c>
      <c r="S2157" s="355" t="s">
        <v>3496</v>
      </c>
      <c r="T2157" s="266">
        <v>0</v>
      </c>
      <c r="U2157" s="266" t="s">
        <v>3497</v>
      </c>
    </row>
    <row r="2158" spans="1:21" x14ac:dyDescent="0.25">
      <c r="A2158" s="49">
        <v>69211002</v>
      </c>
      <c r="B2158" s="49" t="s">
        <v>2025</v>
      </c>
      <c r="C2158" s="49">
        <v>0</v>
      </c>
      <c r="D2158" s="49">
        <v>0</v>
      </c>
      <c r="E2158" s="354" t="s">
        <v>3494</v>
      </c>
      <c r="F2158" s="354" t="s">
        <v>3498</v>
      </c>
      <c r="G2158" s="355" t="s">
        <v>3499</v>
      </c>
      <c r="H2158" s="355" t="s">
        <v>3495</v>
      </c>
      <c r="I2158" s="355" t="s">
        <v>3495</v>
      </c>
      <c r="J2158" s="355" t="s">
        <v>3495</v>
      </c>
      <c r="K2158" s="355" t="s">
        <v>3495</v>
      </c>
      <c r="L2158" s="355" t="s">
        <v>3495</v>
      </c>
      <c r="M2158" s="355" t="s">
        <v>3495</v>
      </c>
      <c r="N2158" s="355" t="s">
        <v>3495</v>
      </c>
      <c r="O2158" s="355" t="s">
        <v>3495</v>
      </c>
      <c r="P2158" s="355" t="s">
        <v>3495</v>
      </c>
      <c r="Q2158" s="355" t="s">
        <v>3496</v>
      </c>
      <c r="R2158" s="355" t="s">
        <v>3496</v>
      </c>
      <c r="S2158" s="355" t="s">
        <v>3496</v>
      </c>
      <c r="T2158" s="266">
        <v>0</v>
      </c>
      <c r="U2158" s="266" t="s">
        <v>3497</v>
      </c>
    </row>
    <row r="2159" spans="1:21" x14ac:dyDescent="0.25">
      <c r="A2159" s="49">
        <v>69237001</v>
      </c>
      <c r="B2159" s="49" t="s">
        <v>2026</v>
      </c>
      <c r="C2159" s="49">
        <v>0</v>
      </c>
      <c r="D2159" s="49">
        <v>0</v>
      </c>
      <c r="E2159" s="354" t="s">
        <v>3494</v>
      </c>
      <c r="F2159" s="354" t="s">
        <v>3498</v>
      </c>
      <c r="G2159" s="355" t="s">
        <v>3499</v>
      </c>
      <c r="H2159" s="355" t="s">
        <v>3495</v>
      </c>
      <c r="I2159" s="355" t="s">
        <v>3495</v>
      </c>
      <c r="J2159" s="355" t="s">
        <v>3495</v>
      </c>
      <c r="K2159" s="355" t="s">
        <v>3495</v>
      </c>
      <c r="L2159" s="355" t="s">
        <v>3495</v>
      </c>
      <c r="M2159" s="355" t="s">
        <v>3495</v>
      </c>
      <c r="N2159" s="355" t="s">
        <v>3495</v>
      </c>
      <c r="O2159" s="355" t="s">
        <v>3495</v>
      </c>
      <c r="P2159" s="355" t="s">
        <v>3495</v>
      </c>
      <c r="Q2159" s="355" t="s">
        <v>3496</v>
      </c>
      <c r="R2159" s="355" t="s">
        <v>3496</v>
      </c>
      <c r="S2159" s="355" t="s">
        <v>3496</v>
      </c>
      <c r="T2159" s="266">
        <v>0</v>
      </c>
      <c r="U2159" s="266" t="s">
        <v>3497</v>
      </c>
    </row>
    <row r="2160" spans="1:21" x14ac:dyDescent="0.25">
      <c r="A2160" s="49">
        <v>69296003</v>
      </c>
      <c r="B2160" s="49" t="s">
        <v>2027</v>
      </c>
      <c r="C2160" s="49">
        <v>0</v>
      </c>
      <c r="D2160" s="49">
        <v>0</v>
      </c>
      <c r="E2160" s="354" t="s">
        <v>3494</v>
      </c>
      <c r="F2160" s="354" t="s">
        <v>3498</v>
      </c>
      <c r="G2160" s="355" t="s">
        <v>3499</v>
      </c>
      <c r="H2160" s="355" t="s">
        <v>3495</v>
      </c>
      <c r="I2160" s="355" t="s">
        <v>3495</v>
      </c>
      <c r="J2160" s="355" t="s">
        <v>3495</v>
      </c>
      <c r="K2160" s="355" t="s">
        <v>3495</v>
      </c>
      <c r="L2160" s="355" t="s">
        <v>3495</v>
      </c>
      <c r="M2160" s="355" t="s">
        <v>3495</v>
      </c>
      <c r="N2160" s="355" t="s">
        <v>3495</v>
      </c>
      <c r="O2160" s="355" t="s">
        <v>3495</v>
      </c>
      <c r="P2160" s="355" t="s">
        <v>3495</v>
      </c>
      <c r="Q2160" s="355" t="s">
        <v>3496</v>
      </c>
      <c r="R2160" s="355" t="s">
        <v>3496</v>
      </c>
      <c r="S2160" s="355" t="s">
        <v>3496</v>
      </c>
      <c r="T2160" s="266">
        <v>0</v>
      </c>
      <c r="U2160" s="266" t="s">
        <v>3497</v>
      </c>
    </row>
    <row r="2161" spans="1:21" x14ac:dyDescent="0.25">
      <c r="A2161" s="49">
        <v>69305001</v>
      </c>
      <c r="B2161" s="49" t="s">
        <v>2028</v>
      </c>
      <c r="C2161" s="49">
        <v>0</v>
      </c>
      <c r="D2161" s="49">
        <v>0</v>
      </c>
      <c r="E2161" s="354" t="s">
        <v>3494</v>
      </c>
      <c r="F2161" s="354" t="s">
        <v>3498</v>
      </c>
      <c r="G2161" s="355" t="s">
        <v>3499</v>
      </c>
      <c r="H2161" s="355" t="s">
        <v>3495</v>
      </c>
      <c r="I2161" s="355" t="s">
        <v>3495</v>
      </c>
      <c r="J2161" s="355" t="s">
        <v>3495</v>
      </c>
      <c r="K2161" s="355" t="s">
        <v>3495</v>
      </c>
      <c r="L2161" s="355" t="s">
        <v>3495</v>
      </c>
      <c r="M2161" s="355" t="s">
        <v>3495</v>
      </c>
      <c r="N2161" s="355" t="s">
        <v>3495</v>
      </c>
      <c r="O2161" s="355" t="s">
        <v>3495</v>
      </c>
      <c r="P2161" s="355" t="s">
        <v>3495</v>
      </c>
      <c r="Q2161" s="355" t="s">
        <v>3496</v>
      </c>
      <c r="R2161" s="355" t="s">
        <v>3496</v>
      </c>
      <c r="S2161" s="355" t="s">
        <v>3496</v>
      </c>
      <c r="T2161" s="266">
        <v>0</v>
      </c>
      <c r="U2161" s="266" t="s">
        <v>3497</v>
      </c>
    </row>
    <row r="2162" spans="1:21" x14ac:dyDescent="0.25">
      <c r="A2162" s="49">
        <v>69305002</v>
      </c>
      <c r="B2162" s="49" t="s">
        <v>2029</v>
      </c>
      <c r="C2162" s="49">
        <v>0</v>
      </c>
      <c r="D2162" s="49">
        <v>0</v>
      </c>
      <c r="E2162" s="354" t="s">
        <v>3494</v>
      </c>
      <c r="F2162" s="354" t="s">
        <v>3498</v>
      </c>
      <c r="G2162" s="355" t="s">
        <v>3499</v>
      </c>
      <c r="H2162" s="355" t="s">
        <v>3495</v>
      </c>
      <c r="I2162" s="355" t="s">
        <v>3495</v>
      </c>
      <c r="J2162" s="355" t="s">
        <v>3495</v>
      </c>
      <c r="K2162" s="355" t="s">
        <v>3495</v>
      </c>
      <c r="L2162" s="355" t="s">
        <v>3495</v>
      </c>
      <c r="M2162" s="355" t="s">
        <v>3495</v>
      </c>
      <c r="N2162" s="355" t="s">
        <v>3495</v>
      </c>
      <c r="O2162" s="355" t="s">
        <v>3495</v>
      </c>
      <c r="P2162" s="355" t="s">
        <v>3495</v>
      </c>
      <c r="Q2162" s="355" t="s">
        <v>3496</v>
      </c>
      <c r="R2162" s="355" t="s">
        <v>3496</v>
      </c>
      <c r="S2162" s="355" t="s">
        <v>3496</v>
      </c>
      <c r="T2162" s="266">
        <v>0</v>
      </c>
      <c r="U2162" s="266" t="s">
        <v>3497</v>
      </c>
    </row>
    <row r="2163" spans="1:21" x14ac:dyDescent="0.25">
      <c r="A2163" s="49">
        <v>69307001</v>
      </c>
      <c r="B2163" s="49" t="s">
        <v>2030</v>
      </c>
      <c r="C2163" s="49">
        <v>0</v>
      </c>
      <c r="D2163" s="49">
        <v>0</v>
      </c>
      <c r="E2163" s="354" t="s">
        <v>3494</v>
      </c>
      <c r="F2163" s="354" t="s">
        <v>3498</v>
      </c>
      <c r="G2163" s="355" t="s">
        <v>3499</v>
      </c>
      <c r="H2163" s="355" t="s">
        <v>3495</v>
      </c>
      <c r="I2163" s="355" t="s">
        <v>3495</v>
      </c>
      <c r="J2163" s="355" t="s">
        <v>3495</v>
      </c>
      <c r="K2163" s="355" t="s">
        <v>3495</v>
      </c>
      <c r="L2163" s="355" t="s">
        <v>3495</v>
      </c>
      <c r="M2163" s="355" t="s">
        <v>3495</v>
      </c>
      <c r="N2163" s="355" t="s">
        <v>3495</v>
      </c>
      <c r="O2163" s="355" t="s">
        <v>3495</v>
      </c>
      <c r="P2163" s="355" t="s">
        <v>3495</v>
      </c>
      <c r="Q2163" s="355" t="s">
        <v>3496</v>
      </c>
      <c r="R2163" s="355" t="s">
        <v>3496</v>
      </c>
      <c r="S2163" s="355" t="s">
        <v>3496</v>
      </c>
      <c r="T2163" s="266">
        <v>0</v>
      </c>
      <c r="U2163" s="266" t="s">
        <v>3497</v>
      </c>
    </row>
    <row r="2164" spans="1:21" x14ac:dyDescent="0.25">
      <c r="A2164" s="49">
        <v>69307002</v>
      </c>
      <c r="B2164" s="49" t="s">
        <v>2030</v>
      </c>
      <c r="C2164" s="49">
        <v>0</v>
      </c>
      <c r="D2164" s="49">
        <v>0</v>
      </c>
      <c r="E2164" s="354" t="s">
        <v>3494</v>
      </c>
      <c r="F2164" s="354" t="s">
        <v>3498</v>
      </c>
      <c r="G2164" s="355" t="s">
        <v>3499</v>
      </c>
      <c r="H2164" s="355" t="s">
        <v>3495</v>
      </c>
      <c r="I2164" s="355" t="s">
        <v>3495</v>
      </c>
      <c r="J2164" s="355" t="s">
        <v>3495</v>
      </c>
      <c r="K2164" s="355" t="s">
        <v>3495</v>
      </c>
      <c r="L2164" s="355" t="s">
        <v>3495</v>
      </c>
      <c r="M2164" s="355" t="s">
        <v>3495</v>
      </c>
      <c r="N2164" s="355" t="s">
        <v>3495</v>
      </c>
      <c r="O2164" s="355" t="s">
        <v>3495</v>
      </c>
      <c r="P2164" s="355" t="s">
        <v>3495</v>
      </c>
      <c r="Q2164" s="355" t="s">
        <v>3496</v>
      </c>
      <c r="R2164" s="355" t="s">
        <v>3496</v>
      </c>
      <c r="S2164" s="355" t="s">
        <v>3496</v>
      </c>
      <c r="T2164" s="266">
        <v>0</v>
      </c>
      <c r="U2164" s="266" t="s">
        <v>3497</v>
      </c>
    </row>
    <row r="2165" spans="1:21" x14ac:dyDescent="0.25">
      <c r="A2165" s="49">
        <v>69307003</v>
      </c>
      <c r="B2165" s="49" t="s">
        <v>2031</v>
      </c>
      <c r="C2165" s="49">
        <v>0</v>
      </c>
      <c r="D2165" s="49">
        <v>0</v>
      </c>
      <c r="E2165" s="354" t="s">
        <v>3494</v>
      </c>
      <c r="F2165" s="354" t="s">
        <v>3498</v>
      </c>
      <c r="G2165" s="355" t="s">
        <v>3499</v>
      </c>
      <c r="H2165" s="355" t="s">
        <v>3495</v>
      </c>
      <c r="I2165" s="355" t="s">
        <v>3495</v>
      </c>
      <c r="J2165" s="355" t="s">
        <v>3495</v>
      </c>
      <c r="K2165" s="355" t="s">
        <v>3495</v>
      </c>
      <c r="L2165" s="355" t="s">
        <v>3495</v>
      </c>
      <c r="M2165" s="355" t="s">
        <v>3495</v>
      </c>
      <c r="N2165" s="355" t="s">
        <v>3495</v>
      </c>
      <c r="O2165" s="355" t="s">
        <v>3495</v>
      </c>
      <c r="P2165" s="355" t="s">
        <v>3495</v>
      </c>
      <c r="Q2165" s="355" t="s">
        <v>3496</v>
      </c>
      <c r="R2165" s="355" t="s">
        <v>3496</v>
      </c>
      <c r="S2165" s="355" t="s">
        <v>3496</v>
      </c>
      <c r="T2165" s="266">
        <v>0</v>
      </c>
      <c r="U2165" s="266" t="s">
        <v>3497</v>
      </c>
    </row>
    <row r="2166" spans="1:21" x14ac:dyDescent="0.25">
      <c r="A2166" s="49">
        <v>69309001</v>
      </c>
      <c r="B2166" s="49" t="s">
        <v>2032</v>
      </c>
      <c r="C2166" s="49">
        <v>0</v>
      </c>
      <c r="D2166" s="49">
        <v>0</v>
      </c>
      <c r="E2166" s="354" t="s">
        <v>3494</v>
      </c>
      <c r="F2166" s="354" t="s">
        <v>3498</v>
      </c>
      <c r="G2166" s="355" t="s">
        <v>3499</v>
      </c>
      <c r="H2166" s="355" t="s">
        <v>3495</v>
      </c>
      <c r="I2166" s="355" t="s">
        <v>3495</v>
      </c>
      <c r="J2166" s="355" t="s">
        <v>3495</v>
      </c>
      <c r="K2166" s="355" t="s">
        <v>3495</v>
      </c>
      <c r="L2166" s="355" t="s">
        <v>3495</v>
      </c>
      <c r="M2166" s="355" t="s">
        <v>3495</v>
      </c>
      <c r="N2166" s="355" t="s">
        <v>3495</v>
      </c>
      <c r="O2166" s="355" t="s">
        <v>3495</v>
      </c>
      <c r="P2166" s="355" t="s">
        <v>3495</v>
      </c>
      <c r="Q2166" s="355" t="s">
        <v>3496</v>
      </c>
      <c r="R2166" s="355" t="s">
        <v>3496</v>
      </c>
      <c r="S2166" s="355" t="s">
        <v>3496</v>
      </c>
      <c r="T2166" s="266">
        <v>0</v>
      </c>
      <c r="U2166" s="266" t="s">
        <v>3497</v>
      </c>
    </row>
    <row r="2167" spans="1:21" x14ac:dyDescent="0.25">
      <c r="A2167" s="49">
        <v>69309002</v>
      </c>
      <c r="B2167" s="49" t="s">
        <v>2032</v>
      </c>
      <c r="C2167" s="49">
        <v>0</v>
      </c>
      <c r="D2167" s="49">
        <v>0</v>
      </c>
      <c r="E2167" s="354" t="s">
        <v>3494</v>
      </c>
      <c r="F2167" s="354" t="s">
        <v>3498</v>
      </c>
      <c r="G2167" s="355" t="s">
        <v>3499</v>
      </c>
      <c r="H2167" s="355" t="s">
        <v>3495</v>
      </c>
      <c r="I2167" s="355" t="s">
        <v>3495</v>
      </c>
      <c r="J2167" s="355" t="s">
        <v>3495</v>
      </c>
      <c r="K2167" s="355" t="s">
        <v>3495</v>
      </c>
      <c r="L2167" s="355" t="s">
        <v>3495</v>
      </c>
      <c r="M2167" s="355" t="s">
        <v>3495</v>
      </c>
      <c r="N2167" s="355" t="s">
        <v>3495</v>
      </c>
      <c r="O2167" s="355" t="s">
        <v>3495</v>
      </c>
      <c r="P2167" s="355" t="s">
        <v>3495</v>
      </c>
      <c r="Q2167" s="355" t="s">
        <v>3496</v>
      </c>
      <c r="R2167" s="355" t="s">
        <v>3496</v>
      </c>
      <c r="S2167" s="355" t="s">
        <v>3496</v>
      </c>
      <c r="T2167" s="266">
        <v>0</v>
      </c>
      <c r="U2167" s="266" t="s">
        <v>3497</v>
      </c>
    </row>
    <row r="2168" spans="1:21" x14ac:dyDescent="0.25">
      <c r="A2168" s="49">
        <v>69309003</v>
      </c>
      <c r="B2168" s="49" t="s">
        <v>2033</v>
      </c>
      <c r="C2168" s="49">
        <v>0</v>
      </c>
      <c r="D2168" s="49">
        <v>0</v>
      </c>
      <c r="E2168" s="354" t="s">
        <v>3494</v>
      </c>
      <c r="F2168" s="354" t="s">
        <v>3498</v>
      </c>
      <c r="G2168" s="355" t="s">
        <v>3499</v>
      </c>
      <c r="H2168" s="355" t="s">
        <v>3495</v>
      </c>
      <c r="I2168" s="355" t="s">
        <v>3495</v>
      </c>
      <c r="J2168" s="355" t="s">
        <v>3495</v>
      </c>
      <c r="K2168" s="355" t="s">
        <v>3495</v>
      </c>
      <c r="L2168" s="355" t="s">
        <v>3495</v>
      </c>
      <c r="M2168" s="355" t="s">
        <v>3495</v>
      </c>
      <c r="N2168" s="355" t="s">
        <v>3495</v>
      </c>
      <c r="O2168" s="355" t="s">
        <v>3495</v>
      </c>
      <c r="P2168" s="355" t="s">
        <v>3495</v>
      </c>
      <c r="Q2168" s="355" t="s">
        <v>3496</v>
      </c>
      <c r="R2168" s="355" t="s">
        <v>3496</v>
      </c>
      <c r="S2168" s="355" t="s">
        <v>3496</v>
      </c>
      <c r="T2168" s="266">
        <v>0</v>
      </c>
      <c r="U2168" s="266" t="s">
        <v>3497</v>
      </c>
    </row>
    <row r="2169" spans="1:21" x14ac:dyDescent="0.25">
      <c r="A2169" s="49">
        <v>69309004</v>
      </c>
      <c r="B2169" s="49" t="s">
        <v>2034</v>
      </c>
      <c r="C2169" s="49">
        <v>0</v>
      </c>
      <c r="D2169" s="49">
        <v>0</v>
      </c>
      <c r="E2169" s="354" t="s">
        <v>3494</v>
      </c>
      <c r="F2169" s="354" t="s">
        <v>3498</v>
      </c>
      <c r="G2169" s="355" t="s">
        <v>3499</v>
      </c>
      <c r="H2169" s="355" t="s">
        <v>3495</v>
      </c>
      <c r="I2169" s="355" t="s">
        <v>3495</v>
      </c>
      <c r="J2169" s="355" t="s">
        <v>3495</v>
      </c>
      <c r="K2169" s="355" t="s">
        <v>3495</v>
      </c>
      <c r="L2169" s="355" t="s">
        <v>3495</v>
      </c>
      <c r="M2169" s="355" t="s">
        <v>3495</v>
      </c>
      <c r="N2169" s="355" t="s">
        <v>3495</v>
      </c>
      <c r="O2169" s="355" t="s">
        <v>3495</v>
      </c>
      <c r="P2169" s="355" t="s">
        <v>3495</v>
      </c>
      <c r="Q2169" s="355" t="s">
        <v>3496</v>
      </c>
      <c r="R2169" s="355" t="s">
        <v>3496</v>
      </c>
      <c r="S2169" s="355" t="s">
        <v>3496</v>
      </c>
      <c r="T2169" s="266">
        <v>0</v>
      </c>
      <c r="U2169" s="266" t="s">
        <v>3497</v>
      </c>
    </row>
    <row r="2170" spans="1:21" x14ac:dyDescent="0.25">
      <c r="A2170" s="49">
        <v>69314001</v>
      </c>
      <c r="B2170" s="49" t="s">
        <v>2035</v>
      </c>
      <c r="C2170" s="49">
        <v>0</v>
      </c>
      <c r="D2170" s="49">
        <v>0</v>
      </c>
      <c r="E2170" s="354" t="s">
        <v>3494</v>
      </c>
      <c r="F2170" s="354" t="s">
        <v>3498</v>
      </c>
      <c r="G2170" s="355" t="s">
        <v>3499</v>
      </c>
      <c r="H2170" s="355" t="s">
        <v>3495</v>
      </c>
      <c r="I2170" s="355" t="s">
        <v>3495</v>
      </c>
      <c r="J2170" s="355" t="s">
        <v>3495</v>
      </c>
      <c r="K2170" s="355" t="s">
        <v>3495</v>
      </c>
      <c r="L2170" s="355" t="s">
        <v>3495</v>
      </c>
      <c r="M2170" s="355" t="s">
        <v>3495</v>
      </c>
      <c r="N2170" s="355" t="s">
        <v>3495</v>
      </c>
      <c r="O2170" s="355" t="s">
        <v>3495</v>
      </c>
      <c r="P2170" s="355" t="s">
        <v>3495</v>
      </c>
      <c r="Q2170" s="355" t="s">
        <v>3496</v>
      </c>
      <c r="R2170" s="355" t="s">
        <v>3496</v>
      </c>
      <c r="S2170" s="355" t="s">
        <v>3496</v>
      </c>
      <c r="T2170" s="266">
        <v>0</v>
      </c>
      <c r="U2170" s="266" t="s">
        <v>3497</v>
      </c>
    </row>
    <row r="2171" spans="1:21" x14ac:dyDescent="0.25">
      <c r="A2171" s="49">
        <v>69333001</v>
      </c>
      <c r="B2171" s="49" t="s">
        <v>2036</v>
      </c>
      <c r="C2171" s="49">
        <v>0</v>
      </c>
      <c r="D2171" s="49">
        <v>0</v>
      </c>
      <c r="E2171" s="354" t="s">
        <v>3494</v>
      </c>
      <c r="F2171" s="354" t="s">
        <v>3498</v>
      </c>
      <c r="G2171" s="355" t="s">
        <v>3499</v>
      </c>
      <c r="H2171" s="355" t="s">
        <v>3495</v>
      </c>
      <c r="I2171" s="355" t="s">
        <v>3495</v>
      </c>
      <c r="J2171" s="355" t="s">
        <v>3495</v>
      </c>
      <c r="K2171" s="355" t="s">
        <v>3495</v>
      </c>
      <c r="L2171" s="355" t="s">
        <v>3495</v>
      </c>
      <c r="M2171" s="355" t="s">
        <v>3495</v>
      </c>
      <c r="N2171" s="355" t="s">
        <v>3495</v>
      </c>
      <c r="O2171" s="355" t="s">
        <v>3495</v>
      </c>
      <c r="P2171" s="355" t="s">
        <v>3495</v>
      </c>
      <c r="Q2171" s="355" t="s">
        <v>3496</v>
      </c>
      <c r="R2171" s="355" t="s">
        <v>3496</v>
      </c>
      <c r="S2171" s="355" t="s">
        <v>3496</v>
      </c>
      <c r="T2171" s="266">
        <v>0</v>
      </c>
      <c r="U2171" s="266" t="s">
        <v>3497</v>
      </c>
    </row>
    <row r="2172" spans="1:21" x14ac:dyDescent="0.25">
      <c r="A2172" s="49">
        <v>69333002</v>
      </c>
      <c r="B2172" s="49" t="s">
        <v>2036</v>
      </c>
      <c r="C2172" s="49">
        <v>0</v>
      </c>
      <c r="D2172" s="49">
        <v>0</v>
      </c>
      <c r="E2172" s="354" t="s">
        <v>3494</v>
      </c>
      <c r="F2172" s="354" t="s">
        <v>3498</v>
      </c>
      <c r="G2172" s="355" t="s">
        <v>3499</v>
      </c>
      <c r="H2172" s="355" t="s">
        <v>3495</v>
      </c>
      <c r="I2172" s="355" t="s">
        <v>3495</v>
      </c>
      <c r="J2172" s="355" t="s">
        <v>3495</v>
      </c>
      <c r="K2172" s="355" t="s">
        <v>3495</v>
      </c>
      <c r="L2172" s="355" t="s">
        <v>3495</v>
      </c>
      <c r="M2172" s="355" t="s">
        <v>3495</v>
      </c>
      <c r="N2172" s="355" t="s">
        <v>3495</v>
      </c>
      <c r="O2172" s="355" t="s">
        <v>3495</v>
      </c>
      <c r="P2172" s="355" t="s">
        <v>3495</v>
      </c>
      <c r="Q2172" s="355" t="s">
        <v>3496</v>
      </c>
      <c r="R2172" s="355" t="s">
        <v>3496</v>
      </c>
      <c r="S2172" s="355" t="s">
        <v>3496</v>
      </c>
      <c r="T2172" s="266">
        <v>0</v>
      </c>
      <c r="U2172" s="266" t="s">
        <v>3497</v>
      </c>
    </row>
    <row r="2173" spans="1:21" x14ac:dyDescent="0.25">
      <c r="A2173" s="49">
        <v>69345001</v>
      </c>
      <c r="B2173" s="49" t="s">
        <v>2037</v>
      </c>
      <c r="C2173" s="49">
        <v>0</v>
      </c>
      <c r="D2173" s="49">
        <v>0</v>
      </c>
      <c r="E2173" s="354" t="s">
        <v>3494</v>
      </c>
      <c r="F2173" s="354" t="s">
        <v>3498</v>
      </c>
      <c r="G2173" s="355" t="s">
        <v>3499</v>
      </c>
      <c r="H2173" s="355" t="s">
        <v>3495</v>
      </c>
      <c r="I2173" s="355" t="s">
        <v>3495</v>
      </c>
      <c r="J2173" s="355" t="s">
        <v>3495</v>
      </c>
      <c r="K2173" s="355" t="s">
        <v>3495</v>
      </c>
      <c r="L2173" s="355" t="s">
        <v>3495</v>
      </c>
      <c r="M2173" s="355" t="s">
        <v>3495</v>
      </c>
      <c r="N2173" s="355" t="s">
        <v>3495</v>
      </c>
      <c r="O2173" s="355" t="s">
        <v>3495</v>
      </c>
      <c r="P2173" s="355" t="s">
        <v>3495</v>
      </c>
      <c r="Q2173" s="355" t="s">
        <v>3496</v>
      </c>
      <c r="R2173" s="355" t="s">
        <v>3496</v>
      </c>
      <c r="S2173" s="355" t="s">
        <v>3496</v>
      </c>
      <c r="T2173" s="266">
        <v>0</v>
      </c>
      <c r="U2173" s="266" t="s">
        <v>3497</v>
      </c>
    </row>
    <row r="2174" spans="1:21" x14ac:dyDescent="0.25">
      <c r="A2174" s="49">
        <v>69345002</v>
      </c>
      <c r="B2174" s="49" t="s">
        <v>2037</v>
      </c>
      <c r="C2174" s="49">
        <v>0</v>
      </c>
      <c r="D2174" s="49">
        <v>0</v>
      </c>
      <c r="E2174" s="354" t="s">
        <v>3494</v>
      </c>
      <c r="F2174" s="354" t="s">
        <v>3498</v>
      </c>
      <c r="G2174" s="355" t="s">
        <v>3499</v>
      </c>
      <c r="H2174" s="355" t="s">
        <v>3495</v>
      </c>
      <c r="I2174" s="355" t="s">
        <v>3495</v>
      </c>
      <c r="J2174" s="355" t="s">
        <v>3495</v>
      </c>
      <c r="K2174" s="355" t="s">
        <v>3495</v>
      </c>
      <c r="L2174" s="355" t="s">
        <v>3495</v>
      </c>
      <c r="M2174" s="355" t="s">
        <v>3495</v>
      </c>
      <c r="N2174" s="355" t="s">
        <v>3495</v>
      </c>
      <c r="O2174" s="355" t="s">
        <v>3495</v>
      </c>
      <c r="P2174" s="355" t="s">
        <v>3495</v>
      </c>
      <c r="Q2174" s="355" t="s">
        <v>3496</v>
      </c>
      <c r="R2174" s="355" t="s">
        <v>3496</v>
      </c>
      <c r="S2174" s="355" t="s">
        <v>3496</v>
      </c>
      <c r="T2174" s="266">
        <v>0</v>
      </c>
      <c r="U2174" s="266" t="s">
        <v>3497</v>
      </c>
    </row>
    <row r="2175" spans="1:21" x14ac:dyDescent="0.25">
      <c r="A2175" s="49">
        <v>69354001</v>
      </c>
      <c r="B2175" s="49" t="s">
        <v>2038</v>
      </c>
      <c r="C2175" s="49">
        <v>0</v>
      </c>
      <c r="D2175" s="49">
        <v>0</v>
      </c>
      <c r="E2175" s="354" t="s">
        <v>3494</v>
      </c>
      <c r="F2175" s="354" t="s">
        <v>3498</v>
      </c>
      <c r="G2175" s="355" t="s">
        <v>3499</v>
      </c>
      <c r="H2175" s="355" t="s">
        <v>3495</v>
      </c>
      <c r="I2175" s="355" t="s">
        <v>3495</v>
      </c>
      <c r="J2175" s="355" t="s">
        <v>3495</v>
      </c>
      <c r="K2175" s="355" t="s">
        <v>3495</v>
      </c>
      <c r="L2175" s="355" t="s">
        <v>3495</v>
      </c>
      <c r="M2175" s="355" t="s">
        <v>3495</v>
      </c>
      <c r="N2175" s="355" t="s">
        <v>3495</v>
      </c>
      <c r="O2175" s="355" t="s">
        <v>3495</v>
      </c>
      <c r="P2175" s="355" t="s">
        <v>3495</v>
      </c>
      <c r="Q2175" s="355" t="s">
        <v>3496</v>
      </c>
      <c r="R2175" s="355" t="s">
        <v>3496</v>
      </c>
      <c r="S2175" s="355" t="s">
        <v>3496</v>
      </c>
      <c r="T2175" s="266">
        <v>0</v>
      </c>
      <c r="U2175" s="266" t="s">
        <v>3497</v>
      </c>
    </row>
    <row r="2176" spans="1:21" x14ac:dyDescent="0.25">
      <c r="A2176" s="49">
        <v>69354002</v>
      </c>
      <c r="B2176" s="49" t="s">
        <v>2039</v>
      </c>
      <c r="C2176" s="49">
        <v>0</v>
      </c>
      <c r="D2176" s="49">
        <v>0</v>
      </c>
      <c r="E2176" s="354" t="s">
        <v>3494</v>
      </c>
      <c r="F2176" s="354" t="s">
        <v>3498</v>
      </c>
      <c r="G2176" s="355" t="s">
        <v>3499</v>
      </c>
      <c r="H2176" s="355" t="s">
        <v>3495</v>
      </c>
      <c r="I2176" s="355" t="s">
        <v>3495</v>
      </c>
      <c r="J2176" s="355" t="s">
        <v>3495</v>
      </c>
      <c r="K2176" s="355" t="s">
        <v>3495</v>
      </c>
      <c r="L2176" s="355" t="s">
        <v>3495</v>
      </c>
      <c r="M2176" s="355" t="s">
        <v>3495</v>
      </c>
      <c r="N2176" s="355" t="s">
        <v>3495</v>
      </c>
      <c r="O2176" s="355" t="s">
        <v>3495</v>
      </c>
      <c r="P2176" s="355" t="s">
        <v>3495</v>
      </c>
      <c r="Q2176" s="355" t="s">
        <v>3496</v>
      </c>
      <c r="R2176" s="355" t="s">
        <v>3496</v>
      </c>
      <c r="S2176" s="355" t="s">
        <v>3496</v>
      </c>
      <c r="T2176" s="266">
        <v>0</v>
      </c>
      <c r="U2176" s="266" t="s">
        <v>3497</v>
      </c>
    </row>
    <row r="2177" spans="1:21" x14ac:dyDescent="0.25">
      <c r="A2177" s="49">
        <v>69354004</v>
      </c>
      <c r="B2177" s="49" t="s">
        <v>2040</v>
      </c>
      <c r="C2177" s="49">
        <v>0</v>
      </c>
      <c r="D2177" s="49">
        <v>0</v>
      </c>
      <c r="E2177" s="354" t="s">
        <v>3494</v>
      </c>
      <c r="F2177" s="354" t="s">
        <v>3498</v>
      </c>
      <c r="G2177" s="355" t="s">
        <v>3499</v>
      </c>
      <c r="H2177" s="355" t="s">
        <v>3495</v>
      </c>
      <c r="I2177" s="355" t="s">
        <v>3495</v>
      </c>
      <c r="J2177" s="355" t="s">
        <v>3495</v>
      </c>
      <c r="K2177" s="355" t="s">
        <v>3495</v>
      </c>
      <c r="L2177" s="355" t="s">
        <v>3495</v>
      </c>
      <c r="M2177" s="355" t="s">
        <v>3495</v>
      </c>
      <c r="N2177" s="355" t="s">
        <v>3495</v>
      </c>
      <c r="O2177" s="355" t="s">
        <v>3495</v>
      </c>
      <c r="P2177" s="355" t="s">
        <v>3495</v>
      </c>
      <c r="Q2177" s="355" t="s">
        <v>3496</v>
      </c>
      <c r="R2177" s="355" t="s">
        <v>3496</v>
      </c>
      <c r="S2177" s="355" t="s">
        <v>3496</v>
      </c>
      <c r="T2177" s="266">
        <v>0</v>
      </c>
      <c r="U2177" s="266" t="s">
        <v>3497</v>
      </c>
    </row>
    <row r="2178" spans="1:21" x14ac:dyDescent="0.25">
      <c r="A2178" s="49">
        <v>69480001</v>
      </c>
      <c r="B2178" s="49" t="s">
        <v>2041</v>
      </c>
      <c r="C2178" s="49">
        <v>0</v>
      </c>
      <c r="D2178" s="49">
        <v>0</v>
      </c>
      <c r="E2178" s="354" t="s">
        <v>3494</v>
      </c>
      <c r="F2178" s="354" t="s">
        <v>3498</v>
      </c>
      <c r="G2178" s="355" t="s">
        <v>3499</v>
      </c>
      <c r="H2178" s="355" t="s">
        <v>3495</v>
      </c>
      <c r="I2178" s="355" t="s">
        <v>3495</v>
      </c>
      <c r="J2178" s="355" t="s">
        <v>3495</v>
      </c>
      <c r="K2178" s="355" t="s">
        <v>3495</v>
      </c>
      <c r="L2178" s="355" t="s">
        <v>3495</v>
      </c>
      <c r="M2178" s="355" t="s">
        <v>3495</v>
      </c>
      <c r="N2178" s="355" t="s">
        <v>3495</v>
      </c>
      <c r="O2178" s="355" t="s">
        <v>3495</v>
      </c>
      <c r="P2178" s="355" t="s">
        <v>3495</v>
      </c>
      <c r="Q2178" s="355" t="s">
        <v>3496</v>
      </c>
      <c r="R2178" s="355" t="s">
        <v>3496</v>
      </c>
      <c r="S2178" s="355" t="s">
        <v>3496</v>
      </c>
      <c r="T2178" s="266">
        <v>0</v>
      </c>
      <c r="U2178" s="266" t="s">
        <v>3497</v>
      </c>
    </row>
    <row r="2179" spans="1:21" x14ac:dyDescent="0.25">
      <c r="A2179" s="49">
        <v>69491001</v>
      </c>
      <c r="B2179" s="49" t="s">
        <v>2042</v>
      </c>
      <c r="C2179" s="49">
        <v>0</v>
      </c>
      <c r="D2179" s="49">
        <v>0</v>
      </c>
      <c r="E2179" s="354" t="s">
        <v>3494</v>
      </c>
      <c r="F2179" s="354" t="s">
        <v>3498</v>
      </c>
      <c r="G2179" s="355" t="s">
        <v>3499</v>
      </c>
      <c r="H2179" s="355" t="s">
        <v>3495</v>
      </c>
      <c r="I2179" s="355" t="s">
        <v>3495</v>
      </c>
      <c r="J2179" s="355" t="s">
        <v>3495</v>
      </c>
      <c r="K2179" s="355" t="s">
        <v>3495</v>
      </c>
      <c r="L2179" s="355" t="s">
        <v>3495</v>
      </c>
      <c r="M2179" s="355" t="s">
        <v>3495</v>
      </c>
      <c r="N2179" s="355" t="s">
        <v>3495</v>
      </c>
      <c r="O2179" s="355" t="s">
        <v>3495</v>
      </c>
      <c r="P2179" s="355" t="s">
        <v>3495</v>
      </c>
      <c r="Q2179" s="355" t="s">
        <v>3496</v>
      </c>
      <c r="R2179" s="355" t="s">
        <v>3496</v>
      </c>
      <c r="S2179" s="355" t="s">
        <v>3496</v>
      </c>
      <c r="T2179" s="266">
        <v>0</v>
      </c>
      <c r="U2179" s="266" t="s">
        <v>3497</v>
      </c>
    </row>
    <row r="2180" spans="1:21" x14ac:dyDescent="0.25">
      <c r="A2180" s="49">
        <v>69496001</v>
      </c>
      <c r="B2180" s="49" t="s">
        <v>2043</v>
      </c>
      <c r="C2180" s="49">
        <v>0</v>
      </c>
      <c r="D2180" s="49">
        <v>0</v>
      </c>
      <c r="E2180" s="354" t="s">
        <v>3494</v>
      </c>
      <c r="F2180" s="354" t="s">
        <v>3498</v>
      </c>
      <c r="G2180" s="355" t="s">
        <v>3499</v>
      </c>
      <c r="H2180" s="355" t="s">
        <v>3495</v>
      </c>
      <c r="I2180" s="355" t="s">
        <v>3495</v>
      </c>
      <c r="J2180" s="355" t="s">
        <v>3495</v>
      </c>
      <c r="K2180" s="355" t="s">
        <v>3495</v>
      </c>
      <c r="L2180" s="355" t="s">
        <v>3495</v>
      </c>
      <c r="M2180" s="355" t="s">
        <v>3495</v>
      </c>
      <c r="N2180" s="355" t="s">
        <v>3495</v>
      </c>
      <c r="O2180" s="355" t="s">
        <v>3495</v>
      </c>
      <c r="P2180" s="355" t="s">
        <v>3495</v>
      </c>
      <c r="Q2180" s="355" t="s">
        <v>3496</v>
      </c>
      <c r="R2180" s="355" t="s">
        <v>3496</v>
      </c>
      <c r="S2180" s="355" t="s">
        <v>3496</v>
      </c>
      <c r="T2180" s="266">
        <v>0</v>
      </c>
      <c r="U2180" s="266" t="s">
        <v>3497</v>
      </c>
    </row>
    <row r="2181" spans="1:21" x14ac:dyDescent="0.25">
      <c r="A2181" s="49">
        <v>69499001</v>
      </c>
      <c r="B2181" s="49" t="s">
        <v>2044</v>
      </c>
      <c r="C2181" s="49">
        <v>0</v>
      </c>
      <c r="D2181" s="49">
        <v>0</v>
      </c>
      <c r="E2181" s="354" t="s">
        <v>3494</v>
      </c>
      <c r="F2181" s="354" t="s">
        <v>3498</v>
      </c>
      <c r="G2181" s="355" t="s">
        <v>3499</v>
      </c>
      <c r="H2181" s="355" t="s">
        <v>3495</v>
      </c>
      <c r="I2181" s="355" t="s">
        <v>3495</v>
      </c>
      <c r="J2181" s="355" t="s">
        <v>3495</v>
      </c>
      <c r="K2181" s="355" t="s">
        <v>3495</v>
      </c>
      <c r="L2181" s="355" t="s">
        <v>3495</v>
      </c>
      <c r="M2181" s="355" t="s">
        <v>3495</v>
      </c>
      <c r="N2181" s="355" t="s">
        <v>3495</v>
      </c>
      <c r="O2181" s="355" t="s">
        <v>3495</v>
      </c>
      <c r="P2181" s="355" t="s">
        <v>3495</v>
      </c>
      <c r="Q2181" s="355" t="s">
        <v>3496</v>
      </c>
      <c r="R2181" s="355" t="s">
        <v>3496</v>
      </c>
      <c r="S2181" s="355" t="s">
        <v>3496</v>
      </c>
      <c r="T2181" s="266">
        <v>0</v>
      </c>
      <c r="U2181" s="266" t="s">
        <v>3497</v>
      </c>
    </row>
    <row r="2182" spans="1:21" x14ac:dyDescent="0.25">
      <c r="A2182" s="49">
        <v>69514001</v>
      </c>
      <c r="B2182" s="49" t="s">
        <v>2045</v>
      </c>
      <c r="C2182" s="49">
        <v>0</v>
      </c>
      <c r="D2182" s="49">
        <v>0</v>
      </c>
      <c r="E2182" s="354" t="s">
        <v>3494</v>
      </c>
      <c r="F2182" s="354" t="s">
        <v>3498</v>
      </c>
      <c r="G2182" s="355" t="s">
        <v>3499</v>
      </c>
      <c r="H2182" s="355" t="s">
        <v>3495</v>
      </c>
      <c r="I2182" s="355" t="s">
        <v>3495</v>
      </c>
      <c r="J2182" s="355" t="s">
        <v>3495</v>
      </c>
      <c r="K2182" s="355" t="s">
        <v>3495</v>
      </c>
      <c r="L2182" s="355" t="s">
        <v>3495</v>
      </c>
      <c r="M2182" s="355" t="s">
        <v>3495</v>
      </c>
      <c r="N2182" s="355" t="s">
        <v>3495</v>
      </c>
      <c r="O2182" s="355" t="s">
        <v>3495</v>
      </c>
      <c r="P2182" s="355" t="s">
        <v>3495</v>
      </c>
      <c r="Q2182" s="355" t="s">
        <v>3496</v>
      </c>
      <c r="R2182" s="355" t="s">
        <v>3496</v>
      </c>
      <c r="S2182" s="355" t="s">
        <v>3496</v>
      </c>
      <c r="T2182" s="266">
        <v>0</v>
      </c>
      <c r="U2182" s="266" t="s">
        <v>3497</v>
      </c>
    </row>
    <row r="2183" spans="1:21" x14ac:dyDescent="0.25">
      <c r="A2183" s="49">
        <v>69542004</v>
      </c>
      <c r="B2183" s="49" t="s">
        <v>2046</v>
      </c>
      <c r="C2183" s="49">
        <v>0</v>
      </c>
      <c r="D2183" s="49">
        <v>0</v>
      </c>
      <c r="E2183" s="354" t="s">
        <v>3494</v>
      </c>
      <c r="F2183" s="354" t="s">
        <v>3498</v>
      </c>
      <c r="G2183" s="355" t="s">
        <v>3499</v>
      </c>
      <c r="H2183" s="355" t="s">
        <v>3495</v>
      </c>
      <c r="I2183" s="355" t="s">
        <v>3495</v>
      </c>
      <c r="J2183" s="355" t="s">
        <v>3495</v>
      </c>
      <c r="K2183" s="355" t="s">
        <v>3495</v>
      </c>
      <c r="L2183" s="355" t="s">
        <v>3495</v>
      </c>
      <c r="M2183" s="355" t="s">
        <v>3495</v>
      </c>
      <c r="N2183" s="355" t="s">
        <v>3495</v>
      </c>
      <c r="O2183" s="355" t="s">
        <v>3495</v>
      </c>
      <c r="P2183" s="355" t="s">
        <v>3495</v>
      </c>
      <c r="Q2183" s="355" t="s">
        <v>3496</v>
      </c>
      <c r="R2183" s="355" t="s">
        <v>3496</v>
      </c>
      <c r="S2183" s="355" t="s">
        <v>3496</v>
      </c>
      <c r="T2183" s="266">
        <v>0</v>
      </c>
      <c r="U2183" s="266" t="s">
        <v>3497</v>
      </c>
    </row>
    <row r="2184" spans="1:21" x14ac:dyDescent="0.25">
      <c r="A2184" s="49">
        <v>69550001</v>
      </c>
      <c r="B2184" s="49" t="s">
        <v>751</v>
      </c>
      <c r="C2184" s="49">
        <v>0</v>
      </c>
      <c r="D2184" s="49">
        <v>0</v>
      </c>
      <c r="E2184" s="354" t="s">
        <v>3494</v>
      </c>
      <c r="F2184" s="354" t="s">
        <v>3498</v>
      </c>
      <c r="G2184" s="355" t="s">
        <v>3499</v>
      </c>
      <c r="H2184" s="355" t="s">
        <v>3495</v>
      </c>
      <c r="I2184" s="355" t="s">
        <v>3495</v>
      </c>
      <c r="J2184" s="355" t="s">
        <v>3495</v>
      </c>
      <c r="K2184" s="355" t="s">
        <v>3495</v>
      </c>
      <c r="L2184" s="355" t="s">
        <v>3495</v>
      </c>
      <c r="M2184" s="355" t="s">
        <v>3495</v>
      </c>
      <c r="N2184" s="355" t="s">
        <v>3495</v>
      </c>
      <c r="O2184" s="355" t="s">
        <v>3495</v>
      </c>
      <c r="P2184" s="355" t="s">
        <v>3495</v>
      </c>
      <c r="Q2184" s="355" t="s">
        <v>3496</v>
      </c>
      <c r="R2184" s="355" t="s">
        <v>3496</v>
      </c>
      <c r="S2184" s="355" t="s">
        <v>3496</v>
      </c>
      <c r="T2184" s="266">
        <v>0</v>
      </c>
      <c r="U2184" s="266" t="s">
        <v>3497</v>
      </c>
    </row>
    <row r="2185" spans="1:21" x14ac:dyDescent="0.25">
      <c r="A2185" s="49">
        <v>69550002</v>
      </c>
      <c r="B2185" s="49" t="s">
        <v>751</v>
      </c>
      <c r="C2185" s="49">
        <v>0</v>
      </c>
      <c r="D2185" s="49">
        <v>0</v>
      </c>
      <c r="E2185" s="354" t="s">
        <v>3494</v>
      </c>
      <c r="F2185" s="354" t="s">
        <v>3498</v>
      </c>
      <c r="G2185" s="355" t="s">
        <v>3499</v>
      </c>
      <c r="H2185" s="355" t="s">
        <v>3495</v>
      </c>
      <c r="I2185" s="355" t="s">
        <v>3495</v>
      </c>
      <c r="J2185" s="355" t="s">
        <v>3495</v>
      </c>
      <c r="K2185" s="355" t="s">
        <v>3495</v>
      </c>
      <c r="L2185" s="355" t="s">
        <v>3495</v>
      </c>
      <c r="M2185" s="355" t="s">
        <v>3495</v>
      </c>
      <c r="N2185" s="355" t="s">
        <v>3495</v>
      </c>
      <c r="O2185" s="355" t="s">
        <v>3495</v>
      </c>
      <c r="P2185" s="355" t="s">
        <v>3495</v>
      </c>
      <c r="Q2185" s="355" t="s">
        <v>3496</v>
      </c>
      <c r="R2185" s="355" t="s">
        <v>3496</v>
      </c>
      <c r="S2185" s="355" t="s">
        <v>3496</v>
      </c>
      <c r="T2185" s="266">
        <v>0</v>
      </c>
      <c r="U2185" s="266" t="s">
        <v>3497</v>
      </c>
    </row>
    <row r="2186" spans="1:21" x14ac:dyDescent="0.25">
      <c r="A2186" s="49">
        <v>69550003</v>
      </c>
      <c r="B2186" s="49" t="s">
        <v>2047</v>
      </c>
      <c r="C2186" s="49">
        <v>0</v>
      </c>
      <c r="D2186" s="49">
        <v>0</v>
      </c>
      <c r="E2186" s="354" t="s">
        <v>3494</v>
      </c>
      <c r="F2186" s="354" t="s">
        <v>3498</v>
      </c>
      <c r="G2186" s="355" t="s">
        <v>3499</v>
      </c>
      <c r="H2186" s="355" t="s">
        <v>3495</v>
      </c>
      <c r="I2186" s="355" t="s">
        <v>3495</v>
      </c>
      <c r="J2186" s="355" t="s">
        <v>3495</v>
      </c>
      <c r="K2186" s="355" t="s">
        <v>3495</v>
      </c>
      <c r="L2186" s="355" t="s">
        <v>3495</v>
      </c>
      <c r="M2186" s="355" t="s">
        <v>3495</v>
      </c>
      <c r="N2186" s="355" t="s">
        <v>3495</v>
      </c>
      <c r="O2186" s="355" t="s">
        <v>3495</v>
      </c>
      <c r="P2186" s="355" t="s">
        <v>3495</v>
      </c>
      <c r="Q2186" s="355" t="s">
        <v>3496</v>
      </c>
      <c r="R2186" s="355" t="s">
        <v>3496</v>
      </c>
      <c r="S2186" s="355" t="s">
        <v>3496</v>
      </c>
      <c r="T2186" s="266">
        <v>0</v>
      </c>
      <c r="U2186" s="266" t="s">
        <v>3497</v>
      </c>
    </row>
    <row r="2187" spans="1:21" x14ac:dyDescent="0.25">
      <c r="A2187" s="49">
        <v>69606003</v>
      </c>
      <c r="B2187" s="49" t="s">
        <v>2048</v>
      </c>
      <c r="C2187" s="49">
        <v>0</v>
      </c>
      <c r="D2187" s="49">
        <v>0</v>
      </c>
      <c r="E2187" s="354" t="s">
        <v>3494</v>
      </c>
      <c r="F2187" s="354" t="s">
        <v>3498</v>
      </c>
      <c r="G2187" s="355" t="s">
        <v>3499</v>
      </c>
      <c r="H2187" s="355" t="s">
        <v>3495</v>
      </c>
      <c r="I2187" s="355" t="s">
        <v>3495</v>
      </c>
      <c r="J2187" s="355" t="s">
        <v>3495</v>
      </c>
      <c r="K2187" s="355" t="s">
        <v>3495</v>
      </c>
      <c r="L2187" s="355" t="s">
        <v>3495</v>
      </c>
      <c r="M2187" s="355" t="s">
        <v>3495</v>
      </c>
      <c r="N2187" s="355" t="s">
        <v>3495</v>
      </c>
      <c r="O2187" s="355" t="s">
        <v>3495</v>
      </c>
      <c r="P2187" s="355" t="s">
        <v>3495</v>
      </c>
      <c r="Q2187" s="355" t="s">
        <v>3496</v>
      </c>
      <c r="R2187" s="355" t="s">
        <v>3496</v>
      </c>
      <c r="S2187" s="355" t="s">
        <v>3496</v>
      </c>
      <c r="T2187" s="266">
        <v>0</v>
      </c>
      <c r="U2187" s="266" t="s">
        <v>3497</v>
      </c>
    </row>
    <row r="2188" spans="1:21" x14ac:dyDescent="0.25">
      <c r="A2188" s="49">
        <v>69619003</v>
      </c>
      <c r="B2188" s="49" t="s">
        <v>2049</v>
      </c>
      <c r="C2188" s="49">
        <v>0</v>
      </c>
      <c r="D2188" s="49">
        <v>0</v>
      </c>
      <c r="E2188" s="354" t="s">
        <v>3494</v>
      </c>
      <c r="F2188" s="354" t="s">
        <v>3498</v>
      </c>
      <c r="G2188" s="355" t="s">
        <v>3499</v>
      </c>
      <c r="H2188" s="355" t="s">
        <v>3495</v>
      </c>
      <c r="I2188" s="355" t="s">
        <v>3495</v>
      </c>
      <c r="J2188" s="355" t="s">
        <v>3495</v>
      </c>
      <c r="K2188" s="355" t="s">
        <v>3495</v>
      </c>
      <c r="L2188" s="355" t="s">
        <v>3495</v>
      </c>
      <c r="M2188" s="355" t="s">
        <v>3495</v>
      </c>
      <c r="N2188" s="355" t="s">
        <v>3495</v>
      </c>
      <c r="O2188" s="355" t="s">
        <v>3495</v>
      </c>
      <c r="P2188" s="355" t="s">
        <v>3495</v>
      </c>
      <c r="Q2188" s="355" t="s">
        <v>3496</v>
      </c>
      <c r="R2188" s="355" t="s">
        <v>3496</v>
      </c>
      <c r="S2188" s="355" t="s">
        <v>3496</v>
      </c>
      <c r="T2188" s="266">
        <v>0</v>
      </c>
      <c r="U2188" s="266" t="s">
        <v>3497</v>
      </c>
    </row>
    <row r="2189" spans="1:21" x14ac:dyDescent="0.25">
      <c r="A2189" s="49">
        <v>69619004</v>
      </c>
      <c r="B2189" s="49" t="s">
        <v>2050</v>
      </c>
      <c r="C2189" s="49">
        <v>0</v>
      </c>
      <c r="D2189" s="49">
        <v>0</v>
      </c>
      <c r="E2189" s="354" t="s">
        <v>3494</v>
      </c>
      <c r="F2189" s="354" t="s">
        <v>3498</v>
      </c>
      <c r="G2189" s="355" t="s">
        <v>3499</v>
      </c>
      <c r="H2189" s="355" t="s">
        <v>3495</v>
      </c>
      <c r="I2189" s="355" t="s">
        <v>3495</v>
      </c>
      <c r="J2189" s="355" t="s">
        <v>3495</v>
      </c>
      <c r="K2189" s="355" t="s">
        <v>3495</v>
      </c>
      <c r="L2189" s="355" t="s">
        <v>3495</v>
      </c>
      <c r="M2189" s="355" t="s">
        <v>3495</v>
      </c>
      <c r="N2189" s="355" t="s">
        <v>3495</v>
      </c>
      <c r="O2189" s="355" t="s">
        <v>3495</v>
      </c>
      <c r="P2189" s="355" t="s">
        <v>3495</v>
      </c>
      <c r="Q2189" s="355" t="s">
        <v>3496</v>
      </c>
      <c r="R2189" s="355" t="s">
        <v>3496</v>
      </c>
      <c r="S2189" s="355" t="s">
        <v>3496</v>
      </c>
      <c r="T2189" s="266">
        <v>0</v>
      </c>
      <c r="U2189" s="266" t="s">
        <v>3497</v>
      </c>
    </row>
    <row r="2190" spans="1:21" x14ac:dyDescent="0.25">
      <c r="A2190" s="49">
        <v>69624003</v>
      </c>
      <c r="B2190" s="49" t="s">
        <v>2051</v>
      </c>
      <c r="C2190" s="49">
        <v>0</v>
      </c>
      <c r="D2190" s="49">
        <v>0</v>
      </c>
      <c r="E2190" s="354" t="s">
        <v>3494</v>
      </c>
      <c r="F2190" s="354" t="s">
        <v>3498</v>
      </c>
      <c r="G2190" s="355" t="s">
        <v>3499</v>
      </c>
      <c r="H2190" s="355" t="s">
        <v>3495</v>
      </c>
      <c r="I2190" s="355" t="s">
        <v>3495</v>
      </c>
      <c r="J2190" s="355" t="s">
        <v>3495</v>
      </c>
      <c r="K2190" s="355" t="s">
        <v>3495</v>
      </c>
      <c r="L2190" s="355" t="s">
        <v>3495</v>
      </c>
      <c r="M2190" s="355" t="s">
        <v>3495</v>
      </c>
      <c r="N2190" s="355" t="s">
        <v>3495</v>
      </c>
      <c r="O2190" s="355" t="s">
        <v>3495</v>
      </c>
      <c r="P2190" s="355" t="s">
        <v>3495</v>
      </c>
      <c r="Q2190" s="355" t="s">
        <v>3496</v>
      </c>
      <c r="R2190" s="355" t="s">
        <v>3496</v>
      </c>
      <c r="S2190" s="355" t="s">
        <v>3496</v>
      </c>
      <c r="T2190" s="266">
        <v>0</v>
      </c>
      <c r="U2190" s="266" t="s">
        <v>3497</v>
      </c>
    </row>
    <row r="2191" spans="1:21" x14ac:dyDescent="0.25">
      <c r="A2191" s="49">
        <v>69626003</v>
      </c>
      <c r="B2191" s="49" t="s">
        <v>2052</v>
      </c>
      <c r="C2191" s="49">
        <v>0</v>
      </c>
      <c r="D2191" s="49">
        <v>0</v>
      </c>
      <c r="E2191" s="354" t="s">
        <v>3494</v>
      </c>
      <c r="F2191" s="354" t="s">
        <v>3498</v>
      </c>
      <c r="G2191" s="355" t="s">
        <v>3499</v>
      </c>
      <c r="H2191" s="355" t="s">
        <v>3495</v>
      </c>
      <c r="I2191" s="355" t="s">
        <v>3495</v>
      </c>
      <c r="J2191" s="355" t="s">
        <v>3495</v>
      </c>
      <c r="K2191" s="355" t="s">
        <v>3495</v>
      </c>
      <c r="L2191" s="355" t="s">
        <v>3495</v>
      </c>
      <c r="M2191" s="355" t="s">
        <v>3495</v>
      </c>
      <c r="N2191" s="355" t="s">
        <v>3495</v>
      </c>
      <c r="O2191" s="355" t="s">
        <v>3495</v>
      </c>
      <c r="P2191" s="355" t="s">
        <v>3495</v>
      </c>
      <c r="Q2191" s="355" t="s">
        <v>3496</v>
      </c>
      <c r="R2191" s="355" t="s">
        <v>3496</v>
      </c>
      <c r="S2191" s="355" t="s">
        <v>3496</v>
      </c>
      <c r="T2191" s="266">
        <v>0</v>
      </c>
      <c r="U2191" s="266" t="s">
        <v>3497</v>
      </c>
    </row>
    <row r="2192" spans="1:21" x14ac:dyDescent="0.25">
      <c r="A2192" s="49">
        <v>69626004</v>
      </c>
      <c r="B2192" s="49" t="s">
        <v>2053</v>
      </c>
      <c r="C2192" s="49">
        <v>0</v>
      </c>
      <c r="D2192" s="49">
        <v>0</v>
      </c>
      <c r="E2192" s="354" t="s">
        <v>3494</v>
      </c>
      <c r="F2192" s="354" t="s">
        <v>3498</v>
      </c>
      <c r="G2192" s="355" t="s">
        <v>3499</v>
      </c>
      <c r="H2192" s="355" t="s">
        <v>3495</v>
      </c>
      <c r="I2192" s="355" t="s">
        <v>3495</v>
      </c>
      <c r="J2192" s="355" t="s">
        <v>3495</v>
      </c>
      <c r="K2192" s="355" t="s">
        <v>3495</v>
      </c>
      <c r="L2192" s="355" t="s">
        <v>3495</v>
      </c>
      <c r="M2192" s="355" t="s">
        <v>3495</v>
      </c>
      <c r="N2192" s="355" t="s">
        <v>3495</v>
      </c>
      <c r="O2192" s="355" t="s">
        <v>3495</v>
      </c>
      <c r="P2192" s="355" t="s">
        <v>3495</v>
      </c>
      <c r="Q2192" s="355" t="s">
        <v>3496</v>
      </c>
      <c r="R2192" s="355" t="s">
        <v>3496</v>
      </c>
      <c r="S2192" s="355" t="s">
        <v>3496</v>
      </c>
      <c r="T2192" s="266">
        <v>0</v>
      </c>
      <c r="U2192" s="266" t="s">
        <v>3497</v>
      </c>
    </row>
    <row r="2193" spans="1:21" x14ac:dyDescent="0.25">
      <c r="A2193" s="49">
        <v>69670001</v>
      </c>
      <c r="B2193" s="49" t="s">
        <v>811</v>
      </c>
      <c r="C2193" s="49">
        <v>0</v>
      </c>
      <c r="D2193" s="49">
        <v>0</v>
      </c>
      <c r="E2193" s="354" t="s">
        <v>3494</v>
      </c>
      <c r="F2193" s="354" t="s">
        <v>3498</v>
      </c>
      <c r="G2193" s="355" t="s">
        <v>3499</v>
      </c>
      <c r="H2193" s="355" t="s">
        <v>3495</v>
      </c>
      <c r="I2193" s="355" t="s">
        <v>3495</v>
      </c>
      <c r="J2193" s="355" t="s">
        <v>3495</v>
      </c>
      <c r="K2193" s="355" t="s">
        <v>3495</v>
      </c>
      <c r="L2193" s="355" t="s">
        <v>3495</v>
      </c>
      <c r="M2193" s="355" t="s">
        <v>3495</v>
      </c>
      <c r="N2193" s="355" t="s">
        <v>3495</v>
      </c>
      <c r="O2193" s="355" t="s">
        <v>3495</v>
      </c>
      <c r="P2193" s="355" t="s">
        <v>3495</v>
      </c>
      <c r="Q2193" s="355" t="s">
        <v>3496</v>
      </c>
      <c r="R2193" s="355" t="s">
        <v>3496</v>
      </c>
      <c r="S2193" s="355" t="s">
        <v>3496</v>
      </c>
      <c r="T2193" s="266">
        <v>0</v>
      </c>
      <c r="U2193" s="266" t="s">
        <v>3497</v>
      </c>
    </row>
    <row r="2194" spans="1:21" x14ac:dyDescent="0.25">
      <c r="A2194" s="49">
        <v>69670002</v>
      </c>
      <c r="B2194" s="49" t="s">
        <v>811</v>
      </c>
      <c r="C2194" s="49">
        <v>0</v>
      </c>
      <c r="D2194" s="49">
        <v>0</v>
      </c>
      <c r="E2194" s="354" t="s">
        <v>3494</v>
      </c>
      <c r="F2194" s="354" t="s">
        <v>3498</v>
      </c>
      <c r="G2194" s="355" t="s">
        <v>3499</v>
      </c>
      <c r="H2194" s="355" t="s">
        <v>3495</v>
      </c>
      <c r="I2194" s="355" t="s">
        <v>3495</v>
      </c>
      <c r="J2194" s="355" t="s">
        <v>3495</v>
      </c>
      <c r="K2194" s="355" t="s">
        <v>3495</v>
      </c>
      <c r="L2194" s="355" t="s">
        <v>3495</v>
      </c>
      <c r="M2194" s="355" t="s">
        <v>3495</v>
      </c>
      <c r="N2194" s="355" t="s">
        <v>3495</v>
      </c>
      <c r="O2194" s="355" t="s">
        <v>3495</v>
      </c>
      <c r="P2194" s="355" t="s">
        <v>3495</v>
      </c>
      <c r="Q2194" s="355" t="s">
        <v>3496</v>
      </c>
      <c r="R2194" s="355" t="s">
        <v>3496</v>
      </c>
      <c r="S2194" s="355" t="s">
        <v>3496</v>
      </c>
      <c r="T2194" s="266">
        <v>0</v>
      </c>
      <c r="U2194" s="266" t="s">
        <v>3497</v>
      </c>
    </row>
    <row r="2195" spans="1:21" x14ac:dyDescent="0.25">
      <c r="A2195" s="49">
        <v>69670003</v>
      </c>
      <c r="B2195" s="49" t="s">
        <v>2054</v>
      </c>
      <c r="C2195" s="49">
        <v>0</v>
      </c>
      <c r="D2195" s="49">
        <v>0</v>
      </c>
      <c r="E2195" s="354" t="s">
        <v>3494</v>
      </c>
      <c r="F2195" s="354" t="s">
        <v>3498</v>
      </c>
      <c r="G2195" s="355" t="s">
        <v>3499</v>
      </c>
      <c r="H2195" s="355" t="s">
        <v>3495</v>
      </c>
      <c r="I2195" s="355" t="s">
        <v>3495</v>
      </c>
      <c r="J2195" s="355" t="s">
        <v>3495</v>
      </c>
      <c r="K2195" s="355" t="s">
        <v>3495</v>
      </c>
      <c r="L2195" s="355" t="s">
        <v>3495</v>
      </c>
      <c r="M2195" s="355" t="s">
        <v>3495</v>
      </c>
      <c r="N2195" s="355" t="s">
        <v>3495</v>
      </c>
      <c r="O2195" s="355" t="s">
        <v>3495</v>
      </c>
      <c r="P2195" s="355" t="s">
        <v>3495</v>
      </c>
      <c r="Q2195" s="355" t="s">
        <v>3496</v>
      </c>
      <c r="R2195" s="355" t="s">
        <v>3496</v>
      </c>
      <c r="S2195" s="355" t="s">
        <v>3496</v>
      </c>
      <c r="T2195" s="266">
        <v>0</v>
      </c>
      <c r="U2195" s="266" t="s">
        <v>3497</v>
      </c>
    </row>
    <row r="2196" spans="1:21" x14ac:dyDescent="0.25">
      <c r="A2196" s="49">
        <v>69716001</v>
      </c>
      <c r="B2196" s="49" t="s">
        <v>2055</v>
      </c>
      <c r="C2196" s="49">
        <v>0</v>
      </c>
      <c r="D2196" s="49">
        <v>0</v>
      </c>
      <c r="E2196" s="354" t="s">
        <v>3494</v>
      </c>
      <c r="F2196" s="354" t="s">
        <v>3498</v>
      </c>
      <c r="G2196" s="355" t="s">
        <v>3499</v>
      </c>
      <c r="H2196" s="355" t="s">
        <v>3495</v>
      </c>
      <c r="I2196" s="355" t="s">
        <v>3495</v>
      </c>
      <c r="J2196" s="355" t="s">
        <v>3495</v>
      </c>
      <c r="K2196" s="355" t="s">
        <v>3495</v>
      </c>
      <c r="L2196" s="355" t="s">
        <v>3495</v>
      </c>
      <c r="M2196" s="355" t="s">
        <v>3495</v>
      </c>
      <c r="N2196" s="355" t="s">
        <v>3495</v>
      </c>
      <c r="O2196" s="355" t="s">
        <v>3495</v>
      </c>
      <c r="P2196" s="355" t="s">
        <v>3495</v>
      </c>
      <c r="Q2196" s="355" t="s">
        <v>3496</v>
      </c>
      <c r="R2196" s="355" t="s">
        <v>3496</v>
      </c>
      <c r="S2196" s="355" t="s">
        <v>3496</v>
      </c>
      <c r="T2196" s="266">
        <v>0</v>
      </c>
      <c r="U2196" s="266" t="s">
        <v>3497</v>
      </c>
    </row>
    <row r="2197" spans="1:21" x14ac:dyDescent="0.25">
      <c r="A2197" s="49">
        <v>69716002</v>
      </c>
      <c r="B2197" s="49" t="s">
        <v>2055</v>
      </c>
      <c r="C2197" s="49">
        <v>0</v>
      </c>
      <c r="D2197" s="49">
        <v>0</v>
      </c>
      <c r="E2197" s="354" t="s">
        <v>3494</v>
      </c>
      <c r="F2197" s="354" t="s">
        <v>3498</v>
      </c>
      <c r="G2197" s="355" t="s">
        <v>3499</v>
      </c>
      <c r="H2197" s="355" t="s">
        <v>3495</v>
      </c>
      <c r="I2197" s="355" t="s">
        <v>3495</v>
      </c>
      <c r="J2197" s="355" t="s">
        <v>3495</v>
      </c>
      <c r="K2197" s="355" t="s">
        <v>3495</v>
      </c>
      <c r="L2197" s="355" t="s">
        <v>3495</v>
      </c>
      <c r="M2197" s="355" t="s">
        <v>3495</v>
      </c>
      <c r="N2197" s="355" t="s">
        <v>3495</v>
      </c>
      <c r="O2197" s="355" t="s">
        <v>3495</v>
      </c>
      <c r="P2197" s="355" t="s">
        <v>3495</v>
      </c>
      <c r="Q2197" s="355" t="s">
        <v>3496</v>
      </c>
      <c r="R2197" s="355" t="s">
        <v>3496</v>
      </c>
      <c r="S2197" s="355" t="s">
        <v>3496</v>
      </c>
      <c r="T2197" s="266">
        <v>0</v>
      </c>
      <c r="U2197" s="266" t="s">
        <v>3497</v>
      </c>
    </row>
    <row r="2198" spans="1:21" x14ac:dyDescent="0.25">
      <c r="A2198" s="49">
        <v>69718001</v>
      </c>
      <c r="B2198" s="49" t="s">
        <v>2056</v>
      </c>
      <c r="C2198" s="49">
        <v>0</v>
      </c>
      <c r="D2198" s="49">
        <v>0</v>
      </c>
      <c r="E2198" s="354" t="s">
        <v>3494</v>
      </c>
      <c r="F2198" s="354" t="s">
        <v>3498</v>
      </c>
      <c r="G2198" s="355" t="s">
        <v>3499</v>
      </c>
      <c r="H2198" s="355" t="s">
        <v>3495</v>
      </c>
      <c r="I2198" s="355" t="s">
        <v>3495</v>
      </c>
      <c r="J2198" s="355" t="s">
        <v>3495</v>
      </c>
      <c r="K2198" s="355" t="s">
        <v>3495</v>
      </c>
      <c r="L2198" s="355" t="s">
        <v>3495</v>
      </c>
      <c r="M2198" s="355" t="s">
        <v>3495</v>
      </c>
      <c r="N2198" s="355" t="s">
        <v>3495</v>
      </c>
      <c r="O2198" s="355" t="s">
        <v>3495</v>
      </c>
      <c r="P2198" s="355" t="s">
        <v>3495</v>
      </c>
      <c r="Q2198" s="355" t="s">
        <v>3496</v>
      </c>
      <c r="R2198" s="355" t="s">
        <v>3496</v>
      </c>
      <c r="S2198" s="355" t="s">
        <v>3496</v>
      </c>
      <c r="T2198" s="266">
        <v>0</v>
      </c>
      <c r="U2198" s="266" t="s">
        <v>3497</v>
      </c>
    </row>
    <row r="2199" spans="1:21" x14ac:dyDescent="0.25">
      <c r="A2199" s="49">
        <v>69718002</v>
      </c>
      <c r="B2199" s="49" t="s">
        <v>2056</v>
      </c>
      <c r="C2199" s="49">
        <v>0</v>
      </c>
      <c r="D2199" s="49">
        <v>0</v>
      </c>
      <c r="E2199" s="354" t="s">
        <v>3494</v>
      </c>
      <c r="F2199" s="354" t="s">
        <v>3498</v>
      </c>
      <c r="G2199" s="355" t="s">
        <v>3499</v>
      </c>
      <c r="H2199" s="355" t="s">
        <v>3495</v>
      </c>
      <c r="I2199" s="355" t="s">
        <v>3495</v>
      </c>
      <c r="J2199" s="355" t="s">
        <v>3495</v>
      </c>
      <c r="K2199" s="355" t="s">
        <v>3495</v>
      </c>
      <c r="L2199" s="355" t="s">
        <v>3495</v>
      </c>
      <c r="M2199" s="355" t="s">
        <v>3495</v>
      </c>
      <c r="N2199" s="355" t="s">
        <v>3495</v>
      </c>
      <c r="O2199" s="355" t="s">
        <v>3495</v>
      </c>
      <c r="P2199" s="355" t="s">
        <v>3495</v>
      </c>
      <c r="Q2199" s="355" t="s">
        <v>3496</v>
      </c>
      <c r="R2199" s="355" t="s">
        <v>3496</v>
      </c>
      <c r="S2199" s="355" t="s">
        <v>3496</v>
      </c>
      <c r="T2199" s="266">
        <v>0</v>
      </c>
      <c r="U2199" s="266" t="s">
        <v>3497</v>
      </c>
    </row>
    <row r="2200" spans="1:21" x14ac:dyDescent="0.25">
      <c r="A2200" s="49">
        <v>69730001</v>
      </c>
      <c r="B2200" s="49" t="s">
        <v>2057</v>
      </c>
      <c r="C2200" s="49">
        <v>0</v>
      </c>
      <c r="D2200" s="49">
        <v>0</v>
      </c>
      <c r="E2200" s="354" t="s">
        <v>3494</v>
      </c>
      <c r="F2200" s="354" t="s">
        <v>3498</v>
      </c>
      <c r="G2200" s="355" t="s">
        <v>3499</v>
      </c>
      <c r="H2200" s="355" t="s">
        <v>3495</v>
      </c>
      <c r="I2200" s="355" t="s">
        <v>3495</v>
      </c>
      <c r="J2200" s="355" t="s">
        <v>3495</v>
      </c>
      <c r="K2200" s="355" t="s">
        <v>3495</v>
      </c>
      <c r="L2200" s="355" t="s">
        <v>3495</v>
      </c>
      <c r="M2200" s="355" t="s">
        <v>3495</v>
      </c>
      <c r="N2200" s="355" t="s">
        <v>3495</v>
      </c>
      <c r="O2200" s="355" t="s">
        <v>3495</v>
      </c>
      <c r="P2200" s="355" t="s">
        <v>3495</v>
      </c>
      <c r="Q2200" s="355" t="s">
        <v>3496</v>
      </c>
      <c r="R2200" s="355" t="s">
        <v>3496</v>
      </c>
      <c r="S2200" s="355" t="s">
        <v>3496</v>
      </c>
      <c r="T2200" s="266">
        <v>0</v>
      </c>
      <c r="U2200" s="266" t="s">
        <v>3497</v>
      </c>
    </row>
    <row r="2201" spans="1:21" x14ac:dyDescent="0.25">
      <c r="A2201" s="49">
        <v>69730002</v>
      </c>
      <c r="B2201" s="49" t="s">
        <v>2057</v>
      </c>
      <c r="C2201" s="49">
        <v>0</v>
      </c>
      <c r="D2201" s="49">
        <v>0</v>
      </c>
      <c r="E2201" s="354" t="s">
        <v>3494</v>
      </c>
      <c r="F2201" s="354" t="s">
        <v>3498</v>
      </c>
      <c r="G2201" s="355" t="s">
        <v>3499</v>
      </c>
      <c r="H2201" s="355" t="s">
        <v>3495</v>
      </c>
      <c r="I2201" s="355" t="s">
        <v>3495</v>
      </c>
      <c r="J2201" s="355" t="s">
        <v>3495</v>
      </c>
      <c r="K2201" s="355" t="s">
        <v>3495</v>
      </c>
      <c r="L2201" s="355" t="s">
        <v>3495</v>
      </c>
      <c r="M2201" s="355" t="s">
        <v>3495</v>
      </c>
      <c r="N2201" s="355" t="s">
        <v>3495</v>
      </c>
      <c r="O2201" s="355" t="s">
        <v>3495</v>
      </c>
      <c r="P2201" s="355" t="s">
        <v>3495</v>
      </c>
      <c r="Q2201" s="355" t="s">
        <v>3496</v>
      </c>
      <c r="R2201" s="355" t="s">
        <v>3496</v>
      </c>
      <c r="S2201" s="355" t="s">
        <v>3496</v>
      </c>
      <c r="T2201" s="266">
        <v>0</v>
      </c>
      <c r="U2201" s="266" t="s">
        <v>3497</v>
      </c>
    </row>
    <row r="2202" spans="1:21" x14ac:dyDescent="0.25">
      <c r="A2202" s="49">
        <v>69733001</v>
      </c>
      <c r="B2202" s="49" t="s">
        <v>2058</v>
      </c>
      <c r="C2202" s="49">
        <v>0</v>
      </c>
      <c r="D2202" s="49">
        <v>0</v>
      </c>
      <c r="E2202" s="354" t="s">
        <v>3494</v>
      </c>
      <c r="F2202" s="354" t="s">
        <v>3498</v>
      </c>
      <c r="G2202" s="355" t="s">
        <v>3499</v>
      </c>
      <c r="H2202" s="355" t="s">
        <v>3495</v>
      </c>
      <c r="I2202" s="355" t="s">
        <v>3495</v>
      </c>
      <c r="J2202" s="355" t="s">
        <v>3495</v>
      </c>
      <c r="K2202" s="355" t="s">
        <v>3495</v>
      </c>
      <c r="L2202" s="355" t="s">
        <v>3495</v>
      </c>
      <c r="M2202" s="355" t="s">
        <v>3495</v>
      </c>
      <c r="N2202" s="355" t="s">
        <v>3495</v>
      </c>
      <c r="O2202" s="355" t="s">
        <v>3495</v>
      </c>
      <c r="P2202" s="355" t="s">
        <v>3495</v>
      </c>
      <c r="Q2202" s="355" t="s">
        <v>3496</v>
      </c>
      <c r="R2202" s="355" t="s">
        <v>3496</v>
      </c>
      <c r="S2202" s="355" t="s">
        <v>3496</v>
      </c>
      <c r="T2202" s="266">
        <v>0</v>
      </c>
      <c r="U2202" s="266" t="s">
        <v>3497</v>
      </c>
    </row>
    <row r="2203" spans="1:21" x14ac:dyDescent="0.25">
      <c r="A2203" s="49">
        <v>69733002</v>
      </c>
      <c r="B2203" s="49" t="s">
        <v>2058</v>
      </c>
      <c r="C2203" s="49">
        <v>0</v>
      </c>
      <c r="D2203" s="49">
        <v>0</v>
      </c>
      <c r="E2203" s="354" t="s">
        <v>3494</v>
      </c>
      <c r="F2203" s="354" t="s">
        <v>3498</v>
      </c>
      <c r="G2203" s="355" t="s">
        <v>3499</v>
      </c>
      <c r="H2203" s="355" t="s">
        <v>3495</v>
      </c>
      <c r="I2203" s="355" t="s">
        <v>3495</v>
      </c>
      <c r="J2203" s="355" t="s">
        <v>3495</v>
      </c>
      <c r="K2203" s="355" t="s">
        <v>3495</v>
      </c>
      <c r="L2203" s="355" t="s">
        <v>3495</v>
      </c>
      <c r="M2203" s="355" t="s">
        <v>3495</v>
      </c>
      <c r="N2203" s="355" t="s">
        <v>3495</v>
      </c>
      <c r="O2203" s="355" t="s">
        <v>3495</v>
      </c>
      <c r="P2203" s="355" t="s">
        <v>3495</v>
      </c>
      <c r="Q2203" s="355" t="s">
        <v>3496</v>
      </c>
      <c r="R2203" s="355" t="s">
        <v>3496</v>
      </c>
      <c r="S2203" s="355" t="s">
        <v>3496</v>
      </c>
      <c r="T2203" s="266">
        <v>0</v>
      </c>
      <c r="U2203" s="266" t="s">
        <v>3497</v>
      </c>
    </row>
    <row r="2204" spans="1:21" x14ac:dyDescent="0.25">
      <c r="A2204" s="49">
        <v>69738001</v>
      </c>
      <c r="B2204" s="49" t="s">
        <v>2059</v>
      </c>
      <c r="C2204" s="49">
        <v>0</v>
      </c>
      <c r="D2204" s="49">
        <v>0</v>
      </c>
      <c r="E2204" s="354" t="s">
        <v>3494</v>
      </c>
      <c r="F2204" s="354" t="s">
        <v>3498</v>
      </c>
      <c r="G2204" s="355" t="s">
        <v>3499</v>
      </c>
      <c r="H2204" s="355" t="s">
        <v>3495</v>
      </c>
      <c r="I2204" s="355" t="s">
        <v>3495</v>
      </c>
      <c r="J2204" s="355" t="s">
        <v>3495</v>
      </c>
      <c r="K2204" s="355" t="s">
        <v>3495</v>
      </c>
      <c r="L2204" s="355" t="s">
        <v>3495</v>
      </c>
      <c r="M2204" s="355" t="s">
        <v>3495</v>
      </c>
      <c r="N2204" s="355" t="s">
        <v>3495</v>
      </c>
      <c r="O2204" s="355" t="s">
        <v>3495</v>
      </c>
      <c r="P2204" s="355" t="s">
        <v>3495</v>
      </c>
      <c r="Q2204" s="355" t="s">
        <v>3496</v>
      </c>
      <c r="R2204" s="355" t="s">
        <v>3496</v>
      </c>
      <c r="S2204" s="355" t="s">
        <v>3496</v>
      </c>
      <c r="T2204" s="266">
        <v>0</v>
      </c>
      <c r="U2204" s="266" t="s">
        <v>3497</v>
      </c>
    </row>
    <row r="2205" spans="1:21" x14ac:dyDescent="0.25">
      <c r="A2205" s="49">
        <v>69744001</v>
      </c>
      <c r="B2205" s="49" t="s">
        <v>2060</v>
      </c>
      <c r="C2205" s="49">
        <v>0</v>
      </c>
      <c r="D2205" s="49">
        <v>0</v>
      </c>
      <c r="E2205" s="354" t="s">
        <v>3494</v>
      </c>
      <c r="F2205" s="354" t="s">
        <v>3498</v>
      </c>
      <c r="G2205" s="355" t="s">
        <v>3499</v>
      </c>
      <c r="H2205" s="355" t="s">
        <v>3495</v>
      </c>
      <c r="I2205" s="355" t="s">
        <v>3495</v>
      </c>
      <c r="J2205" s="355" t="s">
        <v>3495</v>
      </c>
      <c r="K2205" s="355" t="s">
        <v>3495</v>
      </c>
      <c r="L2205" s="355" t="s">
        <v>3495</v>
      </c>
      <c r="M2205" s="355" t="s">
        <v>3495</v>
      </c>
      <c r="N2205" s="355" t="s">
        <v>3495</v>
      </c>
      <c r="O2205" s="355" t="s">
        <v>3495</v>
      </c>
      <c r="P2205" s="355" t="s">
        <v>3495</v>
      </c>
      <c r="Q2205" s="355" t="s">
        <v>3496</v>
      </c>
      <c r="R2205" s="355" t="s">
        <v>3496</v>
      </c>
      <c r="S2205" s="355" t="s">
        <v>3496</v>
      </c>
      <c r="T2205" s="266">
        <v>0</v>
      </c>
      <c r="U2205" s="266" t="s">
        <v>3497</v>
      </c>
    </row>
    <row r="2206" spans="1:21" x14ac:dyDescent="0.25">
      <c r="A2206" s="49">
        <v>69746001</v>
      </c>
      <c r="B2206" s="49" t="s">
        <v>2061</v>
      </c>
      <c r="C2206" s="49">
        <v>0</v>
      </c>
      <c r="D2206" s="49">
        <v>0</v>
      </c>
      <c r="E2206" s="354" t="s">
        <v>3494</v>
      </c>
      <c r="F2206" s="354" t="s">
        <v>3498</v>
      </c>
      <c r="G2206" s="355" t="s">
        <v>3499</v>
      </c>
      <c r="H2206" s="355" t="s">
        <v>3495</v>
      </c>
      <c r="I2206" s="355" t="s">
        <v>3495</v>
      </c>
      <c r="J2206" s="355" t="s">
        <v>3495</v>
      </c>
      <c r="K2206" s="355" t="s">
        <v>3495</v>
      </c>
      <c r="L2206" s="355" t="s">
        <v>3495</v>
      </c>
      <c r="M2206" s="355" t="s">
        <v>3495</v>
      </c>
      <c r="N2206" s="355" t="s">
        <v>3495</v>
      </c>
      <c r="O2206" s="355" t="s">
        <v>3495</v>
      </c>
      <c r="P2206" s="355" t="s">
        <v>3495</v>
      </c>
      <c r="Q2206" s="355" t="s">
        <v>3496</v>
      </c>
      <c r="R2206" s="355" t="s">
        <v>3496</v>
      </c>
      <c r="S2206" s="355" t="s">
        <v>3496</v>
      </c>
      <c r="T2206" s="266">
        <v>0</v>
      </c>
      <c r="U2206" s="266" t="s">
        <v>3497</v>
      </c>
    </row>
    <row r="2207" spans="1:21" x14ac:dyDescent="0.25">
      <c r="A2207" s="49">
        <v>69748001</v>
      </c>
      <c r="B2207" s="49" t="s">
        <v>731</v>
      </c>
      <c r="C2207" s="49">
        <v>0</v>
      </c>
      <c r="D2207" s="49">
        <v>0</v>
      </c>
      <c r="E2207" s="354" t="s">
        <v>3494</v>
      </c>
      <c r="F2207" s="354" t="s">
        <v>3498</v>
      </c>
      <c r="G2207" s="355" t="s">
        <v>3499</v>
      </c>
      <c r="H2207" s="355" t="s">
        <v>3495</v>
      </c>
      <c r="I2207" s="355" t="s">
        <v>3495</v>
      </c>
      <c r="J2207" s="355" t="s">
        <v>3495</v>
      </c>
      <c r="K2207" s="355" t="s">
        <v>3495</v>
      </c>
      <c r="L2207" s="355" t="s">
        <v>3495</v>
      </c>
      <c r="M2207" s="355" t="s">
        <v>3495</v>
      </c>
      <c r="N2207" s="355" t="s">
        <v>3495</v>
      </c>
      <c r="O2207" s="355" t="s">
        <v>3495</v>
      </c>
      <c r="P2207" s="355" t="s">
        <v>3495</v>
      </c>
      <c r="Q2207" s="355" t="s">
        <v>3496</v>
      </c>
      <c r="R2207" s="355" t="s">
        <v>3496</v>
      </c>
      <c r="S2207" s="355" t="s">
        <v>3496</v>
      </c>
      <c r="T2207" s="266">
        <v>0</v>
      </c>
      <c r="U2207" s="266" t="s">
        <v>3497</v>
      </c>
    </row>
    <row r="2208" spans="1:21" x14ac:dyDescent="0.25">
      <c r="A2208" s="49">
        <v>69752001</v>
      </c>
      <c r="B2208" s="49" t="s">
        <v>2062</v>
      </c>
      <c r="C2208" s="49">
        <v>0</v>
      </c>
      <c r="D2208" s="49">
        <v>0</v>
      </c>
      <c r="E2208" s="354" t="s">
        <v>3494</v>
      </c>
      <c r="F2208" s="354" t="s">
        <v>3498</v>
      </c>
      <c r="G2208" s="355" t="s">
        <v>3499</v>
      </c>
      <c r="H2208" s="355" t="s">
        <v>3495</v>
      </c>
      <c r="I2208" s="355" t="s">
        <v>3495</v>
      </c>
      <c r="J2208" s="355" t="s">
        <v>3495</v>
      </c>
      <c r="K2208" s="355" t="s">
        <v>3495</v>
      </c>
      <c r="L2208" s="355" t="s">
        <v>3495</v>
      </c>
      <c r="M2208" s="355" t="s">
        <v>3495</v>
      </c>
      <c r="N2208" s="355" t="s">
        <v>3495</v>
      </c>
      <c r="O2208" s="355" t="s">
        <v>3495</v>
      </c>
      <c r="P2208" s="355" t="s">
        <v>3495</v>
      </c>
      <c r="Q2208" s="355" t="s">
        <v>3496</v>
      </c>
      <c r="R2208" s="355" t="s">
        <v>3496</v>
      </c>
      <c r="S2208" s="355" t="s">
        <v>3496</v>
      </c>
      <c r="T2208" s="266">
        <v>0</v>
      </c>
      <c r="U2208" s="266" t="s">
        <v>3497</v>
      </c>
    </row>
    <row r="2209" spans="1:21" x14ac:dyDescent="0.25">
      <c r="A2209" s="49">
        <v>69755001</v>
      </c>
      <c r="B2209" s="49" t="s">
        <v>2063</v>
      </c>
      <c r="C2209" s="49">
        <v>0</v>
      </c>
      <c r="D2209" s="49">
        <v>0</v>
      </c>
      <c r="E2209" s="354" t="s">
        <v>3494</v>
      </c>
      <c r="F2209" s="354" t="s">
        <v>3498</v>
      </c>
      <c r="G2209" s="355" t="s">
        <v>3499</v>
      </c>
      <c r="H2209" s="355" t="s">
        <v>3495</v>
      </c>
      <c r="I2209" s="355" t="s">
        <v>3495</v>
      </c>
      <c r="J2209" s="355" t="s">
        <v>3495</v>
      </c>
      <c r="K2209" s="355" t="s">
        <v>3495</v>
      </c>
      <c r="L2209" s="355" t="s">
        <v>3495</v>
      </c>
      <c r="M2209" s="355" t="s">
        <v>3495</v>
      </c>
      <c r="N2209" s="355" t="s">
        <v>3495</v>
      </c>
      <c r="O2209" s="355" t="s">
        <v>3495</v>
      </c>
      <c r="P2209" s="355" t="s">
        <v>3495</v>
      </c>
      <c r="Q2209" s="355" t="s">
        <v>3496</v>
      </c>
      <c r="R2209" s="355" t="s">
        <v>3496</v>
      </c>
      <c r="S2209" s="355" t="s">
        <v>3496</v>
      </c>
      <c r="T2209" s="266">
        <v>0</v>
      </c>
      <c r="U2209" s="266" t="s">
        <v>3497</v>
      </c>
    </row>
    <row r="2210" spans="1:21" x14ac:dyDescent="0.25">
      <c r="A2210" s="49">
        <v>69811001</v>
      </c>
      <c r="B2210" s="49" t="s">
        <v>2064</v>
      </c>
      <c r="C2210" s="49">
        <v>0</v>
      </c>
      <c r="D2210" s="49">
        <v>0</v>
      </c>
      <c r="E2210" s="354" t="s">
        <v>3494</v>
      </c>
      <c r="F2210" s="354" t="s">
        <v>3498</v>
      </c>
      <c r="G2210" s="355" t="s">
        <v>3499</v>
      </c>
      <c r="H2210" s="355" t="s">
        <v>3495</v>
      </c>
      <c r="I2210" s="355" t="s">
        <v>3495</v>
      </c>
      <c r="J2210" s="355" t="s">
        <v>3495</v>
      </c>
      <c r="K2210" s="355" t="s">
        <v>3495</v>
      </c>
      <c r="L2210" s="355" t="s">
        <v>3495</v>
      </c>
      <c r="M2210" s="355" t="s">
        <v>3495</v>
      </c>
      <c r="N2210" s="355" t="s">
        <v>3495</v>
      </c>
      <c r="O2210" s="355" t="s">
        <v>3495</v>
      </c>
      <c r="P2210" s="355" t="s">
        <v>3495</v>
      </c>
      <c r="Q2210" s="355" t="s">
        <v>3496</v>
      </c>
      <c r="R2210" s="355" t="s">
        <v>3496</v>
      </c>
      <c r="S2210" s="355" t="s">
        <v>3496</v>
      </c>
      <c r="T2210" s="266">
        <v>0</v>
      </c>
      <c r="U2210" s="266" t="s">
        <v>3497</v>
      </c>
    </row>
    <row r="2211" spans="1:21" x14ac:dyDescent="0.25">
      <c r="A2211" s="49">
        <v>69811002</v>
      </c>
      <c r="B2211" s="49" t="s">
        <v>2065</v>
      </c>
      <c r="C2211" s="49">
        <v>0</v>
      </c>
      <c r="D2211" s="49">
        <v>0</v>
      </c>
      <c r="E2211" s="354" t="s">
        <v>3494</v>
      </c>
      <c r="F2211" s="354" t="s">
        <v>3498</v>
      </c>
      <c r="G2211" s="355" t="s">
        <v>3499</v>
      </c>
      <c r="H2211" s="355" t="s">
        <v>3495</v>
      </c>
      <c r="I2211" s="355" t="s">
        <v>3495</v>
      </c>
      <c r="J2211" s="355" t="s">
        <v>3495</v>
      </c>
      <c r="K2211" s="355" t="s">
        <v>3495</v>
      </c>
      <c r="L2211" s="355" t="s">
        <v>3495</v>
      </c>
      <c r="M2211" s="355" t="s">
        <v>3495</v>
      </c>
      <c r="N2211" s="355" t="s">
        <v>3495</v>
      </c>
      <c r="O2211" s="355" t="s">
        <v>3495</v>
      </c>
      <c r="P2211" s="355" t="s">
        <v>3495</v>
      </c>
      <c r="Q2211" s="355" t="s">
        <v>3496</v>
      </c>
      <c r="R2211" s="355" t="s">
        <v>3496</v>
      </c>
      <c r="S2211" s="355" t="s">
        <v>3496</v>
      </c>
      <c r="T2211" s="266">
        <v>0</v>
      </c>
      <c r="U2211" s="266" t="s">
        <v>3497</v>
      </c>
    </row>
    <row r="2212" spans="1:21" x14ac:dyDescent="0.25">
      <c r="A2212" s="49">
        <v>6984800500</v>
      </c>
      <c r="B2212" s="49" t="s">
        <v>2066</v>
      </c>
      <c r="C2212" s="49">
        <v>0</v>
      </c>
      <c r="D2212" s="49">
        <v>0</v>
      </c>
      <c r="E2212" s="354" t="s">
        <v>3494</v>
      </c>
      <c r="F2212" s="354" t="s">
        <v>3498</v>
      </c>
      <c r="G2212" s="355" t="s">
        <v>3499</v>
      </c>
      <c r="H2212" s="355" t="s">
        <v>3495</v>
      </c>
      <c r="I2212" s="355" t="s">
        <v>3495</v>
      </c>
      <c r="J2212" s="355" t="s">
        <v>3495</v>
      </c>
      <c r="K2212" s="355" t="s">
        <v>3495</v>
      </c>
      <c r="L2212" s="355" t="s">
        <v>3495</v>
      </c>
      <c r="M2212" s="355" t="s">
        <v>3495</v>
      </c>
      <c r="N2212" s="355" t="s">
        <v>3495</v>
      </c>
      <c r="O2212" s="355" t="s">
        <v>3495</v>
      </c>
      <c r="P2212" s="355" t="s">
        <v>3495</v>
      </c>
      <c r="Q2212" s="355" t="s">
        <v>3496</v>
      </c>
      <c r="R2212" s="355" t="s">
        <v>3496</v>
      </c>
      <c r="S2212" s="355" t="s">
        <v>3496</v>
      </c>
      <c r="T2212" s="266">
        <v>0</v>
      </c>
      <c r="U2212" s="266" t="s">
        <v>3497</v>
      </c>
    </row>
    <row r="2213" spans="1:21" x14ac:dyDescent="0.25">
      <c r="A2213" s="49">
        <v>6984804931</v>
      </c>
      <c r="B2213" s="49" t="s">
        <v>2067</v>
      </c>
      <c r="C2213" s="49">
        <v>2069</v>
      </c>
      <c r="D2213" s="49">
        <v>120</v>
      </c>
      <c r="E2213" s="354" t="s">
        <v>3494</v>
      </c>
      <c r="F2213" s="354" t="s">
        <v>3498</v>
      </c>
      <c r="G2213" s="355" t="s">
        <v>3499</v>
      </c>
      <c r="H2213" s="355" t="s">
        <v>3495</v>
      </c>
      <c r="I2213" s="355" t="s">
        <v>3495</v>
      </c>
      <c r="J2213" s="355" t="s">
        <v>3495</v>
      </c>
      <c r="K2213" s="355" t="s">
        <v>3495</v>
      </c>
      <c r="L2213" s="355" t="s">
        <v>3495</v>
      </c>
      <c r="M2213" s="355" t="s">
        <v>3495</v>
      </c>
      <c r="N2213" s="355" t="s">
        <v>3495</v>
      </c>
      <c r="O2213" s="355" t="s">
        <v>3495</v>
      </c>
      <c r="P2213" s="355" t="s">
        <v>3495</v>
      </c>
      <c r="Q2213" s="355" t="s">
        <v>3496</v>
      </c>
      <c r="R2213" s="355" t="s">
        <v>3496</v>
      </c>
      <c r="S2213" s="355" t="s">
        <v>3496</v>
      </c>
      <c r="T2213" s="266">
        <v>16.7</v>
      </c>
      <c r="U2213" s="266" t="s">
        <v>3074</v>
      </c>
    </row>
    <row r="2214" spans="1:21" x14ac:dyDescent="0.25">
      <c r="A2214" s="49">
        <v>6984804932</v>
      </c>
      <c r="B2214" s="49" t="s">
        <v>2068</v>
      </c>
      <c r="C2214" s="49">
        <v>2069</v>
      </c>
      <c r="D2214" s="49">
        <v>120</v>
      </c>
      <c r="E2214" s="354" t="s">
        <v>3494</v>
      </c>
      <c r="F2214" s="354" t="s">
        <v>3498</v>
      </c>
      <c r="G2214" s="355" t="s">
        <v>3499</v>
      </c>
      <c r="H2214" s="355" t="s">
        <v>3495</v>
      </c>
      <c r="I2214" s="355" t="s">
        <v>3495</v>
      </c>
      <c r="J2214" s="355" t="s">
        <v>3495</v>
      </c>
      <c r="K2214" s="355" t="s">
        <v>3495</v>
      </c>
      <c r="L2214" s="355" t="s">
        <v>3495</v>
      </c>
      <c r="M2214" s="355" t="s">
        <v>3495</v>
      </c>
      <c r="N2214" s="355" t="s">
        <v>3495</v>
      </c>
      <c r="O2214" s="355" t="s">
        <v>3495</v>
      </c>
      <c r="P2214" s="355" t="s">
        <v>3495</v>
      </c>
      <c r="Q2214" s="355" t="s">
        <v>3496</v>
      </c>
      <c r="R2214" s="355" t="s">
        <v>3496</v>
      </c>
      <c r="S2214" s="355" t="s">
        <v>3496</v>
      </c>
      <c r="T2214" s="266">
        <v>16.7</v>
      </c>
      <c r="U2214" s="266" t="s">
        <v>3074</v>
      </c>
    </row>
    <row r="2215" spans="1:21" x14ac:dyDescent="0.25">
      <c r="A2215" s="49">
        <v>6984804933</v>
      </c>
      <c r="B2215" s="49" t="s">
        <v>2069</v>
      </c>
      <c r="C2215" s="49">
        <v>2069</v>
      </c>
      <c r="D2215" s="49">
        <v>120</v>
      </c>
      <c r="E2215" s="354" t="s">
        <v>3494</v>
      </c>
      <c r="F2215" s="354" t="s">
        <v>3498</v>
      </c>
      <c r="G2215" s="355" t="s">
        <v>3499</v>
      </c>
      <c r="H2215" s="355" t="s">
        <v>3495</v>
      </c>
      <c r="I2215" s="355" t="s">
        <v>3495</v>
      </c>
      <c r="J2215" s="355" t="s">
        <v>3495</v>
      </c>
      <c r="K2215" s="355" t="s">
        <v>3495</v>
      </c>
      <c r="L2215" s="355" t="s">
        <v>3495</v>
      </c>
      <c r="M2215" s="355" t="s">
        <v>3495</v>
      </c>
      <c r="N2215" s="355" t="s">
        <v>3495</v>
      </c>
      <c r="O2215" s="355" t="s">
        <v>3495</v>
      </c>
      <c r="P2215" s="355" t="s">
        <v>3495</v>
      </c>
      <c r="Q2215" s="355" t="s">
        <v>3496</v>
      </c>
      <c r="R2215" s="355" t="s">
        <v>3496</v>
      </c>
      <c r="S2215" s="355" t="s">
        <v>3496</v>
      </c>
      <c r="T2215" s="266">
        <v>16.7</v>
      </c>
      <c r="U2215" s="266" t="s">
        <v>3074</v>
      </c>
    </row>
    <row r="2216" spans="1:21" x14ac:dyDescent="0.25">
      <c r="A2216" s="49">
        <v>6984804936</v>
      </c>
      <c r="B2216" s="49" t="s">
        <v>2070</v>
      </c>
      <c r="C2216" s="49">
        <v>2069</v>
      </c>
      <c r="D2216" s="49">
        <v>120</v>
      </c>
      <c r="E2216" s="354" t="s">
        <v>3494</v>
      </c>
      <c r="F2216" s="354" t="s">
        <v>3498</v>
      </c>
      <c r="G2216" s="355" t="s">
        <v>3499</v>
      </c>
      <c r="H2216" s="355" t="s">
        <v>3495</v>
      </c>
      <c r="I2216" s="355" t="s">
        <v>3495</v>
      </c>
      <c r="J2216" s="355" t="s">
        <v>3495</v>
      </c>
      <c r="K2216" s="355" t="s">
        <v>3495</v>
      </c>
      <c r="L2216" s="355" t="s">
        <v>3495</v>
      </c>
      <c r="M2216" s="355" t="s">
        <v>3495</v>
      </c>
      <c r="N2216" s="355" t="s">
        <v>3495</v>
      </c>
      <c r="O2216" s="355" t="s">
        <v>3495</v>
      </c>
      <c r="P2216" s="355" t="s">
        <v>3495</v>
      </c>
      <c r="Q2216" s="355" t="s">
        <v>3496</v>
      </c>
      <c r="R2216" s="355" t="s">
        <v>3496</v>
      </c>
      <c r="S2216" s="355" t="s">
        <v>3496</v>
      </c>
      <c r="T2216" s="266">
        <v>16.7</v>
      </c>
      <c r="U2216" s="266" t="s">
        <v>3074</v>
      </c>
    </row>
    <row r="2217" spans="1:21" x14ac:dyDescent="0.25">
      <c r="A2217" s="49">
        <v>6984804937</v>
      </c>
      <c r="B2217" s="49" t="s">
        <v>2071</v>
      </c>
      <c r="C2217" s="49">
        <v>2069</v>
      </c>
      <c r="D2217" s="49">
        <v>120</v>
      </c>
      <c r="E2217" s="354" t="s">
        <v>3494</v>
      </c>
      <c r="F2217" s="354" t="s">
        <v>3498</v>
      </c>
      <c r="G2217" s="355" t="s">
        <v>3499</v>
      </c>
      <c r="H2217" s="355" t="s">
        <v>3495</v>
      </c>
      <c r="I2217" s="355" t="s">
        <v>3495</v>
      </c>
      <c r="J2217" s="355" t="s">
        <v>3495</v>
      </c>
      <c r="K2217" s="355" t="s">
        <v>3495</v>
      </c>
      <c r="L2217" s="355" t="s">
        <v>3495</v>
      </c>
      <c r="M2217" s="355" t="s">
        <v>3495</v>
      </c>
      <c r="N2217" s="355" t="s">
        <v>3495</v>
      </c>
      <c r="O2217" s="355" t="s">
        <v>3495</v>
      </c>
      <c r="P2217" s="355" t="s">
        <v>3495</v>
      </c>
      <c r="Q2217" s="355" t="s">
        <v>3496</v>
      </c>
      <c r="R2217" s="355" t="s">
        <v>3496</v>
      </c>
      <c r="S2217" s="355" t="s">
        <v>3496</v>
      </c>
      <c r="T2217" s="266">
        <v>16.7</v>
      </c>
      <c r="U2217" s="266" t="s">
        <v>3074</v>
      </c>
    </row>
    <row r="2218" spans="1:21" x14ac:dyDescent="0.25">
      <c r="A2218" s="49">
        <v>6984804938</v>
      </c>
      <c r="B2218" s="49" t="s">
        <v>2072</v>
      </c>
      <c r="C2218" s="49">
        <v>2069</v>
      </c>
      <c r="D2218" s="49">
        <v>120</v>
      </c>
      <c r="E2218" s="354" t="s">
        <v>3494</v>
      </c>
      <c r="F2218" s="354" t="s">
        <v>3498</v>
      </c>
      <c r="G2218" s="355" t="s">
        <v>3499</v>
      </c>
      <c r="H2218" s="355" t="s">
        <v>3495</v>
      </c>
      <c r="I2218" s="355" t="s">
        <v>3495</v>
      </c>
      <c r="J2218" s="355" t="s">
        <v>3495</v>
      </c>
      <c r="K2218" s="355" t="s">
        <v>3495</v>
      </c>
      <c r="L2218" s="355" t="s">
        <v>3495</v>
      </c>
      <c r="M2218" s="355" t="s">
        <v>3495</v>
      </c>
      <c r="N2218" s="355" t="s">
        <v>3495</v>
      </c>
      <c r="O2218" s="355" t="s">
        <v>3495</v>
      </c>
      <c r="P2218" s="355" t="s">
        <v>3495</v>
      </c>
      <c r="Q2218" s="355" t="s">
        <v>3496</v>
      </c>
      <c r="R2218" s="355" t="s">
        <v>3496</v>
      </c>
      <c r="S2218" s="355" t="s">
        <v>3496</v>
      </c>
      <c r="T2218" s="266">
        <v>16.7</v>
      </c>
      <c r="U2218" s="266" t="s">
        <v>3074</v>
      </c>
    </row>
    <row r="2219" spans="1:21" x14ac:dyDescent="0.25">
      <c r="A2219" s="49">
        <v>6984805852</v>
      </c>
      <c r="B2219" s="49" t="s">
        <v>2073</v>
      </c>
      <c r="C2219" s="49">
        <v>2165</v>
      </c>
      <c r="D2219" s="49">
        <v>84</v>
      </c>
      <c r="E2219" s="354" t="s">
        <v>3494</v>
      </c>
      <c r="F2219" s="354" t="s">
        <v>3498</v>
      </c>
      <c r="G2219" s="355" t="s">
        <v>3499</v>
      </c>
      <c r="H2219" s="355" t="s">
        <v>3495</v>
      </c>
      <c r="I2219" s="355" t="s">
        <v>3495</v>
      </c>
      <c r="J2219" s="355" t="s">
        <v>3495</v>
      </c>
      <c r="K2219" s="355" t="s">
        <v>3495</v>
      </c>
      <c r="L2219" s="355" t="s">
        <v>3495</v>
      </c>
      <c r="M2219" s="355" t="s">
        <v>3495</v>
      </c>
      <c r="N2219" s="355" t="s">
        <v>3495</v>
      </c>
      <c r="O2219" s="355" t="s">
        <v>3495</v>
      </c>
      <c r="P2219" s="355" t="s">
        <v>3495</v>
      </c>
      <c r="Q2219" s="355" t="s">
        <v>3496</v>
      </c>
      <c r="R2219" s="355" t="s">
        <v>3496</v>
      </c>
      <c r="S2219" s="355" t="s">
        <v>3496</v>
      </c>
      <c r="T2219" s="266">
        <v>25</v>
      </c>
      <c r="U2219" s="266" t="s">
        <v>3074</v>
      </c>
    </row>
    <row r="2220" spans="1:21" x14ac:dyDescent="0.25">
      <c r="A2220" s="49">
        <v>6984805853</v>
      </c>
      <c r="B2220" s="49" t="s">
        <v>2074</v>
      </c>
      <c r="C2220" s="49">
        <v>2165</v>
      </c>
      <c r="D2220" s="49">
        <v>84</v>
      </c>
      <c r="E2220" s="354" t="s">
        <v>3494</v>
      </c>
      <c r="F2220" s="354" t="s">
        <v>3498</v>
      </c>
      <c r="G2220" s="355" t="s">
        <v>3499</v>
      </c>
      <c r="H2220" s="355" t="s">
        <v>3495</v>
      </c>
      <c r="I2220" s="355" t="s">
        <v>3495</v>
      </c>
      <c r="J2220" s="355" t="s">
        <v>3495</v>
      </c>
      <c r="K2220" s="355" t="s">
        <v>3495</v>
      </c>
      <c r="L2220" s="355" t="s">
        <v>3495</v>
      </c>
      <c r="M2220" s="355" t="s">
        <v>3495</v>
      </c>
      <c r="N2220" s="355" t="s">
        <v>3495</v>
      </c>
      <c r="O2220" s="355" t="s">
        <v>3495</v>
      </c>
      <c r="P2220" s="355" t="s">
        <v>3495</v>
      </c>
      <c r="Q2220" s="355" t="s">
        <v>3496</v>
      </c>
      <c r="R2220" s="355" t="s">
        <v>3496</v>
      </c>
      <c r="S2220" s="355" t="s">
        <v>3496</v>
      </c>
      <c r="T2220" s="266">
        <v>25</v>
      </c>
      <c r="U2220" s="266" t="s">
        <v>3074</v>
      </c>
    </row>
    <row r="2221" spans="1:21" x14ac:dyDescent="0.25">
      <c r="A2221" s="49">
        <v>6984806110</v>
      </c>
      <c r="B2221" s="49" t="s">
        <v>2075</v>
      </c>
      <c r="C2221" s="49">
        <v>2295</v>
      </c>
      <c r="D2221" s="49">
        <v>1</v>
      </c>
      <c r="E2221" s="354" t="s">
        <v>3494</v>
      </c>
      <c r="F2221" s="354" t="s">
        <v>3498</v>
      </c>
      <c r="G2221" s="355" t="s">
        <v>3499</v>
      </c>
      <c r="H2221" s="355" t="s">
        <v>3495</v>
      </c>
      <c r="I2221" s="355" t="s">
        <v>3495</v>
      </c>
      <c r="J2221" s="355" t="s">
        <v>3495</v>
      </c>
      <c r="K2221" s="355" t="s">
        <v>3495</v>
      </c>
      <c r="L2221" s="355" t="s">
        <v>3495</v>
      </c>
      <c r="M2221" s="355" t="s">
        <v>3495</v>
      </c>
      <c r="N2221" s="355" t="s">
        <v>3495</v>
      </c>
      <c r="O2221" s="355" t="s">
        <v>3495</v>
      </c>
      <c r="P2221" s="355" t="s">
        <v>3495</v>
      </c>
      <c r="Q2221" s="355" t="s">
        <v>3496</v>
      </c>
      <c r="R2221" s="355" t="s">
        <v>3496</v>
      </c>
      <c r="S2221" s="355" t="s">
        <v>3496</v>
      </c>
      <c r="T2221" s="266">
        <v>25</v>
      </c>
      <c r="U2221" s="266" t="s">
        <v>3074</v>
      </c>
    </row>
    <row r="2222" spans="1:21" x14ac:dyDescent="0.25">
      <c r="A2222" s="49">
        <v>6984806112</v>
      </c>
      <c r="B2222" s="49" t="s">
        <v>2076</v>
      </c>
      <c r="C2222" s="49">
        <v>2326</v>
      </c>
      <c r="D2222" s="49">
        <v>1</v>
      </c>
      <c r="E2222" s="354" t="s">
        <v>3494</v>
      </c>
      <c r="F2222" s="354" t="s">
        <v>3498</v>
      </c>
      <c r="G2222" s="355" t="s">
        <v>3499</v>
      </c>
      <c r="H2222" s="355" t="s">
        <v>3495</v>
      </c>
      <c r="I2222" s="355" t="s">
        <v>3495</v>
      </c>
      <c r="J2222" s="355" t="s">
        <v>3495</v>
      </c>
      <c r="K2222" s="355" t="s">
        <v>3495</v>
      </c>
      <c r="L2222" s="355" t="s">
        <v>3495</v>
      </c>
      <c r="M2222" s="355" t="s">
        <v>3495</v>
      </c>
      <c r="N2222" s="355" t="s">
        <v>3495</v>
      </c>
      <c r="O2222" s="355" t="s">
        <v>3495</v>
      </c>
      <c r="P2222" s="355" t="s">
        <v>3495</v>
      </c>
      <c r="Q2222" s="355" t="s">
        <v>3496</v>
      </c>
      <c r="R2222" s="355" t="s">
        <v>3496</v>
      </c>
      <c r="S2222" s="355" t="s">
        <v>3496</v>
      </c>
      <c r="T2222" s="266">
        <v>25</v>
      </c>
      <c r="U2222" s="266" t="s">
        <v>3074</v>
      </c>
    </row>
    <row r="2223" spans="1:21" x14ac:dyDescent="0.25">
      <c r="A2223" s="49">
        <v>6984806270</v>
      </c>
      <c r="B2223" s="49" t="s">
        <v>2077</v>
      </c>
      <c r="C2223" s="49">
        <v>2165</v>
      </c>
      <c r="D2223" s="49">
        <v>84</v>
      </c>
      <c r="E2223" s="354" t="s">
        <v>3494</v>
      </c>
      <c r="F2223" s="354" t="s">
        <v>3498</v>
      </c>
      <c r="G2223" s="355" t="s">
        <v>3499</v>
      </c>
      <c r="H2223" s="355" t="s">
        <v>3495</v>
      </c>
      <c r="I2223" s="355" t="s">
        <v>3495</v>
      </c>
      <c r="J2223" s="355" t="s">
        <v>3495</v>
      </c>
      <c r="K2223" s="355" t="s">
        <v>3495</v>
      </c>
      <c r="L2223" s="355" t="s">
        <v>3495</v>
      </c>
      <c r="M2223" s="355" t="s">
        <v>3495</v>
      </c>
      <c r="N2223" s="355" t="s">
        <v>3495</v>
      </c>
      <c r="O2223" s="355" t="s">
        <v>3495</v>
      </c>
      <c r="P2223" s="355" t="s">
        <v>3495</v>
      </c>
      <c r="Q2223" s="355" t="s">
        <v>3496</v>
      </c>
      <c r="R2223" s="355" t="s">
        <v>3496</v>
      </c>
      <c r="S2223" s="355" t="s">
        <v>3496</v>
      </c>
      <c r="T2223" s="266">
        <v>25</v>
      </c>
      <c r="U2223" s="266" t="s">
        <v>3074</v>
      </c>
    </row>
    <row r="2224" spans="1:21" x14ac:dyDescent="0.25">
      <c r="A2224" s="49">
        <v>6984806288</v>
      </c>
      <c r="B2224" s="49" t="s">
        <v>2078</v>
      </c>
      <c r="C2224" s="49">
        <v>2165</v>
      </c>
      <c r="D2224" s="49">
        <v>84</v>
      </c>
      <c r="E2224" s="354" t="s">
        <v>3494</v>
      </c>
      <c r="F2224" s="354" t="s">
        <v>3498</v>
      </c>
      <c r="G2224" s="355" t="s">
        <v>3499</v>
      </c>
      <c r="H2224" s="355" t="s">
        <v>3495</v>
      </c>
      <c r="I2224" s="355" t="s">
        <v>3495</v>
      </c>
      <c r="J2224" s="355" t="s">
        <v>3495</v>
      </c>
      <c r="K2224" s="355" t="s">
        <v>3495</v>
      </c>
      <c r="L2224" s="355" t="s">
        <v>3495</v>
      </c>
      <c r="M2224" s="355" t="s">
        <v>3495</v>
      </c>
      <c r="N2224" s="355" t="s">
        <v>3495</v>
      </c>
      <c r="O2224" s="355" t="s">
        <v>3495</v>
      </c>
      <c r="P2224" s="355" t="s">
        <v>3495</v>
      </c>
      <c r="Q2224" s="355" t="s">
        <v>3496</v>
      </c>
      <c r="R2224" s="355" t="s">
        <v>3496</v>
      </c>
      <c r="S2224" s="355" t="s">
        <v>3496</v>
      </c>
      <c r="T2224" s="266">
        <v>25</v>
      </c>
      <c r="U2224" s="266" t="s">
        <v>3074</v>
      </c>
    </row>
    <row r="2225" spans="1:21" x14ac:dyDescent="0.25">
      <c r="A2225" s="49">
        <v>6984806304</v>
      </c>
      <c r="B2225" s="49" t="s">
        <v>2079</v>
      </c>
      <c r="C2225" s="49">
        <v>2089.4</v>
      </c>
      <c r="D2225" s="49">
        <v>84</v>
      </c>
      <c r="E2225" s="354" t="s">
        <v>3494</v>
      </c>
      <c r="F2225" s="354" t="s">
        <v>3498</v>
      </c>
      <c r="G2225" s="355" t="s">
        <v>3499</v>
      </c>
      <c r="H2225" s="355" t="s">
        <v>3495</v>
      </c>
      <c r="I2225" s="355" t="s">
        <v>3495</v>
      </c>
      <c r="J2225" s="355" t="s">
        <v>3495</v>
      </c>
      <c r="K2225" s="355" t="s">
        <v>3495</v>
      </c>
      <c r="L2225" s="355" t="s">
        <v>3495</v>
      </c>
      <c r="M2225" s="355" t="s">
        <v>3495</v>
      </c>
      <c r="N2225" s="355" t="s">
        <v>3495</v>
      </c>
      <c r="O2225" s="355" t="s">
        <v>3495</v>
      </c>
      <c r="P2225" s="355" t="s">
        <v>3495</v>
      </c>
      <c r="Q2225" s="355" t="s">
        <v>3496</v>
      </c>
      <c r="R2225" s="355" t="s">
        <v>3496</v>
      </c>
      <c r="S2225" s="355" t="s">
        <v>3496</v>
      </c>
      <c r="T2225" s="266">
        <v>24.1</v>
      </c>
      <c r="U2225" s="266" t="s">
        <v>3074</v>
      </c>
    </row>
    <row r="2226" spans="1:21" x14ac:dyDescent="0.25">
      <c r="A2226" s="49">
        <v>6984806361</v>
      </c>
      <c r="B2226" s="49" t="s">
        <v>2080</v>
      </c>
      <c r="C2226" s="49">
        <v>2022.2</v>
      </c>
      <c r="D2226" s="49">
        <v>84</v>
      </c>
      <c r="E2226" s="354" t="s">
        <v>3494</v>
      </c>
      <c r="F2226" s="354" t="s">
        <v>3498</v>
      </c>
      <c r="G2226" s="355" t="s">
        <v>3499</v>
      </c>
      <c r="H2226" s="355" t="s">
        <v>3495</v>
      </c>
      <c r="I2226" s="355" t="s">
        <v>3495</v>
      </c>
      <c r="J2226" s="355" t="s">
        <v>3495</v>
      </c>
      <c r="K2226" s="355" t="s">
        <v>3495</v>
      </c>
      <c r="L2226" s="355" t="s">
        <v>3495</v>
      </c>
      <c r="M2226" s="355" t="s">
        <v>3495</v>
      </c>
      <c r="N2226" s="355" t="s">
        <v>3495</v>
      </c>
      <c r="O2226" s="355" t="s">
        <v>3495</v>
      </c>
      <c r="P2226" s="355" t="s">
        <v>3495</v>
      </c>
      <c r="Q2226" s="355" t="s">
        <v>3496</v>
      </c>
      <c r="R2226" s="355" t="s">
        <v>3496</v>
      </c>
      <c r="S2226" s="355" t="s">
        <v>3496</v>
      </c>
      <c r="T2226" s="266">
        <v>23.3</v>
      </c>
      <c r="U2226" s="266" t="s">
        <v>3074</v>
      </c>
    </row>
    <row r="2227" spans="1:21" x14ac:dyDescent="0.25">
      <c r="A2227" s="49">
        <v>6984806478</v>
      </c>
      <c r="B2227" s="49" t="s">
        <v>2081</v>
      </c>
      <c r="C2227" s="49">
        <v>2039</v>
      </c>
      <c r="D2227" s="49">
        <v>84</v>
      </c>
      <c r="E2227" s="354" t="s">
        <v>3076</v>
      </c>
      <c r="F2227" s="354" t="s">
        <v>3498</v>
      </c>
      <c r="G2227" s="355" t="s">
        <v>3499</v>
      </c>
      <c r="H2227" s="355" t="s">
        <v>3495</v>
      </c>
      <c r="I2227" s="355" t="s">
        <v>3495</v>
      </c>
      <c r="J2227" s="355" t="s">
        <v>3495</v>
      </c>
      <c r="K2227" s="355" t="s">
        <v>3495</v>
      </c>
      <c r="L2227" s="355" t="s">
        <v>3495</v>
      </c>
      <c r="M2227" s="355" t="s">
        <v>3495</v>
      </c>
      <c r="N2227" s="355" t="s">
        <v>3495</v>
      </c>
      <c r="O2227" s="355" t="s">
        <v>3495</v>
      </c>
      <c r="P2227" s="355" t="s">
        <v>3495</v>
      </c>
      <c r="Q2227" s="355" t="s">
        <v>3496</v>
      </c>
      <c r="R2227" s="355" t="s">
        <v>3496</v>
      </c>
      <c r="S2227" s="355" t="s">
        <v>3496</v>
      </c>
      <c r="T2227" s="266">
        <v>23.5</v>
      </c>
      <c r="U2227" s="266" t="s">
        <v>3074</v>
      </c>
    </row>
    <row r="2228" spans="1:21" x14ac:dyDescent="0.25">
      <c r="A2228" s="49">
        <v>6984806668</v>
      </c>
      <c r="B2228" s="49" t="s">
        <v>2082</v>
      </c>
      <c r="C2228" s="49">
        <v>2039</v>
      </c>
      <c r="D2228" s="49">
        <v>84</v>
      </c>
      <c r="E2228" s="354" t="s">
        <v>3494</v>
      </c>
      <c r="F2228" s="354" t="s">
        <v>3498</v>
      </c>
      <c r="G2228" s="355" t="s">
        <v>3499</v>
      </c>
      <c r="H2228" s="355" t="s">
        <v>3495</v>
      </c>
      <c r="I2228" s="355" t="s">
        <v>3495</v>
      </c>
      <c r="J2228" s="355" t="s">
        <v>3495</v>
      </c>
      <c r="K2228" s="355" t="s">
        <v>3495</v>
      </c>
      <c r="L2228" s="355" t="s">
        <v>3495</v>
      </c>
      <c r="M2228" s="355" t="s">
        <v>3495</v>
      </c>
      <c r="N2228" s="355" t="s">
        <v>3495</v>
      </c>
      <c r="O2228" s="355" t="s">
        <v>3495</v>
      </c>
      <c r="P2228" s="355" t="s">
        <v>3495</v>
      </c>
      <c r="Q2228" s="355" t="s">
        <v>3496</v>
      </c>
      <c r="R2228" s="355" t="s">
        <v>3496</v>
      </c>
      <c r="S2228" s="355" t="s">
        <v>3496</v>
      </c>
      <c r="T2228" s="266">
        <v>23.5</v>
      </c>
      <c r="U2228" s="266" t="s">
        <v>3074</v>
      </c>
    </row>
    <row r="2229" spans="1:21" x14ac:dyDescent="0.25">
      <c r="A2229" s="49">
        <v>6984806676</v>
      </c>
      <c r="B2229" s="49" t="s">
        <v>2083</v>
      </c>
      <c r="C2229" s="49">
        <v>2039</v>
      </c>
      <c r="D2229" s="49">
        <v>84</v>
      </c>
      <c r="E2229" s="354" t="s">
        <v>3494</v>
      </c>
      <c r="F2229" s="354" t="s">
        <v>3498</v>
      </c>
      <c r="G2229" s="355" t="s">
        <v>3499</v>
      </c>
      <c r="H2229" s="355" t="s">
        <v>3495</v>
      </c>
      <c r="I2229" s="355" t="s">
        <v>3495</v>
      </c>
      <c r="J2229" s="355" t="s">
        <v>3495</v>
      </c>
      <c r="K2229" s="355" t="s">
        <v>3495</v>
      </c>
      <c r="L2229" s="355" t="s">
        <v>3495</v>
      </c>
      <c r="M2229" s="355" t="s">
        <v>3495</v>
      </c>
      <c r="N2229" s="355" t="s">
        <v>3495</v>
      </c>
      <c r="O2229" s="355" t="s">
        <v>3495</v>
      </c>
      <c r="P2229" s="355" t="s">
        <v>3495</v>
      </c>
      <c r="Q2229" s="355" t="s">
        <v>3496</v>
      </c>
      <c r="R2229" s="355" t="s">
        <v>3496</v>
      </c>
      <c r="S2229" s="355" t="s">
        <v>3496</v>
      </c>
      <c r="T2229" s="266">
        <v>23.5</v>
      </c>
      <c r="U2229" s="266" t="s">
        <v>3074</v>
      </c>
    </row>
    <row r="2230" spans="1:21" x14ac:dyDescent="0.25">
      <c r="A2230" s="49">
        <v>6984806783</v>
      </c>
      <c r="B2230" s="49" t="s">
        <v>2084</v>
      </c>
      <c r="C2230" s="49">
        <v>2039</v>
      </c>
      <c r="D2230" s="49">
        <v>84</v>
      </c>
      <c r="E2230" s="354" t="s">
        <v>3494</v>
      </c>
      <c r="F2230" s="354" t="s">
        <v>3498</v>
      </c>
      <c r="G2230" s="355" t="s">
        <v>3499</v>
      </c>
      <c r="H2230" s="355" t="s">
        <v>3495</v>
      </c>
      <c r="I2230" s="355" t="s">
        <v>3495</v>
      </c>
      <c r="J2230" s="355" t="s">
        <v>3495</v>
      </c>
      <c r="K2230" s="355" t="s">
        <v>3495</v>
      </c>
      <c r="L2230" s="355" t="s">
        <v>3495</v>
      </c>
      <c r="M2230" s="355" t="s">
        <v>3495</v>
      </c>
      <c r="N2230" s="355" t="s">
        <v>3495</v>
      </c>
      <c r="O2230" s="355" t="s">
        <v>3495</v>
      </c>
      <c r="P2230" s="355" t="s">
        <v>3495</v>
      </c>
      <c r="Q2230" s="355" t="s">
        <v>3496</v>
      </c>
      <c r="R2230" s="355" t="s">
        <v>3496</v>
      </c>
      <c r="S2230" s="355" t="s">
        <v>3496</v>
      </c>
      <c r="T2230" s="266">
        <v>23.5</v>
      </c>
      <c r="U2230" s="266" t="s">
        <v>3074</v>
      </c>
    </row>
    <row r="2231" spans="1:21" x14ac:dyDescent="0.25">
      <c r="A2231" s="49">
        <v>6984806932</v>
      </c>
      <c r="B2231" s="49" t="s">
        <v>3017</v>
      </c>
      <c r="C2231" s="49">
        <v>2295.1999999999998</v>
      </c>
      <c r="D2231" s="49">
        <v>54</v>
      </c>
      <c r="E2231" s="354" t="s">
        <v>3494</v>
      </c>
      <c r="F2231" s="354" t="s">
        <v>3498</v>
      </c>
      <c r="G2231" s="355" t="s">
        <v>3499</v>
      </c>
      <c r="H2231" s="355" t="s">
        <v>3495</v>
      </c>
      <c r="I2231" s="355" t="s">
        <v>3495</v>
      </c>
      <c r="J2231" s="355" t="s">
        <v>3495</v>
      </c>
      <c r="K2231" s="355" t="s">
        <v>3495</v>
      </c>
      <c r="L2231" s="355" t="s">
        <v>3495</v>
      </c>
      <c r="M2231" s="355" t="s">
        <v>3495</v>
      </c>
      <c r="N2231" s="355" t="s">
        <v>3495</v>
      </c>
      <c r="O2231" s="355" t="s">
        <v>3495</v>
      </c>
      <c r="P2231" s="355" t="s">
        <v>3495</v>
      </c>
      <c r="Q2231" s="355" t="s">
        <v>3496</v>
      </c>
      <c r="R2231" s="355" t="s">
        <v>3496</v>
      </c>
      <c r="S2231" s="355" t="s">
        <v>3496</v>
      </c>
      <c r="T2231" s="266">
        <v>41.3</v>
      </c>
      <c r="U2231" s="266" t="s">
        <v>3074</v>
      </c>
    </row>
    <row r="2232" spans="1:21" x14ac:dyDescent="0.25">
      <c r="A2232" s="49">
        <v>6984806940</v>
      </c>
      <c r="B2232" s="49" t="s">
        <v>2085</v>
      </c>
      <c r="C2232" s="49">
        <v>0</v>
      </c>
      <c r="D2232" s="49">
        <v>0</v>
      </c>
      <c r="E2232" s="354" t="s">
        <v>3494</v>
      </c>
      <c r="F2232" s="354" t="s">
        <v>3498</v>
      </c>
      <c r="G2232" s="355" t="s">
        <v>3499</v>
      </c>
      <c r="H2232" s="355" t="s">
        <v>3495</v>
      </c>
      <c r="I2232" s="355" t="s">
        <v>3495</v>
      </c>
      <c r="J2232" s="355" t="s">
        <v>3495</v>
      </c>
      <c r="K2232" s="355" t="s">
        <v>3495</v>
      </c>
      <c r="L2232" s="355" t="s">
        <v>3495</v>
      </c>
      <c r="M2232" s="355" t="s">
        <v>3495</v>
      </c>
      <c r="N2232" s="355" t="s">
        <v>3495</v>
      </c>
      <c r="O2232" s="355" t="s">
        <v>3495</v>
      </c>
      <c r="P2232" s="355" t="s">
        <v>3495</v>
      </c>
      <c r="Q2232" s="355" t="s">
        <v>3496</v>
      </c>
      <c r="R2232" s="355" t="s">
        <v>3496</v>
      </c>
      <c r="S2232" s="355" t="s">
        <v>3496</v>
      </c>
      <c r="T2232" s="266">
        <v>0</v>
      </c>
      <c r="U2232" s="266" t="s">
        <v>3497</v>
      </c>
    </row>
    <row r="2233" spans="1:21" x14ac:dyDescent="0.25">
      <c r="A2233" s="49">
        <v>6984806943</v>
      </c>
      <c r="B2233" s="49" t="s">
        <v>2086</v>
      </c>
      <c r="C2233" s="49">
        <v>0</v>
      </c>
      <c r="D2233" s="49">
        <v>0</v>
      </c>
      <c r="E2233" s="354" t="s">
        <v>3494</v>
      </c>
      <c r="F2233" s="354" t="s">
        <v>3498</v>
      </c>
      <c r="G2233" s="355" t="s">
        <v>3499</v>
      </c>
      <c r="H2233" s="355" t="s">
        <v>3495</v>
      </c>
      <c r="I2233" s="355" t="s">
        <v>3495</v>
      </c>
      <c r="J2233" s="355" t="s">
        <v>3495</v>
      </c>
      <c r="K2233" s="355" t="s">
        <v>3495</v>
      </c>
      <c r="L2233" s="355" t="s">
        <v>3495</v>
      </c>
      <c r="M2233" s="355" t="s">
        <v>3495</v>
      </c>
      <c r="N2233" s="355" t="s">
        <v>3495</v>
      </c>
      <c r="O2233" s="355" t="s">
        <v>3495</v>
      </c>
      <c r="P2233" s="355" t="s">
        <v>3495</v>
      </c>
      <c r="Q2233" s="355" t="s">
        <v>3496</v>
      </c>
      <c r="R2233" s="355" t="s">
        <v>3496</v>
      </c>
      <c r="S2233" s="355" t="s">
        <v>3496</v>
      </c>
      <c r="T2233" s="266">
        <v>0</v>
      </c>
      <c r="U2233" s="266" t="s">
        <v>3497</v>
      </c>
    </row>
    <row r="2234" spans="1:21" x14ac:dyDescent="0.25">
      <c r="A2234" s="49">
        <v>6984806957</v>
      </c>
      <c r="B2234" s="49" t="s">
        <v>2087</v>
      </c>
      <c r="C2234" s="49">
        <v>2039</v>
      </c>
      <c r="D2234" s="49">
        <v>84</v>
      </c>
      <c r="E2234" s="354" t="s">
        <v>3494</v>
      </c>
      <c r="F2234" s="354" t="s">
        <v>3498</v>
      </c>
      <c r="G2234" s="355" t="s">
        <v>3499</v>
      </c>
      <c r="H2234" s="355" t="s">
        <v>3495</v>
      </c>
      <c r="I2234" s="355" t="s">
        <v>3495</v>
      </c>
      <c r="J2234" s="355" t="s">
        <v>3495</v>
      </c>
      <c r="K2234" s="355" t="s">
        <v>3495</v>
      </c>
      <c r="L2234" s="355" t="s">
        <v>3495</v>
      </c>
      <c r="M2234" s="355" t="s">
        <v>3495</v>
      </c>
      <c r="N2234" s="355" t="s">
        <v>3495</v>
      </c>
      <c r="O2234" s="355" t="s">
        <v>3495</v>
      </c>
      <c r="P2234" s="355" t="s">
        <v>3495</v>
      </c>
      <c r="Q2234" s="355" t="s">
        <v>3496</v>
      </c>
      <c r="R2234" s="355" t="s">
        <v>3496</v>
      </c>
      <c r="S2234" s="355" t="s">
        <v>3496</v>
      </c>
      <c r="T2234" s="266">
        <v>0</v>
      </c>
      <c r="U2234" s="266" t="s">
        <v>3074</v>
      </c>
    </row>
    <row r="2235" spans="1:21" x14ac:dyDescent="0.25">
      <c r="A2235" s="49">
        <v>6984823879</v>
      </c>
      <c r="B2235" s="49" t="s">
        <v>2088</v>
      </c>
      <c r="C2235" s="49">
        <v>2224</v>
      </c>
      <c r="D2235" s="49">
        <v>84</v>
      </c>
      <c r="E2235" s="354" t="s">
        <v>3494</v>
      </c>
      <c r="F2235" s="354" t="s">
        <v>3498</v>
      </c>
      <c r="G2235" s="355" t="s">
        <v>3499</v>
      </c>
      <c r="H2235" s="355" t="s">
        <v>3495</v>
      </c>
      <c r="I2235" s="355" t="s">
        <v>3495</v>
      </c>
      <c r="J2235" s="355" t="s">
        <v>3495</v>
      </c>
      <c r="K2235" s="355" t="s">
        <v>3495</v>
      </c>
      <c r="L2235" s="355" t="s">
        <v>3495</v>
      </c>
      <c r="M2235" s="355" t="s">
        <v>3495</v>
      </c>
      <c r="N2235" s="355" t="s">
        <v>3495</v>
      </c>
      <c r="O2235" s="355" t="s">
        <v>3495</v>
      </c>
      <c r="P2235" s="355" t="s">
        <v>3495</v>
      </c>
      <c r="Q2235" s="355" t="s">
        <v>3496</v>
      </c>
      <c r="R2235" s="355" t="s">
        <v>3496</v>
      </c>
      <c r="S2235" s="355" t="s">
        <v>3496</v>
      </c>
      <c r="T2235" s="266">
        <v>0</v>
      </c>
      <c r="U2235" s="266" t="s">
        <v>3074</v>
      </c>
    </row>
    <row r="2236" spans="1:21" x14ac:dyDescent="0.25">
      <c r="A2236" s="49">
        <v>6984829778</v>
      </c>
      <c r="B2236" s="49" t="s">
        <v>2089</v>
      </c>
      <c r="C2236" s="49">
        <v>0</v>
      </c>
      <c r="D2236" s="49">
        <v>0</v>
      </c>
      <c r="E2236" s="354" t="s">
        <v>3494</v>
      </c>
      <c r="F2236" s="354" t="s">
        <v>3498</v>
      </c>
      <c r="G2236" s="355" t="s">
        <v>3499</v>
      </c>
      <c r="H2236" s="355" t="s">
        <v>3495</v>
      </c>
      <c r="I2236" s="355" t="s">
        <v>3495</v>
      </c>
      <c r="J2236" s="355" t="s">
        <v>3495</v>
      </c>
      <c r="K2236" s="355" t="s">
        <v>3495</v>
      </c>
      <c r="L2236" s="355" t="s">
        <v>3495</v>
      </c>
      <c r="M2236" s="355" t="s">
        <v>3495</v>
      </c>
      <c r="N2236" s="355" t="s">
        <v>3495</v>
      </c>
      <c r="O2236" s="355" t="s">
        <v>3495</v>
      </c>
      <c r="P2236" s="355" t="s">
        <v>3495</v>
      </c>
      <c r="Q2236" s="355" t="s">
        <v>3496</v>
      </c>
      <c r="R2236" s="355" t="s">
        <v>3496</v>
      </c>
      <c r="S2236" s="355" t="s">
        <v>3496</v>
      </c>
      <c r="T2236" s="266">
        <v>0</v>
      </c>
      <c r="U2236" s="266" t="s">
        <v>3497</v>
      </c>
    </row>
    <row r="2237" spans="1:21" x14ac:dyDescent="0.25">
      <c r="A2237" s="49">
        <v>6984829780</v>
      </c>
      <c r="B2237" s="49" t="s">
        <v>2090</v>
      </c>
      <c r="C2237" s="49">
        <v>0</v>
      </c>
      <c r="D2237" s="49">
        <v>0</v>
      </c>
      <c r="E2237" s="354" t="s">
        <v>3494</v>
      </c>
      <c r="F2237" s="354" t="s">
        <v>3498</v>
      </c>
      <c r="G2237" s="355" t="s">
        <v>3499</v>
      </c>
      <c r="H2237" s="355" t="s">
        <v>3495</v>
      </c>
      <c r="I2237" s="355" t="s">
        <v>3495</v>
      </c>
      <c r="J2237" s="355" t="s">
        <v>3495</v>
      </c>
      <c r="K2237" s="355" t="s">
        <v>3495</v>
      </c>
      <c r="L2237" s="355" t="s">
        <v>3495</v>
      </c>
      <c r="M2237" s="355" t="s">
        <v>3495</v>
      </c>
      <c r="N2237" s="355" t="s">
        <v>3495</v>
      </c>
      <c r="O2237" s="355" t="s">
        <v>3495</v>
      </c>
      <c r="P2237" s="355" t="s">
        <v>3495</v>
      </c>
      <c r="Q2237" s="355" t="s">
        <v>3496</v>
      </c>
      <c r="R2237" s="355" t="s">
        <v>3496</v>
      </c>
      <c r="S2237" s="355" t="s">
        <v>3496</v>
      </c>
      <c r="T2237" s="266">
        <v>0</v>
      </c>
      <c r="U2237" s="266" t="s">
        <v>3497</v>
      </c>
    </row>
    <row r="2238" spans="1:21" x14ac:dyDescent="0.25">
      <c r="A2238" s="49">
        <v>69948001</v>
      </c>
      <c r="B2238" s="49" t="s">
        <v>2091</v>
      </c>
      <c r="C2238" s="49">
        <v>0</v>
      </c>
      <c r="D2238" s="49">
        <v>0</v>
      </c>
      <c r="E2238" s="354" t="s">
        <v>3494</v>
      </c>
      <c r="F2238" s="354" t="s">
        <v>3498</v>
      </c>
      <c r="G2238" s="355" t="s">
        <v>3499</v>
      </c>
      <c r="H2238" s="355" t="s">
        <v>3495</v>
      </c>
      <c r="I2238" s="355" t="s">
        <v>3495</v>
      </c>
      <c r="J2238" s="355" t="s">
        <v>3495</v>
      </c>
      <c r="K2238" s="355" t="s">
        <v>3495</v>
      </c>
      <c r="L2238" s="355" t="s">
        <v>3495</v>
      </c>
      <c r="M2238" s="355" t="s">
        <v>3495</v>
      </c>
      <c r="N2238" s="355" t="s">
        <v>3495</v>
      </c>
      <c r="O2238" s="355" t="s">
        <v>3495</v>
      </c>
      <c r="P2238" s="355" t="s">
        <v>3495</v>
      </c>
      <c r="Q2238" s="355" t="s">
        <v>3496</v>
      </c>
      <c r="R2238" s="355" t="s">
        <v>3496</v>
      </c>
      <c r="S2238" s="355" t="s">
        <v>3496</v>
      </c>
      <c r="T2238" s="266">
        <v>0</v>
      </c>
      <c r="U2238" s="266" t="s">
        <v>3497</v>
      </c>
    </row>
    <row r="2239" spans="1:21" x14ac:dyDescent="0.25">
      <c r="A2239" s="49">
        <v>69948002</v>
      </c>
      <c r="B2239" s="49" t="s">
        <v>2092</v>
      </c>
      <c r="C2239" s="49">
        <v>0</v>
      </c>
      <c r="D2239" s="49">
        <v>0</v>
      </c>
      <c r="E2239" s="354" t="s">
        <v>3494</v>
      </c>
      <c r="F2239" s="354" t="s">
        <v>3498</v>
      </c>
      <c r="G2239" s="355" t="s">
        <v>3499</v>
      </c>
      <c r="H2239" s="355" t="s">
        <v>3495</v>
      </c>
      <c r="I2239" s="355" t="s">
        <v>3495</v>
      </c>
      <c r="J2239" s="355" t="s">
        <v>3495</v>
      </c>
      <c r="K2239" s="355" t="s">
        <v>3495</v>
      </c>
      <c r="L2239" s="355" t="s">
        <v>3495</v>
      </c>
      <c r="M2239" s="355" t="s">
        <v>3495</v>
      </c>
      <c r="N2239" s="355" t="s">
        <v>3495</v>
      </c>
      <c r="O2239" s="355" t="s">
        <v>3495</v>
      </c>
      <c r="P2239" s="355" t="s">
        <v>3495</v>
      </c>
      <c r="Q2239" s="355" t="s">
        <v>3496</v>
      </c>
      <c r="R2239" s="355" t="s">
        <v>3496</v>
      </c>
      <c r="S2239" s="355" t="s">
        <v>3496</v>
      </c>
      <c r="T2239" s="266">
        <v>0</v>
      </c>
      <c r="U2239" s="266" t="s">
        <v>3497</v>
      </c>
    </row>
    <row r="2240" spans="1:21" x14ac:dyDescent="0.25">
      <c r="A2240" s="49">
        <v>69949001</v>
      </c>
      <c r="B2240" s="49" t="s">
        <v>2093</v>
      </c>
      <c r="C2240" s="49">
        <v>0</v>
      </c>
      <c r="D2240" s="49">
        <v>0</v>
      </c>
      <c r="E2240" s="354" t="s">
        <v>3494</v>
      </c>
      <c r="F2240" s="354" t="s">
        <v>3498</v>
      </c>
      <c r="G2240" s="355" t="s">
        <v>3499</v>
      </c>
      <c r="H2240" s="355" t="s">
        <v>3495</v>
      </c>
      <c r="I2240" s="355" t="s">
        <v>3495</v>
      </c>
      <c r="J2240" s="355" t="s">
        <v>3495</v>
      </c>
      <c r="K2240" s="355" t="s">
        <v>3495</v>
      </c>
      <c r="L2240" s="355" t="s">
        <v>3495</v>
      </c>
      <c r="M2240" s="355" t="s">
        <v>3495</v>
      </c>
      <c r="N2240" s="355" t="s">
        <v>3495</v>
      </c>
      <c r="O2240" s="355" t="s">
        <v>3495</v>
      </c>
      <c r="P2240" s="355" t="s">
        <v>3495</v>
      </c>
      <c r="Q2240" s="355" t="s">
        <v>3496</v>
      </c>
      <c r="R2240" s="355" t="s">
        <v>3496</v>
      </c>
      <c r="S2240" s="355" t="s">
        <v>3496</v>
      </c>
      <c r="T2240" s="266">
        <v>0</v>
      </c>
      <c r="U2240" s="266" t="s">
        <v>3497</v>
      </c>
    </row>
    <row r="2241" spans="1:27" x14ac:dyDescent="0.25">
      <c r="A2241" s="49">
        <v>69949002</v>
      </c>
      <c r="B2241" s="49" t="s">
        <v>2094</v>
      </c>
      <c r="C2241" s="49">
        <v>0</v>
      </c>
      <c r="D2241" s="49">
        <v>0</v>
      </c>
      <c r="E2241" s="354" t="s">
        <v>3494</v>
      </c>
      <c r="F2241" s="354" t="s">
        <v>3498</v>
      </c>
      <c r="G2241" s="355" t="s">
        <v>3499</v>
      </c>
      <c r="H2241" s="355" t="s">
        <v>3495</v>
      </c>
      <c r="I2241" s="355" t="s">
        <v>3495</v>
      </c>
      <c r="J2241" s="355" t="s">
        <v>3495</v>
      </c>
      <c r="K2241" s="355" t="s">
        <v>3495</v>
      </c>
      <c r="L2241" s="355" t="s">
        <v>3495</v>
      </c>
      <c r="M2241" s="355" t="s">
        <v>3495</v>
      </c>
      <c r="N2241" s="355" t="s">
        <v>3495</v>
      </c>
      <c r="O2241" s="355" t="s">
        <v>3495</v>
      </c>
      <c r="P2241" s="355" t="s">
        <v>3495</v>
      </c>
      <c r="Q2241" s="355" t="s">
        <v>3496</v>
      </c>
      <c r="R2241" s="355" t="s">
        <v>3496</v>
      </c>
      <c r="S2241" s="355" t="s">
        <v>3496</v>
      </c>
      <c r="T2241" s="266">
        <v>0</v>
      </c>
      <c r="U2241" s="266" t="s">
        <v>3497</v>
      </c>
    </row>
    <row r="2242" spans="1:27" x14ac:dyDescent="0.25">
      <c r="A2242" s="49">
        <v>69949003</v>
      </c>
      <c r="B2242" s="49" t="s">
        <v>2094</v>
      </c>
      <c r="C2242" s="49">
        <v>0</v>
      </c>
      <c r="D2242" s="49">
        <v>0</v>
      </c>
      <c r="E2242" s="354" t="s">
        <v>3494</v>
      </c>
      <c r="F2242" s="354" t="s">
        <v>3498</v>
      </c>
      <c r="G2242" s="355" t="s">
        <v>3499</v>
      </c>
      <c r="H2242" s="355" t="s">
        <v>3495</v>
      </c>
      <c r="I2242" s="355" t="s">
        <v>3495</v>
      </c>
      <c r="J2242" s="355" t="s">
        <v>3495</v>
      </c>
      <c r="K2242" s="355" t="s">
        <v>3495</v>
      </c>
      <c r="L2242" s="355" t="s">
        <v>3495</v>
      </c>
      <c r="M2242" s="355" t="s">
        <v>3495</v>
      </c>
      <c r="N2242" s="355" t="s">
        <v>3495</v>
      </c>
      <c r="O2242" s="355" t="s">
        <v>3495</v>
      </c>
      <c r="P2242" s="355" t="s">
        <v>3495</v>
      </c>
      <c r="Q2242" s="355" t="s">
        <v>3496</v>
      </c>
      <c r="R2242" s="355" t="s">
        <v>3496</v>
      </c>
      <c r="S2242" s="355" t="s">
        <v>3496</v>
      </c>
      <c r="T2242" s="266">
        <v>0</v>
      </c>
      <c r="U2242" s="266" t="s">
        <v>3497</v>
      </c>
    </row>
    <row r="2243" spans="1:27" x14ac:dyDescent="0.25">
      <c r="A2243" s="49">
        <v>69950001</v>
      </c>
      <c r="B2243" s="49" t="s">
        <v>2095</v>
      </c>
      <c r="C2243" s="49">
        <v>0</v>
      </c>
      <c r="D2243" s="49">
        <v>0</v>
      </c>
      <c r="E2243" s="354" t="s">
        <v>3494</v>
      </c>
      <c r="F2243" s="354" t="s">
        <v>3498</v>
      </c>
      <c r="G2243" s="355" t="s">
        <v>3499</v>
      </c>
      <c r="H2243" s="355" t="s">
        <v>3495</v>
      </c>
      <c r="I2243" s="355" t="s">
        <v>3495</v>
      </c>
      <c r="J2243" s="355" t="s">
        <v>3495</v>
      </c>
      <c r="K2243" s="355" t="s">
        <v>3495</v>
      </c>
      <c r="L2243" s="355" t="s">
        <v>3495</v>
      </c>
      <c r="M2243" s="355" t="s">
        <v>3495</v>
      </c>
      <c r="N2243" s="355" t="s">
        <v>3495</v>
      </c>
      <c r="O2243" s="355" t="s">
        <v>3495</v>
      </c>
      <c r="P2243" s="355" t="s">
        <v>3495</v>
      </c>
      <c r="Q2243" s="355" t="s">
        <v>3496</v>
      </c>
      <c r="R2243" s="355" t="s">
        <v>3496</v>
      </c>
      <c r="S2243" s="355" t="s">
        <v>3496</v>
      </c>
      <c r="T2243" s="266">
        <v>0</v>
      </c>
      <c r="U2243" s="266" t="s">
        <v>3497</v>
      </c>
    </row>
    <row r="2244" spans="1:27" x14ac:dyDescent="0.25">
      <c r="A2244" s="49">
        <v>69950002</v>
      </c>
      <c r="B2244" s="49" t="s">
        <v>2096</v>
      </c>
      <c r="C2244" s="49">
        <v>0</v>
      </c>
      <c r="D2244" s="49">
        <v>0</v>
      </c>
      <c r="E2244" s="354" t="s">
        <v>3494</v>
      </c>
      <c r="F2244" s="354" t="s">
        <v>3498</v>
      </c>
      <c r="G2244" s="355" t="s">
        <v>3499</v>
      </c>
      <c r="H2244" s="355" t="s">
        <v>3495</v>
      </c>
      <c r="I2244" s="355" t="s">
        <v>3495</v>
      </c>
      <c r="J2244" s="355" t="s">
        <v>3495</v>
      </c>
      <c r="K2244" s="355" t="s">
        <v>3495</v>
      </c>
      <c r="L2244" s="355" t="s">
        <v>3495</v>
      </c>
      <c r="M2244" s="355" t="s">
        <v>3495</v>
      </c>
      <c r="N2244" s="355" t="s">
        <v>3495</v>
      </c>
      <c r="O2244" s="355" t="s">
        <v>3495</v>
      </c>
      <c r="P2244" s="355" t="s">
        <v>3495</v>
      </c>
      <c r="Q2244" s="355" t="s">
        <v>3496</v>
      </c>
      <c r="R2244" s="355" t="s">
        <v>3496</v>
      </c>
      <c r="S2244" s="355" t="s">
        <v>3496</v>
      </c>
      <c r="T2244" s="266">
        <v>0</v>
      </c>
      <c r="U2244" s="266" t="s">
        <v>3497</v>
      </c>
    </row>
    <row r="2245" spans="1:27" x14ac:dyDescent="0.25">
      <c r="A2245" s="49">
        <v>69951001</v>
      </c>
      <c r="B2245" s="49" t="s">
        <v>2097</v>
      </c>
      <c r="C2245" s="49">
        <v>0</v>
      </c>
      <c r="D2245" s="49">
        <v>0</v>
      </c>
      <c r="E2245" s="354" t="s">
        <v>3494</v>
      </c>
      <c r="F2245" s="354" t="s">
        <v>3498</v>
      </c>
      <c r="G2245" s="355" t="s">
        <v>3499</v>
      </c>
      <c r="H2245" s="355" t="s">
        <v>3495</v>
      </c>
      <c r="I2245" s="355" t="s">
        <v>3495</v>
      </c>
      <c r="J2245" s="355" t="s">
        <v>3495</v>
      </c>
      <c r="K2245" s="355" t="s">
        <v>3495</v>
      </c>
      <c r="L2245" s="355" t="s">
        <v>3495</v>
      </c>
      <c r="M2245" s="355" t="s">
        <v>3495</v>
      </c>
      <c r="N2245" s="355" t="s">
        <v>3495</v>
      </c>
      <c r="O2245" s="355" t="s">
        <v>3495</v>
      </c>
      <c r="P2245" s="355" t="s">
        <v>3495</v>
      </c>
      <c r="Q2245" s="355" t="s">
        <v>3496</v>
      </c>
      <c r="R2245" s="355" t="s">
        <v>3496</v>
      </c>
      <c r="S2245" s="355" t="s">
        <v>3496</v>
      </c>
      <c r="T2245" s="266">
        <v>0</v>
      </c>
      <c r="U2245" s="266" t="s">
        <v>3497</v>
      </c>
    </row>
    <row r="2246" spans="1:27" x14ac:dyDescent="0.25">
      <c r="A2246" s="49">
        <v>69951002</v>
      </c>
      <c r="B2246" s="49" t="s">
        <v>2098</v>
      </c>
      <c r="C2246" s="49">
        <v>0</v>
      </c>
      <c r="D2246" s="49">
        <v>0</v>
      </c>
      <c r="E2246" s="354" t="s">
        <v>3494</v>
      </c>
      <c r="F2246" s="354" t="s">
        <v>3498</v>
      </c>
      <c r="G2246" s="355" t="s">
        <v>3499</v>
      </c>
      <c r="H2246" s="355" t="s">
        <v>3495</v>
      </c>
      <c r="I2246" s="355" t="s">
        <v>3495</v>
      </c>
      <c r="J2246" s="355" t="s">
        <v>3495</v>
      </c>
      <c r="K2246" s="355" t="s">
        <v>3495</v>
      </c>
      <c r="L2246" s="355" t="s">
        <v>3495</v>
      </c>
      <c r="M2246" s="355" t="s">
        <v>3495</v>
      </c>
      <c r="N2246" s="355" t="s">
        <v>3495</v>
      </c>
      <c r="O2246" s="355" t="s">
        <v>3495</v>
      </c>
      <c r="P2246" s="355" t="s">
        <v>3495</v>
      </c>
      <c r="Q2246" s="355" t="s">
        <v>3496</v>
      </c>
      <c r="R2246" s="355" t="s">
        <v>3496</v>
      </c>
      <c r="S2246" s="355" t="s">
        <v>3496</v>
      </c>
      <c r="T2246" s="266">
        <v>0</v>
      </c>
      <c r="U2246" s="266" t="s">
        <v>3497</v>
      </c>
    </row>
    <row r="2247" spans="1:27" x14ac:dyDescent="0.25">
      <c r="A2247" s="49">
        <v>69951003</v>
      </c>
      <c r="B2247" s="49" t="s">
        <v>2098</v>
      </c>
      <c r="C2247" s="49">
        <v>0</v>
      </c>
      <c r="D2247" s="49">
        <v>0</v>
      </c>
      <c r="E2247" s="354" t="s">
        <v>3494</v>
      </c>
      <c r="F2247" s="354" t="s">
        <v>3498</v>
      </c>
      <c r="G2247" s="355" t="s">
        <v>3499</v>
      </c>
      <c r="H2247" s="355" t="s">
        <v>3495</v>
      </c>
      <c r="I2247" s="355" t="s">
        <v>3495</v>
      </c>
      <c r="J2247" s="355" t="s">
        <v>3495</v>
      </c>
      <c r="K2247" s="355" t="s">
        <v>3495</v>
      </c>
      <c r="L2247" s="355" t="s">
        <v>3495</v>
      </c>
      <c r="M2247" s="355" t="s">
        <v>3495</v>
      </c>
      <c r="N2247" s="355" t="s">
        <v>3495</v>
      </c>
      <c r="O2247" s="355" t="s">
        <v>3495</v>
      </c>
      <c r="P2247" s="355" t="s">
        <v>3495</v>
      </c>
      <c r="Q2247" s="355" t="s">
        <v>3496</v>
      </c>
      <c r="R2247" s="355" t="s">
        <v>3496</v>
      </c>
      <c r="S2247" s="355" t="s">
        <v>3496</v>
      </c>
      <c r="T2247" s="266">
        <v>0</v>
      </c>
      <c r="U2247" s="266" t="s">
        <v>3497</v>
      </c>
    </row>
    <row r="2248" spans="1:27" x14ac:dyDescent="0.25">
      <c r="A2248" s="49">
        <v>69965002</v>
      </c>
      <c r="B2248" s="49" t="s">
        <v>2099</v>
      </c>
      <c r="C2248" s="49">
        <v>0</v>
      </c>
      <c r="D2248" s="49">
        <v>0</v>
      </c>
      <c r="E2248" s="354" t="s">
        <v>3494</v>
      </c>
      <c r="F2248" s="354" t="s">
        <v>3498</v>
      </c>
      <c r="G2248" s="355" t="s">
        <v>3499</v>
      </c>
      <c r="H2248" s="355" t="s">
        <v>3495</v>
      </c>
      <c r="I2248" s="355" t="s">
        <v>3495</v>
      </c>
      <c r="J2248" s="355" t="s">
        <v>3495</v>
      </c>
      <c r="K2248" s="355" t="s">
        <v>3495</v>
      </c>
      <c r="L2248" s="355" t="s">
        <v>3495</v>
      </c>
      <c r="M2248" s="355" t="s">
        <v>3495</v>
      </c>
      <c r="N2248" s="355" t="s">
        <v>3495</v>
      </c>
      <c r="O2248" s="355" t="s">
        <v>3495</v>
      </c>
      <c r="P2248" s="355" t="s">
        <v>3495</v>
      </c>
      <c r="Q2248" s="355" t="s">
        <v>3496</v>
      </c>
      <c r="R2248" s="355" t="s">
        <v>3496</v>
      </c>
      <c r="S2248" s="355" t="s">
        <v>3496</v>
      </c>
      <c r="T2248" s="266">
        <v>0</v>
      </c>
      <c r="U2248" s="266" t="s">
        <v>3497</v>
      </c>
    </row>
    <row r="2249" spans="1:27" x14ac:dyDescent="0.25">
      <c r="A2249" s="49">
        <v>69965004</v>
      </c>
      <c r="B2249" s="49" t="s">
        <v>2100</v>
      </c>
      <c r="C2249" s="49">
        <v>0</v>
      </c>
      <c r="D2249" s="49">
        <v>0</v>
      </c>
      <c r="E2249" s="354" t="s">
        <v>3494</v>
      </c>
      <c r="F2249" s="354" t="s">
        <v>3498</v>
      </c>
      <c r="G2249" s="355" t="s">
        <v>3499</v>
      </c>
      <c r="H2249" s="355" t="s">
        <v>3495</v>
      </c>
      <c r="I2249" s="355" t="s">
        <v>3495</v>
      </c>
      <c r="J2249" s="355" t="s">
        <v>3495</v>
      </c>
      <c r="K2249" s="355" t="s">
        <v>3495</v>
      </c>
      <c r="L2249" s="355" t="s">
        <v>3495</v>
      </c>
      <c r="M2249" s="355" t="s">
        <v>3495</v>
      </c>
      <c r="N2249" s="355" t="s">
        <v>3495</v>
      </c>
      <c r="O2249" s="355" t="s">
        <v>3495</v>
      </c>
      <c r="P2249" s="355" t="s">
        <v>3495</v>
      </c>
      <c r="Q2249" s="355" t="s">
        <v>3496</v>
      </c>
      <c r="R2249" s="355" t="s">
        <v>3496</v>
      </c>
      <c r="S2249" s="355" t="s">
        <v>3496</v>
      </c>
      <c r="T2249" s="266">
        <v>0</v>
      </c>
      <c r="U2249" s="266" t="s">
        <v>3497</v>
      </c>
    </row>
    <row r="2250" spans="1:27" x14ac:dyDescent="0.25">
      <c r="A2250" s="49">
        <v>69968002</v>
      </c>
      <c r="B2250" s="49" t="s">
        <v>2101</v>
      </c>
      <c r="C2250" s="49">
        <v>0</v>
      </c>
      <c r="D2250" s="49">
        <v>0</v>
      </c>
      <c r="E2250" s="354" t="s">
        <v>3494</v>
      </c>
      <c r="F2250" s="354" t="s">
        <v>3498</v>
      </c>
      <c r="G2250" s="355" t="s">
        <v>3499</v>
      </c>
      <c r="H2250" s="355" t="s">
        <v>3495</v>
      </c>
      <c r="I2250" s="355" t="s">
        <v>3495</v>
      </c>
      <c r="J2250" s="355" t="s">
        <v>3495</v>
      </c>
      <c r="K2250" s="355" t="s">
        <v>3495</v>
      </c>
      <c r="L2250" s="355" t="s">
        <v>3495</v>
      </c>
      <c r="M2250" s="355" t="s">
        <v>3495</v>
      </c>
      <c r="N2250" s="355" t="s">
        <v>3495</v>
      </c>
      <c r="O2250" s="355" t="s">
        <v>3495</v>
      </c>
      <c r="P2250" s="355" t="s">
        <v>3495</v>
      </c>
      <c r="Q2250" s="355" t="s">
        <v>3496</v>
      </c>
      <c r="R2250" s="355" t="s">
        <v>3496</v>
      </c>
      <c r="S2250" s="355" t="s">
        <v>3496</v>
      </c>
      <c r="T2250" s="266">
        <v>0</v>
      </c>
      <c r="U2250" s="266" t="s">
        <v>3497</v>
      </c>
    </row>
    <row r="2251" spans="1:27" x14ac:dyDescent="0.25">
      <c r="A2251" s="49">
        <v>69968004</v>
      </c>
      <c r="B2251" s="49" t="s">
        <v>2102</v>
      </c>
      <c r="C2251" s="49">
        <v>0</v>
      </c>
      <c r="D2251" s="49">
        <v>0</v>
      </c>
      <c r="E2251" s="354" t="s">
        <v>3494</v>
      </c>
      <c r="F2251" s="354" t="s">
        <v>3498</v>
      </c>
      <c r="G2251" s="355" t="s">
        <v>3499</v>
      </c>
      <c r="H2251" s="355" t="s">
        <v>3495</v>
      </c>
      <c r="I2251" s="355" t="s">
        <v>3495</v>
      </c>
      <c r="J2251" s="355" t="s">
        <v>3495</v>
      </c>
      <c r="K2251" s="355" t="s">
        <v>3495</v>
      </c>
      <c r="L2251" s="355" t="s">
        <v>3495</v>
      </c>
      <c r="M2251" s="355" t="s">
        <v>3495</v>
      </c>
      <c r="N2251" s="355" t="s">
        <v>3495</v>
      </c>
      <c r="O2251" s="355" t="s">
        <v>3495</v>
      </c>
      <c r="P2251" s="355" t="s">
        <v>3495</v>
      </c>
      <c r="Q2251" s="355" t="s">
        <v>3496</v>
      </c>
      <c r="R2251" s="355" t="s">
        <v>3496</v>
      </c>
      <c r="S2251" s="355" t="s">
        <v>3496</v>
      </c>
      <c r="T2251" s="266">
        <v>0</v>
      </c>
      <c r="U2251" s="266" t="s">
        <v>3497</v>
      </c>
    </row>
    <row r="2252" spans="1:27" x14ac:dyDescent="0.25">
      <c r="A2252" s="49">
        <v>69968005</v>
      </c>
      <c r="B2252" s="49" t="s">
        <v>2103</v>
      </c>
      <c r="C2252" s="49">
        <v>0</v>
      </c>
      <c r="D2252" s="49">
        <v>0</v>
      </c>
      <c r="E2252" s="354" t="s">
        <v>3494</v>
      </c>
      <c r="F2252" s="354" t="s">
        <v>3498</v>
      </c>
      <c r="G2252" s="355" t="s">
        <v>3499</v>
      </c>
      <c r="H2252" s="355" t="s">
        <v>3495</v>
      </c>
      <c r="I2252" s="355" t="s">
        <v>3495</v>
      </c>
      <c r="J2252" s="355" t="s">
        <v>3495</v>
      </c>
      <c r="K2252" s="355" t="s">
        <v>3495</v>
      </c>
      <c r="L2252" s="355" t="s">
        <v>3495</v>
      </c>
      <c r="M2252" s="355" t="s">
        <v>3495</v>
      </c>
      <c r="N2252" s="355" t="s">
        <v>3495</v>
      </c>
      <c r="O2252" s="355" t="s">
        <v>3495</v>
      </c>
      <c r="P2252" s="355" t="s">
        <v>3495</v>
      </c>
      <c r="Q2252" s="355" t="s">
        <v>3496</v>
      </c>
      <c r="R2252" s="355" t="s">
        <v>3496</v>
      </c>
      <c r="S2252" s="355" t="s">
        <v>3496</v>
      </c>
      <c r="T2252" s="266">
        <v>0</v>
      </c>
      <c r="U2252" s="266" t="s">
        <v>3497</v>
      </c>
    </row>
    <row r="2253" spans="1:27" x14ac:dyDescent="0.25">
      <c r="A2253" s="49">
        <v>70003002</v>
      </c>
      <c r="B2253" s="49" t="s">
        <v>2104</v>
      </c>
      <c r="C2253" s="49">
        <v>0</v>
      </c>
      <c r="D2253" s="49">
        <v>0</v>
      </c>
      <c r="E2253" s="354" t="s">
        <v>3494</v>
      </c>
      <c r="F2253" s="354" t="s">
        <v>3498</v>
      </c>
      <c r="G2253" s="355" t="s">
        <v>3499</v>
      </c>
      <c r="H2253" s="355" t="s">
        <v>3495</v>
      </c>
      <c r="I2253" s="355" t="s">
        <v>3495</v>
      </c>
      <c r="J2253" s="355" t="s">
        <v>3495</v>
      </c>
      <c r="K2253" s="355" t="s">
        <v>3495</v>
      </c>
      <c r="L2253" s="355" t="s">
        <v>3495</v>
      </c>
      <c r="M2253" s="355" t="s">
        <v>3495</v>
      </c>
      <c r="N2253" s="355" t="s">
        <v>3495</v>
      </c>
      <c r="O2253" s="355" t="s">
        <v>3495</v>
      </c>
      <c r="P2253" s="355" t="s">
        <v>3495</v>
      </c>
      <c r="Q2253" s="355" t="s">
        <v>3496</v>
      </c>
      <c r="R2253" s="355" t="s">
        <v>3496</v>
      </c>
      <c r="S2253" s="355" t="s">
        <v>3496</v>
      </c>
      <c r="T2253" s="266">
        <v>0</v>
      </c>
      <c r="U2253" s="266" t="s">
        <v>3497</v>
      </c>
    </row>
    <row r="2254" spans="1:27" x14ac:dyDescent="0.25">
      <c r="A2254" s="49">
        <v>70005001</v>
      </c>
      <c r="B2254" s="49" t="s">
        <v>2105</v>
      </c>
      <c r="C2254" s="49">
        <v>0</v>
      </c>
      <c r="D2254" s="49">
        <v>0</v>
      </c>
      <c r="E2254" s="354" t="s">
        <v>3494</v>
      </c>
      <c r="F2254" s="354" t="s">
        <v>3498</v>
      </c>
      <c r="G2254" s="355" t="s">
        <v>3499</v>
      </c>
      <c r="H2254" s="355" t="s">
        <v>3495</v>
      </c>
      <c r="I2254" s="355" t="s">
        <v>3495</v>
      </c>
      <c r="J2254" s="355" t="s">
        <v>3495</v>
      </c>
      <c r="K2254" s="355" t="s">
        <v>3495</v>
      </c>
      <c r="L2254" s="355" t="s">
        <v>3495</v>
      </c>
      <c r="M2254" s="355" t="s">
        <v>3495</v>
      </c>
      <c r="N2254" s="355" t="s">
        <v>3495</v>
      </c>
      <c r="O2254" s="355" t="s">
        <v>3495</v>
      </c>
      <c r="P2254" s="355" t="s">
        <v>3495</v>
      </c>
      <c r="Q2254" s="355" t="s">
        <v>3496</v>
      </c>
      <c r="R2254" s="355" t="s">
        <v>3496</v>
      </c>
      <c r="S2254" s="355" t="s">
        <v>3496</v>
      </c>
      <c r="T2254" s="266">
        <v>0</v>
      </c>
      <c r="U2254" s="266" t="s">
        <v>3497</v>
      </c>
    </row>
    <row r="2255" spans="1:27" x14ac:dyDescent="0.25">
      <c r="A2255" s="49">
        <v>70311</v>
      </c>
      <c r="B2255" s="49" t="s">
        <v>2106</v>
      </c>
      <c r="C2255" s="49">
        <v>0</v>
      </c>
      <c r="D2255" s="49">
        <v>0</v>
      </c>
      <c r="E2255" s="354" t="s">
        <v>3494</v>
      </c>
      <c r="F2255" s="354" t="s">
        <v>3498</v>
      </c>
      <c r="G2255" s="355" t="s">
        <v>3499</v>
      </c>
      <c r="H2255" s="355" t="s">
        <v>3495</v>
      </c>
      <c r="I2255" s="355" t="s">
        <v>3495</v>
      </c>
      <c r="J2255" s="355" t="s">
        <v>3495</v>
      </c>
      <c r="K2255" s="355" t="s">
        <v>3495</v>
      </c>
      <c r="L2255" s="355" t="s">
        <v>3495</v>
      </c>
      <c r="M2255" s="355" t="s">
        <v>3495</v>
      </c>
      <c r="N2255" s="355" t="s">
        <v>3495</v>
      </c>
      <c r="O2255" s="355" t="s">
        <v>3495</v>
      </c>
      <c r="P2255" s="355" t="s">
        <v>3495</v>
      </c>
      <c r="Q2255" s="355" t="s">
        <v>3496</v>
      </c>
      <c r="R2255" s="355" t="s">
        <v>3496</v>
      </c>
      <c r="S2255" s="355" t="s">
        <v>3496</v>
      </c>
      <c r="T2255" s="266">
        <v>0</v>
      </c>
      <c r="U2255" s="266" t="s">
        <v>3497</v>
      </c>
      <c r="Z2255" s="555" t="s">
        <v>7841</v>
      </c>
      <c r="AA2255" s="786" t="s">
        <v>7155</v>
      </c>
    </row>
    <row r="2256" spans="1:27" x14ac:dyDescent="0.25">
      <c r="A2256" s="49">
        <v>70380002</v>
      </c>
      <c r="B2256" s="49" t="s">
        <v>2107</v>
      </c>
      <c r="C2256" s="49">
        <v>0</v>
      </c>
      <c r="D2256" s="49">
        <v>0</v>
      </c>
      <c r="E2256" s="354" t="s">
        <v>3494</v>
      </c>
      <c r="F2256" s="354" t="s">
        <v>3498</v>
      </c>
      <c r="G2256" s="355" t="s">
        <v>3499</v>
      </c>
      <c r="H2256" s="355" t="s">
        <v>3495</v>
      </c>
      <c r="I2256" s="355" t="s">
        <v>3495</v>
      </c>
      <c r="J2256" s="355" t="s">
        <v>3495</v>
      </c>
      <c r="K2256" s="355" t="s">
        <v>3495</v>
      </c>
      <c r="L2256" s="355" t="s">
        <v>3495</v>
      </c>
      <c r="M2256" s="355" t="s">
        <v>3495</v>
      </c>
      <c r="N2256" s="355" t="s">
        <v>3495</v>
      </c>
      <c r="O2256" s="355" t="s">
        <v>3495</v>
      </c>
      <c r="P2256" s="355" t="s">
        <v>3495</v>
      </c>
      <c r="Q2256" s="355" t="s">
        <v>3496</v>
      </c>
      <c r="R2256" s="355" t="s">
        <v>3496</v>
      </c>
      <c r="S2256" s="355" t="s">
        <v>3496</v>
      </c>
      <c r="T2256" s="266">
        <v>0</v>
      </c>
      <c r="U2256" s="266" t="s">
        <v>3497</v>
      </c>
    </row>
    <row r="2257" spans="1:21" x14ac:dyDescent="0.25">
      <c r="A2257" s="49">
        <v>70381002</v>
      </c>
      <c r="B2257" s="49" t="s">
        <v>2108</v>
      </c>
      <c r="C2257" s="49">
        <v>0</v>
      </c>
      <c r="D2257" s="49">
        <v>0</v>
      </c>
      <c r="E2257" s="354" t="s">
        <v>3494</v>
      </c>
      <c r="F2257" s="354" t="s">
        <v>3498</v>
      </c>
      <c r="G2257" s="355" t="s">
        <v>3499</v>
      </c>
      <c r="H2257" s="355" t="s">
        <v>3495</v>
      </c>
      <c r="I2257" s="355" t="s">
        <v>3495</v>
      </c>
      <c r="J2257" s="355" t="s">
        <v>3495</v>
      </c>
      <c r="K2257" s="355" t="s">
        <v>3495</v>
      </c>
      <c r="L2257" s="355" t="s">
        <v>3495</v>
      </c>
      <c r="M2257" s="355" t="s">
        <v>3495</v>
      </c>
      <c r="N2257" s="355" t="s">
        <v>3495</v>
      </c>
      <c r="O2257" s="355" t="s">
        <v>3495</v>
      </c>
      <c r="P2257" s="355" t="s">
        <v>3495</v>
      </c>
      <c r="Q2257" s="355" t="s">
        <v>3496</v>
      </c>
      <c r="R2257" s="355" t="s">
        <v>3496</v>
      </c>
      <c r="S2257" s="355" t="s">
        <v>3496</v>
      </c>
      <c r="T2257" s="266">
        <v>0</v>
      </c>
      <c r="U2257" s="266" t="s">
        <v>3497</v>
      </c>
    </row>
    <row r="2258" spans="1:21" x14ac:dyDescent="0.25">
      <c r="A2258" s="49">
        <v>70381003</v>
      </c>
      <c r="B2258" s="49" t="s">
        <v>2109</v>
      </c>
      <c r="C2258" s="49">
        <v>0</v>
      </c>
      <c r="D2258" s="49">
        <v>0</v>
      </c>
      <c r="E2258" s="354" t="s">
        <v>3494</v>
      </c>
      <c r="F2258" s="354" t="s">
        <v>3498</v>
      </c>
      <c r="G2258" s="355" t="s">
        <v>3499</v>
      </c>
      <c r="H2258" s="355" t="s">
        <v>3495</v>
      </c>
      <c r="I2258" s="355" t="s">
        <v>3495</v>
      </c>
      <c r="J2258" s="355" t="s">
        <v>3495</v>
      </c>
      <c r="K2258" s="355" t="s">
        <v>3495</v>
      </c>
      <c r="L2258" s="355" t="s">
        <v>3495</v>
      </c>
      <c r="M2258" s="355" t="s">
        <v>3495</v>
      </c>
      <c r="N2258" s="355" t="s">
        <v>3495</v>
      </c>
      <c r="O2258" s="355" t="s">
        <v>3495</v>
      </c>
      <c r="P2258" s="355" t="s">
        <v>3495</v>
      </c>
      <c r="Q2258" s="355" t="s">
        <v>3496</v>
      </c>
      <c r="R2258" s="355" t="s">
        <v>3496</v>
      </c>
      <c r="S2258" s="355" t="s">
        <v>3496</v>
      </c>
      <c r="T2258" s="266">
        <v>0</v>
      </c>
      <c r="U2258" s="266" t="s">
        <v>3497</v>
      </c>
    </row>
    <row r="2259" spans="1:21" x14ac:dyDescent="0.25">
      <c r="A2259" s="49">
        <v>70381004</v>
      </c>
      <c r="B2259" s="49" t="s">
        <v>2110</v>
      </c>
      <c r="C2259" s="49">
        <v>0</v>
      </c>
      <c r="D2259" s="49">
        <v>0</v>
      </c>
      <c r="E2259" s="354" t="s">
        <v>3494</v>
      </c>
      <c r="F2259" s="354" t="s">
        <v>3498</v>
      </c>
      <c r="G2259" s="355" t="s">
        <v>3499</v>
      </c>
      <c r="H2259" s="355" t="s">
        <v>3495</v>
      </c>
      <c r="I2259" s="355" t="s">
        <v>3495</v>
      </c>
      <c r="J2259" s="355" t="s">
        <v>3495</v>
      </c>
      <c r="K2259" s="355" t="s">
        <v>3495</v>
      </c>
      <c r="L2259" s="355" t="s">
        <v>3495</v>
      </c>
      <c r="M2259" s="355" t="s">
        <v>3495</v>
      </c>
      <c r="N2259" s="355" t="s">
        <v>3495</v>
      </c>
      <c r="O2259" s="355" t="s">
        <v>3495</v>
      </c>
      <c r="P2259" s="355" t="s">
        <v>3495</v>
      </c>
      <c r="Q2259" s="355" t="s">
        <v>3496</v>
      </c>
      <c r="R2259" s="355" t="s">
        <v>3496</v>
      </c>
      <c r="S2259" s="355" t="s">
        <v>3496</v>
      </c>
      <c r="T2259" s="266">
        <v>0</v>
      </c>
      <c r="U2259" s="266" t="s">
        <v>3497</v>
      </c>
    </row>
    <row r="2260" spans="1:21" x14ac:dyDescent="0.25">
      <c r="A2260" s="49">
        <v>70381005</v>
      </c>
      <c r="B2260" s="49" t="s">
        <v>2108</v>
      </c>
      <c r="C2260" s="49">
        <v>0</v>
      </c>
      <c r="D2260" s="49">
        <v>0</v>
      </c>
      <c r="E2260" s="354" t="s">
        <v>3494</v>
      </c>
      <c r="F2260" s="354" t="s">
        <v>3498</v>
      </c>
      <c r="G2260" s="355" t="s">
        <v>3499</v>
      </c>
      <c r="H2260" s="355" t="s">
        <v>3495</v>
      </c>
      <c r="I2260" s="355" t="s">
        <v>3495</v>
      </c>
      <c r="J2260" s="355" t="s">
        <v>3495</v>
      </c>
      <c r="K2260" s="355" t="s">
        <v>3495</v>
      </c>
      <c r="L2260" s="355" t="s">
        <v>3495</v>
      </c>
      <c r="M2260" s="355" t="s">
        <v>3495</v>
      </c>
      <c r="N2260" s="355" t="s">
        <v>3495</v>
      </c>
      <c r="O2260" s="355" t="s">
        <v>3495</v>
      </c>
      <c r="P2260" s="355" t="s">
        <v>3495</v>
      </c>
      <c r="Q2260" s="355" t="s">
        <v>3496</v>
      </c>
      <c r="R2260" s="355" t="s">
        <v>3496</v>
      </c>
      <c r="S2260" s="355" t="s">
        <v>3496</v>
      </c>
      <c r="T2260" s="266">
        <v>0</v>
      </c>
      <c r="U2260" s="266" t="s">
        <v>3497</v>
      </c>
    </row>
    <row r="2261" spans="1:21" x14ac:dyDescent="0.25">
      <c r="A2261" s="49">
        <v>70383002</v>
      </c>
      <c r="B2261" s="49" t="s">
        <v>2111</v>
      </c>
      <c r="C2261" s="49">
        <v>0</v>
      </c>
      <c r="D2261" s="49">
        <v>0</v>
      </c>
      <c r="E2261" s="354" t="s">
        <v>3494</v>
      </c>
      <c r="F2261" s="354" t="s">
        <v>3498</v>
      </c>
      <c r="G2261" s="355" t="s">
        <v>3499</v>
      </c>
      <c r="H2261" s="355" t="s">
        <v>3495</v>
      </c>
      <c r="I2261" s="355" t="s">
        <v>3495</v>
      </c>
      <c r="J2261" s="355" t="s">
        <v>3495</v>
      </c>
      <c r="K2261" s="355" t="s">
        <v>3495</v>
      </c>
      <c r="L2261" s="355" t="s">
        <v>3495</v>
      </c>
      <c r="M2261" s="355" t="s">
        <v>3495</v>
      </c>
      <c r="N2261" s="355" t="s">
        <v>3495</v>
      </c>
      <c r="O2261" s="355" t="s">
        <v>3495</v>
      </c>
      <c r="P2261" s="355" t="s">
        <v>3495</v>
      </c>
      <c r="Q2261" s="355" t="s">
        <v>3496</v>
      </c>
      <c r="R2261" s="355" t="s">
        <v>3496</v>
      </c>
      <c r="S2261" s="355" t="s">
        <v>3496</v>
      </c>
      <c r="T2261" s="266">
        <v>0</v>
      </c>
      <c r="U2261" s="266" t="s">
        <v>3497</v>
      </c>
    </row>
    <row r="2262" spans="1:21" x14ac:dyDescent="0.25">
      <c r="A2262" s="49">
        <v>70384003</v>
      </c>
      <c r="B2262" s="49" t="s">
        <v>2112</v>
      </c>
      <c r="C2262" s="49">
        <v>0</v>
      </c>
      <c r="D2262" s="49">
        <v>0</v>
      </c>
      <c r="E2262" s="354" t="s">
        <v>3494</v>
      </c>
      <c r="F2262" s="354" t="s">
        <v>3498</v>
      </c>
      <c r="G2262" s="355" t="s">
        <v>3499</v>
      </c>
      <c r="H2262" s="355" t="s">
        <v>3495</v>
      </c>
      <c r="I2262" s="355" t="s">
        <v>3495</v>
      </c>
      <c r="J2262" s="355" t="s">
        <v>3495</v>
      </c>
      <c r="K2262" s="355" t="s">
        <v>3495</v>
      </c>
      <c r="L2262" s="355" t="s">
        <v>3495</v>
      </c>
      <c r="M2262" s="355" t="s">
        <v>3495</v>
      </c>
      <c r="N2262" s="355" t="s">
        <v>3495</v>
      </c>
      <c r="O2262" s="355" t="s">
        <v>3495</v>
      </c>
      <c r="P2262" s="355" t="s">
        <v>3495</v>
      </c>
      <c r="Q2262" s="355" t="s">
        <v>3496</v>
      </c>
      <c r="R2262" s="355" t="s">
        <v>3496</v>
      </c>
      <c r="S2262" s="355" t="s">
        <v>3496</v>
      </c>
      <c r="T2262" s="266">
        <v>0</v>
      </c>
      <c r="U2262" s="266" t="s">
        <v>3497</v>
      </c>
    </row>
    <row r="2263" spans="1:21" x14ac:dyDescent="0.25">
      <c r="A2263" s="49">
        <v>70385003</v>
      </c>
      <c r="B2263" s="49" t="s">
        <v>2113</v>
      </c>
      <c r="C2263" s="49">
        <v>0</v>
      </c>
      <c r="D2263" s="49">
        <v>0</v>
      </c>
      <c r="E2263" s="354" t="s">
        <v>3494</v>
      </c>
      <c r="F2263" s="354" t="s">
        <v>3498</v>
      </c>
      <c r="G2263" s="355" t="s">
        <v>3499</v>
      </c>
      <c r="H2263" s="355" t="s">
        <v>3495</v>
      </c>
      <c r="I2263" s="355" t="s">
        <v>3495</v>
      </c>
      <c r="J2263" s="355" t="s">
        <v>3495</v>
      </c>
      <c r="K2263" s="355" t="s">
        <v>3495</v>
      </c>
      <c r="L2263" s="355" t="s">
        <v>3495</v>
      </c>
      <c r="M2263" s="355" t="s">
        <v>3495</v>
      </c>
      <c r="N2263" s="355" t="s">
        <v>3495</v>
      </c>
      <c r="O2263" s="355" t="s">
        <v>3495</v>
      </c>
      <c r="P2263" s="355" t="s">
        <v>3495</v>
      </c>
      <c r="Q2263" s="355" t="s">
        <v>3496</v>
      </c>
      <c r="R2263" s="355" t="s">
        <v>3496</v>
      </c>
      <c r="S2263" s="355" t="s">
        <v>3496</v>
      </c>
      <c r="T2263" s="266">
        <v>0</v>
      </c>
      <c r="U2263" s="266" t="s">
        <v>3497</v>
      </c>
    </row>
    <row r="2264" spans="1:21" x14ac:dyDescent="0.25">
      <c r="A2264" s="49">
        <v>70386002</v>
      </c>
      <c r="B2264" s="49" t="s">
        <v>2114</v>
      </c>
      <c r="C2264" s="49">
        <v>0</v>
      </c>
      <c r="D2264" s="49">
        <v>0</v>
      </c>
      <c r="E2264" s="354" t="s">
        <v>3494</v>
      </c>
      <c r="F2264" s="354" t="s">
        <v>3498</v>
      </c>
      <c r="G2264" s="355" t="s">
        <v>3499</v>
      </c>
      <c r="H2264" s="355" t="s">
        <v>3495</v>
      </c>
      <c r="I2264" s="355" t="s">
        <v>3495</v>
      </c>
      <c r="J2264" s="355" t="s">
        <v>3495</v>
      </c>
      <c r="K2264" s="355" t="s">
        <v>3495</v>
      </c>
      <c r="L2264" s="355" t="s">
        <v>3495</v>
      </c>
      <c r="M2264" s="355" t="s">
        <v>3495</v>
      </c>
      <c r="N2264" s="355" t="s">
        <v>3495</v>
      </c>
      <c r="O2264" s="355" t="s">
        <v>3495</v>
      </c>
      <c r="P2264" s="355" t="s">
        <v>3495</v>
      </c>
      <c r="Q2264" s="355" t="s">
        <v>3496</v>
      </c>
      <c r="R2264" s="355" t="s">
        <v>3496</v>
      </c>
      <c r="S2264" s="355" t="s">
        <v>3496</v>
      </c>
      <c r="T2264" s="266">
        <v>0</v>
      </c>
      <c r="U2264" s="266" t="s">
        <v>3497</v>
      </c>
    </row>
    <row r="2265" spans="1:21" x14ac:dyDescent="0.25">
      <c r="A2265" s="49">
        <v>70386003</v>
      </c>
      <c r="B2265" s="49" t="s">
        <v>2114</v>
      </c>
      <c r="C2265" s="49">
        <v>0</v>
      </c>
      <c r="D2265" s="49">
        <v>0</v>
      </c>
      <c r="E2265" s="354" t="s">
        <v>3494</v>
      </c>
      <c r="F2265" s="354" t="s">
        <v>3498</v>
      </c>
      <c r="G2265" s="355" t="s">
        <v>3499</v>
      </c>
      <c r="H2265" s="355" t="s">
        <v>3495</v>
      </c>
      <c r="I2265" s="355" t="s">
        <v>3495</v>
      </c>
      <c r="J2265" s="355" t="s">
        <v>3495</v>
      </c>
      <c r="K2265" s="355" t="s">
        <v>3495</v>
      </c>
      <c r="L2265" s="355" t="s">
        <v>3495</v>
      </c>
      <c r="M2265" s="355" t="s">
        <v>3495</v>
      </c>
      <c r="N2265" s="355" t="s">
        <v>3495</v>
      </c>
      <c r="O2265" s="355" t="s">
        <v>3495</v>
      </c>
      <c r="P2265" s="355" t="s">
        <v>3495</v>
      </c>
      <c r="Q2265" s="355" t="s">
        <v>3496</v>
      </c>
      <c r="R2265" s="355" t="s">
        <v>3496</v>
      </c>
      <c r="S2265" s="355" t="s">
        <v>3496</v>
      </c>
      <c r="T2265" s="266">
        <v>0</v>
      </c>
      <c r="U2265" s="266" t="s">
        <v>3497</v>
      </c>
    </row>
    <row r="2266" spans="1:21" x14ac:dyDescent="0.25">
      <c r="A2266" s="49">
        <v>70387002</v>
      </c>
      <c r="B2266" s="49" t="s">
        <v>2115</v>
      </c>
      <c r="C2266" s="49">
        <v>0</v>
      </c>
      <c r="D2266" s="49">
        <v>0</v>
      </c>
      <c r="E2266" s="354" t="s">
        <v>3494</v>
      </c>
      <c r="F2266" s="354" t="s">
        <v>3498</v>
      </c>
      <c r="G2266" s="355" t="s">
        <v>3499</v>
      </c>
      <c r="H2266" s="355" t="s">
        <v>3495</v>
      </c>
      <c r="I2266" s="355" t="s">
        <v>3495</v>
      </c>
      <c r="J2266" s="355" t="s">
        <v>3495</v>
      </c>
      <c r="K2266" s="355" t="s">
        <v>3495</v>
      </c>
      <c r="L2266" s="355" t="s">
        <v>3495</v>
      </c>
      <c r="M2266" s="355" t="s">
        <v>3495</v>
      </c>
      <c r="N2266" s="355" t="s">
        <v>3495</v>
      </c>
      <c r="O2266" s="355" t="s">
        <v>3495</v>
      </c>
      <c r="P2266" s="355" t="s">
        <v>3495</v>
      </c>
      <c r="Q2266" s="355" t="s">
        <v>3496</v>
      </c>
      <c r="R2266" s="355" t="s">
        <v>3496</v>
      </c>
      <c r="S2266" s="355" t="s">
        <v>3496</v>
      </c>
      <c r="T2266" s="266">
        <v>0</v>
      </c>
      <c r="U2266" s="266" t="s">
        <v>3497</v>
      </c>
    </row>
    <row r="2267" spans="1:21" x14ac:dyDescent="0.25">
      <c r="A2267" s="49">
        <v>70388002</v>
      </c>
      <c r="B2267" s="49" t="s">
        <v>2116</v>
      </c>
      <c r="C2267" s="49">
        <v>0</v>
      </c>
      <c r="D2267" s="49">
        <v>0</v>
      </c>
      <c r="E2267" s="354" t="s">
        <v>3494</v>
      </c>
      <c r="F2267" s="354" t="s">
        <v>3498</v>
      </c>
      <c r="G2267" s="355" t="s">
        <v>3499</v>
      </c>
      <c r="H2267" s="355" t="s">
        <v>3495</v>
      </c>
      <c r="I2267" s="355" t="s">
        <v>3495</v>
      </c>
      <c r="J2267" s="355" t="s">
        <v>3495</v>
      </c>
      <c r="K2267" s="355" t="s">
        <v>3495</v>
      </c>
      <c r="L2267" s="355" t="s">
        <v>3495</v>
      </c>
      <c r="M2267" s="355" t="s">
        <v>3495</v>
      </c>
      <c r="N2267" s="355" t="s">
        <v>3495</v>
      </c>
      <c r="O2267" s="355" t="s">
        <v>3495</v>
      </c>
      <c r="P2267" s="355" t="s">
        <v>3495</v>
      </c>
      <c r="Q2267" s="355" t="s">
        <v>3496</v>
      </c>
      <c r="R2267" s="355" t="s">
        <v>3496</v>
      </c>
      <c r="S2267" s="355" t="s">
        <v>3496</v>
      </c>
      <c r="T2267" s="266">
        <v>0</v>
      </c>
      <c r="U2267" s="266" t="s">
        <v>3497</v>
      </c>
    </row>
    <row r="2268" spans="1:21" x14ac:dyDescent="0.25">
      <c r="A2268" s="49">
        <v>70389002</v>
      </c>
      <c r="B2268" s="49" t="s">
        <v>2117</v>
      </c>
      <c r="C2268" s="49">
        <v>0</v>
      </c>
      <c r="D2268" s="49">
        <v>0</v>
      </c>
      <c r="E2268" s="354" t="s">
        <v>3494</v>
      </c>
      <c r="F2268" s="354" t="s">
        <v>3498</v>
      </c>
      <c r="G2268" s="355" t="s">
        <v>3499</v>
      </c>
      <c r="H2268" s="355" t="s">
        <v>3495</v>
      </c>
      <c r="I2268" s="355" t="s">
        <v>3495</v>
      </c>
      <c r="J2268" s="355" t="s">
        <v>3495</v>
      </c>
      <c r="K2268" s="355" t="s">
        <v>3495</v>
      </c>
      <c r="L2268" s="355" t="s">
        <v>3495</v>
      </c>
      <c r="M2268" s="355" t="s">
        <v>3495</v>
      </c>
      <c r="N2268" s="355" t="s">
        <v>3495</v>
      </c>
      <c r="O2268" s="355" t="s">
        <v>3495</v>
      </c>
      <c r="P2268" s="355" t="s">
        <v>3495</v>
      </c>
      <c r="Q2268" s="355" t="s">
        <v>3496</v>
      </c>
      <c r="R2268" s="355" t="s">
        <v>3496</v>
      </c>
      <c r="S2268" s="355" t="s">
        <v>3496</v>
      </c>
      <c r="T2268" s="266">
        <v>0</v>
      </c>
      <c r="U2268" s="266" t="s">
        <v>3497</v>
      </c>
    </row>
    <row r="2269" spans="1:21" x14ac:dyDescent="0.25">
      <c r="A2269" s="49">
        <v>70390002</v>
      </c>
      <c r="B2269" s="49" t="s">
        <v>2118</v>
      </c>
      <c r="C2269" s="49">
        <v>0</v>
      </c>
      <c r="D2269" s="49">
        <v>0</v>
      </c>
      <c r="E2269" s="354" t="s">
        <v>3494</v>
      </c>
      <c r="F2269" s="354" t="s">
        <v>3498</v>
      </c>
      <c r="G2269" s="355" t="s">
        <v>3499</v>
      </c>
      <c r="H2269" s="355" t="s">
        <v>3495</v>
      </c>
      <c r="I2269" s="355" t="s">
        <v>3495</v>
      </c>
      <c r="J2269" s="355" t="s">
        <v>3495</v>
      </c>
      <c r="K2269" s="355" t="s">
        <v>3495</v>
      </c>
      <c r="L2269" s="355" t="s">
        <v>3495</v>
      </c>
      <c r="M2269" s="355" t="s">
        <v>3495</v>
      </c>
      <c r="N2269" s="355" t="s">
        <v>3495</v>
      </c>
      <c r="O2269" s="355" t="s">
        <v>3495</v>
      </c>
      <c r="P2269" s="355" t="s">
        <v>3495</v>
      </c>
      <c r="Q2269" s="355" t="s">
        <v>3496</v>
      </c>
      <c r="R2269" s="355" t="s">
        <v>3496</v>
      </c>
      <c r="S2269" s="355" t="s">
        <v>3496</v>
      </c>
      <c r="T2269" s="266">
        <v>0</v>
      </c>
      <c r="U2269" s="266" t="s">
        <v>3497</v>
      </c>
    </row>
    <row r="2270" spans="1:21" x14ac:dyDescent="0.25">
      <c r="A2270" s="49">
        <v>70391002</v>
      </c>
      <c r="B2270" s="49" t="s">
        <v>2119</v>
      </c>
      <c r="C2270" s="49">
        <v>0</v>
      </c>
      <c r="D2270" s="49">
        <v>0</v>
      </c>
      <c r="E2270" s="354" t="s">
        <v>3494</v>
      </c>
      <c r="F2270" s="354" t="s">
        <v>3498</v>
      </c>
      <c r="G2270" s="355" t="s">
        <v>3499</v>
      </c>
      <c r="H2270" s="355" t="s">
        <v>3495</v>
      </c>
      <c r="I2270" s="355" t="s">
        <v>3495</v>
      </c>
      <c r="J2270" s="355" t="s">
        <v>3495</v>
      </c>
      <c r="K2270" s="355" t="s">
        <v>3495</v>
      </c>
      <c r="L2270" s="355" t="s">
        <v>3495</v>
      </c>
      <c r="M2270" s="355" t="s">
        <v>3495</v>
      </c>
      <c r="N2270" s="355" t="s">
        <v>3495</v>
      </c>
      <c r="O2270" s="355" t="s">
        <v>3495</v>
      </c>
      <c r="P2270" s="355" t="s">
        <v>3495</v>
      </c>
      <c r="Q2270" s="355" t="s">
        <v>3496</v>
      </c>
      <c r="R2270" s="355" t="s">
        <v>3496</v>
      </c>
      <c r="S2270" s="355" t="s">
        <v>3496</v>
      </c>
      <c r="T2270" s="266">
        <v>0</v>
      </c>
      <c r="U2270" s="266" t="s">
        <v>3497</v>
      </c>
    </row>
    <row r="2271" spans="1:21" x14ac:dyDescent="0.25">
      <c r="A2271" s="49">
        <v>70392002</v>
      </c>
      <c r="B2271" s="49" t="s">
        <v>2120</v>
      </c>
      <c r="C2271" s="49">
        <v>0</v>
      </c>
      <c r="D2271" s="49">
        <v>0</v>
      </c>
      <c r="E2271" s="354" t="s">
        <v>3494</v>
      </c>
      <c r="F2271" s="354" t="s">
        <v>3498</v>
      </c>
      <c r="G2271" s="355" t="s">
        <v>3499</v>
      </c>
      <c r="H2271" s="355" t="s">
        <v>3495</v>
      </c>
      <c r="I2271" s="355" t="s">
        <v>3495</v>
      </c>
      <c r="J2271" s="355" t="s">
        <v>3495</v>
      </c>
      <c r="K2271" s="355" t="s">
        <v>3495</v>
      </c>
      <c r="L2271" s="355" t="s">
        <v>3495</v>
      </c>
      <c r="M2271" s="355" t="s">
        <v>3495</v>
      </c>
      <c r="N2271" s="355" t="s">
        <v>3495</v>
      </c>
      <c r="O2271" s="355" t="s">
        <v>3495</v>
      </c>
      <c r="P2271" s="355" t="s">
        <v>3495</v>
      </c>
      <c r="Q2271" s="355" t="s">
        <v>3496</v>
      </c>
      <c r="R2271" s="355" t="s">
        <v>3496</v>
      </c>
      <c r="S2271" s="355" t="s">
        <v>3496</v>
      </c>
      <c r="T2271" s="266">
        <v>0</v>
      </c>
      <c r="U2271" s="266" t="s">
        <v>3497</v>
      </c>
    </row>
    <row r="2272" spans="1:21" x14ac:dyDescent="0.25">
      <c r="A2272" s="49">
        <v>70393002</v>
      </c>
      <c r="B2272" s="49" t="s">
        <v>2121</v>
      </c>
      <c r="C2272" s="49">
        <v>0</v>
      </c>
      <c r="D2272" s="49">
        <v>0</v>
      </c>
      <c r="E2272" s="354" t="s">
        <v>3494</v>
      </c>
      <c r="F2272" s="354" t="s">
        <v>3498</v>
      </c>
      <c r="G2272" s="355" t="s">
        <v>3499</v>
      </c>
      <c r="H2272" s="355" t="s">
        <v>3495</v>
      </c>
      <c r="I2272" s="355" t="s">
        <v>3495</v>
      </c>
      <c r="J2272" s="355" t="s">
        <v>3495</v>
      </c>
      <c r="K2272" s="355" t="s">
        <v>3495</v>
      </c>
      <c r="L2272" s="355" t="s">
        <v>3495</v>
      </c>
      <c r="M2272" s="355" t="s">
        <v>3495</v>
      </c>
      <c r="N2272" s="355" t="s">
        <v>3495</v>
      </c>
      <c r="O2272" s="355" t="s">
        <v>3495</v>
      </c>
      <c r="P2272" s="355" t="s">
        <v>3495</v>
      </c>
      <c r="Q2272" s="355" t="s">
        <v>3496</v>
      </c>
      <c r="R2272" s="355" t="s">
        <v>3496</v>
      </c>
      <c r="S2272" s="355" t="s">
        <v>3496</v>
      </c>
      <c r="T2272" s="266">
        <v>0</v>
      </c>
      <c r="U2272" s="266" t="s">
        <v>3497</v>
      </c>
    </row>
    <row r="2273" spans="1:21" x14ac:dyDescent="0.25">
      <c r="A2273" s="49">
        <v>70394002</v>
      </c>
      <c r="B2273" s="49" t="s">
        <v>2122</v>
      </c>
      <c r="C2273" s="49">
        <v>0</v>
      </c>
      <c r="D2273" s="49">
        <v>0</v>
      </c>
      <c r="E2273" s="354" t="s">
        <v>3494</v>
      </c>
      <c r="F2273" s="354" t="s">
        <v>3498</v>
      </c>
      <c r="G2273" s="355" t="s">
        <v>3499</v>
      </c>
      <c r="H2273" s="355" t="s">
        <v>3495</v>
      </c>
      <c r="I2273" s="355" t="s">
        <v>3495</v>
      </c>
      <c r="J2273" s="355" t="s">
        <v>3495</v>
      </c>
      <c r="K2273" s="355" t="s">
        <v>3495</v>
      </c>
      <c r="L2273" s="355" t="s">
        <v>3495</v>
      </c>
      <c r="M2273" s="355" t="s">
        <v>3495</v>
      </c>
      <c r="N2273" s="355" t="s">
        <v>3495</v>
      </c>
      <c r="O2273" s="355" t="s">
        <v>3495</v>
      </c>
      <c r="P2273" s="355" t="s">
        <v>3495</v>
      </c>
      <c r="Q2273" s="355" t="s">
        <v>3496</v>
      </c>
      <c r="R2273" s="355" t="s">
        <v>3496</v>
      </c>
      <c r="S2273" s="355" t="s">
        <v>3496</v>
      </c>
      <c r="T2273" s="266">
        <v>0</v>
      </c>
      <c r="U2273" s="266" t="s">
        <v>3497</v>
      </c>
    </row>
    <row r="2274" spans="1:21" x14ac:dyDescent="0.25">
      <c r="A2274" s="49">
        <v>70395002</v>
      </c>
      <c r="B2274" s="49" t="s">
        <v>2123</v>
      </c>
      <c r="C2274" s="49">
        <v>0</v>
      </c>
      <c r="D2274" s="49">
        <v>0</v>
      </c>
      <c r="E2274" s="354" t="s">
        <v>3494</v>
      </c>
      <c r="F2274" s="354" t="s">
        <v>3498</v>
      </c>
      <c r="G2274" s="355" t="s">
        <v>3499</v>
      </c>
      <c r="H2274" s="355" t="s">
        <v>3495</v>
      </c>
      <c r="I2274" s="355" t="s">
        <v>3495</v>
      </c>
      <c r="J2274" s="355" t="s">
        <v>3495</v>
      </c>
      <c r="K2274" s="355" t="s">
        <v>3495</v>
      </c>
      <c r="L2274" s="355" t="s">
        <v>3495</v>
      </c>
      <c r="M2274" s="355" t="s">
        <v>3495</v>
      </c>
      <c r="N2274" s="355" t="s">
        <v>3495</v>
      </c>
      <c r="O2274" s="355" t="s">
        <v>3495</v>
      </c>
      <c r="P2274" s="355" t="s">
        <v>3495</v>
      </c>
      <c r="Q2274" s="355" t="s">
        <v>3496</v>
      </c>
      <c r="R2274" s="355" t="s">
        <v>3496</v>
      </c>
      <c r="S2274" s="355" t="s">
        <v>3496</v>
      </c>
      <c r="T2274" s="266">
        <v>0</v>
      </c>
      <c r="U2274" s="266" t="s">
        <v>3497</v>
      </c>
    </row>
    <row r="2275" spans="1:21" x14ac:dyDescent="0.25">
      <c r="A2275" s="49">
        <v>70397003</v>
      </c>
      <c r="B2275" s="49" t="s">
        <v>2124</v>
      </c>
      <c r="C2275" s="49">
        <v>0</v>
      </c>
      <c r="D2275" s="49">
        <v>0</v>
      </c>
      <c r="E2275" s="354" t="s">
        <v>3494</v>
      </c>
      <c r="F2275" s="354" t="s">
        <v>3498</v>
      </c>
      <c r="G2275" s="355" t="s">
        <v>3499</v>
      </c>
      <c r="H2275" s="355" t="s">
        <v>3495</v>
      </c>
      <c r="I2275" s="355" t="s">
        <v>3495</v>
      </c>
      <c r="J2275" s="355" t="s">
        <v>3495</v>
      </c>
      <c r="K2275" s="355" t="s">
        <v>3495</v>
      </c>
      <c r="L2275" s="355" t="s">
        <v>3495</v>
      </c>
      <c r="M2275" s="355" t="s">
        <v>3495</v>
      </c>
      <c r="N2275" s="355" t="s">
        <v>3495</v>
      </c>
      <c r="O2275" s="355" t="s">
        <v>3495</v>
      </c>
      <c r="P2275" s="355" t="s">
        <v>3495</v>
      </c>
      <c r="Q2275" s="355" t="s">
        <v>3496</v>
      </c>
      <c r="R2275" s="355" t="s">
        <v>3496</v>
      </c>
      <c r="S2275" s="355" t="s">
        <v>3496</v>
      </c>
      <c r="T2275" s="266">
        <v>0</v>
      </c>
      <c r="U2275" s="266" t="s">
        <v>3497</v>
      </c>
    </row>
    <row r="2276" spans="1:21" x14ac:dyDescent="0.25">
      <c r="A2276" s="49">
        <v>70398003</v>
      </c>
      <c r="B2276" s="49" t="s">
        <v>2125</v>
      </c>
      <c r="C2276" s="49">
        <v>0</v>
      </c>
      <c r="D2276" s="49">
        <v>0</v>
      </c>
      <c r="E2276" s="354" t="s">
        <v>3494</v>
      </c>
      <c r="F2276" s="354" t="s">
        <v>3498</v>
      </c>
      <c r="G2276" s="355" t="s">
        <v>3499</v>
      </c>
      <c r="H2276" s="355" t="s">
        <v>3495</v>
      </c>
      <c r="I2276" s="355" t="s">
        <v>3495</v>
      </c>
      <c r="J2276" s="355" t="s">
        <v>3495</v>
      </c>
      <c r="K2276" s="355" t="s">
        <v>3495</v>
      </c>
      <c r="L2276" s="355" t="s">
        <v>3495</v>
      </c>
      <c r="M2276" s="355" t="s">
        <v>3495</v>
      </c>
      <c r="N2276" s="355" t="s">
        <v>3495</v>
      </c>
      <c r="O2276" s="355" t="s">
        <v>3495</v>
      </c>
      <c r="P2276" s="355" t="s">
        <v>3495</v>
      </c>
      <c r="Q2276" s="355" t="s">
        <v>3496</v>
      </c>
      <c r="R2276" s="355" t="s">
        <v>3496</v>
      </c>
      <c r="S2276" s="355" t="s">
        <v>3496</v>
      </c>
      <c r="T2276" s="266">
        <v>0</v>
      </c>
      <c r="U2276" s="266" t="s">
        <v>3497</v>
      </c>
    </row>
    <row r="2277" spans="1:21" x14ac:dyDescent="0.25">
      <c r="A2277" s="49">
        <v>70399003</v>
      </c>
      <c r="B2277" s="49" t="s">
        <v>2126</v>
      </c>
      <c r="C2277" s="49">
        <v>0</v>
      </c>
      <c r="D2277" s="49">
        <v>0</v>
      </c>
      <c r="E2277" s="354" t="s">
        <v>3494</v>
      </c>
      <c r="F2277" s="354" t="s">
        <v>3498</v>
      </c>
      <c r="G2277" s="355" t="s">
        <v>3499</v>
      </c>
      <c r="H2277" s="355" t="s">
        <v>3495</v>
      </c>
      <c r="I2277" s="355" t="s">
        <v>3495</v>
      </c>
      <c r="J2277" s="355" t="s">
        <v>3495</v>
      </c>
      <c r="K2277" s="355" t="s">
        <v>3495</v>
      </c>
      <c r="L2277" s="355" t="s">
        <v>3495</v>
      </c>
      <c r="M2277" s="355" t="s">
        <v>3495</v>
      </c>
      <c r="N2277" s="355" t="s">
        <v>3495</v>
      </c>
      <c r="O2277" s="355" t="s">
        <v>3495</v>
      </c>
      <c r="P2277" s="355" t="s">
        <v>3495</v>
      </c>
      <c r="Q2277" s="355" t="s">
        <v>3496</v>
      </c>
      <c r="R2277" s="355" t="s">
        <v>3496</v>
      </c>
      <c r="S2277" s="355" t="s">
        <v>3496</v>
      </c>
      <c r="T2277" s="266">
        <v>0</v>
      </c>
      <c r="U2277" s="266" t="s">
        <v>3497</v>
      </c>
    </row>
    <row r="2278" spans="1:21" x14ac:dyDescent="0.25">
      <c r="A2278" s="49">
        <v>70400003</v>
      </c>
      <c r="B2278" s="49" t="s">
        <v>2127</v>
      </c>
      <c r="C2278" s="49">
        <v>0</v>
      </c>
      <c r="D2278" s="49">
        <v>0</v>
      </c>
      <c r="E2278" s="354" t="s">
        <v>3494</v>
      </c>
      <c r="F2278" s="354" t="s">
        <v>3498</v>
      </c>
      <c r="G2278" s="355" t="s">
        <v>3499</v>
      </c>
      <c r="H2278" s="355" t="s">
        <v>3495</v>
      </c>
      <c r="I2278" s="355" t="s">
        <v>3495</v>
      </c>
      <c r="J2278" s="355" t="s">
        <v>3495</v>
      </c>
      <c r="K2278" s="355" t="s">
        <v>3495</v>
      </c>
      <c r="L2278" s="355" t="s">
        <v>3495</v>
      </c>
      <c r="M2278" s="355" t="s">
        <v>3495</v>
      </c>
      <c r="N2278" s="355" t="s">
        <v>3495</v>
      </c>
      <c r="O2278" s="355" t="s">
        <v>3495</v>
      </c>
      <c r="P2278" s="355" t="s">
        <v>3495</v>
      </c>
      <c r="Q2278" s="355" t="s">
        <v>3496</v>
      </c>
      <c r="R2278" s="355" t="s">
        <v>3496</v>
      </c>
      <c r="S2278" s="355" t="s">
        <v>3496</v>
      </c>
      <c r="T2278" s="266">
        <v>0</v>
      </c>
      <c r="U2278" s="266" t="s">
        <v>3497</v>
      </c>
    </row>
    <row r="2279" spans="1:21" x14ac:dyDescent="0.25">
      <c r="A2279" s="49">
        <v>70401003</v>
      </c>
      <c r="B2279" s="49" t="s">
        <v>2128</v>
      </c>
      <c r="C2279" s="49">
        <v>0</v>
      </c>
      <c r="D2279" s="49">
        <v>0</v>
      </c>
      <c r="E2279" s="354" t="s">
        <v>3494</v>
      </c>
      <c r="F2279" s="354" t="s">
        <v>3498</v>
      </c>
      <c r="G2279" s="355" t="s">
        <v>3499</v>
      </c>
      <c r="H2279" s="355" t="s">
        <v>3495</v>
      </c>
      <c r="I2279" s="355" t="s">
        <v>3495</v>
      </c>
      <c r="J2279" s="355" t="s">
        <v>3495</v>
      </c>
      <c r="K2279" s="355" t="s">
        <v>3495</v>
      </c>
      <c r="L2279" s="355" t="s">
        <v>3495</v>
      </c>
      <c r="M2279" s="355" t="s">
        <v>3495</v>
      </c>
      <c r="N2279" s="355" t="s">
        <v>3495</v>
      </c>
      <c r="O2279" s="355" t="s">
        <v>3495</v>
      </c>
      <c r="P2279" s="355" t="s">
        <v>3495</v>
      </c>
      <c r="Q2279" s="355" t="s">
        <v>3496</v>
      </c>
      <c r="R2279" s="355" t="s">
        <v>3496</v>
      </c>
      <c r="S2279" s="355" t="s">
        <v>3496</v>
      </c>
      <c r="T2279" s="266">
        <v>0</v>
      </c>
      <c r="U2279" s="266" t="s">
        <v>3497</v>
      </c>
    </row>
    <row r="2280" spans="1:21" x14ac:dyDescent="0.25">
      <c r="A2280" s="49">
        <v>70402002</v>
      </c>
      <c r="B2280" s="49" t="s">
        <v>2129</v>
      </c>
      <c r="C2280" s="49">
        <v>0</v>
      </c>
      <c r="D2280" s="49">
        <v>0</v>
      </c>
      <c r="E2280" s="354" t="s">
        <v>3494</v>
      </c>
      <c r="F2280" s="354" t="s">
        <v>3498</v>
      </c>
      <c r="G2280" s="355" t="s">
        <v>3499</v>
      </c>
      <c r="H2280" s="355" t="s">
        <v>3495</v>
      </c>
      <c r="I2280" s="355" t="s">
        <v>3495</v>
      </c>
      <c r="J2280" s="355" t="s">
        <v>3495</v>
      </c>
      <c r="K2280" s="355" t="s">
        <v>3495</v>
      </c>
      <c r="L2280" s="355" t="s">
        <v>3495</v>
      </c>
      <c r="M2280" s="355" t="s">
        <v>3495</v>
      </c>
      <c r="N2280" s="355" t="s">
        <v>3495</v>
      </c>
      <c r="O2280" s="355" t="s">
        <v>3495</v>
      </c>
      <c r="P2280" s="355" t="s">
        <v>3495</v>
      </c>
      <c r="Q2280" s="355" t="s">
        <v>3496</v>
      </c>
      <c r="R2280" s="355" t="s">
        <v>3496</v>
      </c>
      <c r="S2280" s="355" t="s">
        <v>3496</v>
      </c>
      <c r="T2280" s="266">
        <v>0</v>
      </c>
      <c r="U2280" s="266" t="s">
        <v>3497</v>
      </c>
    </row>
    <row r="2281" spans="1:21" x14ac:dyDescent="0.25">
      <c r="A2281" s="49">
        <v>70403002</v>
      </c>
      <c r="B2281" s="49" t="s">
        <v>2130</v>
      </c>
      <c r="C2281" s="49">
        <v>0</v>
      </c>
      <c r="D2281" s="49">
        <v>0</v>
      </c>
      <c r="E2281" s="354" t="s">
        <v>3494</v>
      </c>
      <c r="F2281" s="354" t="s">
        <v>3498</v>
      </c>
      <c r="G2281" s="355" t="s">
        <v>3499</v>
      </c>
      <c r="H2281" s="355" t="s">
        <v>3495</v>
      </c>
      <c r="I2281" s="355" t="s">
        <v>3495</v>
      </c>
      <c r="J2281" s="355" t="s">
        <v>3495</v>
      </c>
      <c r="K2281" s="355" t="s">
        <v>3495</v>
      </c>
      <c r="L2281" s="355" t="s">
        <v>3495</v>
      </c>
      <c r="M2281" s="355" t="s">
        <v>3495</v>
      </c>
      <c r="N2281" s="355" t="s">
        <v>3495</v>
      </c>
      <c r="O2281" s="355" t="s">
        <v>3495</v>
      </c>
      <c r="P2281" s="355" t="s">
        <v>3495</v>
      </c>
      <c r="Q2281" s="355" t="s">
        <v>3496</v>
      </c>
      <c r="R2281" s="355" t="s">
        <v>3496</v>
      </c>
      <c r="S2281" s="355" t="s">
        <v>3496</v>
      </c>
      <c r="T2281" s="266">
        <v>0</v>
      </c>
      <c r="U2281" s="266" t="s">
        <v>3497</v>
      </c>
    </row>
    <row r="2282" spans="1:21" x14ac:dyDescent="0.25">
      <c r="A2282" s="49">
        <v>70430002</v>
      </c>
      <c r="B2282" s="49" t="s">
        <v>2131</v>
      </c>
      <c r="C2282" s="49">
        <v>0</v>
      </c>
      <c r="D2282" s="49">
        <v>0</v>
      </c>
      <c r="E2282" s="354" t="s">
        <v>3494</v>
      </c>
      <c r="F2282" s="354" t="s">
        <v>3498</v>
      </c>
      <c r="G2282" s="355" t="s">
        <v>3499</v>
      </c>
      <c r="H2282" s="355" t="s">
        <v>3495</v>
      </c>
      <c r="I2282" s="355" t="s">
        <v>3495</v>
      </c>
      <c r="J2282" s="355" t="s">
        <v>3495</v>
      </c>
      <c r="K2282" s="355" t="s">
        <v>3495</v>
      </c>
      <c r="L2282" s="355" t="s">
        <v>3495</v>
      </c>
      <c r="M2282" s="355" t="s">
        <v>3495</v>
      </c>
      <c r="N2282" s="355" t="s">
        <v>3495</v>
      </c>
      <c r="O2282" s="355" t="s">
        <v>3495</v>
      </c>
      <c r="P2282" s="355" t="s">
        <v>3495</v>
      </c>
      <c r="Q2282" s="355" t="s">
        <v>3496</v>
      </c>
      <c r="R2282" s="355" t="s">
        <v>3496</v>
      </c>
      <c r="S2282" s="355" t="s">
        <v>3496</v>
      </c>
      <c r="T2282" s="266">
        <v>0</v>
      </c>
      <c r="U2282" s="266" t="s">
        <v>3497</v>
      </c>
    </row>
    <row r="2283" spans="1:21" x14ac:dyDescent="0.25">
      <c r="A2283" s="49">
        <v>70431003</v>
      </c>
      <c r="B2283" s="49" t="s">
        <v>2132</v>
      </c>
      <c r="C2283" s="49">
        <v>0</v>
      </c>
      <c r="D2283" s="49">
        <v>0</v>
      </c>
      <c r="E2283" s="354" t="s">
        <v>3494</v>
      </c>
      <c r="F2283" s="354" t="s">
        <v>3498</v>
      </c>
      <c r="G2283" s="355" t="s">
        <v>3499</v>
      </c>
      <c r="H2283" s="355" t="s">
        <v>3495</v>
      </c>
      <c r="I2283" s="355" t="s">
        <v>3495</v>
      </c>
      <c r="J2283" s="355" t="s">
        <v>3495</v>
      </c>
      <c r="K2283" s="355" t="s">
        <v>3495</v>
      </c>
      <c r="L2283" s="355" t="s">
        <v>3495</v>
      </c>
      <c r="M2283" s="355" t="s">
        <v>3495</v>
      </c>
      <c r="N2283" s="355" t="s">
        <v>3495</v>
      </c>
      <c r="O2283" s="355" t="s">
        <v>3495</v>
      </c>
      <c r="P2283" s="355" t="s">
        <v>3495</v>
      </c>
      <c r="Q2283" s="355" t="s">
        <v>3496</v>
      </c>
      <c r="R2283" s="355" t="s">
        <v>3496</v>
      </c>
      <c r="S2283" s="355" t="s">
        <v>3496</v>
      </c>
      <c r="T2283" s="266">
        <v>0</v>
      </c>
      <c r="U2283" s="266" t="s">
        <v>3497</v>
      </c>
    </row>
    <row r="2284" spans="1:21" x14ac:dyDescent="0.25">
      <c r="A2284" s="49">
        <v>70434003</v>
      </c>
      <c r="B2284" s="49" t="s">
        <v>2133</v>
      </c>
      <c r="C2284" s="49">
        <v>0</v>
      </c>
      <c r="D2284" s="49">
        <v>0</v>
      </c>
      <c r="E2284" s="354" t="s">
        <v>3494</v>
      </c>
      <c r="F2284" s="354" t="s">
        <v>3498</v>
      </c>
      <c r="G2284" s="355" t="s">
        <v>3499</v>
      </c>
      <c r="H2284" s="355" t="s">
        <v>3495</v>
      </c>
      <c r="I2284" s="355" t="s">
        <v>3495</v>
      </c>
      <c r="J2284" s="355" t="s">
        <v>3495</v>
      </c>
      <c r="K2284" s="355" t="s">
        <v>3495</v>
      </c>
      <c r="L2284" s="355" t="s">
        <v>3495</v>
      </c>
      <c r="M2284" s="355" t="s">
        <v>3495</v>
      </c>
      <c r="N2284" s="355" t="s">
        <v>3495</v>
      </c>
      <c r="O2284" s="355" t="s">
        <v>3495</v>
      </c>
      <c r="P2284" s="355" t="s">
        <v>3495</v>
      </c>
      <c r="Q2284" s="355" t="s">
        <v>3496</v>
      </c>
      <c r="R2284" s="355" t="s">
        <v>3496</v>
      </c>
      <c r="S2284" s="355" t="s">
        <v>3496</v>
      </c>
      <c r="T2284" s="266">
        <v>0</v>
      </c>
      <c r="U2284" s="266" t="s">
        <v>3497</v>
      </c>
    </row>
    <row r="2285" spans="1:21" x14ac:dyDescent="0.25">
      <c r="A2285" s="49">
        <v>70435003</v>
      </c>
      <c r="B2285" s="49" t="s">
        <v>2134</v>
      </c>
      <c r="C2285" s="49">
        <v>0</v>
      </c>
      <c r="D2285" s="49">
        <v>0</v>
      </c>
      <c r="E2285" s="354" t="s">
        <v>3494</v>
      </c>
      <c r="F2285" s="354" t="s">
        <v>3498</v>
      </c>
      <c r="G2285" s="355" t="s">
        <v>3499</v>
      </c>
      <c r="H2285" s="355" t="s">
        <v>3495</v>
      </c>
      <c r="I2285" s="355" t="s">
        <v>3495</v>
      </c>
      <c r="J2285" s="355" t="s">
        <v>3495</v>
      </c>
      <c r="K2285" s="355" t="s">
        <v>3495</v>
      </c>
      <c r="L2285" s="355" t="s">
        <v>3495</v>
      </c>
      <c r="M2285" s="355" t="s">
        <v>3495</v>
      </c>
      <c r="N2285" s="355" t="s">
        <v>3495</v>
      </c>
      <c r="O2285" s="355" t="s">
        <v>3495</v>
      </c>
      <c r="P2285" s="355" t="s">
        <v>3495</v>
      </c>
      <c r="Q2285" s="355" t="s">
        <v>3496</v>
      </c>
      <c r="R2285" s="355" t="s">
        <v>3496</v>
      </c>
      <c r="S2285" s="355" t="s">
        <v>3496</v>
      </c>
      <c r="T2285" s="266">
        <v>0</v>
      </c>
      <c r="U2285" s="266" t="s">
        <v>3497</v>
      </c>
    </row>
    <row r="2286" spans="1:21" x14ac:dyDescent="0.25">
      <c r="A2286" s="49">
        <v>70435004</v>
      </c>
      <c r="B2286" s="49" t="s">
        <v>2134</v>
      </c>
      <c r="C2286" s="49">
        <v>0</v>
      </c>
      <c r="D2286" s="49">
        <v>0</v>
      </c>
      <c r="E2286" s="354" t="s">
        <v>3494</v>
      </c>
      <c r="F2286" s="354" t="s">
        <v>3498</v>
      </c>
      <c r="G2286" s="355" t="s">
        <v>3499</v>
      </c>
      <c r="H2286" s="355" t="s">
        <v>3495</v>
      </c>
      <c r="I2286" s="355" t="s">
        <v>3495</v>
      </c>
      <c r="J2286" s="355" t="s">
        <v>3495</v>
      </c>
      <c r="K2286" s="355" t="s">
        <v>3495</v>
      </c>
      <c r="L2286" s="355" t="s">
        <v>3495</v>
      </c>
      <c r="M2286" s="355" t="s">
        <v>3495</v>
      </c>
      <c r="N2286" s="355" t="s">
        <v>3495</v>
      </c>
      <c r="O2286" s="355" t="s">
        <v>3495</v>
      </c>
      <c r="P2286" s="355" t="s">
        <v>3495</v>
      </c>
      <c r="Q2286" s="355" t="s">
        <v>3496</v>
      </c>
      <c r="R2286" s="355" t="s">
        <v>3496</v>
      </c>
      <c r="S2286" s="355" t="s">
        <v>3496</v>
      </c>
      <c r="T2286" s="266">
        <v>0</v>
      </c>
      <c r="U2286" s="266" t="s">
        <v>3497</v>
      </c>
    </row>
    <row r="2287" spans="1:21" x14ac:dyDescent="0.25">
      <c r="A2287" s="49">
        <v>70436003</v>
      </c>
      <c r="B2287" s="49" t="s">
        <v>2135</v>
      </c>
      <c r="C2287" s="49">
        <v>0</v>
      </c>
      <c r="D2287" s="49">
        <v>0</v>
      </c>
      <c r="E2287" s="354" t="s">
        <v>3494</v>
      </c>
      <c r="F2287" s="354" t="s">
        <v>3498</v>
      </c>
      <c r="G2287" s="355" t="s">
        <v>3499</v>
      </c>
      <c r="H2287" s="355" t="s">
        <v>3495</v>
      </c>
      <c r="I2287" s="355" t="s">
        <v>3495</v>
      </c>
      <c r="J2287" s="355" t="s">
        <v>3495</v>
      </c>
      <c r="K2287" s="355" t="s">
        <v>3495</v>
      </c>
      <c r="L2287" s="355" t="s">
        <v>3495</v>
      </c>
      <c r="M2287" s="355" t="s">
        <v>3495</v>
      </c>
      <c r="N2287" s="355" t="s">
        <v>3495</v>
      </c>
      <c r="O2287" s="355" t="s">
        <v>3495</v>
      </c>
      <c r="P2287" s="355" t="s">
        <v>3495</v>
      </c>
      <c r="Q2287" s="355" t="s">
        <v>3496</v>
      </c>
      <c r="R2287" s="355" t="s">
        <v>3496</v>
      </c>
      <c r="S2287" s="355" t="s">
        <v>3496</v>
      </c>
      <c r="T2287" s="266">
        <v>0</v>
      </c>
      <c r="U2287" s="266" t="s">
        <v>3497</v>
      </c>
    </row>
    <row r="2288" spans="1:21" x14ac:dyDescent="0.25">
      <c r="A2288" s="49">
        <v>70436004</v>
      </c>
      <c r="B2288" s="49" t="s">
        <v>2135</v>
      </c>
      <c r="C2288" s="49">
        <v>0</v>
      </c>
      <c r="D2288" s="49">
        <v>0</v>
      </c>
      <c r="E2288" s="354" t="s">
        <v>3494</v>
      </c>
      <c r="F2288" s="354" t="s">
        <v>3498</v>
      </c>
      <c r="G2288" s="355" t="s">
        <v>3499</v>
      </c>
      <c r="H2288" s="355" t="s">
        <v>3495</v>
      </c>
      <c r="I2288" s="355" t="s">
        <v>3495</v>
      </c>
      <c r="J2288" s="355" t="s">
        <v>3495</v>
      </c>
      <c r="K2288" s="355" t="s">
        <v>3495</v>
      </c>
      <c r="L2288" s="355" t="s">
        <v>3495</v>
      </c>
      <c r="M2288" s="355" t="s">
        <v>3495</v>
      </c>
      <c r="N2288" s="355" t="s">
        <v>3495</v>
      </c>
      <c r="O2288" s="355" t="s">
        <v>3495</v>
      </c>
      <c r="P2288" s="355" t="s">
        <v>3495</v>
      </c>
      <c r="Q2288" s="355" t="s">
        <v>3496</v>
      </c>
      <c r="R2288" s="355" t="s">
        <v>3496</v>
      </c>
      <c r="S2288" s="355" t="s">
        <v>3496</v>
      </c>
      <c r="T2288" s="266">
        <v>0</v>
      </c>
      <c r="U2288" s="266" t="s">
        <v>3497</v>
      </c>
    </row>
    <row r="2289" spans="1:21" x14ac:dyDescent="0.25">
      <c r="A2289" s="49">
        <v>70437003</v>
      </c>
      <c r="B2289" s="49" t="s">
        <v>2136</v>
      </c>
      <c r="C2289" s="49">
        <v>0</v>
      </c>
      <c r="D2289" s="49">
        <v>0</v>
      </c>
      <c r="E2289" s="354" t="s">
        <v>3494</v>
      </c>
      <c r="F2289" s="354" t="s">
        <v>3498</v>
      </c>
      <c r="G2289" s="355" t="s">
        <v>3499</v>
      </c>
      <c r="H2289" s="355" t="s">
        <v>3495</v>
      </c>
      <c r="I2289" s="355" t="s">
        <v>3495</v>
      </c>
      <c r="J2289" s="355" t="s">
        <v>3495</v>
      </c>
      <c r="K2289" s="355" t="s">
        <v>3495</v>
      </c>
      <c r="L2289" s="355" t="s">
        <v>3495</v>
      </c>
      <c r="M2289" s="355" t="s">
        <v>3495</v>
      </c>
      <c r="N2289" s="355" t="s">
        <v>3495</v>
      </c>
      <c r="O2289" s="355" t="s">
        <v>3495</v>
      </c>
      <c r="P2289" s="355" t="s">
        <v>3495</v>
      </c>
      <c r="Q2289" s="355" t="s">
        <v>3496</v>
      </c>
      <c r="R2289" s="355" t="s">
        <v>3496</v>
      </c>
      <c r="S2289" s="355" t="s">
        <v>3496</v>
      </c>
      <c r="T2289" s="266">
        <v>0</v>
      </c>
      <c r="U2289" s="266" t="s">
        <v>3497</v>
      </c>
    </row>
    <row r="2290" spans="1:21" x14ac:dyDescent="0.25">
      <c r="A2290" s="49">
        <v>70437004</v>
      </c>
      <c r="B2290" s="49" t="s">
        <v>2137</v>
      </c>
      <c r="C2290" s="49">
        <v>0</v>
      </c>
      <c r="D2290" s="49">
        <v>0</v>
      </c>
      <c r="E2290" s="354" t="s">
        <v>3494</v>
      </c>
      <c r="F2290" s="354" t="s">
        <v>3498</v>
      </c>
      <c r="G2290" s="355" t="s">
        <v>3499</v>
      </c>
      <c r="H2290" s="355" t="s">
        <v>3495</v>
      </c>
      <c r="I2290" s="355" t="s">
        <v>3495</v>
      </c>
      <c r="J2290" s="355" t="s">
        <v>3495</v>
      </c>
      <c r="K2290" s="355" t="s">
        <v>3495</v>
      </c>
      <c r="L2290" s="355" t="s">
        <v>3495</v>
      </c>
      <c r="M2290" s="355" t="s">
        <v>3495</v>
      </c>
      <c r="N2290" s="355" t="s">
        <v>3495</v>
      </c>
      <c r="O2290" s="355" t="s">
        <v>3495</v>
      </c>
      <c r="P2290" s="355" t="s">
        <v>3495</v>
      </c>
      <c r="Q2290" s="355" t="s">
        <v>3496</v>
      </c>
      <c r="R2290" s="355" t="s">
        <v>3496</v>
      </c>
      <c r="S2290" s="355" t="s">
        <v>3496</v>
      </c>
      <c r="T2290" s="266">
        <v>0</v>
      </c>
      <c r="U2290" s="266" t="s">
        <v>3497</v>
      </c>
    </row>
    <row r="2291" spans="1:21" x14ac:dyDescent="0.25">
      <c r="A2291" s="49">
        <v>70438003</v>
      </c>
      <c r="B2291" s="49" t="s">
        <v>2138</v>
      </c>
      <c r="C2291" s="49">
        <v>0</v>
      </c>
      <c r="D2291" s="49">
        <v>0</v>
      </c>
      <c r="E2291" s="354" t="s">
        <v>3494</v>
      </c>
      <c r="F2291" s="354" t="s">
        <v>3498</v>
      </c>
      <c r="G2291" s="355" t="s">
        <v>3499</v>
      </c>
      <c r="H2291" s="355" t="s">
        <v>3495</v>
      </c>
      <c r="I2291" s="355" t="s">
        <v>3495</v>
      </c>
      <c r="J2291" s="355" t="s">
        <v>3495</v>
      </c>
      <c r="K2291" s="355" t="s">
        <v>3495</v>
      </c>
      <c r="L2291" s="355" t="s">
        <v>3495</v>
      </c>
      <c r="M2291" s="355" t="s">
        <v>3495</v>
      </c>
      <c r="N2291" s="355" t="s">
        <v>3495</v>
      </c>
      <c r="O2291" s="355" t="s">
        <v>3495</v>
      </c>
      <c r="P2291" s="355" t="s">
        <v>3495</v>
      </c>
      <c r="Q2291" s="355" t="s">
        <v>3496</v>
      </c>
      <c r="R2291" s="355" t="s">
        <v>3496</v>
      </c>
      <c r="S2291" s="355" t="s">
        <v>3496</v>
      </c>
      <c r="T2291" s="266">
        <v>0</v>
      </c>
      <c r="U2291" s="266" t="s">
        <v>3497</v>
      </c>
    </row>
    <row r="2292" spans="1:21" x14ac:dyDescent="0.25">
      <c r="A2292" s="49">
        <v>70438004</v>
      </c>
      <c r="B2292" s="49" t="s">
        <v>2138</v>
      </c>
      <c r="C2292" s="49">
        <v>0</v>
      </c>
      <c r="D2292" s="49">
        <v>0</v>
      </c>
      <c r="E2292" s="354" t="s">
        <v>3494</v>
      </c>
      <c r="F2292" s="354" t="s">
        <v>3498</v>
      </c>
      <c r="G2292" s="355" t="s">
        <v>3499</v>
      </c>
      <c r="H2292" s="355" t="s">
        <v>3495</v>
      </c>
      <c r="I2292" s="355" t="s">
        <v>3495</v>
      </c>
      <c r="J2292" s="355" t="s">
        <v>3495</v>
      </c>
      <c r="K2292" s="355" t="s">
        <v>3495</v>
      </c>
      <c r="L2292" s="355" t="s">
        <v>3495</v>
      </c>
      <c r="M2292" s="355" t="s">
        <v>3495</v>
      </c>
      <c r="N2292" s="355" t="s">
        <v>3495</v>
      </c>
      <c r="O2292" s="355" t="s">
        <v>3495</v>
      </c>
      <c r="P2292" s="355" t="s">
        <v>3495</v>
      </c>
      <c r="Q2292" s="355" t="s">
        <v>3496</v>
      </c>
      <c r="R2292" s="355" t="s">
        <v>3496</v>
      </c>
      <c r="S2292" s="355" t="s">
        <v>3496</v>
      </c>
      <c r="T2292" s="266">
        <v>0</v>
      </c>
      <c r="U2292" s="266" t="s">
        <v>3497</v>
      </c>
    </row>
    <row r="2293" spans="1:21" x14ac:dyDescent="0.25">
      <c r="A2293" s="49">
        <v>70439003</v>
      </c>
      <c r="B2293" s="49" t="s">
        <v>2139</v>
      </c>
      <c r="C2293" s="49">
        <v>0</v>
      </c>
      <c r="D2293" s="49">
        <v>0</v>
      </c>
      <c r="E2293" s="354" t="s">
        <v>3494</v>
      </c>
      <c r="F2293" s="354" t="s">
        <v>3498</v>
      </c>
      <c r="G2293" s="355" t="s">
        <v>3499</v>
      </c>
      <c r="H2293" s="355" t="s">
        <v>3495</v>
      </c>
      <c r="I2293" s="355" t="s">
        <v>3495</v>
      </c>
      <c r="J2293" s="355" t="s">
        <v>3495</v>
      </c>
      <c r="K2293" s="355" t="s">
        <v>3495</v>
      </c>
      <c r="L2293" s="355" t="s">
        <v>3495</v>
      </c>
      <c r="M2293" s="355" t="s">
        <v>3495</v>
      </c>
      <c r="N2293" s="355" t="s">
        <v>3495</v>
      </c>
      <c r="O2293" s="355" t="s">
        <v>3495</v>
      </c>
      <c r="P2293" s="355" t="s">
        <v>3495</v>
      </c>
      <c r="Q2293" s="355" t="s">
        <v>3496</v>
      </c>
      <c r="R2293" s="355" t="s">
        <v>3496</v>
      </c>
      <c r="S2293" s="355" t="s">
        <v>3496</v>
      </c>
      <c r="T2293" s="266">
        <v>0</v>
      </c>
      <c r="U2293" s="266" t="s">
        <v>3497</v>
      </c>
    </row>
    <row r="2294" spans="1:21" x14ac:dyDescent="0.25">
      <c r="A2294" s="49">
        <v>70439004</v>
      </c>
      <c r="B2294" s="49" t="s">
        <v>2140</v>
      </c>
      <c r="C2294" s="49">
        <v>0</v>
      </c>
      <c r="D2294" s="49">
        <v>0</v>
      </c>
      <c r="E2294" s="354" t="s">
        <v>3494</v>
      </c>
      <c r="F2294" s="354" t="s">
        <v>3498</v>
      </c>
      <c r="G2294" s="355" t="s">
        <v>3499</v>
      </c>
      <c r="H2294" s="355" t="s">
        <v>3495</v>
      </c>
      <c r="I2294" s="355" t="s">
        <v>3495</v>
      </c>
      <c r="J2294" s="355" t="s">
        <v>3495</v>
      </c>
      <c r="K2294" s="355" t="s">
        <v>3495</v>
      </c>
      <c r="L2294" s="355" t="s">
        <v>3495</v>
      </c>
      <c r="M2294" s="355" t="s">
        <v>3495</v>
      </c>
      <c r="N2294" s="355" t="s">
        <v>3495</v>
      </c>
      <c r="O2294" s="355" t="s">
        <v>3495</v>
      </c>
      <c r="P2294" s="355" t="s">
        <v>3495</v>
      </c>
      <c r="Q2294" s="355" t="s">
        <v>3496</v>
      </c>
      <c r="R2294" s="355" t="s">
        <v>3496</v>
      </c>
      <c r="S2294" s="355" t="s">
        <v>3496</v>
      </c>
      <c r="T2294" s="266">
        <v>0</v>
      </c>
      <c r="U2294" s="266" t="s">
        <v>3497</v>
      </c>
    </row>
    <row r="2295" spans="1:21" x14ac:dyDescent="0.25">
      <c r="A2295" s="49">
        <v>70440003</v>
      </c>
      <c r="B2295" s="49" t="s">
        <v>2141</v>
      </c>
      <c r="C2295" s="49">
        <v>0</v>
      </c>
      <c r="D2295" s="49">
        <v>0</v>
      </c>
      <c r="E2295" s="354" t="s">
        <v>3494</v>
      </c>
      <c r="F2295" s="354" t="s">
        <v>3498</v>
      </c>
      <c r="G2295" s="355" t="s">
        <v>3499</v>
      </c>
      <c r="H2295" s="355" t="s">
        <v>3495</v>
      </c>
      <c r="I2295" s="355" t="s">
        <v>3495</v>
      </c>
      <c r="J2295" s="355" t="s">
        <v>3495</v>
      </c>
      <c r="K2295" s="355" t="s">
        <v>3495</v>
      </c>
      <c r="L2295" s="355" t="s">
        <v>3495</v>
      </c>
      <c r="M2295" s="355" t="s">
        <v>3495</v>
      </c>
      <c r="N2295" s="355" t="s">
        <v>3495</v>
      </c>
      <c r="O2295" s="355" t="s">
        <v>3495</v>
      </c>
      <c r="P2295" s="355" t="s">
        <v>3495</v>
      </c>
      <c r="Q2295" s="355" t="s">
        <v>3496</v>
      </c>
      <c r="R2295" s="355" t="s">
        <v>3496</v>
      </c>
      <c r="S2295" s="355" t="s">
        <v>3496</v>
      </c>
      <c r="T2295" s="266">
        <v>0</v>
      </c>
      <c r="U2295" s="266" t="s">
        <v>3497</v>
      </c>
    </row>
    <row r="2296" spans="1:21" x14ac:dyDescent="0.25">
      <c r="A2296" s="49">
        <v>70440004</v>
      </c>
      <c r="B2296" s="49" t="s">
        <v>2141</v>
      </c>
      <c r="C2296" s="49">
        <v>0</v>
      </c>
      <c r="D2296" s="49">
        <v>0</v>
      </c>
      <c r="E2296" s="354" t="s">
        <v>3494</v>
      </c>
      <c r="F2296" s="354" t="s">
        <v>3498</v>
      </c>
      <c r="G2296" s="355" t="s">
        <v>3499</v>
      </c>
      <c r="H2296" s="355" t="s">
        <v>3495</v>
      </c>
      <c r="I2296" s="355" t="s">
        <v>3495</v>
      </c>
      <c r="J2296" s="355" t="s">
        <v>3495</v>
      </c>
      <c r="K2296" s="355" t="s">
        <v>3495</v>
      </c>
      <c r="L2296" s="355" t="s">
        <v>3495</v>
      </c>
      <c r="M2296" s="355" t="s">
        <v>3495</v>
      </c>
      <c r="N2296" s="355" t="s">
        <v>3495</v>
      </c>
      <c r="O2296" s="355" t="s">
        <v>3495</v>
      </c>
      <c r="P2296" s="355" t="s">
        <v>3495</v>
      </c>
      <c r="Q2296" s="355" t="s">
        <v>3496</v>
      </c>
      <c r="R2296" s="355" t="s">
        <v>3496</v>
      </c>
      <c r="S2296" s="355" t="s">
        <v>3496</v>
      </c>
      <c r="T2296" s="266">
        <v>0</v>
      </c>
      <c r="U2296" s="266" t="s">
        <v>3497</v>
      </c>
    </row>
    <row r="2297" spans="1:21" x14ac:dyDescent="0.25">
      <c r="A2297" s="49">
        <v>70441003</v>
      </c>
      <c r="B2297" s="49" t="s">
        <v>2142</v>
      </c>
      <c r="C2297" s="49">
        <v>0</v>
      </c>
      <c r="D2297" s="49">
        <v>0</v>
      </c>
      <c r="E2297" s="354" t="s">
        <v>3494</v>
      </c>
      <c r="F2297" s="354" t="s">
        <v>3498</v>
      </c>
      <c r="G2297" s="355" t="s">
        <v>3499</v>
      </c>
      <c r="H2297" s="355" t="s">
        <v>3495</v>
      </c>
      <c r="I2297" s="355" t="s">
        <v>3495</v>
      </c>
      <c r="J2297" s="355" t="s">
        <v>3495</v>
      </c>
      <c r="K2297" s="355" t="s">
        <v>3495</v>
      </c>
      <c r="L2297" s="355" t="s">
        <v>3495</v>
      </c>
      <c r="M2297" s="355" t="s">
        <v>3495</v>
      </c>
      <c r="N2297" s="355" t="s">
        <v>3495</v>
      </c>
      <c r="O2297" s="355" t="s">
        <v>3495</v>
      </c>
      <c r="P2297" s="355" t="s">
        <v>3495</v>
      </c>
      <c r="Q2297" s="355" t="s">
        <v>3496</v>
      </c>
      <c r="R2297" s="355" t="s">
        <v>3496</v>
      </c>
      <c r="S2297" s="355" t="s">
        <v>3496</v>
      </c>
      <c r="T2297" s="266">
        <v>0</v>
      </c>
      <c r="U2297" s="266" t="s">
        <v>3497</v>
      </c>
    </row>
    <row r="2298" spans="1:21" x14ac:dyDescent="0.25">
      <c r="A2298" s="49">
        <v>70441004</v>
      </c>
      <c r="B2298" s="49" t="s">
        <v>2142</v>
      </c>
      <c r="C2298" s="49">
        <v>0</v>
      </c>
      <c r="D2298" s="49">
        <v>0</v>
      </c>
      <c r="E2298" s="354" t="s">
        <v>3494</v>
      </c>
      <c r="F2298" s="354" t="s">
        <v>3498</v>
      </c>
      <c r="G2298" s="355" t="s">
        <v>3499</v>
      </c>
      <c r="H2298" s="355" t="s">
        <v>3495</v>
      </c>
      <c r="I2298" s="355" t="s">
        <v>3495</v>
      </c>
      <c r="J2298" s="355" t="s">
        <v>3495</v>
      </c>
      <c r="K2298" s="355" t="s">
        <v>3495</v>
      </c>
      <c r="L2298" s="355" t="s">
        <v>3495</v>
      </c>
      <c r="M2298" s="355" t="s">
        <v>3495</v>
      </c>
      <c r="N2298" s="355" t="s">
        <v>3495</v>
      </c>
      <c r="O2298" s="355" t="s">
        <v>3495</v>
      </c>
      <c r="P2298" s="355" t="s">
        <v>3495</v>
      </c>
      <c r="Q2298" s="355" t="s">
        <v>3496</v>
      </c>
      <c r="R2298" s="355" t="s">
        <v>3496</v>
      </c>
      <c r="S2298" s="355" t="s">
        <v>3496</v>
      </c>
      <c r="T2298" s="266">
        <v>0</v>
      </c>
      <c r="U2298" s="266" t="s">
        <v>3497</v>
      </c>
    </row>
    <row r="2299" spans="1:21" x14ac:dyDescent="0.25">
      <c r="A2299" s="49">
        <v>70442003</v>
      </c>
      <c r="B2299" s="49" t="s">
        <v>2143</v>
      </c>
      <c r="C2299" s="49">
        <v>0</v>
      </c>
      <c r="D2299" s="49">
        <v>0</v>
      </c>
      <c r="E2299" s="354" t="s">
        <v>3494</v>
      </c>
      <c r="F2299" s="354" t="s">
        <v>3498</v>
      </c>
      <c r="G2299" s="355" t="s">
        <v>3499</v>
      </c>
      <c r="H2299" s="355" t="s">
        <v>3495</v>
      </c>
      <c r="I2299" s="355" t="s">
        <v>3495</v>
      </c>
      <c r="J2299" s="355" t="s">
        <v>3495</v>
      </c>
      <c r="K2299" s="355" t="s">
        <v>3495</v>
      </c>
      <c r="L2299" s="355" t="s">
        <v>3495</v>
      </c>
      <c r="M2299" s="355" t="s">
        <v>3495</v>
      </c>
      <c r="N2299" s="355" t="s">
        <v>3495</v>
      </c>
      <c r="O2299" s="355" t="s">
        <v>3495</v>
      </c>
      <c r="P2299" s="355" t="s">
        <v>3495</v>
      </c>
      <c r="Q2299" s="355" t="s">
        <v>3496</v>
      </c>
      <c r="R2299" s="355" t="s">
        <v>3496</v>
      </c>
      <c r="S2299" s="355" t="s">
        <v>3496</v>
      </c>
      <c r="T2299" s="266">
        <v>0</v>
      </c>
      <c r="U2299" s="266" t="s">
        <v>3497</v>
      </c>
    </row>
    <row r="2300" spans="1:21" x14ac:dyDescent="0.25">
      <c r="A2300" s="49">
        <v>70442004</v>
      </c>
      <c r="B2300" s="49" t="s">
        <v>2143</v>
      </c>
      <c r="C2300" s="49">
        <v>0</v>
      </c>
      <c r="D2300" s="49">
        <v>0</v>
      </c>
      <c r="E2300" s="354" t="s">
        <v>3494</v>
      </c>
      <c r="F2300" s="354" t="s">
        <v>3498</v>
      </c>
      <c r="G2300" s="355" t="s">
        <v>3499</v>
      </c>
      <c r="H2300" s="355" t="s">
        <v>3495</v>
      </c>
      <c r="I2300" s="355" t="s">
        <v>3495</v>
      </c>
      <c r="J2300" s="355" t="s">
        <v>3495</v>
      </c>
      <c r="K2300" s="355" t="s">
        <v>3495</v>
      </c>
      <c r="L2300" s="355" t="s">
        <v>3495</v>
      </c>
      <c r="M2300" s="355" t="s">
        <v>3495</v>
      </c>
      <c r="N2300" s="355" t="s">
        <v>3495</v>
      </c>
      <c r="O2300" s="355" t="s">
        <v>3495</v>
      </c>
      <c r="P2300" s="355" t="s">
        <v>3495</v>
      </c>
      <c r="Q2300" s="355" t="s">
        <v>3496</v>
      </c>
      <c r="R2300" s="355" t="s">
        <v>3496</v>
      </c>
      <c r="S2300" s="355" t="s">
        <v>3496</v>
      </c>
      <c r="T2300" s="266">
        <v>0</v>
      </c>
      <c r="U2300" s="266" t="s">
        <v>3497</v>
      </c>
    </row>
    <row r="2301" spans="1:21" x14ac:dyDescent="0.25">
      <c r="A2301" s="49">
        <v>70458002</v>
      </c>
      <c r="B2301" s="49" t="s">
        <v>2144</v>
      </c>
      <c r="C2301" s="49">
        <v>0</v>
      </c>
      <c r="D2301" s="49">
        <v>0</v>
      </c>
      <c r="E2301" s="354" t="s">
        <v>3494</v>
      </c>
      <c r="F2301" s="354" t="s">
        <v>3498</v>
      </c>
      <c r="G2301" s="355" t="s">
        <v>3499</v>
      </c>
      <c r="H2301" s="355" t="s">
        <v>3495</v>
      </c>
      <c r="I2301" s="355" t="s">
        <v>3495</v>
      </c>
      <c r="J2301" s="355" t="s">
        <v>3495</v>
      </c>
      <c r="K2301" s="355" t="s">
        <v>3495</v>
      </c>
      <c r="L2301" s="355" t="s">
        <v>3495</v>
      </c>
      <c r="M2301" s="355" t="s">
        <v>3495</v>
      </c>
      <c r="N2301" s="355" t="s">
        <v>3495</v>
      </c>
      <c r="O2301" s="355" t="s">
        <v>3495</v>
      </c>
      <c r="P2301" s="355" t="s">
        <v>3495</v>
      </c>
      <c r="Q2301" s="355" t="s">
        <v>3496</v>
      </c>
      <c r="R2301" s="355" t="s">
        <v>3496</v>
      </c>
      <c r="S2301" s="355" t="s">
        <v>3496</v>
      </c>
      <c r="T2301" s="266">
        <v>0</v>
      </c>
      <c r="U2301" s="266" t="s">
        <v>3497</v>
      </c>
    </row>
    <row r="2302" spans="1:21" x14ac:dyDescent="0.25">
      <c r="A2302" s="49">
        <v>70459002</v>
      </c>
      <c r="B2302" s="49" t="s">
        <v>2145</v>
      </c>
      <c r="C2302" s="49">
        <v>0</v>
      </c>
      <c r="D2302" s="49">
        <v>0</v>
      </c>
      <c r="E2302" s="354" t="s">
        <v>3494</v>
      </c>
      <c r="F2302" s="354" t="s">
        <v>3498</v>
      </c>
      <c r="G2302" s="355" t="s">
        <v>3499</v>
      </c>
      <c r="H2302" s="355" t="s">
        <v>3495</v>
      </c>
      <c r="I2302" s="355" t="s">
        <v>3495</v>
      </c>
      <c r="J2302" s="355" t="s">
        <v>3495</v>
      </c>
      <c r="K2302" s="355" t="s">
        <v>3495</v>
      </c>
      <c r="L2302" s="355" t="s">
        <v>3495</v>
      </c>
      <c r="M2302" s="355" t="s">
        <v>3495</v>
      </c>
      <c r="N2302" s="355" t="s">
        <v>3495</v>
      </c>
      <c r="O2302" s="355" t="s">
        <v>3495</v>
      </c>
      <c r="P2302" s="355" t="s">
        <v>3495</v>
      </c>
      <c r="Q2302" s="355" t="s">
        <v>3496</v>
      </c>
      <c r="R2302" s="355" t="s">
        <v>3496</v>
      </c>
      <c r="S2302" s="355" t="s">
        <v>3496</v>
      </c>
      <c r="T2302" s="266">
        <v>0</v>
      </c>
      <c r="U2302" s="266" t="s">
        <v>3497</v>
      </c>
    </row>
    <row r="2303" spans="1:21" x14ac:dyDescent="0.25">
      <c r="A2303" s="49">
        <v>70460002</v>
      </c>
      <c r="B2303" s="49" t="s">
        <v>2146</v>
      </c>
      <c r="C2303" s="49">
        <v>0</v>
      </c>
      <c r="D2303" s="49">
        <v>0</v>
      </c>
      <c r="E2303" s="354" t="s">
        <v>3494</v>
      </c>
      <c r="F2303" s="354" t="s">
        <v>3498</v>
      </c>
      <c r="G2303" s="355" t="s">
        <v>3499</v>
      </c>
      <c r="H2303" s="355" t="s">
        <v>3495</v>
      </c>
      <c r="I2303" s="355" t="s">
        <v>3495</v>
      </c>
      <c r="J2303" s="355" t="s">
        <v>3495</v>
      </c>
      <c r="K2303" s="355" t="s">
        <v>3495</v>
      </c>
      <c r="L2303" s="355" t="s">
        <v>3495</v>
      </c>
      <c r="M2303" s="355" t="s">
        <v>3495</v>
      </c>
      <c r="N2303" s="355" t="s">
        <v>3495</v>
      </c>
      <c r="O2303" s="355" t="s">
        <v>3495</v>
      </c>
      <c r="P2303" s="355" t="s">
        <v>3495</v>
      </c>
      <c r="Q2303" s="355" t="s">
        <v>3496</v>
      </c>
      <c r="R2303" s="355" t="s">
        <v>3496</v>
      </c>
      <c r="S2303" s="355" t="s">
        <v>3496</v>
      </c>
      <c r="T2303" s="266">
        <v>0</v>
      </c>
      <c r="U2303" s="266" t="s">
        <v>3497</v>
      </c>
    </row>
    <row r="2304" spans="1:21" x14ac:dyDescent="0.25">
      <c r="A2304" s="49">
        <v>70461002</v>
      </c>
      <c r="B2304" s="49" t="s">
        <v>2147</v>
      </c>
      <c r="C2304" s="49">
        <v>0</v>
      </c>
      <c r="D2304" s="49">
        <v>0</v>
      </c>
      <c r="E2304" s="354" t="s">
        <v>3494</v>
      </c>
      <c r="F2304" s="354" t="s">
        <v>3498</v>
      </c>
      <c r="G2304" s="355" t="s">
        <v>3499</v>
      </c>
      <c r="H2304" s="355" t="s">
        <v>3495</v>
      </c>
      <c r="I2304" s="355" t="s">
        <v>3495</v>
      </c>
      <c r="J2304" s="355" t="s">
        <v>3495</v>
      </c>
      <c r="K2304" s="355" t="s">
        <v>3495</v>
      </c>
      <c r="L2304" s="355" t="s">
        <v>3495</v>
      </c>
      <c r="M2304" s="355" t="s">
        <v>3495</v>
      </c>
      <c r="N2304" s="355" t="s">
        <v>3495</v>
      </c>
      <c r="O2304" s="355" t="s">
        <v>3495</v>
      </c>
      <c r="P2304" s="355" t="s">
        <v>3495</v>
      </c>
      <c r="Q2304" s="355" t="s">
        <v>3496</v>
      </c>
      <c r="R2304" s="355" t="s">
        <v>3496</v>
      </c>
      <c r="S2304" s="355" t="s">
        <v>3496</v>
      </c>
      <c r="T2304" s="266">
        <v>0</v>
      </c>
      <c r="U2304" s="266" t="s">
        <v>3497</v>
      </c>
    </row>
    <row r="2305" spans="1:21" x14ac:dyDescent="0.25">
      <c r="A2305" s="49">
        <v>70462002</v>
      </c>
      <c r="B2305" s="49" t="s">
        <v>2148</v>
      </c>
      <c r="C2305" s="49">
        <v>0</v>
      </c>
      <c r="D2305" s="49">
        <v>0</v>
      </c>
      <c r="E2305" s="354" t="s">
        <v>3494</v>
      </c>
      <c r="F2305" s="354" t="s">
        <v>3498</v>
      </c>
      <c r="G2305" s="355" t="s">
        <v>3499</v>
      </c>
      <c r="H2305" s="355" t="s">
        <v>3495</v>
      </c>
      <c r="I2305" s="355" t="s">
        <v>3495</v>
      </c>
      <c r="J2305" s="355" t="s">
        <v>3495</v>
      </c>
      <c r="K2305" s="355" t="s">
        <v>3495</v>
      </c>
      <c r="L2305" s="355" t="s">
        <v>3495</v>
      </c>
      <c r="M2305" s="355" t="s">
        <v>3495</v>
      </c>
      <c r="N2305" s="355" t="s">
        <v>3495</v>
      </c>
      <c r="O2305" s="355" t="s">
        <v>3495</v>
      </c>
      <c r="P2305" s="355" t="s">
        <v>3495</v>
      </c>
      <c r="Q2305" s="355" t="s">
        <v>3496</v>
      </c>
      <c r="R2305" s="355" t="s">
        <v>3496</v>
      </c>
      <c r="S2305" s="355" t="s">
        <v>3496</v>
      </c>
      <c r="T2305" s="266">
        <v>0</v>
      </c>
      <c r="U2305" s="266" t="s">
        <v>3497</v>
      </c>
    </row>
    <row r="2306" spans="1:21" x14ac:dyDescent="0.25">
      <c r="A2306" s="49">
        <v>70463002</v>
      </c>
      <c r="B2306" s="49" t="s">
        <v>2149</v>
      </c>
      <c r="C2306" s="49">
        <v>0</v>
      </c>
      <c r="D2306" s="49">
        <v>0</v>
      </c>
      <c r="E2306" s="354" t="s">
        <v>3494</v>
      </c>
      <c r="F2306" s="354" t="s">
        <v>3498</v>
      </c>
      <c r="G2306" s="355" t="s">
        <v>3499</v>
      </c>
      <c r="H2306" s="355" t="s">
        <v>3495</v>
      </c>
      <c r="I2306" s="355" t="s">
        <v>3495</v>
      </c>
      <c r="J2306" s="355" t="s">
        <v>3495</v>
      </c>
      <c r="K2306" s="355" t="s">
        <v>3495</v>
      </c>
      <c r="L2306" s="355" t="s">
        <v>3495</v>
      </c>
      <c r="M2306" s="355" t="s">
        <v>3495</v>
      </c>
      <c r="N2306" s="355" t="s">
        <v>3495</v>
      </c>
      <c r="O2306" s="355" t="s">
        <v>3495</v>
      </c>
      <c r="P2306" s="355" t="s">
        <v>3495</v>
      </c>
      <c r="Q2306" s="355" t="s">
        <v>3496</v>
      </c>
      <c r="R2306" s="355" t="s">
        <v>3496</v>
      </c>
      <c r="S2306" s="355" t="s">
        <v>3496</v>
      </c>
      <c r="T2306" s="266">
        <v>0</v>
      </c>
      <c r="U2306" s="266" t="s">
        <v>3497</v>
      </c>
    </row>
    <row r="2307" spans="1:21" x14ac:dyDescent="0.25">
      <c r="A2307" s="49">
        <v>70464002</v>
      </c>
      <c r="B2307" s="49" t="s">
        <v>2150</v>
      </c>
      <c r="C2307" s="49">
        <v>0</v>
      </c>
      <c r="D2307" s="49">
        <v>0</v>
      </c>
      <c r="E2307" s="354" t="s">
        <v>3494</v>
      </c>
      <c r="F2307" s="354" t="s">
        <v>3498</v>
      </c>
      <c r="G2307" s="355" t="s">
        <v>3499</v>
      </c>
      <c r="H2307" s="355" t="s">
        <v>3495</v>
      </c>
      <c r="I2307" s="355" t="s">
        <v>3495</v>
      </c>
      <c r="J2307" s="355" t="s">
        <v>3495</v>
      </c>
      <c r="K2307" s="355" t="s">
        <v>3495</v>
      </c>
      <c r="L2307" s="355" t="s">
        <v>3495</v>
      </c>
      <c r="M2307" s="355" t="s">
        <v>3495</v>
      </c>
      <c r="N2307" s="355" t="s">
        <v>3495</v>
      </c>
      <c r="O2307" s="355" t="s">
        <v>3495</v>
      </c>
      <c r="P2307" s="355" t="s">
        <v>3495</v>
      </c>
      <c r="Q2307" s="355" t="s">
        <v>3496</v>
      </c>
      <c r="R2307" s="355" t="s">
        <v>3496</v>
      </c>
      <c r="S2307" s="355" t="s">
        <v>3496</v>
      </c>
      <c r="T2307" s="266">
        <v>0</v>
      </c>
      <c r="U2307" s="266" t="s">
        <v>3497</v>
      </c>
    </row>
    <row r="2308" spans="1:21" x14ac:dyDescent="0.25">
      <c r="A2308" s="49">
        <v>70465002</v>
      </c>
      <c r="B2308" s="49" t="s">
        <v>2151</v>
      </c>
      <c r="C2308" s="49">
        <v>0</v>
      </c>
      <c r="D2308" s="49">
        <v>0</v>
      </c>
      <c r="E2308" s="354" t="s">
        <v>3494</v>
      </c>
      <c r="F2308" s="354" t="s">
        <v>3498</v>
      </c>
      <c r="G2308" s="355" t="s">
        <v>3499</v>
      </c>
      <c r="H2308" s="355" t="s">
        <v>3495</v>
      </c>
      <c r="I2308" s="355" t="s">
        <v>3495</v>
      </c>
      <c r="J2308" s="355" t="s">
        <v>3495</v>
      </c>
      <c r="K2308" s="355" t="s">
        <v>3495</v>
      </c>
      <c r="L2308" s="355" t="s">
        <v>3495</v>
      </c>
      <c r="M2308" s="355" t="s">
        <v>3495</v>
      </c>
      <c r="N2308" s="355" t="s">
        <v>3495</v>
      </c>
      <c r="O2308" s="355" t="s">
        <v>3495</v>
      </c>
      <c r="P2308" s="355" t="s">
        <v>3495</v>
      </c>
      <c r="Q2308" s="355" t="s">
        <v>3496</v>
      </c>
      <c r="R2308" s="355" t="s">
        <v>3496</v>
      </c>
      <c r="S2308" s="355" t="s">
        <v>3496</v>
      </c>
      <c r="T2308" s="266">
        <v>0</v>
      </c>
      <c r="U2308" s="266" t="s">
        <v>3497</v>
      </c>
    </row>
    <row r="2309" spans="1:21" x14ac:dyDescent="0.25">
      <c r="A2309" s="49">
        <v>70466002</v>
      </c>
      <c r="B2309" s="49" t="s">
        <v>2152</v>
      </c>
      <c r="C2309" s="49">
        <v>0</v>
      </c>
      <c r="D2309" s="49">
        <v>0</v>
      </c>
      <c r="E2309" s="354" t="s">
        <v>3494</v>
      </c>
      <c r="F2309" s="354" t="s">
        <v>3498</v>
      </c>
      <c r="G2309" s="355" t="s">
        <v>3499</v>
      </c>
      <c r="H2309" s="355" t="s">
        <v>3495</v>
      </c>
      <c r="I2309" s="355" t="s">
        <v>3495</v>
      </c>
      <c r="J2309" s="355" t="s">
        <v>3495</v>
      </c>
      <c r="K2309" s="355" t="s">
        <v>3495</v>
      </c>
      <c r="L2309" s="355" t="s">
        <v>3495</v>
      </c>
      <c r="M2309" s="355" t="s">
        <v>3495</v>
      </c>
      <c r="N2309" s="355" t="s">
        <v>3495</v>
      </c>
      <c r="O2309" s="355" t="s">
        <v>3495</v>
      </c>
      <c r="P2309" s="355" t="s">
        <v>3495</v>
      </c>
      <c r="Q2309" s="355" t="s">
        <v>3496</v>
      </c>
      <c r="R2309" s="355" t="s">
        <v>3496</v>
      </c>
      <c r="S2309" s="355" t="s">
        <v>3496</v>
      </c>
      <c r="T2309" s="266">
        <v>0</v>
      </c>
      <c r="U2309" s="266" t="s">
        <v>3497</v>
      </c>
    </row>
    <row r="2310" spans="1:21" x14ac:dyDescent="0.25">
      <c r="A2310" s="49">
        <v>70467002</v>
      </c>
      <c r="B2310" s="49" t="s">
        <v>2153</v>
      </c>
      <c r="C2310" s="49">
        <v>0</v>
      </c>
      <c r="D2310" s="49">
        <v>0</v>
      </c>
      <c r="E2310" s="354" t="s">
        <v>3494</v>
      </c>
      <c r="F2310" s="354" t="s">
        <v>3498</v>
      </c>
      <c r="G2310" s="355" t="s">
        <v>3499</v>
      </c>
      <c r="H2310" s="355" t="s">
        <v>3495</v>
      </c>
      <c r="I2310" s="355" t="s">
        <v>3495</v>
      </c>
      <c r="J2310" s="355" t="s">
        <v>3495</v>
      </c>
      <c r="K2310" s="355" t="s">
        <v>3495</v>
      </c>
      <c r="L2310" s="355" t="s">
        <v>3495</v>
      </c>
      <c r="M2310" s="355" t="s">
        <v>3495</v>
      </c>
      <c r="N2310" s="355" t="s">
        <v>3495</v>
      </c>
      <c r="O2310" s="355" t="s">
        <v>3495</v>
      </c>
      <c r="P2310" s="355" t="s">
        <v>3495</v>
      </c>
      <c r="Q2310" s="355" t="s">
        <v>3496</v>
      </c>
      <c r="R2310" s="355" t="s">
        <v>3496</v>
      </c>
      <c r="S2310" s="355" t="s">
        <v>3496</v>
      </c>
      <c r="T2310" s="266">
        <v>0</v>
      </c>
      <c r="U2310" s="266" t="s">
        <v>3497</v>
      </c>
    </row>
    <row r="2311" spans="1:21" x14ac:dyDescent="0.25">
      <c r="A2311" s="49">
        <v>70471002</v>
      </c>
      <c r="B2311" s="49" t="s">
        <v>2154</v>
      </c>
      <c r="C2311" s="49">
        <v>0</v>
      </c>
      <c r="D2311" s="49">
        <v>0</v>
      </c>
      <c r="E2311" s="354" t="s">
        <v>3494</v>
      </c>
      <c r="F2311" s="354" t="s">
        <v>3498</v>
      </c>
      <c r="G2311" s="355" t="s">
        <v>3499</v>
      </c>
      <c r="H2311" s="355" t="s">
        <v>3495</v>
      </c>
      <c r="I2311" s="355" t="s">
        <v>3495</v>
      </c>
      <c r="J2311" s="355" t="s">
        <v>3495</v>
      </c>
      <c r="K2311" s="355" t="s">
        <v>3495</v>
      </c>
      <c r="L2311" s="355" t="s">
        <v>3495</v>
      </c>
      <c r="M2311" s="355" t="s">
        <v>3495</v>
      </c>
      <c r="N2311" s="355" t="s">
        <v>3495</v>
      </c>
      <c r="O2311" s="355" t="s">
        <v>3495</v>
      </c>
      <c r="P2311" s="355" t="s">
        <v>3495</v>
      </c>
      <c r="Q2311" s="355" t="s">
        <v>3496</v>
      </c>
      <c r="R2311" s="355" t="s">
        <v>3496</v>
      </c>
      <c r="S2311" s="355" t="s">
        <v>3496</v>
      </c>
      <c r="T2311" s="266">
        <v>0</v>
      </c>
      <c r="U2311" s="266" t="s">
        <v>3497</v>
      </c>
    </row>
    <row r="2312" spans="1:21" x14ac:dyDescent="0.25">
      <c r="A2312" s="49">
        <v>70472002</v>
      </c>
      <c r="B2312" s="49" t="s">
        <v>2155</v>
      </c>
      <c r="C2312" s="49">
        <v>0</v>
      </c>
      <c r="D2312" s="49">
        <v>0</v>
      </c>
      <c r="E2312" s="354" t="s">
        <v>3494</v>
      </c>
      <c r="F2312" s="354" t="s">
        <v>3498</v>
      </c>
      <c r="G2312" s="355" t="s">
        <v>3499</v>
      </c>
      <c r="H2312" s="355" t="s">
        <v>3495</v>
      </c>
      <c r="I2312" s="355" t="s">
        <v>3495</v>
      </c>
      <c r="J2312" s="355" t="s">
        <v>3495</v>
      </c>
      <c r="K2312" s="355" t="s">
        <v>3495</v>
      </c>
      <c r="L2312" s="355" t="s">
        <v>3495</v>
      </c>
      <c r="M2312" s="355" t="s">
        <v>3495</v>
      </c>
      <c r="N2312" s="355" t="s">
        <v>3495</v>
      </c>
      <c r="O2312" s="355" t="s">
        <v>3495</v>
      </c>
      <c r="P2312" s="355" t="s">
        <v>3495</v>
      </c>
      <c r="Q2312" s="355" t="s">
        <v>3496</v>
      </c>
      <c r="R2312" s="355" t="s">
        <v>3496</v>
      </c>
      <c r="S2312" s="355" t="s">
        <v>3496</v>
      </c>
      <c r="T2312" s="266">
        <v>0</v>
      </c>
      <c r="U2312" s="266" t="s">
        <v>3497</v>
      </c>
    </row>
    <row r="2313" spans="1:21" x14ac:dyDescent="0.25">
      <c r="A2313" s="49">
        <v>70472003</v>
      </c>
      <c r="B2313" s="49" t="s">
        <v>2156</v>
      </c>
      <c r="C2313" s="49">
        <v>0</v>
      </c>
      <c r="D2313" s="49">
        <v>0</v>
      </c>
      <c r="E2313" s="354" t="s">
        <v>3494</v>
      </c>
      <c r="F2313" s="354" t="s">
        <v>3498</v>
      </c>
      <c r="G2313" s="355" t="s">
        <v>3499</v>
      </c>
      <c r="H2313" s="355" t="s">
        <v>3495</v>
      </c>
      <c r="I2313" s="355" t="s">
        <v>3495</v>
      </c>
      <c r="J2313" s="355" t="s">
        <v>3495</v>
      </c>
      <c r="K2313" s="355" t="s">
        <v>3495</v>
      </c>
      <c r="L2313" s="355" t="s">
        <v>3495</v>
      </c>
      <c r="M2313" s="355" t="s">
        <v>3495</v>
      </c>
      <c r="N2313" s="355" t="s">
        <v>3495</v>
      </c>
      <c r="O2313" s="355" t="s">
        <v>3495</v>
      </c>
      <c r="P2313" s="355" t="s">
        <v>3495</v>
      </c>
      <c r="Q2313" s="355" t="s">
        <v>3496</v>
      </c>
      <c r="R2313" s="355" t="s">
        <v>3496</v>
      </c>
      <c r="S2313" s="355" t="s">
        <v>3496</v>
      </c>
      <c r="T2313" s="266">
        <v>0</v>
      </c>
      <c r="U2313" s="266" t="s">
        <v>3497</v>
      </c>
    </row>
    <row r="2314" spans="1:21" x14ac:dyDescent="0.25">
      <c r="A2314" s="49">
        <v>70475003</v>
      </c>
      <c r="B2314" s="49" t="s">
        <v>2157</v>
      </c>
      <c r="C2314" s="49">
        <v>0</v>
      </c>
      <c r="D2314" s="49">
        <v>0</v>
      </c>
      <c r="E2314" s="354" t="s">
        <v>3494</v>
      </c>
      <c r="F2314" s="354" t="s">
        <v>3498</v>
      </c>
      <c r="G2314" s="355" t="s">
        <v>3499</v>
      </c>
      <c r="H2314" s="355" t="s">
        <v>3495</v>
      </c>
      <c r="I2314" s="355" t="s">
        <v>3495</v>
      </c>
      <c r="J2314" s="355" t="s">
        <v>3495</v>
      </c>
      <c r="K2314" s="355" t="s">
        <v>3495</v>
      </c>
      <c r="L2314" s="355" t="s">
        <v>3495</v>
      </c>
      <c r="M2314" s="355" t="s">
        <v>3495</v>
      </c>
      <c r="N2314" s="355" t="s">
        <v>3495</v>
      </c>
      <c r="O2314" s="355" t="s">
        <v>3495</v>
      </c>
      <c r="P2314" s="355" t="s">
        <v>3495</v>
      </c>
      <c r="Q2314" s="355" t="s">
        <v>3496</v>
      </c>
      <c r="R2314" s="355" t="s">
        <v>3496</v>
      </c>
      <c r="S2314" s="355" t="s">
        <v>3496</v>
      </c>
      <c r="T2314" s="266">
        <v>0</v>
      </c>
      <c r="U2314" s="266" t="s">
        <v>3497</v>
      </c>
    </row>
    <row r="2315" spans="1:21" x14ac:dyDescent="0.25">
      <c r="A2315" s="49">
        <v>70476003</v>
      </c>
      <c r="B2315" s="49" t="s">
        <v>2158</v>
      </c>
      <c r="C2315" s="49">
        <v>0</v>
      </c>
      <c r="D2315" s="49">
        <v>0</v>
      </c>
      <c r="E2315" s="354" t="s">
        <v>3494</v>
      </c>
      <c r="F2315" s="354" t="s">
        <v>3498</v>
      </c>
      <c r="G2315" s="355" t="s">
        <v>3499</v>
      </c>
      <c r="H2315" s="355" t="s">
        <v>3495</v>
      </c>
      <c r="I2315" s="355" t="s">
        <v>3495</v>
      </c>
      <c r="J2315" s="355" t="s">
        <v>3495</v>
      </c>
      <c r="K2315" s="355" t="s">
        <v>3495</v>
      </c>
      <c r="L2315" s="355" t="s">
        <v>3495</v>
      </c>
      <c r="M2315" s="355" t="s">
        <v>3495</v>
      </c>
      <c r="N2315" s="355" t="s">
        <v>3495</v>
      </c>
      <c r="O2315" s="355" t="s">
        <v>3495</v>
      </c>
      <c r="P2315" s="355" t="s">
        <v>3495</v>
      </c>
      <c r="Q2315" s="355" t="s">
        <v>3496</v>
      </c>
      <c r="R2315" s="355" t="s">
        <v>3496</v>
      </c>
      <c r="S2315" s="355" t="s">
        <v>3496</v>
      </c>
      <c r="T2315" s="266">
        <v>0</v>
      </c>
      <c r="U2315" s="266" t="s">
        <v>3497</v>
      </c>
    </row>
    <row r="2316" spans="1:21" x14ac:dyDescent="0.25">
      <c r="A2316" s="49">
        <v>70484002</v>
      </c>
      <c r="B2316" s="49" t="s">
        <v>2159</v>
      </c>
      <c r="C2316" s="49">
        <v>0</v>
      </c>
      <c r="D2316" s="49">
        <v>0</v>
      </c>
      <c r="E2316" s="354" t="s">
        <v>3494</v>
      </c>
      <c r="F2316" s="354" t="s">
        <v>3498</v>
      </c>
      <c r="G2316" s="355" t="s">
        <v>3499</v>
      </c>
      <c r="H2316" s="355" t="s">
        <v>3495</v>
      </c>
      <c r="I2316" s="355" t="s">
        <v>3495</v>
      </c>
      <c r="J2316" s="355" t="s">
        <v>3495</v>
      </c>
      <c r="K2316" s="355" t="s">
        <v>3495</v>
      </c>
      <c r="L2316" s="355" t="s">
        <v>3495</v>
      </c>
      <c r="M2316" s="355" t="s">
        <v>3495</v>
      </c>
      <c r="N2316" s="355" t="s">
        <v>3495</v>
      </c>
      <c r="O2316" s="355" t="s">
        <v>3495</v>
      </c>
      <c r="P2316" s="355" t="s">
        <v>3495</v>
      </c>
      <c r="Q2316" s="355" t="s">
        <v>3496</v>
      </c>
      <c r="R2316" s="355" t="s">
        <v>3496</v>
      </c>
      <c r="S2316" s="355" t="s">
        <v>3496</v>
      </c>
      <c r="T2316" s="266">
        <v>0</v>
      </c>
      <c r="U2316" s="266" t="s">
        <v>3497</v>
      </c>
    </row>
    <row r="2317" spans="1:21" x14ac:dyDescent="0.25">
      <c r="A2317" s="49">
        <v>70485002</v>
      </c>
      <c r="B2317" s="49" t="s">
        <v>2160</v>
      </c>
      <c r="C2317" s="49">
        <v>0</v>
      </c>
      <c r="D2317" s="49">
        <v>0</v>
      </c>
      <c r="E2317" s="354" t="s">
        <v>3494</v>
      </c>
      <c r="F2317" s="354" t="s">
        <v>3498</v>
      </c>
      <c r="G2317" s="355" t="s">
        <v>3499</v>
      </c>
      <c r="H2317" s="355" t="s">
        <v>3495</v>
      </c>
      <c r="I2317" s="355" t="s">
        <v>3495</v>
      </c>
      <c r="J2317" s="355" t="s">
        <v>3495</v>
      </c>
      <c r="K2317" s="355" t="s">
        <v>3495</v>
      </c>
      <c r="L2317" s="355" t="s">
        <v>3495</v>
      </c>
      <c r="M2317" s="355" t="s">
        <v>3495</v>
      </c>
      <c r="N2317" s="355" t="s">
        <v>3495</v>
      </c>
      <c r="O2317" s="355" t="s">
        <v>3495</v>
      </c>
      <c r="P2317" s="355" t="s">
        <v>3495</v>
      </c>
      <c r="Q2317" s="355" t="s">
        <v>3496</v>
      </c>
      <c r="R2317" s="355" t="s">
        <v>3496</v>
      </c>
      <c r="S2317" s="355" t="s">
        <v>3496</v>
      </c>
      <c r="T2317" s="266">
        <v>0</v>
      </c>
      <c r="U2317" s="266" t="s">
        <v>3497</v>
      </c>
    </row>
    <row r="2318" spans="1:21" x14ac:dyDescent="0.25">
      <c r="A2318" s="49">
        <v>70486003</v>
      </c>
      <c r="B2318" s="49" t="s">
        <v>2161</v>
      </c>
      <c r="C2318" s="49">
        <v>0</v>
      </c>
      <c r="D2318" s="49">
        <v>0</v>
      </c>
      <c r="E2318" s="354" t="s">
        <v>3494</v>
      </c>
      <c r="F2318" s="354" t="s">
        <v>3498</v>
      </c>
      <c r="G2318" s="355" t="s">
        <v>3499</v>
      </c>
      <c r="H2318" s="355" t="s">
        <v>3495</v>
      </c>
      <c r="I2318" s="355" t="s">
        <v>3495</v>
      </c>
      <c r="J2318" s="355" t="s">
        <v>3495</v>
      </c>
      <c r="K2318" s="355" t="s">
        <v>3495</v>
      </c>
      <c r="L2318" s="355" t="s">
        <v>3495</v>
      </c>
      <c r="M2318" s="355" t="s">
        <v>3495</v>
      </c>
      <c r="N2318" s="355" t="s">
        <v>3495</v>
      </c>
      <c r="O2318" s="355" t="s">
        <v>3495</v>
      </c>
      <c r="P2318" s="355" t="s">
        <v>3495</v>
      </c>
      <c r="Q2318" s="355" t="s">
        <v>3496</v>
      </c>
      <c r="R2318" s="355" t="s">
        <v>3496</v>
      </c>
      <c r="S2318" s="355" t="s">
        <v>3496</v>
      </c>
      <c r="T2318" s="266">
        <v>0</v>
      </c>
      <c r="U2318" s="266" t="s">
        <v>3497</v>
      </c>
    </row>
    <row r="2319" spans="1:21" x14ac:dyDescent="0.25">
      <c r="A2319" s="49">
        <v>70486004</v>
      </c>
      <c r="B2319" s="49" t="s">
        <v>2162</v>
      </c>
      <c r="C2319" s="49">
        <v>0</v>
      </c>
      <c r="D2319" s="49">
        <v>0</v>
      </c>
      <c r="E2319" s="354" t="s">
        <v>3494</v>
      </c>
      <c r="F2319" s="354" t="s">
        <v>3498</v>
      </c>
      <c r="G2319" s="355" t="s">
        <v>3499</v>
      </c>
      <c r="H2319" s="355" t="s">
        <v>3495</v>
      </c>
      <c r="I2319" s="355" t="s">
        <v>3495</v>
      </c>
      <c r="J2319" s="355" t="s">
        <v>3495</v>
      </c>
      <c r="K2319" s="355" t="s">
        <v>3495</v>
      </c>
      <c r="L2319" s="355" t="s">
        <v>3495</v>
      </c>
      <c r="M2319" s="355" t="s">
        <v>3495</v>
      </c>
      <c r="N2319" s="355" t="s">
        <v>3495</v>
      </c>
      <c r="O2319" s="355" t="s">
        <v>3495</v>
      </c>
      <c r="P2319" s="355" t="s">
        <v>3495</v>
      </c>
      <c r="Q2319" s="355" t="s">
        <v>3496</v>
      </c>
      <c r="R2319" s="355" t="s">
        <v>3496</v>
      </c>
      <c r="S2319" s="355" t="s">
        <v>3496</v>
      </c>
      <c r="T2319" s="266">
        <v>0</v>
      </c>
      <c r="U2319" s="266" t="s">
        <v>3497</v>
      </c>
    </row>
    <row r="2320" spans="1:21" x14ac:dyDescent="0.25">
      <c r="A2320" s="49">
        <v>70487003</v>
      </c>
      <c r="B2320" s="49" t="s">
        <v>2163</v>
      </c>
      <c r="C2320" s="49">
        <v>0</v>
      </c>
      <c r="D2320" s="49">
        <v>0</v>
      </c>
      <c r="E2320" s="354" t="s">
        <v>3494</v>
      </c>
      <c r="F2320" s="354" t="s">
        <v>3498</v>
      </c>
      <c r="G2320" s="355" t="s">
        <v>3499</v>
      </c>
      <c r="H2320" s="355" t="s">
        <v>3495</v>
      </c>
      <c r="I2320" s="355" t="s">
        <v>3495</v>
      </c>
      <c r="J2320" s="355" t="s">
        <v>3495</v>
      </c>
      <c r="K2320" s="355" t="s">
        <v>3495</v>
      </c>
      <c r="L2320" s="355" t="s">
        <v>3495</v>
      </c>
      <c r="M2320" s="355" t="s">
        <v>3495</v>
      </c>
      <c r="N2320" s="355" t="s">
        <v>3495</v>
      </c>
      <c r="O2320" s="355" t="s">
        <v>3495</v>
      </c>
      <c r="P2320" s="355" t="s">
        <v>3495</v>
      </c>
      <c r="Q2320" s="355" t="s">
        <v>3496</v>
      </c>
      <c r="R2320" s="355" t="s">
        <v>3496</v>
      </c>
      <c r="S2320" s="355" t="s">
        <v>3496</v>
      </c>
      <c r="T2320" s="266">
        <v>0</v>
      </c>
      <c r="U2320" s="266" t="s">
        <v>3497</v>
      </c>
    </row>
    <row r="2321" spans="1:21" x14ac:dyDescent="0.25">
      <c r="A2321" s="49">
        <v>70488003</v>
      </c>
      <c r="B2321" s="49" t="s">
        <v>2164</v>
      </c>
      <c r="C2321" s="49">
        <v>0</v>
      </c>
      <c r="D2321" s="49">
        <v>0</v>
      </c>
      <c r="E2321" s="354" t="s">
        <v>3494</v>
      </c>
      <c r="F2321" s="354" t="s">
        <v>3498</v>
      </c>
      <c r="G2321" s="355" t="s">
        <v>3499</v>
      </c>
      <c r="H2321" s="355" t="s">
        <v>3495</v>
      </c>
      <c r="I2321" s="355" t="s">
        <v>3495</v>
      </c>
      <c r="J2321" s="355" t="s">
        <v>3495</v>
      </c>
      <c r="K2321" s="355" t="s">
        <v>3495</v>
      </c>
      <c r="L2321" s="355" t="s">
        <v>3495</v>
      </c>
      <c r="M2321" s="355" t="s">
        <v>3495</v>
      </c>
      <c r="N2321" s="355" t="s">
        <v>3495</v>
      </c>
      <c r="O2321" s="355" t="s">
        <v>3495</v>
      </c>
      <c r="P2321" s="355" t="s">
        <v>3495</v>
      </c>
      <c r="Q2321" s="355" t="s">
        <v>3496</v>
      </c>
      <c r="R2321" s="355" t="s">
        <v>3496</v>
      </c>
      <c r="S2321" s="355" t="s">
        <v>3496</v>
      </c>
      <c r="T2321" s="266">
        <v>0</v>
      </c>
      <c r="U2321" s="266" t="s">
        <v>3497</v>
      </c>
    </row>
    <row r="2322" spans="1:21" x14ac:dyDescent="0.25">
      <c r="A2322" s="49">
        <v>70489003</v>
      </c>
      <c r="B2322" s="49" t="s">
        <v>2165</v>
      </c>
      <c r="C2322" s="49">
        <v>0</v>
      </c>
      <c r="D2322" s="49">
        <v>0</v>
      </c>
      <c r="E2322" s="354" t="s">
        <v>3494</v>
      </c>
      <c r="F2322" s="354" t="s">
        <v>3498</v>
      </c>
      <c r="G2322" s="355" t="s">
        <v>3499</v>
      </c>
      <c r="H2322" s="355" t="s">
        <v>3495</v>
      </c>
      <c r="I2322" s="355" t="s">
        <v>3495</v>
      </c>
      <c r="J2322" s="355" t="s">
        <v>3495</v>
      </c>
      <c r="K2322" s="355" t="s">
        <v>3495</v>
      </c>
      <c r="L2322" s="355" t="s">
        <v>3495</v>
      </c>
      <c r="M2322" s="355" t="s">
        <v>3495</v>
      </c>
      <c r="N2322" s="355" t="s">
        <v>3495</v>
      </c>
      <c r="O2322" s="355" t="s">
        <v>3495</v>
      </c>
      <c r="P2322" s="355" t="s">
        <v>3495</v>
      </c>
      <c r="Q2322" s="355" t="s">
        <v>3496</v>
      </c>
      <c r="R2322" s="355" t="s">
        <v>3496</v>
      </c>
      <c r="S2322" s="355" t="s">
        <v>3496</v>
      </c>
      <c r="T2322" s="266">
        <v>0</v>
      </c>
      <c r="U2322" s="266" t="s">
        <v>3497</v>
      </c>
    </row>
    <row r="2323" spans="1:21" x14ac:dyDescent="0.25">
      <c r="A2323" s="49">
        <v>70490003</v>
      </c>
      <c r="B2323" s="49" t="s">
        <v>2166</v>
      </c>
      <c r="C2323" s="49">
        <v>0</v>
      </c>
      <c r="D2323" s="49">
        <v>0</v>
      </c>
      <c r="E2323" s="354" t="s">
        <v>3494</v>
      </c>
      <c r="F2323" s="354" t="s">
        <v>3498</v>
      </c>
      <c r="G2323" s="355" t="s">
        <v>3499</v>
      </c>
      <c r="H2323" s="355" t="s">
        <v>3495</v>
      </c>
      <c r="I2323" s="355" t="s">
        <v>3495</v>
      </c>
      <c r="J2323" s="355" t="s">
        <v>3495</v>
      </c>
      <c r="K2323" s="355" t="s">
        <v>3495</v>
      </c>
      <c r="L2323" s="355" t="s">
        <v>3495</v>
      </c>
      <c r="M2323" s="355" t="s">
        <v>3495</v>
      </c>
      <c r="N2323" s="355" t="s">
        <v>3495</v>
      </c>
      <c r="O2323" s="355" t="s">
        <v>3495</v>
      </c>
      <c r="P2323" s="355" t="s">
        <v>3495</v>
      </c>
      <c r="Q2323" s="355" t="s">
        <v>3496</v>
      </c>
      <c r="R2323" s="355" t="s">
        <v>3496</v>
      </c>
      <c r="S2323" s="355" t="s">
        <v>3496</v>
      </c>
      <c r="T2323" s="266">
        <v>0</v>
      </c>
      <c r="U2323" s="266" t="s">
        <v>3497</v>
      </c>
    </row>
    <row r="2324" spans="1:21" x14ac:dyDescent="0.25">
      <c r="A2324" s="49">
        <v>70491003</v>
      </c>
      <c r="B2324" s="49" t="s">
        <v>2167</v>
      </c>
      <c r="C2324" s="49">
        <v>0</v>
      </c>
      <c r="D2324" s="49">
        <v>0</v>
      </c>
      <c r="E2324" s="354" t="s">
        <v>3494</v>
      </c>
      <c r="F2324" s="354" t="s">
        <v>3498</v>
      </c>
      <c r="G2324" s="355" t="s">
        <v>3499</v>
      </c>
      <c r="H2324" s="355" t="s">
        <v>3495</v>
      </c>
      <c r="I2324" s="355" t="s">
        <v>3495</v>
      </c>
      <c r="J2324" s="355" t="s">
        <v>3495</v>
      </c>
      <c r="K2324" s="355" t="s">
        <v>3495</v>
      </c>
      <c r="L2324" s="355" t="s">
        <v>3495</v>
      </c>
      <c r="M2324" s="355" t="s">
        <v>3495</v>
      </c>
      <c r="N2324" s="355" t="s">
        <v>3495</v>
      </c>
      <c r="O2324" s="355" t="s">
        <v>3495</v>
      </c>
      <c r="P2324" s="355" t="s">
        <v>3495</v>
      </c>
      <c r="Q2324" s="355" t="s">
        <v>3496</v>
      </c>
      <c r="R2324" s="355" t="s">
        <v>3496</v>
      </c>
      <c r="S2324" s="355" t="s">
        <v>3496</v>
      </c>
      <c r="T2324" s="266">
        <v>0</v>
      </c>
      <c r="U2324" s="266" t="s">
        <v>3497</v>
      </c>
    </row>
    <row r="2325" spans="1:21" x14ac:dyDescent="0.25">
      <c r="A2325" s="49">
        <v>70788</v>
      </c>
      <c r="B2325" s="49" t="s">
        <v>2168</v>
      </c>
      <c r="C2325" s="49">
        <v>0</v>
      </c>
      <c r="D2325" s="49">
        <v>0</v>
      </c>
      <c r="E2325" s="354" t="s">
        <v>3494</v>
      </c>
      <c r="F2325" s="354" t="s">
        <v>3498</v>
      </c>
      <c r="G2325" s="355" t="s">
        <v>3499</v>
      </c>
      <c r="H2325" s="355" t="s">
        <v>3495</v>
      </c>
      <c r="I2325" s="355" t="s">
        <v>3495</v>
      </c>
      <c r="J2325" s="355" t="s">
        <v>3495</v>
      </c>
      <c r="K2325" s="355" t="s">
        <v>3495</v>
      </c>
      <c r="L2325" s="355" t="s">
        <v>3495</v>
      </c>
      <c r="M2325" s="355" t="s">
        <v>3495</v>
      </c>
      <c r="N2325" s="355" t="s">
        <v>3495</v>
      </c>
      <c r="O2325" s="355" t="s">
        <v>3495</v>
      </c>
      <c r="P2325" s="355" t="s">
        <v>3495</v>
      </c>
      <c r="Q2325" s="355" t="s">
        <v>3496</v>
      </c>
      <c r="R2325" s="355" t="s">
        <v>3496</v>
      </c>
      <c r="S2325" s="355" t="s">
        <v>3496</v>
      </c>
      <c r="T2325" s="266">
        <v>0</v>
      </c>
      <c r="U2325" s="266" t="s">
        <v>3497</v>
      </c>
    </row>
    <row r="2326" spans="1:21" x14ac:dyDescent="0.25">
      <c r="A2326" s="49">
        <v>70911001</v>
      </c>
      <c r="B2326" s="49" t="s">
        <v>2169</v>
      </c>
      <c r="C2326" s="49">
        <v>0</v>
      </c>
      <c r="D2326" s="49">
        <v>0</v>
      </c>
      <c r="E2326" s="354" t="s">
        <v>3494</v>
      </c>
      <c r="F2326" s="354" t="s">
        <v>3498</v>
      </c>
      <c r="G2326" s="355" t="s">
        <v>3499</v>
      </c>
      <c r="H2326" s="355" t="s">
        <v>3495</v>
      </c>
      <c r="I2326" s="355" t="s">
        <v>3495</v>
      </c>
      <c r="J2326" s="355" t="s">
        <v>3495</v>
      </c>
      <c r="K2326" s="355" t="s">
        <v>3495</v>
      </c>
      <c r="L2326" s="355" t="s">
        <v>3495</v>
      </c>
      <c r="M2326" s="355" t="s">
        <v>3495</v>
      </c>
      <c r="N2326" s="355" t="s">
        <v>3495</v>
      </c>
      <c r="O2326" s="355" t="s">
        <v>3495</v>
      </c>
      <c r="P2326" s="355" t="s">
        <v>3495</v>
      </c>
      <c r="Q2326" s="355" t="s">
        <v>3496</v>
      </c>
      <c r="R2326" s="355" t="s">
        <v>3496</v>
      </c>
      <c r="S2326" s="355" t="s">
        <v>3496</v>
      </c>
      <c r="T2326" s="266">
        <v>0</v>
      </c>
      <c r="U2326" s="266" t="s">
        <v>3497</v>
      </c>
    </row>
    <row r="2327" spans="1:21" x14ac:dyDescent="0.25">
      <c r="A2327" s="49">
        <v>70911002</v>
      </c>
      <c r="B2327" s="49" t="s">
        <v>2170</v>
      </c>
      <c r="C2327" s="49">
        <v>0</v>
      </c>
      <c r="D2327" s="49">
        <v>0</v>
      </c>
      <c r="E2327" s="354" t="s">
        <v>3494</v>
      </c>
      <c r="F2327" s="354" t="s">
        <v>3498</v>
      </c>
      <c r="G2327" s="355" t="s">
        <v>3499</v>
      </c>
      <c r="H2327" s="355" t="s">
        <v>3495</v>
      </c>
      <c r="I2327" s="355" t="s">
        <v>3495</v>
      </c>
      <c r="J2327" s="355" t="s">
        <v>3495</v>
      </c>
      <c r="K2327" s="355" t="s">
        <v>3495</v>
      </c>
      <c r="L2327" s="355" t="s">
        <v>3495</v>
      </c>
      <c r="M2327" s="355" t="s">
        <v>3495</v>
      </c>
      <c r="N2327" s="355" t="s">
        <v>3495</v>
      </c>
      <c r="O2327" s="355" t="s">
        <v>3495</v>
      </c>
      <c r="P2327" s="355" t="s">
        <v>3495</v>
      </c>
      <c r="Q2327" s="355" t="s">
        <v>3496</v>
      </c>
      <c r="R2327" s="355" t="s">
        <v>3496</v>
      </c>
      <c r="S2327" s="355" t="s">
        <v>3496</v>
      </c>
      <c r="T2327" s="266">
        <v>0</v>
      </c>
      <c r="U2327" s="266" t="s">
        <v>3497</v>
      </c>
    </row>
    <row r="2328" spans="1:21" x14ac:dyDescent="0.25">
      <c r="A2328" s="49">
        <v>7092000019</v>
      </c>
      <c r="B2328" s="49" t="s">
        <v>2171</v>
      </c>
      <c r="C2328" s="49">
        <v>0</v>
      </c>
      <c r="D2328" s="49">
        <v>0</v>
      </c>
      <c r="E2328" s="354" t="s">
        <v>3494</v>
      </c>
      <c r="F2328" s="354" t="s">
        <v>3498</v>
      </c>
      <c r="G2328" s="355" t="s">
        <v>3499</v>
      </c>
      <c r="H2328" s="355" t="s">
        <v>3495</v>
      </c>
      <c r="I2328" s="355" t="s">
        <v>3495</v>
      </c>
      <c r="J2328" s="355" t="s">
        <v>3495</v>
      </c>
      <c r="K2328" s="355" t="s">
        <v>3495</v>
      </c>
      <c r="L2328" s="355" t="s">
        <v>3495</v>
      </c>
      <c r="M2328" s="355" t="s">
        <v>3495</v>
      </c>
      <c r="N2328" s="355" t="s">
        <v>3495</v>
      </c>
      <c r="O2328" s="355" t="s">
        <v>3495</v>
      </c>
      <c r="P2328" s="355" t="s">
        <v>3495</v>
      </c>
      <c r="Q2328" s="355" t="s">
        <v>3496</v>
      </c>
      <c r="R2328" s="355" t="s">
        <v>3496</v>
      </c>
      <c r="S2328" s="355" t="s">
        <v>3496</v>
      </c>
      <c r="T2328" s="266">
        <v>0</v>
      </c>
      <c r="U2328" s="266" t="s">
        <v>3497</v>
      </c>
    </row>
    <row r="2329" spans="1:21" x14ac:dyDescent="0.25">
      <c r="A2329" s="49">
        <v>7092000710</v>
      </c>
      <c r="B2329" s="49" t="s">
        <v>2172</v>
      </c>
      <c r="C2329" s="49">
        <v>2171.3000000000002</v>
      </c>
      <c r="D2329" s="49">
        <v>119</v>
      </c>
      <c r="E2329" s="354" t="s">
        <v>3494</v>
      </c>
      <c r="F2329" s="354" t="s">
        <v>3498</v>
      </c>
      <c r="G2329" s="355" t="s">
        <v>3499</v>
      </c>
      <c r="H2329" s="355" t="s">
        <v>3495</v>
      </c>
      <c r="I2329" s="355" t="s">
        <v>3495</v>
      </c>
      <c r="J2329" s="355" t="s">
        <v>3495</v>
      </c>
      <c r="K2329" s="355" t="s">
        <v>3495</v>
      </c>
      <c r="L2329" s="355" t="s">
        <v>3495</v>
      </c>
      <c r="M2329" s="355" t="s">
        <v>3495</v>
      </c>
      <c r="N2329" s="355" t="s">
        <v>3495</v>
      </c>
      <c r="O2329" s="355" t="s">
        <v>3495</v>
      </c>
      <c r="P2329" s="355" t="s">
        <v>3495</v>
      </c>
      <c r="Q2329" s="355" t="s">
        <v>3496</v>
      </c>
      <c r="R2329" s="355" t="s">
        <v>3496</v>
      </c>
      <c r="S2329" s="355" t="s">
        <v>3496</v>
      </c>
      <c r="T2329" s="266">
        <v>0</v>
      </c>
      <c r="U2329" s="266" t="s">
        <v>3074</v>
      </c>
    </row>
    <row r="2330" spans="1:21" x14ac:dyDescent="0.25">
      <c r="A2330" s="49">
        <v>7092000728</v>
      </c>
      <c r="B2330" s="49" t="s">
        <v>2173</v>
      </c>
      <c r="C2330" s="49">
        <v>2171.3000000000002</v>
      </c>
      <c r="D2330" s="49">
        <v>119</v>
      </c>
      <c r="E2330" s="354" t="s">
        <v>3494</v>
      </c>
      <c r="F2330" s="354" t="s">
        <v>3498</v>
      </c>
      <c r="G2330" s="355" t="s">
        <v>3499</v>
      </c>
      <c r="H2330" s="355" t="s">
        <v>3495</v>
      </c>
      <c r="I2330" s="355" t="s">
        <v>3495</v>
      </c>
      <c r="J2330" s="355" t="s">
        <v>3495</v>
      </c>
      <c r="K2330" s="355" t="s">
        <v>3495</v>
      </c>
      <c r="L2330" s="355" t="s">
        <v>3495</v>
      </c>
      <c r="M2330" s="355" t="s">
        <v>3495</v>
      </c>
      <c r="N2330" s="355" t="s">
        <v>3495</v>
      </c>
      <c r="O2330" s="355" t="s">
        <v>3495</v>
      </c>
      <c r="P2330" s="355" t="s">
        <v>3495</v>
      </c>
      <c r="Q2330" s="355" t="s">
        <v>3496</v>
      </c>
      <c r="R2330" s="355" t="s">
        <v>3496</v>
      </c>
      <c r="S2330" s="355" t="s">
        <v>3496</v>
      </c>
      <c r="T2330" s="266">
        <v>0</v>
      </c>
      <c r="U2330" s="266" t="s">
        <v>3074</v>
      </c>
    </row>
    <row r="2331" spans="1:21" x14ac:dyDescent="0.25">
      <c r="A2331" s="49">
        <v>7092000748</v>
      </c>
      <c r="B2331" s="49" t="s">
        <v>2174</v>
      </c>
      <c r="C2331" s="49">
        <v>2171.3000000000002</v>
      </c>
      <c r="D2331" s="49">
        <v>119</v>
      </c>
      <c r="E2331" s="354" t="s">
        <v>3494</v>
      </c>
      <c r="F2331" s="354" t="s">
        <v>3498</v>
      </c>
      <c r="G2331" s="355" t="s">
        <v>3499</v>
      </c>
      <c r="H2331" s="355" t="s">
        <v>3495</v>
      </c>
      <c r="I2331" s="355" t="s">
        <v>3495</v>
      </c>
      <c r="J2331" s="355" t="s">
        <v>3495</v>
      </c>
      <c r="K2331" s="355" t="s">
        <v>3495</v>
      </c>
      <c r="L2331" s="355" t="s">
        <v>3495</v>
      </c>
      <c r="M2331" s="355" t="s">
        <v>3495</v>
      </c>
      <c r="N2331" s="355" t="s">
        <v>3495</v>
      </c>
      <c r="O2331" s="355" t="s">
        <v>3495</v>
      </c>
      <c r="P2331" s="355" t="s">
        <v>3495</v>
      </c>
      <c r="Q2331" s="355" t="s">
        <v>3496</v>
      </c>
      <c r="R2331" s="355" t="s">
        <v>3496</v>
      </c>
      <c r="S2331" s="355" t="s">
        <v>3496</v>
      </c>
      <c r="T2331" s="266">
        <v>0</v>
      </c>
      <c r="U2331" s="266" t="s">
        <v>3074</v>
      </c>
    </row>
    <row r="2332" spans="1:21" x14ac:dyDescent="0.25">
      <c r="A2332" s="49">
        <v>7092000764</v>
      </c>
      <c r="B2332" s="49" t="s">
        <v>2175</v>
      </c>
      <c r="C2332" s="49">
        <v>2171.3000000000002</v>
      </c>
      <c r="D2332" s="49">
        <v>119</v>
      </c>
      <c r="E2332" s="354" t="s">
        <v>3494</v>
      </c>
      <c r="F2332" s="354" t="s">
        <v>3498</v>
      </c>
      <c r="G2332" s="355" t="s">
        <v>3499</v>
      </c>
      <c r="H2332" s="355" t="s">
        <v>3495</v>
      </c>
      <c r="I2332" s="355" t="s">
        <v>3495</v>
      </c>
      <c r="J2332" s="355" t="s">
        <v>3495</v>
      </c>
      <c r="K2332" s="355" t="s">
        <v>3495</v>
      </c>
      <c r="L2332" s="355" t="s">
        <v>3495</v>
      </c>
      <c r="M2332" s="355" t="s">
        <v>3495</v>
      </c>
      <c r="N2332" s="355" t="s">
        <v>3495</v>
      </c>
      <c r="O2332" s="355" t="s">
        <v>3495</v>
      </c>
      <c r="P2332" s="355" t="s">
        <v>3495</v>
      </c>
      <c r="Q2332" s="355" t="s">
        <v>3496</v>
      </c>
      <c r="R2332" s="355" t="s">
        <v>3496</v>
      </c>
      <c r="S2332" s="355" t="s">
        <v>3496</v>
      </c>
      <c r="T2332" s="266">
        <v>0</v>
      </c>
      <c r="U2332" s="266" t="s">
        <v>3074</v>
      </c>
    </row>
    <row r="2333" spans="1:21" x14ac:dyDescent="0.25">
      <c r="A2333" s="49">
        <v>7092000768</v>
      </c>
      <c r="B2333" s="49" t="s">
        <v>2176</v>
      </c>
      <c r="C2333" s="49">
        <v>2171.3000000000002</v>
      </c>
      <c r="D2333" s="49">
        <v>119</v>
      </c>
      <c r="E2333" s="354" t="s">
        <v>3494</v>
      </c>
      <c r="F2333" s="354" t="s">
        <v>3498</v>
      </c>
      <c r="G2333" s="355" t="s">
        <v>3499</v>
      </c>
      <c r="H2333" s="355" t="s">
        <v>3495</v>
      </c>
      <c r="I2333" s="355" t="s">
        <v>3495</v>
      </c>
      <c r="J2333" s="355" t="s">
        <v>3495</v>
      </c>
      <c r="K2333" s="355" t="s">
        <v>3495</v>
      </c>
      <c r="L2333" s="355" t="s">
        <v>3495</v>
      </c>
      <c r="M2333" s="355" t="s">
        <v>3495</v>
      </c>
      <c r="N2333" s="355" t="s">
        <v>3495</v>
      </c>
      <c r="O2333" s="355" t="s">
        <v>3495</v>
      </c>
      <c r="P2333" s="355" t="s">
        <v>3495</v>
      </c>
      <c r="Q2333" s="355" t="s">
        <v>3496</v>
      </c>
      <c r="R2333" s="355" t="s">
        <v>3496</v>
      </c>
      <c r="S2333" s="355" t="s">
        <v>3496</v>
      </c>
      <c r="T2333" s="266">
        <v>0</v>
      </c>
      <c r="U2333" s="266" t="s">
        <v>3074</v>
      </c>
    </row>
    <row r="2334" spans="1:21" x14ac:dyDescent="0.25">
      <c r="A2334" s="49">
        <v>7092000770</v>
      </c>
      <c r="B2334" s="49" t="s">
        <v>2177</v>
      </c>
      <c r="C2334" s="49">
        <v>2171.3000000000002</v>
      </c>
      <c r="D2334" s="49">
        <v>119</v>
      </c>
      <c r="E2334" s="354" t="s">
        <v>3494</v>
      </c>
      <c r="F2334" s="354" t="s">
        <v>3498</v>
      </c>
      <c r="G2334" s="355" t="s">
        <v>3499</v>
      </c>
      <c r="H2334" s="355" t="s">
        <v>3495</v>
      </c>
      <c r="I2334" s="355" t="s">
        <v>3495</v>
      </c>
      <c r="J2334" s="355" t="s">
        <v>3495</v>
      </c>
      <c r="K2334" s="355" t="s">
        <v>3495</v>
      </c>
      <c r="L2334" s="355" t="s">
        <v>3495</v>
      </c>
      <c r="M2334" s="355" t="s">
        <v>3495</v>
      </c>
      <c r="N2334" s="355" t="s">
        <v>3495</v>
      </c>
      <c r="O2334" s="355" t="s">
        <v>3495</v>
      </c>
      <c r="P2334" s="355" t="s">
        <v>3495</v>
      </c>
      <c r="Q2334" s="355" t="s">
        <v>3496</v>
      </c>
      <c r="R2334" s="355" t="s">
        <v>3496</v>
      </c>
      <c r="S2334" s="355" t="s">
        <v>3496</v>
      </c>
      <c r="T2334" s="266">
        <v>0</v>
      </c>
      <c r="U2334" s="266" t="s">
        <v>3074</v>
      </c>
    </row>
    <row r="2335" spans="1:21" x14ac:dyDescent="0.25">
      <c r="A2335" s="49">
        <v>7092000772</v>
      </c>
      <c r="B2335" s="49" t="s">
        <v>2178</v>
      </c>
      <c r="C2335" s="49">
        <v>2171.3000000000002</v>
      </c>
      <c r="D2335" s="49">
        <v>119</v>
      </c>
      <c r="E2335" s="354" t="s">
        <v>3494</v>
      </c>
      <c r="F2335" s="354" t="s">
        <v>3498</v>
      </c>
      <c r="G2335" s="355" t="s">
        <v>3499</v>
      </c>
      <c r="H2335" s="355" t="s">
        <v>3495</v>
      </c>
      <c r="I2335" s="355" t="s">
        <v>3495</v>
      </c>
      <c r="J2335" s="355" t="s">
        <v>3495</v>
      </c>
      <c r="K2335" s="355" t="s">
        <v>3495</v>
      </c>
      <c r="L2335" s="355" t="s">
        <v>3495</v>
      </c>
      <c r="M2335" s="355" t="s">
        <v>3495</v>
      </c>
      <c r="N2335" s="355" t="s">
        <v>3495</v>
      </c>
      <c r="O2335" s="355" t="s">
        <v>3495</v>
      </c>
      <c r="P2335" s="355" t="s">
        <v>3495</v>
      </c>
      <c r="Q2335" s="355" t="s">
        <v>3496</v>
      </c>
      <c r="R2335" s="355" t="s">
        <v>3496</v>
      </c>
      <c r="S2335" s="355" t="s">
        <v>3496</v>
      </c>
      <c r="T2335" s="266">
        <v>0</v>
      </c>
      <c r="U2335" s="266" t="s">
        <v>3074</v>
      </c>
    </row>
    <row r="2336" spans="1:21" x14ac:dyDescent="0.25">
      <c r="A2336" s="49">
        <v>7092000778</v>
      </c>
      <c r="B2336" s="49" t="s">
        <v>2179</v>
      </c>
      <c r="C2336" s="49">
        <v>2171.3000000000002</v>
      </c>
      <c r="D2336" s="49">
        <v>119</v>
      </c>
      <c r="E2336" s="354" t="s">
        <v>3494</v>
      </c>
      <c r="F2336" s="354" t="s">
        <v>3498</v>
      </c>
      <c r="G2336" s="355" t="s">
        <v>3499</v>
      </c>
      <c r="H2336" s="355" t="s">
        <v>3495</v>
      </c>
      <c r="I2336" s="355" t="s">
        <v>3495</v>
      </c>
      <c r="J2336" s="355" t="s">
        <v>3495</v>
      </c>
      <c r="K2336" s="355" t="s">
        <v>3495</v>
      </c>
      <c r="L2336" s="355" t="s">
        <v>3495</v>
      </c>
      <c r="M2336" s="355" t="s">
        <v>3495</v>
      </c>
      <c r="N2336" s="355" t="s">
        <v>3495</v>
      </c>
      <c r="O2336" s="355" t="s">
        <v>3495</v>
      </c>
      <c r="P2336" s="355" t="s">
        <v>3495</v>
      </c>
      <c r="Q2336" s="355" t="s">
        <v>3496</v>
      </c>
      <c r="R2336" s="355" t="s">
        <v>3496</v>
      </c>
      <c r="S2336" s="355" t="s">
        <v>3496</v>
      </c>
      <c r="T2336" s="266">
        <v>0</v>
      </c>
      <c r="U2336" s="266" t="s">
        <v>3074</v>
      </c>
    </row>
    <row r="2337" spans="1:21" x14ac:dyDescent="0.25">
      <c r="A2337" s="49">
        <v>7092000780</v>
      </c>
      <c r="B2337" s="49" t="s">
        <v>2180</v>
      </c>
      <c r="C2337" s="49">
        <v>2171.3000000000002</v>
      </c>
      <c r="D2337" s="49">
        <v>119</v>
      </c>
      <c r="E2337" s="354" t="s">
        <v>3494</v>
      </c>
      <c r="F2337" s="354" t="s">
        <v>3498</v>
      </c>
      <c r="G2337" s="355" t="s">
        <v>3499</v>
      </c>
      <c r="H2337" s="355" t="s">
        <v>3495</v>
      </c>
      <c r="I2337" s="355" t="s">
        <v>3495</v>
      </c>
      <c r="J2337" s="355" t="s">
        <v>3495</v>
      </c>
      <c r="K2337" s="355" t="s">
        <v>3495</v>
      </c>
      <c r="L2337" s="355" t="s">
        <v>3495</v>
      </c>
      <c r="M2337" s="355" t="s">
        <v>3495</v>
      </c>
      <c r="N2337" s="355" t="s">
        <v>3495</v>
      </c>
      <c r="O2337" s="355" t="s">
        <v>3495</v>
      </c>
      <c r="P2337" s="355" t="s">
        <v>3495</v>
      </c>
      <c r="Q2337" s="355" t="s">
        <v>3496</v>
      </c>
      <c r="R2337" s="355" t="s">
        <v>3496</v>
      </c>
      <c r="S2337" s="355" t="s">
        <v>3496</v>
      </c>
      <c r="T2337" s="266">
        <v>0</v>
      </c>
      <c r="U2337" s="266" t="s">
        <v>3074</v>
      </c>
    </row>
    <row r="2338" spans="1:21" x14ac:dyDescent="0.25">
      <c r="A2338" s="49">
        <v>7092000796</v>
      </c>
      <c r="B2338" s="49" t="s">
        <v>2181</v>
      </c>
      <c r="C2338" s="49">
        <v>2171.3000000000002</v>
      </c>
      <c r="D2338" s="49">
        <v>119</v>
      </c>
      <c r="E2338" s="354" t="s">
        <v>3494</v>
      </c>
      <c r="F2338" s="354" t="s">
        <v>3498</v>
      </c>
      <c r="G2338" s="355" t="s">
        <v>3499</v>
      </c>
      <c r="H2338" s="355" t="s">
        <v>3495</v>
      </c>
      <c r="I2338" s="355" t="s">
        <v>3495</v>
      </c>
      <c r="J2338" s="355" t="s">
        <v>3495</v>
      </c>
      <c r="K2338" s="355" t="s">
        <v>3495</v>
      </c>
      <c r="L2338" s="355" t="s">
        <v>3495</v>
      </c>
      <c r="M2338" s="355" t="s">
        <v>3495</v>
      </c>
      <c r="N2338" s="355" t="s">
        <v>3495</v>
      </c>
      <c r="O2338" s="355" t="s">
        <v>3495</v>
      </c>
      <c r="P2338" s="355" t="s">
        <v>3495</v>
      </c>
      <c r="Q2338" s="355" t="s">
        <v>3496</v>
      </c>
      <c r="R2338" s="355" t="s">
        <v>3496</v>
      </c>
      <c r="S2338" s="355" t="s">
        <v>3496</v>
      </c>
      <c r="T2338" s="266">
        <v>0</v>
      </c>
      <c r="U2338" s="266" t="s">
        <v>3074</v>
      </c>
    </row>
    <row r="2339" spans="1:21" x14ac:dyDescent="0.25">
      <c r="A2339" s="49">
        <v>7092005828</v>
      </c>
      <c r="B2339" s="49" t="s">
        <v>2182</v>
      </c>
      <c r="C2339" s="49">
        <v>0</v>
      </c>
      <c r="D2339" s="49">
        <v>0</v>
      </c>
      <c r="E2339" s="354" t="s">
        <v>3494</v>
      </c>
      <c r="F2339" s="354" t="s">
        <v>3498</v>
      </c>
      <c r="G2339" s="355" t="s">
        <v>3499</v>
      </c>
      <c r="H2339" s="355" t="s">
        <v>3495</v>
      </c>
      <c r="I2339" s="355" t="s">
        <v>3495</v>
      </c>
      <c r="J2339" s="355" t="s">
        <v>3495</v>
      </c>
      <c r="K2339" s="355" t="s">
        <v>3495</v>
      </c>
      <c r="L2339" s="355" t="s">
        <v>3495</v>
      </c>
      <c r="M2339" s="355" t="s">
        <v>3495</v>
      </c>
      <c r="N2339" s="355" t="s">
        <v>3495</v>
      </c>
      <c r="O2339" s="355" t="s">
        <v>3495</v>
      </c>
      <c r="P2339" s="355" t="s">
        <v>3495</v>
      </c>
      <c r="Q2339" s="355" t="s">
        <v>3496</v>
      </c>
      <c r="R2339" s="355" t="s">
        <v>3496</v>
      </c>
      <c r="S2339" s="355" t="s">
        <v>3496</v>
      </c>
      <c r="T2339" s="266">
        <v>0</v>
      </c>
      <c r="U2339" s="266" t="s">
        <v>3497</v>
      </c>
    </row>
    <row r="2340" spans="1:21" x14ac:dyDescent="0.25">
      <c r="A2340" s="49">
        <v>7092005830</v>
      </c>
      <c r="B2340" s="49" t="s">
        <v>2183</v>
      </c>
      <c r="C2340" s="49">
        <v>0</v>
      </c>
      <c r="D2340" s="49">
        <v>0</v>
      </c>
      <c r="E2340" s="354" t="s">
        <v>3494</v>
      </c>
      <c r="F2340" s="354" t="s">
        <v>3498</v>
      </c>
      <c r="G2340" s="355" t="s">
        <v>3499</v>
      </c>
      <c r="H2340" s="355" t="s">
        <v>3495</v>
      </c>
      <c r="I2340" s="355" t="s">
        <v>3495</v>
      </c>
      <c r="J2340" s="355" t="s">
        <v>3495</v>
      </c>
      <c r="K2340" s="355" t="s">
        <v>3495</v>
      </c>
      <c r="L2340" s="355" t="s">
        <v>3495</v>
      </c>
      <c r="M2340" s="355" t="s">
        <v>3495</v>
      </c>
      <c r="N2340" s="355" t="s">
        <v>3495</v>
      </c>
      <c r="O2340" s="355" t="s">
        <v>3495</v>
      </c>
      <c r="P2340" s="355" t="s">
        <v>3495</v>
      </c>
      <c r="Q2340" s="355" t="s">
        <v>3496</v>
      </c>
      <c r="R2340" s="355" t="s">
        <v>3496</v>
      </c>
      <c r="S2340" s="355" t="s">
        <v>3496</v>
      </c>
      <c r="T2340" s="266">
        <v>0</v>
      </c>
      <c r="U2340" s="266" t="s">
        <v>3497</v>
      </c>
    </row>
    <row r="2341" spans="1:21" x14ac:dyDescent="0.25">
      <c r="A2341" s="49">
        <v>7092005848</v>
      </c>
      <c r="B2341" s="49" t="s">
        <v>2184</v>
      </c>
      <c r="C2341" s="49">
        <v>0</v>
      </c>
      <c r="D2341" s="49">
        <v>0</v>
      </c>
      <c r="E2341" s="354" t="s">
        <v>3494</v>
      </c>
      <c r="F2341" s="354" t="s">
        <v>3498</v>
      </c>
      <c r="G2341" s="355" t="s">
        <v>3499</v>
      </c>
      <c r="H2341" s="355" t="s">
        <v>3495</v>
      </c>
      <c r="I2341" s="355" t="s">
        <v>3495</v>
      </c>
      <c r="J2341" s="355" t="s">
        <v>3495</v>
      </c>
      <c r="K2341" s="355" t="s">
        <v>3495</v>
      </c>
      <c r="L2341" s="355" t="s">
        <v>3495</v>
      </c>
      <c r="M2341" s="355" t="s">
        <v>3495</v>
      </c>
      <c r="N2341" s="355" t="s">
        <v>3495</v>
      </c>
      <c r="O2341" s="355" t="s">
        <v>3495</v>
      </c>
      <c r="P2341" s="355" t="s">
        <v>3495</v>
      </c>
      <c r="Q2341" s="355" t="s">
        <v>3496</v>
      </c>
      <c r="R2341" s="355" t="s">
        <v>3496</v>
      </c>
      <c r="S2341" s="355" t="s">
        <v>3496</v>
      </c>
      <c r="T2341" s="266">
        <v>0</v>
      </c>
      <c r="U2341" s="266" t="s">
        <v>3497</v>
      </c>
    </row>
    <row r="2342" spans="1:21" x14ac:dyDescent="0.25">
      <c r="A2342" s="49">
        <v>7092005864</v>
      </c>
      <c r="B2342" s="49" t="s">
        <v>2185</v>
      </c>
      <c r="C2342" s="49">
        <v>0</v>
      </c>
      <c r="D2342" s="49">
        <v>0</v>
      </c>
      <c r="E2342" s="354" t="s">
        <v>3494</v>
      </c>
      <c r="F2342" s="354" t="s">
        <v>3498</v>
      </c>
      <c r="G2342" s="355" t="s">
        <v>3499</v>
      </c>
      <c r="H2342" s="355" t="s">
        <v>3495</v>
      </c>
      <c r="I2342" s="355" t="s">
        <v>3495</v>
      </c>
      <c r="J2342" s="355" t="s">
        <v>3495</v>
      </c>
      <c r="K2342" s="355" t="s">
        <v>3495</v>
      </c>
      <c r="L2342" s="355" t="s">
        <v>3495</v>
      </c>
      <c r="M2342" s="355" t="s">
        <v>3495</v>
      </c>
      <c r="N2342" s="355" t="s">
        <v>3495</v>
      </c>
      <c r="O2342" s="355" t="s">
        <v>3495</v>
      </c>
      <c r="P2342" s="355" t="s">
        <v>3495</v>
      </c>
      <c r="Q2342" s="355" t="s">
        <v>3496</v>
      </c>
      <c r="R2342" s="355" t="s">
        <v>3496</v>
      </c>
      <c r="S2342" s="355" t="s">
        <v>3496</v>
      </c>
      <c r="T2342" s="266">
        <v>0</v>
      </c>
      <c r="U2342" s="266" t="s">
        <v>3497</v>
      </c>
    </row>
    <row r="2343" spans="1:21" x14ac:dyDescent="0.25">
      <c r="A2343" s="49">
        <v>7092005896</v>
      </c>
      <c r="B2343" s="49" t="s">
        <v>2186</v>
      </c>
      <c r="C2343" s="49">
        <v>0</v>
      </c>
      <c r="D2343" s="49">
        <v>0</v>
      </c>
      <c r="E2343" s="354" t="s">
        <v>3494</v>
      </c>
      <c r="F2343" s="354" t="s">
        <v>3498</v>
      </c>
      <c r="G2343" s="355" t="s">
        <v>3499</v>
      </c>
      <c r="H2343" s="355" t="s">
        <v>3495</v>
      </c>
      <c r="I2343" s="355" t="s">
        <v>3495</v>
      </c>
      <c r="J2343" s="355" t="s">
        <v>3495</v>
      </c>
      <c r="K2343" s="355" t="s">
        <v>3495</v>
      </c>
      <c r="L2343" s="355" t="s">
        <v>3495</v>
      </c>
      <c r="M2343" s="355" t="s">
        <v>3495</v>
      </c>
      <c r="N2343" s="355" t="s">
        <v>3495</v>
      </c>
      <c r="O2343" s="355" t="s">
        <v>3495</v>
      </c>
      <c r="P2343" s="355" t="s">
        <v>3495</v>
      </c>
      <c r="Q2343" s="355" t="s">
        <v>3496</v>
      </c>
      <c r="R2343" s="355" t="s">
        <v>3496</v>
      </c>
      <c r="S2343" s="355" t="s">
        <v>3496</v>
      </c>
      <c r="T2343" s="266">
        <v>0</v>
      </c>
      <c r="U2343" s="266" t="s">
        <v>3497</v>
      </c>
    </row>
    <row r="2344" spans="1:21" x14ac:dyDescent="0.25">
      <c r="A2344" s="49">
        <v>7092006338</v>
      </c>
      <c r="B2344" s="49" t="s">
        <v>2187</v>
      </c>
      <c r="C2344" s="49">
        <v>0</v>
      </c>
      <c r="D2344" s="49">
        <v>0</v>
      </c>
      <c r="E2344" s="354" t="s">
        <v>3494</v>
      </c>
      <c r="F2344" s="354" t="s">
        <v>3498</v>
      </c>
      <c r="G2344" s="355" t="s">
        <v>3499</v>
      </c>
      <c r="H2344" s="355" t="s">
        <v>3495</v>
      </c>
      <c r="I2344" s="355" t="s">
        <v>3495</v>
      </c>
      <c r="J2344" s="355" t="s">
        <v>3495</v>
      </c>
      <c r="K2344" s="355" t="s">
        <v>3495</v>
      </c>
      <c r="L2344" s="355" t="s">
        <v>3495</v>
      </c>
      <c r="M2344" s="355" t="s">
        <v>3495</v>
      </c>
      <c r="N2344" s="355" t="s">
        <v>3495</v>
      </c>
      <c r="O2344" s="355" t="s">
        <v>3495</v>
      </c>
      <c r="P2344" s="355" t="s">
        <v>3495</v>
      </c>
      <c r="Q2344" s="355" t="s">
        <v>3496</v>
      </c>
      <c r="R2344" s="355" t="s">
        <v>3496</v>
      </c>
      <c r="S2344" s="355" t="s">
        <v>3496</v>
      </c>
      <c r="T2344" s="266">
        <v>0</v>
      </c>
      <c r="U2344" s="266" t="s">
        <v>3497</v>
      </c>
    </row>
    <row r="2345" spans="1:21" x14ac:dyDescent="0.25">
      <c r="A2345" s="49">
        <v>7092006725</v>
      </c>
      <c r="B2345" s="49" t="s">
        <v>2188</v>
      </c>
      <c r="C2345" s="49">
        <v>0</v>
      </c>
      <c r="D2345" s="49">
        <v>0</v>
      </c>
      <c r="E2345" s="354" t="s">
        <v>3494</v>
      </c>
      <c r="F2345" s="354" t="s">
        <v>3498</v>
      </c>
      <c r="G2345" s="355" t="s">
        <v>3499</v>
      </c>
      <c r="H2345" s="355" t="s">
        <v>3495</v>
      </c>
      <c r="I2345" s="355" t="s">
        <v>3495</v>
      </c>
      <c r="J2345" s="355" t="s">
        <v>3495</v>
      </c>
      <c r="K2345" s="355" t="s">
        <v>3495</v>
      </c>
      <c r="L2345" s="355" t="s">
        <v>3495</v>
      </c>
      <c r="M2345" s="355" t="s">
        <v>3495</v>
      </c>
      <c r="N2345" s="355" t="s">
        <v>3495</v>
      </c>
      <c r="O2345" s="355" t="s">
        <v>3495</v>
      </c>
      <c r="P2345" s="355" t="s">
        <v>3495</v>
      </c>
      <c r="Q2345" s="355" t="s">
        <v>3496</v>
      </c>
      <c r="R2345" s="355" t="s">
        <v>3496</v>
      </c>
      <c r="S2345" s="355" t="s">
        <v>3496</v>
      </c>
      <c r="T2345" s="266">
        <v>0</v>
      </c>
      <c r="U2345" s="266" t="s">
        <v>3497</v>
      </c>
    </row>
    <row r="2346" spans="1:21" x14ac:dyDescent="0.25">
      <c r="A2346" s="49">
        <v>71309001</v>
      </c>
      <c r="B2346" s="49" t="s">
        <v>2189</v>
      </c>
      <c r="C2346" s="49">
        <v>0</v>
      </c>
      <c r="D2346" s="49">
        <v>0</v>
      </c>
      <c r="E2346" s="354" t="s">
        <v>3494</v>
      </c>
      <c r="F2346" s="354" t="s">
        <v>3498</v>
      </c>
      <c r="G2346" s="355" t="s">
        <v>3499</v>
      </c>
      <c r="H2346" s="355" t="s">
        <v>3495</v>
      </c>
      <c r="I2346" s="355" t="s">
        <v>3495</v>
      </c>
      <c r="J2346" s="355" t="s">
        <v>3495</v>
      </c>
      <c r="K2346" s="355" t="s">
        <v>3495</v>
      </c>
      <c r="L2346" s="355" t="s">
        <v>3495</v>
      </c>
      <c r="M2346" s="355" t="s">
        <v>3495</v>
      </c>
      <c r="N2346" s="355" t="s">
        <v>3495</v>
      </c>
      <c r="O2346" s="355" t="s">
        <v>3495</v>
      </c>
      <c r="P2346" s="355" t="s">
        <v>3495</v>
      </c>
      <c r="Q2346" s="355" t="s">
        <v>3496</v>
      </c>
      <c r="R2346" s="355" t="s">
        <v>3496</v>
      </c>
      <c r="S2346" s="355" t="s">
        <v>3496</v>
      </c>
      <c r="T2346" s="266">
        <v>0</v>
      </c>
      <c r="U2346" s="266" t="s">
        <v>3497</v>
      </c>
    </row>
    <row r="2347" spans="1:21" x14ac:dyDescent="0.25">
      <c r="A2347" s="49">
        <v>71312001</v>
      </c>
      <c r="B2347" s="49" t="s">
        <v>2190</v>
      </c>
      <c r="C2347" s="49">
        <v>0</v>
      </c>
      <c r="D2347" s="49">
        <v>0</v>
      </c>
      <c r="E2347" s="354" t="s">
        <v>3494</v>
      </c>
      <c r="F2347" s="354" t="s">
        <v>3498</v>
      </c>
      <c r="G2347" s="355" t="s">
        <v>3499</v>
      </c>
      <c r="H2347" s="355" t="s">
        <v>3495</v>
      </c>
      <c r="I2347" s="355" t="s">
        <v>3495</v>
      </c>
      <c r="J2347" s="355" t="s">
        <v>3495</v>
      </c>
      <c r="K2347" s="355" t="s">
        <v>3495</v>
      </c>
      <c r="L2347" s="355" t="s">
        <v>3495</v>
      </c>
      <c r="M2347" s="355" t="s">
        <v>3495</v>
      </c>
      <c r="N2347" s="355" t="s">
        <v>3495</v>
      </c>
      <c r="O2347" s="355" t="s">
        <v>3495</v>
      </c>
      <c r="P2347" s="355" t="s">
        <v>3495</v>
      </c>
      <c r="Q2347" s="355" t="s">
        <v>3496</v>
      </c>
      <c r="R2347" s="355" t="s">
        <v>3496</v>
      </c>
      <c r="S2347" s="355" t="s">
        <v>3496</v>
      </c>
      <c r="T2347" s="266">
        <v>0</v>
      </c>
      <c r="U2347" s="266" t="s">
        <v>3497</v>
      </c>
    </row>
    <row r="2348" spans="1:21" x14ac:dyDescent="0.25">
      <c r="A2348" s="49">
        <v>72101001</v>
      </c>
      <c r="B2348" s="49" t="s">
        <v>2191</v>
      </c>
      <c r="C2348" s="49">
        <v>0</v>
      </c>
      <c r="D2348" s="49">
        <v>0</v>
      </c>
      <c r="E2348" s="354" t="s">
        <v>3494</v>
      </c>
      <c r="F2348" s="354" t="s">
        <v>3498</v>
      </c>
      <c r="G2348" s="355" t="s">
        <v>3499</v>
      </c>
      <c r="H2348" s="355" t="s">
        <v>3495</v>
      </c>
      <c r="I2348" s="355" t="s">
        <v>3495</v>
      </c>
      <c r="J2348" s="355" t="s">
        <v>3495</v>
      </c>
      <c r="K2348" s="355" t="s">
        <v>3495</v>
      </c>
      <c r="L2348" s="355" t="s">
        <v>3495</v>
      </c>
      <c r="M2348" s="355" t="s">
        <v>3495</v>
      </c>
      <c r="N2348" s="355" t="s">
        <v>3495</v>
      </c>
      <c r="O2348" s="355" t="s">
        <v>3495</v>
      </c>
      <c r="P2348" s="355" t="s">
        <v>3495</v>
      </c>
      <c r="Q2348" s="355" t="s">
        <v>3496</v>
      </c>
      <c r="R2348" s="355" t="s">
        <v>3496</v>
      </c>
      <c r="S2348" s="355" t="s">
        <v>3496</v>
      </c>
      <c r="T2348" s="266">
        <v>0</v>
      </c>
      <c r="U2348" s="266" t="s">
        <v>3497</v>
      </c>
    </row>
    <row r="2349" spans="1:21" x14ac:dyDescent="0.25">
      <c r="A2349" s="49">
        <v>72102001</v>
      </c>
      <c r="B2349" s="49" t="s">
        <v>2192</v>
      </c>
      <c r="C2349" s="49">
        <v>0</v>
      </c>
      <c r="D2349" s="49">
        <v>0</v>
      </c>
      <c r="E2349" s="354" t="s">
        <v>3494</v>
      </c>
      <c r="F2349" s="354" t="s">
        <v>3498</v>
      </c>
      <c r="G2349" s="355" t="s">
        <v>3499</v>
      </c>
      <c r="H2349" s="355" t="s">
        <v>3495</v>
      </c>
      <c r="I2349" s="355" t="s">
        <v>3495</v>
      </c>
      <c r="J2349" s="355" t="s">
        <v>3495</v>
      </c>
      <c r="K2349" s="355" t="s">
        <v>3495</v>
      </c>
      <c r="L2349" s="355" t="s">
        <v>3495</v>
      </c>
      <c r="M2349" s="355" t="s">
        <v>3495</v>
      </c>
      <c r="N2349" s="355" t="s">
        <v>3495</v>
      </c>
      <c r="O2349" s="355" t="s">
        <v>3495</v>
      </c>
      <c r="P2349" s="355" t="s">
        <v>3495</v>
      </c>
      <c r="Q2349" s="355" t="s">
        <v>3496</v>
      </c>
      <c r="R2349" s="355" t="s">
        <v>3496</v>
      </c>
      <c r="S2349" s="355" t="s">
        <v>3496</v>
      </c>
      <c r="T2349" s="266">
        <v>0</v>
      </c>
      <c r="U2349" s="266" t="s">
        <v>3497</v>
      </c>
    </row>
    <row r="2350" spans="1:21" x14ac:dyDescent="0.25">
      <c r="A2350" s="49">
        <v>72103001</v>
      </c>
      <c r="B2350" s="49" t="s">
        <v>2193</v>
      </c>
      <c r="C2350" s="49">
        <v>0</v>
      </c>
      <c r="D2350" s="49">
        <v>0</v>
      </c>
      <c r="E2350" s="354" t="s">
        <v>3494</v>
      </c>
      <c r="F2350" s="354" t="s">
        <v>3498</v>
      </c>
      <c r="G2350" s="355" t="s">
        <v>3499</v>
      </c>
      <c r="H2350" s="355" t="s">
        <v>3495</v>
      </c>
      <c r="I2350" s="355" t="s">
        <v>3495</v>
      </c>
      <c r="J2350" s="355" t="s">
        <v>3495</v>
      </c>
      <c r="K2350" s="355" t="s">
        <v>3495</v>
      </c>
      <c r="L2350" s="355" t="s">
        <v>3495</v>
      </c>
      <c r="M2350" s="355" t="s">
        <v>3495</v>
      </c>
      <c r="N2350" s="355" t="s">
        <v>3495</v>
      </c>
      <c r="O2350" s="355" t="s">
        <v>3495</v>
      </c>
      <c r="P2350" s="355" t="s">
        <v>3495</v>
      </c>
      <c r="Q2350" s="355" t="s">
        <v>3496</v>
      </c>
      <c r="R2350" s="355" t="s">
        <v>3496</v>
      </c>
      <c r="S2350" s="355" t="s">
        <v>3496</v>
      </c>
      <c r="T2350" s="266">
        <v>0</v>
      </c>
      <c r="U2350" s="266" t="s">
        <v>3497</v>
      </c>
    </row>
    <row r="2351" spans="1:21" x14ac:dyDescent="0.25">
      <c r="A2351" s="49">
        <v>72104001</v>
      </c>
      <c r="B2351" s="49" t="s">
        <v>468</v>
      </c>
      <c r="C2351" s="49">
        <v>0</v>
      </c>
      <c r="D2351" s="49">
        <v>0</v>
      </c>
      <c r="E2351" s="354" t="s">
        <v>3494</v>
      </c>
      <c r="F2351" s="354" t="s">
        <v>3498</v>
      </c>
      <c r="G2351" s="355" t="s">
        <v>3499</v>
      </c>
      <c r="H2351" s="355" t="s">
        <v>3495</v>
      </c>
      <c r="I2351" s="355" t="s">
        <v>3495</v>
      </c>
      <c r="J2351" s="355" t="s">
        <v>3495</v>
      </c>
      <c r="K2351" s="355" t="s">
        <v>3495</v>
      </c>
      <c r="L2351" s="355" t="s">
        <v>3495</v>
      </c>
      <c r="M2351" s="355" t="s">
        <v>3495</v>
      </c>
      <c r="N2351" s="355" t="s">
        <v>3495</v>
      </c>
      <c r="O2351" s="355" t="s">
        <v>3495</v>
      </c>
      <c r="P2351" s="355" t="s">
        <v>3495</v>
      </c>
      <c r="Q2351" s="355" t="s">
        <v>3496</v>
      </c>
      <c r="R2351" s="355" t="s">
        <v>3496</v>
      </c>
      <c r="S2351" s="355" t="s">
        <v>3496</v>
      </c>
      <c r="T2351" s="266">
        <v>0</v>
      </c>
      <c r="U2351" s="266" t="s">
        <v>3497</v>
      </c>
    </row>
    <row r="2352" spans="1:21" x14ac:dyDescent="0.25">
      <c r="A2352" s="49">
        <v>72105001</v>
      </c>
      <c r="B2352" s="49" t="s">
        <v>2194</v>
      </c>
      <c r="C2352" s="49">
        <v>0</v>
      </c>
      <c r="D2352" s="49">
        <v>0</v>
      </c>
      <c r="E2352" s="354" t="s">
        <v>3494</v>
      </c>
      <c r="F2352" s="354" t="s">
        <v>3498</v>
      </c>
      <c r="G2352" s="355" t="s">
        <v>3499</v>
      </c>
      <c r="H2352" s="355" t="s">
        <v>3495</v>
      </c>
      <c r="I2352" s="355" t="s">
        <v>3495</v>
      </c>
      <c r="J2352" s="355" t="s">
        <v>3495</v>
      </c>
      <c r="K2352" s="355" t="s">
        <v>3495</v>
      </c>
      <c r="L2352" s="355" t="s">
        <v>3495</v>
      </c>
      <c r="M2352" s="355" t="s">
        <v>3495</v>
      </c>
      <c r="N2352" s="355" t="s">
        <v>3495</v>
      </c>
      <c r="O2352" s="355" t="s">
        <v>3495</v>
      </c>
      <c r="P2352" s="355" t="s">
        <v>3495</v>
      </c>
      <c r="Q2352" s="355" t="s">
        <v>3496</v>
      </c>
      <c r="R2352" s="355" t="s">
        <v>3496</v>
      </c>
      <c r="S2352" s="355" t="s">
        <v>3496</v>
      </c>
      <c r="T2352" s="266">
        <v>0</v>
      </c>
      <c r="U2352" s="266" t="s">
        <v>3497</v>
      </c>
    </row>
    <row r="2353" spans="1:21" x14ac:dyDescent="0.25">
      <c r="A2353" s="49">
        <v>72106001</v>
      </c>
      <c r="B2353" s="49" t="s">
        <v>2195</v>
      </c>
      <c r="C2353" s="49">
        <v>0</v>
      </c>
      <c r="D2353" s="49">
        <v>0</v>
      </c>
      <c r="E2353" s="354" t="s">
        <v>3494</v>
      </c>
      <c r="F2353" s="354" t="s">
        <v>3498</v>
      </c>
      <c r="G2353" s="355" t="s">
        <v>3499</v>
      </c>
      <c r="H2353" s="355" t="s">
        <v>3495</v>
      </c>
      <c r="I2353" s="355" t="s">
        <v>3495</v>
      </c>
      <c r="J2353" s="355" t="s">
        <v>3495</v>
      </c>
      <c r="K2353" s="355" t="s">
        <v>3495</v>
      </c>
      <c r="L2353" s="355" t="s">
        <v>3495</v>
      </c>
      <c r="M2353" s="355" t="s">
        <v>3495</v>
      </c>
      <c r="N2353" s="355" t="s">
        <v>3495</v>
      </c>
      <c r="O2353" s="355" t="s">
        <v>3495</v>
      </c>
      <c r="P2353" s="355" t="s">
        <v>3495</v>
      </c>
      <c r="Q2353" s="355" t="s">
        <v>3496</v>
      </c>
      <c r="R2353" s="355" t="s">
        <v>3496</v>
      </c>
      <c r="S2353" s="355" t="s">
        <v>3496</v>
      </c>
      <c r="T2353" s="266">
        <v>0</v>
      </c>
      <c r="U2353" s="266" t="s">
        <v>3497</v>
      </c>
    </row>
    <row r="2354" spans="1:21" x14ac:dyDescent="0.25">
      <c r="A2354" s="49">
        <v>72107001</v>
      </c>
      <c r="B2354" s="49" t="s">
        <v>2196</v>
      </c>
      <c r="C2354" s="49">
        <v>0</v>
      </c>
      <c r="D2354" s="49">
        <v>0</v>
      </c>
      <c r="E2354" s="354" t="s">
        <v>3494</v>
      </c>
      <c r="F2354" s="354" t="s">
        <v>3498</v>
      </c>
      <c r="G2354" s="355" t="s">
        <v>3499</v>
      </c>
      <c r="H2354" s="355" t="s">
        <v>3495</v>
      </c>
      <c r="I2354" s="355" t="s">
        <v>3495</v>
      </c>
      <c r="J2354" s="355" t="s">
        <v>3495</v>
      </c>
      <c r="K2354" s="355" t="s">
        <v>3495</v>
      </c>
      <c r="L2354" s="355" t="s">
        <v>3495</v>
      </c>
      <c r="M2354" s="355" t="s">
        <v>3495</v>
      </c>
      <c r="N2354" s="355" t="s">
        <v>3495</v>
      </c>
      <c r="O2354" s="355" t="s">
        <v>3495</v>
      </c>
      <c r="P2354" s="355" t="s">
        <v>3495</v>
      </c>
      <c r="Q2354" s="355" t="s">
        <v>3496</v>
      </c>
      <c r="R2354" s="355" t="s">
        <v>3496</v>
      </c>
      <c r="S2354" s="355" t="s">
        <v>3496</v>
      </c>
      <c r="T2354" s="266">
        <v>0</v>
      </c>
      <c r="U2354" s="266" t="s">
        <v>3497</v>
      </c>
    </row>
    <row r="2355" spans="1:21" x14ac:dyDescent="0.25">
      <c r="A2355" s="49">
        <v>72108001</v>
      </c>
      <c r="B2355" s="49" t="s">
        <v>469</v>
      </c>
      <c r="C2355" s="49">
        <v>0</v>
      </c>
      <c r="D2355" s="49">
        <v>0</v>
      </c>
      <c r="E2355" s="354" t="s">
        <v>3494</v>
      </c>
      <c r="F2355" s="354" t="s">
        <v>3498</v>
      </c>
      <c r="G2355" s="355" t="s">
        <v>3499</v>
      </c>
      <c r="H2355" s="355" t="s">
        <v>3495</v>
      </c>
      <c r="I2355" s="355" t="s">
        <v>3495</v>
      </c>
      <c r="J2355" s="355" t="s">
        <v>3495</v>
      </c>
      <c r="K2355" s="355" t="s">
        <v>3495</v>
      </c>
      <c r="L2355" s="355" t="s">
        <v>3495</v>
      </c>
      <c r="M2355" s="355" t="s">
        <v>3495</v>
      </c>
      <c r="N2355" s="355" t="s">
        <v>3495</v>
      </c>
      <c r="O2355" s="355" t="s">
        <v>3495</v>
      </c>
      <c r="P2355" s="355" t="s">
        <v>3495</v>
      </c>
      <c r="Q2355" s="355" t="s">
        <v>3496</v>
      </c>
      <c r="R2355" s="355" t="s">
        <v>3496</v>
      </c>
      <c r="S2355" s="355" t="s">
        <v>3496</v>
      </c>
      <c r="T2355" s="266">
        <v>0</v>
      </c>
      <c r="U2355" s="266" t="s">
        <v>3497</v>
      </c>
    </row>
    <row r="2356" spans="1:21" x14ac:dyDescent="0.25">
      <c r="A2356" s="49">
        <v>72109001</v>
      </c>
      <c r="B2356" s="49" t="s">
        <v>2197</v>
      </c>
      <c r="C2356" s="49">
        <v>0</v>
      </c>
      <c r="D2356" s="49">
        <v>0</v>
      </c>
      <c r="E2356" s="354" t="s">
        <v>3494</v>
      </c>
      <c r="F2356" s="354" t="s">
        <v>3498</v>
      </c>
      <c r="G2356" s="355" t="s">
        <v>3499</v>
      </c>
      <c r="H2356" s="355" t="s">
        <v>3495</v>
      </c>
      <c r="I2356" s="355" t="s">
        <v>3495</v>
      </c>
      <c r="J2356" s="355" t="s">
        <v>3495</v>
      </c>
      <c r="K2356" s="355" t="s">
        <v>3495</v>
      </c>
      <c r="L2356" s="355" t="s">
        <v>3495</v>
      </c>
      <c r="M2356" s="355" t="s">
        <v>3495</v>
      </c>
      <c r="N2356" s="355" t="s">
        <v>3495</v>
      </c>
      <c r="O2356" s="355" t="s">
        <v>3495</v>
      </c>
      <c r="P2356" s="355" t="s">
        <v>3495</v>
      </c>
      <c r="Q2356" s="355" t="s">
        <v>3496</v>
      </c>
      <c r="R2356" s="355" t="s">
        <v>3496</v>
      </c>
      <c r="S2356" s="355" t="s">
        <v>3496</v>
      </c>
      <c r="T2356" s="266">
        <v>0</v>
      </c>
      <c r="U2356" s="266" t="s">
        <v>3497</v>
      </c>
    </row>
    <row r="2357" spans="1:21" x14ac:dyDescent="0.25">
      <c r="A2357" s="49">
        <v>72110001</v>
      </c>
      <c r="B2357" s="49" t="s">
        <v>471</v>
      </c>
      <c r="C2357" s="49">
        <v>0</v>
      </c>
      <c r="D2357" s="49">
        <v>0</v>
      </c>
      <c r="E2357" s="354" t="s">
        <v>3494</v>
      </c>
      <c r="F2357" s="354" t="s">
        <v>3498</v>
      </c>
      <c r="G2357" s="355" t="s">
        <v>3499</v>
      </c>
      <c r="H2357" s="355" t="s">
        <v>3495</v>
      </c>
      <c r="I2357" s="355" t="s">
        <v>3495</v>
      </c>
      <c r="J2357" s="355" t="s">
        <v>3495</v>
      </c>
      <c r="K2357" s="355" t="s">
        <v>3495</v>
      </c>
      <c r="L2357" s="355" t="s">
        <v>3495</v>
      </c>
      <c r="M2357" s="355" t="s">
        <v>3495</v>
      </c>
      <c r="N2357" s="355" t="s">
        <v>3495</v>
      </c>
      <c r="O2357" s="355" t="s">
        <v>3495</v>
      </c>
      <c r="P2357" s="355" t="s">
        <v>3495</v>
      </c>
      <c r="Q2357" s="355" t="s">
        <v>3496</v>
      </c>
      <c r="R2357" s="355" t="s">
        <v>3496</v>
      </c>
      <c r="S2357" s="355" t="s">
        <v>3496</v>
      </c>
      <c r="T2357" s="266">
        <v>0</v>
      </c>
      <c r="U2357" s="266" t="s">
        <v>3497</v>
      </c>
    </row>
    <row r="2358" spans="1:21" x14ac:dyDescent="0.25">
      <c r="A2358" s="49">
        <v>72121003</v>
      </c>
      <c r="B2358" s="49" t="s">
        <v>2198</v>
      </c>
      <c r="C2358" s="49">
        <v>0</v>
      </c>
      <c r="D2358" s="49">
        <v>0</v>
      </c>
      <c r="E2358" s="354" t="s">
        <v>3494</v>
      </c>
      <c r="F2358" s="354" t="s">
        <v>3498</v>
      </c>
      <c r="G2358" s="355" t="s">
        <v>3499</v>
      </c>
      <c r="H2358" s="355" t="s">
        <v>3495</v>
      </c>
      <c r="I2358" s="355" t="s">
        <v>3495</v>
      </c>
      <c r="J2358" s="355" t="s">
        <v>3495</v>
      </c>
      <c r="K2358" s="355" t="s">
        <v>3495</v>
      </c>
      <c r="L2358" s="355" t="s">
        <v>3495</v>
      </c>
      <c r="M2358" s="355" t="s">
        <v>3495</v>
      </c>
      <c r="N2358" s="355" t="s">
        <v>3495</v>
      </c>
      <c r="O2358" s="355" t="s">
        <v>3495</v>
      </c>
      <c r="P2358" s="355" t="s">
        <v>3495</v>
      </c>
      <c r="Q2358" s="355" t="s">
        <v>3496</v>
      </c>
      <c r="R2358" s="355" t="s">
        <v>3496</v>
      </c>
      <c r="S2358" s="355" t="s">
        <v>3496</v>
      </c>
      <c r="T2358" s="266">
        <v>0</v>
      </c>
      <c r="U2358" s="266" t="s">
        <v>3497</v>
      </c>
    </row>
    <row r="2359" spans="1:21" x14ac:dyDescent="0.25">
      <c r="A2359" s="49">
        <v>72122003</v>
      </c>
      <c r="B2359" s="49" t="s">
        <v>2199</v>
      </c>
      <c r="C2359" s="49">
        <v>0</v>
      </c>
      <c r="D2359" s="49">
        <v>0</v>
      </c>
      <c r="E2359" s="354" t="s">
        <v>3494</v>
      </c>
      <c r="F2359" s="354" t="s">
        <v>3498</v>
      </c>
      <c r="G2359" s="355" t="s">
        <v>3499</v>
      </c>
      <c r="H2359" s="355" t="s">
        <v>3495</v>
      </c>
      <c r="I2359" s="355" t="s">
        <v>3495</v>
      </c>
      <c r="J2359" s="355" t="s">
        <v>3495</v>
      </c>
      <c r="K2359" s="355" t="s">
        <v>3495</v>
      </c>
      <c r="L2359" s="355" t="s">
        <v>3495</v>
      </c>
      <c r="M2359" s="355" t="s">
        <v>3495</v>
      </c>
      <c r="N2359" s="355" t="s">
        <v>3495</v>
      </c>
      <c r="O2359" s="355" t="s">
        <v>3495</v>
      </c>
      <c r="P2359" s="355" t="s">
        <v>3495</v>
      </c>
      <c r="Q2359" s="355" t="s">
        <v>3496</v>
      </c>
      <c r="R2359" s="355" t="s">
        <v>3496</v>
      </c>
      <c r="S2359" s="355" t="s">
        <v>3496</v>
      </c>
      <c r="T2359" s="266">
        <v>0</v>
      </c>
      <c r="U2359" s="266" t="s">
        <v>3497</v>
      </c>
    </row>
    <row r="2360" spans="1:21" x14ac:dyDescent="0.25">
      <c r="A2360" s="49">
        <v>72126001</v>
      </c>
      <c r="B2360" s="49" t="s">
        <v>2200</v>
      </c>
      <c r="C2360" s="49">
        <v>0</v>
      </c>
      <c r="D2360" s="49">
        <v>0</v>
      </c>
      <c r="E2360" s="354" t="s">
        <v>3494</v>
      </c>
      <c r="F2360" s="354" t="s">
        <v>3498</v>
      </c>
      <c r="G2360" s="355" t="s">
        <v>3499</v>
      </c>
      <c r="H2360" s="355" t="s">
        <v>3495</v>
      </c>
      <c r="I2360" s="355" t="s">
        <v>3495</v>
      </c>
      <c r="J2360" s="355" t="s">
        <v>3495</v>
      </c>
      <c r="K2360" s="355" t="s">
        <v>3495</v>
      </c>
      <c r="L2360" s="355" t="s">
        <v>3495</v>
      </c>
      <c r="M2360" s="355" t="s">
        <v>3495</v>
      </c>
      <c r="N2360" s="355" t="s">
        <v>3495</v>
      </c>
      <c r="O2360" s="355" t="s">
        <v>3495</v>
      </c>
      <c r="P2360" s="355" t="s">
        <v>3495</v>
      </c>
      <c r="Q2360" s="355" t="s">
        <v>3496</v>
      </c>
      <c r="R2360" s="355" t="s">
        <v>3496</v>
      </c>
      <c r="S2360" s="355" t="s">
        <v>3496</v>
      </c>
      <c r="T2360" s="266">
        <v>0</v>
      </c>
      <c r="U2360" s="266" t="s">
        <v>3497</v>
      </c>
    </row>
    <row r="2361" spans="1:21" x14ac:dyDescent="0.25">
      <c r="A2361" s="49">
        <v>72133001</v>
      </c>
      <c r="B2361" s="49" t="s">
        <v>2201</v>
      </c>
      <c r="C2361" s="49">
        <v>0</v>
      </c>
      <c r="D2361" s="49">
        <v>0</v>
      </c>
      <c r="E2361" s="354" t="s">
        <v>3494</v>
      </c>
      <c r="F2361" s="354" t="s">
        <v>3498</v>
      </c>
      <c r="G2361" s="355" t="s">
        <v>3499</v>
      </c>
      <c r="H2361" s="355" t="s">
        <v>3495</v>
      </c>
      <c r="I2361" s="355" t="s">
        <v>3495</v>
      </c>
      <c r="J2361" s="355" t="s">
        <v>3495</v>
      </c>
      <c r="K2361" s="355" t="s">
        <v>3495</v>
      </c>
      <c r="L2361" s="355" t="s">
        <v>3495</v>
      </c>
      <c r="M2361" s="355" t="s">
        <v>3495</v>
      </c>
      <c r="N2361" s="355" t="s">
        <v>3495</v>
      </c>
      <c r="O2361" s="355" t="s">
        <v>3495</v>
      </c>
      <c r="P2361" s="355" t="s">
        <v>3495</v>
      </c>
      <c r="Q2361" s="355" t="s">
        <v>3496</v>
      </c>
      <c r="R2361" s="355" t="s">
        <v>3496</v>
      </c>
      <c r="S2361" s="355" t="s">
        <v>3496</v>
      </c>
      <c r="T2361" s="266">
        <v>0</v>
      </c>
      <c r="U2361" s="266" t="s">
        <v>3497</v>
      </c>
    </row>
    <row r="2362" spans="1:21" x14ac:dyDescent="0.25">
      <c r="A2362" s="49">
        <v>72136001</v>
      </c>
      <c r="B2362" s="49" t="s">
        <v>2202</v>
      </c>
      <c r="C2362" s="49">
        <v>0</v>
      </c>
      <c r="D2362" s="49">
        <v>0</v>
      </c>
      <c r="E2362" s="354" t="s">
        <v>3494</v>
      </c>
      <c r="F2362" s="354" t="s">
        <v>3498</v>
      </c>
      <c r="G2362" s="355" t="s">
        <v>3499</v>
      </c>
      <c r="H2362" s="355" t="s">
        <v>3495</v>
      </c>
      <c r="I2362" s="355" t="s">
        <v>3495</v>
      </c>
      <c r="J2362" s="355" t="s">
        <v>3495</v>
      </c>
      <c r="K2362" s="355" t="s">
        <v>3495</v>
      </c>
      <c r="L2362" s="355" t="s">
        <v>3495</v>
      </c>
      <c r="M2362" s="355" t="s">
        <v>3495</v>
      </c>
      <c r="N2362" s="355" t="s">
        <v>3495</v>
      </c>
      <c r="O2362" s="355" t="s">
        <v>3495</v>
      </c>
      <c r="P2362" s="355" t="s">
        <v>3495</v>
      </c>
      <c r="Q2362" s="355" t="s">
        <v>3496</v>
      </c>
      <c r="R2362" s="355" t="s">
        <v>3496</v>
      </c>
      <c r="S2362" s="355" t="s">
        <v>3496</v>
      </c>
      <c r="T2362" s="266">
        <v>0</v>
      </c>
      <c r="U2362" s="266" t="s">
        <v>3497</v>
      </c>
    </row>
    <row r="2363" spans="1:21" x14ac:dyDescent="0.25">
      <c r="A2363" s="49">
        <v>72137001</v>
      </c>
      <c r="B2363" s="49" t="s">
        <v>2203</v>
      </c>
      <c r="C2363" s="49">
        <v>0</v>
      </c>
      <c r="D2363" s="49">
        <v>0</v>
      </c>
      <c r="E2363" s="354" t="s">
        <v>3494</v>
      </c>
      <c r="F2363" s="354" t="s">
        <v>3498</v>
      </c>
      <c r="G2363" s="355" t="s">
        <v>3499</v>
      </c>
      <c r="H2363" s="355" t="s">
        <v>3495</v>
      </c>
      <c r="I2363" s="355" t="s">
        <v>3495</v>
      </c>
      <c r="J2363" s="355" t="s">
        <v>3495</v>
      </c>
      <c r="K2363" s="355" t="s">
        <v>3495</v>
      </c>
      <c r="L2363" s="355" t="s">
        <v>3495</v>
      </c>
      <c r="M2363" s="355" t="s">
        <v>3495</v>
      </c>
      <c r="N2363" s="355" t="s">
        <v>3495</v>
      </c>
      <c r="O2363" s="355" t="s">
        <v>3495</v>
      </c>
      <c r="P2363" s="355" t="s">
        <v>3495</v>
      </c>
      <c r="Q2363" s="355" t="s">
        <v>3496</v>
      </c>
      <c r="R2363" s="355" t="s">
        <v>3496</v>
      </c>
      <c r="S2363" s="355" t="s">
        <v>3496</v>
      </c>
      <c r="T2363" s="266">
        <v>0</v>
      </c>
      <c r="U2363" s="266" t="s">
        <v>3497</v>
      </c>
    </row>
    <row r="2364" spans="1:21" x14ac:dyDescent="0.25">
      <c r="A2364" s="49">
        <v>72138001</v>
      </c>
      <c r="B2364" s="49" t="s">
        <v>2204</v>
      </c>
      <c r="C2364" s="49">
        <v>0</v>
      </c>
      <c r="D2364" s="49">
        <v>0</v>
      </c>
      <c r="E2364" s="354" t="s">
        <v>3494</v>
      </c>
      <c r="F2364" s="354" t="s">
        <v>3498</v>
      </c>
      <c r="G2364" s="355" t="s">
        <v>3499</v>
      </c>
      <c r="H2364" s="355" t="s">
        <v>3495</v>
      </c>
      <c r="I2364" s="355" t="s">
        <v>3495</v>
      </c>
      <c r="J2364" s="355" t="s">
        <v>3495</v>
      </c>
      <c r="K2364" s="355" t="s">
        <v>3495</v>
      </c>
      <c r="L2364" s="355" t="s">
        <v>3495</v>
      </c>
      <c r="M2364" s="355" t="s">
        <v>3495</v>
      </c>
      <c r="N2364" s="355" t="s">
        <v>3495</v>
      </c>
      <c r="O2364" s="355" t="s">
        <v>3495</v>
      </c>
      <c r="P2364" s="355" t="s">
        <v>3495</v>
      </c>
      <c r="Q2364" s="355" t="s">
        <v>3496</v>
      </c>
      <c r="R2364" s="355" t="s">
        <v>3496</v>
      </c>
      <c r="S2364" s="355" t="s">
        <v>3496</v>
      </c>
      <c r="T2364" s="266">
        <v>0</v>
      </c>
      <c r="U2364" s="266" t="s">
        <v>3497</v>
      </c>
    </row>
    <row r="2365" spans="1:21" x14ac:dyDescent="0.25">
      <c r="A2365" s="49">
        <v>72139001</v>
      </c>
      <c r="B2365" s="49" t="s">
        <v>2205</v>
      </c>
      <c r="C2365" s="49">
        <v>0</v>
      </c>
      <c r="D2365" s="49">
        <v>0</v>
      </c>
      <c r="E2365" s="354" t="s">
        <v>3494</v>
      </c>
      <c r="F2365" s="354" t="s">
        <v>3498</v>
      </c>
      <c r="G2365" s="355" t="s">
        <v>3499</v>
      </c>
      <c r="H2365" s="355" t="s">
        <v>3495</v>
      </c>
      <c r="I2365" s="355" t="s">
        <v>3495</v>
      </c>
      <c r="J2365" s="355" t="s">
        <v>3495</v>
      </c>
      <c r="K2365" s="355" t="s">
        <v>3495</v>
      </c>
      <c r="L2365" s="355" t="s">
        <v>3495</v>
      </c>
      <c r="M2365" s="355" t="s">
        <v>3495</v>
      </c>
      <c r="N2365" s="355" t="s">
        <v>3495</v>
      </c>
      <c r="O2365" s="355" t="s">
        <v>3495</v>
      </c>
      <c r="P2365" s="355" t="s">
        <v>3495</v>
      </c>
      <c r="Q2365" s="355" t="s">
        <v>3496</v>
      </c>
      <c r="R2365" s="355" t="s">
        <v>3496</v>
      </c>
      <c r="S2365" s="355" t="s">
        <v>3496</v>
      </c>
      <c r="T2365" s="266">
        <v>0</v>
      </c>
      <c r="U2365" s="266" t="s">
        <v>3497</v>
      </c>
    </row>
    <row r="2366" spans="1:21" x14ac:dyDescent="0.25">
      <c r="A2366" s="49">
        <v>72140001</v>
      </c>
      <c r="B2366" s="49" t="s">
        <v>2206</v>
      </c>
      <c r="C2366" s="49">
        <v>0</v>
      </c>
      <c r="D2366" s="49">
        <v>0</v>
      </c>
      <c r="E2366" s="354" t="s">
        <v>3494</v>
      </c>
      <c r="F2366" s="354" t="s">
        <v>3498</v>
      </c>
      <c r="G2366" s="355" t="s">
        <v>3499</v>
      </c>
      <c r="H2366" s="355" t="s">
        <v>3495</v>
      </c>
      <c r="I2366" s="355" t="s">
        <v>3495</v>
      </c>
      <c r="J2366" s="355" t="s">
        <v>3495</v>
      </c>
      <c r="K2366" s="355" t="s">
        <v>3495</v>
      </c>
      <c r="L2366" s="355" t="s">
        <v>3495</v>
      </c>
      <c r="M2366" s="355" t="s">
        <v>3495</v>
      </c>
      <c r="N2366" s="355" t="s">
        <v>3495</v>
      </c>
      <c r="O2366" s="355" t="s">
        <v>3495</v>
      </c>
      <c r="P2366" s="355" t="s">
        <v>3495</v>
      </c>
      <c r="Q2366" s="355" t="s">
        <v>3496</v>
      </c>
      <c r="R2366" s="355" t="s">
        <v>3496</v>
      </c>
      <c r="S2366" s="355" t="s">
        <v>3496</v>
      </c>
      <c r="T2366" s="266">
        <v>0</v>
      </c>
      <c r="U2366" s="266" t="s">
        <v>3497</v>
      </c>
    </row>
    <row r="2367" spans="1:21" x14ac:dyDescent="0.25">
      <c r="A2367" s="49">
        <v>72142001</v>
      </c>
      <c r="B2367" s="49" t="s">
        <v>2207</v>
      </c>
      <c r="C2367" s="49">
        <v>0</v>
      </c>
      <c r="D2367" s="49">
        <v>0</v>
      </c>
      <c r="E2367" s="354" t="s">
        <v>3494</v>
      </c>
      <c r="F2367" s="354" t="s">
        <v>3498</v>
      </c>
      <c r="G2367" s="355" t="s">
        <v>3499</v>
      </c>
      <c r="H2367" s="355" t="s">
        <v>3495</v>
      </c>
      <c r="I2367" s="355" t="s">
        <v>3495</v>
      </c>
      <c r="J2367" s="355" t="s">
        <v>3495</v>
      </c>
      <c r="K2367" s="355" t="s">
        <v>3495</v>
      </c>
      <c r="L2367" s="355" t="s">
        <v>3495</v>
      </c>
      <c r="M2367" s="355" t="s">
        <v>3495</v>
      </c>
      <c r="N2367" s="355" t="s">
        <v>3495</v>
      </c>
      <c r="O2367" s="355" t="s">
        <v>3495</v>
      </c>
      <c r="P2367" s="355" t="s">
        <v>3495</v>
      </c>
      <c r="Q2367" s="355" t="s">
        <v>3496</v>
      </c>
      <c r="R2367" s="355" t="s">
        <v>3496</v>
      </c>
      <c r="S2367" s="355" t="s">
        <v>3496</v>
      </c>
      <c r="T2367" s="266">
        <v>0</v>
      </c>
      <c r="U2367" s="266" t="s">
        <v>3497</v>
      </c>
    </row>
    <row r="2368" spans="1:21" x14ac:dyDescent="0.25">
      <c r="A2368" s="49">
        <v>72143001</v>
      </c>
      <c r="B2368" s="49" t="s">
        <v>2208</v>
      </c>
      <c r="C2368" s="49">
        <v>0</v>
      </c>
      <c r="D2368" s="49">
        <v>0</v>
      </c>
      <c r="E2368" s="354" t="s">
        <v>3494</v>
      </c>
      <c r="F2368" s="354" t="s">
        <v>3498</v>
      </c>
      <c r="G2368" s="355" t="s">
        <v>3499</v>
      </c>
      <c r="H2368" s="355" t="s">
        <v>3495</v>
      </c>
      <c r="I2368" s="355" t="s">
        <v>3495</v>
      </c>
      <c r="J2368" s="355" t="s">
        <v>3495</v>
      </c>
      <c r="K2368" s="355" t="s">
        <v>3495</v>
      </c>
      <c r="L2368" s="355" t="s">
        <v>3495</v>
      </c>
      <c r="M2368" s="355" t="s">
        <v>3495</v>
      </c>
      <c r="N2368" s="355" t="s">
        <v>3495</v>
      </c>
      <c r="O2368" s="355" t="s">
        <v>3495</v>
      </c>
      <c r="P2368" s="355" t="s">
        <v>3495</v>
      </c>
      <c r="Q2368" s="355" t="s">
        <v>3496</v>
      </c>
      <c r="R2368" s="355" t="s">
        <v>3496</v>
      </c>
      <c r="S2368" s="355" t="s">
        <v>3496</v>
      </c>
      <c r="T2368" s="266">
        <v>0</v>
      </c>
      <c r="U2368" s="266" t="s">
        <v>3497</v>
      </c>
    </row>
    <row r="2369" spans="1:21" x14ac:dyDescent="0.25">
      <c r="A2369" s="49">
        <v>72159001</v>
      </c>
      <c r="B2369" s="49" t="s">
        <v>2209</v>
      </c>
      <c r="C2369" s="49">
        <v>0</v>
      </c>
      <c r="D2369" s="49">
        <v>0</v>
      </c>
      <c r="E2369" s="354" t="s">
        <v>3494</v>
      </c>
      <c r="F2369" s="354" t="s">
        <v>3498</v>
      </c>
      <c r="G2369" s="355" t="s">
        <v>3499</v>
      </c>
      <c r="H2369" s="355" t="s">
        <v>3495</v>
      </c>
      <c r="I2369" s="355" t="s">
        <v>3495</v>
      </c>
      <c r="J2369" s="355" t="s">
        <v>3495</v>
      </c>
      <c r="K2369" s="355" t="s">
        <v>3495</v>
      </c>
      <c r="L2369" s="355" t="s">
        <v>3495</v>
      </c>
      <c r="M2369" s="355" t="s">
        <v>3495</v>
      </c>
      <c r="N2369" s="355" t="s">
        <v>3495</v>
      </c>
      <c r="O2369" s="355" t="s">
        <v>3495</v>
      </c>
      <c r="P2369" s="355" t="s">
        <v>3495</v>
      </c>
      <c r="Q2369" s="355" t="s">
        <v>3496</v>
      </c>
      <c r="R2369" s="355" t="s">
        <v>3496</v>
      </c>
      <c r="S2369" s="355" t="s">
        <v>3496</v>
      </c>
      <c r="T2369" s="266">
        <v>0</v>
      </c>
      <c r="U2369" s="266" t="s">
        <v>3497</v>
      </c>
    </row>
    <row r="2370" spans="1:21" x14ac:dyDescent="0.25">
      <c r="A2370" s="49">
        <v>72171001</v>
      </c>
      <c r="B2370" s="49" t="s">
        <v>2210</v>
      </c>
      <c r="C2370" s="49">
        <v>0</v>
      </c>
      <c r="D2370" s="49">
        <v>0</v>
      </c>
      <c r="E2370" s="354" t="s">
        <v>3494</v>
      </c>
      <c r="F2370" s="354" t="s">
        <v>3498</v>
      </c>
      <c r="G2370" s="355" t="s">
        <v>3499</v>
      </c>
      <c r="H2370" s="355" t="s">
        <v>3495</v>
      </c>
      <c r="I2370" s="355" t="s">
        <v>3495</v>
      </c>
      <c r="J2370" s="355" t="s">
        <v>3495</v>
      </c>
      <c r="K2370" s="355" t="s">
        <v>3495</v>
      </c>
      <c r="L2370" s="355" t="s">
        <v>3495</v>
      </c>
      <c r="M2370" s="355" t="s">
        <v>3495</v>
      </c>
      <c r="N2370" s="355" t="s">
        <v>3495</v>
      </c>
      <c r="O2370" s="355" t="s">
        <v>3495</v>
      </c>
      <c r="P2370" s="355" t="s">
        <v>3495</v>
      </c>
      <c r="Q2370" s="355" t="s">
        <v>3496</v>
      </c>
      <c r="R2370" s="355" t="s">
        <v>3496</v>
      </c>
      <c r="S2370" s="355" t="s">
        <v>3496</v>
      </c>
      <c r="T2370" s="266">
        <v>0</v>
      </c>
      <c r="U2370" s="266" t="s">
        <v>3497</v>
      </c>
    </row>
    <row r="2371" spans="1:21" x14ac:dyDescent="0.25">
      <c r="A2371" s="49">
        <v>72176001</v>
      </c>
      <c r="B2371" s="49" t="s">
        <v>2211</v>
      </c>
      <c r="C2371" s="49">
        <v>0</v>
      </c>
      <c r="D2371" s="49">
        <v>0</v>
      </c>
      <c r="E2371" s="354" t="s">
        <v>3494</v>
      </c>
      <c r="F2371" s="354" t="s">
        <v>3498</v>
      </c>
      <c r="G2371" s="355" t="s">
        <v>3499</v>
      </c>
      <c r="H2371" s="355" t="s">
        <v>3495</v>
      </c>
      <c r="I2371" s="355" t="s">
        <v>3495</v>
      </c>
      <c r="J2371" s="355" t="s">
        <v>3495</v>
      </c>
      <c r="K2371" s="355" t="s">
        <v>3495</v>
      </c>
      <c r="L2371" s="355" t="s">
        <v>3495</v>
      </c>
      <c r="M2371" s="355" t="s">
        <v>3495</v>
      </c>
      <c r="N2371" s="355" t="s">
        <v>3495</v>
      </c>
      <c r="O2371" s="355" t="s">
        <v>3495</v>
      </c>
      <c r="P2371" s="355" t="s">
        <v>3495</v>
      </c>
      <c r="Q2371" s="355" t="s">
        <v>3496</v>
      </c>
      <c r="R2371" s="355" t="s">
        <v>3496</v>
      </c>
      <c r="S2371" s="355" t="s">
        <v>3496</v>
      </c>
      <c r="T2371" s="266">
        <v>0</v>
      </c>
      <c r="U2371" s="266" t="s">
        <v>3497</v>
      </c>
    </row>
    <row r="2372" spans="1:21" x14ac:dyDescent="0.25">
      <c r="A2372" s="49">
        <v>72177001</v>
      </c>
      <c r="B2372" s="49" t="s">
        <v>2212</v>
      </c>
      <c r="C2372" s="49">
        <v>0</v>
      </c>
      <c r="D2372" s="49">
        <v>0</v>
      </c>
      <c r="E2372" s="354" t="s">
        <v>3494</v>
      </c>
      <c r="F2372" s="354" t="s">
        <v>3498</v>
      </c>
      <c r="G2372" s="355" t="s">
        <v>3499</v>
      </c>
      <c r="H2372" s="355" t="s">
        <v>3495</v>
      </c>
      <c r="I2372" s="355" t="s">
        <v>3495</v>
      </c>
      <c r="J2372" s="355" t="s">
        <v>3495</v>
      </c>
      <c r="K2372" s="355" t="s">
        <v>3495</v>
      </c>
      <c r="L2372" s="355" t="s">
        <v>3495</v>
      </c>
      <c r="M2372" s="355" t="s">
        <v>3495</v>
      </c>
      <c r="N2372" s="355" t="s">
        <v>3495</v>
      </c>
      <c r="O2372" s="355" t="s">
        <v>3495</v>
      </c>
      <c r="P2372" s="355" t="s">
        <v>3495</v>
      </c>
      <c r="Q2372" s="355" t="s">
        <v>3496</v>
      </c>
      <c r="R2372" s="355" t="s">
        <v>3496</v>
      </c>
      <c r="S2372" s="355" t="s">
        <v>3496</v>
      </c>
      <c r="T2372" s="266">
        <v>0</v>
      </c>
      <c r="U2372" s="266" t="s">
        <v>3497</v>
      </c>
    </row>
    <row r="2373" spans="1:21" x14ac:dyDescent="0.25">
      <c r="A2373" s="49">
        <v>72183001</v>
      </c>
      <c r="B2373" s="49" t="s">
        <v>2213</v>
      </c>
      <c r="C2373" s="49">
        <v>0</v>
      </c>
      <c r="D2373" s="49">
        <v>0</v>
      </c>
      <c r="E2373" s="354" t="s">
        <v>3494</v>
      </c>
      <c r="F2373" s="354" t="s">
        <v>3498</v>
      </c>
      <c r="G2373" s="355" t="s">
        <v>3499</v>
      </c>
      <c r="H2373" s="355" t="s">
        <v>3495</v>
      </c>
      <c r="I2373" s="355" t="s">
        <v>3495</v>
      </c>
      <c r="J2373" s="355" t="s">
        <v>3495</v>
      </c>
      <c r="K2373" s="355" t="s">
        <v>3495</v>
      </c>
      <c r="L2373" s="355" t="s">
        <v>3495</v>
      </c>
      <c r="M2373" s="355" t="s">
        <v>3495</v>
      </c>
      <c r="N2373" s="355" t="s">
        <v>3495</v>
      </c>
      <c r="O2373" s="355" t="s">
        <v>3495</v>
      </c>
      <c r="P2373" s="355" t="s">
        <v>3495</v>
      </c>
      <c r="Q2373" s="355" t="s">
        <v>3496</v>
      </c>
      <c r="R2373" s="355" t="s">
        <v>3496</v>
      </c>
      <c r="S2373" s="355" t="s">
        <v>3496</v>
      </c>
      <c r="T2373" s="266">
        <v>0</v>
      </c>
      <c r="U2373" s="266" t="s">
        <v>3497</v>
      </c>
    </row>
    <row r="2374" spans="1:21" x14ac:dyDescent="0.25">
      <c r="A2374" s="49">
        <v>72184001</v>
      </c>
      <c r="B2374" s="49" t="s">
        <v>2214</v>
      </c>
      <c r="C2374" s="49">
        <v>0</v>
      </c>
      <c r="D2374" s="49">
        <v>0</v>
      </c>
      <c r="E2374" s="354" t="s">
        <v>3494</v>
      </c>
      <c r="F2374" s="354" t="s">
        <v>3498</v>
      </c>
      <c r="G2374" s="355" t="s">
        <v>3499</v>
      </c>
      <c r="H2374" s="355" t="s">
        <v>3495</v>
      </c>
      <c r="I2374" s="355" t="s">
        <v>3495</v>
      </c>
      <c r="J2374" s="355" t="s">
        <v>3495</v>
      </c>
      <c r="K2374" s="355" t="s">
        <v>3495</v>
      </c>
      <c r="L2374" s="355" t="s">
        <v>3495</v>
      </c>
      <c r="M2374" s="355" t="s">
        <v>3495</v>
      </c>
      <c r="N2374" s="355" t="s">
        <v>3495</v>
      </c>
      <c r="O2374" s="355" t="s">
        <v>3495</v>
      </c>
      <c r="P2374" s="355" t="s">
        <v>3495</v>
      </c>
      <c r="Q2374" s="355" t="s">
        <v>3496</v>
      </c>
      <c r="R2374" s="355" t="s">
        <v>3496</v>
      </c>
      <c r="S2374" s="355" t="s">
        <v>3496</v>
      </c>
      <c r="T2374" s="266">
        <v>0</v>
      </c>
      <c r="U2374" s="266" t="s">
        <v>3497</v>
      </c>
    </row>
    <row r="2375" spans="1:21" x14ac:dyDescent="0.25">
      <c r="A2375" s="49">
        <v>72185001</v>
      </c>
      <c r="B2375" s="49" t="s">
        <v>2215</v>
      </c>
      <c r="C2375" s="49">
        <v>0</v>
      </c>
      <c r="D2375" s="49">
        <v>0</v>
      </c>
      <c r="E2375" s="354" t="s">
        <v>3494</v>
      </c>
      <c r="F2375" s="354" t="s">
        <v>3498</v>
      </c>
      <c r="G2375" s="355" t="s">
        <v>3499</v>
      </c>
      <c r="H2375" s="355" t="s">
        <v>3495</v>
      </c>
      <c r="I2375" s="355" t="s">
        <v>3495</v>
      </c>
      <c r="J2375" s="355" t="s">
        <v>3495</v>
      </c>
      <c r="K2375" s="355" t="s">
        <v>3495</v>
      </c>
      <c r="L2375" s="355" t="s">
        <v>3495</v>
      </c>
      <c r="M2375" s="355" t="s">
        <v>3495</v>
      </c>
      <c r="N2375" s="355" t="s">
        <v>3495</v>
      </c>
      <c r="O2375" s="355" t="s">
        <v>3495</v>
      </c>
      <c r="P2375" s="355" t="s">
        <v>3495</v>
      </c>
      <c r="Q2375" s="355" t="s">
        <v>3496</v>
      </c>
      <c r="R2375" s="355" t="s">
        <v>3496</v>
      </c>
      <c r="S2375" s="355" t="s">
        <v>3496</v>
      </c>
      <c r="T2375" s="266">
        <v>0</v>
      </c>
      <c r="U2375" s="266" t="s">
        <v>3497</v>
      </c>
    </row>
    <row r="2376" spans="1:21" x14ac:dyDescent="0.25">
      <c r="A2376" s="49">
        <v>72186001</v>
      </c>
      <c r="B2376" s="49" t="s">
        <v>2216</v>
      </c>
      <c r="C2376" s="49">
        <v>0</v>
      </c>
      <c r="D2376" s="49">
        <v>0</v>
      </c>
      <c r="E2376" s="354" t="s">
        <v>3494</v>
      </c>
      <c r="F2376" s="354" t="s">
        <v>3498</v>
      </c>
      <c r="G2376" s="355" t="s">
        <v>3499</v>
      </c>
      <c r="H2376" s="355" t="s">
        <v>3495</v>
      </c>
      <c r="I2376" s="355" t="s">
        <v>3495</v>
      </c>
      <c r="J2376" s="355" t="s">
        <v>3495</v>
      </c>
      <c r="K2376" s="355" t="s">
        <v>3495</v>
      </c>
      <c r="L2376" s="355" t="s">
        <v>3495</v>
      </c>
      <c r="M2376" s="355" t="s">
        <v>3495</v>
      </c>
      <c r="N2376" s="355" t="s">
        <v>3495</v>
      </c>
      <c r="O2376" s="355" t="s">
        <v>3495</v>
      </c>
      <c r="P2376" s="355" t="s">
        <v>3495</v>
      </c>
      <c r="Q2376" s="355" t="s">
        <v>3496</v>
      </c>
      <c r="R2376" s="355" t="s">
        <v>3496</v>
      </c>
      <c r="S2376" s="355" t="s">
        <v>3496</v>
      </c>
      <c r="T2376" s="266">
        <v>0</v>
      </c>
      <c r="U2376" s="266" t="s">
        <v>3497</v>
      </c>
    </row>
    <row r="2377" spans="1:21" x14ac:dyDescent="0.25">
      <c r="A2377" s="49">
        <v>72187001</v>
      </c>
      <c r="B2377" s="49" t="s">
        <v>2217</v>
      </c>
      <c r="C2377" s="49">
        <v>0</v>
      </c>
      <c r="D2377" s="49">
        <v>0</v>
      </c>
      <c r="E2377" s="354" t="s">
        <v>3494</v>
      </c>
      <c r="F2377" s="354" t="s">
        <v>3498</v>
      </c>
      <c r="G2377" s="355" t="s">
        <v>3499</v>
      </c>
      <c r="H2377" s="355" t="s">
        <v>3495</v>
      </c>
      <c r="I2377" s="355" t="s">
        <v>3495</v>
      </c>
      <c r="J2377" s="355" t="s">
        <v>3495</v>
      </c>
      <c r="K2377" s="355" t="s">
        <v>3495</v>
      </c>
      <c r="L2377" s="355" t="s">
        <v>3495</v>
      </c>
      <c r="M2377" s="355" t="s">
        <v>3495</v>
      </c>
      <c r="N2377" s="355" t="s">
        <v>3495</v>
      </c>
      <c r="O2377" s="355" t="s">
        <v>3495</v>
      </c>
      <c r="P2377" s="355" t="s">
        <v>3495</v>
      </c>
      <c r="Q2377" s="355" t="s">
        <v>3496</v>
      </c>
      <c r="R2377" s="355" t="s">
        <v>3496</v>
      </c>
      <c r="S2377" s="355" t="s">
        <v>3496</v>
      </c>
      <c r="T2377" s="266">
        <v>0</v>
      </c>
      <c r="U2377" s="266" t="s">
        <v>3497</v>
      </c>
    </row>
    <row r="2378" spans="1:21" x14ac:dyDescent="0.25">
      <c r="A2378" s="49">
        <v>72188001</v>
      </c>
      <c r="B2378" s="49" t="s">
        <v>2218</v>
      </c>
      <c r="C2378" s="49">
        <v>0</v>
      </c>
      <c r="D2378" s="49">
        <v>0</v>
      </c>
      <c r="E2378" s="354" t="s">
        <v>3494</v>
      </c>
      <c r="F2378" s="354" t="s">
        <v>3498</v>
      </c>
      <c r="G2378" s="355" t="s">
        <v>3499</v>
      </c>
      <c r="H2378" s="355" t="s">
        <v>3495</v>
      </c>
      <c r="I2378" s="355" t="s">
        <v>3495</v>
      </c>
      <c r="J2378" s="355" t="s">
        <v>3495</v>
      </c>
      <c r="K2378" s="355" t="s">
        <v>3495</v>
      </c>
      <c r="L2378" s="355" t="s">
        <v>3495</v>
      </c>
      <c r="M2378" s="355" t="s">
        <v>3495</v>
      </c>
      <c r="N2378" s="355" t="s">
        <v>3495</v>
      </c>
      <c r="O2378" s="355" t="s">
        <v>3495</v>
      </c>
      <c r="P2378" s="355" t="s">
        <v>3495</v>
      </c>
      <c r="Q2378" s="355" t="s">
        <v>3496</v>
      </c>
      <c r="R2378" s="355" t="s">
        <v>3496</v>
      </c>
      <c r="S2378" s="355" t="s">
        <v>3496</v>
      </c>
      <c r="T2378" s="266">
        <v>0</v>
      </c>
      <c r="U2378" s="266" t="s">
        <v>3497</v>
      </c>
    </row>
    <row r="2379" spans="1:21" x14ac:dyDescent="0.25">
      <c r="A2379" s="49">
        <v>72198001</v>
      </c>
      <c r="B2379" s="49" t="s">
        <v>2219</v>
      </c>
      <c r="C2379" s="49">
        <v>0</v>
      </c>
      <c r="D2379" s="49">
        <v>0</v>
      </c>
      <c r="E2379" s="354" t="s">
        <v>3494</v>
      </c>
      <c r="F2379" s="354" t="s">
        <v>3498</v>
      </c>
      <c r="G2379" s="355" t="s">
        <v>3499</v>
      </c>
      <c r="H2379" s="355" t="s">
        <v>3495</v>
      </c>
      <c r="I2379" s="355" t="s">
        <v>3495</v>
      </c>
      <c r="J2379" s="355" t="s">
        <v>3495</v>
      </c>
      <c r="K2379" s="355" t="s">
        <v>3495</v>
      </c>
      <c r="L2379" s="355" t="s">
        <v>3495</v>
      </c>
      <c r="M2379" s="355" t="s">
        <v>3495</v>
      </c>
      <c r="N2379" s="355" t="s">
        <v>3495</v>
      </c>
      <c r="O2379" s="355" t="s">
        <v>3495</v>
      </c>
      <c r="P2379" s="355" t="s">
        <v>3495</v>
      </c>
      <c r="Q2379" s="355" t="s">
        <v>3496</v>
      </c>
      <c r="R2379" s="355" t="s">
        <v>3496</v>
      </c>
      <c r="S2379" s="355" t="s">
        <v>3496</v>
      </c>
      <c r="T2379" s="266">
        <v>0</v>
      </c>
      <c r="U2379" s="266" t="s">
        <v>3497</v>
      </c>
    </row>
    <row r="2380" spans="1:21" x14ac:dyDescent="0.25">
      <c r="A2380" s="49">
        <v>72199001</v>
      </c>
      <c r="B2380" s="49" t="s">
        <v>2220</v>
      </c>
      <c r="C2380" s="49">
        <v>0</v>
      </c>
      <c r="D2380" s="49">
        <v>0</v>
      </c>
      <c r="E2380" s="354" t="s">
        <v>3494</v>
      </c>
      <c r="F2380" s="354" t="s">
        <v>3498</v>
      </c>
      <c r="G2380" s="355" t="s">
        <v>3499</v>
      </c>
      <c r="H2380" s="355" t="s">
        <v>3495</v>
      </c>
      <c r="I2380" s="355" t="s">
        <v>3495</v>
      </c>
      <c r="J2380" s="355" t="s">
        <v>3495</v>
      </c>
      <c r="K2380" s="355" t="s">
        <v>3495</v>
      </c>
      <c r="L2380" s="355" t="s">
        <v>3495</v>
      </c>
      <c r="M2380" s="355" t="s">
        <v>3495</v>
      </c>
      <c r="N2380" s="355" t="s">
        <v>3495</v>
      </c>
      <c r="O2380" s="355" t="s">
        <v>3495</v>
      </c>
      <c r="P2380" s="355" t="s">
        <v>3495</v>
      </c>
      <c r="Q2380" s="355" t="s">
        <v>3496</v>
      </c>
      <c r="R2380" s="355" t="s">
        <v>3496</v>
      </c>
      <c r="S2380" s="355" t="s">
        <v>3496</v>
      </c>
      <c r="T2380" s="266">
        <v>0</v>
      </c>
      <c r="U2380" s="266" t="s">
        <v>3497</v>
      </c>
    </row>
    <row r="2381" spans="1:21" x14ac:dyDescent="0.25">
      <c r="A2381" s="49">
        <v>72273001</v>
      </c>
      <c r="B2381" s="49" t="s">
        <v>2221</v>
      </c>
      <c r="C2381" s="49">
        <v>0</v>
      </c>
      <c r="D2381" s="49">
        <v>0</v>
      </c>
      <c r="E2381" s="354" t="s">
        <v>3494</v>
      </c>
      <c r="F2381" s="354" t="s">
        <v>3498</v>
      </c>
      <c r="G2381" s="355" t="s">
        <v>3499</v>
      </c>
      <c r="H2381" s="355" t="s">
        <v>3495</v>
      </c>
      <c r="I2381" s="355" t="s">
        <v>3495</v>
      </c>
      <c r="J2381" s="355" t="s">
        <v>3495</v>
      </c>
      <c r="K2381" s="355" t="s">
        <v>3495</v>
      </c>
      <c r="L2381" s="355" t="s">
        <v>3495</v>
      </c>
      <c r="M2381" s="355" t="s">
        <v>3495</v>
      </c>
      <c r="N2381" s="355" t="s">
        <v>3495</v>
      </c>
      <c r="O2381" s="355" t="s">
        <v>3495</v>
      </c>
      <c r="P2381" s="355" t="s">
        <v>3495</v>
      </c>
      <c r="Q2381" s="355" t="s">
        <v>3496</v>
      </c>
      <c r="R2381" s="355" t="s">
        <v>3496</v>
      </c>
      <c r="S2381" s="355" t="s">
        <v>3496</v>
      </c>
      <c r="T2381" s="266">
        <v>0</v>
      </c>
      <c r="U2381" s="266" t="s">
        <v>3497</v>
      </c>
    </row>
    <row r="2382" spans="1:21" x14ac:dyDescent="0.25">
      <c r="A2382" s="49">
        <v>72273002</v>
      </c>
      <c r="B2382" s="49" t="s">
        <v>2222</v>
      </c>
      <c r="C2382" s="49">
        <v>0</v>
      </c>
      <c r="D2382" s="49">
        <v>0</v>
      </c>
      <c r="E2382" s="354" t="s">
        <v>3494</v>
      </c>
      <c r="F2382" s="354" t="s">
        <v>3498</v>
      </c>
      <c r="G2382" s="355" t="s">
        <v>3499</v>
      </c>
      <c r="H2382" s="355" t="s">
        <v>3495</v>
      </c>
      <c r="I2382" s="355" t="s">
        <v>3495</v>
      </c>
      <c r="J2382" s="355" t="s">
        <v>3495</v>
      </c>
      <c r="K2382" s="355" t="s">
        <v>3495</v>
      </c>
      <c r="L2382" s="355" t="s">
        <v>3495</v>
      </c>
      <c r="M2382" s="355" t="s">
        <v>3495</v>
      </c>
      <c r="N2382" s="355" t="s">
        <v>3495</v>
      </c>
      <c r="O2382" s="355" t="s">
        <v>3495</v>
      </c>
      <c r="P2382" s="355" t="s">
        <v>3495</v>
      </c>
      <c r="Q2382" s="355" t="s">
        <v>3496</v>
      </c>
      <c r="R2382" s="355" t="s">
        <v>3496</v>
      </c>
      <c r="S2382" s="355" t="s">
        <v>3496</v>
      </c>
      <c r="T2382" s="266">
        <v>0</v>
      </c>
      <c r="U2382" s="266" t="s">
        <v>3497</v>
      </c>
    </row>
    <row r="2383" spans="1:21" x14ac:dyDescent="0.25">
      <c r="A2383" s="49">
        <v>72304001</v>
      </c>
      <c r="B2383" s="49" t="s">
        <v>2223</v>
      </c>
      <c r="C2383" s="49">
        <v>0</v>
      </c>
      <c r="D2383" s="49">
        <v>0</v>
      </c>
      <c r="E2383" s="354" t="s">
        <v>3494</v>
      </c>
      <c r="F2383" s="354" t="s">
        <v>3498</v>
      </c>
      <c r="G2383" s="355" t="s">
        <v>3499</v>
      </c>
      <c r="H2383" s="355" t="s">
        <v>3495</v>
      </c>
      <c r="I2383" s="355" t="s">
        <v>3495</v>
      </c>
      <c r="J2383" s="355" t="s">
        <v>3495</v>
      </c>
      <c r="K2383" s="355" t="s">
        <v>3495</v>
      </c>
      <c r="L2383" s="355" t="s">
        <v>3495</v>
      </c>
      <c r="M2383" s="355" t="s">
        <v>3495</v>
      </c>
      <c r="N2383" s="355" t="s">
        <v>3495</v>
      </c>
      <c r="O2383" s="355" t="s">
        <v>3495</v>
      </c>
      <c r="P2383" s="355" t="s">
        <v>3495</v>
      </c>
      <c r="Q2383" s="355" t="s">
        <v>3496</v>
      </c>
      <c r="R2383" s="355" t="s">
        <v>3496</v>
      </c>
      <c r="S2383" s="355" t="s">
        <v>3496</v>
      </c>
      <c r="T2383" s="266">
        <v>0</v>
      </c>
      <c r="U2383" s="266" t="s">
        <v>3497</v>
      </c>
    </row>
    <row r="2384" spans="1:21" x14ac:dyDescent="0.25">
      <c r="A2384" s="49">
        <v>72328001</v>
      </c>
      <c r="B2384" s="49" t="s">
        <v>2224</v>
      </c>
      <c r="C2384" s="49">
        <v>0</v>
      </c>
      <c r="D2384" s="49">
        <v>0</v>
      </c>
      <c r="E2384" s="354" t="s">
        <v>3494</v>
      </c>
      <c r="F2384" s="354" t="s">
        <v>3498</v>
      </c>
      <c r="G2384" s="355" t="s">
        <v>3499</v>
      </c>
      <c r="H2384" s="355" t="s">
        <v>3495</v>
      </c>
      <c r="I2384" s="355" t="s">
        <v>3495</v>
      </c>
      <c r="J2384" s="355" t="s">
        <v>3495</v>
      </c>
      <c r="K2384" s="355" t="s">
        <v>3495</v>
      </c>
      <c r="L2384" s="355" t="s">
        <v>3495</v>
      </c>
      <c r="M2384" s="355" t="s">
        <v>3495</v>
      </c>
      <c r="N2384" s="355" t="s">
        <v>3495</v>
      </c>
      <c r="O2384" s="355" t="s">
        <v>3495</v>
      </c>
      <c r="P2384" s="355" t="s">
        <v>3495</v>
      </c>
      <c r="Q2384" s="355" t="s">
        <v>3496</v>
      </c>
      <c r="R2384" s="355" t="s">
        <v>3496</v>
      </c>
      <c r="S2384" s="355" t="s">
        <v>3496</v>
      </c>
      <c r="T2384" s="266">
        <v>0</v>
      </c>
      <c r="U2384" s="266" t="s">
        <v>3497</v>
      </c>
    </row>
    <row r="2385" spans="1:21" x14ac:dyDescent="0.25">
      <c r="A2385" s="49">
        <v>72328002</v>
      </c>
      <c r="B2385" s="49" t="s">
        <v>2225</v>
      </c>
      <c r="C2385" s="49">
        <v>0</v>
      </c>
      <c r="D2385" s="49">
        <v>0</v>
      </c>
      <c r="E2385" s="354" t="s">
        <v>3494</v>
      </c>
      <c r="F2385" s="354" t="s">
        <v>3498</v>
      </c>
      <c r="G2385" s="355" t="s">
        <v>3499</v>
      </c>
      <c r="H2385" s="355" t="s">
        <v>3495</v>
      </c>
      <c r="I2385" s="355" t="s">
        <v>3495</v>
      </c>
      <c r="J2385" s="355" t="s">
        <v>3495</v>
      </c>
      <c r="K2385" s="355" t="s">
        <v>3495</v>
      </c>
      <c r="L2385" s="355" t="s">
        <v>3495</v>
      </c>
      <c r="M2385" s="355" t="s">
        <v>3495</v>
      </c>
      <c r="N2385" s="355" t="s">
        <v>3495</v>
      </c>
      <c r="O2385" s="355" t="s">
        <v>3495</v>
      </c>
      <c r="P2385" s="355" t="s">
        <v>3495</v>
      </c>
      <c r="Q2385" s="355" t="s">
        <v>3496</v>
      </c>
      <c r="R2385" s="355" t="s">
        <v>3496</v>
      </c>
      <c r="S2385" s="355" t="s">
        <v>3496</v>
      </c>
      <c r="T2385" s="266">
        <v>0</v>
      </c>
      <c r="U2385" s="266" t="s">
        <v>3497</v>
      </c>
    </row>
    <row r="2386" spans="1:21" x14ac:dyDescent="0.25">
      <c r="A2386" s="49">
        <v>72350001</v>
      </c>
      <c r="B2386" s="49" t="s">
        <v>2226</v>
      </c>
      <c r="C2386" s="49">
        <v>0</v>
      </c>
      <c r="D2386" s="49">
        <v>0</v>
      </c>
      <c r="E2386" s="354" t="s">
        <v>3494</v>
      </c>
      <c r="F2386" s="354" t="s">
        <v>3498</v>
      </c>
      <c r="G2386" s="355" t="s">
        <v>3499</v>
      </c>
      <c r="H2386" s="355" t="s">
        <v>3495</v>
      </c>
      <c r="I2386" s="355" t="s">
        <v>3495</v>
      </c>
      <c r="J2386" s="355" t="s">
        <v>3495</v>
      </c>
      <c r="K2386" s="355" t="s">
        <v>3495</v>
      </c>
      <c r="L2386" s="355" t="s">
        <v>3495</v>
      </c>
      <c r="M2386" s="355" t="s">
        <v>3495</v>
      </c>
      <c r="N2386" s="355" t="s">
        <v>3495</v>
      </c>
      <c r="O2386" s="355" t="s">
        <v>3495</v>
      </c>
      <c r="P2386" s="355" t="s">
        <v>3495</v>
      </c>
      <c r="Q2386" s="355" t="s">
        <v>3496</v>
      </c>
      <c r="R2386" s="355" t="s">
        <v>3496</v>
      </c>
      <c r="S2386" s="355" t="s">
        <v>3496</v>
      </c>
      <c r="T2386" s="266">
        <v>0</v>
      </c>
      <c r="U2386" s="266" t="s">
        <v>3497</v>
      </c>
    </row>
    <row r="2387" spans="1:21" x14ac:dyDescent="0.25">
      <c r="A2387" s="49">
        <v>72522</v>
      </c>
      <c r="B2387" s="49" t="s">
        <v>2227</v>
      </c>
      <c r="C2387" s="49">
        <v>0</v>
      </c>
      <c r="D2387" s="49">
        <v>0</v>
      </c>
      <c r="E2387" s="354" t="s">
        <v>3494</v>
      </c>
      <c r="F2387" s="354" t="s">
        <v>3498</v>
      </c>
      <c r="G2387" s="355" t="s">
        <v>3499</v>
      </c>
      <c r="H2387" s="355" t="s">
        <v>3495</v>
      </c>
      <c r="I2387" s="355" t="s">
        <v>3495</v>
      </c>
      <c r="J2387" s="355" t="s">
        <v>3495</v>
      </c>
      <c r="K2387" s="355" t="s">
        <v>3495</v>
      </c>
      <c r="L2387" s="355" t="s">
        <v>3495</v>
      </c>
      <c r="M2387" s="355" t="s">
        <v>3495</v>
      </c>
      <c r="N2387" s="355" t="s">
        <v>3495</v>
      </c>
      <c r="O2387" s="355" t="s">
        <v>3495</v>
      </c>
      <c r="P2387" s="355" t="s">
        <v>3495</v>
      </c>
      <c r="Q2387" s="355" t="s">
        <v>3496</v>
      </c>
      <c r="R2387" s="355" t="s">
        <v>3496</v>
      </c>
      <c r="S2387" s="355" t="s">
        <v>3496</v>
      </c>
      <c r="T2387" s="266">
        <v>0</v>
      </c>
      <c r="U2387" s="266" t="s">
        <v>3497</v>
      </c>
    </row>
    <row r="2388" spans="1:21" x14ac:dyDescent="0.25">
      <c r="A2388" s="49">
        <v>72567001</v>
      </c>
      <c r="B2388" s="49" t="s">
        <v>2228</v>
      </c>
      <c r="C2388" s="49">
        <v>0</v>
      </c>
      <c r="D2388" s="49">
        <v>0</v>
      </c>
      <c r="E2388" s="354" t="s">
        <v>3494</v>
      </c>
      <c r="F2388" s="354" t="s">
        <v>3498</v>
      </c>
      <c r="G2388" s="355" t="s">
        <v>3499</v>
      </c>
      <c r="H2388" s="355" t="s">
        <v>3495</v>
      </c>
      <c r="I2388" s="355" t="s">
        <v>3495</v>
      </c>
      <c r="J2388" s="355" t="s">
        <v>3495</v>
      </c>
      <c r="K2388" s="355" t="s">
        <v>3495</v>
      </c>
      <c r="L2388" s="355" t="s">
        <v>3495</v>
      </c>
      <c r="M2388" s="355" t="s">
        <v>3495</v>
      </c>
      <c r="N2388" s="355" t="s">
        <v>3495</v>
      </c>
      <c r="O2388" s="355" t="s">
        <v>3495</v>
      </c>
      <c r="P2388" s="355" t="s">
        <v>3495</v>
      </c>
      <c r="Q2388" s="355" t="s">
        <v>3496</v>
      </c>
      <c r="R2388" s="355" t="s">
        <v>3496</v>
      </c>
      <c r="S2388" s="355" t="s">
        <v>3496</v>
      </c>
      <c r="T2388" s="266">
        <v>0</v>
      </c>
      <c r="U2388" s="266" t="s">
        <v>3497</v>
      </c>
    </row>
    <row r="2389" spans="1:21" x14ac:dyDescent="0.25">
      <c r="A2389" s="49">
        <v>72594001</v>
      </c>
      <c r="B2389" s="49" t="s">
        <v>2229</v>
      </c>
      <c r="C2389" s="49">
        <v>0</v>
      </c>
      <c r="D2389" s="49">
        <v>0</v>
      </c>
      <c r="E2389" s="354" t="s">
        <v>3494</v>
      </c>
      <c r="F2389" s="354" t="s">
        <v>3498</v>
      </c>
      <c r="G2389" s="355" t="s">
        <v>3499</v>
      </c>
      <c r="H2389" s="355" t="s">
        <v>3495</v>
      </c>
      <c r="I2389" s="355" t="s">
        <v>3495</v>
      </c>
      <c r="J2389" s="355" t="s">
        <v>3495</v>
      </c>
      <c r="K2389" s="355" t="s">
        <v>3495</v>
      </c>
      <c r="L2389" s="355" t="s">
        <v>3495</v>
      </c>
      <c r="M2389" s="355" t="s">
        <v>3495</v>
      </c>
      <c r="N2389" s="355" t="s">
        <v>3495</v>
      </c>
      <c r="O2389" s="355" t="s">
        <v>3495</v>
      </c>
      <c r="P2389" s="355" t="s">
        <v>3495</v>
      </c>
      <c r="Q2389" s="355" t="s">
        <v>3496</v>
      </c>
      <c r="R2389" s="355" t="s">
        <v>3496</v>
      </c>
      <c r="S2389" s="355" t="s">
        <v>3496</v>
      </c>
      <c r="T2389" s="266">
        <v>0</v>
      </c>
      <c r="U2389" s="266" t="s">
        <v>3497</v>
      </c>
    </row>
    <row r="2390" spans="1:21" x14ac:dyDescent="0.25">
      <c r="A2390" s="49">
        <v>72603001</v>
      </c>
      <c r="B2390" s="49" t="s">
        <v>2230</v>
      </c>
      <c r="C2390" s="49">
        <v>0</v>
      </c>
      <c r="D2390" s="49">
        <v>0</v>
      </c>
      <c r="E2390" s="354" t="s">
        <v>3494</v>
      </c>
      <c r="F2390" s="354" t="s">
        <v>3498</v>
      </c>
      <c r="G2390" s="355" t="s">
        <v>3499</v>
      </c>
      <c r="H2390" s="355" t="s">
        <v>3495</v>
      </c>
      <c r="I2390" s="355" t="s">
        <v>3495</v>
      </c>
      <c r="J2390" s="355" t="s">
        <v>3495</v>
      </c>
      <c r="K2390" s="355" t="s">
        <v>3495</v>
      </c>
      <c r="L2390" s="355" t="s">
        <v>3495</v>
      </c>
      <c r="M2390" s="355" t="s">
        <v>3495</v>
      </c>
      <c r="N2390" s="355" t="s">
        <v>3495</v>
      </c>
      <c r="O2390" s="355" t="s">
        <v>3495</v>
      </c>
      <c r="P2390" s="355" t="s">
        <v>3495</v>
      </c>
      <c r="Q2390" s="355" t="s">
        <v>3496</v>
      </c>
      <c r="R2390" s="355" t="s">
        <v>3496</v>
      </c>
      <c r="S2390" s="355" t="s">
        <v>3496</v>
      </c>
      <c r="T2390" s="266">
        <v>0</v>
      </c>
      <c r="U2390" s="266" t="s">
        <v>3497</v>
      </c>
    </row>
    <row r="2391" spans="1:21" x14ac:dyDescent="0.25">
      <c r="A2391" s="49">
        <v>72611001</v>
      </c>
      <c r="B2391" s="49" t="s">
        <v>2231</v>
      </c>
      <c r="C2391" s="49">
        <v>0</v>
      </c>
      <c r="D2391" s="49">
        <v>0</v>
      </c>
      <c r="E2391" s="354" t="s">
        <v>3494</v>
      </c>
      <c r="F2391" s="354" t="s">
        <v>3498</v>
      </c>
      <c r="G2391" s="355" t="s">
        <v>3499</v>
      </c>
      <c r="H2391" s="355" t="s">
        <v>3495</v>
      </c>
      <c r="I2391" s="355" t="s">
        <v>3495</v>
      </c>
      <c r="J2391" s="355" t="s">
        <v>3495</v>
      </c>
      <c r="K2391" s="355" t="s">
        <v>3495</v>
      </c>
      <c r="L2391" s="355" t="s">
        <v>3495</v>
      </c>
      <c r="M2391" s="355" t="s">
        <v>3495</v>
      </c>
      <c r="N2391" s="355" t="s">
        <v>3495</v>
      </c>
      <c r="O2391" s="355" t="s">
        <v>3495</v>
      </c>
      <c r="P2391" s="355" t="s">
        <v>3495</v>
      </c>
      <c r="Q2391" s="355" t="s">
        <v>3496</v>
      </c>
      <c r="R2391" s="355" t="s">
        <v>3496</v>
      </c>
      <c r="S2391" s="355" t="s">
        <v>3496</v>
      </c>
      <c r="T2391" s="266">
        <v>0</v>
      </c>
      <c r="U2391" s="266" t="s">
        <v>3497</v>
      </c>
    </row>
    <row r="2392" spans="1:21" x14ac:dyDescent="0.25">
      <c r="A2392" s="49">
        <v>72611002</v>
      </c>
      <c r="B2392" s="49" t="s">
        <v>2232</v>
      </c>
      <c r="C2392" s="49">
        <v>0</v>
      </c>
      <c r="D2392" s="49">
        <v>0</v>
      </c>
      <c r="E2392" s="354" t="s">
        <v>3494</v>
      </c>
      <c r="F2392" s="354" t="s">
        <v>3498</v>
      </c>
      <c r="G2392" s="355" t="s">
        <v>3499</v>
      </c>
      <c r="H2392" s="355" t="s">
        <v>3495</v>
      </c>
      <c r="I2392" s="355" t="s">
        <v>3495</v>
      </c>
      <c r="J2392" s="355" t="s">
        <v>3495</v>
      </c>
      <c r="K2392" s="355" t="s">
        <v>3495</v>
      </c>
      <c r="L2392" s="355" t="s">
        <v>3495</v>
      </c>
      <c r="M2392" s="355" t="s">
        <v>3495</v>
      </c>
      <c r="N2392" s="355" t="s">
        <v>3495</v>
      </c>
      <c r="O2392" s="355" t="s">
        <v>3495</v>
      </c>
      <c r="P2392" s="355" t="s">
        <v>3495</v>
      </c>
      <c r="Q2392" s="355" t="s">
        <v>3496</v>
      </c>
      <c r="R2392" s="355" t="s">
        <v>3496</v>
      </c>
      <c r="S2392" s="355" t="s">
        <v>3496</v>
      </c>
      <c r="T2392" s="266">
        <v>0</v>
      </c>
      <c r="U2392" s="266" t="s">
        <v>3497</v>
      </c>
    </row>
    <row r="2393" spans="1:21" x14ac:dyDescent="0.25">
      <c r="A2393" s="49">
        <v>72646001</v>
      </c>
      <c r="B2393" s="49" t="s">
        <v>2233</v>
      </c>
      <c r="C2393" s="49">
        <v>0</v>
      </c>
      <c r="D2393" s="49">
        <v>0</v>
      </c>
      <c r="E2393" s="354" t="s">
        <v>3494</v>
      </c>
      <c r="F2393" s="354" t="s">
        <v>3498</v>
      </c>
      <c r="G2393" s="355" t="s">
        <v>3499</v>
      </c>
      <c r="H2393" s="355" t="s">
        <v>3495</v>
      </c>
      <c r="I2393" s="355" t="s">
        <v>3495</v>
      </c>
      <c r="J2393" s="355" t="s">
        <v>3495</v>
      </c>
      <c r="K2393" s="355" t="s">
        <v>3495</v>
      </c>
      <c r="L2393" s="355" t="s">
        <v>3495</v>
      </c>
      <c r="M2393" s="355" t="s">
        <v>3495</v>
      </c>
      <c r="N2393" s="355" t="s">
        <v>3495</v>
      </c>
      <c r="O2393" s="355" t="s">
        <v>3495</v>
      </c>
      <c r="P2393" s="355" t="s">
        <v>3495</v>
      </c>
      <c r="Q2393" s="355" t="s">
        <v>3496</v>
      </c>
      <c r="R2393" s="355" t="s">
        <v>3496</v>
      </c>
      <c r="S2393" s="355" t="s">
        <v>3496</v>
      </c>
      <c r="T2393" s="266">
        <v>0</v>
      </c>
      <c r="U2393" s="266" t="s">
        <v>3497</v>
      </c>
    </row>
    <row r="2394" spans="1:21" x14ac:dyDescent="0.25">
      <c r="A2394" s="49">
        <v>72703001</v>
      </c>
      <c r="B2394" s="49" t="s">
        <v>2234</v>
      </c>
      <c r="C2394" s="49">
        <v>0</v>
      </c>
      <c r="D2394" s="49">
        <v>0</v>
      </c>
      <c r="E2394" s="354" t="s">
        <v>3494</v>
      </c>
      <c r="F2394" s="354" t="s">
        <v>3498</v>
      </c>
      <c r="G2394" s="355" t="s">
        <v>3499</v>
      </c>
      <c r="H2394" s="355" t="s">
        <v>3495</v>
      </c>
      <c r="I2394" s="355" t="s">
        <v>3495</v>
      </c>
      <c r="J2394" s="355" t="s">
        <v>3495</v>
      </c>
      <c r="K2394" s="355" t="s">
        <v>3495</v>
      </c>
      <c r="L2394" s="355" t="s">
        <v>3495</v>
      </c>
      <c r="M2394" s="355" t="s">
        <v>3495</v>
      </c>
      <c r="N2394" s="355" t="s">
        <v>3495</v>
      </c>
      <c r="O2394" s="355" t="s">
        <v>3495</v>
      </c>
      <c r="P2394" s="355" t="s">
        <v>3495</v>
      </c>
      <c r="Q2394" s="355" t="s">
        <v>3496</v>
      </c>
      <c r="R2394" s="355" t="s">
        <v>3496</v>
      </c>
      <c r="S2394" s="355" t="s">
        <v>3496</v>
      </c>
      <c r="T2394" s="266">
        <v>0</v>
      </c>
      <c r="U2394" s="266" t="s">
        <v>3497</v>
      </c>
    </row>
    <row r="2395" spans="1:21" x14ac:dyDescent="0.25">
      <c r="A2395" s="49">
        <v>72703002</v>
      </c>
      <c r="B2395" s="49" t="s">
        <v>2235</v>
      </c>
      <c r="C2395" s="49">
        <v>0</v>
      </c>
      <c r="D2395" s="49">
        <v>0</v>
      </c>
      <c r="E2395" s="354" t="s">
        <v>3494</v>
      </c>
      <c r="F2395" s="354" t="s">
        <v>3498</v>
      </c>
      <c r="G2395" s="355" t="s">
        <v>3499</v>
      </c>
      <c r="H2395" s="355" t="s">
        <v>3495</v>
      </c>
      <c r="I2395" s="355" t="s">
        <v>3495</v>
      </c>
      <c r="J2395" s="355" t="s">
        <v>3495</v>
      </c>
      <c r="K2395" s="355" t="s">
        <v>3495</v>
      </c>
      <c r="L2395" s="355" t="s">
        <v>3495</v>
      </c>
      <c r="M2395" s="355" t="s">
        <v>3495</v>
      </c>
      <c r="N2395" s="355" t="s">
        <v>3495</v>
      </c>
      <c r="O2395" s="355" t="s">
        <v>3495</v>
      </c>
      <c r="P2395" s="355" t="s">
        <v>3495</v>
      </c>
      <c r="Q2395" s="355" t="s">
        <v>3496</v>
      </c>
      <c r="R2395" s="355" t="s">
        <v>3496</v>
      </c>
      <c r="S2395" s="355" t="s">
        <v>3496</v>
      </c>
      <c r="T2395" s="266">
        <v>0</v>
      </c>
      <c r="U2395" s="266" t="s">
        <v>3497</v>
      </c>
    </row>
    <row r="2396" spans="1:21" x14ac:dyDescent="0.25">
      <c r="A2396" s="49">
        <v>72762001</v>
      </c>
      <c r="B2396" s="49" t="s">
        <v>2236</v>
      </c>
      <c r="C2396" s="49">
        <v>0</v>
      </c>
      <c r="D2396" s="49">
        <v>0</v>
      </c>
      <c r="E2396" s="354" t="s">
        <v>3494</v>
      </c>
      <c r="F2396" s="354" t="s">
        <v>3498</v>
      </c>
      <c r="G2396" s="355" t="s">
        <v>3499</v>
      </c>
      <c r="H2396" s="355" t="s">
        <v>3495</v>
      </c>
      <c r="I2396" s="355" t="s">
        <v>3495</v>
      </c>
      <c r="J2396" s="355" t="s">
        <v>3495</v>
      </c>
      <c r="K2396" s="355" t="s">
        <v>3495</v>
      </c>
      <c r="L2396" s="355" t="s">
        <v>3495</v>
      </c>
      <c r="M2396" s="355" t="s">
        <v>3495</v>
      </c>
      <c r="N2396" s="355" t="s">
        <v>3495</v>
      </c>
      <c r="O2396" s="355" t="s">
        <v>3495</v>
      </c>
      <c r="P2396" s="355" t="s">
        <v>3495</v>
      </c>
      <c r="Q2396" s="355" t="s">
        <v>3496</v>
      </c>
      <c r="R2396" s="355" t="s">
        <v>3496</v>
      </c>
      <c r="S2396" s="355" t="s">
        <v>3496</v>
      </c>
      <c r="T2396" s="266">
        <v>0</v>
      </c>
      <c r="U2396" s="266" t="s">
        <v>3497</v>
      </c>
    </row>
    <row r="2397" spans="1:21" x14ac:dyDescent="0.25">
      <c r="A2397" s="49">
        <v>72763001</v>
      </c>
      <c r="B2397" s="49" t="s">
        <v>2237</v>
      </c>
      <c r="C2397" s="49">
        <v>0</v>
      </c>
      <c r="D2397" s="49">
        <v>0</v>
      </c>
      <c r="E2397" s="354" t="s">
        <v>3494</v>
      </c>
      <c r="F2397" s="354" t="s">
        <v>3498</v>
      </c>
      <c r="G2397" s="355" t="s">
        <v>3499</v>
      </c>
      <c r="H2397" s="355" t="s">
        <v>3495</v>
      </c>
      <c r="I2397" s="355" t="s">
        <v>3495</v>
      </c>
      <c r="J2397" s="355" t="s">
        <v>3495</v>
      </c>
      <c r="K2397" s="355" t="s">
        <v>3495</v>
      </c>
      <c r="L2397" s="355" t="s">
        <v>3495</v>
      </c>
      <c r="M2397" s="355" t="s">
        <v>3495</v>
      </c>
      <c r="N2397" s="355" t="s">
        <v>3495</v>
      </c>
      <c r="O2397" s="355" t="s">
        <v>3495</v>
      </c>
      <c r="P2397" s="355" t="s">
        <v>3495</v>
      </c>
      <c r="Q2397" s="355" t="s">
        <v>3496</v>
      </c>
      <c r="R2397" s="355" t="s">
        <v>3496</v>
      </c>
      <c r="S2397" s="355" t="s">
        <v>3496</v>
      </c>
      <c r="T2397" s="266">
        <v>0</v>
      </c>
      <c r="U2397" s="266" t="s">
        <v>3497</v>
      </c>
    </row>
    <row r="2398" spans="1:21" x14ac:dyDescent="0.25">
      <c r="A2398" s="49">
        <v>72803001</v>
      </c>
      <c r="B2398" s="49" t="s">
        <v>2238</v>
      </c>
      <c r="C2398" s="49">
        <v>0</v>
      </c>
      <c r="D2398" s="49">
        <v>0</v>
      </c>
      <c r="E2398" s="354" t="s">
        <v>3494</v>
      </c>
      <c r="F2398" s="354" t="s">
        <v>3498</v>
      </c>
      <c r="G2398" s="355" t="s">
        <v>3499</v>
      </c>
      <c r="H2398" s="355" t="s">
        <v>3495</v>
      </c>
      <c r="I2398" s="355" t="s">
        <v>3495</v>
      </c>
      <c r="J2398" s="355" t="s">
        <v>3495</v>
      </c>
      <c r="K2398" s="355" t="s">
        <v>3495</v>
      </c>
      <c r="L2398" s="355" t="s">
        <v>3495</v>
      </c>
      <c r="M2398" s="355" t="s">
        <v>3495</v>
      </c>
      <c r="N2398" s="355" t="s">
        <v>3495</v>
      </c>
      <c r="O2398" s="355" t="s">
        <v>3495</v>
      </c>
      <c r="P2398" s="355" t="s">
        <v>3495</v>
      </c>
      <c r="Q2398" s="355" t="s">
        <v>3496</v>
      </c>
      <c r="R2398" s="355" t="s">
        <v>3496</v>
      </c>
      <c r="S2398" s="355" t="s">
        <v>3496</v>
      </c>
      <c r="T2398" s="266">
        <v>0</v>
      </c>
      <c r="U2398" s="266" t="s">
        <v>3497</v>
      </c>
    </row>
    <row r="2399" spans="1:21" x14ac:dyDescent="0.25">
      <c r="A2399" s="49">
        <v>73475001</v>
      </c>
      <c r="B2399" s="49" t="s">
        <v>2239</v>
      </c>
      <c r="C2399" s="49">
        <v>0</v>
      </c>
      <c r="D2399" s="49">
        <v>0</v>
      </c>
      <c r="E2399" s="354" t="s">
        <v>3494</v>
      </c>
      <c r="F2399" s="354" t="s">
        <v>3498</v>
      </c>
      <c r="G2399" s="355" t="s">
        <v>3499</v>
      </c>
      <c r="H2399" s="355" t="s">
        <v>3495</v>
      </c>
      <c r="I2399" s="355" t="s">
        <v>3495</v>
      </c>
      <c r="J2399" s="355" t="s">
        <v>3495</v>
      </c>
      <c r="K2399" s="355" t="s">
        <v>3495</v>
      </c>
      <c r="L2399" s="355" t="s">
        <v>3495</v>
      </c>
      <c r="M2399" s="355" t="s">
        <v>3495</v>
      </c>
      <c r="N2399" s="355" t="s">
        <v>3495</v>
      </c>
      <c r="O2399" s="355" t="s">
        <v>3495</v>
      </c>
      <c r="P2399" s="355" t="s">
        <v>3495</v>
      </c>
      <c r="Q2399" s="355" t="s">
        <v>3496</v>
      </c>
      <c r="R2399" s="355" t="s">
        <v>3496</v>
      </c>
      <c r="S2399" s="355" t="s">
        <v>3496</v>
      </c>
      <c r="T2399" s="266">
        <v>0</v>
      </c>
      <c r="U2399" s="266" t="s">
        <v>3497</v>
      </c>
    </row>
    <row r="2400" spans="1:21" x14ac:dyDescent="0.25">
      <c r="A2400" s="49">
        <v>73476001</v>
      </c>
      <c r="B2400" s="49" t="s">
        <v>2240</v>
      </c>
      <c r="C2400" s="49">
        <v>0</v>
      </c>
      <c r="D2400" s="49">
        <v>0</v>
      </c>
      <c r="E2400" s="354" t="s">
        <v>3494</v>
      </c>
      <c r="F2400" s="354" t="s">
        <v>3498</v>
      </c>
      <c r="G2400" s="355" t="s">
        <v>3499</v>
      </c>
      <c r="H2400" s="355" t="s">
        <v>3495</v>
      </c>
      <c r="I2400" s="355" t="s">
        <v>3495</v>
      </c>
      <c r="J2400" s="355" t="s">
        <v>3495</v>
      </c>
      <c r="K2400" s="355" t="s">
        <v>3495</v>
      </c>
      <c r="L2400" s="355" t="s">
        <v>3495</v>
      </c>
      <c r="M2400" s="355" t="s">
        <v>3495</v>
      </c>
      <c r="N2400" s="355" t="s">
        <v>3495</v>
      </c>
      <c r="O2400" s="355" t="s">
        <v>3495</v>
      </c>
      <c r="P2400" s="355" t="s">
        <v>3495</v>
      </c>
      <c r="Q2400" s="355" t="s">
        <v>3496</v>
      </c>
      <c r="R2400" s="355" t="s">
        <v>3496</v>
      </c>
      <c r="S2400" s="355" t="s">
        <v>3496</v>
      </c>
      <c r="T2400" s="266">
        <v>0</v>
      </c>
      <c r="U2400" s="266" t="s">
        <v>3497</v>
      </c>
    </row>
    <row r="2401" spans="1:21" x14ac:dyDescent="0.25">
      <c r="A2401" s="49">
        <v>73477001</v>
      </c>
      <c r="B2401" s="49" t="s">
        <v>2241</v>
      </c>
      <c r="C2401" s="49">
        <v>0</v>
      </c>
      <c r="D2401" s="49">
        <v>0</v>
      </c>
      <c r="E2401" s="354" t="s">
        <v>3494</v>
      </c>
      <c r="F2401" s="354" t="s">
        <v>3498</v>
      </c>
      <c r="G2401" s="355" t="s">
        <v>3499</v>
      </c>
      <c r="H2401" s="355" t="s">
        <v>3495</v>
      </c>
      <c r="I2401" s="355" t="s">
        <v>3495</v>
      </c>
      <c r="J2401" s="355" t="s">
        <v>3495</v>
      </c>
      <c r="K2401" s="355" t="s">
        <v>3495</v>
      </c>
      <c r="L2401" s="355" t="s">
        <v>3495</v>
      </c>
      <c r="M2401" s="355" t="s">
        <v>3495</v>
      </c>
      <c r="N2401" s="355" t="s">
        <v>3495</v>
      </c>
      <c r="O2401" s="355" t="s">
        <v>3495</v>
      </c>
      <c r="P2401" s="355" t="s">
        <v>3495</v>
      </c>
      <c r="Q2401" s="355" t="s">
        <v>3496</v>
      </c>
      <c r="R2401" s="355" t="s">
        <v>3496</v>
      </c>
      <c r="S2401" s="355" t="s">
        <v>3496</v>
      </c>
      <c r="T2401" s="266">
        <v>0</v>
      </c>
      <c r="U2401" s="266" t="s">
        <v>3497</v>
      </c>
    </row>
    <row r="2402" spans="1:21" x14ac:dyDescent="0.25">
      <c r="A2402" s="49">
        <v>73478001</v>
      </c>
      <c r="B2402" s="49" t="s">
        <v>2242</v>
      </c>
      <c r="C2402" s="49">
        <v>0</v>
      </c>
      <c r="D2402" s="49">
        <v>0</v>
      </c>
      <c r="E2402" s="354" t="s">
        <v>3494</v>
      </c>
      <c r="F2402" s="354" t="s">
        <v>3498</v>
      </c>
      <c r="G2402" s="355" t="s">
        <v>3499</v>
      </c>
      <c r="H2402" s="355" t="s">
        <v>3495</v>
      </c>
      <c r="I2402" s="355" t="s">
        <v>3495</v>
      </c>
      <c r="J2402" s="355" t="s">
        <v>3495</v>
      </c>
      <c r="K2402" s="355" t="s">
        <v>3495</v>
      </c>
      <c r="L2402" s="355" t="s">
        <v>3495</v>
      </c>
      <c r="M2402" s="355" t="s">
        <v>3495</v>
      </c>
      <c r="N2402" s="355" t="s">
        <v>3495</v>
      </c>
      <c r="O2402" s="355" t="s">
        <v>3495</v>
      </c>
      <c r="P2402" s="355" t="s">
        <v>3495</v>
      </c>
      <c r="Q2402" s="355" t="s">
        <v>3496</v>
      </c>
      <c r="R2402" s="355" t="s">
        <v>3496</v>
      </c>
      <c r="S2402" s="355" t="s">
        <v>3496</v>
      </c>
      <c r="T2402" s="266">
        <v>0</v>
      </c>
      <c r="U2402" s="266" t="s">
        <v>3497</v>
      </c>
    </row>
    <row r="2403" spans="1:21" x14ac:dyDescent="0.25">
      <c r="A2403" s="49">
        <v>73515001</v>
      </c>
      <c r="B2403" s="49" t="s">
        <v>2243</v>
      </c>
      <c r="C2403" s="49">
        <v>0</v>
      </c>
      <c r="D2403" s="49">
        <v>0</v>
      </c>
      <c r="E2403" s="354" t="s">
        <v>3494</v>
      </c>
      <c r="F2403" s="354" t="s">
        <v>3498</v>
      </c>
      <c r="G2403" s="355" t="s">
        <v>3499</v>
      </c>
      <c r="H2403" s="355" t="s">
        <v>3495</v>
      </c>
      <c r="I2403" s="355" t="s">
        <v>3495</v>
      </c>
      <c r="J2403" s="355" t="s">
        <v>3495</v>
      </c>
      <c r="K2403" s="355" t="s">
        <v>3495</v>
      </c>
      <c r="L2403" s="355" t="s">
        <v>3495</v>
      </c>
      <c r="M2403" s="355" t="s">
        <v>3495</v>
      </c>
      <c r="N2403" s="355" t="s">
        <v>3495</v>
      </c>
      <c r="O2403" s="355" t="s">
        <v>3495</v>
      </c>
      <c r="P2403" s="355" t="s">
        <v>3495</v>
      </c>
      <c r="Q2403" s="355" t="s">
        <v>3496</v>
      </c>
      <c r="R2403" s="355" t="s">
        <v>3496</v>
      </c>
      <c r="S2403" s="355" t="s">
        <v>3496</v>
      </c>
      <c r="T2403" s="266">
        <v>0</v>
      </c>
      <c r="U2403" s="266" t="s">
        <v>3497</v>
      </c>
    </row>
    <row r="2404" spans="1:21" x14ac:dyDescent="0.25">
      <c r="A2404" s="49">
        <v>73519001</v>
      </c>
      <c r="B2404" s="49" t="s">
        <v>2244</v>
      </c>
      <c r="C2404" s="49">
        <v>0</v>
      </c>
      <c r="D2404" s="49">
        <v>0</v>
      </c>
      <c r="E2404" s="354" t="s">
        <v>3494</v>
      </c>
      <c r="F2404" s="354" t="s">
        <v>3498</v>
      </c>
      <c r="G2404" s="355" t="s">
        <v>3499</v>
      </c>
      <c r="H2404" s="355" t="s">
        <v>3495</v>
      </c>
      <c r="I2404" s="355" t="s">
        <v>3495</v>
      </c>
      <c r="J2404" s="355" t="s">
        <v>3495</v>
      </c>
      <c r="K2404" s="355" t="s">
        <v>3495</v>
      </c>
      <c r="L2404" s="355" t="s">
        <v>3495</v>
      </c>
      <c r="M2404" s="355" t="s">
        <v>3495</v>
      </c>
      <c r="N2404" s="355" t="s">
        <v>3495</v>
      </c>
      <c r="O2404" s="355" t="s">
        <v>3495</v>
      </c>
      <c r="P2404" s="355" t="s">
        <v>3495</v>
      </c>
      <c r="Q2404" s="355" t="s">
        <v>3496</v>
      </c>
      <c r="R2404" s="355" t="s">
        <v>3496</v>
      </c>
      <c r="S2404" s="355" t="s">
        <v>3496</v>
      </c>
      <c r="T2404" s="266">
        <v>0</v>
      </c>
      <c r="U2404" s="266" t="s">
        <v>3497</v>
      </c>
    </row>
    <row r="2405" spans="1:21" x14ac:dyDescent="0.25">
      <c r="A2405" s="49">
        <v>73522001</v>
      </c>
      <c r="B2405" s="49" t="s">
        <v>2245</v>
      </c>
      <c r="C2405" s="49">
        <v>0</v>
      </c>
      <c r="D2405" s="49">
        <v>0</v>
      </c>
      <c r="E2405" s="354" t="s">
        <v>3494</v>
      </c>
      <c r="F2405" s="354" t="s">
        <v>3498</v>
      </c>
      <c r="G2405" s="355" t="s">
        <v>3499</v>
      </c>
      <c r="H2405" s="355" t="s">
        <v>3495</v>
      </c>
      <c r="I2405" s="355" t="s">
        <v>3495</v>
      </c>
      <c r="J2405" s="355" t="s">
        <v>3495</v>
      </c>
      <c r="K2405" s="355" t="s">
        <v>3495</v>
      </c>
      <c r="L2405" s="355" t="s">
        <v>3495</v>
      </c>
      <c r="M2405" s="355" t="s">
        <v>3495</v>
      </c>
      <c r="N2405" s="355" t="s">
        <v>3495</v>
      </c>
      <c r="O2405" s="355" t="s">
        <v>3495</v>
      </c>
      <c r="P2405" s="355" t="s">
        <v>3495</v>
      </c>
      <c r="Q2405" s="355" t="s">
        <v>3496</v>
      </c>
      <c r="R2405" s="355" t="s">
        <v>3496</v>
      </c>
      <c r="S2405" s="355" t="s">
        <v>3496</v>
      </c>
      <c r="T2405" s="266">
        <v>0</v>
      </c>
      <c r="U2405" s="266" t="s">
        <v>3497</v>
      </c>
    </row>
    <row r="2406" spans="1:21" x14ac:dyDescent="0.25">
      <c r="A2406" s="49">
        <v>73524001</v>
      </c>
      <c r="B2406" s="49" t="s">
        <v>2246</v>
      </c>
      <c r="C2406" s="49">
        <v>0</v>
      </c>
      <c r="D2406" s="49">
        <v>0</v>
      </c>
      <c r="E2406" s="354" t="s">
        <v>3494</v>
      </c>
      <c r="F2406" s="354" t="s">
        <v>3498</v>
      </c>
      <c r="G2406" s="355" t="s">
        <v>3499</v>
      </c>
      <c r="H2406" s="355" t="s">
        <v>3495</v>
      </c>
      <c r="I2406" s="355" t="s">
        <v>3495</v>
      </c>
      <c r="J2406" s="355" t="s">
        <v>3495</v>
      </c>
      <c r="K2406" s="355" t="s">
        <v>3495</v>
      </c>
      <c r="L2406" s="355" t="s">
        <v>3495</v>
      </c>
      <c r="M2406" s="355" t="s">
        <v>3495</v>
      </c>
      <c r="N2406" s="355" t="s">
        <v>3495</v>
      </c>
      <c r="O2406" s="355" t="s">
        <v>3495</v>
      </c>
      <c r="P2406" s="355" t="s">
        <v>3495</v>
      </c>
      <c r="Q2406" s="355" t="s">
        <v>3496</v>
      </c>
      <c r="R2406" s="355" t="s">
        <v>3496</v>
      </c>
      <c r="S2406" s="355" t="s">
        <v>3496</v>
      </c>
      <c r="T2406" s="266">
        <v>0</v>
      </c>
      <c r="U2406" s="266" t="s">
        <v>3497</v>
      </c>
    </row>
    <row r="2407" spans="1:21" x14ac:dyDescent="0.25">
      <c r="A2407" s="49">
        <v>73526001</v>
      </c>
      <c r="B2407" s="49" t="s">
        <v>2247</v>
      </c>
      <c r="C2407" s="49">
        <v>0</v>
      </c>
      <c r="D2407" s="49">
        <v>0</v>
      </c>
      <c r="E2407" s="354" t="s">
        <v>3494</v>
      </c>
      <c r="F2407" s="354" t="s">
        <v>3498</v>
      </c>
      <c r="G2407" s="355" t="s">
        <v>3499</v>
      </c>
      <c r="H2407" s="355" t="s">
        <v>3495</v>
      </c>
      <c r="I2407" s="355" t="s">
        <v>3495</v>
      </c>
      <c r="J2407" s="355" t="s">
        <v>3495</v>
      </c>
      <c r="K2407" s="355" t="s">
        <v>3495</v>
      </c>
      <c r="L2407" s="355" t="s">
        <v>3495</v>
      </c>
      <c r="M2407" s="355" t="s">
        <v>3495</v>
      </c>
      <c r="N2407" s="355" t="s">
        <v>3495</v>
      </c>
      <c r="O2407" s="355" t="s">
        <v>3495</v>
      </c>
      <c r="P2407" s="355" t="s">
        <v>3495</v>
      </c>
      <c r="Q2407" s="355" t="s">
        <v>3496</v>
      </c>
      <c r="R2407" s="355" t="s">
        <v>3496</v>
      </c>
      <c r="S2407" s="355" t="s">
        <v>3496</v>
      </c>
      <c r="T2407" s="266">
        <v>0</v>
      </c>
      <c r="U2407" s="266" t="s">
        <v>3497</v>
      </c>
    </row>
    <row r="2408" spans="1:21" x14ac:dyDescent="0.25">
      <c r="A2408" s="49">
        <v>73528001</v>
      </c>
      <c r="B2408" s="49" t="s">
        <v>2248</v>
      </c>
      <c r="C2408" s="49">
        <v>0</v>
      </c>
      <c r="D2408" s="49">
        <v>0</v>
      </c>
      <c r="E2408" s="354" t="s">
        <v>3494</v>
      </c>
      <c r="F2408" s="354" t="s">
        <v>3498</v>
      </c>
      <c r="G2408" s="355" t="s">
        <v>3499</v>
      </c>
      <c r="H2408" s="355" t="s">
        <v>3495</v>
      </c>
      <c r="I2408" s="355" t="s">
        <v>3495</v>
      </c>
      <c r="J2408" s="355" t="s">
        <v>3495</v>
      </c>
      <c r="K2408" s="355" t="s">
        <v>3495</v>
      </c>
      <c r="L2408" s="355" t="s">
        <v>3495</v>
      </c>
      <c r="M2408" s="355" t="s">
        <v>3495</v>
      </c>
      <c r="N2408" s="355" t="s">
        <v>3495</v>
      </c>
      <c r="O2408" s="355" t="s">
        <v>3495</v>
      </c>
      <c r="P2408" s="355" t="s">
        <v>3495</v>
      </c>
      <c r="Q2408" s="355" t="s">
        <v>3496</v>
      </c>
      <c r="R2408" s="355" t="s">
        <v>3496</v>
      </c>
      <c r="S2408" s="355" t="s">
        <v>3496</v>
      </c>
      <c r="T2408" s="266">
        <v>0</v>
      </c>
      <c r="U2408" s="266" t="s">
        <v>3497</v>
      </c>
    </row>
    <row r="2409" spans="1:21" x14ac:dyDescent="0.25">
      <c r="A2409" s="49">
        <v>73534001</v>
      </c>
      <c r="B2409" s="49" t="s">
        <v>2249</v>
      </c>
      <c r="C2409" s="49">
        <v>0</v>
      </c>
      <c r="D2409" s="49">
        <v>0</v>
      </c>
      <c r="E2409" s="354" t="s">
        <v>3494</v>
      </c>
      <c r="F2409" s="354" t="s">
        <v>3498</v>
      </c>
      <c r="G2409" s="355" t="s">
        <v>3499</v>
      </c>
      <c r="H2409" s="355" t="s">
        <v>3495</v>
      </c>
      <c r="I2409" s="355" t="s">
        <v>3495</v>
      </c>
      <c r="J2409" s="355" t="s">
        <v>3495</v>
      </c>
      <c r="K2409" s="355" t="s">
        <v>3495</v>
      </c>
      <c r="L2409" s="355" t="s">
        <v>3495</v>
      </c>
      <c r="M2409" s="355" t="s">
        <v>3495</v>
      </c>
      <c r="N2409" s="355" t="s">
        <v>3495</v>
      </c>
      <c r="O2409" s="355" t="s">
        <v>3495</v>
      </c>
      <c r="P2409" s="355" t="s">
        <v>3495</v>
      </c>
      <c r="Q2409" s="355" t="s">
        <v>3496</v>
      </c>
      <c r="R2409" s="355" t="s">
        <v>3496</v>
      </c>
      <c r="S2409" s="355" t="s">
        <v>3496</v>
      </c>
      <c r="T2409" s="266">
        <v>0</v>
      </c>
      <c r="U2409" s="266" t="s">
        <v>3497</v>
      </c>
    </row>
    <row r="2410" spans="1:21" x14ac:dyDescent="0.25">
      <c r="A2410" s="49">
        <v>73656001</v>
      </c>
      <c r="B2410" s="49" t="s">
        <v>2250</v>
      </c>
      <c r="C2410" s="49">
        <v>0</v>
      </c>
      <c r="D2410" s="49">
        <v>0</v>
      </c>
      <c r="E2410" s="354" t="s">
        <v>3494</v>
      </c>
      <c r="F2410" s="354" t="s">
        <v>3498</v>
      </c>
      <c r="G2410" s="355" t="s">
        <v>3499</v>
      </c>
      <c r="H2410" s="355" t="s">
        <v>3495</v>
      </c>
      <c r="I2410" s="355" t="s">
        <v>3495</v>
      </c>
      <c r="J2410" s="355" t="s">
        <v>3495</v>
      </c>
      <c r="K2410" s="355" t="s">
        <v>3495</v>
      </c>
      <c r="L2410" s="355" t="s">
        <v>3495</v>
      </c>
      <c r="M2410" s="355" t="s">
        <v>3495</v>
      </c>
      <c r="N2410" s="355" t="s">
        <v>3495</v>
      </c>
      <c r="O2410" s="355" t="s">
        <v>3495</v>
      </c>
      <c r="P2410" s="355" t="s">
        <v>3495</v>
      </c>
      <c r="Q2410" s="355" t="s">
        <v>3496</v>
      </c>
      <c r="R2410" s="355" t="s">
        <v>3496</v>
      </c>
      <c r="S2410" s="355" t="s">
        <v>3496</v>
      </c>
      <c r="T2410" s="266">
        <v>0</v>
      </c>
      <c r="U2410" s="266" t="s">
        <v>3497</v>
      </c>
    </row>
    <row r="2411" spans="1:21" x14ac:dyDescent="0.25">
      <c r="A2411" s="49">
        <v>73676001</v>
      </c>
      <c r="B2411" s="49" t="s">
        <v>2251</v>
      </c>
      <c r="C2411" s="49">
        <v>0</v>
      </c>
      <c r="D2411" s="49">
        <v>0</v>
      </c>
      <c r="E2411" s="354" t="s">
        <v>3494</v>
      </c>
      <c r="F2411" s="354" t="s">
        <v>3498</v>
      </c>
      <c r="G2411" s="355" t="s">
        <v>3499</v>
      </c>
      <c r="H2411" s="355" t="s">
        <v>3495</v>
      </c>
      <c r="I2411" s="355" t="s">
        <v>3495</v>
      </c>
      <c r="J2411" s="355" t="s">
        <v>3495</v>
      </c>
      <c r="K2411" s="355" t="s">
        <v>3495</v>
      </c>
      <c r="L2411" s="355" t="s">
        <v>3495</v>
      </c>
      <c r="M2411" s="355" t="s">
        <v>3495</v>
      </c>
      <c r="N2411" s="355" t="s">
        <v>3495</v>
      </c>
      <c r="O2411" s="355" t="s">
        <v>3495</v>
      </c>
      <c r="P2411" s="355" t="s">
        <v>3495</v>
      </c>
      <c r="Q2411" s="355" t="s">
        <v>3496</v>
      </c>
      <c r="R2411" s="355" t="s">
        <v>3496</v>
      </c>
      <c r="S2411" s="355" t="s">
        <v>3496</v>
      </c>
      <c r="T2411" s="266">
        <v>0</v>
      </c>
      <c r="U2411" s="266" t="s">
        <v>3497</v>
      </c>
    </row>
    <row r="2412" spans="1:21" x14ac:dyDescent="0.25">
      <c r="A2412" s="49">
        <v>74075001</v>
      </c>
      <c r="B2412" s="49" t="s">
        <v>2252</v>
      </c>
      <c r="C2412" s="49">
        <v>0</v>
      </c>
      <c r="D2412" s="49">
        <v>0</v>
      </c>
      <c r="E2412" s="354" t="s">
        <v>3494</v>
      </c>
      <c r="F2412" s="354" t="s">
        <v>3498</v>
      </c>
      <c r="G2412" s="355" t="s">
        <v>3499</v>
      </c>
      <c r="H2412" s="355" t="s">
        <v>3495</v>
      </c>
      <c r="I2412" s="355" t="s">
        <v>3495</v>
      </c>
      <c r="J2412" s="355" t="s">
        <v>3495</v>
      </c>
      <c r="K2412" s="355" t="s">
        <v>3495</v>
      </c>
      <c r="L2412" s="355" t="s">
        <v>3495</v>
      </c>
      <c r="M2412" s="355" t="s">
        <v>3495</v>
      </c>
      <c r="N2412" s="355" t="s">
        <v>3495</v>
      </c>
      <c r="O2412" s="355" t="s">
        <v>3495</v>
      </c>
      <c r="P2412" s="355" t="s">
        <v>3495</v>
      </c>
      <c r="Q2412" s="355" t="s">
        <v>3496</v>
      </c>
      <c r="R2412" s="355" t="s">
        <v>3496</v>
      </c>
      <c r="S2412" s="355" t="s">
        <v>3496</v>
      </c>
      <c r="T2412" s="266">
        <v>0</v>
      </c>
      <c r="U2412" s="266" t="s">
        <v>3497</v>
      </c>
    </row>
    <row r="2413" spans="1:21" x14ac:dyDescent="0.25">
      <c r="A2413" s="49">
        <v>74075002</v>
      </c>
      <c r="B2413" s="49" t="s">
        <v>2252</v>
      </c>
      <c r="C2413" s="49">
        <v>0</v>
      </c>
      <c r="D2413" s="49">
        <v>0</v>
      </c>
      <c r="E2413" s="354" t="s">
        <v>3494</v>
      </c>
      <c r="F2413" s="354" t="s">
        <v>3498</v>
      </c>
      <c r="G2413" s="355" t="s">
        <v>3499</v>
      </c>
      <c r="H2413" s="355" t="s">
        <v>3495</v>
      </c>
      <c r="I2413" s="355" t="s">
        <v>3495</v>
      </c>
      <c r="J2413" s="355" t="s">
        <v>3495</v>
      </c>
      <c r="K2413" s="355" t="s">
        <v>3495</v>
      </c>
      <c r="L2413" s="355" t="s">
        <v>3495</v>
      </c>
      <c r="M2413" s="355" t="s">
        <v>3495</v>
      </c>
      <c r="N2413" s="355" t="s">
        <v>3495</v>
      </c>
      <c r="O2413" s="355" t="s">
        <v>3495</v>
      </c>
      <c r="P2413" s="355" t="s">
        <v>3495</v>
      </c>
      <c r="Q2413" s="355" t="s">
        <v>3496</v>
      </c>
      <c r="R2413" s="355" t="s">
        <v>3496</v>
      </c>
      <c r="S2413" s="355" t="s">
        <v>3496</v>
      </c>
      <c r="T2413" s="266">
        <v>0</v>
      </c>
      <c r="U2413" s="266" t="s">
        <v>3497</v>
      </c>
    </row>
    <row r="2414" spans="1:21" x14ac:dyDescent="0.25">
      <c r="A2414" s="49">
        <v>74114002</v>
      </c>
      <c r="B2414" s="49" t="s">
        <v>2253</v>
      </c>
      <c r="C2414" s="49">
        <v>0</v>
      </c>
      <c r="D2414" s="49">
        <v>0</v>
      </c>
      <c r="E2414" s="354" t="s">
        <v>3494</v>
      </c>
      <c r="F2414" s="354" t="s">
        <v>3498</v>
      </c>
      <c r="G2414" s="355" t="s">
        <v>3499</v>
      </c>
      <c r="H2414" s="355" t="s">
        <v>3495</v>
      </c>
      <c r="I2414" s="355" t="s">
        <v>3495</v>
      </c>
      <c r="J2414" s="355" t="s">
        <v>3495</v>
      </c>
      <c r="K2414" s="355" t="s">
        <v>3495</v>
      </c>
      <c r="L2414" s="355" t="s">
        <v>3495</v>
      </c>
      <c r="M2414" s="355" t="s">
        <v>3495</v>
      </c>
      <c r="N2414" s="355" t="s">
        <v>3495</v>
      </c>
      <c r="O2414" s="355" t="s">
        <v>3495</v>
      </c>
      <c r="P2414" s="355" t="s">
        <v>3495</v>
      </c>
      <c r="Q2414" s="355" t="s">
        <v>3496</v>
      </c>
      <c r="R2414" s="355" t="s">
        <v>3496</v>
      </c>
      <c r="S2414" s="355" t="s">
        <v>3496</v>
      </c>
      <c r="T2414" s="266">
        <v>0</v>
      </c>
      <c r="U2414" s="266" t="s">
        <v>3497</v>
      </c>
    </row>
    <row r="2415" spans="1:21" x14ac:dyDescent="0.25">
      <c r="A2415" s="49">
        <v>74114003</v>
      </c>
      <c r="B2415" s="49" t="s">
        <v>2254</v>
      </c>
      <c r="C2415" s="49">
        <v>0</v>
      </c>
      <c r="D2415" s="49">
        <v>0</v>
      </c>
      <c r="E2415" s="354" t="s">
        <v>3494</v>
      </c>
      <c r="F2415" s="354" t="s">
        <v>3498</v>
      </c>
      <c r="G2415" s="355" t="s">
        <v>3499</v>
      </c>
      <c r="H2415" s="355" t="s">
        <v>3495</v>
      </c>
      <c r="I2415" s="355" t="s">
        <v>3495</v>
      </c>
      <c r="J2415" s="355" t="s">
        <v>3495</v>
      </c>
      <c r="K2415" s="355" t="s">
        <v>3495</v>
      </c>
      <c r="L2415" s="355" t="s">
        <v>3495</v>
      </c>
      <c r="M2415" s="355" t="s">
        <v>3495</v>
      </c>
      <c r="N2415" s="355" t="s">
        <v>3495</v>
      </c>
      <c r="O2415" s="355" t="s">
        <v>3495</v>
      </c>
      <c r="P2415" s="355" t="s">
        <v>3495</v>
      </c>
      <c r="Q2415" s="355" t="s">
        <v>3496</v>
      </c>
      <c r="R2415" s="355" t="s">
        <v>3496</v>
      </c>
      <c r="S2415" s="355" t="s">
        <v>3496</v>
      </c>
      <c r="T2415" s="266">
        <v>0</v>
      </c>
      <c r="U2415" s="266" t="s">
        <v>3497</v>
      </c>
    </row>
    <row r="2416" spans="1:21" x14ac:dyDescent="0.25">
      <c r="A2416" s="49">
        <v>74123001</v>
      </c>
      <c r="B2416" s="49" t="s">
        <v>2255</v>
      </c>
      <c r="C2416" s="49">
        <v>0</v>
      </c>
      <c r="D2416" s="49">
        <v>0</v>
      </c>
      <c r="E2416" s="354" t="s">
        <v>3494</v>
      </c>
      <c r="F2416" s="354" t="s">
        <v>3498</v>
      </c>
      <c r="G2416" s="355" t="s">
        <v>3499</v>
      </c>
      <c r="H2416" s="355" t="s">
        <v>3495</v>
      </c>
      <c r="I2416" s="355" t="s">
        <v>3495</v>
      </c>
      <c r="J2416" s="355" t="s">
        <v>3495</v>
      </c>
      <c r="K2416" s="355" t="s">
        <v>3495</v>
      </c>
      <c r="L2416" s="355" t="s">
        <v>3495</v>
      </c>
      <c r="M2416" s="355" t="s">
        <v>3495</v>
      </c>
      <c r="N2416" s="355" t="s">
        <v>3495</v>
      </c>
      <c r="O2416" s="355" t="s">
        <v>3495</v>
      </c>
      <c r="P2416" s="355" t="s">
        <v>3495</v>
      </c>
      <c r="Q2416" s="355" t="s">
        <v>3496</v>
      </c>
      <c r="R2416" s="355" t="s">
        <v>3496</v>
      </c>
      <c r="S2416" s="355" t="s">
        <v>3496</v>
      </c>
      <c r="T2416" s="266">
        <v>0</v>
      </c>
      <c r="U2416" s="266" t="s">
        <v>3497</v>
      </c>
    </row>
    <row r="2417" spans="1:21" x14ac:dyDescent="0.25">
      <c r="A2417" s="49">
        <v>74127001</v>
      </c>
      <c r="B2417" s="49" t="s">
        <v>2256</v>
      </c>
      <c r="C2417" s="49">
        <v>0</v>
      </c>
      <c r="D2417" s="49">
        <v>0</v>
      </c>
      <c r="E2417" s="354" t="s">
        <v>3494</v>
      </c>
      <c r="F2417" s="354" t="s">
        <v>3498</v>
      </c>
      <c r="G2417" s="355" t="s">
        <v>3499</v>
      </c>
      <c r="H2417" s="355" t="s">
        <v>3495</v>
      </c>
      <c r="I2417" s="355" t="s">
        <v>3495</v>
      </c>
      <c r="J2417" s="355" t="s">
        <v>3495</v>
      </c>
      <c r="K2417" s="355" t="s">
        <v>3495</v>
      </c>
      <c r="L2417" s="355" t="s">
        <v>3495</v>
      </c>
      <c r="M2417" s="355" t="s">
        <v>3495</v>
      </c>
      <c r="N2417" s="355" t="s">
        <v>3495</v>
      </c>
      <c r="O2417" s="355" t="s">
        <v>3495</v>
      </c>
      <c r="P2417" s="355" t="s">
        <v>3495</v>
      </c>
      <c r="Q2417" s="355" t="s">
        <v>3496</v>
      </c>
      <c r="R2417" s="355" t="s">
        <v>3496</v>
      </c>
      <c r="S2417" s="355" t="s">
        <v>3496</v>
      </c>
      <c r="T2417" s="266">
        <v>0</v>
      </c>
      <c r="U2417" s="266" t="s">
        <v>3497</v>
      </c>
    </row>
    <row r="2418" spans="1:21" x14ac:dyDescent="0.25">
      <c r="A2418" s="49">
        <v>74196001</v>
      </c>
      <c r="B2418" s="49" t="s">
        <v>2257</v>
      </c>
      <c r="C2418" s="49">
        <v>0</v>
      </c>
      <c r="D2418" s="49">
        <v>0</v>
      </c>
      <c r="E2418" s="354" t="s">
        <v>3494</v>
      </c>
      <c r="F2418" s="354" t="s">
        <v>3498</v>
      </c>
      <c r="G2418" s="355" t="s">
        <v>3499</v>
      </c>
      <c r="H2418" s="355" t="s">
        <v>3495</v>
      </c>
      <c r="I2418" s="355" t="s">
        <v>3495</v>
      </c>
      <c r="J2418" s="355" t="s">
        <v>3495</v>
      </c>
      <c r="K2418" s="355" t="s">
        <v>3495</v>
      </c>
      <c r="L2418" s="355" t="s">
        <v>3495</v>
      </c>
      <c r="M2418" s="355" t="s">
        <v>3495</v>
      </c>
      <c r="N2418" s="355" t="s">
        <v>3495</v>
      </c>
      <c r="O2418" s="355" t="s">
        <v>3495</v>
      </c>
      <c r="P2418" s="355" t="s">
        <v>3495</v>
      </c>
      <c r="Q2418" s="355" t="s">
        <v>3496</v>
      </c>
      <c r="R2418" s="355" t="s">
        <v>3496</v>
      </c>
      <c r="S2418" s="355" t="s">
        <v>3496</v>
      </c>
      <c r="T2418" s="266">
        <v>0</v>
      </c>
      <c r="U2418" s="266" t="s">
        <v>3497</v>
      </c>
    </row>
    <row r="2419" spans="1:21" x14ac:dyDescent="0.25">
      <c r="A2419" s="49">
        <v>74229001</v>
      </c>
      <c r="B2419" s="49" t="s">
        <v>539</v>
      </c>
      <c r="C2419" s="49">
        <v>0</v>
      </c>
      <c r="D2419" s="49">
        <v>0</v>
      </c>
      <c r="E2419" s="354" t="s">
        <v>3494</v>
      </c>
      <c r="F2419" s="354" t="s">
        <v>3498</v>
      </c>
      <c r="G2419" s="355" t="s">
        <v>3499</v>
      </c>
      <c r="H2419" s="355" t="s">
        <v>3495</v>
      </c>
      <c r="I2419" s="355" t="s">
        <v>3495</v>
      </c>
      <c r="J2419" s="355" t="s">
        <v>3495</v>
      </c>
      <c r="K2419" s="355" t="s">
        <v>3495</v>
      </c>
      <c r="L2419" s="355" t="s">
        <v>3495</v>
      </c>
      <c r="M2419" s="355" t="s">
        <v>3495</v>
      </c>
      <c r="N2419" s="355" t="s">
        <v>3495</v>
      </c>
      <c r="O2419" s="355" t="s">
        <v>3495</v>
      </c>
      <c r="P2419" s="355" t="s">
        <v>3495</v>
      </c>
      <c r="Q2419" s="355" t="s">
        <v>3496</v>
      </c>
      <c r="R2419" s="355" t="s">
        <v>3496</v>
      </c>
      <c r="S2419" s="355" t="s">
        <v>3496</v>
      </c>
      <c r="T2419" s="266">
        <v>0</v>
      </c>
      <c r="U2419" s="266" t="s">
        <v>3497</v>
      </c>
    </row>
    <row r="2420" spans="1:21" x14ac:dyDescent="0.25">
      <c r="A2420" s="49">
        <v>74236002</v>
      </c>
      <c r="B2420" s="49" t="s">
        <v>2258</v>
      </c>
      <c r="C2420" s="49">
        <v>0</v>
      </c>
      <c r="D2420" s="49">
        <v>0</v>
      </c>
      <c r="E2420" s="354" t="s">
        <v>3494</v>
      </c>
      <c r="F2420" s="354" t="s">
        <v>3498</v>
      </c>
      <c r="G2420" s="355" t="s">
        <v>3499</v>
      </c>
      <c r="H2420" s="355" t="s">
        <v>3495</v>
      </c>
      <c r="I2420" s="355" t="s">
        <v>3495</v>
      </c>
      <c r="J2420" s="355" t="s">
        <v>3495</v>
      </c>
      <c r="K2420" s="355" t="s">
        <v>3495</v>
      </c>
      <c r="L2420" s="355" t="s">
        <v>3495</v>
      </c>
      <c r="M2420" s="355" t="s">
        <v>3495</v>
      </c>
      <c r="N2420" s="355" t="s">
        <v>3495</v>
      </c>
      <c r="O2420" s="355" t="s">
        <v>3495</v>
      </c>
      <c r="P2420" s="355" t="s">
        <v>3495</v>
      </c>
      <c r="Q2420" s="355" t="s">
        <v>3496</v>
      </c>
      <c r="R2420" s="355" t="s">
        <v>3496</v>
      </c>
      <c r="S2420" s="355" t="s">
        <v>3496</v>
      </c>
      <c r="T2420" s="266">
        <v>0</v>
      </c>
      <c r="U2420" s="266" t="s">
        <v>3497</v>
      </c>
    </row>
    <row r="2421" spans="1:21" x14ac:dyDescent="0.25">
      <c r="A2421" s="49">
        <v>74236003</v>
      </c>
      <c r="B2421" s="49" t="s">
        <v>2258</v>
      </c>
      <c r="C2421" s="49">
        <v>0</v>
      </c>
      <c r="D2421" s="49">
        <v>0</v>
      </c>
      <c r="E2421" s="354" t="s">
        <v>3494</v>
      </c>
      <c r="F2421" s="354" t="s">
        <v>3498</v>
      </c>
      <c r="G2421" s="355" t="s">
        <v>3499</v>
      </c>
      <c r="H2421" s="355" t="s">
        <v>3495</v>
      </c>
      <c r="I2421" s="355" t="s">
        <v>3495</v>
      </c>
      <c r="J2421" s="355" t="s">
        <v>3495</v>
      </c>
      <c r="K2421" s="355" t="s">
        <v>3495</v>
      </c>
      <c r="L2421" s="355" t="s">
        <v>3495</v>
      </c>
      <c r="M2421" s="355" t="s">
        <v>3495</v>
      </c>
      <c r="N2421" s="355" t="s">
        <v>3495</v>
      </c>
      <c r="O2421" s="355" t="s">
        <v>3495</v>
      </c>
      <c r="P2421" s="355" t="s">
        <v>3495</v>
      </c>
      <c r="Q2421" s="355" t="s">
        <v>3496</v>
      </c>
      <c r="R2421" s="355" t="s">
        <v>3496</v>
      </c>
      <c r="S2421" s="355" t="s">
        <v>3496</v>
      </c>
      <c r="T2421" s="266">
        <v>0</v>
      </c>
      <c r="U2421" s="266" t="s">
        <v>3497</v>
      </c>
    </row>
    <row r="2422" spans="1:21" x14ac:dyDescent="0.25">
      <c r="A2422" s="49">
        <v>74237001</v>
      </c>
      <c r="B2422" s="49" t="s">
        <v>2259</v>
      </c>
      <c r="C2422" s="49">
        <v>0</v>
      </c>
      <c r="D2422" s="49">
        <v>0</v>
      </c>
      <c r="E2422" s="354" t="s">
        <v>3494</v>
      </c>
      <c r="F2422" s="354" t="s">
        <v>3498</v>
      </c>
      <c r="G2422" s="355" t="s">
        <v>3499</v>
      </c>
      <c r="H2422" s="355" t="s">
        <v>3495</v>
      </c>
      <c r="I2422" s="355" t="s">
        <v>3495</v>
      </c>
      <c r="J2422" s="355" t="s">
        <v>3495</v>
      </c>
      <c r="K2422" s="355" t="s">
        <v>3495</v>
      </c>
      <c r="L2422" s="355" t="s">
        <v>3495</v>
      </c>
      <c r="M2422" s="355" t="s">
        <v>3495</v>
      </c>
      <c r="N2422" s="355" t="s">
        <v>3495</v>
      </c>
      <c r="O2422" s="355" t="s">
        <v>3495</v>
      </c>
      <c r="P2422" s="355" t="s">
        <v>3495</v>
      </c>
      <c r="Q2422" s="355" t="s">
        <v>3496</v>
      </c>
      <c r="R2422" s="355" t="s">
        <v>3496</v>
      </c>
      <c r="S2422" s="355" t="s">
        <v>3496</v>
      </c>
      <c r="T2422" s="266">
        <v>0</v>
      </c>
      <c r="U2422" s="266" t="s">
        <v>3497</v>
      </c>
    </row>
    <row r="2423" spans="1:21" x14ac:dyDescent="0.25">
      <c r="A2423" s="49">
        <v>74237003</v>
      </c>
      <c r="B2423" s="49" t="s">
        <v>2259</v>
      </c>
      <c r="C2423" s="49">
        <v>0</v>
      </c>
      <c r="D2423" s="49">
        <v>0</v>
      </c>
      <c r="E2423" s="354" t="s">
        <v>3494</v>
      </c>
      <c r="F2423" s="354" t="s">
        <v>3498</v>
      </c>
      <c r="G2423" s="355" t="s">
        <v>3499</v>
      </c>
      <c r="H2423" s="355" t="s">
        <v>3495</v>
      </c>
      <c r="I2423" s="355" t="s">
        <v>3495</v>
      </c>
      <c r="J2423" s="355" t="s">
        <v>3495</v>
      </c>
      <c r="K2423" s="355" t="s">
        <v>3495</v>
      </c>
      <c r="L2423" s="355" t="s">
        <v>3495</v>
      </c>
      <c r="M2423" s="355" t="s">
        <v>3495</v>
      </c>
      <c r="N2423" s="355" t="s">
        <v>3495</v>
      </c>
      <c r="O2423" s="355" t="s">
        <v>3495</v>
      </c>
      <c r="P2423" s="355" t="s">
        <v>3495</v>
      </c>
      <c r="Q2423" s="355" t="s">
        <v>3496</v>
      </c>
      <c r="R2423" s="355" t="s">
        <v>3496</v>
      </c>
      <c r="S2423" s="355" t="s">
        <v>3496</v>
      </c>
      <c r="T2423" s="266">
        <v>0</v>
      </c>
      <c r="U2423" s="266" t="s">
        <v>3497</v>
      </c>
    </row>
    <row r="2424" spans="1:21" x14ac:dyDescent="0.25">
      <c r="A2424" s="49">
        <v>74240001</v>
      </c>
      <c r="B2424" s="49" t="s">
        <v>2260</v>
      </c>
      <c r="C2424" s="49">
        <v>0</v>
      </c>
      <c r="D2424" s="49">
        <v>0</v>
      </c>
      <c r="E2424" s="354" t="s">
        <v>3494</v>
      </c>
      <c r="F2424" s="354" t="s">
        <v>3498</v>
      </c>
      <c r="G2424" s="355" t="s">
        <v>3499</v>
      </c>
      <c r="H2424" s="355" t="s">
        <v>3495</v>
      </c>
      <c r="I2424" s="355" t="s">
        <v>3495</v>
      </c>
      <c r="J2424" s="355" t="s">
        <v>3495</v>
      </c>
      <c r="K2424" s="355" t="s">
        <v>3495</v>
      </c>
      <c r="L2424" s="355" t="s">
        <v>3495</v>
      </c>
      <c r="M2424" s="355" t="s">
        <v>3495</v>
      </c>
      <c r="N2424" s="355" t="s">
        <v>3495</v>
      </c>
      <c r="O2424" s="355" t="s">
        <v>3495</v>
      </c>
      <c r="P2424" s="355" t="s">
        <v>3495</v>
      </c>
      <c r="Q2424" s="355" t="s">
        <v>3496</v>
      </c>
      <c r="R2424" s="355" t="s">
        <v>3496</v>
      </c>
      <c r="S2424" s="355" t="s">
        <v>3496</v>
      </c>
      <c r="T2424" s="266">
        <v>0</v>
      </c>
      <c r="U2424" s="266" t="s">
        <v>3497</v>
      </c>
    </row>
    <row r="2425" spans="1:21" x14ac:dyDescent="0.25">
      <c r="A2425" s="49">
        <v>74240004</v>
      </c>
      <c r="B2425" s="49" t="s">
        <v>2260</v>
      </c>
      <c r="C2425" s="49">
        <v>0</v>
      </c>
      <c r="D2425" s="49">
        <v>0</v>
      </c>
      <c r="E2425" s="354" t="s">
        <v>3494</v>
      </c>
      <c r="F2425" s="354" t="s">
        <v>3498</v>
      </c>
      <c r="G2425" s="355" t="s">
        <v>3499</v>
      </c>
      <c r="H2425" s="355" t="s">
        <v>3495</v>
      </c>
      <c r="I2425" s="355" t="s">
        <v>3495</v>
      </c>
      <c r="J2425" s="355" t="s">
        <v>3495</v>
      </c>
      <c r="K2425" s="355" t="s">
        <v>3495</v>
      </c>
      <c r="L2425" s="355" t="s">
        <v>3495</v>
      </c>
      <c r="M2425" s="355" t="s">
        <v>3495</v>
      </c>
      <c r="N2425" s="355" t="s">
        <v>3495</v>
      </c>
      <c r="O2425" s="355" t="s">
        <v>3495</v>
      </c>
      <c r="P2425" s="355" t="s">
        <v>3495</v>
      </c>
      <c r="Q2425" s="355" t="s">
        <v>3496</v>
      </c>
      <c r="R2425" s="355" t="s">
        <v>3496</v>
      </c>
      <c r="S2425" s="355" t="s">
        <v>3496</v>
      </c>
      <c r="T2425" s="266">
        <v>0</v>
      </c>
      <c r="U2425" s="266" t="s">
        <v>3497</v>
      </c>
    </row>
    <row r="2426" spans="1:21" x14ac:dyDescent="0.25">
      <c r="A2426" s="49">
        <v>74243001</v>
      </c>
      <c r="B2426" s="49" t="s">
        <v>2261</v>
      </c>
      <c r="C2426" s="49">
        <v>0</v>
      </c>
      <c r="D2426" s="49">
        <v>0</v>
      </c>
      <c r="E2426" s="354" t="s">
        <v>3494</v>
      </c>
      <c r="F2426" s="354" t="s">
        <v>3498</v>
      </c>
      <c r="G2426" s="355" t="s">
        <v>3499</v>
      </c>
      <c r="H2426" s="355" t="s">
        <v>3495</v>
      </c>
      <c r="I2426" s="355" t="s">
        <v>3495</v>
      </c>
      <c r="J2426" s="355" t="s">
        <v>3495</v>
      </c>
      <c r="K2426" s="355" t="s">
        <v>3495</v>
      </c>
      <c r="L2426" s="355" t="s">
        <v>3495</v>
      </c>
      <c r="M2426" s="355" t="s">
        <v>3495</v>
      </c>
      <c r="N2426" s="355" t="s">
        <v>3495</v>
      </c>
      <c r="O2426" s="355" t="s">
        <v>3495</v>
      </c>
      <c r="P2426" s="355" t="s">
        <v>3495</v>
      </c>
      <c r="Q2426" s="355" t="s">
        <v>3496</v>
      </c>
      <c r="R2426" s="355" t="s">
        <v>3496</v>
      </c>
      <c r="S2426" s="355" t="s">
        <v>3496</v>
      </c>
      <c r="T2426" s="266">
        <v>0</v>
      </c>
      <c r="U2426" s="266" t="s">
        <v>3497</v>
      </c>
    </row>
    <row r="2427" spans="1:21" x14ac:dyDescent="0.25">
      <c r="A2427" s="49">
        <v>74243002</v>
      </c>
      <c r="B2427" s="49" t="s">
        <v>2261</v>
      </c>
      <c r="C2427" s="49">
        <v>0</v>
      </c>
      <c r="D2427" s="49">
        <v>0</v>
      </c>
      <c r="E2427" s="354" t="s">
        <v>3494</v>
      </c>
      <c r="F2427" s="354" t="s">
        <v>3498</v>
      </c>
      <c r="G2427" s="355" t="s">
        <v>3499</v>
      </c>
      <c r="H2427" s="355" t="s">
        <v>3495</v>
      </c>
      <c r="I2427" s="355" t="s">
        <v>3495</v>
      </c>
      <c r="J2427" s="355" t="s">
        <v>3495</v>
      </c>
      <c r="K2427" s="355" t="s">
        <v>3495</v>
      </c>
      <c r="L2427" s="355" t="s">
        <v>3495</v>
      </c>
      <c r="M2427" s="355" t="s">
        <v>3495</v>
      </c>
      <c r="N2427" s="355" t="s">
        <v>3495</v>
      </c>
      <c r="O2427" s="355" t="s">
        <v>3495</v>
      </c>
      <c r="P2427" s="355" t="s">
        <v>3495</v>
      </c>
      <c r="Q2427" s="355" t="s">
        <v>3496</v>
      </c>
      <c r="R2427" s="355" t="s">
        <v>3496</v>
      </c>
      <c r="S2427" s="355" t="s">
        <v>3496</v>
      </c>
      <c r="T2427" s="266">
        <v>0</v>
      </c>
      <c r="U2427" s="266" t="s">
        <v>3497</v>
      </c>
    </row>
    <row r="2428" spans="1:21" x14ac:dyDescent="0.25">
      <c r="A2428" s="49">
        <v>74248001</v>
      </c>
      <c r="B2428" s="49" t="s">
        <v>2262</v>
      </c>
      <c r="C2428" s="49">
        <v>0</v>
      </c>
      <c r="D2428" s="49">
        <v>0</v>
      </c>
      <c r="E2428" s="354" t="s">
        <v>3494</v>
      </c>
      <c r="F2428" s="354" t="s">
        <v>3498</v>
      </c>
      <c r="G2428" s="355" t="s">
        <v>3499</v>
      </c>
      <c r="H2428" s="355" t="s">
        <v>3495</v>
      </c>
      <c r="I2428" s="355" t="s">
        <v>3495</v>
      </c>
      <c r="J2428" s="355" t="s">
        <v>3495</v>
      </c>
      <c r="K2428" s="355" t="s">
        <v>3495</v>
      </c>
      <c r="L2428" s="355" t="s">
        <v>3495</v>
      </c>
      <c r="M2428" s="355" t="s">
        <v>3495</v>
      </c>
      <c r="N2428" s="355" t="s">
        <v>3495</v>
      </c>
      <c r="O2428" s="355" t="s">
        <v>3495</v>
      </c>
      <c r="P2428" s="355" t="s">
        <v>3495</v>
      </c>
      <c r="Q2428" s="355" t="s">
        <v>3496</v>
      </c>
      <c r="R2428" s="355" t="s">
        <v>3496</v>
      </c>
      <c r="S2428" s="355" t="s">
        <v>3496</v>
      </c>
      <c r="T2428" s="266">
        <v>0</v>
      </c>
      <c r="U2428" s="266" t="s">
        <v>3497</v>
      </c>
    </row>
    <row r="2429" spans="1:21" x14ac:dyDescent="0.25">
      <c r="A2429" s="49">
        <v>74248002</v>
      </c>
      <c r="B2429" s="49" t="s">
        <v>2262</v>
      </c>
      <c r="C2429" s="49">
        <v>0</v>
      </c>
      <c r="D2429" s="49">
        <v>0</v>
      </c>
      <c r="E2429" s="354" t="s">
        <v>3494</v>
      </c>
      <c r="F2429" s="354" t="s">
        <v>3498</v>
      </c>
      <c r="G2429" s="355" t="s">
        <v>3499</v>
      </c>
      <c r="H2429" s="355" t="s">
        <v>3495</v>
      </c>
      <c r="I2429" s="355" t="s">
        <v>3495</v>
      </c>
      <c r="J2429" s="355" t="s">
        <v>3495</v>
      </c>
      <c r="K2429" s="355" t="s">
        <v>3495</v>
      </c>
      <c r="L2429" s="355" t="s">
        <v>3495</v>
      </c>
      <c r="M2429" s="355" t="s">
        <v>3495</v>
      </c>
      <c r="N2429" s="355" t="s">
        <v>3495</v>
      </c>
      <c r="O2429" s="355" t="s">
        <v>3495</v>
      </c>
      <c r="P2429" s="355" t="s">
        <v>3495</v>
      </c>
      <c r="Q2429" s="355" t="s">
        <v>3496</v>
      </c>
      <c r="R2429" s="355" t="s">
        <v>3496</v>
      </c>
      <c r="S2429" s="355" t="s">
        <v>3496</v>
      </c>
      <c r="T2429" s="266">
        <v>0</v>
      </c>
      <c r="U2429" s="266" t="s">
        <v>3497</v>
      </c>
    </row>
    <row r="2430" spans="1:21" x14ac:dyDescent="0.25">
      <c r="A2430" s="49">
        <v>74250001</v>
      </c>
      <c r="B2430" s="49" t="s">
        <v>2263</v>
      </c>
      <c r="C2430" s="49">
        <v>0</v>
      </c>
      <c r="D2430" s="49">
        <v>0</v>
      </c>
      <c r="E2430" s="354" t="s">
        <v>3494</v>
      </c>
      <c r="F2430" s="354" t="s">
        <v>3498</v>
      </c>
      <c r="G2430" s="355" t="s">
        <v>3499</v>
      </c>
      <c r="H2430" s="355" t="s">
        <v>3495</v>
      </c>
      <c r="I2430" s="355" t="s">
        <v>3495</v>
      </c>
      <c r="J2430" s="355" t="s">
        <v>3495</v>
      </c>
      <c r="K2430" s="355" t="s">
        <v>3495</v>
      </c>
      <c r="L2430" s="355" t="s">
        <v>3495</v>
      </c>
      <c r="M2430" s="355" t="s">
        <v>3495</v>
      </c>
      <c r="N2430" s="355" t="s">
        <v>3495</v>
      </c>
      <c r="O2430" s="355" t="s">
        <v>3495</v>
      </c>
      <c r="P2430" s="355" t="s">
        <v>3495</v>
      </c>
      <c r="Q2430" s="355" t="s">
        <v>3496</v>
      </c>
      <c r="R2430" s="355" t="s">
        <v>3496</v>
      </c>
      <c r="S2430" s="355" t="s">
        <v>3496</v>
      </c>
      <c r="T2430" s="266">
        <v>0</v>
      </c>
      <c r="U2430" s="266" t="s">
        <v>3497</v>
      </c>
    </row>
    <row r="2431" spans="1:21" x14ac:dyDescent="0.25">
      <c r="A2431" s="49">
        <v>74251002</v>
      </c>
      <c r="B2431" s="49" t="s">
        <v>2264</v>
      </c>
      <c r="C2431" s="49">
        <v>0</v>
      </c>
      <c r="D2431" s="49">
        <v>0</v>
      </c>
      <c r="E2431" s="354" t="s">
        <v>3494</v>
      </c>
      <c r="F2431" s="354" t="s">
        <v>3498</v>
      </c>
      <c r="G2431" s="355" t="s">
        <v>3499</v>
      </c>
      <c r="H2431" s="355" t="s">
        <v>3495</v>
      </c>
      <c r="I2431" s="355" t="s">
        <v>3495</v>
      </c>
      <c r="J2431" s="355" t="s">
        <v>3495</v>
      </c>
      <c r="K2431" s="355" t="s">
        <v>3495</v>
      </c>
      <c r="L2431" s="355" t="s">
        <v>3495</v>
      </c>
      <c r="M2431" s="355" t="s">
        <v>3495</v>
      </c>
      <c r="N2431" s="355" t="s">
        <v>3495</v>
      </c>
      <c r="O2431" s="355" t="s">
        <v>3495</v>
      </c>
      <c r="P2431" s="355" t="s">
        <v>3495</v>
      </c>
      <c r="Q2431" s="355" t="s">
        <v>3496</v>
      </c>
      <c r="R2431" s="355" t="s">
        <v>3496</v>
      </c>
      <c r="S2431" s="355" t="s">
        <v>3496</v>
      </c>
      <c r="T2431" s="266">
        <v>0</v>
      </c>
      <c r="U2431" s="266" t="s">
        <v>3497</v>
      </c>
    </row>
    <row r="2432" spans="1:21" x14ac:dyDescent="0.25">
      <c r="A2432" s="49">
        <v>74251004</v>
      </c>
      <c r="B2432" s="49" t="s">
        <v>2264</v>
      </c>
      <c r="C2432" s="49">
        <v>0</v>
      </c>
      <c r="D2432" s="49">
        <v>0</v>
      </c>
      <c r="E2432" s="354" t="s">
        <v>3494</v>
      </c>
      <c r="F2432" s="354" t="s">
        <v>3498</v>
      </c>
      <c r="G2432" s="355" t="s">
        <v>3499</v>
      </c>
      <c r="H2432" s="355" t="s">
        <v>3495</v>
      </c>
      <c r="I2432" s="355" t="s">
        <v>3495</v>
      </c>
      <c r="J2432" s="355" t="s">
        <v>3495</v>
      </c>
      <c r="K2432" s="355" t="s">
        <v>3495</v>
      </c>
      <c r="L2432" s="355" t="s">
        <v>3495</v>
      </c>
      <c r="M2432" s="355" t="s">
        <v>3495</v>
      </c>
      <c r="N2432" s="355" t="s">
        <v>3495</v>
      </c>
      <c r="O2432" s="355" t="s">
        <v>3495</v>
      </c>
      <c r="P2432" s="355" t="s">
        <v>3495</v>
      </c>
      <c r="Q2432" s="355" t="s">
        <v>3496</v>
      </c>
      <c r="R2432" s="355" t="s">
        <v>3496</v>
      </c>
      <c r="S2432" s="355" t="s">
        <v>3496</v>
      </c>
      <c r="T2432" s="266">
        <v>0</v>
      </c>
      <c r="U2432" s="266" t="s">
        <v>3497</v>
      </c>
    </row>
    <row r="2433" spans="1:21" x14ac:dyDescent="0.25">
      <c r="A2433" s="49">
        <v>74260001</v>
      </c>
      <c r="B2433" s="49" t="s">
        <v>2265</v>
      </c>
      <c r="C2433" s="49">
        <v>0</v>
      </c>
      <c r="D2433" s="49">
        <v>0</v>
      </c>
      <c r="E2433" s="354" t="s">
        <v>3494</v>
      </c>
      <c r="F2433" s="354" t="s">
        <v>3498</v>
      </c>
      <c r="G2433" s="355" t="s">
        <v>3499</v>
      </c>
      <c r="H2433" s="355" t="s">
        <v>3495</v>
      </c>
      <c r="I2433" s="355" t="s">
        <v>3495</v>
      </c>
      <c r="J2433" s="355" t="s">
        <v>3495</v>
      </c>
      <c r="K2433" s="355" t="s">
        <v>3495</v>
      </c>
      <c r="L2433" s="355" t="s">
        <v>3495</v>
      </c>
      <c r="M2433" s="355" t="s">
        <v>3495</v>
      </c>
      <c r="N2433" s="355" t="s">
        <v>3495</v>
      </c>
      <c r="O2433" s="355" t="s">
        <v>3495</v>
      </c>
      <c r="P2433" s="355" t="s">
        <v>3495</v>
      </c>
      <c r="Q2433" s="355" t="s">
        <v>3496</v>
      </c>
      <c r="R2433" s="355" t="s">
        <v>3496</v>
      </c>
      <c r="S2433" s="355" t="s">
        <v>3496</v>
      </c>
      <c r="T2433" s="266">
        <v>0</v>
      </c>
      <c r="U2433" s="266" t="s">
        <v>3497</v>
      </c>
    </row>
    <row r="2434" spans="1:21" x14ac:dyDescent="0.25">
      <c r="A2434" s="49">
        <v>74260002</v>
      </c>
      <c r="B2434" s="49" t="s">
        <v>2265</v>
      </c>
      <c r="C2434" s="49">
        <v>0</v>
      </c>
      <c r="D2434" s="49">
        <v>0</v>
      </c>
      <c r="E2434" s="354" t="s">
        <v>3494</v>
      </c>
      <c r="F2434" s="354" t="s">
        <v>3498</v>
      </c>
      <c r="G2434" s="355" t="s">
        <v>3499</v>
      </c>
      <c r="H2434" s="355" t="s">
        <v>3495</v>
      </c>
      <c r="I2434" s="355" t="s">
        <v>3495</v>
      </c>
      <c r="J2434" s="355" t="s">
        <v>3495</v>
      </c>
      <c r="K2434" s="355" t="s">
        <v>3495</v>
      </c>
      <c r="L2434" s="355" t="s">
        <v>3495</v>
      </c>
      <c r="M2434" s="355" t="s">
        <v>3495</v>
      </c>
      <c r="N2434" s="355" t="s">
        <v>3495</v>
      </c>
      <c r="O2434" s="355" t="s">
        <v>3495</v>
      </c>
      <c r="P2434" s="355" t="s">
        <v>3495</v>
      </c>
      <c r="Q2434" s="355" t="s">
        <v>3496</v>
      </c>
      <c r="R2434" s="355" t="s">
        <v>3496</v>
      </c>
      <c r="S2434" s="355" t="s">
        <v>3496</v>
      </c>
      <c r="T2434" s="266">
        <v>0</v>
      </c>
      <c r="U2434" s="266" t="s">
        <v>3497</v>
      </c>
    </row>
    <row r="2435" spans="1:21" x14ac:dyDescent="0.25">
      <c r="A2435" s="49">
        <v>74287001</v>
      </c>
      <c r="B2435" s="49" t="s">
        <v>2266</v>
      </c>
      <c r="C2435" s="49">
        <v>0</v>
      </c>
      <c r="D2435" s="49">
        <v>0</v>
      </c>
      <c r="E2435" s="354" t="s">
        <v>3494</v>
      </c>
      <c r="F2435" s="354" t="s">
        <v>3498</v>
      </c>
      <c r="G2435" s="355" t="s">
        <v>3499</v>
      </c>
      <c r="H2435" s="355" t="s">
        <v>3495</v>
      </c>
      <c r="I2435" s="355" t="s">
        <v>3495</v>
      </c>
      <c r="J2435" s="355" t="s">
        <v>3495</v>
      </c>
      <c r="K2435" s="355" t="s">
        <v>3495</v>
      </c>
      <c r="L2435" s="355" t="s">
        <v>3495</v>
      </c>
      <c r="M2435" s="355" t="s">
        <v>3495</v>
      </c>
      <c r="N2435" s="355" t="s">
        <v>3495</v>
      </c>
      <c r="O2435" s="355" t="s">
        <v>3495</v>
      </c>
      <c r="P2435" s="355" t="s">
        <v>3495</v>
      </c>
      <c r="Q2435" s="355" t="s">
        <v>3496</v>
      </c>
      <c r="R2435" s="355" t="s">
        <v>3496</v>
      </c>
      <c r="S2435" s="355" t="s">
        <v>3496</v>
      </c>
      <c r="T2435" s="266">
        <v>0</v>
      </c>
      <c r="U2435" s="266" t="s">
        <v>3497</v>
      </c>
    </row>
    <row r="2436" spans="1:21" x14ac:dyDescent="0.25">
      <c r="A2436" s="49">
        <v>74294001</v>
      </c>
      <c r="B2436" s="49" t="s">
        <v>2267</v>
      </c>
      <c r="C2436" s="49">
        <v>0</v>
      </c>
      <c r="D2436" s="49">
        <v>0</v>
      </c>
      <c r="E2436" s="354" t="s">
        <v>3494</v>
      </c>
      <c r="F2436" s="354" t="s">
        <v>3498</v>
      </c>
      <c r="G2436" s="355" t="s">
        <v>3499</v>
      </c>
      <c r="H2436" s="355" t="s">
        <v>3495</v>
      </c>
      <c r="I2436" s="355" t="s">
        <v>3495</v>
      </c>
      <c r="J2436" s="355" t="s">
        <v>3495</v>
      </c>
      <c r="K2436" s="355" t="s">
        <v>3495</v>
      </c>
      <c r="L2436" s="355" t="s">
        <v>3495</v>
      </c>
      <c r="M2436" s="355" t="s">
        <v>3495</v>
      </c>
      <c r="N2436" s="355" t="s">
        <v>3495</v>
      </c>
      <c r="O2436" s="355" t="s">
        <v>3495</v>
      </c>
      <c r="P2436" s="355" t="s">
        <v>3495</v>
      </c>
      <c r="Q2436" s="355" t="s">
        <v>3496</v>
      </c>
      <c r="R2436" s="355" t="s">
        <v>3496</v>
      </c>
      <c r="S2436" s="355" t="s">
        <v>3496</v>
      </c>
      <c r="T2436" s="266">
        <v>0</v>
      </c>
      <c r="U2436" s="266" t="s">
        <v>3497</v>
      </c>
    </row>
    <row r="2437" spans="1:21" x14ac:dyDescent="0.25">
      <c r="A2437" s="49">
        <v>74294002</v>
      </c>
      <c r="B2437" s="49" t="s">
        <v>2268</v>
      </c>
      <c r="C2437" s="49">
        <v>0</v>
      </c>
      <c r="D2437" s="49">
        <v>0</v>
      </c>
      <c r="E2437" s="354" t="s">
        <v>3494</v>
      </c>
      <c r="F2437" s="354" t="s">
        <v>3498</v>
      </c>
      <c r="G2437" s="355" t="s">
        <v>3499</v>
      </c>
      <c r="H2437" s="355" t="s">
        <v>3495</v>
      </c>
      <c r="I2437" s="355" t="s">
        <v>3495</v>
      </c>
      <c r="J2437" s="355" t="s">
        <v>3495</v>
      </c>
      <c r="K2437" s="355" t="s">
        <v>3495</v>
      </c>
      <c r="L2437" s="355" t="s">
        <v>3495</v>
      </c>
      <c r="M2437" s="355" t="s">
        <v>3495</v>
      </c>
      <c r="N2437" s="355" t="s">
        <v>3495</v>
      </c>
      <c r="O2437" s="355" t="s">
        <v>3495</v>
      </c>
      <c r="P2437" s="355" t="s">
        <v>3495</v>
      </c>
      <c r="Q2437" s="355" t="s">
        <v>3496</v>
      </c>
      <c r="R2437" s="355" t="s">
        <v>3496</v>
      </c>
      <c r="S2437" s="355" t="s">
        <v>3496</v>
      </c>
      <c r="T2437" s="266">
        <v>0</v>
      </c>
      <c r="U2437" s="266" t="s">
        <v>3497</v>
      </c>
    </row>
    <row r="2438" spans="1:21" x14ac:dyDescent="0.25">
      <c r="A2438" s="49">
        <v>74366001</v>
      </c>
      <c r="B2438" s="49" t="s">
        <v>2269</v>
      </c>
      <c r="C2438" s="49">
        <v>0</v>
      </c>
      <c r="D2438" s="49">
        <v>0</v>
      </c>
      <c r="E2438" s="354" t="s">
        <v>3494</v>
      </c>
      <c r="F2438" s="354" t="s">
        <v>3498</v>
      </c>
      <c r="G2438" s="355" t="s">
        <v>3499</v>
      </c>
      <c r="H2438" s="355" t="s">
        <v>3495</v>
      </c>
      <c r="I2438" s="355" t="s">
        <v>3495</v>
      </c>
      <c r="J2438" s="355" t="s">
        <v>3495</v>
      </c>
      <c r="K2438" s="355" t="s">
        <v>3495</v>
      </c>
      <c r="L2438" s="355" t="s">
        <v>3495</v>
      </c>
      <c r="M2438" s="355" t="s">
        <v>3495</v>
      </c>
      <c r="N2438" s="355" t="s">
        <v>3495</v>
      </c>
      <c r="O2438" s="355" t="s">
        <v>3495</v>
      </c>
      <c r="P2438" s="355" t="s">
        <v>3495</v>
      </c>
      <c r="Q2438" s="355" t="s">
        <v>3496</v>
      </c>
      <c r="R2438" s="355" t="s">
        <v>3496</v>
      </c>
      <c r="S2438" s="355" t="s">
        <v>3496</v>
      </c>
      <c r="T2438" s="266">
        <v>0</v>
      </c>
      <c r="U2438" s="266" t="s">
        <v>3497</v>
      </c>
    </row>
    <row r="2439" spans="1:21" x14ac:dyDescent="0.25">
      <c r="A2439" s="49">
        <v>74367001</v>
      </c>
      <c r="B2439" s="49" t="s">
        <v>2270</v>
      </c>
      <c r="C2439" s="49">
        <v>0</v>
      </c>
      <c r="D2439" s="49">
        <v>0</v>
      </c>
      <c r="E2439" s="354" t="s">
        <v>3494</v>
      </c>
      <c r="F2439" s="354" t="s">
        <v>3498</v>
      </c>
      <c r="G2439" s="355" t="s">
        <v>3499</v>
      </c>
      <c r="H2439" s="355" t="s">
        <v>3495</v>
      </c>
      <c r="I2439" s="355" t="s">
        <v>3495</v>
      </c>
      <c r="J2439" s="355" t="s">
        <v>3495</v>
      </c>
      <c r="K2439" s="355" t="s">
        <v>3495</v>
      </c>
      <c r="L2439" s="355" t="s">
        <v>3495</v>
      </c>
      <c r="M2439" s="355" t="s">
        <v>3495</v>
      </c>
      <c r="N2439" s="355" t="s">
        <v>3495</v>
      </c>
      <c r="O2439" s="355" t="s">
        <v>3495</v>
      </c>
      <c r="P2439" s="355" t="s">
        <v>3495</v>
      </c>
      <c r="Q2439" s="355" t="s">
        <v>3496</v>
      </c>
      <c r="R2439" s="355" t="s">
        <v>3496</v>
      </c>
      <c r="S2439" s="355" t="s">
        <v>3496</v>
      </c>
      <c r="T2439" s="266">
        <v>0</v>
      </c>
      <c r="U2439" s="266" t="s">
        <v>3497</v>
      </c>
    </row>
    <row r="2440" spans="1:21" x14ac:dyDescent="0.25">
      <c r="A2440" s="49">
        <v>74612001</v>
      </c>
      <c r="B2440" s="49" t="s">
        <v>2271</v>
      </c>
      <c r="C2440" s="49">
        <v>0</v>
      </c>
      <c r="D2440" s="49">
        <v>0</v>
      </c>
      <c r="E2440" s="354" t="s">
        <v>3494</v>
      </c>
      <c r="F2440" s="354" t="s">
        <v>3498</v>
      </c>
      <c r="G2440" s="355" t="s">
        <v>3499</v>
      </c>
      <c r="H2440" s="355" t="s">
        <v>3495</v>
      </c>
      <c r="I2440" s="355" t="s">
        <v>3495</v>
      </c>
      <c r="J2440" s="355" t="s">
        <v>3495</v>
      </c>
      <c r="K2440" s="355" t="s">
        <v>3495</v>
      </c>
      <c r="L2440" s="355" t="s">
        <v>3495</v>
      </c>
      <c r="M2440" s="355" t="s">
        <v>3495</v>
      </c>
      <c r="N2440" s="355" t="s">
        <v>3495</v>
      </c>
      <c r="O2440" s="355" t="s">
        <v>3495</v>
      </c>
      <c r="P2440" s="355" t="s">
        <v>3495</v>
      </c>
      <c r="Q2440" s="355" t="s">
        <v>3496</v>
      </c>
      <c r="R2440" s="355" t="s">
        <v>3496</v>
      </c>
      <c r="S2440" s="355" t="s">
        <v>3496</v>
      </c>
      <c r="T2440" s="266">
        <v>0</v>
      </c>
      <c r="U2440" s="266" t="s">
        <v>3497</v>
      </c>
    </row>
    <row r="2441" spans="1:21" x14ac:dyDescent="0.25">
      <c r="A2441" s="49">
        <v>74665001</v>
      </c>
      <c r="B2441" s="49" t="s">
        <v>2272</v>
      </c>
      <c r="C2441" s="49">
        <v>0</v>
      </c>
      <c r="D2441" s="49">
        <v>0</v>
      </c>
      <c r="E2441" s="354" t="s">
        <v>3494</v>
      </c>
      <c r="F2441" s="354" t="s">
        <v>3498</v>
      </c>
      <c r="G2441" s="355" t="s">
        <v>3499</v>
      </c>
      <c r="H2441" s="355" t="s">
        <v>3495</v>
      </c>
      <c r="I2441" s="355" t="s">
        <v>3495</v>
      </c>
      <c r="J2441" s="355" t="s">
        <v>3495</v>
      </c>
      <c r="K2441" s="355" t="s">
        <v>3495</v>
      </c>
      <c r="L2441" s="355" t="s">
        <v>3495</v>
      </c>
      <c r="M2441" s="355" t="s">
        <v>3495</v>
      </c>
      <c r="N2441" s="355" t="s">
        <v>3495</v>
      </c>
      <c r="O2441" s="355" t="s">
        <v>3495</v>
      </c>
      <c r="P2441" s="355" t="s">
        <v>3495</v>
      </c>
      <c r="Q2441" s="355" t="s">
        <v>3496</v>
      </c>
      <c r="R2441" s="355" t="s">
        <v>3496</v>
      </c>
      <c r="S2441" s="355" t="s">
        <v>3496</v>
      </c>
      <c r="T2441" s="266">
        <v>0</v>
      </c>
      <c r="U2441" s="266" t="s">
        <v>3497</v>
      </c>
    </row>
    <row r="2442" spans="1:21" x14ac:dyDescent="0.25">
      <c r="A2442" s="49">
        <v>74665002</v>
      </c>
      <c r="B2442" s="49" t="s">
        <v>2273</v>
      </c>
      <c r="C2442" s="49">
        <v>0</v>
      </c>
      <c r="D2442" s="49">
        <v>0</v>
      </c>
      <c r="E2442" s="354" t="s">
        <v>3494</v>
      </c>
      <c r="F2442" s="354" t="s">
        <v>3498</v>
      </c>
      <c r="G2442" s="355" t="s">
        <v>3499</v>
      </c>
      <c r="H2442" s="355" t="s">
        <v>3495</v>
      </c>
      <c r="I2442" s="355" t="s">
        <v>3495</v>
      </c>
      <c r="J2442" s="355" t="s">
        <v>3495</v>
      </c>
      <c r="K2442" s="355" t="s">
        <v>3495</v>
      </c>
      <c r="L2442" s="355" t="s">
        <v>3495</v>
      </c>
      <c r="M2442" s="355" t="s">
        <v>3495</v>
      </c>
      <c r="N2442" s="355" t="s">
        <v>3495</v>
      </c>
      <c r="O2442" s="355" t="s">
        <v>3495</v>
      </c>
      <c r="P2442" s="355" t="s">
        <v>3495</v>
      </c>
      <c r="Q2442" s="355" t="s">
        <v>3496</v>
      </c>
      <c r="R2442" s="355" t="s">
        <v>3496</v>
      </c>
      <c r="S2442" s="355" t="s">
        <v>3496</v>
      </c>
      <c r="T2442" s="266">
        <v>0</v>
      </c>
      <c r="U2442" s="266" t="s">
        <v>3497</v>
      </c>
    </row>
    <row r="2443" spans="1:21" x14ac:dyDescent="0.25">
      <c r="A2443" s="49">
        <v>74665003</v>
      </c>
      <c r="B2443" s="49" t="s">
        <v>2273</v>
      </c>
      <c r="C2443" s="49">
        <v>0</v>
      </c>
      <c r="D2443" s="49">
        <v>0</v>
      </c>
      <c r="E2443" s="354" t="s">
        <v>3494</v>
      </c>
      <c r="F2443" s="354" t="s">
        <v>3498</v>
      </c>
      <c r="G2443" s="355" t="s">
        <v>3499</v>
      </c>
      <c r="H2443" s="355" t="s">
        <v>3495</v>
      </c>
      <c r="I2443" s="355" t="s">
        <v>3495</v>
      </c>
      <c r="J2443" s="355" t="s">
        <v>3495</v>
      </c>
      <c r="K2443" s="355" t="s">
        <v>3495</v>
      </c>
      <c r="L2443" s="355" t="s">
        <v>3495</v>
      </c>
      <c r="M2443" s="355" t="s">
        <v>3495</v>
      </c>
      <c r="N2443" s="355" t="s">
        <v>3495</v>
      </c>
      <c r="O2443" s="355" t="s">
        <v>3495</v>
      </c>
      <c r="P2443" s="355" t="s">
        <v>3495</v>
      </c>
      <c r="Q2443" s="355" t="s">
        <v>3496</v>
      </c>
      <c r="R2443" s="355" t="s">
        <v>3496</v>
      </c>
      <c r="S2443" s="355" t="s">
        <v>3496</v>
      </c>
      <c r="T2443" s="266">
        <v>0</v>
      </c>
      <c r="U2443" s="266" t="s">
        <v>3497</v>
      </c>
    </row>
    <row r="2444" spans="1:21" x14ac:dyDescent="0.25">
      <c r="A2444" s="49">
        <v>74668001</v>
      </c>
      <c r="B2444" s="49" t="s">
        <v>2274</v>
      </c>
      <c r="C2444" s="49">
        <v>0</v>
      </c>
      <c r="D2444" s="49">
        <v>0</v>
      </c>
      <c r="E2444" s="354" t="s">
        <v>3494</v>
      </c>
      <c r="F2444" s="354" t="s">
        <v>3498</v>
      </c>
      <c r="G2444" s="355" t="s">
        <v>3499</v>
      </c>
      <c r="H2444" s="355" t="s">
        <v>3495</v>
      </c>
      <c r="I2444" s="355" t="s">
        <v>3495</v>
      </c>
      <c r="J2444" s="355" t="s">
        <v>3495</v>
      </c>
      <c r="K2444" s="355" t="s">
        <v>3495</v>
      </c>
      <c r="L2444" s="355" t="s">
        <v>3495</v>
      </c>
      <c r="M2444" s="355" t="s">
        <v>3495</v>
      </c>
      <c r="N2444" s="355" t="s">
        <v>3495</v>
      </c>
      <c r="O2444" s="355" t="s">
        <v>3495</v>
      </c>
      <c r="P2444" s="355" t="s">
        <v>3495</v>
      </c>
      <c r="Q2444" s="355" t="s">
        <v>3496</v>
      </c>
      <c r="R2444" s="355" t="s">
        <v>3496</v>
      </c>
      <c r="S2444" s="355" t="s">
        <v>3496</v>
      </c>
      <c r="T2444" s="266">
        <v>0</v>
      </c>
      <c r="U2444" s="266" t="s">
        <v>3497</v>
      </c>
    </row>
    <row r="2445" spans="1:21" x14ac:dyDescent="0.25">
      <c r="A2445" s="49">
        <v>74678001</v>
      </c>
      <c r="B2445" s="49" t="s">
        <v>2275</v>
      </c>
      <c r="C2445" s="49">
        <v>0</v>
      </c>
      <c r="D2445" s="49">
        <v>0</v>
      </c>
      <c r="E2445" s="354" t="s">
        <v>3494</v>
      </c>
      <c r="F2445" s="354" t="s">
        <v>3498</v>
      </c>
      <c r="G2445" s="355" t="s">
        <v>3499</v>
      </c>
      <c r="H2445" s="355" t="s">
        <v>3495</v>
      </c>
      <c r="I2445" s="355" t="s">
        <v>3495</v>
      </c>
      <c r="J2445" s="355" t="s">
        <v>3495</v>
      </c>
      <c r="K2445" s="355" t="s">
        <v>3495</v>
      </c>
      <c r="L2445" s="355" t="s">
        <v>3495</v>
      </c>
      <c r="M2445" s="355" t="s">
        <v>3495</v>
      </c>
      <c r="N2445" s="355" t="s">
        <v>3495</v>
      </c>
      <c r="O2445" s="355" t="s">
        <v>3495</v>
      </c>
      <c r="P2445" s="355" t="s">
        <v>3495</v>
      </c>
      <c r="Q2445" s="355" t="s">
        <v>3496</v>
      </c>
      <c r="R2445" s="355" t="s">
        <v>3496</v>
      </c>
      <c r="S2445" s="355" t="s">
        <v>3496</v>
      </c>
      <c r="T2445" s="266">
        <v>0</v>
      </c>
      <c r="U2445" s="266" t="s">
        <v>3497</v>
      </c>
    </row>
    <row r="2446" spans="1:21" x14ac:dyDescent="0.25">
      <c r="A2446" s="49">
        <v>74678002</v>
      </c>
      <c r="B2446" s="49" t="s">
        <v>2276</v>
      </c>
      <c r="C2446" s="49">
        <v>0</v>
      </c>
      <c r="D2446" s="49">
        <v>0</v>
      </c>
      <c r="E2446" s="354" t="s">
        <v>3494</v>
      </c>
      <c r="F2446" s="354" t="s">
        <v>3498</v>
      </c>
      <c r="G2446" s="355" t="s">
        <v>3499</v>
      </c>
      <c r="H2446" s="355" t="s">
        <v>3495</v>
      </c>
      <c r="I2446" s="355" t="s">
        <v>3495</v>
      </c>
      <c r="J2446" s="355" t="s">
        <v>3495</v>
      </c>
      <c r="K2446" s="355" t="s">
        <v>3495</v>
      </c>
      <c r="L2446" s="355" t="s">
        <v>3495</v>
      </c>
      <c r="M2446" s="355" t="s">
        <v>3495</v>
      </c>
      <c r="N2446" s="355" t="s">
        <v>3495</v>
      </c>
      <c r="O2446" s="355" t="s">
        <v>3495</v>
      </c>
      <c r="P2446" s="355" t="s">
        <v>3495</v>
      </c>
      <c r="Q2446" s="355" t="s">
        <v>3496</v>
      </c>
      <c r="R2446" s="355" t="s">
        <v>3496</v>
      </c>
      <c r="S2446" s="355" t="s">
        <v>3496</v>
      </c>
      <c r="T2446" s="266">
        <v>0</v>
      </c>
      <c r="U2446" s="266" t="s">
        <v>3497</v>
      </c>
    </row>
    <row r="2447" spans="1:21" x14ac:dyDescent="0.25">
      <c r="A2447" s="49">
        <v>74682001</v>
      </c>
      <c r="B2447" s="49" t="s">
        <v>2277</v>
      </c>
      <c r="C2447" s="49">
        <v>0</v>
      </c>
      <c r="D2447" s="49">
        <v>0</v>
      </c>
      <c r="E2447" s="354" t="s">
        <v>3494</v>
      </c>
      <c r="F2447" s="354" t="s">
        <v>3498</v>
      </c>
      <c r="G2447" s="355" t="s">
        <v>3499</v>
      </c>
      <c r="H2447" s="355" t="s">
        <v>3495</v>
      </c>
      <c r="I2447" s="355" t="s">
        <v>3495</v>
      </c>
      <c r="J2447" s="355" t="s">
        <v>3495</v>
      </c>
      <c r="K2447" s="355" t="s">
        <v>3495</v>
      </c>
      <c r="L2447" s="355" t="s">
        <v>3495</v>
      </c>
      <c r="M2447" s="355" t="s">
        <v>3495</v>
      </c>
      <c r="N2447" s="355" t="s">
        <v>3495</v>
      </c>
      <c r="O2447" s="355" t="s">
        <v>3495</v>
      </c>
      <c r="P2447" s="355" t="s">
        <v>3495</v>
      </c>
      <c r="Q2447" s="355" t="s">
        <v>3496</v>
      </c>
      <c r="R2447" s="355" t="s">
        <v>3496</v>
      </c>
      <c r="S2447" s="355" t="s">
        <v>3496</v>
      </c>
      <c r="T2447" s="266">
        <v>0</v>
      </c>
      <c r="U2447" s="266" t="s">
        <v>3497</v>
      </c>
    </row>
    <row r="2448" spans="1:21" x14ac:dyDescent="0.25">
      <c r="A2448" s="49">
        <v>74682002</v>
      </c>
      <c r="B2448" s="49" t="s">
        <v>2278</v>
      </c>
      <c r="C2448" s="49">
        <v>0</v>
      </c>
      <c r="D2448" s="49">
        <v>0</v>
      </c>
      <c r="E2448" s="354" t="s">
        <v>3494</v>
      </c>
      <c r="F2448" s="354" t="s">
        <v>3498</v>
      </c>
      <c r="G2448" s="355" t="s">
        <v>3499</v>
      </c>
      <c r="H2448" s="355" t="s">
        <v>3495</v>
      </c>
      <c r="I2448" s="355" t="s">
        <v>3495</v>
      </c>
      <c r="J2448" s="355" t="s">
        <v>3495</v>
      </c>
      <c r="K2448" s="355" t="s">
        <v>3495</v>
      </c>
      <c r="L2448" s="355" t="s">
        <v>3495</v>
      </c>
      <c r="M2448" s="355" t="s">
        <v>3495</v>
      </c>
      <c r="N2448" s="355" t="s">
        <v>3495</v>
      </c>
      <c r="O2448" s="355" t="s">
        <v>3495</v>
      </c>
      <c r="P2448" s="355" t="s">
        <v>3495</v>
      </c>
      <c r="Q2448" s="355" t="s">
        <v>3496</v>
      </c>
      <c r="R2448" s="355" t="s">
        <v>3496</v>
      </c>
      <c r="S2448" s="355" t="s">
        <v>3496</v>
      </c>
      <c r="T2448" s="266">
        <v>0</v>
      </c>
      <c r="U2448" s="266" t="s">
        <v>3497</v>
      </c>
    </row>
    <row r="2449" spans="1:21" x14ac:dyDescent="0.25">
      <c r="A2449" s="49">
        <v>74682003</v>
      </c>
      <c r="B2449" s="49" t="s">
        <v>2278</v>
      </c>
      <c r="C2449" s="49">
        <v>0</v>
      </c>
      <c r="D2449" s="49">
        <v>0</v>
      </c>
      <c r="E2449" s="354" t="s">
        <v>3494</v>
      </c>
      <c r="F2449" s="354" t="s">
        <v>3498</v>
      </c>
      <c r="G2449" s="355" t="s">
        <v>3499</v>
      </c>
      <c r="H2449" s="355" t="s">
        <v>3495</v>
      </c>
      <c r="I2449" s="355" t="s">
        <v>3495</v>
      </c>
      <c r="J2449" s="355" t="s">
        <v>3495</v>
      </c>
      <c r="K2449" s="355" t="s">
        <v>3495</v>
      </c>
      <c r="L2449" s="355" t="s">
        <v>3495</v>
      </c>
      <c r="M2449" s="355" t="s">
        <v>3495</v>
      </c>
      <c r="N2449" s="355" t="s">
        <v>3495</v>
      </c>
      <c r="O2449" s="355" t="s">
        <v>3495</v>
      </c>
      <c r="P2449" s="355" t="s">
        <v>3495</v>
      </c>
      <c r="Q2449" s="355" t="s">
        <v>3496</v>
      </c>
      <c r="R2449" s="355" t="s">
        <v>3496</v>
      </c>
      <c r="S2449" s="355" t="s">
        <v>3496</v>
      </c>
      <c r="T2449" s="266">
        <v>0</v>
      </c>
      <c r="U2449" s="266" t="s">
        <v>3497</v>
      </c>
    </row>
    <row r="2450" spans="1:21" x14ac:dyDescent="0.25">
      <c r="A2450" s="49">
        <v>7468211075</v>
      </c>
      <c r="B2450" s="49" t="s">
        <v>2279</v>
      </c>
      <c r="C2450" s="49">
        <v>0</v>
      </c>
      <c r="D2450" s="49">
        <v>0</v>
      </c>
      <c r="E2450" s="354" t="s">
        <v>3494</v>
      </c>
      <c r="F2450" s="354" t="s">
        <v>3498</v>
      </c>
      <c r="G2450" s="355" t="s">
        <v>3499</v>
      </c>
      <c r="H2450" s="355" t="s">
        <v>3495</v>
      </c>
      <c r="I2450" s="355" t="s">
        <v>3495</v>
      </c>
      <c r="J2450" s="355" t="s">
        <v>3495</v>
      </c>
      <c r="K2450" s="355" t="s">
        <v>3495</v>
      </c>
      <c r="L2450" s="355" t="s">
        <v>3495</v>
      </c>
      <c r="M2450" s="355" t="s">
        <v>3495</v>
      </c>
      <c r="N2450" s="355" t="s">
        <v>3495</v>
      </c>
      <c r="O2450" s="355" t="s">
        <v>3495</v>
      </c>
      <c r="P2450" s="355" t="s">
        <v>3495</v>
      </c>
      <c r="Q2450" s="355" t="s">
        <v>3496</v>
      </c>
      <c r="R2450" s="355" t="s">
        <v>3496</v>
      </c>
      <c r="S2450" s="355" t="s">
        <v>3496</v>
      </c>
      <c r="T2450" s="266">
        <v>0</v>
      </c>
      <c r="U2450" s="266" t="s">
        <v>3497</v>
      </c>
    </row>
    <row r="2451" spans="1:21" x14ac:dyDescent="0.25">
      <c r="A2451" s="49">
        <v>7468211175</v>
      </c>
      <c r="B2451" s="49" t="s">
        <v>2280</v>
      </c>
      <c r="C2451" s="49">
        <v>0</v>
      </c>
      <c r="D2451" s="49">
        <v>0</v>
      </c>
      <c r="E2451" s="354" t="s">
        <v>3494</v>
      </c>
      <c r="F2451" s="354" t="s">
        <v>3498</v>
      </c>
      <c r="G2451" s="355" t="s">
        <v>3499</v>
      </c>
      <c r="H2451" s="355" t="s">
        <v>3495</v>
      </c>
      <c r="I2451" s="355" t="s">
        <v>3495</v>
      </c>
      <c r="J2451" s="355" t="s">
        <v>3495</v>
      </c>
      <c r="K2451" s="355" t="s">
        <v>3495</v>
      </c>
      <c r="L2451" s="355" t="s">
        <v>3495</v>
      </c>
      <c r="M2451" s="355" t="s">
        <v>3495</v>
      </c>
      <c r="N2451" s="355" t="s">
        <v>3495</v>
      </c>
      <c r="O2451" s="355" t="s">
        <v>3495</v>
      </c>
      <c r="P2451" s="355" t="s">
        <v>3495</v>
      </c>
      <c r="Q2451" s="355" t="s">
        <v>3496</v>
      </c>
      <c r="R2451" s="355" t="s">
        <v>3496</v>
      </c>
      <c r="S2451" s="355" t="s">
        <v>3496</v>
      </c>
      <c r="T2451" s="266">
        <v>0</v>
      </c>
      <c r="U2451" s="266" t="s">
        <v>3497</v>
      </c>
    </row>
    <row r="2452" spans="1:21" x14ac:dyDescent="0.25">
      <c r="A2452" s="49">
        <v>7468211831</v>
      </c>
      <c r="B2452" s="49" t="s">
        <v>2281</v>
      </c>
      <c r="C2452" s="49">
        <v>0</v>
      </c>
      <c r="D2452" s="49">
        <v>0</v>
      </c>
      <c r="E2452" s="354" t="s">
        <v>3494</v>
      </c>
      <c r="F2452" s="354" t="s">
        <v>3498</v>
      </c>
      <c r="G2452" s="355" t="s">
        <v>3499</v>
      </c>
      <c r="H2452" s="355" t="s">
        <v>3495</v>
      </c>
      <c r="I2452" s="355" t="s">
        <v>3495</v>
      </c>
      <c r="J2452" s="355" t="s">
        <v>3495</v>
      </c>
      <c r="K2452" s="355" t="s">
        <v>3495</v>
      </c>
      <c r="L2452" s="355" t="s">
        <v>3495</v>
      </c>
      <c r="M2452" s="355" t="s">
        <v>3495</v>
      </c>
      <c r="N2452" s="355" t="s">
        <v>3495</v>
      </c>
      <c r="O2452" s="355" t="s">
        <v>3495</v>
      </c>
      <c r="P2452" s="355" t="s">
        <v>3495</v>
      </c>
      <c r="Q2452" s="355" t="s">
        <v>3496</v>
      </c>
      <c r="R2452" s="355" t="s">
        <v>3496</v>
      </c>
      <c r="S2452" s="355" t="s">
        <v>3496</v>
      </c>
      <c r="T2452" s="266">
        <v>0</v>
      </c>
      <c r="U2452" s="266" t="s">
        <v>3497</v>
      </c>
    </row>
    <row r="2453" spans="1:21" x14ac:dyDescent="0.25">
      <c r="A2453" s="49">
        <v>7468211837</v>
      </c>
      <c r="B2453" s="49" t="s">
        <v>2282</v>
      </c>
      <c r="C2453" s="49">
        <v>0</v>
      </c>
      <c r="D2453" s="49">
        <v>0</v>
      </c>
      <c r="E2453" s="354" t="s">
        <v>3494</v>
      </c>
      <c r="F2453" s="354" t="s">
        <v>3498</v>
      </c>
      <c r="G2453" s="355" t="s">
        <v>3499</v>
      </c>
      <c r="H2453" s="355" t="s">
        <v>3495</v>
      </c>
      <c r="I2453" s="355" t="s">
        <v>3495</v>
      </c>
      <c r="J2453" s="355" t="s">
        <v>3495</v>
      </c>
      <c r="K2453" s="355" t="s">
        <v>3495</v>
      </c>
      <c r="L2453" s="355" t="s">
        <v>3495</v>
      </c>
      <c r="M2453" s="355" t="s">
        <v>3495</v>
      </c>
      <c r="N2453" s="355" t="s">
        <v>3495</v>
      </c>
      <c r="O2453" s="355" t="s">
        <v>3495</v>
      </c>
      <c r="P2453" s="355" t="s">
        <v>3495</v>
      </c>
      <c r="Q2453" s="355" t="s">
        <v>3496</v>
      </c>
      <c r="R2453" s="355" t="s">
        <v>3496</v>
      </c>
      <c r="S2453" s="355" t="s">
        <v>3496</v>
      </c>
      <c r="T2453" s="266">
        <v>0</v>
      </c>
      <c r="U2453" s="266" t="s">
        <v>3497</v>
      </c>
    </row>
    <row r="2454" spans="1:21" x14ac:dyDescent="0.25">
      <c r="A2454" s="49">
        <v>7468211867</v>
      </c>
      <c r="B2454" s="49" t="s">
        <v>2283</v>
      </c>
      <c r="C2454" s="49">
        <v>0</v>
      </c>
      <c r="D2454" s="49">
        <v>0</v>
      </c>
      <c r="E2454" s="354" t="s">
        <v>3494</v>
      </c>
      <c r="F2454" s="354" t="s">
        <v>3498</v>
      </c>
      <c r="G2454" s="355" t="s">
        <v>3499</v>
      </c>
      <c r="H2454" s="355" t="s">
        <v>3495</v>
      </c>
      <c r="I2454" s="355" t="s">
        <v>3495</v>
      </c>
      <c r="J2454" s="355" t="s">
        <v>3495</v>
      </c>
      <c r="K2454" s="355" t="s">
        <v>3495</v>
      </c>
      <c r="L2454" s="355" t="s">
        <v>3495</v>
      </c>
      <c r="M2454" s="355" t="s">
        <v>3495</v>
      </c>
      <c r="N2454" s="355" t="s">
        <v>3495</v>
      </c>
      <c r="O2454" s="355" t="s">
        <v>3495</v>
      </c>
      <c r="P2454" s="355" t="s">
        <v>3495</v>
      </c>
      <c r="Q2454" s="355" t="s">
        <v>3496</v>
      </c>
      <c r="R2454" s="355" t="s">
        <v>3496</v>
      </c>
      <c r="S2454" s="355" t="s">
        <v>3496</v>
      </c>
      <c r="T2454" s="266">
        <v>0</v>
      </c>
      <c r="U2454" s="266" t="s">
        <v>3497</v>
      </c>
    </row>
    <row r="2455" spans="1:21" x14ac:dyDescent="0.25">
      <c r="A2455" s="49">
        <v>74685001</v>
      </c>
      <c r="B2455" s="49" t="s">
        <v>2284</v>
      </c>
      <c r="C2455" s="49">
        <v>0</v>
      </c>
      <c r="D2455" s="49">
        <v>0</v>
      </c>
      <c r="E2455" s="354" t="s">
        <v>3494</v>
      </c>
      <c r="F2455" s="354" t="s">
        <v>3498</v>
      </c>
      <c r="G2455" s="355" t="s">
        <v>3499</v>
      </c>
      <c r="H2455" s="355" t="s">
        <v>3495</v>
      </c>
      <c r="I2455" s="355" t="s">
        <v>3495</v>
      </c>
      <c r="J2455" s="355" t="s">
        <v>3495</v>
      </c>
      <c r="K2455" s="355" t="s">
        <v>3495</v>
      </c>
      <c r="L2455" s="355" t="s">
        <v>3495</v>
      </c>
      <c r="M2455" s="355" t="s">
        <v>3495</v>
      </c>
      <c r="N2455" s="355" t="s">
        <v>3495</v>
      </c>
      <c r="O2455" s="355" t="s">
        <v>3495</v>
      </c>
      <c r="P2455" s="355" t="s">
        <v>3495</v>
      </c>
      <c r="Q2455" s="355" t="s">
        <v>3496</v>
      </c>
      <c r="R2455" s="355" t="s">
        <v>3496</v>
      </c>
      <c r="S2455" s="355" t="s">
        <v>3496</v>
      </c>
      <c r="T2455" s="266">
        <v>0</v>
      </c>
      <c r="U2455" s="266" t="s">
        <v>3497</v>
      </c>
    </row>
    <row r="2456" spans="1:21" x14ac:dyDescent="0.25">
      <c r="A2456" s="49">
        <v>74685002</v>
      </c>
      <c r="B2456" s="49" t="s">
        <v>2285</v>
      </c>
      <c r="C2456" s="49">
        <v>0</v>
      </c>
      <c r="D2456" s="49">
        <v>0</v>
      </c>
      <c r="E2456" s="354" t="s">
        <v>3494</v>
      </c>
      <c r="F2456" s="354" t="s">
        <v>3498</v>
      </c>
      <c r="G2456" s="355" t="s">
        <v>3499</v>
      </c>
      <c r="H2456" s="355" t="s">
        <v>3495</v>
      </c>
      <c r="I2456" s="355" t="s">
        <v>3495</v>
      </c>
      <c r="J2456" s="355" t="s">
        <v>3495</v>
      </c>
      <c r="K2456" s="355" t="s">
        <v>3495</v>
      </c>
      <c r="L2456" s="355" t="s">
        <v>3495</v>
      </c>
      <c r="M2456" s="355" t="s">
        <v>3495</v>
      </c>
      <c r="N2456" s="355" t="s">
        <v>3495</v>
      </c>
      <c r="O2456" s="355" t="s">
        <v>3495</v>
      </c>
      <c r="P2456" s="355" t="s">
        <v>3495</v>
      </c>
      <c r="Q2456" s="355" t="s">
        <v>3496</v>
      </c>
      <c r="R2456" s="355" t="s">
        <v>3496</v>
      </c>
      <c r="S2456" s="355" t="s">
        <v>3496</v>
      </c>
      <c r="T2456" s="266">
        <v>0</v>
      </c>
      <c r="U2456" s="266" t="s">
        <v>3497</v>
      </c>
    </row>
    <row r="2457" spans="1:21" x14ac:dyDescent="0.25">
      <c r="A2457" s="49">
        <v>74685003</v>
      </c>
      <c r="B2457" s="49" t="s">
        <v>2285</v>
      </c>
      <c r="C2457" s="49">
        <v>0</v>
      </c>
      <c r="D2457" s="49">
        <v>0</v>
      </c>
      <c r="E2457" s="354" t="s">
        <v>3494</v>
      </c>
      <c r="F2457" s="354" t="s">
        <v>3498</v>
      </c>
      <c r="G2457" s="355" t="s">
        <v>3499</v>
      </c>
      <c r="H2457" s="355" t="s">
        <v>3495</v>
      </c>
      <c r="I2457" s="355" t="s">
        <v>3495</v>
      </c>
      <c r="J2457" s="355" t="s">
        <v>3495</v>
      </c>
      <c r="K2457" s="355" t="s">
        <v>3495</v>
      </c>
      <c r="L2457" s="355" t="s">
        <v>3495</v>
      </c>
      <c r="M2457" s="355" t="s">
        <v>3495</v>
      </c>
      <c r="N2457" s="355" t="s">
        <v>3495</v>
      </c>
      <c r="O2457" s="355" t="s">
        <v>3495</v>
      </c>
      <c r="P2457" s="355" t="s">
        <v>3495</v>
      </c>
      <c r="Q2457" s="355" t="s">
        <v>3496</v>
      </c>
      <c r="R2457" s="355" t="s">
        <v>3496</v>
      </c>
      <c r="S2457" s="355" t="s">
        <v>3496</v>
      </c>
      <c r="T2457" s="266">
        <v>0</v>
      </c>
      <c r="U2457" s="266" t="s">
        <v>3497</v>
      </c>
    </row>
    <row r="2458" spans="1:21" x14ac:dyDescent="0.25">
      <c r="A2458" s="49">
        <v>74692001</v>
      </c>
      <c r="B2458" s="49" t="s">
        <v>2286</v>
      </c>
      <c r="C2458" s="49">
        <v>0</v>
      </c>
      <c r="D2458" s="49">
        <v>0</v>
      </c>
      <c r="E2458" s="354" t="s">
        <v>3494</v>
      </c>
      <c r="F2458" s="354" t="s">
        <v>3498</v>
      </c>
      <c r="G2458" s="355" t="s">
        <v>3499</v>
      </c>
      <c r="H2458" s="355" t="s">
        <v>3495</v>
      </c>
      <c r="I2458" s="355" t="s">
        <v>3495</v>
      </c>
      <c r="J2458" s="355" t="s">
        <v>3495</v>
      </c>
      <c r="K2458" s="355" t="s">
        <v>3495</v>
      </c>
      <c r="L2458" s="355" t="s">
        <v>3495</v>
      </c>
      <c r="M2458" s="355" t="s">
        <v>3495</v>
      </c>
      <c r="N2458" s="355" t="s">
        <v>3495</v>
      </c>
      <c r="O2458" s="355" t="s">
        <v>3495</v>
      </c>
      <c r="P2458" s="355" t="s">
        <v>3495</v>
      </c>
      <c r="Q2458" s="355" t="s">
        <v>3496</v>
      </c>
      <c r="R2458" s="355" t="s">
        <v>3496</v>
      </c>
      <c r="S2458" s="355" t="s">
        <v>3496</v>
      </c>
      <c r="T2458" s="266">
        <v>0</v>
      </c>
      <c r="U2458" s="266" t="s">
        <v>3497</v>
      </c>
    </row>
    <row r="2459" spans="1:21" x14ac:dyDescent="0.25">
      <c r="A2459" s="49">
        <v>74849001</v>
      </c>
      <c r="B2459" s="49" t="s">
        <v>2287</v>
      </c>
      <c r="C2459" s="49">
        <v>0</v>
      </c>
      <c r="D2459" s="49">
        <v>0</v>
      </c>
      <c r="E2459" s="354" t="s">
        <v>3494</v>
      </c>
      <c r="F2459" s="354" t="s">
        <v>3498</v>
      </c>
      <c r="G2459" s="355" t="s">
        <v>3499</v>
      </c>
      <c r="H2459" s="355" t="s">
        <v>3495</v>
      </c>
      <c r="I2459" s="355" t="s">
        <v>3495</v>
      </c>
      <c r="J2459" s="355" t="s">
        <v>3495</v>
      </c>
      <c r="K2459" s="355" t="s">
        <v>3495</v>
      </c>
      <c r="L2459" s="355" t="s">
        <v>3495</v>
      </c>
      <c r="M2459" s="355" t="s">
        <v>3495</v>
      </c>
      <c r="N2459" s="355" t="s">
        <v>3495</v>
      </c>
      <c r="O2459" s="355" t="s">
        <v>3495</v>
      </c>
      <c r="P2459" s="355" t="s">
        <v>3495</v>
      </c>
      <c r="Q2459" s="355" t="s">
        <v>3496</v>
      </c>
      <c r="R2459" s="355" t="s">
        <v>3496</v>
      </c>
      <c r="S2459" s="355" t="s">
        <v>3496</v>
      </c>
      <c r="T2459" s="266">
        <v>0</v>
      </c>
      <c r="U2459" s="266" t="s">
        <v>3497</v>
      </c>
    </row>
    <row r="2460" spans="1:21" x14ac:dyDescent="0.25">
      <c r="A2460" s="49">
        <v>74849002</v>
      </c>
      <c r="B2460" s="49" t="s">
        <v>2288</v>
      </c>
      <c r="C2460" s="49">
        <v>0</v>
      </c>
      <c r="D2460" s="49">
        <v>0</v>
      </c>
      <c r="E2460" s="354" t="s">
        <v>3494</v>
      </c>
      <c r="F2460" s="354" t="s">
        <v>3498</v>
      </c>
      <c r="G2460" s="355" t="s">
        <v>3499</v>
      </c>
      <c r="H2460" s="355" t="s">
        <v>3495</v>
      </c>
      <c r="I2460" s="355" t="s">
        <v>3495</v>
      </c>
      <c r="J2460" s="355" t="s">
        <v>3495</v>
      </c>
      <c r="K2460" s="355" t="s">
        <v>3495</v>
      </c>
      <c r="L2460" s="355" t="s">
        <v>3495</v>
      </c>
      <c r="M2460" s="355" t="s">
        <v>3495</v>
      </c>
      <c r="N2460" s="355" t="s">
        <v>3495</v>
      </c>
      <c r="O2460" s="355" t="s">
        <v>3495</v>
      </c>
      <c r="P2460" s="355" t="s">
        <v>3495</v>
      </c>
      <c r="Q2460" s="355" t="s">
        <v>3496</v>
      </c>
      <c r="R2460" s="355" t="s">
        <v>3496</v>
      </c>
      <c r="S2460" s="355" t="s">
        <v>3496</v>
      </c>
      <c r="T2460" s="266">
        <v>0</v>
      </c>
      <c r="U2460" s="266" t="s">
        <v>3497</v>
      </c>
    </row>
    <row r="2461" spans="1:21" x14ac:dyDescent="0.25">
      <c r="A2461" s="49">
        <v>74857001</v>
      </c>
      <c r="B2461" s="49" t="s">
        <v>2289</v>
      </c>
      <c r="C2461" s="49">
        <v>0</v>
      </c>
      <c r="D2461" s="49">
        <v>0</v>
      </c>
      <c r="E2461" s="354" t="s">
        <v>3494</v>
      </c>
      <c r="F2461" s="354" t="s">
        <v>3498</v>
      </c>
      <c r="G2461" s="355" t="s">
        <v>3499</v>
      </c>
      <c r="H2461" s="355" t="s">
        <v>3495</v>
      </c>
      <c r="I2461" s="355" t="s">
        <v>3495</v>
      </c>
      <c r="J2461" s="355" t="s">
        <v>3495</v>
      </c>
      <c r="K2461" s="355" t="s">
        <v>3495</v>
      </c>
      <c r="L2461" s="355" t="s">
        <v>3495</v>
      </c>
      <c r="M2461" s="355" t="s">
        <v>3495</v>
      </c>
      <c r="N2461" s="355" t="s">
        <v>3495</v>
      </c>
      <c r="O2461" s="355" t="s">
        <v>3495</v>
      </c>
      <c r="P2461" s="355" t="s">
        <v>3495</v>
      </c>
      <c r="Q2461" s="355" t="s">
        <v>3496</v>
      </c>
      <c r="R2461" s="355" t="s">
        <v>3496</v>
      </c>
      <c r="S2461" s="355" t="s">
        <v>3496</v>
      </c>
      <c r="T2461" s="266">
        <v>0</v>
      </c>
      <c r="U2461" s="266" t="s">
        <v>3497</v>
      </c>
    </row>
    <row r="2462" spans="1:21" x14ac:dyDescent="0.25">
      <c r="A2462" s="49">
        <v>74859001</v>
      </c>
      <c r="B2462" s="49" t="s">
        <v>2290</v>
      </c>
      <c r="C2462" s="49">
        <v>0</v>
      </c>
      <c r="D2462" s="49">
        <v>0</v>
      </c>
      <c r="E2462" s="354" t="s">
        <v>3494</v>
      </c>
      <c r="F2462" s="354" t="s">
        <v>3498</v>
      </c>
      <c r="G2462" s="355" t="s">
        <v>3499</v>
      </c>
      <c r="H2462" s="355" t="s">
        <v>3495</v>
      </c>
      <c r="I2462" s="355" t="s">
        <v>3495</v>
      </c>
      <c r="J2462" s="355" t="s">
        <v>3495</v>
      </c>
      <c r="K2462" s="355" t="s">
        <v>3495</v>
      </c>
      <c r="L2462" s="355" t="s">
        <v>3495</v>
      </c>
      <c r="M2462" s="355" t="s">
        <v>3495</v>
      </c>
      <c r="N2462" s="355" t="s">
        <v>3495</v>
      </c>
      <c r="O2462" s="355" t="s">
        <v>3495</v>
      </c>
      <c r="P2462" s="355" t="s">
        <v>3495</v>
      </c>
      <c r="Q2462" s="355" t="s">
        <v>3496</v>
      </c>
      <c r="R2462" s="355" t="s">
        <v>3496</v>
      </c>
      <c r="S2462" s="355" t="s">
        <v>3496</v>
      </c>
      <c r="T2462" s="266">
        <v>0</v>
      </c>
      <c r="U2462" s="266" t="s">
        <v>3497</v>
      </c>
    </row>
    <row r="2463" spans="1:21" x14ac:dyDescent="0.25">
      <c r="A2463" s="49">
        <v>74859002</v>
      </c>
      <c r="B2463" s="49" t="s">
        <v>2291</v>
      </c>
      <c r="C2463" s="49">
        <v>0</v>
      </c>
      <c r="D2463" s="49">
        <v>0</v>
      </c>
      <c r="E2463" s="354" t="s">
        <v>3494</v>
      </c>
      <c r="F2463" s="354" t="s">
        <v>3498</v>
      </c>
      <c r="G2463" s="355" t="s">
        <v>3499</v>
      </c>
      <c r="H2463" s="355" t="s">
        <v>3495</v>
      </c>
      <c r="I2463" s="355" t="s">
        <v>3495</v>
      </c>
      <c r="J2463" s="355" t="s">
        <v>3495</v>
      </c>
      <c r="K2463" s="355" t="s">
        <v>3495</v>
      </c>
      <c r="L2463" s="355" t="s">
        <v>3495</v>
      </c>
      <c r="M2463" s="355" t="s">
        <v>3495</v>
      </c>
      <c r="N2463" s="355" t="s">
        <v>3495</v>
      </c>
      <c r="O2463" s="355" t="s">
        <v>3495</v>
      </c>
      <c r="P2463" s="355" t="s">
        <v>3495</v>
      </c>
      <c r="Q2463" s="355" t="s">
        <v>3496</v>
      </c>
      <c r="R2463" s="355" t="s">
        <v>3496</v>
      </c>
      <c r="S2463" s="355" t="s">
        <v>3496</v>
      </c>
      <c r="T2463" s="266">
        <v>0</v>
      </c>
      <c r="U2463" s="266" t="s">
        <v>3497</v>
      </c>
    </row>
    <row r="2464" spans="1:21" x14ac:dyDescent="0.25">
      <c r="A2464" s="49">
        <v>74871001</v>
      </c>
      <c r="B2464" s="49" t="s">
        <v>2292</v>
      </c>
      <c r="C2464" s="49">
        <v>0</v>
      </c>
      <c r="D2464" s="49">
        <v>0</v>
      </c>
      <c r="E2464" s="354" t="s">
        <v>3494</v>
      </c>
      <c r="F2464" s="354" t="s">
        <v>3498</v>
      </c>
      <c r="G2464" s="355" t="s">
        <v>3499</v>
      </c>
      <c r="H2464" s="355" t="s">
        <v>3495</v>
      </c>
      <c r="I2464" s="355" t="s">
        <v>3495</v>
      </c>
      <c r="J2464" s="355" t="s">
        <v>3495</v>
      </c>
      <c r="K2464" s="355" t="s">
        <v>3495</v>
      </c>
      <c r="L2464" s="355" t="s">
        <v>3495</v>
      </c>
      <c r="M2464" s="355" t="s">
        <v>3495</v>
      </c>
      <c r="N2464" s="355" t="s">
        <v>3495</v>
      </c>
      <c r="O2464" s="355" t="s">
        <v>3495</v>
      </c>
      <c r="P2464" s="355" t="s">
        <v>3495</v>
      </c>
      <c r="Q2464" s="355" t="s">
        <v>3496</v>
      </c>
      <c r="R2464" s="355" t="s">
        <v>3496</v>
      </c>
      <c r="S2464" s="355" t="s">
        <v>3496</v>
      </c>
      <c r="T2464" s="266">
        <v>0</v>
      </c>
      <c r="U2464" s="266" t="s">
        <v>3497</v>
      </c>
    </row>
    <row r="2465" spans="1:21" x14ac:dyDescent="0.25">
      <c r="A2465" s="49">
        <v>74871002</v>
      </c>
      <c r="B2465" s="49" t="s">
        <v>2293</v>
      </c>
      <c r="C2465" s="49">
        <v>0</v>
      </c>
      <c r="D2465" s="49">
        <v>0</v>
      </c>
      <c r="E2465" s="354" t="s">
        <v>3494</v>
      </c>
      <c r="F2465" s="354" t="s">
        <v>3498</v>
      </c>
      <c r="G2465" s="355" t="s">
        <v>3499</v>
      </c>
      <c r="H2465" s="355" t="s">
        <v>3495</v>
      </c>
      <c r="I2465" s="355" t="s">
        <v>3495</v>
      </c>
      <c r="J2465" s="355" t="s">
        <v>3495</v>
      </c>
      <c r="K2465" s="355" t="s">
        <v>3495</v>
      </c>
      <c r="L2465" s="355" t="s">
        <v>3495</v>
      </c>
      <c r="M2465" s="355" t="s">
        <v>3495</v>
      </c>
      <c r="N2465" s="355" t="s">
        <v>3495</v>
      </c>
      <c r="O2465" s="355" t="s">
        <v>3495</v>
      </c>
      <c r="P2465" s="355" t="s">
        <v>3495</v>
      </c>
      <c r="Q2465" s="355" t="s">
        <v>3496</v>
      </c>
      <c r="R2465" s="355" t="s">
        <v>3496</v>
      </c>
      <c r="S2465" s="355" t="s">
        <v>3496</v>
      </c>
      <c r="T2465" s="266">
        <v>0</v>
      </c>
      <c r="U2465" s="266" t="s">
        <v>3497</v>
      </c>
    </row>
    <row r="2466" spans="1:21" x14ac:dyDescent="0.25">
      <c r="A2466" s="49">
        <v>74886001</v>
      </c>
      <c r="B2466" s="49" t="s">
        <v>2294</v>
      </c>
      <c r="C2466" s="49">
        <v>0</v>
      </c>
      <c r="D2466" s="49">
        <v>0</v>
      </c>
      <c r="E2466" s="354" t="s">
        <v>3494</v>
      </c>
      <c r="F2466" s="354" t="s">
        <v>3498</v>
      </c>
      <c r="G2466" s="355" t="s">
        <v>3499</v>
      </c>
      <c r="H2466" s="355" t="s">
        <v>3495</v>
      </c>
      <c r="I2466" s="355" t="s">
        <v>3495</v>
      </c>
      <c r="J2466" s="355" t="s">
        <v>3495</v>
      </c>
      <c r="K2466" s="355" t="s">
        <v>3495</v>
      </c>
      <c r="L2466" s="355" t="s">
        <v>3495</v>
      </c>
      <c r="M2466" s="355" t="s">
        <v>3495</v>
      </c>
      <c r="N2466" s="355" t="s">
        <v>3495</v>
      </c>
      <c r="O2466" s="355" t="s">
        <v>3495</v>
      </c>
      <c r="P2466" s="355" t="s">
        <v>3495</v>
      </c>
      <c r="Q2466" s="355" t="s">
        <v>3496</v>
      </c>
      <c r="R2466" s="355" t="s">
        <v>3496</v>
      </c>
      <c r="S2466" s="355" t="s">
        <v>3496</v>
      </c>
      <c r="T2466" s="266">
        <v>0</v>
      </c>
      <c r="U2466" s="266" t="s">
        <v>3497</v>
      </c>
    </row>
    <row r="2467" spans="1:21" x14ac:dyDescent="0.25">
      <c r="A2467" s="49">
        <v>74897001</v>
      </c>
      <c r="B2467" s="49" t="s">
        <v>2295</v>
      </c>
      <c r="C2467" s="49">
        <v>0</v>
      </c>
      <c r="D2467" s="49">
        <v>0</v>
      </c>
      <c r="E2467" s="354" t="s">
        <v>3494</v>
      </c>
      <c r="F2467" s="354" t="s">
        <v>3498</v>
      </c>
      <c r="G2467" s="355" t="s">
        <v>3499</v>
      </c>
      <c r="H2467" s="355" t="s">
        <v>3495</v>
      </c>
      <c r="I2467" s="355" t="s">
        <v>3495</v>
      </c>
      <c r="J2467" s="355" t="s">
        <v>3495</v>
      </c>
      <c r="K2467" s="355" t="s">
        <v>3495</v>
      </c>
      <c r="L2467" s="355" t="s">
        <v>3495</v>
      </c>
      <c r="M2467" s="355" t="s">
        <v>3495</v>
      </c>
      <c r="N2467" s="355" t="s">
        <v>3495</v>
      </c>
      <c r="O2467" s="355" t="s">
        <v>3495</v>
      </c>
      <c r="P2467" s="355" t="s">
        <v>3495</v>
      </c>
      <c r="Q2467" s="355" t="s">
        <v>3496</v>
      </c>
      <c r="R2467" s="355" t="s">
        <v>3496</v>
      </c>
      <c r="S2467" s="355" t="s">
        <v>3496</v>
      </c>
      <c r="T2467" s="266">
        <v>0</v>
      </c>
      <c r="U2467" s="266" t="s">
        <v>3497</v>
      </c>
    </row>
    <row r="2468" spans="1:21" x14ac:dyDescent="0.25">
      <c r="A2468" s="49">
        <v>74897002</v>
      </c>
      <c r="B2468" s="49" t="s">
        <v>2296</v>
      </c>
      <c r="C2468" s="49">
        <v>0</v>
      </c>
      <c r="D2468" s="49">
        <v>0</v>
      </c>
      <c r="E2468" s="354" t="s">
        <v>3494</v>
      </c>
      <c r="F2468" s="354" t="s">
        <v>3498</v>
      </c>
      <c r="G2468" s="355" t="s">
        <v>3499</v>
      </c>
      <c r="H2468" s="355" t="s">
        <v>3495</v>
      </c>
      <c r="I2468" s="355" t="s">
        <v>3495</v>
      </c>
      <c r="J2468" s="355" t="s">
        <v>3495</v>
      </c>
      <c r="K2468" s="355" t="s">
        <v>3495</v>
      </c>
      <c r="L2468" s="355" t="s">
        <v>3495</v>
      </c>
      <c r="M2468" s="355" t="s">
        <v>3495</v>
      </c>
      <c r="N2468" s="355" t="s">
        <v>3495</v>
      </c>
      <c r="O2468" s="355" t="s">
        <v>3495</v>
      </c>
      <c r="P2468" s="355" t="s">
        <v>3495</v>
      </c>
      <c r="Q2468" s="355" t="s">
        <v>3496</v>
      </c>
      <c r="R2468" s="355" t="s">
        <v>3496</v>
      </c>
      <c r="S2468" s="355" t="s">
        <v>3496</v>
      </c>
      <c r="T2468" s="266">
        <v>0</v>
      </c>
      <c r="U2468" s="266" t="s">
        <v>3497</v>
      </c>
    </row>
    <row r="2469" spans="1:21" x14ac:dyDescent="0.25">
      <c r="A2469" s="49">
        <v>74901001</v>
      </c>
      <c r="B2469" s="49" t="s">
        <v>2297</v>
      </c>
      <c r="C2469" s="49">
        <v>0</v>
      </c>
      <c r="D2469" s="49">
        <v>0</v>
      </c>
      <c r="E2469" s="354" t="s">
        <v>3494</v>
      </c>
      <c r="F2469" s="354" t="s">
        <v>3498</v>
      </c>
      <c r="G2469" s="355" t="s">
        <v>3499</v>
      </c>
      <c r="H2469" s="355" t="s">
        <v>3495</v>
      </c>
      <c r="I2469" s="355" t="s">
        <v>3495</v>
      </c>
      <c r="J2469" s="355" t="s">
        <v>3495</v>
      </c>
      <c r="K2469" s="355" t="s">
        <v>3495</v>
      </c>
      <c r="L2469" s="355" t="s">
        <v>3495</v>
      </c>
      <c r="M2469" s="355" t="s">
        <v>3495</v>
      </c>
      <c r="N2469" s="355" t="s">
        <v>3495</v>
      </c>
      <c r="O2469" s="355" t="s">
        <v>3495</v>
      </c>
      <c r="P2469" s="355" t="s">
        <v>3495</v>
      </c>
      <c r="Q2469" s="355" t="s">
        <v>3496</v>
      </c>
      <c r="R2469" s="355" t="s">
        <v>3496</v>
      </c>
      <c r="S2469" s="355" t="s">
        <v>3496</v>
      </c>
      <c r="T2469" s="266">
        <v>0</v>
      </c>
      <c r="U2469" s="266" t="s">
        <v>3497</v>
      </c>
    </row>
    <row r="2470" spans="1:21" x14ac:dyDescent="0.25">
      <c r="A2470" s="49">
        <v>74901002</v>
      </c>
      <c r="B2470" s="49" t="s">
        <v>2298</v>
      </c>
      <c r="C2470" s="49">
        <v>0</v>
      </c>
      <c r="D2470" s="49">
        <v>0</v>
      </c>
      <c r="E2470" s="354" t="s">
        <v>3494</v>
      </c>
      <c r="F2470" s="354" t="s">
        <v>3498</v>
      </c>
      <c r="G2470" s="355" t="s">
        <v>3499</v>
      </c>
      <c r="H2470" s="355" t="s">
        <v>3495</v>
      </c>
      <c r="I2470" s="355" t="s">
        <v>3495</v>
      </c>
      <c r="J2470" s="355" t="s">
        <v>3495</v>
      </c>
      <c r="K2470" s="355" t="s">
        <v>3495</v>
      </c>
      <c r="L2470" s="355" t="s">
        <v>3495</v>
      </c>
      <c r="M2470" s="355" t="s">
        <v>3495</v>
      </c>
      <c r="N2470" s="355" t="s">
        <v>3495</v>
      </c>
      <c r="O2470" s="355" t="s">
        <v>3495</v>
      </c>
      <c r="P2470" s="355" t="s">
        <v>3495</v>
      </c>
      <c r="Q2470" s="355" t="s">
        <v>3496</v>
      </c>
      <c r="R2470" s="355" t="s">
        <v>3496</v>
      </c>
      <c r="S2470" s="355" t="s">
        <v>3496</v>
      </c>
      <c r="T2470" s="266">
        <v>0</v>
      </c>
      <c r="U2470" s="266" t="s">
        <v>3497</v>
      </c>
    </row>
    <row r="2471" spans="1:21" x14ac:dyDescent="0.25">
      <c r="A2471" s="49">
        <v>74912001</v>
      </c>
      <c r="B2471" s="49" t="s">
        <v>2299</v>
      </c>
      <c r="C2471" s="49">
        <v>0</v>
      </c>
      <c r="D2471" s="49">
        <v>0</v>
      </c>
      <c r="E2471" s="354" t="s">
        <v>3494</v>
      </c>
      <c r="F2471" s="354" t="s">
        <v>3498</v>
      </c>
      <c r="G2471" s="355" t="s">
        <v>3499</v>
      </c>
      <c r="H2471" s="355" t="s">
        <v>3495</v>
      </c>
      <c r="I2471" s="355" t="s">
        <v>3495</v>
      </c>
      <c r="J2471" s="355" t="s">
        <v>3495</v>
      </c>
      <c r="K2471" s="355" t="s">
        <v>3495</v>
      </c>
      <c r="L2471" s="355" t="s">
        <v>3495</v>
      </c>
      <c r="M2471" s="355" t="s">
        <v>3495</v>
      </c>
      <c r="N2471" s="355" t="s">
        <v>3495</v>
      </c>
      <c r="O2471" s="355" t="s">
        <v>3495</v>
      </c>
      <c r="P2471" s="355" t="s">
        <v>3495</v>
      </c>
      <c r="Q2471" s="355" t="s">
        <v>3496</v>
      </c>
      <c r="R2471" s="355" t="s">
        <v>3496</v>
      </c>
      <c r="S2471" s="355" t="s">
        <v>3496</v>
      </c>
      <c r="T2471" s="266">
        <v>0</v>
      </c>
      <c r="U2471" s="266" t="s">
        <v>3497</v>
      </c>
    </row>
    <row r="2472" spans="1:21" x14ac:dyDescent="0.25">
      <c r="A2472" s="49">
        <v>74912002</v>
      </c>
      <c r="B2472" s="49" t="s">
        <v>2300</v>
      </c>
      <c r="C2472" s="49">
        <v>0</v>
      </c>
      <c r="D2472" s="49">
        <v>0</v>
      </c>
      <c r="E2472" s="354" t="s">
        <v>3494</v>
      </c>
      <c r="F2472" s="354" t="s">
        <v>3498</v>
      </c>
      <c r="G2472" s="355" t="s">
        <v>3499</v>
      </c>
      <c r="H2472" s="355" t="s">
        <v>3495</v>
      </c>
      <c r="I2472" s="355" t="s">
        <v>3495</v>
      </c>
      <c r="J2472" s="355" t="s">
        <v>3495</v>
      </c>
      <c r="K2472" s="355" t="s">
        <v>3495</v>
      </c>
      <c r="L2472" s="355" t="s">
        <v>3495</v>
      </c>
      <c r="M2472" s="355" t="s">
        <v>3495</v>
      </c>
      <c r="N2472" s="355" t="s">
        <v>3495</v>
      </c>
      <c r="O2472" s="355" t="s">
        <v>3495</v>
      </c>
      <c r="P2472" s="355" t="s">
        <v>3495</v>
      </c>
      <c r="Q2472" s="355" t="s">
        <v>3496</v>
      </c>
      <c r="R2472" s="355" t="s">
        <v>3496</v>
      </c>
      <c r="S2472" s="355" t="s">
        <v>3496</v>
      </c>
      <c r="T2472" s="266">
        <v>0</v>
      </c>
      <c r="U2472" s="266" t="s">
        <v>3497</v>
      </c>
    </row>
    <row r="2473" spans="1:21" x14ac:dyDescent="0.25">
      <c r="A2473" s="49">
        <v>74948001</v>
      </c>
      <c r="B2473" s="49" t="s">
        <v>2301</v>
      </c>
      <c r="C2473" s="49">
        <v>0</v>
      </c>
      <c r="D2473" s="49">
        <v>0</v>
      </c>
      <c r="E2473" s="354" t="s">
        <v>3494</v>
      </c>
      <c r="F2473" s="354" t="s">
        <v>3498</v>
      </c>
      <c r="G2473" s="355" t="s">
        <v>3499</v>
      </c>
      <c r="H2473" s="355" t="s">
        <v>3495</v>
      </c>
      <c r="I2473" s="355" t="s">
        <v>3495</v>
      </c>
      <c r="J2473" s="355" t="s">
        <v>3495</v>
      </c>
      <c r="K2473" s="355" t="s">
        <v>3495</v>
      </c>
      <c r="L2473" s="355" t="s">
        <v>3495</v>
      </c>
      <c r="M2473" s="355" t="s">
        <v>3495</v>
      </c>
      <c r="N2473" s="355" t="s">
        <v>3495</v>
      </c>
      <c r="O2473" s="355" t="s">
        <v>3495</v>
      </c>
      <c r="P2473" s="355" t="s">
        <v>3495</v>
      </c>
      <c r="Q2473" s="355" t="s">
        <v>3496</v>
      </c>
      <c r="R2473" s="355" t="s">
        <v>3496</v>
      </c>
      <c r="S2473" s="355" t="s">
        <v>3496</v>
      </c>
      <c r="T2473" s="266">
        <v>0</v>
      </c>
      <c r="U2473" s="266" t="s">
        <v>3497</v>
      </c>
    </row>
    <row r="2474" spans="1:21" x14ac:dyDescent="0.25">
      <c r="A2474" s="49">
        <v>74960001</v>
      </c>
      <c r="B2474" s="49" t="s">
        <v>2302</v>
      </c>
      <c r="C2474" s="49">
        <v>0</v>
      </c>
      <c r="D2474" s="49">
        <v>0</v>
      </c>
      <c r="E2474" s="354" t="s">
        <v>3494</v>
      </c>
      <c r="F2474" s="354" t="s">
        <v>3498</v>
      </c>
      <c r="G2474" s="355" t="s">
        <v>3499</v>
      </c>
      <c r="H2474" s="355" t="s">
        <v>3495</v>
      </c>
      <c r="I2474" s="355" t="s">
        <v>3495</v>
      </c>
      <c r="J2474" s="355" t="s">
        <v>3495</v>
      </c>
      <c r="K2474" s="355" t="s">
        <v>3495</v>
      </c>
      <c r="L2474" s="355" t="s">
        <v>3495</v>
      </c>
      <c r="M2474" s="355" t="s">
        <v>3495</v>
      </c>
      <c r="N2474" s="355" t="s">
        <v>3495</v>
      </c>
      <c r="O2474" s="355" t="s">
        <v>3495</v>
      </c>
      <c r="P2474" s="355" t="s">
        <v>3495</v>
      </c>
      <c r="Q2474" s="355" t="s">
        <v>3496</v>
      </c>
      <c r="R2474" s="355" t="s">
        <v>3496</v>
      </c>
      <c r="S2474" s="355" t="s">
        <v>3496</v>
      </c>
      <c r="T2474" s="266">
        <v>0</v>
      </c>
      <c r="U2474" s="266" t="s">
        <v>3497</v>
      </c>
    </row>
    <row r="2475" spans="1:21" x14ac:dyDescent="0.25">
      <c r="A2475" s="49">
        <v>74973001</v>
      </c>
      <c r="B2475" s="49" t="s">
        <v>2303</v>
      </c>
      <c r="C2475" s="49">
        <v>0</v>
      </c>
      <c r="D2475" s="49">
        <v>0</v>
      </c>
      <c r="E2475" s="354" t="s">
        <v>3494</v>
      </c>
      <c r="F2475" s="354" t="s">
        <v>3498</v>
      </c>
      <c r="G2475" s="355" t="s">
        <v>3499</v>
      </c>
      <c r="H2475" s="355" t="s">
        <v>3495</v>
      </c>
      <c r="I2475" s="355" t="s">
        <v>3495</v>
      </c>
      <c r="J2475" s="355" t="s">
        <v>3495</v>
      </c>
      <c r="K2475" s="355" t="s">
        <v>3495</v>
      </c>
      <c r="L2475" s="355" t="s">
        <v>3495</v>
      </c>
      <c r="M2475" s="355" t="s">
        <v>3495</v>
      </c>
      <c r="N2475" s="355" t="s">
        <v>3495</v>
      </c>
      <c r="O2475" s="355" t="s">
        <v>3495</v>
      </c>
      <c r="P2475" s="355" t="s">
        <v>3495</v>
      </c>
      <c r="Q2475" s="355" t="s">
        <v>3496</v>
      </c>
      <c r="R2475" s="355" t="s">
        <v>3496</v>
      </c>
      <c r="S2475" s="355" t="s">
        <v>3496</v>
      </c>
      <c r="T2475" s="266">
        <v>0</v>
      </c>
      <c r="U2475" s="266" t="s">
        <v>3497</v>
      </c>
    </row>
    <row r="2476" spans="1:21" x14ac:dyDescent="0.25">
      <c r="A2476" s="49">
        <v>74987001</v>
      </c>
      <c r="B2476" s="49" t="s">
        <v>2304</v>
      </c>
      <c r="C2476" s="49">
        <v>0</v>
      </c>
      <c r="D2476" s="49">
        <v>0</v>
      </c>
      <c r="E2476" s="354" t="s">
        <v>3494</v>
      </c>
      <c r="F2476" s="354" t="s">
        <v>3498</v>
      </c>
      <c r="G2476" s="355" t="s">
        <v>3499</v>
      </c>
      <c r="H2476" s="355" t="s">
        <v>3495</v>
      </c>
      <c r="I2476" s="355" t="s">
        <v>3495</v>
      </c>
      <c r="J2476" s="355" t="s">
        <v>3495</v>
      </c>
      <c r="K2476" s="355" t="s">
        <v>3495</v>
      </c>
      <c r="L2476" s="355" t="s">
        <v>3495</v>
      </c>
      <c r="M2476" s="355" t="s">
        <v>3495</v>
      </c>
      <c r="N2476" s="355" t="s">
        <v>3495</v>
      </c>
      <c r="O2476" s="355" t="s">
        <v>3495</v>
      </c>
      <c r="P2476" s="355" t="s">
        <v>3495</v>
      </c>
      <c r="Q2476" s="355" t="s">
        <v>3496</v>
      </c>
      <c r="R2476" s="355" t="s">
        <v>3496</v>
      </c>
      <c r="S2476" s="355" t="s">
        <v>3496</v>
      </c>
      <c r="T2476" s="266">
        <v>0</v>
      </c>
      <c r="U2476" s="266" t="s">
        <v>3497</v>
      </c>
    </row>
    <row r="2477" spans="1:21" x14ac:dyDescent="0.25">
      <c r="A2477" s="49">
        <v>75010001</v>
      </c>
      <c r="B2477" s="49" t="s">
        <v>2305</v>
      </c>
      <c r="C2477" s="49">
        <v>0</v>
      </c>
      <c r="D2477" s="49">
        <v>0</v>
      </c>
      <c r="E2477" s="354" t="s">
        <v>3494</v>
      </c>
      <c r="F2477" s="354" t="s">
        <v>3498</v>
      </c>
      <c r="G2477" s="355" t="s">
        <v>3499</v>
      </c>
      <c r="H2477" s="355" t="s">
        <v>3495</v>
      </c>
      <c r="I2477" s="355" t="s">
        <v>3495</v>
      </c>
      <c r="J2477" s="355" t="s">
        <v>3495</v>
      </c>
      <c r="K2477" s="355" t="s">
        <v>3495</v>
      </c>
      <c r="L2477" s="355" t="s">
        <v>3495</v>
      </c>
      <c r="M2477" s="355" t="s">
        <v>3495</v>
      </c>
      <c r="N2477" s="355" t="s">
        <v>3495</v>
      </c>
      <c r="O2477" s="355" t="s">
        <v>3495</v>
      </c>
      <c r="P2477" s="355" t="s">
        <v>3495</v>
      </c>
      <c r="Q2477" s="355" t="s">
        <v>3496</v>
      </c>
      <c r="R2477" s="355" t="s">
        <v>3496</v>
      </c>
      <c r="S2477" s="355" t="s">
        <v>3496</v>
      </c>
      <c r="T2477" s="266">
        <v>0</v>
      </c>
      <c r="U2477" s="266" t="s">
        <v>3497</v>
      </c>
    </row>
    <row r="2478" spans="1:21" x14ac:dyDescent="0.25">
      <c r="A2478" s="49">
        <v>75010002</v>
      </c>
      <c r="B2478" s="49" t="s">
        <v>2305</v>
      </c>
      <c r="C2478" s="49">
        <v>0</v>
      </c>
      <c r="D2478" s="49">
        <v>0</v>
      </c>
      <c r="E2478" s="354" t="s">
        <v>3494</v>
      </c>
      <c r="F2478" s="354" t="s">
        <v>3498</v>
      </c>
      <c r="G2478" s="355" t="s">
        <v>3499</v>
      </c>
      <c r="H2478" s="355" t="s">
        <v>3495</v>
      </c>
      <c r="I2478" s="355" t="s">
        <v>3495</v>
      </c>
      <c r="J2478" s="355" t="s">
        <v>3495</v>
      </c>
      <c r="K2478" s="355" t="s">
        <v>3495</v>
      </c>
      <c r="L2478" s="355" t="s">
        <v>3495</v>
      </c>
      <c r="M2478" s="355" t="s">
        <v>3495</v>
      </c>
      <c r="N2478" s="355" t="s">
        <v>3495</v>
      </c>
      <c r="O2478" s="355" t="s">
        <v>3495</v>
      </c>
      <c r="P2478" s="355" t="s">
        <v>3495</v>
      </c>
      <c r="Q2478" s="355" t="s">
        <v>3496</v>
      </c>
      <c r="R2478" s="355" t="s">
        <v>3496</v>
      </c>
      <c r="S2478" s="355" t="s">
        <v>3496</v>
      </c>
      <c r="T2478" s="266">
        <v>0</v>
      </c>
      <c r="U2478" s="266" t="s">
        <v>3497</v>
      </c>
    </row>
    <row r="2479" spans="1:21" x14ac:dyDescent="0.25">
      <c r="A2479" s="49">
        <v>75011001</v>
      </c>
      <c r="B2479" s="49" t="s">
        <v>2306</v>
      </c>
      <c r="C2479" s="49">
        <v>0</v>
      </c>
      <c r="D2479" s="49">
        <v>0</v>
      </c>
      <c r="E2479" s="354" t="s">
        <v>3494</v>
      </c>
      <c r="F2479" s="354" t="s">
        <v>3498</v>
      </c>
      <c r="G2479" s="355" t="s">
        <v>3499</v>
      </c>
      <c r="H2479" s="355" t="s">
        <v>3495</v>
      </c>
      <c r="I2479" s="355" t="s">
        <v>3495</v>
      </c>
      <c r="J2479" s="355" t="s">
        <v>3495</v>
      </c>
      <c r="K2479" s="355" t="s">
        <v>3495</v>
      </c>
      <c r="L2479" s="355" t="s">
        <v>3495</v>
      </c>
      <c r="M2479" s="355" t="s">
        <v>3495</v>
      </c>
      <c r="N2479" s="355" t="s">
        <v>3495</v>
      </c>
      <c r="O2479" s="355" t="s">
        <v>3495</v>
      </c>
      <c r="P2479" s="355" t="s">
        <v>3495</v>
      </c>
      <c r="Q2479" s="355" t="s">
        <v>3496</v>
      </c>
      <c r="R2479" s="355" t="s">
        <v>3496</v>
      </c>
      <c r="S2479" s="355" t="s">
        <v>3496</v>
      </c>
      <c r="T2479" s="266">
        <v>0</v>
      </c>
      <c r="U2479" s="266" t="s">
        <v>3497</v>
      </c>
    </row>
    <row r="2480" spans="1:21" x14ac:dyDescent="0.25">
      <c r="A2480" s="49">
        <v>75405001</v>
      </c>
      <c r="B2480" s="49" t="s">
        <v>2307</v>
      </c>
      <c r="C2480" s="49">
        <v>0</v>
      </c>
      <c r="D2480" s="49">
        <v>0</v>
      </c>
      <c r="E2480" s="354" t="s">
        <v>3494</v>
      </c>
      <c r="F2480" s="354" t="s">
        <v>3498</v>
      </c>
      <c r="G2480" s="355" t="s">
        <v>3499</v>
      </c>
      <c r="H2480" s="355" t="s">
        <v>3495</v>
      </c>
      <c r="I2480" s="355" t="s">
        <v>3495</v>
      </c>
      <c r="J2480" s="355" t="s">
        <v>3495</v>
      </c>
      <c r="K2480" s="355" t="s">
        <v>3495</v>
      </c>
      <c r="L2480" s="355" t="s">
        <v>3495</v>
      </c>
      <c r="M2480" s="355" t="s">
        <v>3495</v>
      </c>
      <c r="N2480" s="355" t="s">
        <v>3495</v>
      </c>
      <c r="O2480" s="355" t="s">
        <v>3495</v>
      </c>
      <c r="P2480" s="355" t="s">
        <v>3495</v>
      </c>
      <c r="Q2480" s="355" t="s">
        <v>3496</v>
      </c>
      <c r="R2480" s="355" t="s">
        <v>3496</v>
      </c>
      <c r="S2480" s="355" t="s">
        <v>3496</v>
      </c>
      <c r="T2480" s="266">
        <v>0</v>
      </c>
      <c r="U2480" s="266" t="s">
        <v>3497</v>
      </c>
    </row>
    <row r="2481" spans="1:21" x14ac:dyDescent="0.25">
      <c r="A2481" s="49">
        <v>75405002</v>
      </c>
      <c r="B2481" s="49" t="s">
        <v>2307</v>
      </c>
      <c r="C2481" s="49">
        <v>0</v>
      </c>
      <c r="D2481" s="49">
        <v>0</v>
      </c>
      <c r="E2481" s="354" t="s">
        <v>3494</v>
      </c>
      <c r="F2481" s="354" t="s">
        <v>3498</v>
      </c>
      <c r="G2481" s="355" t="s">
        <v>3499</v>
      </c>
      <c r="H2481" s="355" t="s">
        <v>3495</v>
      </c>
      <c r="I2481" s="355" t="s">
        <v>3495</v>
      </c>
      <c r="J2481" s="355" t="s">
        <v>3495</v>
      </c>
      <c r="K2481" s="355" t="s">
        <v>3495</v>
      </c>
      <c r="L2481" s="355" t="s">
        <v>3495</v>
      </c>
      <c r="M2481" s="355" t="s">
        <v>3495</v>
      </c>
      <c r="N2481" s="355" t="s">
        <v>3495</v>
      </c>
      <c r="O2481" s="355" t="s">
        <v>3495</v>
      </c>
      <c r="P2481" s="355" t="s">
        <v>3495</v>
      </c>
      <c r="Q2481" s="355" t="s">
        <v>3496</v>
      </c>
      <c r="R2481" s="355" t="s">
        <v>3496</v>
      </c>
      <c r="S2481" s="355" t="s">
        <v>3496</v>
      </c>
      <c r="T2481" s="266">
        <v>0</v>
      </c>
      <c r="U2481" s="266" t="s">
        <v>3497</v>
      </c>
    </row>
    <row r="2482" spans="1:21" x14ac:dyDescent="0.25">
      <c r="A2482" s="49">
        <v>75407001</v>
      </c>
      <c r="B2482" s="49" t="s">
        <v>2308</v>
      </c>
      <c r="C2482" s="49">
        <v>0</v>
      </c>
      <c r="D2482" s="49">
        <v>0</v>
      </c>
      <c r="E2482" s="354" t="s">
        <v>3494</v>
      </c>
      <c r="F2482" s="354" t="s">
        <v>3498</v>
      </c>
      <c r="G2482" s="355" t="s">
        <v>3499</v>
      </c>
      <c r="H2482" s="355" t="s">
        <v>3495</v>
      </c>
      <c r="I2482" s="355" t="s">
        <v>3495</v>
      </c>
      <c r="J2482" s="355" t="s">
        <v>3495</v>
      </c>
      <c r="K2482" s="355" t="s">
        <v>3495</v>
      </c>
      <c r="L2482" s="355" t="s">
        <v>3495</v>
      </c>
      <c r="M2482" s="355" t="s">
        <v>3495</v>
      </c>
      <c r="N2482" s="355" t="s">
        <v>3495</v>
      </c>
      <c r="O2482" s="355" t="s">
        <v>3495</v>
      </c>
      <c r="P2482" s="355" t="s">
        <v>3495</v>
      </c>
      <c r="Q2482" s="355" t="s">
        <v>3496</v>
      </c>
      <c r="R2482" s="355" t="s">
        <v>3496</v>
      </c>
      <c r="S2482" s="355" t="s">
        <v>3496</v>
      </c>
      <c r="T2482" s="266">
        <v>0</v>
      </c>
      <c r="U2482" s="266" t="s">
        <v>3497</v>
      </c>
    </row>
    <row r="2483" spans="1:21" x14ac:dyDescent="0.25">
      <c r="A2483" s="49">
        <v>75407002</v>
      </c>
      <c r="B2483" s="49" t="s">
        <v>2308</v>
      </c>
      <c r="C2483" s="49">
        <v>0</v>
      </c>
      <c r="D2483" s="49">
        <v>0</v>
      </c>
      <c r="E2483" s="354" t="s">
        <v>3494</v>
      </c>
      <c r="F2483" s="354" t="s">
        <v>3498</v>
      </c>
      <c r="G2483" s="355" t="s">
        <v>3499</v>
      </c>
      <c r="H2483" s="355" t="s">
        <v>3495</v>
      </c>
      <c r="I2483" s="355" t="s">
        <v>3495</v>
      </c>
      <c r="J2483" s="355" t="s">
        <v>3495</v>
      </c>
      <c r="K2483" s="355" t="s">
        <v>3495</v>
      </c>
      <c r="L2483" s="355" t="s">
        <v>3495</v>
      </c>
      <c r="M2483" s="355" t="s">
        <v>3495</v>
      </c>
      <c r="N2483" s="355" t="s">
        <v>3495</v>
      </c>
      <c r="O2483" s="355" t="s">
        <v>3495</v>
      </c>
      <c r="P2483" s="355" t="s">
        <v>3495</v>
      </c>
      <c r="Q2483" s="355" t="s">
        <v>3496</v>
      </c>
      <c r="R2483" s="355" t="s">
        <v>3496</v>
      </c>
      <c r="S2483" s="355" t="s">
        <v>3496</v>
      </c>
      <c r="T2483" s="266">
        <v>0</v>
      </c>
      <c r="U2483" s="266" t="s">
        <v>3497</v>
      </c>
    </row>
    <row r="2484" spans="1:21" x14ac:dyDescent="0.25">
      <c r="A2484" s="49">
        <v>75407003</v>
      </c>
      <c r="B2484" s="49" t="s">
        <v>2309</v>
      </c>
      <c r="C2484" s="49">
        <v>0</v>
      </c>
      <c r="D2484" s="49">
        <v>0</v>
      </c>
      <c r="E2484" s="354" t="s">
        <v>3494</v>
      </c>
      <c r="F2484" s="354" t="s">
        <v>3498</v>
      </c>
      <c r="G2484" s="355" t="s">
        <v>3499</v>
      </c>
      <c r="H2484" s="355" t="s">
        <v>3495</v>
      </c>
      <c r="I2484" s="355" t="s">
        <v>3495</v>
      </c>
      <c r="J2484" s="355" t="s">
        <v>3495</v>
      </c>
      <c r="K2484" s="355" t="s">
        <v>3495</v>
      </c>
      <c r="L2484" s="355" t="s">
        <v>3495</v>
      </c>
      <c r="M2484" s="355" t="s">
        <v>3495</v>
      </c>
      <c r="N2484" s="355" t="s">
        <v>3495</v>
      </c>
      <c r="O2484" s="355" t="s">
        <v>3495</v>
      </c>
      <c r="P2484" s="355" t="s">
        <v>3495</v>
      </c>
      <c r="Q2484" s="355" t="s">
        <v>3496</v>
      </c>
      <c r="R2484" s="355" t="s">
        <v>3496</v>
      </c>
      <c r="S2484" s="355" t="s">
        <v>3496</v>
      </c>
      <c r="T2484" s="266">
        <v>0</v>
      </c>
      <c r="U2484" s="266" t="s">
        <v>3497</v>
      </c>
    </row>
    <row r="2485" spans="1:21" x14ac:dyDescent="0.25">
      <c r="A2485" s="49">
        <v>75407005</v>
      </c>
      <c r="B2485" s="49" t="s">
        <v>2310</v>
      </c>
      <c r="C2485" s="49">
        <v>0</v>
      </c>
      <c r="D2485" s="49">
        <v>0</v>
      </c>
      <c r="E2485" s="354" t="s">
        <v>3494</v>
      </c>
      <c r="F2485" s="354" t="s">
        <v>3498</v>
      </c>
      <c r="G2485" s="355" t="s">
        <v>3499</v>
      </c>
      <c r="H2485" s="355" t="s">
        <v>3495</v>
      </c>
      <c r="I2485" s="355" t="s">
        <v>3495</v>
      </c>
      <c r="J2485" s="355" t="s">
        <v>3495</v>
      </c>
      <c r="K2485" s="355" t="s">
        <v>3495</v>
      </c>
      <c r="L2485" s="355" t="s">
        <v>3495</v>
      </c>
      <c r="M2485" s="355" t="s">
        <v>3495</v>
      </c>
      <c r="N2485" s="355" t="s">
        <v>3495</v>
      </c>
      <c r="O2485" s="355" t="s">
        <v>3495</v>
      </c>
      <c r="P2485" s="355" t="s">
        <v>3495</v>
      </c>
      <c r="Q2485" s="355" t="s">
        <v>3496</v>
      </c>
      <c r="R2485" s="355" t="s">
        <v>3496</v>
      </c>
      <c r="S2485" s="355" t="s">
        <v>3496</v>
      </c>
      <c r="T2485" s="266">
        <v>0</v>
      </c>
      <c r="U2485" s="266" t="s">
        <v>3497</v>
      </c>
    </row>
    <row r="2486" spans="1:21" x14ac:dyDescent="0.25">
      <c r="A2486" s="49">
        <v>75433001</v>
      </c>
      <c r="B2486" s="49" t="s">
        <v>2311</v>
      </c>
      <c r="C2486" s="49">
        <v>0</v>
      </c>
      <c r="D2486" s="49">
        <v>0</v>
      </c>
      <c r="E2486" s="354" t="s">
        <v>3494</v>
      </c>
      <c r="F2486" s="354" t="s">
        <v>3498</v>
      </c>
      <c r="G2486" s="355" t="s">
        <v>3499</v>
      </c>
      <c r="H2486" s="355" t="s">
        <v>3495</v>
      </c>
      <c r="I2486" s="355" t="s">
        <v>3495</v>
      </c>
      <c r="J2486" s="355" t="s">
        <v>3495</v>
      </c>
      <c r="K2486" s="355" t="s">
        <v>3495</v>
      </c>
      <c r="L2486" s="355" t="s">
        <v>3495</v>
      </c>
      <c r="M2486" s="355" t="s">
        <v>3495</v>
      </c>
      <c r="N2486" s="355" t="s">
        <v>3495</v>
      </c>
      <c r="O2486" s="355" t="s">
        <v>3495</v>
      </c>
      <c r="P2486" s="355" t="s">
        <v>3495</v>
      </c>
      <c r="Q2486" s="355" t="s">
        <v>3496</v>
      </c>
      <c r="R2486" s="355" t="s">
        <v>3496</v>
      </c>
      <c r="S2486" s="355" t="s">
        <v>3496</v>
      </c>
      <c r="T2486" s="266">
        <v>0</v>
      </c>
      <c r="U2486" s="266" t="s">
        <v>3497</v>
      </c>
    </row>
    <row r="2487" spans="1:21" x14ac:dyDescent="0.25">
      <c r="A2487" s="49">
        <v>75433002</v>
      </c>
      <c r="B2487" s="49" t="s">
        <v>2311</v>
      </c>
      <c r="C2487" s="49">
        <v>0</v>
      </c>
      <c r="D2487" s="49">
        <v>0</v>
      </c>
      <c r="E2487" s="354" t="s">
        <v>3494</v>
      </c>
      <c r="F2487" s="354" t="s">
        <v>3498</v>
      </c>
      <c r="G2487" s="355" t="s">
        <v>3499</v>
      </c>
      <c r="H2487" s="355" t="s">
        <v>3495</v>
      </c>
      <c r="I2487" s="355" t="s">
        <v>3495</v>
      </c>
      <c r="J2487" s="355" t="s">
        <v>3495</v>
      </c>
      <c r="K2487" s="355" t="s">
        <v>3495</v>
      </c>
      <c r="L2487" s="355" t="s">
        <v>3495</v>
      </c>
      <c r="M2487" s="355" t="s">
        <v>3495</v>
      </c>
      <c r="N2487" s="355" t="s">
        <v>3495</v>
      </c>
      <c r="O2487" s="355" t="s">
        <v>3495</v>
      </c>
      <c r="P2487" s="355" t="s">
        <v>3495</v>
      </c>
      <c r="Q2487" s="355" t="s">
        <v>3496</v>
      </c>
      <c r="R2487" s="355" t="s">
        <v>3496</v>
      </c>
      <c r="S2487" s="355" t="s">
        <v>3496</v>
      </c>
      <c r="T2487" s="266">
        <v>0</v>
      </c>
      <c r="U2487" s="266" t="s">
        <v>3497</v>
      </c>
    </row>
    <row r="2488" spans="1:21" x14ac:dyDescent="0.25">
      <c r="A2488" s="49">
        <v>75454001</v>
      </c>
      <c r="B2488" s="49" t="s">
        <v>2312</v>
      </c>
      <c r="C2488" s="49">
        <v>0</v>
      </c>
      <c r="D2488" s="49">
        <v>0</v>
      </c>
      <c r="E2488" s="354" t="s">
        <v>3494</v>
      </c>
      <c r="F2488" s="354" t="s">
        <v>3498</v>
      </c>
      <c r="G2488" s="355" t="s">
        <v>3499</v>
      </c>
      <c r="H2488" s="355" t="s">
        <v>3495</v>
      </c>
      <c r="I2488" s="355" t="s">
        <v>3495</v>
      </c>
      <c r="J2488" s="355" t="s">
        <v>3495</v>
      </c>
      <c r="K2488" s="355" t="s">
        <v>3495</v>
      </c>
      <c r="L2488" s="355" t="s">
        <v>3495</v>
      </c>
      <c r="M2488" s="355" t="s">
        <v>3495</v>
      </c>
      <c r="N2488" s="355" t="s">
        <v>3495</v>
      </c>
      <c r="O2488" s="355" t="s">
        <v>3495</v>
      </c>
      <c r="P2488" s="355" t="s">
        <v>3495</v>
      </c>
      <c r="Q2488" s="355" t="s">
        <v>3496</v>
      </c>
      <c r="R2488" s="355" t="s">
        <v>3496</v>
      </c>
      <c r="S2488" s="355" t="s">
        <v>3496</v>
      </c>
      <c r="T2488" s="266">
        <v>0</v>
      </c>
      <c r="U2488" s="266" t="s">
        <v>3497</v>
      </c>
    </row>
    <row r="2489" spans="1:21" x14ac:dyDescent="0.25">
      <c r="A2489" s="49">
        <v>75454002</v>
      </c>
      <c r="B2489" s="49" t="s">
        <v>2312</v>
      </c>
      <c r="C2489" s="49">
        <v>0</v>
      </c>
      <c r="D2489" s="49">
        <v>0</v>
      </c>
      <c r="E2489" s="354" t="s">
        <v>3494</v>
      </c>
      <c r="F2489" s="354" t="s">
        <v>3498</v>
      </c>
      <c r="G2489" s="355" t="s">
        <v>3499</v>
      </c>
      <c r="H2489" s="355" t="s">
        <v>3495</v>
      </c>
      <c r="I2489" s="355" t="s">
        <v>3495</v>
      </c>
      <c r="J2489" s="355" t="s">
        <v>3495</v>
      </c>
      <c r="K2489" s="355" t="s">
        <v>3495</v>
      </c>
      <c r="L2489" s="355" t="s">
        <v>3495</v>
      </c>
      <c r="M2489" s="355" t="s">
        <v>3495</v>
      </c>
      <c r="N2489" s="355" t="s">
        <v>3495</v>
      </c>
      <c r="O2489" s="355" t="s">
        <v>3495</v>
      </c>
      <c r="P2489" s="355" t="s">
        <v>3495</v>
      </c>
      <c r="Q2489" s="355" t="s">
        <v>3496</v>
      </c>
      <c r="R2489" s="355" t="s">
        <v>3496</v>
      </c>
      <c r="S2489" s="355" t="s">
        <v>3496</v>
      </c>
      <c r="T2489" s="266">
        <v>0</v>
      </c>
      <c r="U2489" s="266" t="s">
        <v>3497</v>
      </c>
    </row>
    <row r="2490" spans="1:21" x14ac:dyDescent="0.25">
      <c r="A2490" s="49">
        <v>75454003</v>
      </c>
      <c r="B2490" s="49" t="s">
        <v>2313</v>
      </c>
      <c r="C2490" s="49">
        <v>0</v>
      </c>
      <c r="D2490" s="49">
        <v>0</v>
      </c>
      <c r="E2490" s="354" t="s">
        <v>3494</v>
      </c>
      <c r="F2490" s="354" t="s">
        <v>3498</v>
      </c>
      <c r="G2490" s="355" t="s">
        <v>3499</v>
      </c>
      <c r="H2490" s="355" t="s">
        <v>3495</v>
      </c>
      <c r="I2490" s="355" t="s">
        <v>3495</v>
      </c>
      <c r="J2490" s="355" t="s">
        <v>3495</v>
      </c>
      <c r="K2490" s="355" t="s">
        <v>3495</v>
      </c>
      <c r="L2490" s="355" t="s">
        <v>3495</v>
      </c>
      <c r="M2490" s="355" t="s">
        <v>3495</v>
      </c>
      <c r="N2490" s="355" t="s">
        <v>3495</v>
      </c>
      <c r="O2490" s="355" t="s">
        <v>3495</v>
      </c>
      <c r="P2490" s="355" t="s">
        <v>3495</v>
      </c>
      <c r="Q2490" s="355" t="s">
        <v>3496</v>
      </c>
      <c r="R2490" s="355" t="s">
        <v>3496</v>
      </c>
      <c r="S2490" s="355" t="s">
        <v>3496</v>
      </c>
      <c r="T2490" s="266">
        <v>0</v>
      </c>
      <c r="U2490" s="266" t="s">
        <v>3497</v>
      </c>
    </row>
    <row r="2491" spans="1:21" x14ac:dyDescent="0.25">
      <c r="A2491" s="49">
        <v>75454004</v>
      </c>
      <c r="B2491" s="49" t="s">
        <v>2314</v>
      </c>
      <c r="C2491" s="49">
        <v>0</v>
      </c>
      <c r="D2491" s="49">
        <v>0</v>
      </c>
      <c r="E2491" s="354" t="s">
        <v>3494</v>
      </c>
      <c r="F2491" s="354" t="s">
        <v>3498</v>
      </c>
      <c r="G2491" s="355" t="s">
        <v>3499</v>
      </c>
      <c r="H2491" s="355" t="s">
        <v>3495</v>
      </c>
      <c r="I2491" s="355" t="s">
        <v>3495</v>
      </c>
      <c r="J2491" s="355" t="s">
        <v>3495</v>
      </c>
      <c r="K2491" s="355" t="s">
        <v>3495</v>
      </c>
      <c r="L2491" s="355" t="s">
        <v>3495</v>
      </c>
      <c r="M2491" s="355" t="s">
        <v>3495</v>
      </c>
      <c r="N2491" s="355" t="s">
        <v>3495</v>
      </c>
      <c r="O2491" s="355" t="s">
        <v>3495</v>
      </c>
      <c r="P2491" s="355" t="s">
        <v>3495</v>
      </c>
      <c r="Q2491" s="355" t="s">
        <v>3496</v>
      </c>
      <c r="R2491" s="355" t="s">
        <v>3496</v>
      </c>
      <c r="S2491" s="355" t="s">
        <v>3496</v>
      </c>
      <c r="T2491" s="266">
        <v>0</v>
      </c>
      <c r="U2491" s="266" t="s">
        <v>3497</v>
      </c>
    </row>
    <row r="2492" spans="1:21" x14ac:dyDescent="0.25">
      <c r="A2492" s="49">
        <v>75455002</v>
      </c>
      <c r="B2492" s="49" t="s">
        <v>2315</v>
      </c>
      <c r="C2492" s="49">
        <v>0</v>
      </c>
      <c r="D2492" s="49">
        <v>0</v>
      </c>
      <c r="E2492" s="354" t="s">
        <v>3494</v>
      </c>
      <c r="F2492" s="354" t="s">
        <v>3498</v>
      </c>
      <c r="G2492" s="355" t="s">
        <v>3499</v>
      </c>
      <c r="H2492" s="355" t="s">
        <v>3495</v>
      </c>
      <c r="I2492" s="355" t="s">
        <v>3495</v>
      </c>
      <c r="J2492" s="355" t="s">
        <v>3495</v>
      </c>
      <c r="K2492" s="355" t="s">
        <v>3495</v>
      </c>
      <c r="L2492" s="355" t="s">
        <v>3495</v>
      </c>
      <c r="M2492" s="355" t="s">
        <v>3495</v>
      </c>
      <c r="N2492" s="355" t="s">
        <v>3495</v>
      </c>
      <c r="O2492" s="355" t="s">
        <v>3495</v>
      </c>
      <c r="P2492" s="355" t="s">
        <v>3495</v>
      </c>
      <c r="Q2492" s="355" t="s">
        <v>3496</v>
      </c>
      <c r="R2492" s="355" t="s">
        <v>3496</v>
      </c>
      <c r="S2492" s="355" t="s">
        <v>3496</v>
      </c>
      <c r="T2492" s="266">
        <v>0</v>
      </c>
      <c r="U2492" s="266" t="s">
        <v>3497</v>
      </c>
    </row>
    <row r="2493" spans="1:21" x14ac:dyDescent="0.25">
      <c r="A2493" s="49">
        <v>75457002</v>
      </c>
      <c r="B2493" s="49" t="s">
        <v>2316</v>
      </c>
      <c r="C2493" s="49">
        <v>0</v>
      </c>
      <c r="D2493" s="49">
        <v>0</v>
      </c>
      <c r="E2493" s="354" t="s">
        <v>3494</v>
      </c>
      <c r="F2493" s="354" t="s">
        <v>3498</v>
      </c>
      <c r="G2493" s="355" t="s">
        <v>3499</v>
      </c>
      <c r="H2493" s="355" t="s">
        <v>3495</v>
      </c>
      <c r="I2493" s="355" t="s">
        <v>3495</v>
      </c>
      <c r="J2493" s="355" t="s">
        <v>3495</v>
      </c>
      <c r="K2493" s="355" t="s">
        <v>3495</v>
      </c>
      <c r="L2493" s="355" t="s">
        <v>3495</v>
      </c>
      <c r="M2493" s="355" t="s">
        <v>3495</v>
      </c>
      <c r="N2493" s="355" t="s">
        <v>3495</v>
      </c>
      <c r="O2493" s="355" t="s">
        <v>3495</v>
      </c>
      <c r="P2493" s="355" t="s">
        <v>3495</v>
      </c>
      <c r="Q2493" s="355" t="s">
        <v>3496</v>
      </c>
      <c r="R2493" s="355" t="s">
        <v>3496</v>
      </c>
      <c r="S2493" s="355" t="s">
        <v>3496</v>
      </c>
      <c r="T2493" s="266">
        <v>0</v>
      </c>
      <c r="U2493" s="266" t="s">
        <v>3497</v>
      </c>
    </row>
    <row r="2494" spans="1:21" x14ac:dyDescent="0.25">
      <c r="A2494" s="49">
        <v>75460001</v>
      </c>
      <c r="B2494" s="49" t="s">
        <v>2317</v>
      </c>
      <c r="C2494" s="49">
        <v>0</v>
      </c>
      <c r="D2494" s="49">
        <v>0</v>
      </c>
      <c r="E2494" s="354" t="s">
        <v>3494</v>
      </c>
      <c r="F2494" s="354" t="s">
        <v>3498</v>
      </c>
      <c r="G2494" s="355" t="s">
        <v>3499</v>
      </c>
      <c r="H2494" s="355" t="s">
        <v>3495</v>
      </c>
      <c r="I2494" s="355" t="s">
        <v>3495</v>
      </c>
      <c r="J2494" s="355" t="s">
        <v>3495</v>
      </c>
      <c r="K2494" s="355" t="s">
        <v>3495</v>
      </c>
      <c r="L2494" s="355" t="s">
        <v>3495</v>
      </c>
      <c r="M2494" s="355" t="s">
        <v>3495</v>
      </c>
      <c r="N2494" s="355" t="s">
        <v>3495</v>
      </c>
      <c r="O2494" s="355" t="s">
        <v>3495</v>
      </c>
      <c r="P2494" s="355" t="s">
        <v>3495</v>
      </c>
      <c r="Q2494" s="355" t="s">
        <v>3496</v>
      </c>
      <c r="R2494" s="355" t="s">
        <v>3496</v>
      </c>
      <c r="S2494" s="355" t="s">
        <v>3496</v>
      </c>
      <c r="T2494" s="266">
        <v>0</v>
      </c>
      <c r="U2494" s="266" t="s">
        <v>3497</v>
      </c>
    </row>
    <row r="2495" spans="1:21" x14ac:dyDescent="0.25">
      <c r="A2495" s="49">
        <v>75460002</v>
      </c>
      <c r="B2495" s="49" t="s">
        <v>2317</v>
      </c>
      <c r="C2495" s="49">
        <v>0</v>
      </c>
      <c r="D2495" s="49">
        <v>0</v>
      </c>
      <c r="E2495" s="354" t="s">
        <v>3494</v>
      </c>
      <c r="F2495" s="354" t="s">
        <v>3498</v>
      </c>
      <c r="G2495" s="355" t="s">
        <v>3499</v>
      </c>
      <c r="H2495" s="355" t="s">
        <v>3495</v>
      </c>
      <c r="I2495" s="355" t="s">
        <v>3495</v>
      </c>
      <c r="J2495" s="355" t="s">
        <v>3495</v>
      </c>
      <c r="K2495" s="355" t="s">
        <v>3495</v>
      </c>
      <c r="L2495" s="355" t="s">
        <v>3495</v>
      </c>
      <c r="M2495" s="355" t="s">
        <v>3495</v>
      </c>
      <c r="N2495" s="355" t="s">
        <v>3495</v>
      </c>
      <c r="O2495" s="355" t="s">
        <v>3495</v>
      </c>
      <c r="P2495" s="355" t="s">
        <v>3495</v>
      </c>
      <c r="Q2495" s="355" t="s">
        <v>3496</v>
      </c>
      <c r="R2495" s="355" t="s">
        <v>3496</v>
      </c>
      <c r="S2495" s="355" t="s">
        <v>3496</v>
      </c>
      <c r="T2495" s="266">
        <v>0</v>
      </c>
      <c r="U2495" s="266" t="s">
        <v>3497</v>
      </c>
    </row>
    <row r="2496" spans="1:21" x14ac:dyDescent="0.25">
      <c r="A2496" s="49">
        <v>75462002</v>
      </c>
      <c r="B2496" s="49" t="s">
        <v>2318</v>
      </c>
      <c r="C2496" s="49">
        <v>0</v>
      </c>
      <c r="D2496" s="49">
        <v>0</v>
      </c>
      <c r="E2496" s="354" t="s">
        <v>3494</v>
      </c>
      <c r="F2496" s="354" t="s">
        <v>3498</v>
      </c>
      <c r="G2496" s="355" t="s">
        <v>3499</v>
      </c>
      <c r="H2496" s="355" t="s">
        <v>3495</v>
      </c>
      <c r="I2496" s="355" t="s">
        <v>3495</v>
      </c>
      <c r="J2496" s="355" t="s">
        <v>3495</v>
      </c>
      <c r="K2496" s="355" t="s">
        <v>3495</v>
      </c>
      <c r="L2496" s="355" t="s">
        <v>3495</v>
      </c>
      <c r="M2496" s="355" t="s">
        <v>3495</v>
      </c>
      <c r="N2496" s="355" t="s">
        <v>3495</v>
      </c>
      <c r="O2496" s="355" t="s">
        <v>3495</v>
      </c>
      <c r="P2496" s="355" t="s">
        <v>3495</v>
      </c>
      <c r="Q2496" s="355" t="s">
        <v>3496</v>
      </c>
      <c r="R2496" s="355" t="s">
        <v>3496</v>
      </c>
      <c r="S2496" s="355" t="s">
        <v>3496</v>
      </c>
      <c r="T2496" s="266">
        <v>0</v>
      </c>
      <c r="U2496" s="266" t="s">
        <v>3497</v>
      </c>
    </row>
    <row r="2497" spans="1:21" x14ac:dyDescent="0.25">
      <c r="A2497" s="49">
        <v>75465001</v>
      </c>
      <c r="B2497" s="49" t="s">
        <v>2319</v>
      </c>
      <c r="C2497" s="49">
        <v>0</v>
      </c>
      <c r="D2497" s="49">
        <v>0</v>
      </c>
      <c r="E2497" s="354" t="s">
        <v>3494</v>
      </c>
      <c r="F2497" s="354" t="s">
        <v>3498</v>
      </c>
      <c r="G2497" s="355" t="s">
        <v>3499</v>
      </c>
      <c r="H2497" s="355" t="s">
        <v>3495</v>
      </c>
      <c r="I2497" s="355" t="s">
        <v>3495</v>
      </c>
      <c r="J2497" s="355" t="s">
        <v>3495</v>
      </c>
      <c r="K2497" s="355" t="s">
        <v>3495</v>
      </c>
      <c r="L2497" s="355" t="s">
        <v>3495</v>
      </c>
      <c r="M2497" s="355" t="s">
        <v>3495</v>
      </c>
      <c r="N2497" s="355" t="s">
        <v>3495</v>
      </c>
      <c r="O2497" s="355" t="s">
        <v>3495</v>
      </c>
      <c r="P2497" s="355" t="s">
        <v>3495</v>
      </c>
      <c r="Q2497" s="355" t="s">
        <v>3496</v>
      </c>
      <c r="R2497" s="355" t="s">
        <v>3496</v>
      </c>
      <c r="S2497" s="355" t="s">
        <v>3496</v>
      </c>
      <c r="T2497" s="266">
        <v>0</v>
      </c>
      <c r="U2497" s="266" t="s">
        <v>3497</v>
      </c>
    </row>
    <row r="2498" spans="1:21" x14ac:dyDescent="0.25">
      <c r="A2498" s="49">
        <v>75465002</v>
      </c>
      <c r="B2498" s="49" t="s">
        <v>2319</v>
      </c>
      <c r="C2498" s="49">
        <v>0</v>
      </c>
      <c r="D2498" s="49">
        <v>0</v>
      </c>
      <c r="E2498" s="354" t="s">
        <v>3494</v>
      </c>
      <c r="F2498" s="354" t="s">
        <v>3498</v>
      </c>
      <c r="G2498" s="355" t="s">
        <v>3499</v>
      </c>
      <c r="H2498" s="355" t="s">
        <v>3495</v>
      </c>
      <c r="I2498" s="355" t="s">
        <v>3495</v>
      </c>
      <c r="J2498" s="355" t="s">
        <v>3495</v>
      </c>
      <c r="K2498" s="355" t="s">
        <v>3495</v>
      </c>
      <c r="L2498" s="355" t="s">
        <v>3495</v>
      </c>
      <c r="M2498" s="355" t="s">
        <v>3495</v>
      </c>
      <c r="N2498" s="355" t="s">
        <v>3495</v>
      </c>
      <c r="O2498" s="355" t="s">
        <v>3495</v>
      </c>
      <c r="P2498" s="355" t="s">
        <v>3495</v>
      </c>
      <c r="Q2498" s="355" t="s">
        <v>3496</v>
      </c>
      <c r="R2498" s="355" t="s">
        <v>3496</v>
      </c>
      <c r="S2498" s="355" t="s">
        <v>3496</v>
      </c>
      <c r="T2498" s="266">
        <v>0</v>
      </c>
      <c r="U2498" s="266" t="s">
        <v>3497</v>
      </c>
    </row>
    <row r="2499" spans="1:21" x14ac:dyDescent="0.25">
      <c r="A2499" s="49">
        <v>75465003</v>
      </c>
      <c r="B2499" s="49" t="s">
        <v>2320</v>
      </c>
      <c r="C2499" s="49">
        <v>0</v>
      </c>
      <c r="D2499" s="49">
        <v>0</v>
      </c>
      <c r="E2499" s="354" t="s">
        <v>3494</v>
      </c>
      <c r="F2499" s="354" t="s">
        <v>3498</v>
      </c>
      <c r="G2499" s="355" t="s">
        <v>3499</v>
      </c>
      <c r="H2499" s="355" t="s">
        <v>3495</v>
      </c>
      <c r="I2499" s="355" t="s">
        <v>3495</v>
      </c>
      <c r="J2499" s="355" t="s">
        <v>3495</v>
      </c>
      <c r="K2499" s="355" t="s">
        <v>3495</v>
      </c>
      <c r="L2499" s="355" t="s">
        <v>3495</v>
      </c>
      <c r="M2499" s="355" t="s">
        <v>3495</v>
      </c>
      <c r="N2499" s="355" t="s">
        <v>3495</v>
      </c>
      <c r="O2499" s="355" t="s">
        <v>3495</v>
      </c>
      <c r="P2499" s="355" t="s">
        <v>3495</v>
      </c>
      <c r="Q2499" s="355" t="s">
        <v>3496</v>
      </c>
      <c r="R2499" s="355" t="s">
        <v>3496</v>
      </c>
      <c r="S2499" s="355" t="s">
        <v>3496</v>
      </c>
      <c r="T2499" s="266">
        <v>0</v>
      </c>
      <c r="U2499" s="266" t="s">
        <v>3497</v>
      </c>
    </row>
    <row r="2500" spans="1:21" x14ac:dyDescent="0.25">
      <c r="A2500" s="49">
        <v>75466002</v>
      </c>
      <c r="B2500" s="49" t="s">
        <v>2321</v>
      </c>
      <c r="C2500" s="49">
        <v>0</v>
      </c>
      <c r="D2500" s="49">
        <v>0</v>
      </c>
      <c r="E2500" s="354" t="s">
        <v>3494</v>
      </c>
      <c r="F2500" s="354" t="s">
        <v>3498</v>
      </c>
      <c r="G2500" s="355" t="s">
        <v>3499</v>
      </c>
      <c r="H2500" s="355" t="s">
        <v>3495</v>
      </c>
      <c r="I2500" s="355" t="s">
        <v>3495</v>
      </c>
      <c r="J2500" s="355" t="s">
        <v>3495</v>
      </c>
      <c r="K2500" s="355" t="s">
        <v>3495</v>
      </c>
      <c r="L2500" s="355" t="s">
        <v>3495</v>
      </c>
      <c r="M2500" s="355" t="s">
        <v>3495</v>
      </c>
      <c r="N2500" s="355" t="s">
        <v>3495</v>
      </c>
      <c r="O2500" s="355" t="s">
        <v>3495</v>
      </c>
      <c r="P2500" s="355" t="s">
        <v>3495</v>
      </c>
      <c r="Q2500" s="355" t="s">
        <v>3496</v>
      </c>
      <c r="R2500" s="355" t="s">
        <v>3496</v>
      </c>
      <c r="S2500" s="355" t="s">
        <v>3496</v>
      </c>
      <c r="T2500" s="266">
        <v>0</v>
      </c>
      <c r="U2500" s="266" t="s">
        <v>3497</v>
      </c>
    </row>
    <row r="2501" spans="1:21" x14ac:dyDescent="0.25">
      <c r="A2501" s="49">
        <v>75466003</v>
      </c>
      <c r="B2501" s="49" t="s">
        <v>2322</v>
      </c>
      <c r="C2501" s="49">
        <v>0</v>
      </c>
      <c r="D2501" s="49">
        <v>0</v>
      </c>
      <c r="E2501" s="354" t="s">
        <v>3494</v>
      </c>
      <c r="F2501" s="354" t="s">
        <v>3498</v>
      </c>
      <c r="G2501" s="355" t="s">
        <v>3499</v>
      </c>
      <c r="H2501" s="355" t="s">
        <v>3495</v>
      </c>
      <c r="I2501" s="355" t="s">
        <v>3495</v>
      </c>
      <c r="J2501" s="355" t="s">
        <v>3495</v>
      </c>
      <c r="K2501" s="355" t="s">
        <v>3495</v>
      </c>
      <c r="L2501" s="355" t="s">
        <v>3495</v>
      </c>
      <c r="M2501" s="355" t="s">
        <v>3495</v>
      </c>
      <c r="N2501" s="355" t="s">
        <v>3495</v>
      </c>
      <c r="O2501" s="355" t="s">
        <v>3495</v>
      </c>
      <c r="P2501" s="355" t="s">
        <v>3495</v>
      </c>
      <c r="Q2501" s="355" t="s">
        <v>3496</v>
      </c>
      <c r="R2501" s="355" t="s">
        <v>3496</v>
      </c>
      <c r="S2501" s="355" t="s">
        <v>3496</v>
      </c>
      <c r="T2501" s="266">
        <v>0</v>
      </c>
      <c r="U2501" s="266" t="s">
        <v>3497</v>
      </c>
    </row>
    <row r="2502" spans="1:21" x14ac:dyDescent="0.25">
      <c r="A2502" s="49">
        <v>75615001</v>
      </c>
      <c r="B2502" s="49" t="s">
        <v>2323</v>
      </c>
      <c r="C2502" s="49">
        <v>0</v>
      </c>
      <c r="D2502" s="49">
        <v>0</v>
      </c>
      <c r="E2502" s="354" t="s">
        <v>3494</v>
      </c>
      <c r="F2502" s="354" t="s">
        <v>3498</v>
      </c>
      <c r="G2502" s="355" t="s">
        <v>3499</v>
      </c>
      <c r="H2502" s="355" t="s">
        <v>3495</v>
      </c>
      <c r="I2502" s="355" t="s">
        <v>3495</v>
      </c>
      <c r="J2502" s="355" t="s">
        <v>3495</v>
      </c>
      <c r="K2502" s="355" t="s">
        <v>3495</v>
      </c>
      <c r="L2502" s="355" t="s">
        <v>3495</v>
      </c>
      <c r="M2502" s="355" t="s">
        <v>3495</v>
      </c>
      <c r="N2502" s="355" t="s">
        <v>3495</v>
      </c>
      <c r="O2502" s="355" t="s">
        <v>3495</v>
      </c>
      <c r="P2502" s="355" t="s">
        <v>3495</v>
      </c>
      <c r="Q2502" s="355" t="s">
        <v>3496</v>
      </c>
      <c r="R2502" s="355" t="s">
        <v>3496</v>
      </c>
      <c r="S2502" s="355" t="s">
        <v>3496</v>
      </c>
      <c r="T2502" s="266">
        <v>0</v>
      </c>
      <c r="U2502" s="266" t="s">
        <v>3497</v>
      </c>
    </row>
    <row r="2503" spans="1:21" x14ac:dyDescent="0.25">
      <c r="A2503" s="49">
        <v>75680001</v>
      </c>
      <c r="B2503" s="49" t="s">
        <v>2324</v>
      </c>
      <c r="C2503" s="49">
        <v>0</v>
      </c>
      <c r="D2503" s="49">
        <v>0</v>
      </c>
      <c r="E2503" s="354" t="s">
        <v>3494</v>
      </c>
      <c r="F2503" s="354" t="s">
        <v>3498</v>
      </c>
      <c r="G2503" s="355" t="s">
        <v>3499</v>
      </c>
      <c r="H2503" s="355" t="s">
        <v>3495</v>
      </c>
      <c r="I2503" s="355" t="s">
        <v>3495</v>
      </c>
      <c r="J2503" s="355" t="s">
        <v>3495</v>
      </c>
      <c r="K2503" s="355" t="s">
        <v>3495</v>
      </c>
      <c r="L2503" s="355" t="s">
        <v>3495</v>
      </c>
      <c r="M2503" s="355" t="s">
        <v>3495</v>
      </c>
      <c r="N2503" s="355" t="s">
        <v>3495</v>
      </c>
      <c r="O2503" s="355" t="s">
        <v>3495</v>
      </c>
      <c r="P2503" s="355" t="s">
        <v>3495</v>
      </c>
      <c r="Q2503" s="355" t="s">
        <v>3496</v>
      </c>
      <c r="R2503" s="355" t="s">
        <v>3496</v>
      </c>
      <c r="S2503" s="355" t="s">
        <v>3496</v>
      </c>
      <c r="T2503" s="266">
        <v>0</v>
      </c>
      <c r="U2503" s="266" t="s">
        <v>3497</v>
      </c>
    </row>
    <row r="2504" spans="1:21" x14ac:dyDescent="0.25">
      <c r="A2504" s="49">
        <v>77060001</v>
      </c>
      <c r="B2504" s="49" t="s">
        <v>2325</v>
      </c>
      <c r="C2504" s="49">
        <v>0</v>
      </c>
      <c r="D2504" s="49">
        <v>0</v>
      </c>
      <c r="E2504" s="354" t="s">
        <v>3494</v>
      </c>
      <c r="F2504" s="354" t="s">
        <v>3498</v>
      </c>
      <c r="G2504" s="355" t="s">
        <v>3499</v>
      </c>
      <c r="H2504" s="355" t="s">
        <v>3495</v>
      </c>
      <c r="I2504" s="355" t="s">
        <v>3495</v>
      </c>
      <c r="J2504" s="355" t="s">
        <v>3495</v>
      </c>
      <c r="K2504" s="355" t="s">
        <v>3495</v>
      </c>
      <c r="L2504" s="355" t="s">
        <v>3495</v>
      </c>
      <c r="M2504" s="355" t="s">
        <v>3495</v>
      </c>
      <c r="N2504" s="355" t="s">
        <v>3495</v>
      </c>
      <c r="O2504" s="355" t="s">
        <v>3495</v>
      </c>
      <c r="P2504" s="355" t="s">
        <v>3495</v>
      </c>
      <c r="Q2504" s="355" t="s">
        <v>3496</v>
      </c>
      <c r="R2504" s="355" t="s">
        <v>3496</v>
      </c>
      <c r="S2504" s="355" t="s">
        <v>3496</v>
      </c>
      <c r="T2504" s="266">
        <v>0</v>
      </c>
      <c r="U2504" s="266" t="s">
        <v>3497</v>
      </c>
    </row>
    <row r="2505" spans="1:21" x14ac:dyDescent="0.25">
      <c r="A2505" s="49">
        <v>77061001</v>
      </c>
      <c r="B2505" s="49" t="s">
        <v>2326</v>
      </c>
      <c r="C2505" s="49">
        <v>0</v>
      </c>
      <c r="D2505" s="49">
        <v>0</v>
      </c>
      <c r="E2505" s="354" t="s">
        <v>3494</v>
      </c>
      <c r="F2505" s="354" t="s">
        <v>3498</v>
      </c>
      <c r="G2505" s="355" t="s">
        <v>3499</v>
      </c>
      <c r="H2505" s="355" t="s">
        <v>3495</v>
      </c>
      <c r="I2505" s="355" t="s">
        <v>3495</v>
      </c>
      <c r="J2505" s="355" t="s">
        <v>3495</v>
      </c>
      <c r="K2505" s="355" t="s">
        <v>3495</v>
      </c>
      <c r="L2505" s="355" t="s">
        <v>3495</v>
      </c>
      <c r="M2505" s="355" t="s">
        <v>3495</v>
      </c>
      <c r="N2505" s="355" t="s">
        <v>3495</v>
      </c>
      <c r="O2505" s="355" t="s">
        <v>3495</v>
      </c>
      <c r="P2505" s="355" t="s">
        <v>3495</v>
      </c>
      <c r="Q2505" s="355" t="s">
        <v>3496</v>
      </c>
      <c r="R2505" s="355" t="s">
        <v>3496</v>
      </c>
      <c r="S2505" s="355" t="s">
        <v>3496</v>
      </c>
      <c r="T2505" s="266">
        <v>0</v>
      </c>
      <c r="U2505" s="266" t="s">
        <v>3497</v>
      </c>
    </row>
    <row r="2506" spans="1:21" x14ac:dyDescent="0.25">
      <c r="A2506" s="49">
        <v>77117001</v>
      </c>
      <c r="B2506" s="49" t="s">
        <v>681</v>
      </c>
      <c r="C2506" s="49">
        <v>0</v>
      </c>
      <c r="D2506" s="49">
        <v>0</v>
      </c>
      <c r="E2506" s="354" t="s">
        <v>3494</v>
      </c>
      <c r="F2506" s="354" t="s">
        <v>3498</v>
      </c>
      <c r="G2506" s="355" t="s">
        <v>3499</v>
      </c>
      <c r="H2506" s="355" t="s">
        <v>3495</v>
      </c>
      <c r="I2506" s="355" t="s">
        <v>3495</v>
      </c>
      <c r="J2506" s="355" t="s">
        <v>3495</v>
      </c>
      <c r="K2506" s="355" t="s">
        <v>3495</v>
      </c>
      <c r="L2506" s="355" t="s">
        <v>3495</v>
      </c>
      <c r="M2506" s="355" t="s">
        <v>3495</v>
      </c>
      <c r="N2506" s="355" t="s">
        <v>3495</v>
      </c>
      <c r="O2506" s="355" t="s">
        <v>3495</v>
      </c>
      <c r="P2506" s="355" t="s">
        <v>3495</v>
      </c>
      <c r="Q2506" s="355" t="s">
        <v>3496</v>
      </c>
      <c r="R2506" s="355" t="s">
        <v>3496</v>
      </c>
      <c r="S2506" s="355" t="s">
        <v>3496</v>
      </c>
      <c r="T2506" s="266">
        <v>0</v>
      </c>
      <c r="U2506" s="266" t="s">
        <v>3497</v>
      </c>
    </row>
    <row r="2507" spans="1:21" x14ac:dyDescent="0.25">
      <c r="A2507" s="49">
        <v>77118001</v>
      </c>
      <c r="B2507" s="49" t="s">
        <v>684</v>
      </c>
      <c r="C2507" s="49">
        <v>0</v>
      </c>
      <c r="D2507" s="49">
        <v>0</v>
      </c>
      <c r="E2507" s="354" t="s">
        <v>3494</v>
      </c>
      <c r="F2507" s="354" t="s">
        <v>3498</v>
      </c>
      <c r="G2507" s="355" t="s">
        <v>3499</v>
      </c>
      <c r="H2507" s="355" t="s">
        <v>3495</v>
      </c>
      <c r="I2507" s="355" t="s">
        <v>3495</v>
      </c>
      <c r="J2507" s="355" t="s">
        <v>3495</v>
      </c>
      <c r="K2507" s="355" t="s">
        <v>3495</v>
      </c>
      <c r="L2507" s="355" t="s">
        <v>3495</v>
      </c>
      <c r="M2507" s="355" t="s">
        <v>3495</v>
      </c>
      <c r="N2507" s="355" t="s">
        <v>3495</v>
      </c>
      <c r="O2507" s="355" t="s">
        <v>3495</v>
      </c>
      <c r="P2507" s="355" t="s">
        <v>3495</v>
      </c>
      <c r="Q2507" s="355" t="s">
        <v>3496</v>
      </c>
      <c r="R2507" s="355" t="s">
        <v>3496</v>
      </c>
      <c r="S2507" s="355" t="s">
        <v>3496</v>
      </c>
      <c r="T2507" s="266">
        <v>0</v>
      </c>
      <c r="U2507" s="266" t="s">
        <v>3497</v>
      </c>
    </row>
    <row r="2508" spans="1:21" x14ac:dyDescent="0.25">
      <c r="A2508" s="49">
        <v>77187001</v>
      </c>
      <c r="B2508" s="49" t="s">
        <v>687</v>
      </c>
      <c r="C2508" s="49">
        <v>0</v>
      </c>
      <c r="D2508" s="49">
        <v>0</v>
      </c>
      <c r="E2508" s="354" t="s">
        <v>3494</v>
      </c>
      <c r="F2508" s="354" t="s">
        <v>3498</v>
      </c>
      <c r="G2508" s="355" t="s">
        <v>3499</v>
      </c>
      <c r="H2508" s="355" t="s">
        <v>3495</v>
      </c>
      <c r="I2508" s="355" t="s">
        <v>3495</v>
      </c>
      <c r="J2508" s="355" t="s">
        <v>3495</v>
      </c>
      <c r="K2508" s="355" t="s">
        <v>3495</v>
      </c>
      <c r="L2508" s="355" t="s">
        <v>3495</v>
      </c>
      <c r="M2508" s="355" t="s">
        <v>3495</v>
      </c>
      <c r="N2508" s="355" t="s">
        <v>3495</v>
      </c>
      <c r="O2508" s="355" t="s">
        <v>3495</v>
      </c>
      <c r="P2508" s="355" t="s">
        <v>3495</v>
      </c>
      <c r="Q2508" s="355" t="s">
        <v>3496</v>
      </c>
      <c r="R2508" s="355" t="s">
        <v>3496</v>
      </c>
      <c r="S2508" s="355" t="s">
        <v>3496</v>
      </c>
      <c r="T2508" s="266">
        <v>0</v>
      </c>
      <c r="U2508" s="266" t="s">
        <v>3497</v>
      </c>
    </row>
    <row r="2509" spans="1:21" x14ac:dyDescent="0.25">
      <c r="A2509" s="49">
        <v>77187002</v>
      </c>
      <c r="B2509" s="49" t="s">
        <v>2327</v>
      </c>
      <c r="C2509" s="49">
        <v>0</v>
      </c>
      <c r="D2509" s="49">
        <v>0</v>
      </c>
      <c r="E2509" s="354" t="s">
        <v>3494</v>
      </c>
      <c r="F2509" s="354" t="s">
        <v>3498</v>
      </c>
      <c r="G2509" s="355" t="s">
        <v>3499</v>
      </c>
      <c r="H2509" s="355" t="s">
        <v>3495</v>
      </c>
      <c r="I2509" s="355" t="s">
        <v>3495</v>
      </c>
      <c r="J2509" s="355" t="s">
        <v>3495</v>
      </c>
      <c r="K2509" s="355" t="s">
        <v>3495</v>
      </c>
      <c r="L2509" s="355" t="s">
        <v>3495</v>
      </c>
      <c r="M2509" s="355" t="s">
        <v>3495</v>
      </c>
      <c r="N2509" s="355" t="s">
        <v>3495</v>
      </c>
      <c r="O2509" s="355" t="s">
        <v>3495</v>
      </c>
      <c r="P2509" s="355" t="s">
        <v>3495</v>
      </c>
      <c r="Q2509" s="355" t="s">
        <v>3496</v>
      </c>
      <c r="R2509" s="355" t="s">
        <v>3496</v>
      </c>
      <c r="S2509" s="355" t="s">
        <v>3496</v>
      </c>
      <c r="T2509" s="266">
        <v>0</v>
      </c>
      <c r="U2509" s="266" t="s">
        <v>3497</v>
      </c>
    </row>
    <row r="2510" spans="1:21" x14ac:dyDescent="0.25">
      <c r="A2510" s="49">
        <v>77188001</v>
      </c>
      <c r="B2510" s="49" t="s">
        <v>692</v>
      </c>
      <c r="C2510" s="49">
        <v>0</v>
      </c>
      <c r="D2510" s="49">
        <v>0</v>
      </c>
      <c r="E2510" s="354" t="s">
        <v>3494</v>
      </c>
      <c r="F2510" s="354" t="s">
        <v>3498</v>
      </c>
      <c r="G2510" s="355" t="s">
        <v>3499</v>
      </c>
      <c r="H2510" s="355" t="s">
        <v>3495</v>
      </c>
      <c r="I2510" s="355" t="s">
        <v>3495</v>
      </c>
      <c r="J2510" s="355" t="s">
        <v>3495</v>
      </c>
      <c r="K2510" s="355" t="s">
        <v>3495</v>
      </c>
      <c r="L2510" s="355" t="s">
        <v>3495</v>
      </c>
      <c r="M2510" s="355" t="s">
        <v>3495</v>
      </c>
      <c r="N2510" s="355" t="s">
        <v>3495</v>
      </c>
      <c r="O2510" s="355" t="s">
        <v>3495</v>
      </c>
      <c r="P2510" s="355" t="s">
        <v>3495</v>
      </c>
      <c r="Q2510" s="355" t="s">
        <v>3496</v>
      </c>
      <c r="R2510" s="355" t="s">
        <v>3496</v>
      </c>
      <c r="S2510" s="355" t="s">
        <v>3496</v>
      </c>
      <c r="T2510" s="266">
        <v>0</v>
      </c>
      <c r="U2510" s="266" t="s">
        <v>3497</v>
      </c>
    </row>
    <row r="2511" spans="1:21" x14ac:dyDescent="0.25">
      <c r="A2511" s="49">
        <v>77190001</v>
      </c>
      <c r="B2511" s="49" t="s">
        <v>636</v>
      </c>
      <c r="C2511" s="49">
        <v>0</v>
      </c>
      <c r="D2511" s="49">
        <v>0</v>
      </c>
      <c r="E2511" s="354" t="s">
        <v>3494</v>
      </c>
      <c r="F2511" s="354" t="s">
        <v>3498</v>
      </c>
      <c r="G2511" s="355" t="s">
        <v>3499</v>
      </c>
      <c r="H2511" s="355" t="s">
        <v>3495</v>
      </c>
      <c r="I2511" s="355" t="s">
        <v>3495</v>
      </c>
      <c r="J2511" s="355" t="s">
        <v>3495</v>
      </c>
      <c r="K2511" s="355" t="s">
        <v>3495</v>
      </c>
      <c r="L2511" s="355" t="s">
        <v>3495</v>
      </c>
      <c r="M2511" s="355" t="s">
        <v>3495</v>
      </c>
      <c r="N2511" s="355" t="s">
        <v>3495</v>
      </c>
      <c r="O2511" s="355" t="s">
        <v>3495</v>
      </c>
      <c r="P2511" s="355" t="s">
        <v>3495</v>
      </c>
      <c r="Q2511" s="355" t="s">
        <v>3496</v>
      </c>
      <c r="R2511" s="355" t="s">
        <v>3496</v>
      </c>
      <c r="S2511" s="355" t="s">
        <v>3496</v>
      </c>
      <c r="T2511" s="266">
        <v>0</v>
      </c>
      <c r="U2511" s="266" t="s">
        <v>3497</v>
      </c>
    </row>
    <row r="2512" spans="1:21" x14ac:dyDescent="0.25">
      <c r="A2512" s="49">
        <v>77200001</v>
      </c>
      <c r="B2512" s="49" t="s">
        <v>2328</v>
      </c>
      <c r="C2512" s="49">
        <v>0</v>
      </c>
      <c r="D2512" s="49">
        <v>0</v>
      </c>
      <c r="E2512" s="354" t="s">
        <v>3494</v>
      </c>
      <c r="F2512" s="354" t="s">
        <v>3498</v>
      </c>
      <c r="G2512" s="355" t="s">
        <v>3499</v>
      </c>
      <c r="H2512" s="355" t="s">
        <v>3495</v>
      </c>
      <c r="I2512" s="355" t="s">
        <v>3495</v>
      </c>
      <c r="J2512" s="355" t="s">
        <v>3495</v>
      </c>
      <c r="K2512" s="355" t="s">
        <v>3495</v>
      </c>
      <c r="L2512" s="355" t="s">
        <v>3495</v>
      </c>
      <c r="M2512" s="355" t="s">
        <v>3495</v>
      </c>
      <c r="N2512" s="355" t="s">
        <v>3495</v>
      </c>
      <c r="O2512" s="355" t="s">
        <v>3495</v>
      </c>
      <c r="P2512" s="355" t="s">
        <v>3495</v>
      </c>
      <c r="Q2512" s="355" t="s">
        <v>3496</v>
      </c>
      <c r="R2512" s="355" t="s">
        <v>3496</v>
      </c>
      <c r="S2512" s="355" t="s">
        <v>3496</v>
      </c>
      <c r="T2512" s="266">
        <v>0</v>
      </c>
      <c r="U2512" s="266" t="s">
        <v>3497</v>
      </c>
    </row>
    <row r="2513" spans="1:21" x14ac:dyDescent="0.25">
      <c r="A2513" s="49">
        <v>78110001</v>
      </c>
      <c r="B2513" s="49" t="s">
        <v>2329</v>
      </c>
      <c r="C2513" s="49">
        <v>0</v>
      </c>
      <c r="D2513" s="49">
        <v>0</v>
      </c>
      <c r="E2513" s="354" t="s">
        <v>3494</v>
      </c>
      <c r="F2513" s="354" t="s">
        <v>3498</v>
      </c>
      <c r="G2513" s="355" t="s">
        <v>3499</v>
      </c>
      <c r="H2513" s="355" t="s">
        <v>3495</v>
      </c>
      <c r="I2513" s="355" t="s">
        <v>3495</v>
      </c>
      <c r="J2513" s="355" t="s">
        <v>3495</v>
      </c>
      <c r="K2513" s="355" t="s">
        <v>3495</v>
      </c>
      <c r="L2513" s="355" t="s">
        <v>3495</v>
      </c>
      <c r="M2513" s="355" t="s">
        <v>3495</v>
      </c>
      <c r="N2513" s="355" t="s">
        <v>3495</v>
      </c>
      <c r="O2513" s="355" t="s">
        <v>3495</v>
      </c>
      <c r="P2513" s="355" t="s">
        <v>3495</v>
      </c>
      <c r="Q2513" s="355" t="s">
        <v>3496</v>
      </c>
      <c r="R2513" s="355" t="s">
        <v>3496</v>
      </c>
      <c r="S2513" s="355" t="s">
        <v>3496</v>
      </c>
      <c r="T2513" s="266">
        <v>0</v>
      </c>
      <c r="U2513" s="266" t="s">
        <v>3497</v>
      </c>
    </row>
    <row r="2514" spans="1:21" x14ac:dyDescent="0.25">
      <c r="A2514" s="49">
        <v>78110002</v>
      </c>
      <c r="B2514" s="49" t="s">
        <v>2330</v>
      </c>
      <c r="C2514" s="49">
        <v>0</v>
      </c>
      <c r="D2514" s="49">
        <v>0</v>
      </c>
      <c r="E2514" s="354" t="s">
        <v>3494</v>
      </c>
      <c r="F2514" s="354" t="s">
        <v>3498</v>
      </c>
      <c r="G2514" s="355" t="s">
        <v>3499</v>
      </c>
      <c r="H2514" s="355" t="s">
        <v>3495</v>
      </c>
      <c r="I2514" s="355" t="s">
        <v>3495</v>
      </c>
      <c r="J2514" s="355" t="s">
        <v>3495</v>
      </c>
      <c r="K2514" s="355" t="s">
        <v>3495</v>
      </c>
      <c r="L2514" s="355" t="s">
        <v>3495</v>
      </c>
      <c r="M2514" s="355" t="s">
        <v>3495</v>
      </c>
      <c r="N2514" s="355" t="s">
        <v>3495</v>
      </c>
      <c r="O2514" s="355" t="s">
        <v>3495</v>
      </c>
      <c r="P2514" s="355" t="s">
        <v>3495</v>
      </c>
      <c r="Q2514" s="355" t="s">
        <v>3496</v>
      </c>
      <c r="R2514" s="355" t="s">
        <v>3496</v>
      </c>
      <c r="S2514" s="355" t="s">
        <v>3496</v>
      </c>
      <c r="T2514" s="266">
        <v>0</v>
      </c>
      <c r="U2514" s="266" t="s">
        <v>3497</v>
      </c>
    </row>
    <row r="2515" spans="1:21" x14ac:dyDescent="0.25">
      <c r="A2515" s="49">
        <v>78120001</v>
      </c>
      <c r="B2515" s="49" t="s">
        <v>2331</v>
      </c>
      <c r="C2515" s="49">
        <v>0</v>
      </c>
      <c r="D2515" s="49">
        <v>0</v>
      </c>
      <c r="E2515" s="354" t="s">
        <v>3494</v>
      </c>
      <c r="F2515" s="354" t="s">
        <v>3498</v>
      </c>
      <c r="G2515" s="355" t="s">
        <v>3499</v>
      </c>
      <c r="H2515" s="355" t="s">
        <v>3495</v>
      </c>
      <c r="I2515" s="355" t="s">
        <v>3495</v>
      </c>
      <c r="J2515" s="355" t="s">
        <v>3495</v>
      </c>
      <c r="K2515" s="355" t="s">
        <v>3495</v>
      </c>
      <c r="L2515" s="355" t="s">
        <v>3495</v>
      </c>
      <c r="M2515" s="355" t="s">
        <v>3495</v>
      </c>
      <c r="N2515" s="355" t="s">
        <v>3495</v>
      </c>
      <c r="O2515" s="355" t="s">
        <v>3495</v>
      </c>
      <c r="P2515" s="355" t="s">
        <v>3495</v>
      </c>
      <c r="Q2515" s="355" t="s">
        <v>3496</v>
      </c>
      <c r="R2515" s="355" t="s">
        <v>3496</v>
      </c>
      <c r="S2515" s="355" t="s">
        <v>3496</v>
      </c>
      <c r="T2515" s="266">
        <v>0</v>
      </c>
      <c r="U2515" s="266" t="s">
        <v>3497</v>
      </c>
    </row>
    <row r="2516" spans="1:21" x14ac:dyDescent="0.25">
      <c r="A2516" s="49">
        <v>78144001</v>
      </c>
      <c r="B2516" s="49" t="s">
        <v>2332</v>
      </c>
      <c r="C2516" s="49">
        <v>0</v>
      </c>
      <c r="D2516" s="49">
        <v>0</v>
      </c>
      <c r="E2516" s="354" t="s">
        <v>3494</v>
      </c>
      <c r="F2516" s="354" t="s">
        <v>3498</v>
      </c>
      <c r="G2516" s="355" t="s">
        <v>3499</v>
      </c>
      <c r="H2516" s="355" t="s">
        <v>3495</v>
      </c>
      <c r="I2516" s="355" t="s">
        <v>3495</v>
      </c>
      <c r="J2516" s="355" t="s">
        <v>3495</v>
      </c>
      <c r="K2516" s="355" t="s">
        <v>3495</v>
      </c>
      <c r="L2516" s="355" t="s">
        <v>3495</v>
      </c>
      <c r="M2516" s="355" t="s">
        <v>3495</v>
      </c>
      <c r="N2516" s="355" t="s">
        <v>3495</v>
      </c>
      <c r="O2516" s="355" t="s">
        <v>3495</v>
      </c>
      <c r="P2516" s="355" t="s">
        <v>3495</v>
      </c>
      <c r="Q2516" s="355" t="s">
        <v>3496</v>
      </c>
      <c r="R2516" s="355" t="s">
        <v>3496</v>
      </c>
      <c r="S2516" s="355" t="s">
        <v>3496</v>
      </c>
      <c r="T2516" s="266">
        <v>0</v>
      </c>
      <c r="U2516" s="266" t="s">
        <v>3497</v>
      </c>
    </row>
    <row r="2517" spans="1:21" x14ac:dyDescent="0.25">
      <c r="A2517" s="49">
        <v>78148001</v>
      </c>
      <c r="B2517" s="49" t="s">
        <v>2333</v>
      </c>
      <c r="C2517" s="49">
        <v>0</v>
      </c>
      <c r="D2517" s="49">
        <v>0</v>
      </c>
      <c r="E2517" s="354" t="s">
        <v>3494</v>
      </c>
      <c r="F2517" s="354" t="s">
        <v>3498</v>
      </c>
      <c r="G2517" s="355" t="s">
        <v>3499</v>
      </c>
      <c r="H2517" s="355" t="s">
        <v>3495</v>
      </c>
      <c r="I2517" s="355" t="s">
        <v>3495</v>
      </c>
      <c r="J2517" s="355" t="s">
        <v>3495</v>
      </c>
      <c r="K2517" s="355" t="s">
        <v>3495</v>
      </c>
      <c r="L2517" s="355" t="s">
        <v>3495</v>
      </c>
      <c r="M2517" s="355" t="s">
        <v>3495</v>
      </c>
      <c r="N2517" s="355" t="s">
        <v>3495</v>
      </c>
      <c r="O2517" s="355" t="s">
        <v>3495</v>
      </c>
      <c r="P2517" s="355" t="s">
        <v>3495</v>
      </c>
      <c r="Q2517" s="355" t="s">
        <v>3496</v>
      </c>
      <c r="R2517" s="355" t="s">
        <v>3496</v>
      </c>
      <c r="S2517" s="355" t="s">
        <v>3496</v>
      </c>
      <c r="T2517" s="266">
        <v>0</v>
      </c>
      <c r="U2517" s="266" t="s">
        <v>3497</v>
      </c>
    </row>
    <row r="2518" spans="1:21" x14ac:dyDescent="0.25">
      <c r="A2518" s="49">
        <v>78154001</v>
      </c>
      <c r="B2518" s="49" t="s">
        <v>2334</v>
      </c>
      <c r="C2518" s="49">
        <v>0</v>
      </c>
      <c r="D2518" s="49">
        <v>0</v>
      </c>
      <c r="E2518" s="354" t="s">
        <v>3494</v>
      </c>
      <c r="F2518" s="354" t="s">
        <v>3498</v>
      </c>
      <c r="G2518" s="355" t="s">
        <v>3499</v>
      </c>
      <c r="H2518" s="355" t="s">
        <v>3495</v>
      </c>
      <c r="I2518" s="355" t="s">
        <v>3495</v>
      </c>
      <c r="J2518" s="355" t="s">
        <v>3495</v>
      </c>
      <c r="K2518" s="355" t="s">
        <v>3495</v>
      </c>
      <c r="L2518" s="355" t="s">
        <v>3495</v>
      </c>
      <c r="M2518" s="355" t="s">
        <v>3495</v>
      </c>
      <c r="N2518" s="355" t="s">
        <v>3495</v>
      </c>
      <c r="O2518" s="355" t="s">
        <v>3495</v>
      </c>
      <c r="P2518" s="355" t="s">
        <v>3495</v>
      </c>
      <c r="Q2518" s="355" t="s">
        <v>3496</v>
      </c>
      <c r="R2518" s="355" t="s">
        <v>3496</v>
      </c>
      <c r="S2518" s="355" t="s">
        <v>3496</v>
      </c>
      <c r="T2518" s="266">
        <v>0</v>
      </c>
      <c r="U2518" s="266" t="s">
        <v>3497</v>
      </c>
    </row>
    <row r="2519" spans="1:21" x14ac:dyDescent="0.25">
      <c r="A2519" s="49">
        <v>78160001</v>
      </c>
      <c r="B2519" s="49" t="s">
        <v>2335</v>
      </c>
      <c r="C2519" s="49">
        <v>0</v>
      </c>
      <c r="D2519" s="49">
        <v>0</v>
      </c>
      <c r="E2519" s="354" t="s">
        <v>3494</v>
      </c>
      <c r="F2519" s="354" t="s">
        <v>3498</v>
      </c>
      <c r="G2519" s="355" t="s">
        <v>3499</v>
      </c>
      <c r="H2519" s="355" t="s">
        <v>3495</v>
      </c>
      <c r="I2519" s="355" t="s">
        <v>3495</v>
      </c>
      <c r="J2519" s="355" t="s">
        <v>3495</v>
      </c>
      <c r="K2519" s="355" t="s">
        <v>3495</v>
      </c>
      <c r="L2519" s="355" t="s">
        <v>3495</v>
      </c>
      <c r="M2519" s="355" t="s">
        <v>3495</v>
      </c>
      <c r="N2519" s="355" t="s">
        <v>3495</v>
      </c>
      <c r="O2519" s="355" t="s">
        <v>3495</v>
      </c>
      <c r="P2519" s="355" t="s">
        <v>3495</v>
      </c>
      <c r="Q2519" s="355" t="s">
        <v>3496</v>
      </c>
      <c r="R2519" s="355" t="s">
        <v>3496</v>
      </c>
      <c r="S2519" s="355" t="s">
        <v>3496</v>
      </c>
      <c r="T2519" s="266">
        <v>0</v>
      </c>
      <c r="U2519" s="266" t="s">
        <v>3497</v>
      </c>
    </row>
    <row r="2520" spans="1:21" x14ac:dyDescent="0.25">
      <c r="A2520" s="49">
        <v>78162001</v>
      </c>
      <c r="B2520" s="49" t="s">
        <v>2336</v>
      </c>
      <c r="C2520" s="49">
        <v>0</v>
      </c>
      <c r="D2520" s="49">
        <v>0</v>
      </c>
      <c r="E2520" s="354" t="s">
        <v>3494</v>
      </c>
      <c r="F2520" s="354" t="s">
        <v>3498</v>
      </c>
      <c r="G2520" s="355" t="s">
        <v>3499</v>
      </c>
      <c r="H2520" s="355" t="s">
        <v>3495</v>
      </c>
      <c r="I2520" s="355" t="s">
        <v>3495</v>
      </c>
      <c r="J2520" s="355" t="s">
        <v>3495</v>
      </c>
      <c r="K2520" s="355" t="s">
        <v>3495</v>
      </c>
      <c r="L2520" s="355" t="s">
        <v>3495</v>
      </c>
      <c r="M2520" s="355" t="s">
        <v>3495</v>
      </c>
      <c r="N2520" s="355" t="s">
        <v>3495</v>
      </c>
      <c r="O2520" s="355" t="s">
        <v>3495</v>
      </c>
      <c r="P2520" s="355" t="s">
        <v>3495</v>
      </c>
      <c r="Q2520" s="355" t="s">
        <v>3496</v>
      </c>
      <c r="R2520" s="355" t="s">
        <v>3496</v>
      </c>
      <c r="S2520" s="355" t="s">
        <v>3496</v>
      </c>
      <c r="T2520" s="266">
        <v>0</v>
      </c>
      <c r="U2520" s="266" t="s">
        <v>3497</v>
      </c>
    </row>
    <row r="2521" spans="1:21" x14ac:dyDescent="0.25">
      <c r="A2521" s="49">
        <v>78172001</v>
      </c>
      <c r="B2521" s="49" t="s">
        <v>2337</v>
      </c>
      <c r="C2521" s="49">
        <v>0</v>
      </c>
      <c r="D2521" s="49">
        <v>0</v>
      </c>
      <c r="E2521" s="354" t="s">
        <v>3494</v>
      </c>
      <c r="F2521" s="354" t="s">
        <v>3498</v>
      </c>
      <c r="G2521" s="355" t="s">
        <v>3499</v>
      </c>
      <c r="H2521" s="355" t="s">
        <v>3495</v>
      </c>
      <c r="I2521" s="355" t="s">
        <v>3495</v>
      </c>
      <c r="J2521" s="355" t="s">
        <v>3495</v>
      </c>
      <c r="K2521" s="355" t="s">
        <v>3495</v>
      </c>
      <c r="L2521" s="355" t="s">
        <v>3495</v>
      </c>
      <c r="M2521" s="355" t="s">
        <v>3495</v>
      </c>
      <c r="N2521" s="355" t="s">
        <v>3495</v>
      </c>
      <c r="O2521" s="355" t="s">
        <v>3495</v>
      </c>
      <c r="P2521" s="355" t="s">
        <v>3495</v>
      </c>
      <c r="Q2521" s="355" t="s">
        <v>3496</v>
      </c>
      <c r="R2521" s="355" t="s">
        <v>3496</v>
      </c>
      <c r="S2521" s="355" t="s">
        <v>3496</v>
      </c>
      <c r="T2521" s="266">
        <v>0</v>
      </c>
      <c r="U2521" s="266" t="s">
        <v>3497</v>
      </c>
    </row>
    <row r="2522" spans="1:21" x14ac:dyDescent="0.25">
      <c r="A2522" s="49">
        <v>78209001</v>
      </c>
      <c r="B2522" s="49" t="s">
        <v>2338</v>
      </c>
      <c r="C2522" s="49">
        <v>0</v>
      </c>
      <c r="D2522" s="49">
        <v>0</v>
      </c>
      <c r="E2522" s="354" t="s">
        <v>3494</v>
      </c>
      <c r="F2522" s="354" t="s">
        <v>3498</v>
      </c>
      <c r="G2522" s="355" t="s">
        <v>3499</v>
      </c>
      <c r="H2522" s="355" t="s">
        <v>3495</v>
      </c>
      <c r="I2522" s="355" t="s">
        <v>3495</v>
      </c>
      <c r="J2522" s="355" t="s">
        <v>3495</v>
      </c>
      <c r="K2522" s="355" t="s">
        <v>3495</v>
      </c>
      <c r="L2522" s="355" t="s">
        <v>3495</v>
      </c>
      <c r="M2522" s="355" t="s">
        <v>3495</v>
      </c>
      <c r="N2522" s="355" t="s">
        <v>3495</v>
      </c>
      <c r="O2522" s="355" t="s">
        <v>3495</v>
      </c>
      <c r="P2522" s="355" t="s">
        <v>3495</v>
      </c>
      <c r="Q2522" s="355" t="s">
        <v>3496</v>
      </c>
      <c r="R2522" s="355" t="s">
        <v>3496</v>
      </c>
      <c r="S2522" s="355" t="s">
        <v>3496</v>
      </c>
      <c r="T2522" s="266">
        <v>0</v>
      </c>
      <c r="U2522" s="266" t="s">
        <v>3497</v>
      </c>
    </row>
    <row r="2523" spans="1:21" x14ac:dyDescent="0.25">
      <c r="A2523" s="49">
        <v>78892001</v>
      </c>
      <c r="B2523" s="49" t="s">
        <v>2339</v>
      </c>
      <c r="C2523" s="49">
        <v>0</v>
      </c>
      <c r="D2523" s="49">
        <v>0</v>
      </c>
      <c r="E2523" s="354" t="s">
        <v>3494</v>
      </c>
      <c r="F2523" s="354" t="s">
        <v>3498</v>
      </c>
      <c r="G2523" s="355" t="s">
        <v>3499</v>
      </c>
      <c r="H2523" s="355" t="s">
        <v>3495</v>
      </c>
      <c r="I2523" s="355" t="s">
        <v>3495</v>
      </c>
      <c r="J2523" s="355" t="s">
        <v>3495</v>
      </c>
      <c r="K2523" s="355" t="s">
        <v>3495</v>
      </c>
      <c r="L2523" s="355" t="s">
        <v>3495</v>
      </c>
      <c r="M2523" s="355" t="s">
        <v>3495</v>
      </c>
      <c r="N2523" s="355" t="s">
        <v>3495</v>
      </c>
      <c r="O2523" s="355" t="s">
        <v>3495</v>
      </c>
      <c r="P2523" s="355" t="s">
        <v>3495</v>
      </c>
      <c r="Q2523" s="355" t="s">
        <v>3496</v>
      </c>
      <c r="R2523" s="355" t="s">
        <v>3496</v>
      </c>
      <c r="S2523" s="355" t="s">
        <v>3496</v>
      </c>
      <c r="T2523" s="266">
        <v>0</v>
      </c>
      <c r="U2523" s="266" t="s">
        <v>3497</v>
      </c>
    </row>
    <row r="2524" spans="1:21" x14ac:dyDescent="0.25">
      <c r="A2524" s="49">
        <v>78965001</v>
      </c>
      <c r="B2524" s="49" t="s">
        <v>2340</v>
      </c>
      <c r="C2524" s="49">
        <v>0</v>
      </c>
      <c r="D2524" s="49">
        <v>0</v>
      </c>
      <c r="E2524" s="354" t="s">
        <v>3494</v>
      </c>
      <c r="F2524" s="354" t="s">
        <v>3498</v>
      </c>
      <c r="G2524" s="355" t="s">
        <v>3499</v>
      </c>
      <c r="H2524" s="355" t="s">
        <v>3495</v>
      </c>
      <c r="I2524" s="355" t="s">
        <v>3495</v>
      </c>
      <c r="J2524" s="355" t="s">
        <v>3495</v>
      </c>
      <c r="K2524" s="355" t="s">
        <v>3495</v>
      </c>
      <c r="L2524" s="355" t="s">
        <v>3495</v>
      </c>
      <c r="M2524" s="355" t="s">
        <v>3495</v>
      </c>
      <c r="N2524" s="355" t="s">
        <v>3495</v>
      </c>
      <c r="O2524" s="355" t="s">
        <v>3495</v>
      </c>
      <c r="P2524" s="355" t="s">
        <v>3495</v>
      </c>
      <c r="Q2524" s="355" t="s">
        <v>3496</v>
      </c>
      <c r="R2524" s="355" t="s">
        <v>3496</v>
      </c>
      <c r="S2524" s="355" t="s">
        <v>3496</v>
      </c>
      <c r="T2524" s="266">
        <v>0</v>
      </c>
      <c r="U2524" s="266" t="s">
        <v>3497</v>
      </c>
    </row>
    <row r="2525" spans="1:21" x14ac:dyDescent="0.25">
      <c r="A2525" s="49">
        <v>78966001</v>
      </c>
      <c r="B2525" s="49" t="s">
        <v>696</v>
      </c>
      <c r="C2525" s="49">
        <v>0</v>
      </c>
      <c r="D2525" s="49">
        <v>0</v>
      </c>
      <c r="E2525" s="354" t="s">
        <v>3494</v>
      </c>
      <c r="F2525" s="354" t="s">
        <v>3498</v>
      </c>
      <c r="G2525" s="355" t="s">
        <v>3499</v>
      </c>
      <c r="H2525" s="355" t="s">
        <v>3495</v>
      </c>
      <c r="I2525" s="355" t="s">
        <v>3495</v>
      </c>
      <c r="J2525" s="355" t="s">
        <v>3495</v>
      </c>
      <c r="K2525" s="355" t="s">
        <v>3495</v>
      </c>
      <c r="L2525" s="355" t="s">
        <v>3495</v>
      </c>
      <c r="M2525" s="355" t="s">
        <v>3495</v>
      </c>
      <c r="N2525" s="355" t="s">
        <v>3495</v>
      </c>
      <c r="O2525" s="355" t="s">
        <v>3495</v>
      </c>
      <c r="P2525" s="355" t="s">
        <v>3495</v>
      </c>
      <c r="Q2525" s="355" t="s">
        <v>3496</v>
      </c>
      <c r="R2525" s="355" t="s">
        <v>3496</v>
      </c>
      <c r="S2525" s="355" t="s">
        <v>3496</v>
      </c>
      <c r="T2525" s="266">
        <v>0</v>
      </c>
      <c r="U2525" s="266" t="s">
        <v>3497</v>
      </c>
    </row>
    <row r="2526" spans="1:21" x14ac:dyDescent="0.25">
      <c r="A2526" s="49">
        <v>78973001</v>
      </c>
      <c r="B2526" s="49" t="s">
        <v>2341</v>
      </c>
      <c r="C2526" s="49">
        <v>0</v>
      </c>
      <c r="D2526" s="49">
        <v>0</v>
      </c>
      <c r="E2526" s="354" t="s">
        <v>3494</v>
      </c>
      <c r="F2526" s="354" t="s">
        <v>3498</v>
      </c>
      <c r="G2526" s="355" t="s">
        <v>3499</v>
      </c>
      <c r="H2526" s="355" t="s">
        <v>3495</v>
      </c>
      <c r="I2526" s="355" t="s">
        <v>3495</v>
      </c>
      <c r="J2526" s="355" t="s">
        <v>3495</v>
      </c>
      <c r="K2526" s="355" t="s">
        <v>3495</v>
      </c>
      <c r="L2526" s="355" t="s">
        <v>3495</v>
      </c>
      <c r="M2526" s="355" t="s">
        <v>3495</v>
      </c>
      <c r="N2526" s="355" t="s">
        <v>3495</v>
      </c>
      <c r="O2526" s="355" t="s">
        <v>3495</v>
      </c>
      <c r="P2526" s="355" t="s">
        <v>3495</v>
      </c>
      <c r="Q2526" s="355" t="s">
        <v>3496</v>
      </c>
      <c r="R2526" s="355" t="s">
        <v>3496</v>
      </c>
      <c r="S2526" s="355" t="s">
        <v>3496</v>
      </c>
      <c r="T2526" s="266">
        <v>0</v>
      </c>
      <c r="U2526" s="266" t="s">
        <v>3497</v>
      </c>
    </row>
    <row r="2527" spans="1:21" x14ac:dyDescent="0.25">
      <c r="A2527" s="49">
        <v>78993001</v>
      </c>
      <c r="B2527" s="49" t="s">
        <v>610</v>
      </c>
      <c r="C2527" s="49">
        <v>0</v>
      </c>
      <c r="D2527" s="49">
        <v>0</v>
      </c>
      <c r="E2527" s="354" t="s">
        <v>3494</v>
      </c>
      <c r="F2527" s="354" t="s">
        <v>3498</v>
      </c>
      <c r="G2527" s="355" t="s">
        <v>3499</v>
      </c>
      <c r="H2527" s="355" t="s">
        <v>3495</v>
      </c>
      <c r="I2527" s="355" t="s">
        <v>3495</v>
      </c>
      <c r="J2527" s="355" t="s">
        <v>3495</v>
      </c>
      <c r="K2527" s="355" t="s">
        <v>3495</v>
      </c>
      <c r="L2527" s="355" t="s">
        <v>3495</v>
      </c>
      <c r="M2527" s="355" t="s">
        <v>3495</v>
      </c>
      <c r="N2527" s="355" t="s">
        <v>3495</v>
      </c>
      <c r="O2527" s="355" t="s">
        <v>3495</v>
      </c>
      <c r="P2527" s="355" t="s">
        <v>3495</v>
      </c>
      <c r="Q2527" s="355" t="s">
        <v>3496</v>
      </c>
      <c r="R2527" s="355" t="s">
        <v>3496</v>
      </c>
      <c r="S2527" s="355" t="s">
        <v>3496</v>
      </c>
      <c r="T2527" s="266">
        <v>0</v>
      </c>
      <c r="U2527" s="266" t="s">
        <v>3497</v>
      </c>
    </row>
    <row r="2528" spans="1:21" x14ac:dyDescent="0.25">
      <c r="A2528" s="49">
        <v>79023001</v>
      </c>
      <c r="B2528" s="49" t="s">
        <v>621</v>
      </c>
      <c r="C2528" s="49">
        <v>0</v>
      </c>
      <c r="D2528" s="49">
        <v>0</v>
      </c>
      <c r="E2528" s="354" t="s">
        <v>3494</v>
      </c>
      <c r="F2528" s="354" t="s">
        <v>3498</v>
      </c>
      <c r="G2528" s="355" t="s">
        <v>3499</v>
      </c>
      <c r="H2528" s="355" t="s">
        <v>3495</v>
      </c>
      <c r="I2528" s="355" t="s">
        <v>3495</v>
      </c>
      <c r="J2528" s="355" t="s">
        <v>3495</v>
      </c>
      <c r="K2528" s="355" t="s">
        <v>3495</v>
      </c>
      <c r="L2528" s="355" t="s">
        <v>3495</v>
      </c>
      <c r="M2528" s="355" t="s">
        <v>3495</v>
      </c>
      <c r="N2528" s="355" t="s">
        <v>3495</v>
      </c>
      <c r="O2528" s="355" t="s">
        <v>3495</v>
      </c>
      <c r="P2528" s="355" t="s">
        <v>3495</v>
      </c>
      <c r="Q2528" s="355" t="s">
        <v>3496</v>
      </c>
      <c r="R2528" s="355" t="s">
        <v>3496</v>
      </c>
      <c r="S2528" s="355" t="s">
        <v>3496</v>
      </c>
      <c r="T2528" s="266">
        <v>0</v>
      </c>
      <c r="U2528" s="266" t="s">
        <v>3497</v>
      </c>
    </row>
    <row r="2529" spans="1:21" x14ac:dyDescent="0.25">
      <c r="A2529" s="49">
        <v>79034001</v>
      </c>
      <c r="B2529" s="49" t="s">
        <v>646</v>
      </c>
      <c r="C2529" s="49">
        <v>0</v>
      </c>
      <c r="D2529" s="49">
        <v>0</v>
      </c>
      <c r="E2529" s="354" t="s">
        <v>3494</v>
      </c>
      <c r="F2529" s="354" t="s">
        <v>3498</v>
      </c>
      <c r="G2529" s="355" t="s">
        <v>3499</v>
      </c>
      <c r="H2529" s="355" t="s">
        <v>3495</v>
      </c>
      <c r="I2529" s="355" t="s">
        <v>3495</v>
      </c>
      <c r="J2529" s="355" t="s">
        <v>3495</v>
      </c>
      <c r="K2529" s="355" t="s">
        <v>3495</v>
      </c>
      <c r="L2529" s="355" t="s">
        <v>3495</v>
      </c>
      <c r="M2529" s="355" t="s">
        <v>3495</v>
      </c>
      <c r="N2529" s="355" t="s">
        <v>3495</v>
      </c>
      <c r="O2529" s="355" t="s">
        <v>3495</v>
      </c>
      <c r="P2529" s="355" t="s">
        <v>3495</v>
      </c>
      <c r="Q2529" s="355" t="s">
        <v>3496</v>
      </c>
      <c r="R2529" s="355" t="s">
        <v>3496</v>
      </c>
      <c r="S2529" s="355" t="s">
        <v>3496</v>
      </c>
      <c r="T2529" s="266">
        <v>0</v>
      </c>
      <c r="U2529" s="266" t="s">
        <v>3497</v>
      </c>
    </row>
    <row r="2530" spans="1:21" x14ac:dyDescent="0.25">
      <c r="A2530" s="49">
        <v>79687001</v>
      </c>
      <c r="B2530" s="49" t="s">
        <v>2342</v>
      </c>
      <c r="C2530" s="49">
        <v>0</v>
      </c>
      <c r="D2530" s="49">
        <v>0</v>
      </c>
      <c r="E2530" s="354" t="s">
        <v>3494</v>
      </c>
      <c r="F2530" s="354" t="s">
        <v>3498</v>
      </c>
      <c r="G2530" s="355" t="s">
        <v>3499</v>
      </c>
      <c r="H2530" s="355" t="s">
        <v>3495</v>
      </c>
      <c r="I2530" s="355" t="s">
        <v>3495</v>
      </c>
      <c r="J2530" s="355" t="s">
        <v>3495</v>
      </c>
      <c r="K2530" s="355" t="s">
        <v>3495</v>
      </c>
      <c r="L2530" s="355" t="s">
        <v>3495</v>
      </c>
      <c r="M2530" s="355" t="s">
        <v>3495</v>
      </c>
      <c r="N2530" s="355" t="s">
        <v>3495</v>
      </c>
      <c r="O2530" s="355" t="s">
        <v>3495</v>
      </c>
      <c r="P2530" s="355" t="s">
        <v>3495</v>
      </c>
      <c r="Q2530" s="355" t="s">
        <v>3496</v>
      </c>
      <c r="R2530" s="355" t="s">
        <v>3496</v>
      </c>
      <c r="S2530" s="355" t="s">
        <v>3496</v>
      </c>
      <c r="T2530" s="266">
        <v>0</v>
      </c>
      <c r="U2530" s="266" t="s">
        <v>3497</v>
      </c>
    </row>
    <row r="2531" spans="1:21" x14ac:dyDescent="0.25">
      <c r="A2531" s="49">
        <v>79688001</v>
      </c>
      <c r="B2531" s="49" t="s">
        <v>2343</v>
      </c>
      <c r="C2531" s="49">
        <v>0</v>
      </c>
      <c r="D2531" s="49">
        <v>0</v>
      </c>
      <c r="E2531" s="354" t="s">
        <v>3494</v>
      </c>
      <c r="F2531" s="354" t="s">
        <v>3498</v>
      </c>
      <c r="G2531" s="355" t="s">
        <v>3499</v>
      </c>
      <c r="H2531" s="355" t="s">
        <v>3495</v>
      </c>
      <c r="I2531" s="355" t="s">
        <v>3495</v>
      </c>
      <c r="J2531" s="355" t="s">
        <v>3495</v>
      </c>
      <c r="K2531" s="355" t="s">
        <v>3495</v>
      </c>
      <c r="L2531" s="355" t="s">
        <v>3495</v>
      </c>
      <c r="M2531" s="355" t="s">
        <v>3495</v>
      </c>
      <c r="N2531" s="355" t="s">
        <v>3495</v>
      </c>
      <c r="O2531" s="355" t="s">
        <v>3495</v>
      </c>
      <c r="P2531" s="355" t="s">
        <v>3495</v>
      </c>
      <c r="Q2531" s="355" t="s">
        <v>3496</v>
      </c>
      <c r="R2531" s="355" t="s">
        <v>3496</v>
      </c>
      <c r="S2531" s="355" t="s">
        <v>3496</v>
      </c>
      <c r="T2531" s="266">
        <v>0</v>
      </c>
      <c r="U2531" s="266" t="s">
        <v>3497</v>
      </c>
    </row>
    <row r="2532" spans="1:21" x14ac:dyDescent="0.25">
      <c r="A2532" s="49">
        <v>79689001</v>
      </c>
      <c r="B2532" s="49" t="s">
        <v>2344</v>
      </c>
      <c r="C2532" s="49">
        <v>0</v>
      </c>
      <c r="D2532" s="49">
        <v>0</v>
      </c>
      <c r="E2532" s="354" t="s">
        <v>3494</v>
      </c>
      <c r="F2532" s="354" t="s">
        <v>3498</v>
      </c>
      <c r="G2532" s="355" t="s">
        <v>3499</v>
      </c>
      <c r="H2532" s="355" t="s">
        <v>3495</v>
      </c>
      <c r="I2532" s="355" t="s">
        <v>3495</v>
      </c>
      <c r="J2532" s="355" t="s">
        <v>3495</v>
      </c>
      <c r="K2532" s="355" t="s">
        <v>3495</v>
      </c>
      <c r="L2532" s="355" t="s">
        <v>3495</v>
      </c>
      <c r="M2532" s="355" t="s">
        <v>3495</v>
      </c>
      <c r="N2532" s="355" t="s">
        <v>3495</v>
      </c>
      <c r="O2532" s="355" t="s">
        <v>3495</v>
      </c>
      <c r="P2532" s="355" t="s">
        <v>3495</v>
      </c>
      <c r="Q2532" s="355" t="s">
        <v>3496</v>
      </c>
      <c r="R2532" s="355" t="s">
        <v>3496</v>
      </c>
      <c r="S2532" s="355" t="s">
        <v>3496</v>
      </c>
      <c r="T2532" s="266">
        <v>0</v>
      </c>
      <c r="U2532" s="266" t="s">
        <v>3497</v>
      </c>
    </row>
    <row r="2533" spans="1:21" x14ac:dyDescent="0.25">
      <c r="A2533" s="49">
        <v>79690001</v>
      </c>
      <c r="B2533" s="49" t="s">
        <v>2345</v>
      </c>
      <c r="C2533" s="49">
        <v>0</v>
      </c>
      <c r="D2533" s="49">
        <v>0</v>
      </c>
      <c r="E2533" s="354" t="s">
        <v>3494</v>
      </c>
      <c r="F2533" s="354" t="s">
        <v>3498</v>
      </c>
      <c r="G2533" s="355" t="s">
        <v>3499</v>
      </c>
      <c r="H2533" s="355" t="s">
        <v>3495</v>
      </c>
      <c r="I2533" s="355" t="s">
        <v>3495</v>
      </c>
      <c r="J2533" s="355" t="s">
        <v>3495</v>
      </c>
      <c r="K2533" s="355" t="s">
        <v>3495</v>
      </c>
      <c r="L2533" s="355" t="s">
        <v>3495</v>
      </c>
      <c r="M2533" s="355" t="s">
        <v>3495</v>
      </c>
      <c r="N2533" s="355" t="s">
        <v>3495</v>
      </c>
      <c r="O2533" s="355" t="s">
        <v>3495</v>
      </c>
      <c r="P2533" s="355" t="s">
        <v>3495</v>
      </c>
      <c r="Q2533" s="355" t="s">
        <v>3496</v>
      </c>
      <c r="R2533" s="355" t="s">
        <v>3496</v>
      </c>
      <c r="S2533" s="355" t="s">
        <v>3496</v>
      </c>
      <c r="T2533" s="266">
        <v>0</v>
      </c>
      <c r="U2533" s="266" t="s">
        <v>3497</v>
      </c>
    </row>
    <row r="2534" spans="1:21" x14ac:dyDescent="0.25">
      <c r="A2534" s="49">
        <v>79695001</v>
      </c>
      <c r="B2534" s="49" t="s">
        <v>2346</v>
      </c>
      <c r="C2534" s="49">
        <v>0</v>
      </c>
      <c r="D2534" s="49">
        <v>0</v>
      </c>
      <c r="E2534" s="354" t="s">
        <v>3494</v>
      </c>
      <c r="F2534" s="354" t="s">
        <v>3498</v>
      </c>
      <c r="G2534" s="355" t="s">
        <v>3499</v>
      </c>
      <c r="H2534" s="355" t="s">
        <v>3495</v>
      </c>
      <c r="I2534" s="355" t="s">
        <v>3495</v>
      </c>
      <c r="J2534" s="355" t="s">
        <v>3495</v>
      </c>
      <c r="K2534" s="355" t="s">
        <v>3495</v>
      </c>
      <c r="L2534" s="355" t="s">
        <v>3495</v>
      </c>
      <c r="M2534" s="355" t="s">
        <v>3495</v>
      </c>
      <c r="N2534" s="355" t="s">
        <v>3495</v>
      </c>
      <c r="O2534" s="355" t="s">
        <v>3495</v>
      </c>
      <c r="P2534" s="355" t="s">
        <v>3495</v>
      </c>
      <c r="Q2534" s="355" t="s">
        <v>3496</v>
      </c>
      <c r="R2534" s="355" t="s">
        <v>3496</v>
      </c>
      <c r="S2534" s="355" t="s">
        <v>3496</v>
      </c>
      <c r="T2534" s="266">
        <v>0</v>
      </c>
      <c r="U2534" s="266" t="s">
        <v>3497</v>
      </c>
    </row>
    <row r="2535" spans="1:21" x14ac:dyDescent="0.25">
      <c r="A2535" s="49">
        <v>80000003</v>
      </c>
      <c r="B2535" s="49" t="s">
        <v>2347</v>
      </c>
      <c r="C2535" s="49">
        <v>0</v>
      </c>
      <c r="D2535" s="49">
        <v>0</v>
      </c>
      <c r="E2535" s="354" t="s">
        <v>3494</v>
      </c>
      <c r="F2535" s="354" t="s">
        <v>3498</v>
      </c>
      <c r="G2535" s="355" t="s">
        <v>3499</v>
      </c>
      <c r="H2535" s="355" t="s">
        <v>3495</v>
      </c>
      <c r="I2535" s="355" t="s">
        <v>3495</v>
      </c>
      <c r="J2535" s="355" t="s">
        <v>3495</v>
      </c>
      <c r="K2535" s="355" t="s">
        <v>3495</v>
      </c>
      <c r="L2535" s="355" t="s">
        <v>3495</v>
      </c>
      <c r="M2535" s="355" t="s">
        <v>3495</v>
      </c>
      <c r="N2535" s="355" t="s">
        <v>3495</v>
      </c>
      <c r="O2535" s="355" t="s">
        <v>3495</v>
      </c>
      <c r="P2535" s="355" t="s">
        <v>3495</v>
      </c>
      <c r="Q2535" s="355" t="s">
        <v>3496</v>
      </c>
      <c r="R2535" s="355" t="s">
        <v>3496</v>
      </c>
      <c r="S2535" s="355" t="s">
        <v>3496</v>
      </c>
      <c r="T2535" s="266">
        <v>0</v>
      </c>
      <c r="U2535" s="266" t="s">
        <v>3497</v>
      </c>
    </row>
    <row r="2536" spans="1:21" x14ac:dyDescent="0.25">
      <c r="A2536" s="49">
        <v>80024001</v>
      </c>
      <c r="B2536" s="49" t="s">
        <v>2348</v>
      </c>
      <c r="C2536" s="49">
        <v>0</v>
      </c>
      <c r="D2536" s="49">
        <v>0</v>
      </c>
      <c r="E2536" s="354" t="s">
        <v>3494</v>
      </c>
      <c r="F2536" s="354" t="s">
        <v>3498</v>
      </c>
      <c r="G2536" s="355" t="s">
        <v>3499</v>
      </c>
      <c r="H2536" s="355" t="s">
        <v>3495</v>
      </c>
      <c r="I2536" s="355" t="s">
        <v>3495</v>
      </c>
      <c r="J2536" s="355" t="s">
        <v>3495</v>
      </c>
      <c r="K2536" s="355" t="s">
        <v>3495</v>
      </c>
      <c r="L2536" s="355" t="s">
        <v>3495</v>
      </c>
      <c r="M2536" s="355" t="s">
        <v>3495</v>
      </c>
      <c r="N2536" s="355" t="s">
        <v>3495</v>
      </c>
      <c r="O2536" s="355" t="s">
        <v>3495</v>
      </c>
      <c r="P2536" s="355" t="s">
        <v>3495</v>
      </c>
      <c r="Q2536" s="355" t="s">
        <v>3496</v>
      </c>
      <c r="R2536" s="355" t="s">
        <v>3496</v>
      </c>
      <c r="S2536" s="355" t="s">
        <v>3496</v>
      </c>
      <c r="T2536" s="266">
        <v>0</v>
      </c>
      <c r="U2536" s="266" t="s">
        <v>3497</v>
      </c>
    </row>
    <row r="2537" spans="1:21" x14ac:dyDescent="0.25">
      <c r="A2537" s="49">
        <v>80024003</v>
      </c>
      <c r="B2537" s="49" t="s">
        <v>2348</v>
      </c>
      <c r="C2537" s="49">
        <v>0</v>
      </c>
      <c r="D2537" s="49">
        <v>0</v>
      </c>
      <c r="E2537" s="354" t="s">
        <v>3494</v>
      </c>
      <c r="F2537" s="354" t="s">
        <v>3498</v>
      </c>
      <c r="G2537" s="355" t="s">
        <v>3499</v>
      </c>
      <c r="H2537" s="355" t="s">
        <v>3495</v>
      </c>
      <c r="I2537" s="355" t="s">
        <v>3495</v>
      </c>
      <c r="J2537" s="355" t="s">
        <v>3495</v>
      </c>
      <c r="K2537" s="355" t="s">
        <v>3495</v>
      </c>
      <c r="L2537" s="355" t="s">
        <v>3495</v>
      </c>
      <c r="M2537" s="355" t="s">
        <v>3495</v>
      </c>
      <c r="N2537" s="355" t="s">
        <v>3495</v>
      </c>
      <c r="O2537" s="355" t="s">
        <v>3495</v>
      </c>
      <c r="P2537" s="355" t="s">
        <v>3495</v>
      </c>
      <c r="Q2537" s="355" t="s">
        <v>3496</v>
      </c>
      <c r="R2537" s="355" t="s">
        <v>3496</v>
      </c>
      <c r="S2537" s="355" t="s">
        <v>3496</v>
      </c>
      <c r="T2537" s="266">
        <v>0</v>
      </c>
      <c r="U2537" s="266" t="s">
        <v>3497</v>
      </c>
    </row>
    <row r="2538" spans="1:21" x14ac:dyDescent="0.25">
      <c r="A2538" s="49">
        <v>80043001</v>
      </c>
      <c r="B2538" s="49" t="s">
        <v>2349</v>
      </c>
      <c r="C2538" s="49">
        <v>0</v>
      </c>
      <c r="D2538" s="49">
        <v>0</v>
      </c>
      <c r="E2538" s="354" t="s">
        <v>3494</v>
      </c>
      <c r="F2538" s="354" t="s">
        <v>3498</v>
      </c>
      <c r="G2538" s="355" t="s">
        <v>3499</v>
      </c>
      <c r="H2538" s="355" t="s">
        <v>3495</v>
      </c>
      <c r="I2538" s="355" t="s">
        <v>3495</v>
      </c>
      <c r="J2538" s="355" t="s">
        <v>3495</v>
      </c>
      <c r="K2538" s="355" t="s">
        <v>3495</v>
      </c>
      <c r="L2538" s="355" t="s">
        <v>3495</v>
      </c>
      <c r="M2538" s="355" t="s">
        <v>3495</v>
      </c>
      <c r="N2538" s="355" t="s">
        <v>3495</v>
      </c>
      <c r="O2538" s="355" t="s">
        <v>3495</v>
      </c>
      <c r="P2538" s="355" t="s">
        <v>3495</v>
      </c>
      <c r="Q2538" s="355" t="s">
        <v>3496</v>
      </c>
      <c r="R2538" s="355" t="s">
        <v>3496</v>
      </c>
      <c r="S2538" s="355" t="s">
        <v>3496</v>
      </c>
      <c r="T2538" s="266">
        <v>0</v>
      </c>
      <c r="U2538" s="266" t="s">
        <v>3497</v>
      </c>
    </row>
    <row r="2539" spans="1:21" x14ac:dyDescent="0.25">
      <c r="A2539" s="49">
        <v>80043003</v>
      </c>
      <c r="B2539" s="49" t="s">
        <v>2349</v>
      </c>
      <c r="C2539" s="49">
        <v>0</v>
      </c>
      <c r="D2539" s="49">
        <v>0</v>
      </c>
      <c r="E2539" s="354" t="s">
        <v>3494</v>
      </c>
      <c r="F2539" s="354" t="s">
        <v>3498</v>
      </c>
      <c r="G2539" s="355" t="s">
        <v>3499</v>
      </c>
      <c r="H2539" s="355" t="s">
        <v>3495</v>
      </c>
      <c r="I2539" s="355" t="s">
        <v>3495</v>
      </c>
      <c r="J2539" s="355" t="s">
        <v>3495</v>
      </c>
      <c r="K2539" s="355" t="s">
        <v>3495</v>
      </c>
      <c r="L2539" s="355" t="s">
        <v>3495</v>
      </c>
      <c r="M2539" s="355" t="s">
        <v>3495</v>
      </c>
      <c r="N2539" s="355" t="s">
        <v>3495</v>
      </c>
      <c r="O2539" s="355" t="s">
        <v>3495</v>
      </c>
      <c r="P2539" s="355" t="s">
        <v>3495</v>
      </c>
      <c r="Q2539" s="355" t="s">
        <v>3496</v>
      </c>
      <c r="R2539" s="355" t="s">
        <v>3496</v>
      </c>
      <c r="S2539" s="355" t="s">
        <v>3496</v>
      </c>
      <c r="T2539" s="266">
        <v>0</v>
      </c>
      <c r="U2539" s="266" t="s">
        <v>3497</v>
      </c>
    </row>
    <row r="2540" spans="1:21" x14ac:dyDescent="0.25">
      <c r="A2540" s="49">
        <v>80070002</v>
      </c>
      <c r="B2540" s="49" t="s">
        <v>2350</v>
      </c>
      <c r="C2540" s="49">
        <v>0</v>
      </c>
      <c r="D2540" s="49">
        <v>0</v>
      </c>
      <c r="E2540" s="354" t="s">
        <v>3494</v>
      </c>
      <c r="F2540" s="354" t="s">
        <v>3498</v>
      </c>
      <c r="G2540" s="355" t="s">
        <v>3499</v>
      </c>
      <c r="H2540" s="355" t="s">
        <v>3495</v>
      </c>
      <c r="I2540" s="355" t="s">
        <v>3495</v>
      </c>
      <c r="J2540" s="355" t="s">
        <v>3495</v>
      </c>
      <c r="K2540" s="355" t="s">
        <v>3495</v>
      </c>
      <c r="L2540" s="355" t="s">
        <v>3495</v>
      </c>
      <c r="M2540" s="355" t="s">
        <v>3495</v>
      </c>
      <c r="N2540" s="355" t="s">
        <v>3495</v>
      </c>
      <c r="O2540" s="355" t="s">
        <v>3495</v>
      </c>
      <c r="P2540" s="355" t="s">
        <v>3495</v>
      </c>
      <c r="Q2540" s="355" t="s">
        <v>3496</v>
      </c>
      <c r="R2540" s="355" t="s">
        <v>3496</v>
      </c>
      <c r="S2540" s="355" t="s">
        <v>3496</v>
      </c>
      <c r="T2540" s="266">
        <v>0</v>
      </c>
      <c r="U2540" s="266" t="s">
        <v>3497</v>
      </c>
    </row>
    <row r="2541" spans="1:21" x14ac:dyDescent="0.25">
      <c r="A2541" s="49">
        <v>80075002</v>
      </c>
      <c r="B2541" s="49" t="s">
        <v>2351</v>
      </c>
      <c r="C2541" s="49">
        <v>0</v>
      </c>
      <c r="D2541" s="49">
        <v>0</v>
      </c>
      <c r="E2541" s="354" t="s">
        <v>3494</v>
      </c>
      <c r="F2541" s="354" t="s">
        <v>3498</v>
      </c>
      <c r="G2541" s="355" t="s">
        <v>3499</v>
      </c>
      <c r="H2541" s="355" t="s">
        <v>3495</v>
      </c>
      <c r="I2541" s="355" t="s">
        <v>3495</v>
      </c>
      <c r="J2541" s="355" t="s">
        <v>3495</v>
      </c>
      <c r="K2541" s="355" t="s">
        <v>3495</v>
      </c>
      <c r="L2541" s="355" t="s">
        <v>3495</v>
      </c>
      <c r="M2541" s="355" t="s">
        <v>3495</v>
      </c>
      <c r="N2541" s="355" t="s">
        <v>3495</v>
      </c>
      <c r="O2541" s="355" t="s">
        <v>3495</v>
      </c>
      <c r="P2541" s="355" t="s">
        <v>3495</v>
      </c>
      <c r="Q2541" s="355" t="s">
        <v>3496</v>
      </c>
      <c r="R2541" s="355" t="s">
        <v>3496</v>
      </c>
      <c r="S2541" s="355" t="s">
        <v>3496</v>
      </c>
      <c r="T2541" s="266">
        <v>0</v>
      </c>
      <c r="U2541" s="266" t="s">
        <v>3497</v>
      </c>
    </row>
    <row r="2542" spans="1:21" x14ac:dyDescent="0.25">
      <c r="A2542" s="49">
        <v>80109002</v>
      </c>
      <c r="B2542" s="49" t="s">
        <v>2352</v>
      </c>
      <c r="C2542" s="49">
        <v>0</v>
      </c>
      <c r="D2542" s="49">
        <v>0</v>
      </c>
      <c r="E2542" s="354" t="s">
        <v>3494</v>
      </c>
      <c r="F2542" s="354" t="s">
        <v>3498</v>
      </c>
      <c r="G2542" s="355" t="s">
        <v>3499</v>
      </c>
      <c r="H2542" s="355" t="s">
        <v>3495</v>
      </c>
      <c r="I2542" s="355" t="s">
        <v>3495</v>
      </c>
      <c r="J2542" s="355" t="s">
        <v>3495</v>
      </c>
      <c r="K2542" s="355" t="s">
        <v>3495</v>
      </c>
      <c r="L2542" s="355" t="s">
        <v>3495</v>
      </c>
      <c r="M2542" s="355" t="s">
        <v>3495</v>
      </c>
      <c r="N2542" s="355" t="s">
        <v>3495</v>
      </c>
      <c r="O2542" s="355" t="s">
        <v>3495</v>
      </c>
      <c r="P2542" s="355" t="s">
        <v>3495</v>
      </c>
      <c r="Q2542" s="355" t="s">
        <v>3496</v>
      </c>
      <c r="R2542" s="355" t="s">
        <v>3496</v>
      </c>
      <c r="S2542" s="355" t="s">
        <v>3496</v>
      </c>
      <c r="T2542" s="266">
        <v>0</v>
      </c>
      <c r="U2542" s="266" t="s">
        <v>3497</v>
      </c>
    </row>
    <row r="2543" spans="1:21" x14ac:dyDescent="0.25">
      <c r="A2543" s="49">
        <v>80118002</v>
      </c>
      <c r="B2543" s="49" t="s">
        <v>2353</v>
      </c>
      <c r="C2543" s="49">
        <v>0</v>
      </c>
      <c r="D2543" s="49">
        <v>0</v>
      </c>
      <c r="E2543" s="354" t="s">
        <v>3494</v>
      </c>
      <c r="F2543" s="354" t="s">
        <v>3498</v>
      </c>
      <c r="G2543" s="355" t="s">
        <v>3499</v>
      </c>
      <c r="H2543" s="355" t="s">
        <v>3495</v>
      </c>
      <c r="I2543" s="355" t="s">
        <v>3495</v>
      </c>
      <c r="J2543" s="355" t="s">
        <v>3495</v>
      </c>
      <c r="K2543" s="355" t="s">
        <v>3495</v>
      </c>
      <c r="L2543" s="355" t="s">
        <v>3495</v>
      </c>
      <c r="M2543" s="355" t="s">
        <v>3495</v>
      </c>
      <c r="N2543" s="355" t="s">
        <v>3495</v>
      </c>
      <c r="O2543" s="355" t="s">
        <v>3495</v>
      </c>
      <c r="P2543" s="355" t="s">
        <v>3495</v>
      </c>
      <c r="Q2543" s="355" t="s">
        <v>3496</v>
      </c>
      <c r="R2543" s="355" t="s">
        <v>3496</v>
      </c>
      <c r="S2543" s="355" t="s">
        <v>3496</v>
      </c>
      <c r="T2543" s="266">
        <v>0</v>
      </c>
      <c r="U2543" s="266" t="s">
        <v>3497</v>
      </c>
    </row>
    <row r="2544" spans="1:21" x14ac:dyDescent="0.25">
      <c r="A2544" s="49">
        <v>80138002</v>
      </c>
      <c r="B2544" s="49" t="s">
        <v>2354</v>
      </c>
      <c r="C2544" s="49">
        <v>0</v>
      </c>
      <c r="D2544" s="49">
        <v>0</v>
      </c>
      <c r="E2544" s="354" t="s">
        <v>3494</v>
      </c>
      <c r="F2544" s="354" t="s">
        <v>3498</v>
      </c>
      <c r="G2544" s="355" t="s">
        <v>3499</v>
      </c>
      <c r="H2544" s="355" t="s">
        <v>3495</v>
      </c>
      <c r="I2544" s="355" t="s">
        <v>3495</v>
      </c>
      <c r="J2544" s="355" t="s">
        <v>3495</v>
      </c>
      <c r="K2544" s="355" t="s">
        <v>3495</v>
      </c>
      <c r="L2544" s="355" t="s">
        <v>3495</v>
      </c>
      <c r="M2544" s="355" t="s">
        <v>3495</v>
      </c>
      <c r="N2544" s="355" t="s">
        <v>3495</v>
      </c>
      <c r="O2544" s="355" t="s">
        <v>3495</v>
      </c>
      <c r="P2544" s="355" t="s">
        <v>3495</v>
      </c>
      <c r="Q2544" s="355" t="s">
        <v>3496</v>
      </c>
      <c r="R2544" s="355" t="s">
        <v>3496</v>
      </c>
      <c r="S2544" s="355" t="s">
        <v>3496</v>
      </c>
      <c r="T2544" s="266">
        <v>0</v>
      </c>
      <c r="U2544" s="266" t="s">
        <v>3497</v>
      </c>
    </row>
    <row r="2545" spans="1:21" x14ac:dyDescent="0.25">
      <c r="A2545" s="49">
        <v>80180001</v>
      </c>
      <c r="B2545" s="49" t="s">
        <v>2355</v>
      </c>
      <c r="C2545" s="49">
        <v>0</v>
      </c>
      <c r="D2545" s="49">
        <v>0</v>
      </c>
      <c r="E2545" s="354" t="s">
        <v>3494</v>
      </c>
      <c r="F2545" s="354" t="s">
        <v>3498</v>
      </c>
      <c r="G2545" s="355" t="s">
        <v>3499</v>
      </c>
      <c r="H2545" s="355" t="s">
        <v>3495</v>
      </c>
      <c r="I2545" s="355" t="s">
        <v>3495</v>
      </c>
      <c r="J2545" s="355" t="s">
        <v>3495</v>
      </c>
      <c r="K2545" s="355" t="s">
        <v>3495</v>
      </c>
      <c r="L2545" s="355" t="s">
        <v>3495</v>
      </c>
      <c r="M2545" s="355" t="s">
        <v>3495</v>
      </c>
      <c r="N2545" s="355" t="s">
        <v>3495</v>
      </c>
      <c r="O2545" s="355" t="s">
        <v>3495</v>
      </c>
      <c r="P2545" s="355" t="s">
        <v>3495</v>
      </c>
      <c r="Q2545" s="355" t="s">
        <v>3496</v>
      </c>
      <c r="R2545" s="355" t="s">
        <v>3496</v>
      </c>
      <c r="S2545" s="355" t="s">
        <v>3496</v>
      </c>
      <c r="T2545" s="266">
        <v>0</v>
      </c>
      <c r="U2545" s="266" t="s">
        <v>3497</v>
      </c>
    </row>
    <row r="2546" spans="1:21" x14ac:dyDescent="0.25">
      <c r="A2546" s="49">
        <v>80195001</v>
      </c>
      <c r="B2546" s="49" t="s">
        <v>2356</v>
      </c>
      <c r="C2546" s="49">
        <v>0</v>
      </c>
      <c r="D2546" s="49">
        <v>0</v>
      </c>
      <c r="E2546" s="354" t="s">
        <v>3494</v>
      </c>
      <c r="F2546" s="354" t="s">
        <v>3498</v>
      </c>
      <c r="G2546" s="355" t="s">
        <v>3499</v>
      </c>
      <c r="H2546" s="355" t="s">
        <v>3495</v>
      </c>
      <c r="I2546" s="355" t="s">
        <v>3495</v>
      </c>
      <c r="J2546" s="355" t="s">
        <v>3495</v>
      </c>
      <c r="K2546" s="355" t="s">
        <v>3495</v>
      </c>
      <c r="L2546" s="355" t="s">
        <v>3495</v>
      </c>
      <c r="M2546" s="355" t="s">
        <v>3495</v>
      </c>
      <c r="N2546" s="355" t="s">
        <v>3495</v>
      </c>
      <c r="O2546" s="355" t="s">
        <v>3495</v>
      </c>
      <c r="P2546" s="355" t="s">
        <v>3495</v>
      </c>
      <c r="Q2546" s="355" t="s">
        <v>3496</v>
      </c>
      <c r="R2546" s="355" t="s">
        <v>3496</v>
      </c>
      <c r="S2546" s="355" t="s">
        <v>3496</v>
      </c>
      <c r="T2546" s="266">
        <v>0</v>
      </c>
      <c r="U2546" s="266" t="s">
        <v>3497</v>
      </c>
    </row>
    <row r="2547" spans="1:21" x14ac:dyDescent="0.25">
      <c r="A2547" s="49">
        <v>80205001</v>
      </c>
      <c r="B2547" s="49" t="s">
        <v>2357</v>
      </c>
      <c r="C2547" s="49">
        <v>0</v>
      </c>
      <c r="D2547" s="49">
        <v>0</v>
      </c>
      <c r="E2547" s="354" t="s">
        <v>3494</v>
      </c>
      <c r="F2547" s="354" t="s">
        <v>3498</v>
      </c>
      <c r="G2547" s="355" t="s">
        <v>3499</v>
      </c>
      <c r="H2547" s="355" t="s">
        <v>3495</v>
      </c>
      <c r="I2547" s="355" t="s">
        <v>3495</v>
      </c>
      <c r="J2547" s="355" t="s">
        <v>3495</v>
      </c>
      <c r="K2547" s="355" t="s">
        <v>3495</v>
      </c>
      <c r="L2547" s="355" t="s">
        <v>3495</v>
      </c>
      <c r="M2547" s="355" t="s">
        <v>3495</v>
      </c>
      <c r="N2547" s="355" t="s">
        <v>3495</v>
      </c>
      <c r="O2547" s="355" t="s">
        <v>3495</v>
      </c>
      <c r="P2547" s="355" t="s">
        <v>3495</v>
      </c>
      <c r="Q2547" s="355" t="s">
        <v>3496</v>
      </c>
      <c r="R2547" s="355" t="s">
        <v>3496</v>
      </c>
      <c r="S2547" s="355" t="s">
        <v>3496</v>
      </c>
      <c r="T2547" s="266">
        <v>0</v>
      </c>
      <c r="U2547" s="266" t="s">
        <v>3497</v>
      </c>
    </row>
    <row r="2548" spans="1:21" x14ac:dyDescent="0.25">
      <c r="A2548" s="49">
        <v>80211002</v>
      </c>
      <c r="B2548" s="49" t="s">
        <v>2358</v>
      </c>
      <c r="C2548" s="49">
        <v>0</v>
      </c>
      <c r="D2548" s="49">
        <v>0</v>
      </c>
      <c r="E2548" s="354" t="s">
        <v>3494</v>
      </c>
      <c r="F2548" s="354" t="s">
        <v>3498</v>
      </c>
      <c r="G2548" s="355" t="s">
        <v>3499</v>
      </c>
      <c r="H2548" s="355" t="s">
        <v>3495</v>
      </c>
      <c r="I2548" s="355" t="s">
        <v>3495</v>
      </c>
      <c r="J2548" s="355" t="s">
        <v>3495</v>
      </c>
      <c r="K2548" s="355" t="s">
        <v>3495</v>
      </c>
      <c r="L2548" s="355" t="s">
        <v>3495</v>
      </c>
      <c r="M2548" s="355" t="s">
        <v>3495</v>
      </c>
      <c r="N2548" s="355" t="s">
        <v>3495</v>
      </c>
      <c r="O2548" s="355" t="s">
        <v>3495</v>
      </c>
      <c r="P2548" s="355" t="s">
        <v>3495</v>
      </c>
      <c r="Q2548" s="355" t="s">
        <v>3496</v>
      </c>
      <c r="R2548" s="355" t="s">
        <v>3496</v>
      </c>
      <c r="S2548" s="355" t="s">
        <v>3496</v>
      </c>
      <c r="T2548" s="266">
        <v>0</v>
      </c>
      <c r="U2548" s="266" t="s">
        <v>3497</v>
      </c>
    </row>
    <row r="2549" spans="1:21" x14ac:dyDescent="0.25">
      <c r="A2549" s="49">
        <v>80239001</v>
      </c>
      <c r="B2549" s="49" t="s">
        <v>2359</v>
      </c>
      <c r="C2549" s="49">
        <v>0</v>
      </c>
      <c r="D2549" s="49">
        <v>0</v>
      </c>
      <c r="E2549" s="354" t="s">
        <v>3494</v>
      </c>
      <c r="F2549" s="354" t="s">
        <v>3498</v>
      </c>
      <c r="G2549" s="355" t="s">
        <v>3499</v>
      </c>
      <c r="H2549" s="355" t="s">
        <v>3495</v>
      </c>
      <c r="I2549" s="355" t="s">
        <v>3495</v>
      </c>
      <c r="J2549" s="355" t="s">
        <v>3495</v>
      </c>
      <c r="K2549" s="355" t="s">
        <v>3495</v>
      </c>
      <c r="L2549" s="355" t="s">
        <v>3495</v>
      </c>
      <c r="M2549" s="355" t="s">
        <v>3495</v>
      </c>
      <c r="N2549" s="355" t="s">
        <v>3495</v>
      </c>
      <c r="O2549" s="355" t="s">
        <v>3495</v>
      </c>
      <c r="P2549" s="355" t="s">
        <v>3495</v>
      </c>
      <c r="Q2549" s="355" t="s">
        <v>3496</v>
      </c>
      <c r="R2549" s="355" t="s">
        <v>3496</v>
      </c>
      <c r="S2549" s="355" t="s">
        <v>3496</v>
      </c>
      <c r="T2549" s="266">
        <v>0</v>
      </c>
      <c r="U2549" s="266" t="s">
        <v>3497</v>
      </c>
    </row>
    <row r="2550" spans="1:21" x14ac:dyDescent="0.25">
      <c r="A2550" s="49">
        <v>80275001</v>
      </c>
      <c r="B2550" s="49" t="s">
        <v>2360</v>
      </c>
      <c r="C2550" s="49">
        <v>0</v>
      </c>
      <c r="D2550" s="49">
        <v>0</v>
      </c>
      <c r="E2550" s="354" t="s">
        <v>3494</v>
      </c>
      <c r="F2550" s="354" t="s">
        <v>3498</v>
      </c>
      <c r="G2550" s="355" t="s">
        <v>3499</v>
      </c>
      <c r="H2550" s="355" t="s">
        <v>3495</v>
      </c>
      <c r="I2550" s="355" t="s">
        <v>3495</v>
      </c>
      <c r="J2550" s="355" t="s">
        <v>3495</v>
      </c>
      <c r="K2550" s="355" t="s">
        <v>3495</v>
      </c>
      <c r="L2550" s="355" t="s">
        <v>3495</v>
      </c>
      <c r="M2550" s="355" t="s">
        <v>3495</v>
      </c>
      <c r="N2550" s="355" t="s">
        <v>3495</v>
      </c>
      <c r="O2550" s="355" t="s">
        <v>3495</v>
      </c>
      <c r="P2550" s="355" t="s">
        <v>3495</v>
      </c>
      <c r="Q2550" s="355" t="s">
        <v>3496</v>
      </c>
      <c r="R2550" s="355" t="s">
        <v>3496</v>
      </c>
      <c r="S2550" s="355" t="s">
        <v>3496</v>
      </c>
      <c r="T2550" s="266">
        <v>0</v>
      </c>
      <c r="U2550" s="266" t="s">
        <v>3497</v>
      </c>
    </row>
    <row r="2551" spans="1:21" x14ac:dyDescent="0.25">
      <c r="A2551" s="49">
        <v>80275002</v>
      </c>
      <c r="B2551" s="49" t="s">
        <v>2361</v>
      </c>
      <c r="C2551" s="49">
        <v>0</v>
      </c>
      <c r="D2551" s="49">
        <v>0</v>
      </c>
      <c r="E2551" s="354" t="s">
        <v>3494</v>
      </c>
      <c r="F2551" s="354" t="s">
        <v>3498</v>
      </c>
      <c r="G2551" s="355" t="s">
        <v>3499</v>
      </c>
      <c r="H2551" s="355" t="s">
        <v>3495</v>
      </c>
      <c r="I2551" s="355" t="s">
        <v>3495</v>
      </c>
      <c r="J2551" s="355" t="s">
        <v>3495</v>
      </c>
      <c r="K2551" s="355" t="s">
        <v>3495</v>
      </c>
      <c r="L2551" s="355" t="s">
        <v>3495</v>
      </c>
      <c r="M2551" s="355" t="s">
        <v>3495</v>
      </c>
      <c r="N2551" s="355" t="s">
        <v>3495</v>
      </c>
      <c r="O2551" s="355" t="s">
        <v>3495</v>
      </c>
      <c r="P2551" s="355" t="s">
        <v>3495</v>
      </c>
      <c r="Q2551" s="355" t="s">
        <v>3496</v>
      </c>
      <c r="R2551" s="355" t="s">
        <v>3496</v>
      </c>
      <c r="S2551" s="355" t="s">
        <v>3496</v>
      </c>
      <c r="T2551" s="266">
        <v>0</v>
      </c>
      <c r="U2551" s="266" t="s">
        <v>3497</v>
      </c>
    </row>
    <row r="2552" spans="1:21" x14ac:dyDescent="0.25">
      <c r="A2552" s="49">
        <v>80334002</v>
      </c>
      <c r="B2552" s="49" t="s">
        <v>2362</v>
      </c>
      <c r="C2552" s="49">
        <v>0</v>
      </c>
      <c r="D2552" s="49">
        <v>0</v>
      </c>
      <c r="E2552" s="354" t="s">
        <v>3494</v>
      </c>
      <c r="F2552" s="354" t="s">
        <v>3498</v>
      </c>
      <c r="G2552" s="355" t="s">
        <v>3499</v>
      </c>
      <c r="H2552" s="355" t="s">
        <v>3495</v>
      </c>
      <c r="I2552" s="355" t="s">
        <v>3495</v>
      </c>
      <c r="J2552" s="355" t="s">
        <v>3495</v>
      </c>
      <c r="K2552" s="355" t="s">
        <v>3495</v>
      </c>
      <c r="L2552" s="355" t="s">
        <v>3495</v>
      </c>
      <c r="M2552" s="355" t="s">
        <v>3495</v>
      </c>
      <c r="N2552" s="355" t="s">
        <v>3495</v>
      </c>
      <c r="O2552" s="355" t="s">
        <v>3495</v>
      </c>
      <c r="P2552" s="355" t="s">
        <v>3495</v>
      </c>
      <c r="Q2552" s="355" t="s">
        <v>3496</v>
      </c>
      <c r="R2552" s="355" t="s">
        <v>3496</v>
      </c>
      <c r="S2552" s="355" t="s">
        <v>3496</v>
      </c>
      <c r="T2552" s="266">
        <v>0</v>
      </c>
      <c r="U2552" s="266" t="s">
        <v>3497</v>
      </c>
    </row>
    <row r="2553" spans="1:21" x14ac:dyDescent="0.25">
      <c r="A2553" s="49">
        <v>80339002</v>
      </c>
      <c r="B2553" s="49" t="s">
        <v>2363</v>
      </c>
      <c r="C2553" s="49">
        <v>0</v>
      </c>
      <c r="D2553" s="49">
        <v>0</v>
      </c>
      <c r="E2553" s="354" t="s">
        <v>3494</v>
      </c>
      <c r="F2553" s="354" t="s">
        <v>3498</v>
      </c>
      <c r="G2553" s="355" t="s">
        <v>3499</v>
      </c>
      <c r="H2553" s="355" t="s">
        <v>3495</v>
      </c>
      <c r="I2553" s="355" t="s">
        <v>3495</v>
      </c>
      <c r="J2553" s="355" t="s">
        <v>3495</v>
      </c>
      <c r="K2553" s="355" t="s">
        <v>3495</v>
      </c>
      <c r="L2553" s="355" t="s">
        <v>3495</v>
      </c>
      <c r="M2553" s="355" t="s">
        <v>3495</v>
      </c>
      <c r="N2553" s="355" t="s">
        <v>3495</v>
      </c>
      <c r="O2553" s="355" t="s">
        <v>3495</v>
      </c>
      <c r="P2553" s="355" t="s">
        <v>3495</v>
      </c>
      <c r="Q2553" s="355" t="s">
        <v>3496</v>
      </c>
      <c r="R2553" s="355" t="s">
        <v>3496</v>
      </c>
      <c r="S2553" s="355" t="s">
        <v>3496</v>
      </c>
      <c r="T2553" s="266">
        <v>0</v>
      </c>
      <c r="U2553" s="266" t="s">
        <v>3497</v>
      </c>
    </row>
    <row r="2554" spans="1:21" x14ac:dyDescent="0.25">
      <c r="A2554" s="49">
        <v>80375001</v>
      </c>
      <c r="B2554" s="49" t="s">
        <v>2364</v>
      </c>
      <c r="C2554" s="49">
        <v>0</v>
      </c>
      <c r="D2554" s="49">
        <v>0</v>
      </c>
      <c r="E2554" s="354" t="s">
        <v>3494</v>
      </c>
      <c r="F2554" s="354" t="s">
        <v>3498</v>
      </c>
      <c r="G2554" s="355" t="s">
        <v>3499</v>
      </c>
      <c r="H2554" s="355" t="s">
        <v>3495</v>
      </c>
      <c r="I2554" s="355" t="s">
        <v>3495</v>
      </c>
      <c r="J2554" s="355" t="s">
        <v>3495</v>
      </c>
      <c r="K2554" s="355" t="s">
        <v>3495</v>
      </c>
      <c r="L2554" s="355" t="s">
        <v>3495</v>
      </c>
      <c r="M2554" s="355" t="s">
        <v>3495</v>
      </c>
      <c r="N2554" s="355" t="s">
        <v>3495</v>
      </c>
      <c r="O2554" s="355" t="s">
        <v>3495</v>
      </c>
      <c r="P2554" s="355" t="s">
        <v>3495</v>
      </c>
      <c r="Q2554" s="355" t="s">
        <v>3496</v>
      </c>
      <c r="R2554" s="355" t="s">
        <v>3496</v>
      </c>
      <c r="S2554" s="355" t="s">
        <v>3496</v>
      </c>
      <c r="T2554" s="266">
        <v>0</v>
      </c>
      <c r="U2554" s="266" t="s">
        <v>3497</v>
      </c>
    </row>
    <row r="2555" spans="1:21" x14ac:dyDescent="0.25">
      <c r="A2555" s="49">
        <v>80383002</v>
      </c>
      <c r="B2555" s="49" t="s">
        <v>2365</v>
      </c>
      <c r="C2555" s="49">
        <v>0</v>
      </c>
      <c r="D2555" s="49">
        <v>0</v>
      </c>
      <c r="E2555" s="354" t="s">
        <v>3494</v>
      </c>
      <c r="F2555" s="354" t="s">
        <v>3498</v>
      </c>
      <c r="G2555" s="355" t="s">
        <v>3499</v>
      </c>
      <c r="H2555" s="355" t="s">
        <v>3495</v>
      </c>
      <c r="I2555" s="355" t="s">
        <v>3495</v>
      </c>
      <c r="J2555" s="355" t="s">
        <v>3495</v>
      </c>
      <c r="K2555" s="355" t="s">
        <v>3495</v>
      </c>
      <c r="L2555" s="355" t="s">
        <v>3495</v>
      </c>
      <c r="M2555" s="355" t="s">
        <v>3495</v>
      </c>
      <c r="N2555" s="355" t="s">
        <v>3495</v>
      </c>
      <c r="O2555" s="355" t="s">
        <v>3495</v>
      </c>
      <c r="P2555" s="355" t="s">
        <v>3495</v>
      </c>
      <c r="Q2555" s="355" t="s">
        <v>3496</v>
      </c>
      <c r="R2555" s="355" t="s">
        <v>3496</v>
      </c>
      <c r="S2555" s="355" t="s">
        <v>3496</v>
      </c>
      <c r="T2555" s="266">
        <v>0</v>
      </c>
      <c r="U2555" s="266" t="s">
        <v>3497</v>
      </c>
    </row>
    <row r="2556" spans="1:21" x14ac:dyDescent="0.25">
      <c r="A2556" s="49">
        <v>80403002</v>
      </c>
      <c r="B2556" s="49" t="s">
        <v>2366</v>
      </c>
      <c r="C2556" s="49">
        <v>0</v>
      </c>
      <c r="D2556" s="49">
        <v>0</v>
      </c>
      <c r="E2556" s="354" t="s">
        <v>3494</v>
      </c>
      <c r="F2556" s="354" t="s">
        <v>3498</v>
      </c>
      <c r="G2556" s="355" t="s">
        <v>3499</v>
      </c>
      <c r="H2556" s="355" t="s">
        <v>3495</v>
      </c>
      <c r="I2556" s="355" t="s">
        <v>3495</v>
      </c>
      <c r="J2556" s="355" t="s">
        <v>3495</v>
      </c>
      <c r="K2556" s="355" t="s">
        <v>3495</v>
      </c>
      <c r="L2556" s="355" t="s">
        <v>3495</v>
      </c>
      <c r="M2556" s="355" t="s">
        <v>3495</v>
      </c>
      <c r="N2556" s="355" t="s">
        <v>3495</v>
      </c>
      <c r="O2556" s="355" t="s">
        <v>3495</v>
      </c>
      <c r="P2556" s="355" t="s">
        <v>3495</v>
      </c>
      <c r="Q2556" s="355" t="s">
        <v>3496</v>
      </c>
      <c r="R2556" s="355" t="s">
        <v>3496</v>
      </c>
      <c r="S2556" s="355" t="s">
        <v>3496</v>
      </c>
      <c r="T2556" s="266">
        <v>0</v>
      </c>
      <c r="U2556" s="266" t="s">
        <v>3497</v>
      </c>
    </row>
    <row r="2557" spans="1:21" x14ac:dyDescent="0.25">
      <c r="A2557" s="49">
        <v>80427001</v>
      </c>
      <c r="B2557" s="49" t="s">
        <v>2367</v>
      </c>
      <c r="C2557" s="49">
        <v>0</v>
      </c>
      <c r="D2557" s="49">
        <v>0</v>
      </c>
      <c r="E2557" s="354" t="s">
        <v>3494</v>
      </c>
      <c r="F2557" s="354" t="s">
        <v>3498</v>
      </c>
      <c r="G2557" s="355" t="s">
        <v>3499</v>
      </c>
      <c r="H2557" s="355" t="s">
        <v>3495</v>
      </c>
      <c r="I2557" s="355" t="s">
        <v>3495</v>
      </c>
      <c r="J2557" s="355" t="s">
        <v>3495</v>
      </c>
      <c r="K2557" s="355" t="s">
        <v>3495</v>
      </c>
      <c r="L2557" s="355" t="s">
        <v>3495</v>
      </c>
      <c r="M2557" s="355" t="s">
        <v>3495</v>
      </c>
      <c r="N2557" s="355" t="s">
        <v>3495</v>
      </c>
      <c r="O2557" s="355" t="s">
        <v>3495</v>
      </c>
      <c r="P2557" s="355" t="s">
        <v>3495</v>
      </c>
      <c r="Q2557" s="355" t="s">
        <v>3496</v>
      </c>
      <c r="R2557" s="355" t="s">
        <v>3496</v>
      </c>
      <c r="S2557" s="355" t="s">
        <v>3496</v>
      </c>
      <c r="T2557" s="266">
        <v>0</v>
      </c>
      <c r="U2557" s="266" t="s">
        <v>3497</v>
      </c>
    </row>
    <row r="2558" spans="1:21" x14ac:dyDescent="0.25">
      <c r="A2558" s="49">
        <v>80489002</v>
      </c>
      <c r="B2558" s="49" t="s">
        <v>2368</v>
      </c>
      <c r="C2558" s="49">
        <v>0</v>
      </c>
      <c r="D2558" s="49">
        <v>0</v>
      </c>
      <c r="E2558" s="354" t="s">
        <v>3494</v>
      </c>
      <c r="F2558" s="354" t="s">
        <v>3498</v>
      </c>
      <c r="G2558" s="355" t="s">
        <v>3499</v>
      </c>
      <c r="H2558" s="355" t="s">
        <v>3495</v>
      </c>
      <c r="I2558" s="355" t="s">
        <v>3495</v>
      </c>
      <c r="J2558" s="355" t="s">
        <v>3495</v>
      </c>
      <c r="K2558" s="355" t="s">
        <v>3495</v>
      </c>
      <c r="L2558" s="355" t="s">
        <v>3495</v>
      </c>
      <c r="M2558" s="355" t="s">
        <v>3495</v>
      </c>
      <c r="N2558" s="355" t="s">
        <v>3495</v>
      </c>
      <c r="O2558" s="355" t="s">
        <v>3495</v>
      </c>
      <c r="P2558" s="355" t="s">
        <v>3495</v>
      </c>
      <c r="Q2558" s="355" t="s">
        <v>3496</v>
      </c>
      <c r="R2558" s="355" t="s">
        <v>3496</v>
      </c>
      <c r="S2558" s="355" t="s">
        <v>3496</v>
      </c>
      <c r="T2558" s="266">
        <v>0</v>
      </c>
      <c r="U2558" s="266" t="s">
        <v>3497</v>
      </c>
    </row>
    <row r="2559" spans="1:21" x14ac:dyDescent="0.25">
      <c r="A2559" s="49">
        <v>80495001</v>
      </c>
      <c r="B2559" s="49" t="s">
        <v>2369</v>
      </c>
      <c r="C2559" s="49">
        <v>0</v>
      </c>
      <c r="D2559" s="49">
        <v>0</v>
      </c>
      <c r="E2559" s="354" t="s">
        <v>3494</v>
      </c>
      <c r="F2559" s="354" t="s">
        <v>3498</v>
      </c>
      <c r="G2559" s="355" t="s">
        <v>3499</v>
      </c>
      <c r="H2559" s="355" t="s">
        <v>3495</v>
      </c>
      <c r="I2559" s="355" t="s">
        <v>3495</v>
      </c>
      <c r="J2559" s="355" t="s">
        <v>3495</v>
      </c>
      <c r="K2559" s="355" t="s">
        <v>3495</v>
      </c>
      <c r="L2559" s="355" t="s">
        <v>3495</v>
      </c>
      <c r="M2559" s="355" t="s">
        <v>3495</v>
      </c>
      <c r="N2559" s="355" t="s">
        <v>3495</v>
      </c>
      <c r="O2559" s="355" t="s">
        <v>3495</v>
      </c>
      <c r="P2559" s="355" t="s">
        <v>3495</v>
      </c>
      <c r="Q2559" s="355" t="s">
        <v>3496</v>
      </c>
      <c r="R2559" s="355" t="s">
        <v>3496</v>
      </c>
      <c r="S2559" s="355" t="s">
        <v>3496</v>
      </c>
      <c r="T2559" s="266">
        <v>0</v>
      </c>
      <c r="U2559" s="266" t="s">
        <v>3497</v>
      </c>
    </row>
    <row r="2560" spans="1:21" x14ac:dyDescent="0.25">
      <c r="A2560" s="49">
        <v>80515001</v>
      </c>
      <c r="B2560" s="49" t="s">
        <v>2370</v>
      </c>
      <c r="C2560" s="49">
        <v>0</v>
      </c>
      <c r="D2560" s="49">
        <v>0</v>
      </c>
      <c r="E2560" s="354" t="s">
        <v>3494</v>
      </c>
      <c r="F2560" s="354" t="s">
        <v>3498</v>
      </c>
      <c r="G2560" s="355" t="s">
        <v>3499</v>
      </c>
      <c r="H2560" s="355" t="s">
        <v>3495</v>
      </c>
      <c r="I2560" s="355" t="s">
        <v>3495</v>
      </c>
      <c r="J2560" s="355" t="s">
        <v>3495</v>
      </c>
      <c r="K2560" s="355" t="s">
        <v>3495</v>
      </c>
      <c r="L2560" s="355" t="s">
        <v>3495</v>
      </c>
      <c r="M2560" s="355" t="s">
        <v>3495</v>
      </c>
      <c r="N2560" s="355" t="s">
        <v>3495</v>
      </c>
      <c r="O2560" s="355" t="s">
        <v>3495</v>
      </c>
      <c r="P2560" s="355" t="s">
        <v>3495</v>
      </c>
      <c r="Q2560" s="355" t="s">
        <v>3496</v>
      </c>
      <c r="R2560" s="355" t="s">
        <v>3496</v>
      </c>
      <c r="S2560" s="355" t="s">
        <v>3496</v>
      </c>
      <c r="T2560" s="266">
        <v>0</v>
      </c>
      <c r="U2560" s="266" t="s">
        <v>3497</v>
      </c>
    </row>
    <row r="2561" spans="1:21" x14ac:dyDescent="0.25">
      <c r="A2561" s="49">
        <v>80540001</v>
      </c>
      <c r="B2561" s="49" t="s">
        <v>2371</v>
      </c>
      <c r="C2561" s="49">
        <v>0</v>
      </c>
      <c r="D2561" s="49">
        <v>0</v>
      </c>
      <c r="E2561" s="354" t="s">
        <v>3494</v>
      </c>
      <c r="F2561" s="354" t="s">
        <v>3498</v>
      </c>
      <c r="G2561" s="355" t="s">
        <v>3499</v>
      </c>
      <c r="H2561" s="355" t="s">
        <v>3495</v>
      </c>
      <c r="I2561" s="355" t="s">
        <v>3495</v>
      </c>
      <c r="J2561" s="355" t="s">
        <v>3495</v>
      </c>
      <c r="K2561" s="355" t="s">
        <v>3495</v>
      </c>
      <c r="L2561" s="355" t="s">
        <v>3495</v>
      </c>
      <c r="M2561" s="355" t="s">
        <v>3495</v>
      </c>
      <c r="N2561" s="355" t="s">
        <v>3495</v>
      </c>
      <c r="O2561" s="355" t="s">
        <v>3495</v>
      </c>
      <c r="P2561" s="355" t="s">
        <v>3495</v>
      </c>
      <c r="Q2561" s="355" t="s">
        <v>3496</v>
      </c>
      <c r="R2561" s="355" t="s">
        <v>3496</v>
      </c>
      <c r="S2561" s="355" t="s">
        <v>3496</v>
      </c>
      <c r="T2561" s="266">
        <v>0</v>
      </c>
      <c r="U2561" s="266" t="s">
        <v>3497</v>
      </c>
    </row>
    <row r="2562" spans="1:21" x14ac:dyDescent="0.25">
      <c r="A2562" s="49">
        <v>80559001</v>
      </c>
      <c r="B2562" s="49" t="s">
        <v>2372</v>
      </c>
      <c r="C2562" s="49">
        <v>0</v>
      </c>
      <c r="D2562" s="49">
        <v>0</v>
      </c>
      <c r="E2562" s="354" t="s">
        <v>3494</v>
      </c>
      <c r="F2562" s="354" t="s">
        <v>3498</v>
      </c>
      <c r="G2562" s="355" t="s">
        <v>3499</v>
      </c>
      <c r="H2562" s="355" t="s">
        <v>3495</v>
      </c>
      <c r="I2562" s="355" t="s">
        <v>3495</v>
      </c>
      <c r="J2562" s="355" t="s">
        <v>3495</v>
      </c>
      <c r="K2562" s="355" t="s">
        <v>3495</v>
      </c>
      <c r="L2562" s="355" t="s">
        <v>3495</v>
      </c>
      <c r="M2562" s="355" t="s">
        <v>3495</v>
      </c>
      <c r="N2562" s="355" t="s">
        <v>3495</v>
      </c>
      <c r="O2562" s="355" t="s">
        <v>3495</v>
      </c>
      <c r="P2562" s="355" t="s">
        <v>3495</v>
      </c>
      <c r="Q2562" s="355" t="s">
        <v>3496</v>
      </c>
      <c r="R2562" s="355" t="s">
        <v>3496</v>
      </c>
      <c r="S2562" s="355" t="s">
        <v>3496</v>
      </c>
      <c r="T2562" s="266">
        <v>0</v>
      </c>
      <c r="U2562" s="266" t="s">
        <v>3497</v>
      </c>
    </row>
    <row r="2563" spans="1:21" x14ac:dyDescent="0.25">
      <c r="A2563" s="49">
        <v>8099466899</v>
      </c>
      <c r="B2563" s="49" t="s">
        <v>2373</v>
      </c>
      <c r="C2563" s="49">
        <v>0</v>
      </c>
      <c r="D2563" s="49">
        <v>0</v>
      </c>
      <c r="E2563" s="354" t="s">
        <v>3494</v>
      </c>
      <c r="F2563" s="354" t="s">
        <v>3498</v>
      </c>
      <c r="G2563" s="355" t="s">
        <v>3499</v>
      </c>
      <c r="H2563" s="355" t="s">
        <v>3495</v>
      </c>
      <c r="I2563" s="355" t="s">
        <v>3495</v>
      </c>
      <c r="J2563" s="355" t="s">
        <v>3495</v>
      </c>
      <c r="K2563" s="355" t="s">
        <v>3495</v>
      </c>
      <c r="L2563" s="355" t="s">
        <v>3495</v>
      </c>
      <c r="M2563" s="355" t="s">
        <v>3495</v>
      </c>
      <c r="N2563" s="355" t="s">
        <v>3495</v>
      </c>
      <c r="O2563" s="355" t="s">
        <v>3495</v>
      </c>
      <c r="P2563" s="355" t="s">
        <v>3495</v>
      </c>
      <c r="Q2563" s="355" t="s">
        <v>3496</v>
      </c>
      <c r="R2563" s="355" t="s">
        <v>3496</v>
      </c>
      <c r="S2563" s="355" t="s">
        <v>3496</v>
      </c>
      <c r="T2563" s="266">
        <v>0</v>
      </c>
      <c r="U2563" s="266" t="s">
        <v>3497</v>
      </c>
    </row>
    <row r="2564" spans="1:21" x14ac:dyDescent="0.25">
      <c r="A2564" s="49">
        <v>81007001</v>
      </c>
      <c r="B2564" s="49" t="s">
        <v>2374</v>
      </c>
      <c r="C2564" s="49">
        <v>0</v>
      </c>
      <c r="D2564" s="49">
        <v>0</v>
      </c>
      <c r="E2564" s="354" t="s">
        <v>3494</v>
      </c>
      <c r="F2564" s="354" t="s">
        <v>3498</v>
      </c>
      <c r="G2564" s="355" t="s">
        <v>3499</v>
      </c>
      <c r="H2564" s="355" t="s">
        <v>3495</v>
      </c>
      <c r="I2564" s="355" t="s">
        <v>3495</v>
      </c>
      <c r="J2564" s="355" t="s">
        <v>3495</v>
      </c>
      <c r="K2564" s="355" t="s">
        <v>3495</v>
      </c>
      <c r="L2564" s="355" t="s">
        <v>3495</v>
      </c>
      <c r="M2564" s="355" t="s">
        <v>3495</v>
      </c>
      <c r="N2564" s="355" t="s">
        <v>3495</v>
      </c>
      <c r="O2564" s="355" t="s">
        <v>3495</v>
      </c>
      <c r="P2564" s="355" t="s">
        <v>3495</v>
      </c>
      <c r="Q2564" s="355" t="s">
        <v>3496</v>
      </c>
      <c r="R2564" s="355" t="s">
        <v>3496</v>
      </c>
      <c r="S2564" s="355" t="s">
        <v>3496</v>
      </c>
      <c r="T2564" s="266">
        <v>0</v>
      </c>
      <c r="U2564" s="266" t="s">
        <v>3497</v>
      </c>
    </row>
    <row r="2565" spans="1:21" x14ac:dyDescent="0.25">
      <c r="A2565" s="49">
        <v>81007002</v>
      </c>
      <c r="B2565" s="49" t="s">
        <v>2374</v>
      </c>
      <c r="C2565" s="49">
        <v>0</v>
      </c>
      <c r="D2565" s="49">
        <v>0</v>
      </c>
      <c r="E2565" s="354" t="s">
        <v>3494</v>
      </c>
      <c r="F2565" s="354" t="s">
        <v>3498</v>
      </c>
      <c r="G2565" s="355" t="s">
        <v>3499</v>
      </c>
      <c r="H2565" s="355" t="s">
        <v>3495</v>
      </c>
      <c r="I2565" s="355" t="s">
        <v>3495</v>
      </c>
      <c r="J2565" s="355" t="s">
        <v>3495</v>
      </c>
      <c r="K2565" s="355" t="s">
        <v>3495</v>
      </c>
      <c r="L2565" s="355" t="s">
        <v>3495</v>
      </c>
      <c r="M2565" s="355" t="s">
        <v>3495</v>
      </c>
      <c r="N2565" s="355" t="s">
        <v>3495</v>
      </c>
      <c r="O2565" s="355" t="s">
        <v>3495</v>
      </c>
      <c r="P2565" s="355" t="s">
        <v>3495</v>
      </c>
      <c r="Q2565" s="355" t="s">
        <v>3496</v>
      </c>
      <c r="R2565" s="355" t="s">
        <v>3496</v>
      </c>
      <c r="S2565" s="355" t="s">
        <v>3496</v>
      </c>
      <c r="T2565" s="266">
        <v>0</v>
      </c>
      <c r="U2565" s="266" t="s">
        <v>3497</v>
      </c>
    </row>
    <row r="2566" spans="1:21" x14ac:dyDescent="0.25">
      <c r="A2566" s="49">
        <v>81053001</v>
      </c>
      <c r="B2566" s="49" t="s">
        <v>2375</v>
      </c>
      <c r="C2566" s="49">
        <v>0</v>
      </c>
      <c r="D2566" s="49">
        <v>0</v>
      </c>
      <c r="E2566" s="354" t="s">
        <v>3494</v>
      </c>
      <c r="F2566" s="354" t="s">
        <v>3498</v>
      </c>
      <c r="G2566" s="355" t="s">
        <v>3499</v>
      </c>
      <c r="H2566" s="355" t="s">
        <v>3495</v>
      </c>
      <c r="I2566" s="355" t="s">
        <v>3495</v>
      </c>
      <c r="J2566" s="355" t="s">
        <v>3495</v>
      </c>
      <c r="K2566" s="355" t="s">
        <v>3495</v>
      </c>
      <c r="L2566" s="355" t="s">
        <v>3495</v>
      </c>
      <c r="M2566" s="355" t="s">
        <v>3495</v>
      </c>
      <c r="N2566" s="355" t="s">
        <v>3495</v>
      </c>
      <c r="O2566" s="355" t="s">
        <v>3495</v>
      </c>
      <c r="P2566" s="355" t="s">
        <v>3495</v>
      </c>
      <c r="Q2566" s="355" t="s">
        <v>3496</v>
      </c>
      <c r="R2566" s="355" t="s">
        <v>3496</v>
      </c>
      <c r="S2566" s="355" t="s">
        <v>3496</v>
      </c>
      <c r="T2566" s="266">
        <v>0</v>
      </c>
      <c r="U2566" s="266" t="s">
        <v>3497</v>
      </c>
    </row>
    <row r="2567" spans="1:21" x14ac:dyDescent="0.25">
      <c r="A2567" s="49">
        <v>81053002</v>
      </c>
      <c r="B2567" s="49" t="s">
        <v>2375</v>
      </c>
      <c r="C2567" s="49">
        <v>0</v>
      </c>
      <c r="D2567" s="49">
        <v>0</v>
      </c>
      <c r="E2567" s="354" t="s">
        <v>3494</v>
      </c>
      <c r="F2567" s="354" t="s">
        <v>3498</v>
      </c>
      <c r="G2567" s="355" t="s">
        <v>3499</v>
      </c>
      <c r="H2567" s="355" t="s">
        <v>3495</v>
      </c>
      <c r="I2567" s="355" t="s">
        <v>3495</v>
      </c>
      <c r="J2567" s="355" t="s">
        <v>3495</v>
      </c>
      <c r="K2567" s="355" t="s">
        <v>3495</v>
      </c>
      <c r="L2567" s="355" t="s">
        <v>3495</v>
      </c>
      <c r="M2567" s="355" t="s">
        <v>3495</v>
      </c>
      <c r="N2567" s="355" t="s">
        <v>3495</v>
      </c>
      <c r="O2567" s="355" t="s">
        <v>3495</v>
      </c>
      <c r="P2567" s="355" t="s">
        <v>3495</v>
      </c>
      <c r="Q2567" s="355" t="s">
        <v>3496</v>
      </c>
      <c r="R2567" s="355" t="s">
        <v>3496</v>
      </c>
      <c r="S2567" s="355" t="s">
        <v>3496</v>
      </c>
      <c r="T2567" s="266">
        <v>0</v>
      </c>
      <c r="U2567" s="266" t="s">
        <v>3497</v>
      </c>
    </row>
    <row r="2568" spans="1:21" x14ac:dyDescent="0.25">
      <c r="A2568" s="49">
        <v>81082001</v>
      </c>
      <c r="B2568" s="49" t="s">
        <v>2376</v>
      </c>
      <c r="C2568" s="49">
        <v>0</v>
      </c>
      <c r="D2568" s="49">
        <v>0</v>
      </c>
      <c r="E2568" s="354" t="s">
        <v>3494</v>
      </c>
      <c r="F2568" s="354" t="s">
        <v>3498</v>
      </c>
      <c r="G2568" s="355" t="s">
        <v>3499</v>
      </c>
      <c r="H2568" s="355" t="s">
        <v>3495</v>
      </c>
      <c r="I2568" s="355" t="s">
        <v>3495</v>
      </c>
      <c r="J2568" s="355" t="s">
        <v>3495</v>
      </c>
      <c r="K2568" s="355" t="s">
        <v>3495</v>
      </c>
      <c r="L2568" s="355" t="s">
        <v>3495</v>
      </c>
      <c r="M2568" s="355" t="s">
        <v>3495</v>
      </c>
      <c r="N2568" s="355" t="s">
        <v>3495</v>
      </c>
      <c r="O2568" s="355" t="s">
        <v>3495</v>
      </c>
      <c r="P2568" s="355" t="s">
        <v>3495</v>
      </c>
      <c r="Q2568" s="355" t="s">
        <v>3496</v>
      </c>
      <c r="R2568" s="355" t="s">
        <v>3496</v>
      </c>
      <c r="S2568" s="355" t="s">
        <v>3496</v>
      </c>
      <c r="T2568" s="266">
        <v>0</v>
      </c>
      <c r="U2568" s="266" t="s">
        <v>3497</v>
      </c>
    </row>
    <row r="2569" spans="1:21" x14ac:dyDescent="0.25">
      <c r="A2569" s="49">
        <v>81082002</v>
      </c>
      <c r="B2569" s="49" t="s">
        <v>2376</v>
      </c>
      <c r="C2569" s="49">
        <v>0</v>
      </c>
      <c r="D2569" s="49">
        <v>0</v>
      </c>
      <c r="E2569" s="354" t="s">
        <v>3494</v>
      </c>
      <c r="F2569" s="354" t="s">
        <v>3498</v>
      </c>
      <c r="G2569" s="355" t="s">
        <v>3499</v>
      </c>
      <c r="H2569" s="355" t="s">
        <v>3495</v>
      </c>
      <c r="I2569" s="355" t="s">
        <v>3495</v>
      </c>
      <c r="J2569" s="355" t="s">
        <v>3495</v>
      </c>
      <c r="K2569" s="355" t="s">
        <v>3495</v>
      </c>
      <c r="L2569" s="355" t="s">
        <v>3495</v>
      </c>
      <c r="M2569" s="355" t="s">
        <v>3495</v>
      </c>
      <c r="N2569" s="355" t="s">
        <v>3495</v>
      </c>
      <c r="O2569" s="355" t="s">
        <v>3495</v>
      </c>
      <c r="P2569" s="355" t="s">
        <v>3495</v>
      </c>
      <c r="Q2569" s="355" t="s">
        <v>3496</v>
      </c>
      <c r="R2569" s="355" t="s">
        <v>3496</v>
      </c>
      <c r="S2569" s="355" t="s">
        <v>3496</v>
      </c>
      <c r="T2569" s="266">
        <v>0</v>
      </c>
      <c r="U2569" s="266" t="s">
        <v>3497</v>
      </c>
    </row>
    <row r="2570" spans="1:21" x14ac:dyDescent="0.25">
      <c r="A2570" s="49">
        <v>81133001</v>
      </c>
      <c r="B2570" s="49" t="s">
        <v>2377</v>
      </c>
      <c r="C2570" s="49">
        <v>0</v>
      </c>
      <c r="D2570" s="49">
        <v>0</v>
      </c>
      <c r="E2570" s="354" t="s">
        <v>3494</v>
      </c>
      <c r="F2570" s="354" t="s">
        <v>3498</v>
      </c>
      <c r="G2570" s="355" t="s">
        <v>3499</v>
      </c>
      <c r="H2570" s="355" t="s">
        <v>3495</v>
      </c>
      <c r="I2570" s="355" t="s">
        <v>3495</v>
      </c>
      <c r="J2570" s="355" t="s">
        <v>3495</v>
      </c>
      <c r="K2570" s="355" t="s">
        <v>3495</v>
      </c>
      <c r="L2570" s="355" t="s">
        <v>3495</v>
      </c>
      <c r="M2570" s="355" t="s">
        <v>3495</v>
      </c>
      <c r="N2570" s="355" t="s">
        <v>3495</v>
      </c>
      <c r="O2570" s="355" t="s">
        <v>3495</v>
      </c>
      <c r="P2570" s="355" t="s">
        <v>3495</v>
      </c>
      <c r="Q2570" s="355" t="s">
        <v>3496</v>
      </c>
      <c r="R2570" s="355" t="s">
        <v>3496</v>
      </c>
      <c r="S2570" s="355" t="s">
        <v>3496</v>
      </c>
      <c r="T2570" s="266">
        <v>0</v>
      </c>
      <c r="U2570" s="266" t="s">
        <v>3497</v>
      </c>
    </row>
    <row r="2571" spans="1:21" x14ac:dyDescent="0.25">
      <c r="A2571" s="49">
        <v>81133003</v>
      </c>
      <c r="B2571" s="49" t="s">
        <v>2377</v>
      </c>
      <c r="C2571" s="49">
        <v>0</v>
      </c>
      <c r="D2571" s="49">
        <v>0</v>
      </c>
      <c r="E2571" s="354" t="s">
        <v>3494</v>
      </c>
      <c r="F2571" s="354" t="s">
        <v>3498</v>
      </c>
      <c r="G2571" s="355" t="s">
        <v>3499</v>
      </c>
      <c r="H2571" s="355" t="s">
        <v>3495</v>
      </c>
      <c r="I2571" s="355" t="s">
        <v>3495</v>
      </c>
      <c r="J2571" s="355" t="s">
        <v>3495</v>
      </c>
      <c r="K2571" s="355" t="s">
        <v>3495</v>
      </c>
      <c r="L2571" s="355" t="s">
        <v>3495</v>
      </c>
      <c r="M2571" s="355" t="s">
        <v>3495</v>
      </c>
      <c r="N2571" s="355" t="s">
        <v>3495</v>
      </c>
      <c r="O2571" s="355" t="s">
        <v>3495</v>
      </c>
      <c r="P2571" s="355" t="s">
        <v>3495</v>
      </c>
      <c r="Q2571" s="355" t="s">
        <v>3496</v>
      </c>
      <c r="R2571" s="355" t="s">
        <v>3496</v>
      </c>
      <c r="S2571" s="355" t="s">
        <v>3496</v>
      </c>
      <c r="T2571" s="266">
        <v>0</v>
      </c>
      <c r="U2571" s="266" t="s">
        <v>3497</v>
      </c>
    </row>
    <row r="2572" spans="1:21" x14ac:dyDescent="0.25">
      <c r="A2572" s="49">
        <v>81149001</v>
      </c>
      <c r="B2572" s="49" t="s">
        <v>2378</v>
      </c>
      <c r="C2572" s="49">
        <v>0</v>
      </c>
      <c r="D2572" s="49">
        <v>0</v>
      </c>
      <c r="E2572" s="354" t="s">
        <v>3494</v>
      </c>
      <c r="F2572" s="354" t="s">
        <v>3498</v>
      </c>
      <c r="G2572" s="355" t="s">
        <v>3499</v>
      </c>
      <c r="H2572" s="355" t="s">
        <v>3495</v>
      </c>
      <c r="I2572" s="355" t="s">
        <v>3495</v>
      </c>
      <c r="J2572" s="355" t="s">
        <v>3495</v>
      </c>
      <c r="K2572" s="355" t="s">
        <v>3495</v>
      </c>
      <c r="L2572" s="355" t="s">
        <v>3495</v>
      </c>
      <c r="M2572" s="355" t="s">
        <v>3495</v>
      </c>
      <c r="N2572" s="355" t="s">
        <v>3495</v>
      </c>
      <c r="O2572" s="355" t="s">
        <v>3495</v>
      </c>
      <c r="P2572" s="355" t="s">
        <v>3495</v>
      </c>
      <c r="Q2572" s="355" t="s">
        <v>3496</v>
      </c>
      <c r="R2572" s="355" t="s">
        <v>3496</v>
      </c>
      <c r="S2572" s="355" t="s">
        <v>3496</v>
      </c>
      <c r="T2572" s="266">
        <v>0</v>
      </c>
      <c r="U2572" s="266" t="s">
        <v>3497</v>
      </c>
    </row>
    <row r="2573" spans="1:21" x14ac:dyDescent="0.25">
      <c r="A2573" s="49">
        <v>81149002</v>
      </c>
      <c r="B2573" s="49" t="s">
        <v>2378</v>
      </c>
      <c r="C2573" s="49">
        <v>0</v>
      </c>
      <c r="D2573" s="49">
        <v>0</v>
      </c>
      <c r="E2573" s="354" t="s">
        <v>3494</v>
      </c>
      <c r="F2573" s="354" t="s">
        <v>3498</v>
      </c>
      <c r="G2573" s="355" t="s">
        <v>3499</v>
      </c>
      <c r="H2573" s="355" t="s">
        <v>3495</v>
      </c>
      <c r="I2573" s="355" t="s">
        <v>3495</v>
      </c>
      <c r="J2573" s="355" t="s">
        <v>3495</v>
      </c>
      <c r="K2573" s="355" t="s">
        <v>3495</v>
      </c>
      <c r="L2573" s="355" t="s">
        <v>3495</v>
      </c>
      <c r="M2573" s="355" t="s">
        <v>3495</v>
      </c>
      <c r="N2573" s="355" t="s">
        <v>3495</v>
      </c>
      <c r="O2573" s="355" t="s">
        <v>3495</v>
      </c>
      <c r="P2573" s="355" t="s">
        <v>3495</v>
      </c>
      <c r="Q2573" s="355" t="s">
        <v>3496</v>
      </c>
      <c r="R2573" s="355" t="s">
        <v>3496</v>
      </c>
      <c r="S2573" s="355" t="s">
        <v>3496</v>
      </c>
      <c r="T2573" s="266">
        <v>0</v>
      </c>
      <c r="U2573" s="266" t="s">
        <v>3497</v>
      </c>
    </row>
    <row r="2574" spans="1:21" x14ac:dyDescent="0.25">
      <c r="A2574" s="49">
        <v>81187001</v>
      </c>
      <c r="B2574" s="49" t="s">
        <v>2379</v>
      </c>
      <c r="C2574" s="49">
        <v>0</v>
      </c>
      <c r="D2574" s="49">
        <v>0</v>
      </c>
      <c r="E2574" s="354" t="s">
        <v>3494</v>
      </c>
      <c r="F2574" s="354" t="s">
        <v>3498</v>
      </c>
      <c r="G2574" s="355" t="s">
        <v>3499</v>
      </c>
      <c r="H2574" s="355" t="s">
        <v>3495</v>
      </c>
      <c r="I2574" s="355" t="s">
        <v>3495</v>
      </c>
      <c r="J2574" s="355" t="s">
        <v>3495</v>
      </c>
      <c r="K2574" s="355" t="s">
        <v>3495</v>
      </c>
      <c r="L2574" s="355" t="s">
        <v>3495</v>
      </c>
      <c r="M2574" s="355" t="s">
        <v>3495</v>
      </c>
      <c r="N2574" s="355" t="s">
        <v>3495</v>
      </c>
      <c r="O2574" s="355" t="s">
        <v>3495</v>
      </c>
      <c r="P2574" s="355" t="s">
        <v>3495</v>
      </c>
      <c r="Q2574" s="355" t="s">
        <v>3496</v>
      </c>
      <c r="R2574" s="355" t="s">
        <v>3496</v>
      </c>
      <c r="S2574" s="355" t="s">
        <v>3496</v>
      </c>
      <c r="T2574" s="266">
        <v>0</v>
      </c>
      <c r="U2574" s="266" t="s">
        <v>3497</v>
      </c>
    </row>
    <row r="2575" spans="1:21" x14ac:dyDescent="0.25">
      <c r="A2575" s="49">
        <v>81187002</v>
      </c>
      <c r="B2575" s="49" t="s">
        <v>2380</v>
      </c>
      <c r="C2575" s="49">
        <v>0</v>
      </c>
      <c r="D2575" s="49">
        <v>0</v>
      </c>
      <c r="E2575" s="354" t="s">
        <v>3494</v>
      </c>
      <c r="F2575" s="354" t="s">
        <v>3498</v>
      </c>
      <c r="G2575" s="355" t="s">
        <v>3499</v>
      </c>
      <c r="H2575" s="355" t="s">
        <v>3495</v>
      </c>
      <c r="I2575" s="355" t="s">
        <v>3495</v>
      </c>
      <c r="J2575" s="355" t="s">
        <v>3495</v>
      </c>
      <c r="K2575" s="355" t="s">
        <v>3495</v>
      </c>
      <c r="L2575" s="355" t="s">
        <v>3495</v>
      </c>
      <c r="M2575" s="355" t="s">
        <v>3495</v>
      </c>
      <c r="N2575" s="355" t="s">
        <v>3495</v>
      </c>
      <c r="O2575" s="355" t="s">
        <v>3495</v>
      </c>
      <c r="P2575" s="355" t="s">
        <v>3495</v>
      </c>
      <c r="Q2575" s="355" t="s">
        <v>3496</v>
      </c>
      <c r="R2575" s="355" t="s">
        <v>3496</v>
      </c>
      <c r="S2575" s="355" t="s">
        <v>3496</v>
      </c>
      <c r="T2575" s="266">
        <v>0</v>
      </c>
      <c r="U2575" s="266" t="s">
        <v>3497</v>
      </c>
    </row>
    <row r="2576" spans="1:21" x14ac:dyDescent="0.25">
      <c r="A2576" s="49">
        <v>81205001</v>
      </c>
      <c r="B2576" s="49" t="s">
        <v>2381</v>
      </c>
      <c r="C2576" s="49">
        <v>0</v>
      </c>
      <c r="D2576" s="49">
        <v>0</v>
      </c>
      <c r="E2576" s="354" t="s">
        <v>3494</v>
      </c>
      <c r="F2576" s="354" t="s">
        <v>3498</v>
      </c>
      <c r="G2576" s="355" t="s">
        <v>3499</v>
      </c>
      <c r="H2576" s="355" t="s">
        <v>3495</v>
      </c>
      <c r="I2576" s="355" t="s">
        <v>3495</v>
      </c>
      <c r="J2576" s="355" t="s">
        <v>3495</v>
      </c>
      <c r="K2576" s="355" t="s">
        <v>3495</v>
      </c>
      <c r="L2576" s="355" t="s">
        <v>3495</v>
      </c>
      <c r="M2576" s="355" t="s">
        <v>3495</v>
      </c>
      <c r="N2576" s="355" t="s">
        <v>3495</v>
      </c>
      <c r="O2576" s="355" t="s">
        <v>3495</v>
      </c>
      <c r="P2576" s="355" t="s">
        <v>3495</v>
      </c>
      <c r="Q2576" s="355" t="s">
        <v>3496</v>
      </c>
      <c r="R2576" s="355" t="s">
        <v>3496</v>
      </c>
      <c r="S2576" s="355" t="s">
        <v>3496</v>
      </c>
      <c r="T2576" s="266">
        <v>0</v>
      </c>
      <c r="U2576" s="266" t="s">
        <v>3497</v>
      </c>
    </row>
    <row r="2577" spans="1:21" x14ac:dyDescent="0.25">
      <c r="A2577" s="49">
        <v>81205002</v>
      </c>
      <c r="B2577" s="49" t="s">
        <v>2381</v>
      </c>
      <c r="C2577" s="49">
        <v>0</v>
      </c>
      <c r="D2577" s="49">
        <v>0</v>
      </c>
      <c r="E2577" s="354" t="s">
        <v>3494</v>
      </c>
      <c r="F2577" s="354" t="s">
        <v>3498</v>
      </c>
      <c r="G2577" s="355" t="s">
        <v>3499</v>
      </c>
      <c r="H2577" s="355" t="s">
        <v>3495</v>
      </c>
      <c r="I2577" s="355" t="s">
        <v>3495</v>
      </c>
      <c r="J2577" s="355" t="s">
        <v>3495</v>
      </c>
      <c r="K2577" s="355" t="s">
        <v>3495</v>
      </c>
      <c r="L2577" s="355" t="s">
        <v>3495</v>
      </c>
      <c r="M2577" s="355" t="s">
        <v>3495</v>
      </c>
      <c r="N2577" s="355" t="s">
        <v>3495</v>
      </c>
      <c r="O2577" s="355" t="s">
        <v>3495</v>
      </c>
      <c r="P2577" s="355" t="s">
        <v>3495</v>
      </c>
      <c r="Q2577" s="355" t="s">
        <v>3496</v>
      </c>
      <c r="R2577" s="355" t="s">
        <v>3496</v>
      </c>
      <c r="S2577" s="355" t="s">
        <v>3496</v>
      </c>
      <c r="T2577" s="266">
        <v>0</v>
      </c>
      <c r="U2577" s="266" t="s">
        <v>3497</v>
      </c>
    </row>
    <row r="2578" spans="1:21" x14ac:dyDescent="0.25">
      <c r="A2578" s="49">
        <v>81261001</v>
      </c>
      <c r="B2578" s="49" t="s">
        <v>2382</v>
      </c>
      <c r="C2578" s="49">
        <v>0</v>
      </c>
      <c r="D2578" s="49">
        <v>0</v>
      </c>
      <c r="E2578" s="354" t="s">
        <v>3494</v>
      </c>
      <c r="F2578" s="354" t="s">
        <v>3498</v>
      </c>
      <c r="G2578" s="355" t="s">
        <v>3499</v>
      </c>
      <c r="H2578" s="355" t="s">
        <v>3495</v>
      </c>
      <c r="I2578" s="355" t="s">
        <v>3495</v>
      </c>
      <c r="J2578" s="355" t="s">
        <v>3495</v>
      </c>
      <c r="K2578" s="355" t="s">
        <v>3495</v>
      </c>
      <c r="L2578" s="355" t="s">
        <v>3495</v>
      </c>
      <c r="M2578" s="355" t="s">
        <v>3495</v>
      </c>
      <c r="N2578" s="355" t="s">
        <v>3495</v>
      </c>
      <c r="O2578" s="355" t="s">
        <v>3495</v>
      </c>
      <c r="P2578" s="355" t="s">
        <v>3495</v>
      </c>
      <c r="Q2578" s="355" t="s">
        <v>3496</v>
      </c>
      <c r="R2578" s="355" t="s">
        <v>3496</v>
      </c>
      <c r="S2578" s="355" t="s">
        <v>3496</v>
      </c>
      <c r="T2578" s="266">
        <v>0</v>
      </c>
      <c r="U2578" s="266" t="s">
        <v>3497</v>
      </c>
    </row>
    <row r="2579" spans="1:21" x14ac:dyDescent="0.25">
      <c r="A2579" s="49">
        <v>81261002</v>
      </c>
      <c r="B2579" s="49" t="s">
        <v>2382</v>
      </c>
      <c r="C2579" s="49">
        <v>0</v>
      </c>
      <c r="D2579" s="49">
        <v>0</v>
      </c>
      <c r="E2579" s="354" t="s">
        <v>3494</v>
      </c>
      <c r="F2579" s="354" t="s">
        <v>3498</v>
      </c>
      <c r="G2579" s="355" t="s">
        <v>3499</v>
      </c>
      <c r="H2579" s="355" t="s">
        <v>3495</v>
      </c>
      <c r="I2579" s="355" t="s">
        <v>3495</v>
      </c>
      <c r="J2579" s="355" t="s">
        <v>3495</v>
      </c>
      <c r="K2579" s="355" t="s">
        <v>3495</v>
      </c>
      <c r="L2579" s="355" t="s">
        <v>3495</v>
      </c>
      <c r="M2579" s="355" t="s">
        <v>3495</v>
      </c>
      <c r="N2579" s="355" t="s">
        <v>3495</v>
      </c>
      <c r="O2579" s="355" t="s">
        <v>3495</v>
      </c>
      <c r="P2579" s="355" t="s">
        <v>3495</v>
      </c>
      <c r="Q2579" s="355" t="s">
        <v>3496</v>
      </c>
      <c r="R2579" s="355" t="s">
        <v>3496</v>
      </c>
      <c r="S2579" s="355" t="s">
        <v>3496</v>
      </c>
      <c r="T2579" s="266">
        <v>0</v>
      </c>
      <c r="U2579" s="266" t="s">
        <v>3497</v>
      </c>
    </row>
    <row r="2580" spans="1:21" x14ac:dyDescent="0.25">
      <c r="A2580" s="49">
        <v>81742002</v>
      </c>
      <c r="B2580" s="49" t="s">
        <v>2383</v>
      </c>
      <c r="C2580" s="49">
        <v>0</v>
      </c>
      <c r="D2580" s="49">
        <v>0</v>
      </c>
      <c r="E2580" s="354" t="s">
        <v>3494</v>
      </c>
      <c r="F2580" s="354" t="s">
        <v>3498</v>
      </c>
      <c r="G2580" s="355" t="s">
        <v>3499</v>
      </c>
      <c r="H2580" s="355" t="s">
        <v>3495</v>
      </c>
      <c r="I2580" s="355" t="s">
        <v>3495</v>
      </c>
      <c r="J2580" s="355" t="s">
        <v>3495</v>
      </c>
      <c r="K2580" s="355" t="s">
        <v>3495</v>
      </c>
      <c r="L2580" s="355" t="s">
        <v>3495</v>
      </c>
      <c r="M2580" s="355" t="s">
        <v>3495</v>
      </c>
      <c r="N2580" s="355" t="s">
        <v>3495</v>
      </c>
      <c r="O2580" s="355" t="s">
        <v>3495</v>
      </c>
      <c r="P2580" s="355" t="s">
        <v>3495</v>
      </c>
      <c r="Q2580" s="355" t="s">
        <v>3496</v>
      </c>
      <c r="R2580" s="355" t="s">
        <v>3496</v>
      </c>
      <c r="S2580" s="355" t="s">
        <v>3496</v>
      </c>
      <c r="T2580" s="266">
        <v>0</v>
      </c>
      <c r="U2580" s="266" t="s">
        <v>3497</v>
      </c>
    </row>
    <row r="2581" spans="1:21" x14ac:dyDescent="0.25">
      <c r="A2581" s="49">
        <v>81759001</v>
      </c>
      <c r="B2581" s="49" t="s">
        <v>2384</v>
      </c>
      <c r="C2581" s="49">
        <v>0</v>
      </c>
      <c r="D2581" s="49">
        <v>0</v>
      </c>
      <c r="E2581" s="354" t="s">
        <v>3494</v>
      </c>
      <c r="F2581" s="354" t="s">
        <v>3498</v>
      </c>
      <c r="G2581" s="355" t="s">
        <v>3499</v>
      </c>
      <c r="H2581" s="355" t="s">
        <v>3495</v>
      </c>
      <c r="I2581" s="355" t="s">
        <v>3495</v>
      </c>
      <c r="J2581" s="355" t="s">
        <v>3495</v>
      </c>
      <c r="K2581" s="355" t="s">
        <v>3495</v>
      </c>
      <c r="L2581" s="355" t="s">
        <v>3495</v>
      </c>
      <c r="M2581" s="355" t="s">
        <v>3495</v>
      </c>
      <c r="N2581" s="355" t="s">
        <v>3495</v>
      </c>
      <c r="O2581" s="355" t="s">
        <v>3495</v>
      </c>
      <c r="P2581" s="355" t="s">
        <v>3495</v>
      </c>
      <c r="Q2581" s="355" t="s">
        <v>3496</v>
      </c>
      <c r="R2581" s="355" t="s">
        <v>3496</v>
      </c>
      <c r="S2581" s="355" t="s">
        <v>3496</v>
      </c>
      <c r="T2581" s="266">
        <v>0</v>
      </c>
      <c r="U2581" s="266" t="s">
        <v>3497</v>
      </c>
    </row>
    <row r="2582" spans="1:21" x14ac:dyDescent="0.25">
      <c r="A2582" s="49">
        <v>82198001</v>
      </c>
      <c r="B2582" s="49" t="s">
        <v>2385</v>
      </c>
      <c r="C2582" s="49">
        <v>0</v>
      </c>
      <c r="D2582" s="49">
        <v>0</v>
      </c>
      <c r="E2582" s="354" t="s">
        <v>3494</v>
      </c>
      <c r="F2582" s="354" t="s">
        <v>3498</v>
      </c>
      <c r="G2582" s="355" t="s">
        <v>3499</v>
      </c>
      <c r="H2582" s="355" t="s">
        <v>3495</v>
      </c>
      <c r="I2582" s="355" t="s">
        <v>3495</v>
      </c>
      <c r="J2582" s="355" t="s">
        <v>3495</v>
      </c>
      <c r="K2582" s="355" t="s">
        <v>3495</v>
      </c>
      <c r="L2582" s="355" t="s">
        <v>3495</v>
      </c>
      <c r="M2582" s="355" t="s">
        <v>3495</v>
      </c>
      <c r="N2582" s="355" t="s">
        <v>3495</v>
      </c>
      <c r="O2582" s="355" t="s">
        <v>3495</v>
      </c>
      <c r="P2582" s="355" t="s">
        <v>3495</v>
      </c>
      <c r="Q2582" s="355" t="s">
        <v>3496</v>
      </c>
      <c r="R2582" s="355" t="s">
        <v>3496</v>
      </c>
      <c r="S2582" s="355" t="s">
        <v>3496</v>
      </c>
      <c r="T2582" s="266">
        <v>0</v>
      </c>
      <c r="U2582" s="266" t="s">
        <v>3497</v>
      </c>
    </row>
    <row r="2583" spans="1:21" x14ac:dyDescent="0.25">
      <c r="A2583" s="49">
        <v>82209001</v>
      </c>
      <c r="B2583" s="49" t="s">
        <v>2386</v>
      </c>
      <c r="C2583" s="49">
        <v>0</v>
      </c>
      <c r="D2583" s="49">
        <v>0</v>
      </c>
      <c r="E2583" s="354" t="s">
        <v>3494</v>
      </c>
      <c r="F2583" s="354" t="s">
        <v>3498</v>
      </c>
      <c r="G2583" s="355" t="s">
        <v>3499</v>
      </c>
      <c r="H2583" s="355" t="s">
        <v>3495</v>
      </c>
      <c r="I2583" s="355" t="s">
        <v>3495</v>
      </c>
      <c r="J2583" s="355" t="s">
        <v>3495</v>
      </c>
      <c r="K2583" s="355" t="s">
        <v>3495</v>
      </c>
      <c r="L2583" s="355" t="s">
        <v>3495</v>
      </c>
      <c r="M2583" s="355" t="s">
        <v>3495</v>
      </c>
      <c r="N2583" s="355" t="s">
        <v>3495</v>
      </c>
      <c r="O2583" s="355" t="s">
        <v>3495</v>
      </c>
      <c r="P2583" s="355" t="s">
        <v>3495</v>
      </c>
      <c r="Q2583" s="355" t="s">
        <v>3496</v>
      </c>
      <c r="R2583" s="355" t="s">
        <v>3496</v>
      </c>
      <c r="S2583" s="355" t="s">
        <v>3496</v>
      </c>
      <c r="T2583" s="266">
        <v>0</v>
      </c>
      <c r="U2583" s="266" t="s">
        <v>3497</v>
      </c>
    </row>
    <row r="2584" spans="1:21" x14ac:dyDescent="0.25">
      <c r="A2584" s="49">
        <v>82245001</v>
      </c>
      <c r="B2584" s="49" t="s">
        <v>2387</v>
      </c>
      <c r="C2584" s="49">
        <v>0</v>
      </c>
      <c r="D2584" s="49">
        <v>0</v>
      </c>
      <c r="E2584" s="354" t="s">
        <v>3494</v>
      </c>
      <c r="F2584" s="354" t="s">
        <v>3498</v>
      </c>
      <c r="G2584" s="355" t="s">
        <v>3499</v>
      </c>
      <c r="H2584" s="355" t="s">
        <v>3495</v>
      </c>
      <c r="I2584" s="355" t="s">
        <v>3495</v>
      </c>
      <c r="J2584" s="355" t="s">
        <v>3495</v>
      </c>
      <c r="K2584" s="355" t="s">
        <v>3495</v>
      </c>
      <c r="L2584" s="355" t="s">
        <v>3495</v>
      </c>
      <c r="M2584" s="355" t="s">
        <v>3495</v>
      </c>
      <c r="N2584" s="355" t="s">
        <v>3495</v>
      </c>
      <c r="O2584" s="355" t="s">
        <v>3495</v>
      </c>
      <c r="P2584" s="355" t="s">
        <v>3495</v>
      </c>
      <c r="Q2584" s="355" t="s">
        <v>3496</v>
      </c>
      <c r="R2584" s="355" t="s">
        <v>3496</v>
      </c>
      <c r="S2584" s="355" t="s">
        <v>3496</v>
      </c>
      <c r="T2584" s="266">
        <v>0</v>
      </c>
      <c r="U2584" s="266" t="s">
        <v>3497</v>
      </c>
    </row>
    <row r="2585" spans="1:21" x14ac:dyDescent="0.25">
      <c r="A2585" s="49">
        <v>84010001</v>
      </c>
      <c r="B2585" s="49" t="s">
        <v>702</v>
      </c>
      <c r="C2585" s="49">
        <v>0</v>
      </c>
      <c r="D2585" s="49">
        <v>0</v>
      </c>
      <c r="E2585" s="354" t="s">
        <v>3494</v>
      </c>
      <c r="F2585" s="354" t="s">
        <v>3498</v>
      </c>
      <c r="G2585" s="355" t="s">
        <v>3499</v>
      </c>
      <c r="H2585" s="355" t="s">
        <v>3495</v>
      </c>
      <c r="I2585" s="355" t="s">
        <v>3495</v>
      </c>
      <c r="J2585" s="355" t="s">
        <v>3495</v>
      </c>
      <c r="K2585" s="355" t="s">
        <v>3495</v>
      </c>
      <c r="L2585" s="355" t="s">
        <v>3495</v>
      </c>
      <c r="M2585" s="355" t="s">
        <v>3495</v>
      </c>
      <c r="N2585" s="355" t="s">
        <v>3495</v>
      </c>
      <c r="O2585" s="355" t="s">
        <v>3495</v>
      </c>
      <c r="P2585" s="355" t="s">
        <v>3495</v>
      </c>
      <c r="Q2585" s="355" t="s">
        <v>3496</v>
      </c>
      <c r="R2585" s="355" t="s">
        <v>3496</v>
      </c>
      <c r="S2585" s="355" t="s">
        <v>3496</v>
      </c>
      <c r="T2585" s="266">
        <v>0</v>
      </c>
      <c r="U2585" s="266" t="s">
        <v>3497</v>
      </c>
    </row>
    <row r="2586" spans="1:21" x14ac:dyDescent="0.25">
      <c r="A2586" s="49">
        <v>84016001</v>
      </c>
      <c r="B2586" s="49" t="s">
        <v>701</v>
      </c>
      <c r="C2586" s="49">
        <v>0</v>
      </c>
      <c r="D2586" s="49">
        <v>0</v>
      </c>
      <c r="E2586" s="354" t="s">
        <v>3494</v>
      </c>
      <c r="F2586" s="354" t="s">
        <v>3498</v>
      </c>
      <c r="G2586" s="355" t="s">
        <v>3499</v>
      </c>
      <c r="H2586" s="355" t="s">
        <v>3495</v>
      </c>
      <c r="I2586" s="355" t="s">
        <v>3495</v>
      </c>
      <c r="J2586" s="355" t="s">
        <v>3495</v>
      </c>
      <c r="K2586" s="355" t="s">
        <v>3495</v>
      </c>
      <c r="L2586" s="355" t="s">
        <v>3495</v>
      </c>
      <c r="M2586" s="355" t="s">
        <v>3495</v>
      </c>
      <c r="N2586" s="355" t="s">
        <v>3495</v>
      </c>
      <c r="O2586" s="355" t="s">
        <v>3495</v>
      </c>
      <c r="P2586" s="355" t="s">
        <v>3495</v>
      </c>
      <c r="Q2586" s="355" t="s">
        <v>3496</v>
      </c>
      <c r="R2586" s="355" t="s">
        <v>3496</v>
      </c>
      <c r="S2586" s="355" t="s">
        <v>3496</v>
      </c>
      <c r="T2586" s="266">
        <v>0</v>
      </c>
      <c r="U2586" s="266" t="s">
        <v>3497</v>
      </c>
    </row>
    <row r="2587" spans="1:21" x14ac:dyDescent="0.25">
      <c r="A2587" s="49">
        <v>84054001</v>
      </c>
      <c r="B2587" s="49" t="s">
        <v>2388</v>
      </c>
      <c r="C2587" s="49">
        <v>0</v>
      </c>
      <c r="D2587" s="49">
        <v>0</v>
      </c>
      <c r="E2587" s="354" t="s">
        <v>3494</v>
      </c>
      <c r="F2587" s="354" t="s">
        <v>3498</v>
      </c>
      <c r="G2587" s="355" t="s">
        <v>3499</v>
      </c>
      <c r="H2587" s="355" t="s">
        <v>3495</v>
      </c>
      <c r="I2587" s="355" t="s">
        <v>3495</v>
      </c>
      <c r="J2587" s="355" t="s">
        <v>3495</v>
      </c>
      <c r="K2587" s="355" t="s">
        <v>3495</v>
      </c>
      <c r="L2587" s="355" t="s">
        <v>3495</v>
      </c>
      <c r="M2587" s="355" t="s">
        <v>3495</v>
      </c>
      <c r="N2587" s="355" t="s">
        <v>3495</v>
      </c>
      <c r="O2587" s="355" t="s">
        <v>3495</v>
      </c>
      <c r="P2587" s="355" t="s">
        <v>3495</v>
      </c>
      <c r="Q2587" s="355" t="s">
        <v>3496</v>
      </c>
      <c r="R2587" s="355" t="s">
        <v>3496</v>
      </c>
      <c r="S2587" s="355" t="s">
        <v>3496</v>
      </c>
      <c r="T2587" s="266">
        <v>0</v>
      </c>
      <c r="U2587" s="266" t="s">
        <v>3497</v>
      </c>
    </row>
    <row r="2588" spans="1:21" x14ac:dyDescent="0.25">
      <c r="A2588" s="49">
        <v>84058001</v>
      </c>
      <c r="B2588" s="49" t="s">
        <v>517</v>
      </c>
      <c r="C2588" s="49">
        <v>0</v>
      </c>
      <c r="D2588" s="49">
        <v>0</v>
      </c>
      <c r="E2588" s="354" t="s">
        <v>3494</v>
      </c>
      <c r="F2588" s="354" t="s">
        <v>3498</v>
      </c>
      <c r="G2588" s="355" t="s">
        <v>3499</v>
      </c>
      <c r="H2588" s="355" t="s">
        <v>3495</v>
      </c>
      <c r="I2588" s="355" t="s">
        <v>3495</v>
      </c>
      <c r="J2588" s="355" t="s">
        <v>3495</v>
      </c>
      <c r="K2588" s="355" t="s">
        <v>3495</v>
      </c>
      <c r="L2588" s="355" t="s">
        <v>3495</v>
      </c>
      <c r="M2588" s="355" t="s">
        <v>3495</v>
      </c>
      <c r="N2588" s="355" t="s">
        <v>3495</v>
      </c>
      <c r="O2588" s="355" t="s">
        <v>3495</v>
      </c>
      <c r="P2588" s="355" t="s">
        <v>3495</v>
      </c>
      <c r="Q2588" s="355" t="s">
        <v>3496</v>
      </c>
      <c r="R2588" s="355" t="s">
        <v>3496</v>
      </c>
      <c r="S2588" s="355" t="s">
        <v>3496</v>
      </c>
      <c r="T2588" s="266">
        <v>0</v>
      </c>
      <c r="U2588" s="266" t="s">
        <v>3497</v>
      </c>
    </row>
    <row r="2589" spans="1:21" x14ac:dyDescent="0.25">
      <c r="A2589" s="49">
        <v>84058002</v>
      </c>
      <c r="B2589" s="49" t="s">
        <v>2389</v>
      </c>
      <c r="C2589" s="49">
        <v>0</v>
      </c>
      <c r="D2589" s="49">
        <v>0</v>
      </c>
      <c r="E2589" s="354" t="s">
        <v>3494</v>
      </c>
      <c r="F2589" s="354" t="s">
        <v>3498</v>
      </c>
      <c r="G2589" s="355" t="s">
        <v>3499</v>
      </c>
      <c r="H2589" s="355" t="s">
        <v>3495</v>
      </c>
      <c r="I2589" s="355" t="s">
        <v>3495</v>
      </c>
      <c r="J2589" s="355" t="s">
        <v>3495</v>
      </c>
      <c r="K2589" s="355" t="s">
        <v>3495</v>
      </c>
      <c r="L2589" s="355" t="s">
        <v>3495</v>
      </c>
      <c r="M2589" s="355" t="s">
        <v>3495</v>
      </c>
      <c r="N2589" s="355" t="s">
        <v>3495</v>
      </c>
      <c r="O2589" s="355" t="s">
        <v>3495</v>
      </c>
      <c r="P2589" s="355" t="s">
        <v>3495</v>
      </c>
      <c r="Q2589" s="355" t="s">
        <v>3496</v>
      </c>
      <c r="R2589" s="355" t="s">
        <v>3496</v>
      </c>
      <c r="S2589" s="355" t="s">
        <v>3496</v>
      </c>
      <c r="T2589" s="266">
        <v>0</v>
      </c>
      <c r="U2589" s="266" t="s">
        <v>3497</v>
      </c>
    </row>
    <row r="2590" spans="1:21" x14ac:dyDescent="0.25">
      <c r="A2590" s="49">
        <v>84105001</v>
      </c>
      <c r="B2590" s="49" t="s">
        <v>2390</v>
      </c>
      <c r="C2590" s="49">
        <v>0</v>
      </c>
      <c r="D2590" s="49">
        <v>0</v>
      </c>
      <c r="E2590" s="354" t="s">
        <v>3494</v>
      </c>
      <c r="F2590" s="354" t="s">
        <v>3498</v>
      </c>
      <c r="G2590" s="355" t="s">
        <v>3499</v>
      </c>
      <c r="H2590" s="355" t="s">
        <v>3495</v>
      </c>
      <c r="I2590" s="355" t="s">
        <v>3495</v>
      </c>
      <c r="J2590" s="355" t="s">
        <v>3495</v>
      </c>
      <c r="K2590" s="355" t="s">
        <v>3495</v>
      </c>
      <c r="L2590" s="355" t="s">
        <v>3495</v>
      </c>
      <c r="M2590" s="355" t="s">
        <v>3495</v>
      </c>
      <c r="N2590" s="355" t="s">
        <v>3495</v>
      </c>
      <c r="O2590" s="355" t="s">
        <v>3495</v>
      </c>
      <c r="P2590" s="355" t="s">
        <v>3495</v>
      </c>
      <c r="Q2590" s="355" t="s">
        <v>3496</v>
      </c>
      <c r="R2590" s="355" t="s">
        <v>3496</v>
      </c>
      <c r="S2590" s="355" t="s">
        <v>3496</v>
      </c>
      <c r="T2590" s="266">
        <v>0</v>
      </c>
      <c r="U2590" s="266" t="s">
        <v>3497</v>
      </c>
    </row>
    <row r="2591" spans="1:21" x14ac:dyDescent="0.25">
      <c r="A2591" s="49">
        <v>84110001</v>
      </c>
      <c r="B2591" s="49" t="s">
        <v>2391</v>
      </c>
      <c r="C2591" s="49">
        <v>0</v>
      </c>
      <c r="D2591" s="49">
        <v>0</v>
      </c>
      <c r="E2591" s="354" t="s">
        <v>3494</v>
      </c>
      <c r="F2591" s="354" t="s">
        <v>3498</v>
      </c>
      <c r="G2591" s="355" t="s">
        <v>3499</v>
      </c>
      <c r="H2591" s="355" t="s">
        <v>3495</v>
      </c>
      <c r="I2591" s="355" t="s">
        <v>3495</v>
      </c>
      <c r="J2591" s="355" t="s">
        <v>3495</v>
      </c>
      <c r="K2591" s="355" t="s">
        <v>3495</v>
      </c>
      <c r="L2591" s="355" t="s">
        <v>3495</v>
      </c>
      <c r="M2591" s="355" t="s">
        <v>3495</v>
      </c>
      <c r="N2591" s="355" t="s">
        <v>3495</v>
      </c>
      <c r="O2591" s="355" t="s">
        <v>3495</v>
      </c>
      <c r="P2591" s="355" t="s">
        <v>3495</v>
      </c>
      <c r="Q2591" s="355" t="s">
        <v>3496</v>
      </c>
      <c r="R2591" s="355" t="s">
        <v>3496</v>
      </c>
      <c r="S2591" s="355" t="s">
        <v>3496</v>
      </c>
      <c r="T2591" s="266">
        <v>0</v>
      </c>
      <c r="U2591" s="266" t="s">
        <v>3497</v>
      </c>
    </row>
    <row r="2592" spans="1:21" x14ac:dyDescent="0.25">
      <c r="A2592" s="49">
        <v>84110002</v>
      </c>
      <c r="B2592" s="49" t="s">
        <v>2392</v>
      </c>
      <c r="C2592" s="49">
        <v>0</v>
      </c>
      <c r="D2592" s="49">
        <v>0</v>
      </c>
      <c r="E2592" s="354" t="s">
        <v>3494</v>
      </c>
      <c r="F2592" s="354" t="s">
        <v>3498</v>
      </c>
      <c r="G2592" s="355" t="s">
        <v>3499</v>
      </c>
      <c r="H2592" s="355" t="s">
        <v>3495</v>
      </c>
      <c r="I2592" s="355" t="s">
        <v>3495</v>
      </c>
      <c r="J2592" s="355" t="s">
        <v>3495</v>
      </c>
      <c r="K2592" s="355" t="s">
        <v>3495</v>
      </c>
      <c r="L2592" s="355" t="s">
        <v>3495</v>
      </c>
      <c r="M2592" s="355" t="s">
        <v>3495</v>
      </c>
      <c r="N2592" s="355" t="s">
        <v>3495</v>
      </c>
      <c r="O2592" s="355" t="s">
        <v>3495</v>
      </c>
      <c r="P2592" s="355" t="s">
        <v>3495</v>
      </c>
      <c r="Q2592" s="355" t="s">
        <v>3496</v>
      </c>
      <c r="R2592" s="355" t="s">
        <v>3496</v>
      </c>
      <c r="S2592" s="355" t="s">
        <v>3496</v>
      </c>
      <c r="T2592" s="266">
        <v>0</v>
      </c>
      <c r="U2592" s="266" t="s">
        <v>3497</v>
      </c>
    </row>
    <row r="2593" spans="1:27" x14ac:dyDescent="0.25">
      <c r="A2593" s="49">
        <v>85477001</v>
      </c>
      <c r="B2593" s="49" t="s">
        <v>2393</v>
      </c>
      <c r="C2593" s="49">
        <v>0</v>
      </c>
      <c r="D2593" s="49">
        <v>0</v>
      </c>
      <c r="E2593" s="354" t="s">
        <v>3494</v>
      </c>
      <c r="F2593" s="354" t="s">
        <v>3498</v>
      </c>
      <c r="G2593" s="355" t="s">
        <v>3499</v>
      </c>
      <c r="H2593" s="355" t="s">
        <v>3495</v>
      </c>
      <c r="I2593" s="355" t="s">
        <v>3495</v>
      </c>
      <c r="J2593" s="355" t="s">
        <v>3495</v>
      </c>
      <c r="K2593" s="355" t="s">
        <v>3495</v>
      </c>
      <c r="L2593" s="355" t="s">
        <v>3495</v>
      </c>
      <c r="M2593" s="355" t="s">
        <v>3495</v>
      </c>
      <c r="N2593" s="355" t="s">
        <v>3495</v>
      </c>
      <c r="O2593" s="355" t="s">
        <v>3495</v>
      </c>
      <c r="P2593" s="355" t="s">
        <v>3495</v>
      </c>
      <c r="Q2593" s="355" t="s">
        <v>3496</v>
      </c>
      <c r="R2593" s="355" t="s">
        <v>3496</v>
      </c>
      <c r="S2593" s="355" t="s">
        <v>3496</v>
      </c>
      <c r="T2593" s="266">
        <v>0</v>
      </c>
      <c r="U2593" s="266" t="s">
        <v>3497</v>
      </c>
    </row>
    <row r="2594" spans="1:27" x14ac:dyDescent="0.25">
      <c r="A2594" s="49">
        <v>87608001</v>
      </c>
      <c r="B2594" s="49" t="s">
        <v>2394</v>
      </c>
      <c r="C2594" s="49">
        <v>0</v>
      </c>
      <c r="D2594" s="49">
        <v>0</v>
      </c>
      <c r="E2594" s="354" t="s">
        <v>3494</v>
      </c>
      <c r="F2594" s="354" t="s">
        <v>3498</v>
      </c>
      <c r="G2594" s="355" t="s">
        <v>3499</v>
      </c>
      <c r="H2594" s="355" t="s">
        <v>3495</v>
      </c>
      <c r="I2594" s="355" t="s">
        <v>3495</v>
      </c>
      <c r="J2594" s="355" t="s">
        <v>3495</v>
      </c>
      <c r="K2594" s="355" t="s">
        <v>3495</v>
      </c>
      <c r="L2594" s="355" t="s">
        <v>3495</v>
      </c>
      <c r="M2594" s="355" t="s">
        <v>3495</v>
      </c>
      <c r="N2594" s="355" t="s">
        <v>3495</v>
      </c>
      <c r="O2594" s="355" t="s">
        <v>3495</v>
      </c>
      <c r="P2594" s="355" t="s">
        <v>3495</v>
      </c>
      <c r="Q2594" s="355" t="s">
        <v>3496</v>
      </c>
      <c r="R2594" s="355" t="s">
        <v>3496</v>
      </c>
      <c r="S2594" s="355" t="s">
        <v>3496</v>
      </c>
      <c r="T2594" s="266">
        <v>0</v>
      </c>
      <c r="U2594" s="266" t="s">
        <v>3497</v>
      </c>
    </row>
    <row r="2595" spans="1:27" x14ac:dyDescent="0.25">
      <c r="A2595" s="49">
        <v>88912001</v>
      </c>
      <c r="B2595" s="49" t="s">
        <v>473</v>
      </c>
      <c r="C2595" s="49">
        <v>0</v>
      </c>
      <c r="D2595" s="49">
        <v>0</v>
      </c>
      <c r="E2595" s="354" t="s">
        <v>3494</v>
      </c>
      <c r="F2595" s="354" t="s">
        <v>3498</v>
      </c>
      <c r="G2595" s="355" t="s">
        <v>3499</v>
      </c>
      <c r="H2595" s="355" t="s">
        <v>3495</v>
      </c>
      <c r="I2595" s="355" t="s">
        <v>3495</v>
      </c>
      <c r="J2595" s="355" t="s">
        <v>3495</v>
      </c>
      <c r="K2595" s="355" t="s">
        <v>3495</v>
      </c>
      <c r="L2595" s="355" t="s">
        <v>3495</v>
      </c>
      <c r="M2595" s="355" t="s">
        <v>3495</v>
      </c>
      <c r="N2595" s="355" t="s">
        <v>3495</v>
      </c>
      <c r="O2595" s="355" t="s">
        <v>3495</v>
      </c>
      <c r="P2595" s="355" t="s">
        <v>3495</v>
      </c>
      <c r="Q2595" s="355" t="s">
        <v>3496</v>
      </c>
      <c r="R2595" s="355" t="s">
        <v>3496</v>
      </c>
      <c r="S2595" s="355" t="s">
        <v>3496</v>
      </c>
      <c r="T2595" s="266">
        <v>0</v>
      </c>
      <c r="U2595" s="266" t="s">
        <v>3497</v>
      </c>
    </row>
    <row r="2596" spans="1:27" x14ac:dyDescent="0.25">
      <c r="A2596" s="49">
        <v>89095001</v>
      </c>
      <c r="B2596" s="49" t="s">
        <v>2395</v>
      </c>
      <c r="C2596" s="49">
        <v>0</v>
      </c>
      <c r="D2596" s="49">
        <v>0</v>
      </c>
      <c r="E2596" s="354" t="s">
        <v>3494</v>
      </c>
      <c r="F2596" s="354" t="s">
        <v>3498</v>
      </c>
      <c r="G2596" s="355" t="s">
        <v>3499</v>
      </c>
      <c r="H2596" s="355" t="s">
        <v>3495</v>
      </c>
      <c r="I2596" s="355" t="s">
        <v>3495</v>
      </c>
      <c r="J2596" s="355" t="s">
        <v>3495</v>
      </c>
      <c r="K2596" s="355" t="s">
        <v>3495</v>
      </c>
      <c r="L2596" s="355" t="s">
        <v>3495</v>
      </c>
      <c r="M2596" s="355" t="s">
        <v>3495</v>
      </c>
      <c r="N2596" s="355" t="s">
        <v>3495</v>
      </c>
      <c r="O2596" s="355" t="s">
        <v>3495</v>
      </c>
      <c r="P2596" s="355" t="s">
        <v>3495</v>
      </c>
      <c r="Q2596" s="355" t="s">
        <v>3496</v>
      </c>
      <c r="R2596" s="355" t="s">
        <v>3496</v>
      </c>
      <c r="S2596" s="355" t="s">
        <v>3496</v>
      </c>
      <c r="T2596" s="266">
        <v>0</v>
      </c>
      <c r="U2596" s="266" t="s">
        <v>3497</v>
      </c>
    </row>
    <row r="2597" spans="1:27" x14ac:dyDescent="0.25">
      <c r="A2597" s="49">
        <v>89115001</v>
      </c>
      <c r="B2597" s="49" t="s">
        <v>2396</v>
      </c>
      <c r="C2597" s="49">
        <v>0</v>
      </c>
      <c r="D2597" s="49">
        <v>0</v>
      </c>
      <c r="E2597" s="354" t="s">
        <v>3494</v>
      </c>
      <c r="F2597" s="354" t="s">
        <v>3498</v>
      </c>
      <c r="G2597" s="355" t="s">
        <v>3499</v>
      </c>
      <c r="H2597" s="355" t="s">
        <v>3495</v>
      </c>
      <c r="I2597" s="355" t="s">
        <v>3495</v>
      </c>
      <c r="J2597" s="355" t="s">
        <v>3495</v>
      </c>
      <c r="K2597" s="355" t="s">
        <v>3495</v>
      </c>
      <c r="L2597" s="355" t="s">
        <v>3495</v>
      </c>
      <c r="M2597" s="355" t="s">
        <v>3495</v>
      </c>
      <c r="N2597" s="355" t="s">
        <v>3495</v>
      </c>
      <c r="O2597" s="355" t="s">
        <v>3495</v>
      </c>
      <c r="P2597" s="355" t="s">
        <v>3495</v>
      </c>
      <c r="Q2597" s="355" t="s">
        <v>3496</v>
      </c>
      <c r="R2597" s="355" t="s">
        <v>3496</v>
      </c>
      <c r="S2597" s="355" t="s">
        <v>3496</v>
      </c>
      <c r="T2597" s="266">
        <v>0</v>
      </c>
      <c r="U2597" s="266" t="s">
        <v>3497</v>
      </c>
    </row>
    <row r="2598" spans="1:27" x14ac:dyDescent="0.25">
      <c r="A2598" s="49">
        <v>89126001</v>
      </c>
      <c r="B2598" s="49" t="s">
        <v>1479</v>
      </c>
      <c r="C2598" s="49">
        <v>0</v>
      </c>
      <c r="D2598" s="49">
        <v>0</v>
      </c>
      <c r="E2598" s="354" t="s">
        <v>3494</v>
      </c>
      <c r="F2598" s="354" t="s">
        <v>3498</v>
      </c>
      <c r="G2598" s="355" t="s">
        <v>3499</v>
      </c>
      <c r="H2598" s="355" t="s">
        <v>3495</v>
      </c>
      <c r="I2598" s="355" t="s">
        <v>3495</v>
      </c>
      <c r="J2598" s="355" t="s">
        <v>3495</v>
      </c>
      <c r="K2598" s="355" t="s">
        <v>3495</v>
      </c>
      <c r="L2598" s="355" t="s">
        <v>3495</v>
      </c>
      <c r="M2598" s="355" t="s">
        <v>3495</v>
      </c>
      <c r="N2598" s="355" t="s">
        <v>3495</v>
      </c>
      <c r="O2598" s="355" t="s">
        <v>3495</v>
      </c>
      <c r="P2598" s="355" t="s">
        <v>3495</v>
      </c>
      <c r="Q2598" s="355" t="s">
        <v>3496</v>
      </c>
      <c r="R2598" s="355" t="s">
        <v>3496</v>
      </c>
      <c r="S2598" s="355" t="s">
        <v>3496</v>
      </c>
      <c r="T2598" s="266">
        <v>0</v>
      </c>
      <c r="U2598" s="266" t="s">
        <v>3497</v>
      </c>
    </row>
    <row r="2599" spans="1:27" x14ac:dyDescent="0.25">
      <c r="A2599" s="49">
        <v>89138001</v>
      </c>
      <c r="B2599" s="49" t="s">
        <v>2397</v>
      </c>
      <c r="C2599" s="49">
        <v>0</v>
      </c>
      <c r="D2599" s="49">
        <v>0</v>
      </c>
      <c r="E2599" s="354" t="s">
        <v>3494</v>
      </c>
      <c r="F2599" s="354" t="s">
        <v>3498</v>
      </c>
      <c r="G2599" s="355" t="s">
        <v>3499</v>
      </c>
      <c r="H2599" s="355" t="s">
        <v>3495</v>
      </c>
      <c r="I2599" s="355" t="s">
        <v>3495</v>
      </c>
      <c r="J2599" s="355" t="s">
        <v>3495</v>
      </c>
      <c r="K2599" s="355" t="s">
        <v>3495</v>
      </c>
      <c r="L2599" s="355" t="s">
        <v>3495</v>
      </c>
      <c r="M2599" s="355" t="s">
        <v>3495</v>
      </c>
      <c r="N2599" s="355" t="s">
        <v>3495</v>
      </c>
      <c r="O2599" s="355" t="s">
        <v>3495</v>
      </c>
      <c r="P2599" s="355" t="s">
        <v>3495</v>
      </c>
      <c r="Q2599" s="355" t="s">
        <v>3496</v>
      </c>
      <c r="R2599" s="355" t="s">
        <v>3496</v>
      </c>
      <c r="S2599" s="355" t="s">
        <v>3496</v>
      </c>
      <c r="T2599" s="266">
        <v>0</v>
      </c>
      <c r="U2599" s="266" t="s">
        <v>3497</v>
      </c>
    </row>
    <row r="2600" spans="1:27" x14ac:dyDescent="0.25">
      <c r="A2600" s="49">
        <v>89145001</v>
      </c>
      <c r="B2600" s="49" t="s">
        <v>2398</v>
      </c>
      <c r="C2600" s="49">
        <v>0</v>
      </c>
      <c r="D2600" s="49">
        <v>0</v>
      </c>
      <c r="E2600" s="354" t="s">
        <v>3494</v>
      </c>
      <c r="F2600" s="354" t="s">
        <v>3498</v>
      </c>
      <c r="G2600" s="355" t="s">
        <v>3499</v>
      </c>
      <c r="H2600" s="355" t="s">
        <v>3495</v>
      </c>
      <c r="I2600" s="355" t="s">
        <v>3495</v>
      </c>
      <c r="J2600" s="355" t="s">
        <v>3495</v>
      </c>
      <c r="K2600" s="355" t="s">
        <v>3495</v>
      </c>
      <c r="L2600" s="355" t="s">
        <v>3495</v>
      </c>
      <c r="M2600" s="355" t="s">
        <v>3495</v>
      </c>
      <c r="N2600" s="355" t="s">
        <v>3495</v>
      </c>
      <c r="O2600" s="355" t="s">
        <v>3495</v>
      </c>
      <c r="P2600" s="355" t="s">
        <v>3495</v>
      </c>
      <c r="Q2600" s="355" t="s">
        <v>3496</v>
      </c>
      <c r="R2600" s="355" t="s">
        <v>3496</v>
      </c>
      <c r="S2600" s="355" t="s">
        <v>3496</v>
      </c>
      <c r="T2600" s="266">
        <v>0</v>
      </c>
      <c r="U2600" s="266" t="s">
        <v>3497</v>
      </c>
    </row>
    <row r="2601" spans="1:27" x14ac:dyDescent="0.25">
      <c r="A2601" s="49">
        <v>89159001</v>
      </c>
      <c r="B2601" s="49" t="s">
        <v>2399</v>
      </c>
      <c r="C2601" s="49">
        <v>0</v>
      </c>
      <c r="D2601" s="49">
        <v>0</v>
      </c>
      <c r="E2601" s="354" t="s">
        <v>3494</v>
      </c>
      <c r="F2601" s="354" t="s">
        <v>3498</v>
      </c>
      <c r="G2601" s="355" t="s">
        <v>3499</v>
      </c>
      <c r="H2601" s="355" t="s">
        <v>3495</v>
      </c>
      <c r="I2601" s="355" t="s">
        <v>3495</v>
      </c>
      <c r="J2601" s="355" t="s">
        <v>3495</v>
      </c>
      <c r="K2601" s="355" t="s">
        <v>3495</v>
      </c>
      <c r="L2601" s="355" t="s">
        <v>3495</v>
      </c>
      <c r="M2601" s="355" t="s">
        <v>3495</v>
      </c>
      <c r="N2601" s="355" t="s">
        <v>3495</v>
      </c>
      <c r="O2601" s="355" t="s">
        <v>3495</v>
      </c>
      <c r="P2601" s="355" t="s">
        <v>3495</v>
      </c>
      <c r="Q2601" s="355" t="s">
        <v>3496</v>
      </c>
      <c r="R2601" s="355" t="s">
        <v>3496</v>
      </c>
      <c r="S2601" s="355" t="s">
        <v>3496</v>
      </c>
      <c r="T2601" s="266">
        <v>0</v>
      </c>
      <c r="U2601" s="266" t="s">
        <v>3497</v>
      </c>
    </row>
    <row r="2602" spans="1:27" x14ac:dyDescent="0.25">
      <c r="A2602" s="49">
        <v>89162001</v>
      </c>
      <c r="B2602" s="49" t="s">
        <v>2400</v>
      </c>
      <c r="C2602" s="49">
        <v>0</v>
      </c>
      <c r="D2602" s="49">
        <v>0</v>
      </c>
      <c r="E2602" s="354" t="s">
        <v>3494</v>
      </c>
      <c r="F2602" s="354" t="s">
        <v>3498</v>
      </c>
      <c r="G2602" s="355" t="s">
        <v>3499</v>
      </c>
      <c r="H2602" s="355" t="s">
        <v>3495</v>
      </c>
      <c r="I2602" s="355" t="s">
        <v>3495</v>
      </c>
      <c r="J2602" s="355" t="s">
        <v>3495</v>
      </c>
      <c r="K2602" s="355" t="s">
        <v>3495</v>
      </c>
      <c r="L2602" s="355" t="s">
        <v>3495</v>
      </c>
      <c r="M2602" s="355" t="s">
        <v>3495</v>
      </c>
      <c r="N2602" s="355" t="s">
        <v>3495</v>
      </c>
      <c r="O2602" s="355" t="s">
        <v>3495</v>
      </c>
      <c r="P2602" s="355" t="s">
        <v>3495</v>
      </c>
      <c r="Q2602" s="355" t="s">
        <v>3496</v>
      </c>
      <c r="R2602" s="355" t="s">
        <v>3496</v>
      </c>
      <c r="S2602" s="355" t="s">
        <v>3496</v>
      </c>
      <c r="T2602" s="266">
        <v>0</v>
      </c>
      <c r="U2602" s="266" t="s">
        <v>3497</v>
      </c>
    </row>
    <row r="2603" spans="1:27" x14ac:dyDescent="0.25">
      <c r="A2603" s="49">
        <v>89174001</v>
      </c>
      <c r="B2603" s="49" t="s">
        <v>2401</v>
      </c>
      <c r="C2603" s="49">
        <v>0</v>
      </c>
      <c r="D2603" s="49">
        <v>0</v>
      </c>
      <c r="E2603" s="354" t="s">
        <v>3494</v>
      </c>
      <c r="F2603" s="354" t="s">
        <v>3498</v>
      </c>
      <c r="G2603" s="355" t="s">
        <v>3499</v>
      </c>
      <c r="H2603" s="355" t="s">
        <v>3495</v>
      </c>
      <c r="I2603" s="355" t="s">
        <v>3495</v>
      </c>
      <c r="J2603" s="355" t="s">
        <v>3495</v>
      </c>
      <c r="K2603" s="355" t="s">
        <v>3495</v>
      </c>
      <c r="L2603" s="355" t="s">
        <v>3495</v>
      </c>
      <c r="M2603" s="355" t="s">
        <v>3495</v>
      </c>
      <c r="N2603" s="355" t="s">
        <v>3495</v>
      </c>
      <c r="O2603" s="355" t="s">
        <v>3495</v>
      </c>
      <c r="P2603" s="355" t="s">
        <v>3495</v>
      </c>
      <c r="Q2603" s="355" t="s">
        <v>3496</v>
      </c>
      <c r="R2603" s="355" t="s">
        <v>3496</v>
      </c>
      <c r="S2603" s="355" t="s">
        <v>3496</v>
      </c>
      <c r="T2603" s="266">
        <v>0</v>
      </c>
      <c r="U2603" s="266" t="s">
        <v>3497</v>
      </c>
    </row>
    <row r="2604" spans="1:27" x14ac:dyDescent="0.25">
      <c r="A2604" s="49">
        <v>89214001</v>
      </c>
      <c r="B2604" s="49" t="s">
        <v>2402</v>
      </c>
      <c r="C2604" s="49">
        <v>0</v>
      </c>
      <c r="D2604" s="49">
        <v>0</v>
      </c>
      <c r="E2604" s="354" t="s">
        <v>3494</v>
      </c>
      <c r="F2604" s="354" t="s">
        <v>3498</v>
      </c>
      <c r="G2604" s="355" t="s">
        <v>3499</v>
      </c>
      <c r="H2604" s="355" t="s">
        <v>3495</v>
      </c>
      <c r="I2604" s="355" t="s">
        <v>3495</v>
      </c>
      <c r="J2604" s="355" t="s">
        <v>3495</v>
      </c>
      <c r="K2604" s="355" t="s">
        <v>3495</v>
      </c>
      <c r="L2604" s="355" t="s">
        <v>3495</v>
      </c>
      <c r="M2604" s="355" t="s">
        <v>3495</v>
      </c>
      <c r="N2604" s="355" t="s">
        <v>3495</v>
      </c>
      <c r="O2604" s="355" t="s">
        <v>3495</v>
      </c>
      <c r="P2604" s="355" t="s">
        <v>3495</v>
      </c>
      <c r="Q2604" s="355" t="s">
        <v>3496</v>
      </c>
      <c r="R2604" s="355" t="s">
        <v>3496</v>
      </c>
      <c r="S2604" s="355" t="s">
        <v>3496</v>
      </c>
      <c r="T2604" s="266">
        <v>0</v>
      </c>
      <c r="U2604" s="266" t="s">
        <v>3497</v>
      </c>
    </row>
    <row r="2605" spans="1:27" x14ac:dyDescent="0.25">
      <c r="A2605" s="49">
        <v>89646001</v>
      </c>
      <c r="B2605" s="49" t="s">
        <v>537</v>
      </c>
      <c r="C2605" s="49">
        <v>0</v>
      </c>
      <c r="D2605" s="49">
        <v>0</v>
      </c>
      <c r="E2605" s="354" t="s">
        <v>3494</v>
      </c>
      <c r="F2605" s="354" t="s">
        <v>3498</v>
      </c>
      <c r="G2605" s="355" t="s">
        <v>3499</v>
      </c>
      <c r="H2605" s="355" t="s">
        <v>3495</v>
      </c>
      <c r="I2605" s="355" t="s">
        <v>3495</v>
      </c>
      <c r="J2605" s="355" t="s">
        <v>3495</v>
      </c>
      <c r="K2605" s="355" t="s">
        <v>3495</v>
      </c>
      <c r="L2605" s="355" t="s">
        <v>3495</v>
      </c>
      <c r="M2605" s="355" t="s">
        <v>3495</v>
      </c>
      <c r="N2605" s="355" t="s">
        <v>3495</v>
      </c>
      <c r="O2605" s="355" t="s">
        <v>3495</v>
      </c>
      <c r="P2605" s="355" t="s">
        <v>3495</v>
      </c>
      <c r="Q2605" s="355" t="s">
        <v>3496</v>
      </c>
      <c r="R2605" s="355" t="s">
        <v>3496</v>
      </c>
      <c r="S2605" s="355" t="s">
        <v>3496</v>
      </c>
      <c r="T2605" s="266">
        <v>0</v>
      </c>
      <c r="U2605" s="266" t="s">
        <v>3497</v>
      </c>
    </row>
    <row r="2606" spans="1:27" x14ac:dyDescent="0.25">
      <c r="A2606" s="49">
        <v>89659001</v>
      </c>
      <c r="B2606" s="49" t="s">
        <v>2403</v>
      </c>
      <c r="C2606" s="49">
        <v>0</v>
      </c>
      <c r="D2606" s="49">
        <v>0</v>
      </c>
      <c r="E2606" s="354" t="s">
        <v>3494</v>
      </c>
      <c r="F2606" s="354" t="s">
        <v>3498</v>
      </c>
      <c r="G2606" s="355" t="s">
        <v>3499</v>
      </c>
      <c r="H2606" s="355" t="s">
        <v>3495</v>
      </c>
      <c r="I2606" s="355" t="s">
        <v>3495</v>
      </c>
      <c r="J2606" s="355" t="s">
        <v>3495</v>
      </c>
      <c r="K2606" s="355" t="s">
        <v>3495</v>
      </c>
      <c r="L2606" s="355" t="s">
        <v>3495</v>
      </c>
      <c r="M2606" s="355" t="s">
        <v>3495</v>
      </c>
      <c r="N2606" s="355" t="s">
        <v>3495</v>
      </c>
      <c r="O2606" s="355" t="s">
        <v>3495</v>
      </c>
      <c r="P2606" s="355" t="s">
        <v>3495</v>
      </c>
      <c r="Q2606" s="355" t="s">
        <v>3496</v>
      </c>
      <c r="R2606" s="355" t="s">
        <v>3496</v>
      </c>
      <c r="S2606" s="355" t="s">
        <v>3496</v>
      </c>
      <c r="T2606" s="266">
        <v>0</v>
      </c>
      <c r="U2606" s="266" t="s">
        <v>3497</v>
      </c>
    </row>
    <row r="2607" spans="1:27" x14ac:dyDescent="0.25">
      <c r="A2607" s="49">
        <v>89957001</v>
      </c>
      <c r="B2607" s="49" t="s">
        <v>2404</v>
      </c>
      <c r="C2607" s="49">
        <v>0</v>
      </c>
      <c r="D2607" s="49">
        <v>0</v>
      </c>
      <c r="E2607" s="354" t="s">
        <v>3494</v>
      </c>
      <c r="F2607" s="354" t="s">
        <v>3498</v>
      </c>
      <c r="G2607" s="355" t="s">
        <v>3499</v>
      </c>
      <c r="H2607" s="355" t="s">
        <v>3495</v>
      </c>
      <c r="I2607" s="355" t="s">
        <v>3495</v>
      </c>
      <c r="J2607" s="355" t="s">
        <v>3495</v>
      </c>
      <c r="K2607" s="355" t="s">
        <v>3495</v>
      </c>
      <c r="L2607" s="355" t="s">
        <v>3495</v>
      </c>
      <c r="M2607" s="355" t="s">
        <v>3495</v>
      </c>
      <c r="N2607" s="355" t="s">
        <v>3495</v>
      </c>
      <c r="O2607" s="355" t="s">
        <v>3495</v>
      </c>
      <c r="P2607" s="355" t="s">
        <v>3495</v>
      </c>
      <c r="Q2607" s="355" t="s">
        <v>3496</v>
      </c>
      <c r="R2607" s="355" t="s">
        <v>3496</v>
      </c>
      <c r="S2607" s="355" t="s">
        <v>3496</v>
      </c>
      <c r="T2607" s="266">
        <v>0</v>
      </c>
      <c r="U2607" s="266" t="s">
        <v>3497</v>
      </c>
    </row>
    <row r="2608" spans="1:27" x14ac:dyDescent="0.25">
      <c r="A2608" s="49">
        <v>91092</v>
      </c>
      <c r="B2608" s="49" t="s">
        <v>2405</v>
      </c>
      <c r="C2608" s="49">
        <v>0</v>
      </c>
      <c r="D2608" s="49">
        <v>0</v>
      </c>
      <c r="E2608" s="354" t="s">
        <v>3494</v>
      </c>
      <c r="F2608" s="354" t="s">
        <v>3498</v>
      </c>
      <c r="G2608" s="355" t="s">
        <v>3499</v>
      </c>
      <c r="H2608" s="355" t="s">
        <v>3495</v>
      </c>
      <c r="I2608" s="355" t="s">
        <v>3495</v>
      </c>
      <c r="J2608" s="355" t="s">
        <v>3495</v>
      </c>
      <c r="K2608" s="355" t="s">
        <v>3495</v>
      </c>
      <c r="L2608" s="355" t="s">
        <v>3495</v>
      </c>
      <c r="M2608" s="355" t="s">
        <v>3495</v>
      </c>
      <c r="N2608" s="355" t="s">
        <v>3495</v>
      </c>
      <c r="O2608" s="355" t="s">
        <v>3495</v>
      </c>
      <c r="P2608" s="355" t="s">
        <v>3495</v>
      </c>
      <c r="Q2608" s="355" t="s">
        <v>3496</v>
      </c>
      <c r="R2608" s="355" t="s">
        <v>3496</v>
      </c>
      <c r="S2608" s="355" t="s">
        <v>3496</v>
      </c>
      <c r="T2608" s="266">
        <v>0</v>
      </c>
      <c r="U2608" s="266" t="s">
        <v>3497</v>
      </c>
      <c r="Y2608" t="s">
        <v>7844</v>
      </c>
      <c r="Z2608" s="555" t="s">
        <v>7843</v>
      </c>
      <c r="AA2608" s="786" t="s">
        <v>7155</v>
      </c>
    </row>
    <row r="2609" spans="1:21" x14ac:dyDescent="0.25">
      <c r="A2609" s="49">
        <v>91098</v>
      </c>
      <c r="B2609" s="49" t="s">
        <v>2406</v>
      </c>
      <c r="C2609" s="49">
        <v>0</v>
      </c>
      <c r="D2609" s="49">
        <v>0</v>
      </c>
      <c r="E2609" s="354" t="s">
        <v>3494</v>
      </c>
      <c r="F2609" s="354" t="s">
        <v>3498</v>
      </c>
      <c r="G2609" s="355" t="s">
        <v>3499</v>
      </c>
      <c r="H2609" s="355" t="s">
        <v>3495</v>
      </c>
      <c r="I2609" s="355" t="s">
        <v>3495</v>
      </c>
      <c r="J2609" s="355" t="s">
        <v>3495</v>
      </c>
      <c r="K2609" s="355" t="s">
        <v>3495</v>
      </c>
      <c r="L2609" s="355" t="s">
        <v>3495</v>
      </c>
      <c r="M2609" s="355" t="s">
        <v>3495</v>
      </c>
      <c r="N2609" s="355" t="s">
        <v>3495</v>
      </c>
      <c r="O2609" s="355" t="s">
        <v>3495</v>
      </c>
      <c r="P2609" s="355" t="s">
        <v>3495</v>
      </c>
      <c r="Q2609" s="355" t="s">
        <v>3496</v>
      </c>
      <c r="R2609" s="355" t="s">
        <v>3496</v>
      </c>
      <c r="S2609" s="355" t="s">
        <v>3496</v>
      </c>
      <c r="T2609" s="266">
        <v>0</v>
      </c>
      <c r="U2609" s="266" t="s">
        <v>3497</v>
      </c>
    </row>
    <row r="2610" spans="1:21" x14ac:dyDescent="0.25">
      <c r="A2610" s="49">
        <v>91106</v>
      </c>
      <c r="B2610" s="49" t="s">
        <v>2407</v>
      </c>
      <c r="C2610" s="49">
        <v>0</v>
      </c>
      <c r="D2610" s="49">
        <v>0</v>
      </c>
      <c r="E2610" s="354" t="s">
        <v>3494</v>
      </c>
      <c r="F2610" s="354" t="s">
        <v>3498</v>
      </c>
      <c r="G2610" s="355" t="s">
        <v>3499</v>
      </c>
      <c r="H2610" s="355" t="s">
        <v>3495</v>
      </c>
      <c r="I2610" s="355" t="s">
        <v>3495</v>
      </c>
      <c r="J2610" s="355" t="s">
        <v>3495</v>
      </c>
      <c r="K2610" s="355" t="s">
        <v>3495</v>
      </c>
      <c r="L2610" s="355" t="s">
        <v>3495</v>
      </c>
      <c r="M2610" s="355" t="s">
        <v>3495</v>
      </c>
      <c r="N2610" s="355" t="s">
        <v>3495</v>
      </c>
      <c r="O2610" s="355" t="s">
        <v>3495</v>
      </c>
      <c r="P2610" s="355" t="s">
        <v>3495</v>
      </c>
      <c r="Q2610" s="355" t="s">
        <v>3496</v>
      </c>
      <c r="R2610" s="355" t="s">
        <v>3496</v>
      </c>
      <c r="S2610" s="355" t="s">
        <v>3496</v>
      </c>
      <c r="T2610" s="266">
        <v>0</v>
      </c>
      <c r="U2610" s="266" t="s">
        <v>3497</v>
      </c>
    </row>
    <row r="2611" spans="1:21" x14ac:dyDescent="0.25">
      <c r="A2611" s="49">
        <v>91141</v>
      </c>
      <c r="B2611" s="49" t="s">
        <v>2408</v>
      </c>
      <c r="C2611" s="49">
        <v>0</v>
      </c>
      <c r="D2611" s="49">
        <v>0</v>
      </c>
      <c r="E2611" s="354" t="s">
        <v>3494</v>
      </c>
      <c r="F2611" s="354" t="s">
        <v>3498</v>
      </c>
      <c r="G2611" s="355" t="s">
        <v>3499</v>
      </c>
      <c r="H2611" s="355" t="s">
        <v>3495</v>
      </c>
      <c r="I2611" s="355" t="s">
        <v>3495</v>
      </c>
      <c r="J2611" s="355" t="s">
        <v>3495</v>
      </c>
      <c r="K2611" s="355" t="s">
        <v>3495</v>
      </c>
      <c r="L2611" s="355" t="s">
        <v>3495</v>
      </c>
      <c r="M2611" s="355" t="s">
        <v>3495</v>
      </c>
      <c r="N2611" s="355" t="s">
        <v>3495</v>
      </c>
      <c r="O2611" s="355" t="s">
        <v>3495</v>
      </c>
      <c r="P2611" s="355" t="s">
        <v>3495</v>
      </c>
      <c r="Q2611" s="355" t="s">
        <v>3496</v>
      </c>
      <c r="R2611" s="355" t="s">
        <v>3496</v>
      </c>
      <c r="S2611" s="355" t="s">
        <v>3496</v>
      </c>
      <c r="T2611" s="266">
        <v>0</v>
      </c>
      <c r="U2611" s="266" t="s">
        <v>3497</v>
      </c>
    </row>
    <row r="2612" spans="1:21" x14ac:dyDescent="0.25">
      <c r="A2612" s="49">
        <v>91172</v>
      </c>
      <c r="B2612" s="49" t="s">
        <v>2409</v>
      </c>
      <c r="C2612" s="49">
        <v>0</v>
      </c>
      <c r="D2612" s="49">
        <v>0</v>
      </c>
      <c r="E2612" s="354" t="s">
        <v>3494</v>
      </c>
      <c r="F2612" s="354" t="s">
        <v>3498</v>
      </c>
      <c r="G2612" s="355" t="s">
        <v>3499</v>
      </c>
      <c r="H2612" s="355" t="s">
        <v>3495</v>
      </c>
      <c r="I2612" s="355" t="s">
        <v>3495</v>
      </c>
      <c r="J2612" s="355" t="s">
        <v>3495</v>
      </c>
      <c r="K2612" s="355" t="s">
        <v>3495</v>
      </c>
      <c r="L2612" s="355" t="s">
        <v>3495</v>
      </c>
      <c r="M2612" s="355" t="s">
        <v>3495</v>
      </c>
      <c r="N2612" s="355" t="s">
        <v>3495</v>
      </c>
      <c r="O2612" s="355" t="s">
        <v>3495</v>
      </c>
      <c r="P2612" s="355" t="s">
        <v>3495</v>
      </c>
      <c r="Q2612" s="355" t="s">
        <v>3496</v>
      </c>
      <c r="R2612" s="355" t="s">
        <v>3496</v>
      </c>
      <c r="S2612" s="355" t="s">
        <v>3496</v>
      </c>
      <c r="T2612" s="266">
        <v>0</v>
      </c>
      <c r="U2612" s="266" t="s">
        <v>3497</v>
      </c>
    </row>
    <row r="2613" spans="1:21" x14ac:dyDescent="0.25">
      <c r="A2613" s="49">
        <v>91211</v>
      </c>
      <c r="B2613" s="49" t="s">
        <v>2410</v>
      </c>
      <c r="C2613" s="49">
        <v>0</v>
      </c>
      <c r="D2613" s="49">
        <v>0</v>
      </c>
      <c r="E2613" s="354" t="s">
        <v>3494</v>
      </c>
      <c r="F2613" s="354" t="s">
        <v>3498</v>
      </c>
      <c r="G2613" s="355" t="s">
        <v>3499</v>
      </c>
      <c r="H2613" s="355" t="s">
        <v>3495</v>
      </c>
      <c r="I2613" s="355" t="s">
        <v>3495</v>
      </c>
      <c r="J2613" s="355" t="s">
        <v>3495</v>
      </c>
      <c r="K2613" s="355" t="s">
        <v>3495</v>
      </c>
      <c r="L2613" s="355" t="s">
        <v>3495</v>
      </c>
      <c r="M2613" s="355" t="s">
        <v>3495</v>
      </c>
      <c r="N2613" s="355" t="s">
        <v>3495</v>
      </c>
      <c r="O2613" s="355" t="s">
        <v>3495</v>
      </c>
      <c r="P2613" s="355" t="s">
        <v>3495</v>
      </c>
      <c r="Q2613" s="355" t="s">
        <v>3496</v>
      </c>
      <c r="R2613" s="355" t="s">
        <v>3496</v>
      </c>
      <c r="S2613" s="355" t="s">
        <v>3496</v>
      </c>
      <c r="T2613" s="266">
        <v>0</v>
      </c>
      <c r="U2613" s="266" t="s">
        <v>3497</v>
      </c>
    </row>
    <row r="2614" spans="1:21" x14ac:dyDescent="0.25">
      <c r="A2614" s="49">
        <v>91263</v>
      </c>
      <c r="B2614" s="49" t="s">
        <v>2411</v>
      </c>
      <c r="C2614" s="49">
        <v>0</v>
      </c>
      <c r="D2614" s="49">
        <v>0</v>
      </c>
      <c r="E2614" s="354" t="s">
        <v>3494</v>
      </c>
      <c r="F2614" s="354" t="s">
        <v>3498</v>
      </c>
      <c r="G2614" s="355" t="s">
        <v>3499</v>
      </c>
      <c r="H2614" s="355" t="s">
        <v>3495</v>
      </c>
      <c r="I2614" s="355" t="s">
        <v>3495</v>
      </c>
      <c r="J2614" s="355" t="s">
        <v>3495</v>
      </c>
      <c r="K2614" s="355" t="s">
        <v>3495</v>
      </c>
      <c r="L2614" s="355" t="s">
        <v>3495</v>
      </c>
      <c r="M2614" s="355" t="s">
        <v>3495</v>
      </c>
      <c r="N2614" s="355" t="s">
        <v>3495</v>
      </c>
      <c r="O2614" s="355" t="s">
        <v>3495</v>
      </c>
      <c r="P2614" s="355" t="s">
        <v>3495</v>
      </c>
      <c r="Q2614" s="355" t="s">
        <v>3496</v>
      </c>
      <c r="R2614" s="355" t="s">
        <v>3496</v>
      </c>
      <c r="S2614" s="355" t="s">
        <v>3496</v>
      </c>
      <c r="T2614" s="266">
        <v>0</v>
      </c>
      <c r="U2614" s="266" t="s">
        <v>3497</v>
      </c>
    </row>
    <row r="2615" spans="1:21" x14ac:dyDescent="0.25">
      <c r="A2615" s="49">
        <v>91306001</v>
      </c>
      <c r="B2615" s="49" t="s">
        <v>2412</v>
      </c>
      <c r="C2615" s="49">
        <v>0</v>
      </c>
      <c r="D2615" s="49">
        <v>0</v>
      </c>
      <c r="E2615" s="354" t="s">
        <v>3494</v>
      </c>
      <c r="F2615" s="354" t="s">
        <v>3498</v>
      </c>
      <c r="G2615" s="355" t="s">
        <v>3499</v>
      </c>
      <c r="H2615" s="355" t="s">
        <v>3495</v>
      </c>
      <c r="I2615" s="355" t="s">
        <v>3495</v>
      </c>
      <c r="J2615" s="355" t="s">
        <v>3495</v>
      </c>
      <c r="K2615" s="355" t="s">
        <v>3495</v>
      </c>
      <c r="L2615" s="355" t="s">
        <v>3495</v>
      </c>
      <c r="M2615" s="355" t="s">
        <v>3495</v>
      </c>
      <c r="N2615" s="355" t="s">
        <v>3495</v>
      </c>
      <c r="O2615" s="355" t="s">
        <v>3495</v>
      </c>
      <c r="P2615" s="355" t="s">
        <v>3495</v>
      </c>
      <c r="Q2615" s="355" t="s">
        <v>3496</v>
      </c>
      <c r="R2615" s="355" t="s">
        <v>3496</v>
      </c>
      <c r="S2615" s="355" t="s">
        <v>3496</v>
      </c>
      <c r="T2615" s="266">
        <v>0</v>
      </c>
      <c r="U2615" s="266" t="s">
        <v>3497</v>
      </c>
    </row>
    <row r="2616" spans="1:21" x14ac:dyDescent="0.25">
      <c r="A2616" s="49">
        <v>91321</v>
      </c>
      <c r="B2616" s="49" t="s">
        <v>2413</v>
      </c>
      <c r="C2616" s="49">
        <v>0</v>
      </c>
      <c r="D2616" s="49">
        <v>0</v>
      </c>
      <c r="E2616" s="354" t="s">
        <v>3494</v>
      </c>
      <c r="F2616" s="354" t="s">
        <v>3498</v>
      </c>
      <c r="G2616" s="355" t="s">
        <v>3499</v>
      </c>
      <c r="H2616" s="355" t="s">
        <v>3495</v>
      </c>
      <c r="I2616" s="355" t="s">
        <v>3495</v>
      </c>
      <c r="J2616" s="355" t="s">
        <v>3495</v>
      </c>
      <c r="K2616" s="355" t="s">
        <v>3495</v>
      </c>
      <c r="L2616" s="355" t="s">
        <v>3495</v>
      </c>
      <c r="M2616" s="355" t="s">
        <v>3495</v>
      </c>
      <c r="N2616" s="355" t="s">
        <v>3495</v>
      </c>
      <c r="O2616" s="355" t="s">
        <v>3495</v>
      </c>
      <c r="P2616" s="355" t="s">
        <v>3495</v>
      </c>
      <c r="Q2616" s="355" t="s">
        <v>3496</v>
      </c>
      <c r="R2616" s="355" t="s">
        <v>3496</v>
      </c>
      <c r="S2616" s="355" t="s">
        <v>3496</v>
      </c>
      <c r="T2616" s="266">
        <v>0</v>
      </c>
      <c r="U2616" s="266" t="s">
        <v>3497</v>
      </c>
    </row>
    <row r="2617" spans="1:21" x14ac:dyDescent="0.25">
      <c r="A2617" s="49">
        <v>91378</v>
      </c>
      <c r="B2617" s="49" t="s">
        <v>2414</v>
      </c>
      <c r="C2617" s="49">
        <v>0</v>
      </c>
      <c r="D2617" s="49">
        <v>0</v>
      </c>
      <c r="E2617" s="354" t="s">
        <v>3494</v>
      </c>
      <c r="F2617" s="354" t="s">
        <v>3498</v>
      </c>
      <c r="G2617" s="355" t="s">
        <v>3499</v>
      </c>
      <c r="H2617" s="355" t="s">
        <v>3495</v>
      </c>
      <c r="I2617" s="355" t="s">
        <v>3495</v>
      </c>
      <c r="J2617" s="355" t="s">
        <v>3495</v>
      </c>
      <c r="K2617" s="355" t="s">
        <v>3495</v>
      </c>
      <c r="L2617" s="355" t="s">
        <v>3495</v>
      </c>
      <c r="M2617" s="355" t="s">
        <v>3495</v>
      </c>
      <c r="N2617" s="355" t="s">
        <v>3495</v>
      </c>
      <c r="O2617" s="355" t="s">
        <v>3495</v>
      </c>
      <c r="P2617" s="355" t="s">
        <v>3495</v>
      </c>
      <c r="Q2617" s="355" t="s">
        <v>3496</v>
      </c>
      <c r="R2617" s="355" t="s">
        <v>3496</v>
      </c>
      <c r="S2617" s="355" t="s">
        <v>3496</v>
      </c>
      <c r="T2617" s="266">
        <v>0</v>
      </c>
      <c r="U2617" s="266" t="s">
        <v>3497</v>
      </c>
    </row>
    <row r="2618" spans="1:21" x14ac:dyDescent="0.25">
      <c r="A2618" s="49">
        <v>91577</v>
      </c>
      <c r="B2618" s="49" t="s">
        <v>2415</v>
      </c>
      <c r="C2618" s="49">
        <v>0</v>
      </c>
      <c r="D2618" s="49">
        <v>0</v>
      </c>
      <c r="E2618" s="354" t="s">
        <v>3494</v>
      </c>
      <c r="F2618" s="354" t="s">
        <v>3498</v>
      </c>
      <c r="G2618" s="355" t="s">
        <v>3499</v>
      </c>
      <c r="H2618" s="355" t="s">
        <v>3495</v>
      </c>
      <c r="I2618" s="355" t="s">
        <v>3495</v>
      </c>
      <c r="J2618" s="355" t="s">
        <v>3495</v>
      </c>
      <c r="K2618" s="355" t="s">
        <v>3495</v>
      </c>
      <c r="L2618" s="355" t="s">
        <v>3495</v>
      </c>
      <c r="M2618" s="355" t="s">
        <v>3495</v>
      </c>
      <c r="N2618" s="355" t="s">
        <v>3495</v>
      </c>
      <c r="O2618" s="355" t="s">
        <v>3495</v>
      </c>
      <c r="P2618" s="355" t="s">
        <v>3495</v>
      </c>
      <c r="Q2618" s="355" t="s">
        <v>3496</v>
      </c>
      <c r="R2618" s="355" t="s">
        <v>3496</v>
      </c>
      <c r="S2618" s="355" t="s">
        <v>3496</v>
      </c>
      <c r="T2618" s="266">
        <v>0</v>
      </c>
      <c r="U2618" s="266" t="s">
        <v>3497</v>
      </c>
    </row>
    <row r="2619" spans="1:21" x14ac:dyDescent="0.25">
      <c r="A2619" s="49">
        <v>91593</v>
      </c>
      <c r="B2619" s="49" t="s">
        <v>2416</v>
      </c>
      <c r="C2619" s="49">
        <v>0</v>
      </c>
      <c r="D2619" s="49">
        <v>0</v>
      </c>
      <c r="E2619" s="354" t="s">
        <v>3494</v>
      </c>
      <c r="F2619" s="354" t="s">
        <v>3498</v>
      </c>
      <c r="G2619" s="355" t="s">
        <v>3499</v>
      </c>
      <c r="H2619" s="355" t="s">
        <v>3495</v>
      </c>
      <c r="I2619" s="355" t="s">
        <v>3495</v>
      </c>
      <c r="J2619" s="355" t="s">
        <v>3495</v>
      </c>
      <c r="K2619" s="355" t="s">
        <v>3495</v>
      </c>
      <c r="L2619" s="355" t="s">
        <v>3495</v>
      </c>
      <c r="M2619" s="355" t="s">
        <v>3495</v>
      </c>
      <c r="N2619" s="355" t="s">
        <v>3495</v>
      </c>
      <c r="O2619" s="355" t="s">
        <v>3495</v>
      </c>
      <c r="P2619" s="355" t="s">
        <v>3495</v>
      </c>
      <c r="Q2619" s="355" t="s">
        <v>3496</v>
      </c>
      <c r="R2619" s="355" t="s">
        <v>3496</v>
      </c>
      <c r="S2619" s="355" t="s">
        <v>3496</v>
      </c>
      <c r="T2619" s="266">
        <v>0</v>
      </c>
      <c r="U2619" s="266" t="s">
        <v>3497</v>
      </c>
    </row>
    <row r="2620" spans="1:21" x14ac:dyDescent="0.25">
      <c r="A2620" s="49">
        <v>91628</v>
      </c>
      <c r="B2620" s="49" t="s">
        <v>2417</v>
      </c>
      <c r="C2620" s="49">
        <v>0</v>
      </c>
      <c r="D2620" s="49">
        <v>0</v>
      </c>
      <c r="E2620" s="354" t="s">
        <v>3494</v>
      </c>
      <c r="F2620" s="354" t="s">
        <v>3498</v>
      </c>
      <c r="G2620" s="355" t="s">
        <v>3499</v>
      </c>
      <c r="H2620" s="355" t="s">
        <v>3495</v>
      </c>
      <c r="I2620" s="355" t="s">
        <v>3495</v>
      </c>
      <c r="J2620" s="355" t="s">
        <v>3495</v>
      </c>
      <c r="K2620" s="355" t="s">
        <v>3495</v>
      </c>
      <c r="L2620" s="355" t="s">
        <v>3495</v>
      </c>
      <c r="M2620" s="355" t="s">
        <v>3495</v>
      </c>
      <c r="N2620" s="355" t="s">
        <v>3495</v>
      </c>
      <c r="O2620" s="355" t="s">
        <v>3495</v>
      </c>
      <c r="P2620" s="355" t="s">
        <v>3495</v>
      </c>
      <c r="Q2620" s="355" t="s">
        <v>3496</v>
      </c>
      <c r="R2620" s="355" t="s">
        <v>3496</v>
      </c>
      <c r="S2620" s="355" t="s">
        <v>3496</v>
      </c>
      <c r="T2620" s="266">
        <v>0</v>
      </c>
      <c r="U2620" s="266" t="s">
        <v>3497</v>
      </c>
    </row>
    <row r="2621" spans="1:21" x14ac:dyDescent="0.25">
      <c r="A2621" s="49">
        <v>91704001</v>
      </c>
      <c r="B2621" s="49" t="s">
        <v>2418</v>
      </c>
      <c r="C2621" s="49">
        <v>0</v>
      </c>
      <c r="D2621" s="49">
        <v>0</v>
      </c>
      <c r="E2621" s="354" t="s">
        <v>3494</v>
      </c>
      <c r="F2621" s="354" t="s">
        <v>3498</v>
      </c>
      <c r="G2621" s="355" t="s">
        <v>3499</v>
      </c>
      <c r="H2621" s="355" t="s">
        <v>3495</v>
      </c>
      <c r="I2621" s="355" t="s">
        <v>3495</v>
      </c>
      <c r="J2621" s="355" t="s">
        <v>3495</v>
      </c>
      <c r="K2621" s="355" t="s">
        <v>3495</v>
      </c>
      <c r="L2621" s="355" t="s">
        <v>3495</v>
      </c>
      <c r="M2621" s="355" t="s">
        <v>3495</v>
      </c>
      <c r="N2621" s="355" t="s">
        <v>3495</v>
      </c>
      <c r="O2621" s="355" t="s">
        <v>3495</v>
      </c>
      <c r="P2621" s="355" t="s">
        <v>3495</v>
      </c>
      <c r="Q2621" s="355" t="s">
        <v>3496</v>
      </c>
      <c r="R2621" s="355" t="s">
        <v>3496</v>
      </c>
      <c r="S2621" s="355" t="s">
        <v>3496</v>
      </c>
      <c r="T2621" s="266">
        <v>0</v>
      </c>
      <c r="U2621" s="266" t="s">
        <v>3497</v>
      </c>
    </row>
    <row r="2622" spans="1:21" x14ac:dyDescent="0.25">
      <c r="A2622" s="49">
        <v>91707001</v>
      </c>
      <c r="B2622" s="49" t="s">
        <v>2419</v>
      </c>
      <c r="C2622" s="49">
        <v>0</v>
      </c>
      <c r="D2622" s="49">
        <v>0</v>
      </c>
      <c r="E2622" s="354" t="s">
        <v>3494</v>
      </c>
      <c r="F2622" s="354" t="s">
        <v>3498</v>
      </c>
      <c r="G2622" s="355" t="s">
        <v>3499</v>
      </c>
      <c r="H2622" s="355" t="s">
        <v>3495</v>
      </c>
      <c r="I2622" s="355" t="s">
        <v>3495</v>
      </c>
      <c r="J2622" s="355" t="s">
        <v>3495</v>
      </c>
      <c r="K2622" s="355" t="s">
        <v>3495</v>
      </c>
      <c r="L2622" s="355" t="s">
        <v>3495</v>
      </c>
      <c r="M2622" s="355" t="s">
        <v>3495</v>
      </c>
      <c r="N2622" s="355" t="s">
        <v>3495</v>
      </c>
      <c r="O2622" s="355" t="s">
        <v>3495</v>
      </c>
      <c r="P2622" s="355" t="s">
        <v>3495</v>
      </c>
      <c r="Q2622" s="355" t="s">
        <v>3496</v>
      </c>
      <c r="R2622" s="355" t="s">
        <v>3496</v>
      </c>
      <c r="S2622" s="355" t="s">
        <v>3496</v>
      </c>
      <c r="T2622" s="266">
        <v>0</v>
      </c>
      <c r="U2622" s="266" t="s">
        <v>3497</v>
      </c>
    </row>
    <row r="2623" spans="1:21" x14ac:dyDescent="0.25">
      <c r="A2623" s="49">
        <v>91709001</v>
      </c>
      <c r="B2623" s="49" t="s">
        <v>2420</v>
      </c>
      <c r="C2623" s="49">
        <v>0</v>
      </c>
      <c r="D2623" s="49">
        <v>0</v>
      </c>
      <c r="E2623" s="354" t="s">
        <v>3494</v>
      </c>
      <c r="F2623" s="354" t="s">
        <v>3498</v>
      </c>
      <c r="G2623" s="355" t="s">
        <v>3499</v>
      </c>
      <c r="H2623" s="355" t="s">
        <v>3495</v>
      </c>
      <c r="I2623" s="355" t="s">
        <v>3495</v>
      </c>
      <c r="J2623" s="355" t="s">
        <v>3495</v>
      </c>
      <c r="K2623" s="355" t="s">
        <v>3495</v>
      </c>
      <c r="L2623" s="355" t="s">
        <v>3495</v>
      </c>
      <c r="M2623" s="355" t="s">
        <v>3495</v>
      </c>
      <c r="N2623" s="355" t="s">
        <v>3495</v>
      </c>
      <c r="O2623" s="355" t="s">
        <v>3495</v>
      </c>
      <c r="P2623" s="355" t="s">
        <v>3495</v>
      </c>
      <c r="Q2623" s="355" t="s">
        <v>3496</v>
      </c>
      <c r="R2623" s="355" t="s">
        <v>3496</v>
      </c>
      <c r="S2623" s="355" t="s">
        <v>3496</v>
      </c>
      <c r="T2623" s="266">
        <v>0</v>
      </c>
      <c r="U2623" s="266" t="s">
        <v>3497</v>
      </c>
    </row>
    <row r="2624" spans="1:21" x14ac:dyDescent="0.25">
      <c r="A2624" s="49">
        <v>91752001</v>
      </c>
      <c r="B2624" s="49" t="s">
        <v>2421</v>
      </c>
      <c r="C2624" s="49">
        <v>0</v>
      </c>
      <c r="D2624" s="49">
        <v>0</v>
      </c>
      <c r="E2624" s="354" t="s">
        <v>3494</v>
      </c>
      <c r="F2624" s="354" t="s">
        <v>3498</v>
      </c>
      <c r="G2624" s="355" t="s">
        <v>3499</v>
      </c>
      <c r="H2624" s="355" t="s">
        <v>3495</v>
      </c>
      <c r="I2624" s="355" t="s">
        <v>3495</v>
      </c>
      <c r="J2624" s="355" t="s">
        <v>3495</v>
      </c>
      <c r="K2624" s="355" t="s">
        <v>3495</v>
      </c>
      <c r="L2624" s="355" t="s">
        <v>3495</v>
      </c>
      <c r="M2624" s="355" t="s">
        <v>3495</v>
      </c>
      <c r="N2624" s="355" t="s">
        <v>3495</v>
      </c>
      <c r="O2624" s="355" t="s">
        <v>3495</v>
      </c>
      <c r="P2624" s="355" t="s">
        <v>3495</v>
      </c>
      <c r="Q2624" s="355" t="s">
        <v>3496</v>
      </c>
      <c r="R2624" s="355" t="s">
        <v>3496</v>
      </c>
      <c r="S2624" s="355" t="s">
        <v>3496</v>
      </c>
      <c r="T2624" s="266">
        <v>0</v>
      </c>
      <c r="U2624" s="266" t="s">
        <v>3497</v>
      </c>
    </row>
    <row r="2625" spans="1:21" x14ac:dyDescent="0.25">
      <c r="A2625" s="49">
        <v>91753001</v>
      </c>
      <c r="B2625" s="49" t="s">
        <v>2422</v>
      </c>
      <c r="C2625" s="49">
        <v>0</v>
      </c>
      <c r="D2625" s="49">
        <v>0</v>
      </c>
      <c r="E2625" s="354" t="s">
        <v>3494</v>
      </c>
      <c r="F2625" s="354" t="s">
        <v>3498</v>
      </c>
      <c r="G2625" s="355" t="s">
        <v>3499</v>
      </c>
      <c r="H2625" s="355" t="s">
        <v>3495</v>
      </c>
      <c r="I2625" s="355" t="s">
        <v>3495</v>
      </c>
      <c r="J2625" s="355" t="s">
        <v>3495</v>
      </c>
      <c r="K2625" s="355" t="s">
        <v>3495</v>
      </c>
      <c r="L2625" s="355" t="s">
        <v>3495</v>
      </c>
      <c r="M2625" s="355" t="s">
        <v>3495</v>
      </c>
      <c r="N2625" s="355" t="s">
        <v>3495</v>
      </c>
      <c r="O2625" s="355" t="s">
        <v>3495</v>
      </c>
      <c r="P2625" s="355" t="s">
        <v>3495</v>
      </c>
      <c r="Q2625" s="355" t="s">
        <v>3496</v>
      </c>
      <c r="R2625" s="355" t="s">
        <v>3496</v>
      </c>
      <c r="S2625" s="355" t="s">
        <v>3496</v>
      </c>
      <c r="T2625" s="266">
        <v>0</v>
      </c>
      <c r="U2625" s="266" t="s">
        <v>3497</v>
      </c>
    </row>
    <row r="2626" spans="1:21" x14ac:dyDescent="0.25">
      <c r="A2626" s="49">
        <v>91754001</v>
      </c>
      <c r="B2626" s="49" t="s">
        <v>2423</v>
      </c>
      <c r="C2626" s="49">
        <v>0</v>
      </c>
      <c r="D2626" s="49">
        <v>0</v>
      </c>
      <c r="E2626" s="354" t="s">
        <v>3494</v>
      </c>
      <c r="F2626" s="354" t="s">
        <v>3498</v>
      </c>
      <c r="G2626" s="355" t="s">
        <v>3499</v>
      </c>
      <c r="H2626" s="355" t="s">
        <v>3495</v>
      </c>
      <c r="I2626" s="355" t="s">
        <v>3495</v>
      </c>
      <c r="J2626" s="355" t="s">
        <v>3495</v>
      </c>
      <c r="K2626" s="355" t="s">
        <v>3495</v>
      </c>
      <c r="L2626" s="355" t="s">
        <v>3495</v>
      </c>
      <c r="M2626" s="355" t="s">
        <v>3495</v>
      </c>
      <c r="N2626" s="355" t="s">
        <v>3495</v>
      </c>
      <c r="O2626" s="355" t="s">
        <v>3495</v>
      </c>
      <c r="P2626" s="355" t="s">
        <v>3495</v>
      </c>
      <c r="Q2626" s="355" t="s">
        <v>3496</v>
      </c>
      <c r="R2626" s="355" t="s">
        <v>3496</v>
      </c>
      <c r="S2626" s="355" t="s">
        <v>3496</v>
      </c>
      <c r="T2626" s="266">
        <v>0</v>
      </c>
      <c r="U2626" s="266" t="s">
        <v>3497</v>
      </c>
    </row>
    <row r="2627" spans="1:21" x14ac:dyDescent="0.25">
      <c r="A2627" s="49">
        <v>91755001</v>
      </c>
      <c r="B2627" s="49" t="s">
        <v>2424</v>
      </c>
      <c r="C2627" s="49">
        <v>0</v>
      </c>
      <c r="D2627" s="49">
        <v>0</v>
      </c>
      <c r="E2627" s="354" t="s">
        <v>3494</v>
      </c>
      <c r="F2627" s="354" t="s">
        <v>3498</v>
      </c>
      <c r="G2627" s="355" t="s">
        <v>3499</v>
      </c>
      <c r="H2627" s="355" t="s">
        <v>3495</v>
      </c>
      <c r="I2627" s="355" t="s">
        <v>3495</v>
      </c>
      <c r="J2627" s="355" t="s">
        <v>3495</v>
      </c>
      <c r="K2627" s="355" t="s">
        <v>3495</v>
      </c>
      <c r="L2627" s="355" t="s">
        <v>3495</v>
      </c>
      <c r="M2627" s="355" t="s">
        <v>3495</v>
      </c>
      <c r="N2627" s="355" t="s">
        <v>3495</v>
      </c>
      <c r="O2627" s="355" t="s">
        <v>3495</v>
      </c>
      <c r="P2627" s="355" t="s">
        <v>3495</v>
      </c>
      <c r="Q2627" s="355" t="s">
        <v>3496</v>
      </c>
      <c r="R2627" s="355" t="s">
        <v>3496</v>
      </c>
      <c r="S2627" s="355" t="s">
        <v>3496</v>
      </c>
      <c r="T2627" s="266">
        <v>0</v>
      </c>
      <c r="U2627" s="266" t="s">
        <v>3497</v>
      </c>
    </row>
    <row r="2628" spans="1:21" x14ac:dyDescent="0.25">
      <c r="A2628" s="49">
        <v>91756001</v>
      </c>
      <c r="B2628" s="49" t="s">
        <v>2425</v>
      </c>
      <c r="C2628" s="49">
        <v>0</v>
      </c>
      <c r="D2628" s="49">
        <v>0</v>
      </c>
      <c r="E2628" s="354" t="s">
        <v>3494</v>
      </c>
      <c r="F2628" s="354" t="s">
        <v>3498</v>
      </c>
      <c r="G2628" s="355" t="s">
        <v>3499</v>
      </c>
      <c r="H2628" s="355" t="s">
        <v>3495</v>
      </c>
      <c r="I2628" s="355" t="s">
        <v>3495</v>
      </c>
      <c r="J2628" s="355" t="s">
        <v>3495</v>
      </c>
      <c r="K2628" s="355" t="s">
        <v>3495</v>
      </c>
      <c r="L2628" s="355" t="s">
        <v>3495</v>
      </c>
      <c r="M2628" s="355" t="s">
        <v>3495</v>
      </c>
      <c r="N2628" s="355" t="s">
        <v>3495</v>
      </c>
      <c r="O2628" s="355" t="s">
        <v>3495</v>
      </c>
      <c r="P2628" s="355" t="s">
        <v>3495</v>
      </c>
      <c r="Q2628" s="355" t="s">
        <v>3496</v>
      </c>
      <c r="R2628" s="355" t="s">
        <v>3496</v>
      </c>
      <c r="S2628" s="355" t="s">
        <v>3496</v>
      </c>
      <c r="T2628" s="266">
        <v>0</v>
      </c>
      <c r="U2628" s="266" t="s">
        <v>3497</v>
      </c>
    </row>
    <row r="2629" spans="1:21" x14ac:dyDescent="0.25">
      <c r="A2629" s="49">
        <v>91757001</v>
      </c>
      <c r="B2629" s="49" t="s">
        <v>2426</v>
      </c>
      <c r="C2629" s="49">
        <v>0</v>
      </c>
      <c r="D2629" s="49">
        <v>0</v>
      </c>
      <c r="E2629" s="354" t="s">
        <v>3494</v>
      </c>
      <c r="F2629" s="354" t="s">
        <v>3498</v>
      </c>
      <c r="G2629" s="355" t="s">
        <v>3499</v>
      </c>
      <c r="H2629" s="355" t="s">
        <v>3495</v>
      </c>
      <c r="I2629" s="355" t="s">
        <v>3495</v>
      </c>
      <c r="J2629" s="355" t="s">
        <v>3495</v>
      </c>
      <c r="K2629" s="355" t="s">
        <v>3495</v>
      </c>
      <c r="L2629" s="355" t="s">
        <v>3495</v>
      </c>
      <c r="M2629" s="355" t="s">
        <v>3495</v>
      </c>
      <c r="N2629" s="355" t="s">
        <v>3495</v>
      </c>
      <c r="O2629" s="355" t="s">
        <v>3495</v>
      </c>
      <c r="P2629" s="355" t="s">
        <v>3495</v>
      </c>
      <c r="Q2629" s="355" t="s">
        <v>3496</v>
      </c>
      <c r="R2629" s="355" t="s">
        <v>3496</v>
      </c>
      <c r="S2629" s="355" t="s">
        <v>3496</v>
      </c>
      <c r="T2629" s="266">
        <v>0</v>
      </c>
      <c r="U2629" s="266" t="s">
        <v>3497</v>
      </c>
    </row>
    <row r="2630" spans="1:21" x14ac:dyDescent="0.25">
      <c r="A2630" s="49">
        <v>91758001</v>
      </c>
      <c r="B2630" s="49" t="s">
        <v>2427</v>
      </c>
      <c r="C2630" s="49">
        <v>0</v>
      </c>
      <c r="D2630" s="49">
        <v>0</v>
      </c>
      <c r="E2630" s="354" t="s">
        <v>3494</v>
      </c>
      <c r="F2630" s="354" t="s">
        <v>3498</v>
      </c>
      <c r="G2630" s="355" t="s">
        <v>3499</v>
      </c>
      <c r="H2630" s="355" t="s">
        <v>3495</v>
      </c>
      <c r="I2630" s="355" t="s">
        <v>3495</v>
      </c>
      <c r="J2630" s="355" t="s">
        <v>3495</v>
      </c>
      <c r="K2630" s="355" t="s">
        <v>3495</v>
      </c>
      <c r="L2630" s="355" t="s">
        <v>3495</v>
      </c>
      <c r="M2630" s="355" t="s">
        <v>3495</v>
      </c>
      <c r="N2630" s="355" t="s">
        <v>3495</v>
      </c>
      <c r="O2630" s="355" t="s">
        <v>3495</v>
      </c>
      <c r="P2630" s="355" t="s">
        <v>3495</v>
      </c>
      <c r="Q2630" s="355" t="s">
        <v>3496</v>
      </c>
      <c r="R2630" s="355" t="s">
        <v>3496</v>
      </c>
      <c r="S2630" s="355" t="s">
        <v>3496</v>
      </c>
      <c r="T2630" s="266">
        <v>0</v>
      </c>
      <c r="U2630" s="266" t="s">
        <v>3497</v>
      </c>
    </row>
    <row r="2631" spans="1:21" x14ac:dyDescent="0.25">
      <c r="A2631" s="49">
        <v>91759001</v>
      </c>
      <c r="B2631" s="49" t="s">
        <v>2428</v>
      </c>
      <c r="C2631" s="49">
        <v>0</v>
      </c>
      <c r="D2631" s="49">
        <v>0</v>
      </c>
      <c r="E2631" s="354" t="s">
        <v>3494</v>
      </c>
      <c r="F2631" s="354" t="s">
        <v>3498</v>
      </c>
      <c r="G2631" s="355" t="s">
        <v>3499</v>
      </c>
      <c r="H2631" s="355" t="s">
        <v>3495</v>
      </c>
      <c r="I2631" s="355" t="s">
        <v>3495</v>
      </c>
      <c r="J2631" s="355" t="s">
        <v>3495</v>
      </c>
      <c r="K2631" s="355" t="s">
        <v>3495</v>
      </c>
      <c r="L2631" s="355" t="s">
        <v>3495</v>
      </c>
      <c r="M2631" s="355" t="s">
        <v>3495</v>
      </c>
      <c r="N2631" s="355" t="s">
        <v>3495</v>
      </c>
      <c r="O2631" s="355" t="s">
        <v>3495</v>
      </c>
      <c r="P2631" s="355" t="s">
        <v>3495</v>
      </c>
      <c r="Q2631" s="355" t="s">
        <v>3496</v>
      </c>
      <c r="R2631" s="355" t="s">
        <v>3496</v>
      </c>
      <c r="S2631" s="355" t="s">
        <v>3496</v>
      </c>
      <c r="T2631" s="266">
        <v>0</v>
      </c>
      <c r="U2631" s="266" t="s">
        <v>3497</v>
      </c>
    </row>
    <row r="2632" spans="1:21" x14ac:dyDescent="0.25">
      <c r="A2632" s="49">
        <v>91760001</v>
      </c>
      <c r="B2632" s="49" t="s">
        <v>2429</v>
      </c>
      <c r="C2632" s="49">
        <v>0</v>
      </c>
      <c r="D2632" s="49">
        <v>0</v>
      </c>
      <c r="E2632" s="354" t="s">
        <v>3494</v>
      </c>
      <c r="F2632" s="354" t="s">
        <v>3498</v>
      </c>
      <c r="G2632" s="355" t="s">
        <v>3499</v>
      </c>
      <c r="H2632" s="355" t="s">
        <v>3495</v>
      </c>
      <c r="I2632" s="355" t="s">
        <v>3495</v>
      </c>
      <c r="J2632" s="355" t="s">
        <v>3495</v>
      </c>
      <c r="K2632" s="355" t="s">
        <v>3495</v>
      </c>
      <c r="L2632" s="355" t="s">
        <v>3495</v>
      </c>
      <c r="M2632" s="355" t="s">
        <v>3495</v>
      </c>
      <c r="N2632" s="355" t="s">
        <v>3495</v>
      </c>
      <c r="O2632" s="355" t="s">
        <v>3495</v>
      </c>
      <c r="P2632" s="355" t="s">
        <v>3495</v>
      </c>
      <c r="Q2632" s="355" t="s">
        <v>3496</v>
      </c>
      <c r="R2632" s="355" t="s">
        <v>3496</v>
      </c>
      <c r="S2632" s="355" t="s">
        <v>3496</v>
      </c>
      <c r="T2632" s="266">
        <v>0</v>
      </c>
      <c r="U2632" s="266" t="s">
        <v>3497</v>
      </c>
    </row>
    <row r="2633" spans="1:21" x14ac:dyDescent="0.25">
      <c r="A2633" s="49">
        <v>91764001</v>
      </c>
      <c r="B2633" s="49" t="s">
        <v>2430</v>
      </c>
      <c r="C2633" s="49">
        <v>0</v>
      </c>
      <c r="D2633" s="49">
        <v>0</v>
      </c>
      <c r="E2633" s="354" t="s">
        <v>3494</v>
      </c>
      <c r="F2633" s="354" t="s">
        <v>3498</v>
      </c>
      <c r="G2633" s="355" t="s">
        <v>3499</v>
      </c>
      <c r="H2633" s="355" t="s">
        <v>3495</v>
      </c>
      <c r="I2633" s="355" t="s">
        <v>3495</v>
      </c>
      <c r="J2633" s="355" t="s">
        <v>3495</v>
      </c>
      <c r="K2633" s="355" t="s">
        <v>3495</v>
      </c>
      <c r="L2633" s="355" t="s">
        <v>3495</v>
      </c>
      <c r="M2633" s="355" t="s">
        <v>3495</v>
      </c>
      <c r="N2633" s="355" t="s">
        <v>3495</v>
      </c>
      <c r="O2633" s="355" t="s">
        <v>3495</v>
      </c>
      <c r="P2633" s="355" t="s">
        <v>3495</v>
      </c>
      <c r="Q2633" s="355" t="s">
        <v>3496</v>
      </c>
      <c r="R2633" s="355" t="s">
        <v>3496</v>
      </c>
      <c r="S2633" s="355" t="s">
        <v>3496</v>
      </c>
      <c r="T2633" s="266">
        <v>0</v>
      </c>
      <c r="U2633" s="266" t="s">
        <v>3497</v>
      </c>
    </row>
    <row r="2634" spans="1:21" x14ac:dyDescent="0.25">
      <c r="A2634" s="49">
        <v>91765001</v>
      </c>
      <c r="B2634" s="49" t="s">
        <v>2431</v>
      </c>
      <c r="C2634" s="49">
        <v>0</v>
      </c>
      <c r="D2634" s="49">
        <v>0</v>
      </c>
      <c r="E2634" s="354" t="s">
        <v>3494</v>
      </c>
      <c r="F2634" s="354" t="s">
        <v>3498</v>
      </c>
      <c r="G2634" s="355" t="s">
        <v>3499</v>
      </c>
      <c r="H2634" s="355" t="s">
        <v>3495</v>
      </c>
      <c r="I2634" s="355" t="s">
        <v>3495</v>
      </c>
      <c r="J2634" s="355" t="s">
        <v>3495</v>
      </c>
      <c r="K2634" s="355" t="s">
        <v>3495</v>
      </c>
      <c r="L2634" s="355" t="s">
        <v>3495</v>
      </c>
      <c r="M2634" s="355" t="s">
        <v>3495</v>
      </c>
      <c r="N2634" s="355" t="s">
        <v>3495</v>
      </c>
      <c r="O2634" s="355" t="s">
        <v>3495</v>
      </c>
      <c r="P2634" s="355" t="s">
        <v>3495</v>
      </c>
      <c r="Q2634" s="355" t="s">
        <v>3496</v>
      </c>
      <c r="R2634" s="355" t="s">
        <v>3496</v>
      </c>
      <c r="S2634" s="355" t="s">
        <v>3496</v>
      </c>
      <c r="T2634" s="266">
        <v>0</v>
      </c>
      <c r="U2634" s="266" t="s">
        <v>3497</v>
      </c>
    </row>
    <row r="2635" spans="1:21" x14ac:dyDescent="0.25">
      <c r="A2635" s="49">
        <v>91766001</v>
      </c>
      <c r="B2635" s="49" t="s">
        <v>2432</v>
      </c>
      <c r="C2635" s="49">
        <v>0</v>
      </c>
      <c r="D2635" s="49">
        <v>0</v>
      </c>
      <c r="E2635" s="354" t="s">
        <v>3494</v>
      </c>
      <c r="F2635" s="354" t="s">
        <v>3498</v>
      </c>
      <c r="G2635" s="355" t="s">
        <v>3499</v>
      </c>
      <c r="H2635" s="355" t="s">
        <v>3495</v>
      </c>
      <c r="I2635" s="355" t="s">
        <v>3495</v>
      </c>
      <c r="J2635" s="355" t="s">
        <v>3495</v>
      </c>
      <c r="K2635" s="355" t="s">
        <v>3495</v>
      </c>
      <c r="L2635" s="355" t="s">
        <v>3495</v>
      </c>
      <c r="M2635" s="355" t="s">
        <v>3495</v>
      </c>
      <c r="N2635" s="355" t="s">
        <v>3495</v>
      </c>
      <c r="O2635" s="355" t="s">
        <v>3495</v>
      </c>
      <c r="P2635" s="355" t="s">
        <v>3495</v>
      </c>
      <c r="Q2635" s="355" t="s">
        <v>3496</v>
      </c>
      <c r="R2635" s="355" t="s">
        <v>3496</v>
      </c>
      <c r="S2635" s="355" t="s">
        <v>3496</v>
      </c>
      <c r="T2635" s="266">
        <v>0</v>
      </c>
      <c r="U2635" s="266" t="s">
        <v>3497</v>
      </c>
    </row>
    <row r="2636" spans="1:21" x14ac:dyDescent="0.25">
      <c r="A2636" s="49">
        <v>91768001</v>
      </c>
      <c r="B2636" s="49" t="s">
        <v>2433</v>
      </c>
      <c r="C2636" s="49">
        <v>0</v>
      </c>
      <c r="D2636" s="49">
        <v>0</v>
      </c>
      <c r="E2636" s="354" t="s">
        <v>3494</v>
      </c>
      <c r="F2636" s="354" t="s">
        <v>3498</v>
      </c>
      <c r="G2636" s="355" t="s">
        <v>3499</v>
      </c>
      <c r="H2636" s="355" t="s">
        <v>3495</v>
      </c>
      <c r="I2636" s="355" t="s">
        <v>3495</v>
      </c>
      <c r="J2636" s="355" t="s">
        <v>3495</v>
      </c>
      <c r="K2636" s="355" t="s">
        <v>3495</v>
      </c>
      <c r="L2636" s="355" t="s">
        <v>3495</v>
      </c>
      <c r="M2636" s="355" t="s">
        <v>3495</v>
      </c>
      <c r="N2636" s="355" t="s">
        <v>3495</v>
      </c>
      <c r="O2636" s="355" t="s">
        <v>3495</v>
      </c>
      <c r="P2636" s="355" t="s">
        <v>3495</v>
      </c>
      <c r="Q2636" s="355" t="s">
        <v>3496</v>
      </c>
      <c r="R2636" s="355" t="s">
        <v>3496</v>
      </c>
      <c r="S2636" s="355" t="s">
        <v>3496</v>
      </c>
      <c r="T2636" s="266">
        <v>0</v>
      </c>
      <c r="U2636" s="266" t="s">
        <v>3497</v>
      </c>
    </row>
    <row r="2637" spans="1:21" x14ac:dyDescent="0.25">
      <c r="A2637" s="49">
        <v>91947</v>
      </c>
      <c r="B2637" s="49" t="s">
        <v>2434</v>
      </c>
      <c r="C2637" s="49">
        <v>0</v>
      </c>
      <c r="D2637" s="49">
        <v>0</v>
      </c>
      <c r="E2637" s="354" t="s">
        <v>3494</v>
      </c>
      <c r="F2637" s="354" t="s">
        <v>3498</v>
      </c>
      <c r="G2637" s="355" t="s">
        <v>3499</v>
      </c>
      <c r="H2637" s="355" t="s">
        <v>3495</v>
      </c>
      <c r="I2637" s="355" t="s">
        <v>3495</v>
      </c>
      <c r="J2637" s="355" t="s">
        <v>3495</v>
      </c>
      <c r="K2637" s="355" t="s">
        <v>3495</v>
      </c>
      <c r="L2637" s="355" t="s">
        <v>3495</v>
      </c>
      <c r="M2637" s="355" t="s">
        <v>3495</v>
      </c>
      <c r="N2637" s="355" t="s">
        <v>3495</v>
      </c>
      <c r="O2637" s="355" t="s">
        <v>3495</v>
      </c>
      <c r="P2637" s="355" t="s">
        <v>3495</v>
      </c>
      <c r="Q2637" s="355" t="s">
        <v>3496</v>
      </c>
      <c r="R2637" s="355" t="s">
        <v>3496</v>
      </c>
      <c r="S2637" s="355" t="s">
        <v>3496</v>
      </c>
      <c r="T2637" s="266">
        <v>0</v>
      </c>
      <c r="U2637" s="266" t="s">
        <v>3497</v>
      </c>
    </row>
    <row r="2638" spans="1:21" x14ac:dyDescent="0.25">
      <c r="A2638" s="49">
        <v>97892004</v>
      </c>
      <c r="B2638" s="49" t="s">
        <v>2435</v>
      </c>
      <c r="C2638" s="49">
        <v>0</v>
      </c>
      <c r="D2638" s="49">
        <v>0</v>
      </c>
      <c r="E2638" s="354" t="s">
        <v>3494</v>
      </c>
      <c r="F2638" s="354" t="s">
        <v>3498</v>
      </c>
      <c r="G2638" s="355" t="s">
        <v>3499</v>
      </c>
      <c r="H2638" s="355" t="s">
        <v>3495</v>
      </c>
      <c r="I2638" s="355" t="s">
        <v>3495</v>
      </c>
      <c r="J2638" s="355" t="s">
        <v>3495</v>
      </c>
      <c r="K2638" s="355" t="s">
        <v>3495</v>
      </c>
      <c r="L2638" s="355" t="s">
        <v>3495</v>
      </c>
      <c r="M2638" s="355" t="s">
        <v>3495</v>
      </c>
      <c r="N2638" s="355" t="s">
        <v>3495</v>
      </c>
      <c r="O2638" s="355" t="s">
        <v>3495</v>
      </c>
      <c r="P2638" s="355" t="s">
        <v>3495</v>
      </c>
      <c r="Q2638" s="355" t="s">
        <v>3496</v>
      </c>
      <c r="R2638" s="355" t="s">
        <v>3496</v>
      </c>
      <c r="S2638" s="355" t="s">
        <v>3496</v>
      </c>
      <c r="T2638" s="266">
        <v>0</v>
      </c>
      <c r="U2638" s="266" t="s">
        <v>3497</v>
      </c>
    </row>
    <row r="2639" spans="1:21" x14ac:dyDescent="0.25">
      <c r="A2639" s="49">
        <v>97893004</v>
      </c>
      <c r="B2639" s="49" t="s">
        <v>2436</v>
      </c>
      <c r="C2639" s="49">
        <v>0</v>
      </c>
      <c r="D2639" s="49">
        <v>0</v>
      </c>
      <c r="E2639" s="354" t="s">
        <v>3494</v>
      </c>
      <c r="F2639" s="354" t="s">
        <v>3498</v>
      </c>
      <c r="G2639" s="355" t="s">
        <v>3499</v>
      </c>
      <c r="H2639" s="355" t="s">
        <v>3495</v>
      </c>
      <c r="I2639" s="355" t="s">
        <v>3495</v>
      </c>
      <c r="J2639" s="355" t="s">
        <v>3495</v>
      </c>
      <c r="K2639" s="355" t="s">
        <v>3495</v>
      </c>
      <c r="L2639" s="355" t="s">
        <v>3495</v>
      </c>
      <c r="M2639" s="355" t="s">
        <v>3495</v>
      </c>
      <c r="N2639" s="355" t="s">
        <v>3495</v>
      </c>
      <c r="O2639" s="355" t="s">
        <v>3495</v>
      </c>
      <c r="P2639" s="355" t="s">
        <v>3495</v>
      </c>
      <c r="Q2639" s="355" t="s">
        <v>3496</v>
      </c>
      <c r="R2639" s="355" t="s">
        <v>3496</v>
      </c>
      <c r="S2639" s="355" t="s">
        <v>3496</v>
      </c>
      <c r="T2639" s="266">
        <v>0</v>
      </c>
      <c r="U2639" s="266" t="s">
        <v>3497</v>
      </c>
    </row>
    <row r="2640" spans="1:21" x14ac:dyDescent="0.25">
      <c r="A2640" s="49">
        <v>97898005</v>
      </c>
      <c r="B2640" s="49" t="s">
        <v>2437</v>
      </c>
      <c r="C2640" s="49">
        <v>0</v>
      </c>
      <c r="D2640" s="49">
        <v>0</v>
      </c>
      <c r="E2640" s="354" t="s">
        <v>3494</v>
      </c>
      <c r="F2640" s="354" t="s">
        <v>3498</v>
      </c>
      <c r="G2640" s="355" t="s">
        <v>3499</v>
      </c>
      <c r="H2640" s="355" t="s">
        <v>3495</v>
      </c>
      <c r="I2640" s="355" t="s">
        <v>3495</v>
      </c>
      <c r="J2640" s="355" t="s">
        <v>3495</v>
      </c>
      <c r="K2640" s="355" t="s">
        <v>3495</v>
      </c>
      <c r="L2640" s="355" t="s">
        <v>3495</v>
      </c>
      <c r="M2640" s="355" t="s">
        <v>3495</v>
      </c>
      <c r="N2640" s="355" t="s">
        <v>3495</v>
      </c>
      <c r="O2640" s="355" t="s">
        <v>3495</v>
      </c>
      <c r="P2640" s="355" t="s">
        <v>3495</v>
      </c>
      <c r="Q2640" s="355" t="s">
        <v>3496</v>
      </c>
      <c r="R2640" s="355" t="s">
        <v>3496</v>
      </c>
      <c r="S2640" s="355" t="s">
        <v>3496</v>
      </c>
      <c r="T2640" s="266">
        <v>0</v>
      </c>
      <c r="U2640" s="266" t="s">
        <v>3497</v>
      </c>
    </row>
    <row r="2641" spans="1:26" s="266" customFormat="1" x14ac:dyDescent="0.25">
      <c r="A2641" s="49" t="s">
        <v>3063</v>
      </c>
      <c r="B2641" s="49" t="s">
        <v>3061</v>
      </c>
      <c r="C2641" s="49">
        <v>0</v>
      </c>
      <c r="D2641" s="49">
        <v>0</v>
      </c>
      <c r="E2641" s="354" t="s">
        <v>3494</v>
      </c>
      <c r="F2641" s="354" t="s">
        <v>3498</v>
      </c>
      <c r="G2641" s="355" t="s">
        <v>3499</v>
      </c>
      <c r="H2641" s="355" t="s">
        <v>3495</v>
      </c>
      <c r="I2641" s="355" t="s">
        <v>3495</v>
      </c>
      <c r="J2641" s="355" t="s">
        <v>3495</v>
      </c>
      <c r="K2641" s="355" t="s">
        <v>3495</v>
      </c>
      <c r="L2641" s="355" t="s">
        <v>3495</v>
      </c>
      <c r="M2641" s="355" t="s">
        <v>3495</v>
      </c>
      <c r="N2641" s="355" t="s">
        <v>3495</v>
      </c>
      <c r="O2641" s="355" t="s">
        <v>3495</v>
      </c>
      <c r="P2641" s="355" t="s">
        <v>3495</v>
      </c>
      <c r="Q2641" s="355" t="s">
        <v>3496</v>
      </c>
      <c r="R2641" s="355" t="s">
        <v>3496</v>
      </c>
      <c r="S2641" s="355" t="s">
        <v>3496</v>
      </c>
      <c r="T2641" s="266">
        <v>0</v>
      </c>
      <c r="U2641" s="266" t="s">
        <v>3497</v>
      </c>
      <c r="Z2641" s="555"/>
    </row>
    <row r="2642" spans="1:26" x14ac:dyDescent="0.25">
      <c r="A2642" s="49" t="s">
        <v>2438</v>
      </c>
      <c r="B2642" s="49" t="s">
        <v>2439</v>
      </c>
      <c r="C2642" s="49">
        <v>0</v>
      </c>
      <c r="D2642" s="49">
        <v>0</v>
      </c>
      <c r="E2642" s="354" t="s">
        <v>3494</v>
      </c>
      <c r="F2642" s="354" t="s">
        <v>3498</v>
      </c>
      <c r="G2642" s="355" t="s">
        <v>3499</v>
      </c>
      <c r="H2642" s="355" t="s">
        <v>3495</v>
      </c>
      <c r="I2642" s="355" t="s">
        <v>3495</v>
      </c>
      <c r="J2642" s="355" t="s">
        <v>3495</v>
      </c>
      <c r="K2642" s="355" t="s">
        <v>3495</v>
      </c>
      <c r="L2642" s="355" t="s">
        <v>3495</v>
      </c>
      <c r="M2642" s="355" t="s">
        <v>3495</v>
      </c>
      <c r="N2642" s="355" t="s">
        <v>3495</v>
      </c>
      <c r="O2642" s="355" t="s">
        <v>3495</v>
      </c>
      <c r="P2642" s="355" t="s">
        <v>3495</v>
      </c>
      <c r="Q2642" s="355" t="s">
        <v>3496</v>
      </c>
      <c r="R2642" s="355" t="s">
        <v>3496</v>
      </c>
      <c r="S2642" s="355" t="s">
        <v>3496</v>
      </c>
      <c r="T2642" s="266">
        <v>0</v>
      </c>
      <c r="U2642" s="266" t="s">
        <v>3497</v>
      </c>
    </row>
    <row r="2643" spans="1:26" x14ac:dyDescent="0.25">
      <c r="A2643" s="49" t="s">
        <v>2440</v>
      </c>
      <c r="B2643" s="49" t="s">
        <v>2441</v>
      </c>
      <c r="C2643" s="49">
        <v>0</v>
      </c>
      <c r="D2643" s="49">
        <v>0</v>
      </c>
      <c r="E2643" s="354" t="s">
        <v>3494</v>
      </c>
      <c r="F2643" s="354" t="s">
        <v>3498</v>
      </c>
      <c r="G2643" s="355" t="s">
        <v>3499</v>
      </c>
      <c r="H2643" s="355" t="s">
        <v>3495</v>
      </c>
      <c r="I2643" s="355" t="s">
        <v>3495</v>
      </c>
      <c r="J2643" s="355" t="s">
        <v>3495</v>
      </c>
      <c r="K2643" s="355" t="s">
        <v>3495</v>
      </c>
      <c r="L2643" s="355" t="s">
        <v>3495</v>
      </c>
      <c r="M2643" s="355" t="s">
        <v>3495</v>
      </c>
      <c r="N2643" s="355" t="s">
        <v>3495</v>
      </c>
      <c r="O2643" s="355" t="s">
        <v>3495</v>
      </c>
      <c r="P2643" s="355" t="s">
        <v>3495</v>
      </c>
      <c r="Q2643" s="355" t="s">
        <v>3496</v>
      </c>
      <c r="R2643" s="355" t="s">
        <v>3496</v>
      </c>
      <c r="S2643" s="355" t="s">
        <v>3496</v>
      </c>
      <c r="T2643" s="266">
        <v>0</v>
      </c>
      <c r="U2643" s="266" t="s">
        <v>3497</v>
      </c>
    </row>
    <row r="2644" spans="1:26" x14ac:dyDescent="0.25">
      <c r="A2644" s="49" t="s">
        <v>2442</v>
      </c>
      <c r="B2644" s="49" t="s">
        <v>2443</v>
      </c>
      <c r="C2644" s="49">
        <v>0</v>
      </c>
      <c r="D2644" s="49">
        <v>0</v>
      </c>
      <c r="E2644" s="354" t="s">
        <v>3494</v>
      </c>
      <c r="F2644" s="354" t="s">
        <v>3498</v>
      </c>
      <c r="G2644" s="355" t="s">
        <v>3499</v>
      </c>
      <c r="H2644" s="355" t="s">
        <v>3495</v>
      </c>
      <c r="I2644" s="355" t="s">
        <v>3495</v>
      </c>
      <c r="J2644" s="355" t="s">
        <v>3495</v>
      </c>
      <c r="K2644" s="355" t="s">
        <v>3495</v>
      </c>
      <c r="L2644" s="355" t="s">
        <v>3495</v>
      </c>
      <c r="M2644" s="355" t="s">
        <v>3495</v>
      </c>
      <c r="N2644" s="355" t="s">
        <v>3495</v>
      </c>
      <c r="O2644" s="355" t="s">
        <v>3495</v>
      </c>
      <c r="P2644" s="355" t="s">
        <v>3495</v>
      </c>
      <c r="Q2644" s="355" t="s">
        <v>3496</v>
      </c>
      <c r="R2644" s="355" t="s">
        <v>3496</v>
      </c>
      <c r="S2644" s="355" t="s">
        <v>3496</v>
      </c>
      <c r="T2644" s="266">
        <v>0</v>
      </c>
      <c r="U2644" s="266" t="s">
        <v>3497</v>
      </c>
    </row>
    <row r="2645" spans="1:26" x14ac:dyDescent="0.25">
      <c r="A2645" s="49" t="s">
        <v>2444</v>
      </c>
      <c r="B2645" s="49" t="s">
        <v>2445</v>
      </c>
      <c r="C2645" s="49">
        <v>0</v>
      </c>
      <c r="D2645" s="49">
        <v>0</v>
      </c>
      <c r="E2645" s="354" t="s">
        <v>3494</v>
      </c>
      <c r="F2645" s="354" t="s">
        <v>3498</v>
      </c>
      <c r="G2645" s="355" t="s">
        <v>3499</v>
      </c>
      <c r="H2645" s="355" t="s">
        <v>3495</v>
      </c>
      <c r="I2645" s="355" t="s">
        <v>3495</v>
      </c>
      <c r="J2645" s="355" t="s">
        <v>3495</v>
      </c>
      <c r="K2645" s="355" t="s">
        <v>3495</v>
      </c>
      <c r="L2645" s="355" t="s">
        <v>3495</v>
      </c>
      <c r="M2645" s="355" t="s">
        <v>3495</v>
      </c>
      <c r="N2645" s="355" t="s">
        <v>3495</v>
      </c>
      <c r="O2645" s="355" t="s">
        <v>3495</v>
      </c>
      <c r="P2645" s="355" t="s">
        <v>3495</v>
      </c>
      <c r="Q2645" s="355" t="s">
        <v>3496</v>
      </c>
      <c r="R2645" s="355" t="s">
        <v>3496</v>
      </c>
      <c r="S2645" s="355" t="s">
        <v>3496</v>
      </c>
      <c r="T2645" s="266">
        <v>0</v>
      </c>
      <c r="U2645" s="266" t="s">
        <v>3497</v>
      </c>
    </row>
    <row r="2646" spans="1:26" x14ac:dyDescent="0.25">
      <c r="A2646" s="49" t="s">
        <v>2446</v>
      </c>
      <c r="B2646" s="49" t="s">
        <v>2447</v>
      </c>
      <c r="C2646" s="49">
        <v>0</v>
      </c>
      <c r="D2646" s="49">
        <v>0</v>
      </c>
      <c r="E2646" s="354" t="s">
        <v>3494</v>
      </c>
      <c r="F2646" s="354" t="s">
        <v>3498</v>
      </c>
      <c r="G2646" s="355" t="s">
        <v>3499</v>
      </c>
      <c r="H2646" s="355" t="s">
        <v>3495</v>
      </c>
      <c r="I2646" s="355" t="s">
        <v>3495</v>
      </c>
      <c r="J2646" s="355" t="s">
        <v>3495</v>
      </c>
      <c r="K2646" s="355" t="s">
        <v>3495</v>
      </c>
      <c r="L2646" s="355" t="s">
        <v>3495</v>
      </c>
      <c r="M2646" s="355" t="s">
        <v>3495</v>
      </c>
      <c r="N2646" s="355" t="s">
        <v>3495</v>
      </c>
      <c r="O2646" s="355" t="s">
        <v>3495</v>
      </c>
      <c r="P2646" s="355" t="s">
        <v>3495</v>
      </c>
      <c r="Q2646" s="355" t="s">
        <v>3496</v>
      </c>
      <c r="R2646" s="355" t="s">
        <v>3496</v>
      </c>
      <c r="S2646" s="355" t="s">
        <v>3496</v>
      </c>
      <c r="T2646" s="266">
        <v>0</v>
      </c>
      <c r="U2646" s="266" t="s">
        <v>3497</v>
      </c>
    </row>
    <row r="2647" spans="1:26" x14ac:dyDescent="0.25">
      <c r="A2647" s="49" t="s">
        <v>2448</v>
      </c>
      <c r="B2647" s="49" t="s">
        <v>2449</v>
      </c>
      <c r="C2647" s="49">
        <v>0</v>
      </c>
      <c r="D2647" s="49">
        <v>0</v>
      </c>
      <c r="E2647" s="354" t="s">
        <v>3494</v>
      </c>
      <c r="F2647" s="354" t="s">
        <v>3498</v>
      </c>
      <c r="G2647" s="355" t="s">
        <v>3499</v>
      </c>
      <c r="H2647" s="355" t="s">
        <v>3495</v>
      </c>
      <c r="I2647" s="355" t="s">
        <v>3495</v>
      </c>
      <c r="J2647" s="355" t="s">
        <v>3495</v>
      </c>
      <c r="K2647" s="355" t="s">
        <v>3495</v>
      </c>
      <c r="L2647" s="355" t="s">
        <v>3495</v>
      </c>
      <c r="M2647" s="355" t="s">
        <v>3495</v>
      </c>
      <c r="N2647" s="355" t="s">
        <v>3495</v>
      </c>
      <c r="O2647" s="355" t="s">
        <v>3495</v>
      </c>
      <c r="P2647" s="355" t="s">
        <v>3495</v>
      </c>
      <c r="Q2647" s="355" t="s">
        <v>3496</v>
      </c>
      <c r="R2647" s="355" t="s">
        <v>3496</v>
      </c>
      <c r="S2647" s="355" t="s">
        <v>3496</v>
      </c>
      <c r="T2647" s="266">
        <v>0</v>
      </c>
      <c r="U2647" s="266" t="s">
        <v>3497</v>
      </c>
    </row>
    <row r="2648" spans="1:26" x14ac:dyDescent="0.25">
      <c r="A2648" s="49" t="s">
        <v>2450</v>
      </c>
      <c r="B2648" s="49" t="s">
        <v>2451</v>
      </c>
      <c r="C2648" s="49">
        <v>0</v>
      </c>
      <c r="D2648" s="49">
        <v>0</v>
      </c>
      <c r="E2648" s="354" t="s">
        <v>3494</v>
      </c>
      <c r="F2648" s="354" t="s">
        <v>3498</v>
      </c>
      <c r="G2648" s="355" t="s">
        <v>3499</v>
      </c>
      <c r="H2648" s="355" t="s">
        <v>3495</v>
      </c>
      <c r="I2648" s="355" t="s">
        <v>3495</v>
      </c>
      <c r="J2648" s="355" t="s">
        <v>3495</v>
      </c>
      <c r="K2648" s="355" t="s">
        <v>3495</v>
      </c>
      <c r="L2648" s="355" t="s">
        <v>3495</v>
      </c>
      <c r="M2648" s="355" t="s">
        <v>3495</v>
      </c>
      <c r="N2648" s="355" t="s">
        <v>3495</v>
      </c>
      <c r="O2648" s="355" t="s">
        <v>3495</v>
      </c>
      <c r="P2648" s="355" t="s">
        <v>3495</v>
      </c>
      <c r="Q2648" s="355" t="s">
        <v>3496</v>
      </c>
      <c r="R2648" s="355" t="s">
        <v>3496</v>
      </c>
      <c r="S2648" s="355" t="s">
        <v>3496</v>
      </c>
      <c r="T2648" s="266">
        <v>0</v>
      </c>
      <c r="U2648" s="266" t="s">
        <v>3497</v>
      </c>
    </row>
    <row r="2649" spans="1:26" x14ac:dyDescent="0.25">
      <c r="A2649" s="49" t="s">
        <v>2452</v>
      </c>
      <c r="B2649" s="49" t="s">
        <v>2453</v>
      </c>
      <c r="C2649" s="49">
        <v>0</v>
      </c>
      <c r="D2649" s="49">
        <v>0</v>
      </c>
      <c r="E2649" s="354" t="s">
        <v>3494</v>
      </c>
      <c r="F2649" s="354" t="s">
        <v>3498</v>
      </c>
      <c r="G2649" s="355" t="s">
        <v>3499</v>
      </c>
      <c r="H2649" s="355" t="s">
        <v>3495</v>
      </c>
      <c r="I2649" s="355" t="s">
        <v>3495</v>
      </c>
      <c r="J2649" s="355" t="s">
        <v>3495</v>
      </c>
      <c r="K2649" s="355" t="s">
        <v>3495</v>
      </c>
      <c r="L2649" s="355" t="s">
        <v>3495</v>
      </c>
      <c r="M2649" s="355" t="s">
        <v>3495</v>
      </c>
      <c r="N2649" s="355" t="s">
        <v>3495</v>
      </c>
      <c r="O2649" s="355" t="s">
        <v>3495</v>
      </c>
      <c r="P2649" s="355" t="s">
        <v>3495</v>
      </c>
      <c r="Q2649" s="355" t="s">
        <v>3496</v>
      </c>
      <c r="R2649" s="355" t="s">
        <v>3496</v>
      </c>
      <c r="S2649" s="355" t="s">
        <v>3496</v>
      </c>
      <c r="T2649" s="266">
        <v>0</v>
      </c>
      <c r="U2649" s="266" t="s">
        <v>3497</v>
      </c>
    </row>
    <row r="2650" spans="1:26" x14ac:dyDescent="0.25">
      <c r="A2650" s="49" t="s">
        <v>2454</v>
      </c>
      <c r="B2650" s="49" t="s">
        <v>2455</v>
      </c>
      <c r="C2650" s="49">
        <v>0</v>
      </c>
      <c r="D2650" s="49">
        <v>0</v>
      </c>
      <c r="E2650" s="354" t="s">
        <v>3494</v>
      </c>
      <c r="F2650" s="354" t="s">
        <v>3498</v>
      </c>
      <c r="G2650" s="355" t="s">
        <v>3499</v>
      </c>
      <c r="H2650" s="355" t="s">
        <v>3495</v>
      </c>
      <c r="I2650" s="355" t="s">
        <v>3495</v>
      </c>
      <c r="J2650" s="355" t="s">
        <v>3495</v>
      </c>
      <c r="K2650" s="355" t="s">
        <v>3495</v>
      </c>
      <c r="L2650" s="355" t="s">
        <v>3495</v>
      </c>
      <c r="M2650" s="355" t="s">
        <v>3495</v>
      </c>
      <c r="N2650" s="355" t="s">
        <v>3495</v>
      </c>
      <c r="O2650" s="355" t="s">
        <v>3495</v>
      </c>
      <c r="P2650" s="355" t="s">
        <v>3495</v>
      </c>
      <c r="Q2650" s="355" t="s">
        <v>3496</v>
      </c>
      <c r="R2650" s="355" t="s">
        <v>3496</v>
      </c>
      <c r="S2650" s="355" t="s">
        <v>3496</v>
      </c>
      <c r="T2650" s="266">
        <v>0</v>
      </c>
      <c r="U2650" s="266" t="s">
        <v>3497</v>
      </c>
    </row>
    <row r="2651" spans="1:26" x14ac:dyDescent="0.25">
      <c r="A2651" s="49" t="s">
        <v>2456</v>
      </c>
      <c r="B2651" s="49" t="s">
        <v>2457</v>
      </c>
      <c r="C2651" s="49">
        <v>0</v>
      </c>
      <c r="D2651" s="49">
        <v>0</v>
      </c>
      <c r="E2651" s="354" t="s">
        <v>3494</v>
      </c>
      <c r="F2651" s="354" t="s">
        <v>3498</v>
      </c>
      <c r="G2651" s="355" t="s">
        <v>3499</v>
      </c>
      <c r="H2651" s="355" t="s">
        <v>3495</v>
      </c>
      <c r="I2651" s="355" t="s">
        <v>3495</v>
      </c>
      <c r="J2651" s="355" t="s">
        <v>3495</v>
      </c>
      <c r="K2651" s="355" t="s">
        <v>3495</v>
      </c>
      <c r="L2651" s="355" t="s">
        <v>3495</v>
      </c>
      <c r="M2651" s="355" t="s">
        <v>3495</v>
      </c>
      <c r="N2651" s="355" t="s">
        <v>3495</v>
      </c>
      <c r="O2651" s="355" t="s">
        <v>3495</v>
      </c>
      <c r="P2651" s="355" t="s">
        <v>3495</v>
      </c>
      <c r="Q2651" s="355" t="s">
        <v>3496</v>
      </c>
      <c r="R2651" s="355" t="s">
        <v>3496</v>
      </c>
      <c r="S2651" s="355" t="s">
        <v>3496</v>
      </c>
      <c r="T2651" s="266">
        <v>0</v>
      </c>
      <c r="U2651" s="266" t="s">
        <v>3497</v>
      </c>
    </row>
    <row r="2652" spans="1:26" x14ac:dyDescent="0.25">
      <c r="A2652" s="49" t="s">
        <v>2458</v>
      </c>
      <c r="B2652" s="49" t="s">
        <v>2459</v>
      </c>
      <c r="C2652" s="49">
        <v>0</v>
      </c>
      <c r="D2652" s="49">
        <v>0</v>
      </c>
      <c r="E2652" s="354" t="s">
        <v>3494</v>
      </c>
      <c r="F2652" s="354" t="s">
        <v>3498</v>
      </c>
      <c r="G2652" s="355" t="s">
        <v>3499</v>
      </c>
      <c r="H2652" s="355" t="s">
        <v>3495</v>
      </c>
      <c r="I2652" s="355" t="s">
        <v>3495</v>
      </c>
      <c r="J2652" s="355" t="s">
        <v>3495</v>
      </c>
      <c r="K2652" s="355" t="s">
        <v>3495</v>
      </c>
      <c r="L2652" s="355" t="s">
        <v>3495</v>
      </c>
      <c r="M2652" s="355" t="s">
        <v>3495</v>
      </c>
      <c r="N2652" s="355" t="s">
        <v>3495</v>
      </c>
      <c r="O2652" s="355" t="s">
        <v>3495</v>
      </c>
      <c r="P2652" s="355" t="s">
        <v>3495</v>
      </c>
      <c r="Q2652" s="355" t="s">
        <v>3496</v>
      </c>
      <c r="R2652" s="355" t="s">
        <v>3496</v>
      </c>
      <c r="S2652" s="355" t="s">
        <v>3496</v>
      </c>
      <c r="T2652" s="266">
        <v>0</v>
      </c>
      <c r="U2652" s="266" t="s">
        <v>3497</v>
      </c>
    </row>
    <row r="2653" spans="1:26" x14ac:dyDescent="0.25">
      <c r="A2653" s="49" t="s">
        <v>2460</v>
      </c>
      <c r="B2653" s="49" t="s">
        <v>2461</v>
      </c>
      <c r="C2653" s="49">
        <v>0</v>
      </c>
      <c r="D2653" s="49">
        <v>0</v>
      </c>
      <c r="E2653" s="354" t="s">
        <v>3494</v>
      </c>
      <c r="F2653" s="354" t="s">
        <v>3498</v>
      </c>
      <c r="G2653" s="355" t="s">
        <v>3499</v>
      </c>
      <c r="H2653" s="355" t="s">
        <v>3495</v>
      </c>
      <c r="I2653" s="355" t="s">
        <v>3495</v>
      </c>
      <c r="J2653" s="355" t="s">
        <v>3495</v>
      </c>
      <c r="K2653" s="355" t="s">
        <v>3495</v>
      </c>
      <c r="L2653" s="355" t="s">
        <v>3495</v>
      </c>
      <c r="M2653" s="355" t="s">
        <v>3495</v>
      </c>
      <c r="N2653" s="355" t="s">
        <v>3495</v>
      </c>
      <c r="O2653" s="355" t="s">
        <v>3495</v>
      </c>
      <c r="P2653" s="355" t="s">
        <v>3495</v>
      </c>
      <c r="Q2653" s="355" t="s">
        <v>3496</v>
      </c>
      <c r="R2653" s="355" t="s">
        <v>3496</v>
      </c>
      <c r="S2653" s="355" t="s">
        <v>3496</v>
      </c>
      <c r="T2653" s="266">
        <v>0</v>
      </c>
      <c r="U2653" s="266" t="s">
        <v>3497</v>
      </c>
    </row>
    <row r="2654" spans="1:26" x14ac:dyDescent="0.25">
      <c r="A2654" s="49" t="s">
        <v>2462</v>
      </c>
      <c r="B2654" s="49" t="s">
        <v>2463</v>
      </c>
      <c r="C2654" s="49">
        <v>0</v>
      </c>
      <c r="D2654" s="49">
        <v>0</v>
      </c>
      <c r="E2654" s="354" t="s">
        <v>3494</v>
      </c>
      <c r="F2654" s="354" t="s">
        <v>3498</v>
      </c>
      <c r="G2654" s="355" t="s">
        <v>3499</v>
      </c>
      <c r="H2654" s="355" t="s">
        <v>3495</v>
      </c>
      <c r="I2654" s="355" t="s">
        <v>3495</v>
      </c>
      <c r="J2654" s="355" t="s">
        <v>3495</v>
      </c>
      <c r="K2654" s="355" t="s">
        <v>3495</v>
      </c>
      <c r="L2654" s="355" t="s">
        <v>3495</v>
      </c>
      <c r="M2654" s="355" t="s">
        <v>3495</v>
      </c>
      <c r="N2654" s="355" t="s">
        <v>3495</v>
      </c>
      <c r="O2654" s="355" t="s">
        <v>3495</v>
      </c>
      <c r="P2654" s="355" t="s">
        <v>3495</v>
      </c>
      <c r="Q2654" s="355" t="s">
        <v>3496</v>
      </c>
      <c r="R2654" s="355" t="s">
        <v>3496</v>
      </c>
      <c r="S2654" s="355" t="s">
        <v>3496</v>
      </c>
      <c r="T2654" s="266">
        <v>0</v>
      </c>
      <c r="U2654" s="266" t="s">
        <v>3497</v>
      </c>
    </row>
    <row r="2655" spans="1:26" x14ac:dyDescent="0.25">
      <c r="A2655" s="49" t="s">
        <v>2464</v>
      </c>
      <c r="B2655" s="49" t="s">
        <v>2465</v>
      </c>
      <c r="C2655" s="49">
        <v>0</v>
      </c>
      <c r="D2655" s="49">
        <v>0</v>
      </c>
      <c r="E2655" s="354" t="s">
        <v>3494</v>
      </c>
      <c r="F2655" s="354" t="s">
        <v>3498</v>
      </c>
      <c r="G2655" s="355" t="s">
        <v>3499</v>
      </c>
      <c r="H2655" s="355" t="s">
        <v>3495</v>
      </c>
      <c r="I2655" s="355" t="s">
        <v>3495</v>
      </c>
      <c r="J2655" s="355" t="s">
        <v>3495</v>
      </c>
      <c r="K2655" s="355" t="s">
        <v>3495</v>
      </c>
      <c r="L2655" s="355" t="s">
        <v>3495</v>
      </c>
      <c r="M2655" s="355" t="s">
        <v>3495</v>
      </c>
      <c r="N2655" s="355" t="s">
        <v>3495</v>
      </c>
      <c r="O2655" s="355" t="s">
        <v>3495</v>
      </c>
      <c r="P2655" s="355" t="s">
        <v>3495</v>
      </c>
      <c r="Q2655" s="355" t="s">
        <v>3496</v>
      </c>
      <c r="R2655" s="355" t="s">
        <v>3496</v>
      </c>
      <c r="S2655" s="355" t="s">
        <v>3496</v>
      </c>
      <c r="T2655" s="266">
        <v>0</v>
      </c>
      <c r="U2655" s="266" t="s">
        <v>3497</v>
      </c>
    </row>
    <row r="2656" spans="1:26" x14ac:dyDescent="0.25">
      <c r="A2656" s="49" t="s">
        <v>2466</v>
      </c>
      <c r="B2656" s="49" t="s">
        <v>2467</v>
      </c>
      <c r="C2656" s="49">
        <v>0</v>
      </c>
      <c r="D2656" s="49">
        <v>0</v>
      </c>
      <c r="E2656" s="354" t="s">
        <v>3494</v>
      </c>
      <c r="F2656" s="354" t="s">
        <v>3498</v>
      </c>
      <c r="G2656" s="355" t="s">
        <v>3499</v>
      </c>
      <c r="H2656" s="355" t="s">
        <v>3495</v>
      </c>
      <c r="I2656" s="355" t="s">
        <v>3495</v>
      </c>
      <c r="J2656" s="355" t="s">
        <v>3495</v>
      </c>
      <c r="K2656" s="355" t="s">
        <v>3495</v>
      </c>
      <c r="L2656" s="355" t="s">
        <v>3495</v>
      </c>
      <c r="M2656" s="355" t="s">
        <v>3495</v>
      </c>
      <c r="N2656" s="355" t="s">
        <v>3495</v>
      </c>
      <c r="O2656" s="355" t="s">
        <v>3495</v>
      </c>
      <c r="P2656" s="355" t="s">
        <v>3495</v>
      </c>
      <c r="Q2656" s="355" t="s">
        <v>3496</v>
      </c>
      <c r="R2656" s="355" t="s">
        <v>3496</v>
      </c>
      <c r="S2656" s="355" t="s">
        <v>3496</v>
      </c>
      <c r="T2656" s="266">
        <v>0</v>
      </c>
      <c r="U2656" s="266" t="s">
        <v>3497</v>
      </c>
    </row>
    <row r="2657" spans="1:21" x14ac:dyDescent="0.25">
      <c r="A2657" s="49" t="s">
        <v>2468</v>
      </c>
      <c r="B2657" s="49" t="s">
        <v>2469</v>
      </c>
      <c r="C2657" s="49">
        <v>0</v>
      </c>
      <c r="D2657" s="49">
        <v>0</v>
      </c>
      <c r="E2657" s="354" t="s">
        <v>3494</v>
      </c>
      <c r="F2657" s="354" t="s">
        <v>3498</v>
      </c>
      <c r="G2657" s="355" t="s">
        <v>3499</v>
      </c>
      <c r="H2657" s="355" t="s">
        <v>3495</v>
      </c>
      <c r="I2657" s="355" t="s">
        <v>3495</v>
      </c>
      <c r="J2657" s="355" t="s">
        <v>3495</v>
      </c>
      <c r="K2657" s="355" t="s">
        <v>3495</v>
      </c>
      <c r="L2657" s="355" t="s">
        <v>3495</v>
      </c>
      <c r="M2657" s="355" t="s">
        <v>3495</v>
      </c>
      <c r="N2657" s="355" t="s">
        <v>3495</v>
      </c>
      <c r="O2657" s="355" t="s">
        <v>3495</v>
      </c>
      <c r="P2657" s="355" t="s">
        <v>3495</v>
      </c>
      <c r="Q2657" s="355" t="s">
        <v>3496</v>
      </c>
      <c r="R2657" s="355" t="s">
        <v>3496</v>
      </c>
      <c r="S2657" s="355" t="s">
        <v>3496</v>
      </c>
      <c r="T2657" s="266">
        <v>0</v>
      </c>
      <c r="U2657" s="266" t="s">
        <v>3497</v>
      </c>
    </row>
    <row r="2658" spans="1:21" x14ac:dyDescent="0.25">
      <c r="A2658" s="49" t="s">
        <v>2470</v>
      </c>
      <c r="B2658" s="49" t="s">
        <v>2471</v>
      </c>
      <c r="C2658" s="49">
        <v>0</v>
      </c>
      <c r="D2658" s="49">
        <v>0</v>
      </c>
      <c r="E2658" s="354" t="s">
        <v>3494</v>
      </c>
      <c r="F2658" s="354" t="s">
        <v>3498</v>
      </c>
      <c r="G2658" s="355" t="s">
        <v>3499</v>
      </c>
      <c r="H2658" s="355" t="s">
        <v>3495</v>
      </c>
      <c r="I2658" s="355" t="s">
        <v>3495</v>
      </c>
      <c r="J2658" s="355" t="s">
        <v>3495</v>
      </c>
      <c r="K2658" s="355" t="s">
        <v>3495</v>
      </c>
      <c r="L2658" s="355" t="s">
        <v>3495</v>
      </c>
      <c r="M2658" s="355" t="s">
        <v>3495</v>
      </c>
      <c r="N2658" s="355" t="s">
        <v>3495</v>
      </c>
      <c r="O2658" s="355" t="s">
        <v>3495</v>
      </c>
      <c r="P2658" s="355" t="s">
        <v>3495</v>
      </c>
      <c r="Q2658" s="355" t="s">
        <v>3496</v>
      </c>
      <c r="R2658" s="355" t="s">
        <v>3496</v>
      </c>
      <c r="S2658" s="355" t="s">
        <v>3496</v>
      </c>
      <c r="T2658" s="266">
        <v>0</v>
      </c>
      <c r="U2658" s="266" t="s">
        <v>3497</v>
      </c>
    </row>
    <row r="2659" spans="1:21" x14ac:dyDescent="0.25">
      <c r="A2659" s="49" t="s">
        <v>2472</v>
      </c>
      <c r="B2659" s="49" t="s">
        <v>2473</v>
      </c>
      <c r="C2659" s="49">
        <v>0</v>
      </c>
      <c r="D2659" s="49">
        <v>0</v>
      </c>
      <c r="E2659" s="354" t="s">
        <v>3494</v>
      </c>
      <c r="F2659" s="354" t="s">
        <v>3498</v>
      </c>
      <c r="G2659" s="355" t="s">
        <v>3499</v>
      </c>
      <c r="H2659" s="355" t="s">
        <v>3495</v>
      </c>
      <c r="I2659" s="355" t="s">
        <v>3495</v>
      </c>
      <c r="J2659" s="355" t="s">
        <v>3495</v>
      </c>
      <c r="K2659" s="355" t="s">
        <v>3495</v>
      </c>
      <c r="L2659" s="355" t="s">
        <v>3495</v>
      </c>
      <c r="M2659" s="355" t="s">
        <v>3495</v>
      </c>
      <c r="N2659" s="355" t="s">
        <v>3495</v>
      </c>
      <c r="O2659" s="355" t="s">
        <v>3495</v>
      </c>
      <c r="P2659" s="355" t="s">
        <v>3495</v>
      </c>
      <c r="Q2659" s="355" t="s">
        <v>3496</v>
      </c>
      <c r="R2659" s="355" t="s">
        <v>3496</v>
      </c>
      <c r="S2659" s="355" t="s">
        <v>3496</v>
      </c>
      <c r="T2659" s="266">
        <v>0</v>
      </c>
      <c r="U2659" s="266" t="s">
        <v>3497</v>
      </c>
    </row>
    <row r="2660" spans="1:21" x14ac:dyDescent="0.25">
      <c r="A2660" s="49" t="s">
        <v>2474</v>
      </c>
      <c r="B2660" s="49" t="s">
        <v>2475</v>
      </c>
      <c r="C2660" s="49">
        <v>0</v>
      </c>
      <c r="D2660" s="49">
        <v>0</v>
      </c>
      <c r="E2660" s="354" t="s">
        <v>3494</v>
      </c>
      <c r="F2660" s="354" t="s">
        <v>3498</v>
      </c>
      <c r="G2660" s="355" t="s">
        <v>3499</v>
      </c>
      <c r="H2660" s="355" t="s">
        <v>3495</v>
      </c>
      <c r="I2660" s="355" t="s">
        <v>3495</v>
      </c>
      <c r="J2660" s="355" t="s">
        <v>3495</v>
      </c>
      <c r="K2660" s="355" t="s">
        <v>3495</v>
      </c>
      <c r="L2660" s="355" t="s">
        <v>3495</v>
      </c>
      <c r="M2660" s="355" t="s">
        <v>3495</v>
      </c>
      <c r="N2660" s="355" t="s">
        <v>3495</v>
      </c>
      <c r="O2660" s="355" t="s">
        <v>3495</v>
      </c>
      <c r="P2660" s="355" t="s">
        <v>3495</v>
      </c>
      <c r="Q2660" s="355" t="s">
        <v>3496</v>
      </c>
      <c r="R2660" s="355" t="s">
        <v>3496</v>
      </c>
      <c r="S2660" s="355" t="s">
        <v>3496</v>
      </c>
      <c r="T2660" s="266">
        <v>0</v>
      </c>
      <c r="U2660" s="266" t="s">
        <v>3497</v>
      </c>
    </row>
    <row r="2661" spans="1:21" x14ac:dyDescent="0.25">
      <c r="A2661" s="49" t="s">
        <v>2476</v>
      </c>
      <c r="B2661" s="49" t="s">
        <v>2477</v>
      </c>
      <c r="C2661" s="49">
        <v>0</v>
      </c>
      <c r="D2661" s="49">
        <v>0</v>
      </c>
      <c r="E2661" s="354" t="s">
        <v>3494</v>
      </c>
      <c r="F2661" s="354" t="s">
        <v>3498</v>
      </c>
      <c r="G2661" s="355" t="s">
        <v>3499</v>
      </c>
      <c r="H2661" s="355" t="s">
        <v>3495</v>
      </c>
      <c r="I2661" s="355" t="s">
        <v>3495</v>
      </c>
      <c r="J2661" s="355" t="s">
        <v>3495</v>
      </c>
      <c r="K2661" s="355" t="s">
        <v>3495</v>
      </c>
      <c r="L2661" s="355" t="s">
        <v>3495</v>
      </c>
      <c r="M2661" s="355" t="s">
        <v>3495</v>
      </c>
      <c r="N2661" s="355" t="s">
        <v>3495</v>
      </c>
      <c r="O2661" s="355" t="s">
        <v>3495</v>
      </c>
      <c r="P2661" s="355" t="s">
        <v>3495</v>
      </c>
      <c r="Q2661" s="355" t="s">
        <v>3496</v>
      </c>
      <c r="R2661" s="355" t="s">
        <v>3496</v>
      </c>
      <c r="S2661" s="355" t="s">
        <v>3496</v>
      </c>
      <c r="T2661" s="266">
        <v>0</v>
      </c>
      <c r="U2661" s="266" t="s">
        <v>3497</v>
      </c>
    </row>
    <row r="2662" spans="1:21" x14ac:dyDescent="0.25">
      <c r="A2662" s="49" t="s">
        <v>2478</v>
      </c>
      <c r="B2662" s="49" t="s">
        <v>2479</v>
      </c>
      <c r="C2662" s="49">
        <v>0</v>
      </c>
      <c r="D2662" s="49">
        <v>0</v>
      </c>
      <c r="E2662" s="354" t="s">
        <v>3494</v>
      </c>
      <c r="F2662" s="354" t="s">
        <v>3498</v>
      </c>
      <c r="G2662" s="355" t="s">
        <v>3499</v>
      </c>
      <c r="H2662" s="355" t="s">
        <v>3495</v>
      </c>
      <c r="I2662" s="355" t="s">
        <v>3495</v>
      </c>
      <c r="J2662" s="355" t="s">
        <v>3495</v>
      </c>
      <c r="K2662" s="355" t="s">
        <v>3495</v>
      </c>
      <c r="L2662" s="355" t="s">
        <v>3495</v>
      </c>
      <c r="M2662" s="355" t="s">
        <v>3495</v>
      </c>
      <c r="N2662" s="355" t="s">
        <v>3495</v>
      </c>
      <c r="O2662" s="355" t="s">
        <v>3495</v>
      </c>
      <c r="P2662" s="355" t="s">
        <v>3495</v>
      </c>
      <c r="Q2662" s="355" t="s">
        <v>3496</v>
      </c>
      <c r="R2662" s="355" t="s">
        <v>3496</v>
      </c>
      <c r="S2662" s="355" t="s">
        <v>3496</v>
      </c>
      <c r="T2662" s="266">
        <v>0</v>
      </c>
      <c r="U2662" s="266" t="s">
        <v>3497</v>
      </c>
    </row>
    <row r="2663" spans="1:21" x14ac:dyDescent="0.25">
      <c r="A2663" s="49" t="s">
        <v>2480</v>
      </c>
      <c r="B2663" s="49" t="s">
        <v>2481</v>
      </c>
      <c r="C2663" s="49">
        <v>0</v>
      </c>
      <c r="D2663" s="49">
        <v>0</v>
      </c>
      <c r="E2663" s="354" t="s">
        <v>3494</v>
      </c>
      <c r="F2663" s="354" t="s">
        <v>3498</v>
      </c>
      <c r="G2663" s="355" t="s">
        <v>3499</v>
      </c>
      <c r="H2663" s="355" t="s">
        <v>3495</v>
      </c>
      <c r="I2663" s="355" t="s">
        <v>3495</v>
      </c>
      <c r="J2663" s="355" t="s">
        <v>3495</v>
      </c>
      <c r="K2663" s="355" t="s">
        <v>3495</v>
      </c>
      <c r="L2663" s="355" t="s">
        <v>3495</v>
      </c>
      <c r="M2663" s="355" t="s">
        <v>3495</v>
      </c>
      <c r="N2663" s="355" t="s">
        <v>3495</v>
      </c>
      <c r="O2663" s="355" t="s">
        <v>3495</v>
      </c>
      <c r="P2663" s="355" t="s">
        <v>3495</v>
      </c>
      <c r="Q2663" s="355" t="s">
        <v>3496</v>
      </c>
      <c r="R2663" s="355" t="s">
        <v>3496</v>
      </c>
      <c r="S2663" s="355" t="s">
        <v>3496</v>
      </c>
      <c r="T2663" s="266">
        <v>0</v>
      </c>
      <c r="U2663" s="266" t="s">
        <v>3497</v>
      </c>
    </row>
    <row r="2664" spans="1:21" x14ac:dyDescent="0.25">
      <c r="A2664" s="49" t="s">
        <v>2482</v>
      </c>
      <c r="B2664" s="49" t="s">
        <v>2483</v>
      </c>
      <c r="C2664" s="49">
        <v>0</v>
      </c>
      <c r="D2664" s="49">
        <v>0</v>
      </c>
      <c r="E2664" s="354" t="s">
        <v>3494</v>
      </c>
      <c r="F2664" s="354" t="s">
        <v>3498</v>
      </c>
      <c r="G2664" s="355" t="s">
        <v>3499</v>
      </c>
      <c r="H2664" s="355" t="s">
        <v>3495</v>
      </c>
      <c r="I2664" s="355" t="s">
        <v>3495</v>
      </c>
      <c r="J2664" s="355" t="s">
        <v>3495</v>
      </c>
      <c r="K2664" s="355" t="s">
        <v>3495</v>
      </c>
      <c r="L2664" s="355" t="s">
        <v>3495</v>
      </c>
      <c r="M2664" s="355" t="s">
        <v>3495</v>
      </c>
      <c r="N2664" s="355" t="s">
        <v>3495</v>
      </c>
      <c r="O2664" s="355" t="s">
        <v>3495</v>
      </c>
      <c r="P2664" s="355" t="s">
        <v>3495</v>
      </c>
      <c r="Q2664" s="355" t="s">
        <v>3496</v>
      </c>
      <c r="R2664" s="355" t="s">
        <v>3496</v>
      </c>
      <c r="S2664" s="355" t="s">
        <v>3496</v>
      </c>
      <c r="T2664" s="266">
        <v>0</v>
      </c>
      <c r="U2664" s="266" t="s">
        <v>3497</v>
      </c>
    </row>
    <row r="2665" spans="1:21" x14ac:dyDescent="0.25">
      <c r="A2665" s="49" t="s">
        <v>2484</v>
      </c>
      <c r="B2665" s="49" t="s">
        <v>2485</v>
      </c>
      <c r="C2665" s="49">
        <v>0</v>
      </c>
      <c r="D2665" s="49">
        <v>0</v>
      </c>
      <c r="E2665" s="354" t="s">
        <v>3494</v>
      </c>
      <c r="F2665" s="354" t="s">
        <v>3498</v>
      </c>
      <c r="G2665" s="355" t="s">
        <v>3499</v>
      </c>
      <c r="H2665" s="355" t="s">
        <v>3495</v>
      </c>
      <c r="I2665" s="355" t="s">
        <v>3495</v>
      </c>
      <c r="J2665" s="355" t="s">
        <v>3495</v>
      </c>
      <c r="K2665" s="355" t="s">
        <v>3495</v>
      </c>
      <c r="L2665" s="355" t="s">
        <v>3495</v>
      </c>
      <c r="M2665" s="355" t="s">
        <v>3495</v>
      </c>
      <c r="N2665" s="355" t="s">
        <v>3495</v>
      </c>
      <c r="O2665" s="355" t="s">
        <v>3495</v>
      </c>
      <c r="P2665" s="355" t="s">
        <v>3495</v>
      </c>
      <c r="Q2665" s="355" t="s">
        <v>3496</v>
      </c>
      <c r="R2665" s="355" t="s">
        <v>3496</v>
      </c>
      <c r="S2665" s="355" t="s">
        <v>3496</v>
      </c>
      <c r="T2665" s="266">
        <v>0</v>
      </c>
      <c r="U2665" s="266" t="s">
        <v>3497</v>
      </c>
    </row>
    <row r="2666" spans="1:21" x14ac:dyDescent="0.25">
      <c r="A2666" s="49" t="s">
        <v>2486</v>
      </c>
      <c r="B2666" s="49" t="s">
        <v>2487</v>
      </c>
      <c r="C2666" s="49">
        <v>0</v>
      </c>
      <c r="D2666" s="49">
        <v>0</v>
      </c>
      <c r="E2666" s="354" t="s">
        <v>3494</v>
      </c>
      <c r="F2666" s="354" t="s">
        <v>3498</v>
      </c>
      <c r="G2666" s="355" t="s">
        <v>3499</v>
      </c>
      <c r="H2666" s="355" t="s">
        <v>3495</v>
      </c>
      <c r="I2666" s="355" t="s">
        <v>3495</v>
      </c>
      <c r="J2666" s="355" t="s">
        <v>3495</v>
      </c>
      <c r="K2666" s="355" t="s">
        <v>3495</v>
      </c>
      <c r="L2666" s="355" t="s">
        <v>3495</v>
      </c>
      <c r="M2666" s="355" t="s">
        <v>3495</v>
      </c>
      <c r="N2666" s="355" t="s">
        <v>3495</v>
      </c>
      <c r="O2666" s="355" t="s">
        <v>3495</v>
      </c>
      <c r="P2666" s="355" t="s">
        <v>3495</v>
      </c>
      <c r="Q2666" s="355" t="s">
        <v>3496</v>
      </c>
      <c r="R2666" s="355" t="s">
        <v>3496</v>
      </c>
      <c r="S2666" s="355" t="s">
        <v>3496</v>
      </c>
      <c r="T2666" s="266">
        <v>0</v>
      </c>
      <c r="U2666" s="266" t="s">
        <v>3497</v>
      </c>
    </row>
    <row r="2667" spans="1:21" x14ac:dyDescent="0.25">
      <c r="A2667" s="49" t="s">
        <v>2488</v>
      </c>
      <c r="B2667" s="49" t="s">
        <v>2489</v>
      </c>
      <c r="C2667" s="49">
        <v>0</v>
      </c>
      <c r="D2667" s="49">
        <v>0</v>
      </c>
      <c r="E2667" s="354" t="s">
        <v>3494</v>
      </c>
      <c r="F2667" s="354" t="s">
        <v>3498</v>
      </c>
      <c r="G2667" s="355" t="s">
        <v>3499</v>
      </c>
      <c r="H2667" s="355" t="s">
        <v>3495</v>
      </c>
      <c r="I2667" s="355" t="s">
        <v>3495</v>
      </c>
      <c r="J2667" s="355" t="s">
        <v>3495</v>
      </c>
      <c r="K2667" s="355" t="s">
        <v>3495</v>
      </c>
      <c r="L2667" s="355" t="s">
        <v>3495</v>
      </c>
      <c r="M2667" s="355" t="s">
        <v>3495</v>
      </c>
      <c r="N2667" s="355" t="s">
        <v>3495</v>
      </c>
      <c r="O2667" s="355" t="s">
        <v>3495</v>
      </c>
      <c r="P2667" s="355" t="s">
        <v>3495</v>
      </c>
      <c r="Q2667" s="355" t="s">
        <v>3496</v>
      </c>
      <c r="R2667" s="355" t="s">
        <v>3496</v>
      </c>
      <c r="S2667" s="355" t="s">
        <v>3496</v>
      </c>
      <c r="T2667" s="266">
        <v>0</v>
      </c>
      <c r="U2667" s="266" t="s">
        <v>3497</v>
      </c>
    </row>
    <row r="2668" spans="1:21" x14ac:dyDescent="0.25">
      <c r="A2668" s="49" t="s">
        <v>2490</v>
      </c>
      <c r="B2668" s="49" t="s">
        <v>2491</v>
      </c>
      <c r="C2668" s="49">
        <v>0</v>
      </c>
      <c r="D2668" s="49">
        <v>0</v>
      </c>
      <c r="E2668" s="354" t="s">
        <v>3494</v>
      </c>
      <c r="F2668" s="354" t="s">
        <v>3498</v>
      </c>
      <c r="G2668" s="355" t="s">
        <v>3499</v>
      </c>
      <c r="H2668" s="355" t="s">
        <v>3495</v>
      </c>
      <c r="I2668" s="355" t="s">
        <v>3495</v>
      </c>
      <c r="J2668" s="355" t="s">
        <v>3495</v>
      </c>
      <c r="K2668" s="355" t="s">
        <v>3495</v>
      </c>
      <c r="L2668" s="355" t="s">
        <v>3495</v>
      </c>
      <c r="M2668" s="355" t="s">
        <v>3495</v>
      </c>
      <c r="N2668" s="355" t="s">
        <v>3495</v>
      </c>
      <c r="O2668" s="355" t="s">
        <v>3495</v>
      </c>
      <c r="P2668" s="355" t="s">
        <v>3495</v>
      </c>
      <c r="Q2668" s="355" t="s">
        <v>3496</v>
      </c>
      <c r="R2668" s="355" t="s">
        <v>3496</v>
      </c>
      <c r="S2668" s="355" t="s">
        <v>3496</v>
      </c>
      <c r="T2668" s="266">
        <v>0</v>
      </c>
      <c r="U2668" s="266" t="s">
        <v>3497</v>
      </c>
    </row>
    <row r="2669" spans="1:21" x14ac:dyDescent="0.25">
      <c r="A2669" s="49" t="s">
        <v>2492</v>
      </c>
      <c r="B2669" s="49" t="s">
        <v>2493</v>
      </c>
      <c r="C2669" s="49">
        <v>0</v>
      </c>
      <c r="D2669" s="49">
        <v>0</v>
      </c>
      <c r="E2669" s="354" t="s">
        <v>3494</v>
      </c>
      <c r="F2669" s="354" t="s">
        <v>3498</v>
      </c>
      <c r="G2669" s="355" t="s">
        <v>3499</v>
      </c>
      <c r="H2669" s="355" t="s">
        <v>3495</v>
      </c>
      <c r="I2669" s="355" t="s">
        <v>3495</v>
      </c>
      <c r="J2669" s="355" t="s">
        <v>3495</v>
      </c>
      <c r="K2669" s="355" t="s">
        <v>3495</v>
      </c>
      <c r="L2669" s="355" t="s">
        <v>3495</v>
      </c>
      <c r="M2669" s="355" t="s">
        <v>3495</v>
      </c>
      <c r="N2669" s="355" t="s">
        <v>3495</v>
      </c>
      <c r="O2669" s="355" t="s">
        <v>3495</v>
      </c>
      <c r="P2669" s="355" t="s">
        <v>3495</v>
      </c>
      <c r="Q2669" s="355" t="s">
        <v>3496</v>
      </c>
      <c r="R2669" s="355" t="s">
        <v>3496</v>
      </c>
      <c r="S2669" s="355" t="s">
        <v>3496</v>
      </c>
      <c r="T2669" s="266">
        <v>0</v>
      </c>
      <c r="U2669" s="266" t="s">
        <v>3497</v>
      </c>
    </row>
    <row r="2670" spans="1:21" x14ac:dyDescent="0.25">
      <c r="A2670" s="49" t="s">
        <v>2494</v>
      </c>
      <c r="B2670" s="49" t="s">
        <v>2495</v>
      </c>
      <c r="C2670" s="49">
        <v>0</v>
      </c>
      <c r="D2670" s="49">
        <v>0</v>
      </c>
      <c r="E2670" s="354" t="s">
        <v>3494</v>
      </c>
      <c r="F2670" s="354" t="s">
        <v>3498</v>
      </c>
      <c r="G2670" s="355" t="s">
        <v>3499</v>
      </c>
      <c r="H2670" s="355" t="s">
        <v>3495</v>
      </c>
      <c r="I2670" s="355" t="s">
        <v>3495</v>
      </c>
      <c r="J2670" s="355" t="s">
        <v>3495</v>
      </c>
      <c r="K2670" s="355" t="s">
        <v>3495</v>
      </c>
      <c r="L2670" s="355" t="s">
        <v>3495</v>
      </c>
      <c r="M2670" s="355" t="s">
        <v>3495</v>
      </c>
      <c r="N2670" s="355" t="s">
        <v>3495</v>
      </c>
      <c r="O2670" s="355" t="s">
        <v>3495</v>
      </c>
      <c r="P2670" s="355" t="s">
        <v>3495</v>
      </c>
      <c r="Q2670" s="355" t="s">
        <v>3496</v>
      </c>
      <c r="R2670" s="355" t="s">
        <v>3496</v>
      </c>
      <c r="S2670" s="355" t="s">
        <v>3496</v>
      </c>
      <c r="T2670" s="266">
        <v>0</v>
      </c>
      <c r="U2670" s="266" t="s">
        <v>3497</v>
      </c>
    </row>
    <row r="2671" spans="1:21" x14ac:dyDescent="0.25">
      <c r="A2671" s="49" t="s">
        <v>2496</v>
      </c>
      <c r="B2671" s="49" t="s">
        <v>2497</v>
      </c>
      <c r="C2671" s="49">
        <v>0</v>
      </c>
      <c r="D2671" s="49">
        <v>0</v>
      </c>
      <c r="E2671" s="354" t="s">
        <v>3494</v>
      </c>
      <c r="F2671" s="354" t="s">
        <v>3498</v>
      </c>
      <c r="G2671" s="355" t="s">
        <v>3499</v>
      </c>
      <c r="H2671" s="355" t="s">
        <v>3495</v>
      </c>
      <c r="I2671" s="355" t="s">
        <v>3495</v>
      </c>
      <c r="J2671" s="355" t="s">
        <v>3495</v>
      </c>
      <c r="K2671" s="355" t="s">
        <v>3495</v>
      </c>
      <c r="L2671" s="355" t="s">
        <v>3495</v>
      </c>
      <c r="M2671" s="355" t="s">
        <v>3495</v>
      </c>
      <c r="N2671" s="355" t="s">
        <v>3495</v>
      </c>
      <c r="O2671" s="355" t="s">
        <v>3495</v>
      </c>
      <c r="P2671" s="355" t="s">
        <v>3495</v>
      </c>
      <c r="Q2671" s="355" t="s">
        <v>3496</v>
      </c>
      <c r="R2671" s="355" t="s">
        <v>3496</v>
      </c>
      <c r="S2671" s="355" t="s">
        <v>3496</v>
      </c>
      <c r="T2671" s="266">
        <v>0</v>
      </c>
      <c r="U2671" s="266" t="s">
        <v>3497</v>
      </c>
    </row>
    <row r="2672" spans="1:21" x14ac:dyDescent="0.25">
      <c r="A2672" s="49" t="s">
        <v>2498</v>
      </c>
      <c r="B2672" s="49" t="s">
        <v>2499</v>
      </c>
      <c r="C2672" s="49">
        <v>0</v>
      </c>
      <c r="D2672" s="49">
        <v>0</v>
      </c>
      <c r="E2672" s="354" t="s">
        <v>3494</v>
      </c>
      <c r="F2672" s="354" t="s">
        <v>3498</v>
      </c>
      <c r="G2672" s="355" t="s">
        <v>3499</v>
      </c>
      <c r="H2672" s="355" t="s">
        <v>3495</v>
      </c>
      <c r="I2672" s="355" t="s">
        <v>3495</v>
      </c>
      <c r="J2672" s="355" t="s">
        <v>3495</v>
      </c>
      <c r="K2672" s="355" t="s">
        <v>3495</v>
      </c>
      <c r="L2672" s="355" t="s">
        <v>3495</v>
      </c>
      <c r="M2672" s="355" t="s">
        <v>3495</v>
      </c>
      <c r="N2672" s="355" t="s">
        <v>3495</v>
      </c>
      <c r="O2672" s="355" t="s">
        <v>3495</v>
      </c>
      <c r="P2672" s="355" t="s">
        <v>3495</v>
      </c>
      <c r="Q2672" s="355" t="s">
        <v>3496</v>
      </c>
      <c r="R2672" s="355" t="s">
        <v>3496</v>
      </c>
      <c r="S2672" s="355" t="s">
        <v>3496</v>
      </c>
      <c r="T2672" s="266">
        <v>0</v>
      </c>
      <c r="U2672" s="266" t="s">
        <v>3497</v>
      </c>
    </row>
    <row r="2673" spans="1:21" x14ac:dyDescent="0.25">
      <c r="A2673" s="49" t="s">
        <v>2500</v>
      </c>
      <c r="B2673" s="49" t="s">
        <v>2501</v>
      </c>
      <c r="C2673" s="49">
        <v>0</v>
      </c>
      <c r="D2673" s="49">
        <v>0</v>
      </c>
      <c r="E2673" s="354" t="s">
        <v>3494</v>
      </c>
      <c r="F2673" s="354" t="s">
        <v>3498</v>
      </c>
      <c r="G2673" s="355" t="s">
        <v>3499</v>
      </c>
      <c r="H2673" s="355" t="s">
        <v>3495</v>
      </c>
      <c r="I2673" s="355" t="s">
        <v>3495</v>
      </c>
      <c r="J2673" s="355" t="s">
        <v>3495</v>
      </c>
      <c r="K2673" s="355" t="s">
        <v>3495</v>
      </c>
      <c r="L2673" s="355" t="s">
        <v>3495</v>
      </c>
      <c r="M2673" s="355" t="s">
        <v>3495</v>
      </c>
      <c r="N2673" s="355" t="s">
        <v>3495</v>
      </c>
      <c r="O2673" s="355" t="s">
        <v>3495</v>
      </c>
      <c r="P2673" s="355" t="s">
        <v>3495</v>
      </c>
      <c r="Q2673" s="355" t="s">
        <v>3496</v>
      </c>
      <c r="R2673" s="355" t="s">
        <v>3496</v>
      </c>
      <c r="S2673" s="355" t="s">
        <v>3496</v>
      </c>
      <c r="T2673" s="266">
        <v>0</v>
      </c>
      <c r="U2673" s="266" t="s">
        <v>3497</v>
      </c>
    </row>
    <row r="2674" spans="1:21" x14ac:dyDescent="0.25">
      <c r="A2674" s="49" t="s">
        <v>2502</v>
      </c>
      <c r="B2674" s="49" t="s">
        <v>2503</v>
      </c>
      <c r="C2674" s="49">
        <v>0</v>
      </c>
      <c r="D2674" s="49">
        <v>0</v>
      </c>
      <c r="E2674" s="354" t="s">
        <v>3494</v>
      </c>
      <c r="F2674" s="354" t="s">
        <v>3498</v>
      </c>
      <c r="G2674" s="355" t="s">
        <v>3499</v>
      </c>
      <c r="H2674" s="355" t="s">
        <v>3495</v>
      </c>
      <c r="I2674" s="355" t="s">
        <v>3495</v>
      </c>
      <c r="J2674" s="355" t="s">
        <v>3495</v>
      </c>
      <c r="K2674" s="355" t="s">
        <v>3495</v>
      </c>
      <c r="L2674" s="355" t="s">
        <v>3495</v>
      </c>
      <c r="M2674" s="355" t="s">
        <v>3495</v>
      </c>
      <c r="N2674" s="355" t="s">
        <v>3495</v>
      </c>
      <c r="O2674" s="355" t="s">
        <v>3495</v>
      </c>
      <c r="P2674" s="355" t="s">
        <v>3495</v>
      </c>
      <c r="Q2674" s="355" t="s">
        <v>3496</v>
      </c>
      <c r="R2674" s="355" t="s">
        <v>3496</v>
      </c>
      <c r="S2674" s="355" t="s">
        <v>3496</v>
      </c>
      <c r="T2674" s="266">
        <v>0</v>
      </c>
      <c r="U2674" s="266" t="s">
        <v>3497</v>
      </c>
    </row>
    <row r="2675" spans="1:21" x14ac:dyDescent="0.25">
      <c r="A2675" s="49" t="s">
        <v>2504</v>
      </c>
      <c r="B2675" s="49" t="s">
        <v>2505</v>
      </c>
      <c r="C2675" s="49">
        <v>0</v>
      </c>
      <c r="D2675" s="49">
        <v>0</v>
      </c>
      <c r="E2675" s="354" t="s">
        <v>3494</v>
      </c>
      <c r="F2675" s="354" t="s">
        <v>3498</v>
      </c>
      <c r="G2675" s="355" t="s">
        <v>3499</v>
      </c>
      <c r="H2675" s="355" t="s">
        <v>3495</v>
      </c>
      <c r="I2675" s="355" t="s">
        <v>3495</v>
      </c>
      <c r="J2675" s="355" t="s">
        <v>3495</v>
      </c>
      <c r="K2675" s="355" t="s">
        <v>3495</v>
      </c>
      <c r="L2675" s="355" t="s">
        <v>3495</v>
      </c>
      <c r="M2675" s="355" t="s">
        <v>3495</v>
      </c>
      <c r="N2675" s="355" t="s">
        <v>3495</v>
      </c>
      <c r="O2675" s="355" t="s">
        <v>3495</v>
      </c>
      <c r="P2675" s="355" t="s">
        <v>3495</v>
      </c>
      <c r="Q2675" s="355" t="s">
        <v>3496</v>
      </c>
      <c r="R2675" s="355" t="s">
        <v>3496</v>
      </c>
      <c r="S2675" s="355" t="s">
        <v>3496</v>
      </c>
      <c r="T2675" s="266">
        <v>0</v>
      </c>
      <c r="U2675" s="266" t="s">
        <v>3497</v>
      </c>
    </row>
    <row r="2676" spans="1:21" x14ac:dyDescent="0.25">
      <c r="A2676" s="49" t="s">
        <v>2506</v>
      </c>
      <c r="B2676" s="49" t="s">
        <v>2507</v>
      </c>
      <c r="C2676" s="49">
        <v>0</v>
      </c>
      <c r="D2676" s="49">
        <v>0</v>
      </c>
      <c r="E2676" s="354" t="s">
        <v>3494</v>
      </c>
      <c r="F2676" s="354" t="s">
        <v>3498</v>
      </c>
      <c r="G2676" s="355" t="s">
        <v>3499</v>
      </c>
      <c r="H2676" s="355" t="s">
        <v>3495</v>
      </c>
      <c r="I2676" s="355" t="s">
        <v>3495</v>
      </c>
      <c r="J2676" s="355" t="s">
        <v>3495</v>
      </c>
      <c r="K2676" s="355" t="s">
        <v>3495</v>
      </c>
      <c r="L2676" s="355" t="s">
        <v>3495</v>
      </c>
      <c r="M2676" s="355" t="s">
        <v>3495</v>
      </c>
      <c r="N2676" s="355" t="s">
        <v>3495</v>
      </c>
      <c r="O2676" s="355" t="s">
        <v>3495</v>
      </c>
      <c r="P2676" s="355" t="s">
        <v>3495</v>
      </c>
      <c r="Q2676" s="355" t="s">
        <v>3496</v>
      </c>
      <c r="R2676" s="355" t="s">
        <v>3496</v>
      </c>
      <c r="S2676" s="355" t="s">
        <v>3496</v>
      </c>
      <c r="T2676" s="266">
        <v>0</v>
      </c>
      <c r="U2676" s="266" t="s">
        <v>3497</v>
      </c>
    </row>
    <row r="2677" spans="1:21" x14ac:dyDescent="0.25">
      <c r="A2677" s="49" t="s">
        <v>2508</v>
      </c>
      <c r="B2677" s="49" t="s">
        <v>2509</v>
      </c>
      <c r="C2677" s="49">
        <v>0</v>
      </c>
      <c r="D2677" s="49">
        <v>0</v>
      </c>
      <c r="E2677" s="354" t="s">
        <v>3494</v>
      </c>
      <c r="F2677" s="354" t="s">
        <v>3498</v>
      </c>
      <c r="G2677" s="355" t="s">
        <v>3499</v>
      </c>
      <c r="H2677" s="355" t="s">
        <v>3495</v>
      </c>
      <c r="I2677" s="355" t="s">
        <v>3495</v>
      </c>
      <c r="J2677" s="355" t="s">
        <v>3495</v>
      </c>
      <c r="K2677" s="355" t="s">
        <v>3495</v>
      </c>
      <c r="L2677" s="355" t="s">
        <v>3495</v>
      </c>
      <c r="M2677" s="355" t="s">
        <v>3495</v>
      </c>
      <c r="N2677" s="355" t="s">
        <v>3495</v>
      </c>
      <c r="O2677" s="355" t="s">
        <v>3495</v>
      </c>
      <c r="P2677" s="355" t="s">
        <v>3495</v>
      </c>
      <c r="Q2677" s="355" t="s">
        <v>3496</v>
      </c>
      <c r="R2677" s="355" t="s">
        <v>3496</v>
      </c>
      <c r="S2677" s="355" t="s">
        <v>3496</v>
      </c>
      <c r="T2677" s="266">
        <v>0</v>
      </c>
      <c r="U2677" s="266" t="s">
        <v>3497</v>
      </c>
    </row>
    <row r="2678" spans="1:21" x14ac:dyDescent="0.25">
      <c r="A2678" s="49" t="s">
        <v>2510</v>
      </c>
      <c r="B2678" s="49" t="s">
        <v>2511</v>
      </c>
      <c r="C2678" s="49">
        <v>0</v>
      </c>
      <c r="D2678" s="49">
        <v>0</v>
      </c>
      <c r="E2678" s="354" t="s">
        <v>3494</v>
      </c>
      <c r="F2678" s="354" t="s">
        <v>3498</v>
      </c>
      <c r="G2678" s="355" t="s">
        <v>3499</v>
      </c>
      <c r="H2678" s="355" t="s">
        <v>3495</v>
      </c>
      <c r="I2678" s="355" t="s">
        <v>3495</v>
      </c>
      <c r="J2678" s="355" t="s">
        <v>3495</v>
      </c>
      <c r="K2678" s="355" t="s">
        <v>3495</v>
      </c>
      <c r="L2678" s="355" t="s">
        <v>3495</v>
      </c>
      <c r="M2678" s="355" t="s">
        <v>3495</v>
      </c>
      <c r="N2678" s="355" t="s">
        <v>3495</v>
      </c>
      <c r="O2678" s="355" t="s">
        <v>3495</v>
      </c>
      <c r="P2678" s="355" t="s">
        <v>3495</v>
      </c>
      <c r="Q2678" s="355" t="s">
        <v>3496</v>
      </c>
      <c r="R2678" s="355" t="s">
        <v>3496</v>
      </c>
      <c r="S2678" s="355" t="s">
        <v>3496</v>
      </c>
      <c r="T2678" s="266">
        <v>0</v>
      </c>
      <c r="U2678" s="266" t="s">
        <v>3497</v>
      </c>
    </row>
    <row r="2679" spans="1:21" x14ac:dyDescent="0.25">
      <c r="A2679" s="49" t="s">
        <v>2512</v>
      </c>
      <c r="B2679" s="49" t="s">
        <v>2513</v>
      </c>
      <c r="C2679" s="49">
        <v>0</v>
      </c>
      <c r="D2679" s="49">
        <v>0</v>
      </c>
      <c r="E2679" s="354" t="s">
        <v>3494</v>
      </c>
      <c r="F2679" s="354" t="s">
        <v>3498</v>
      </c>
      <c r="G2679" s="355" t="s">
        <v>3499</v>
      </c>
      <c r="H2679" s="355" t="s">
        <v>3495</v>
      </c>
      <c r="I2679" s="355" t="s">
        <v>3495</v>
      </c>
      <c r="J2679" s="355" t="s">
        <v>3495</v>
      </c>
      <c r="K2679" s="355" t="s">
        <v>3495</v>
      </c>
      <c r="L2679" s="355" t="s">
        <v>3495</v>
      </c>
      <c r="M2679" s="355" t="s">
        <v>3495</v>
      </c>
      <c r="N2679" s="355" t="s">
        <v>3495</v>
      </c>
      <c r="O2679" s="355" t="s">
        <v>3495</v>
      </c>
      <c r="P2679" s="355" t="s">
        <v>3495</v>
      </c>
      <c r="Q2679" s="355" t="s">
        <v>3496</v>
      </c>
      <c r="R2679" s="355" t="s">
        <v>3496</v>
      </c>
      <c r="S2679" s="355" t="s">
        <v>3496</v>
      </c>
      <c r="T2679" s="266">
        <v>0</v>
      </c>
      <c r="U2679" s="266" t="s">
        <v>3497</v>
      </c>
    </row>
    <row r="2680" spans="1:21" x14ac:dyDescent="0.25">
      <c r="A2680" s="49" t="s">
        <v>2514</v>
      </c>
      <c r="B2680" s="49" t="s">
        <v>2515</v>
      </c>
      <c r="C2680" s="49">
        <v>0</v>
      </c>
      <c r="D2680" s="49">
        <v>0</v>
      </c>
      <c r="E2680" s="354" t="s">
        <v>3494</v>
      </c>
      <c r="F2680" s="354" t="s">
        <v>3498</v>
      </c>
      <c r="G2680" s="355" t="s">
        <v>3499</v>
      </c>
      <c r="H2680" s="355" t="s">
        <v>3495</v>
      </c>
      <c r="I2680" s="355" t="s">
        <v>3495</v>
      </c>
      <c r="J2680" s="355" t="s">
        <v>3495</v>
      </c>
      <c r="K2680" s="355" t="s">
        <v>3495</v>
      </c>
      <c r="L2680" s="355" t="s">
        <v>3495</v>
      </c>
      <c r="M2680" s="355" t="s">
        <v>3495</v>
      </c>
      <c r="N2680" s="355" t="s">
        <v>3495</v>
      </c>
      <c r="O2680" s="355" t="s">
        <v>3495</v>
      </c>
      <c r="P2680" s="355" t="s">
        <v>3495</v>
      </c>
      <c r="Q2680" s="355" t="s">
        <v>3496</v>
      </c>
      <c r="R2680" s="355" t="s">
        <v>3496</v>
      </c>
      <c r="S2680" s="355" t="s">
        <v>3496</v>
      </c>
      <c r="T2680" s="266">
        <v>0</v>
      </c>
      <c r="U2680" s="266" t="s">
        <v>3497</v>
      </c>
    </row>
    <row r="2681" spans="1:21" x14ac:dyDescent="0.25">
      <c r="A2681" s="49" t="s">
        <v>2516</v>
      </c>
      <c r="B2681" s="49" t="s">
        <v>2517</v>
      </c>
      <c r="C2681" s="49">
        <v>0</v>
      </c>
      <c r="D2681" s="49">
        <v>0</v>
      </c>
      <c r="E2681" s="354" t="s">
        <v>3494</v>
      </c>
      <c r="F2681" s="354" t="s">
        <v>3498</v>
      </c>
      <c r="G2681" s="355" t="s">
        <v>3499</v>
      </c>
      <c r="H2681" s="355" t="s">
        <v>3495</v>
      </c>
      <c r="I2681" s="355" t="s">
        <v>3495</v>
      </c>
      <c r="J2681" s="355" t="s">
        <v>3495</v>
      </c>
      <c r="K2681" s="355" t="s">
        <v>3495</v>
      </c>
      <c r="L2681" s="355" t="s">
        <v>3495</v>
      </c>
      <c r="M2681" s="355" t="s">
        <v>3495</v>
      </c>
      <c r="N2681" s="355" t="s">
        <v>3495</v>
      </c>
      <c r="O2681" s="355" t="s">
        <v>3495</v>
      </c>
      <c r="P2681" s="355" t="s">
        <v>3495</v>
      </c>
      <c r="Q2681" s="355" t="s">
        <v>3496</v>
      </c>
      <c r="R2681" s="355" t="s">
        <v>3496</v>
      </c>
      <c r="S2681" s="355" t="s">
        <v>3496</v>
      </c>
      <c r="T2681" s="266">
        <v>0</v>
      </c>
      <c r="U2681" s="266" t="s">
        <v>3497</v>
      </c>
    </row>
    <row r="2682" spans="1:21" x14ac:dyDescent="0.25">
      <c r="A2682" s="49" t="s">
        <v>2518</v>
      </c>
      <c r="B2682" s="49" t="s">
        <v>2519</v>
      </c>
      <c r="C2682" s="49">
        <v>0</v>
      </c>
      <c r="D2682" s="49">
        <v>0</v>
      </c>
      <c r="E2682" s="354" t="s">
        <v>3494</v>
      </c>
      <c r="F2682" s="354" t="s">
        <v>3498</v>
      </c>
      <c r="G2682" s="355" t="s">
        <v>3499</v>
      </c>
      <c r="H2682" s="355" t="s">
        <v>3495</v>
      </c>
      <c r="I2682" s="355" t="s">
        <v>3495</v>
      </c>
      <c r="J2682" s="355" t="s">
        <v>3495</v>
      </c>
      <c r="K2682" s="355" t="s">
        <v>3495</v>
      </c>
      <c r="L2682" s="355" t="s">
        <v>3495</v>
      </c>
      <c r="M2682" s="355" t="s">
        <v>3495</v>
      </c>
      <c r="N2682" s="355" t="s">
        <v>3495</v>
      </c>
      <c r="O2682" s="355" t="s">
        <v>3495</v>
      </c>
      <c r="P2682" s="355" t="s">
        <v>3495</v>
      </c>
      <c r="Q2682" s="355" t="s">
        <v>3496</v>
      </c>
      <c r="R2682" s="355" t="s">
        <v>3496</v>
      </c>
      <c r="S2682" s="355" t="s">
        <v>3496</v>
      </c>
      <c r="T2682" s="266">
        <v>0</v>
      </c>
      <c r="U2682" s="266" t="s">
        <v>3497</v>
      </c>
    </row>
    <row r="2683" spans="1:21" x14ac:dyDescent="0.25">
      <c r="A2683" s="49" t="s">
        <v>2520</v>
      </c>
      <c r="B2683" s="49" t="s">
        <v>2521</v>
      </c>
      <c r="C2683" s="49">
        <v>0</v>
      </c>
      <c r="D2683" s="49">
        <v>0</v>
      </c>
      <c r="E2683" s="354" t="s">
        <v>3494</v>
      </c>
      <c r="F2683" s="354" t="s">
        <v>3498</v>
      </c>
      <c r="G2683" s="355" t="s">
        <v>3499</v>
      </c>
      <c r="H2683" s="355" t="s">
        <v>3495</v>
      </c>
      <c r="I2683" s="355" t="s">
        <v>3495</v>
      </c>
      <c r="J2683" s="355" t="s">
        <v>3495</v>
      </c>
      <c r="K2683" s="355" t="s">
        <v>3495</v>
      </c>
      <c r="L2683" s="355" t="s">
        <v>3495</v>
      </c>
      <c r="M2683" s="355" t="s">
        <v>3495</v>
      </c>
      <c r="N2683" s="355" t="s">
        <v>3495</v>
      </c>
      <c r="O2683" s="355" t="s">
        <v>3495</v>
      </c>
      <c r="P2683" s="355" t="s">
        <v>3495</v>
      </c>
      <c r="Q2683" s="355" t="s">
        <v>3496</v>
      </c>
      <c r="R2683" s="355" t="s">
        <v>3496</v>
      </c>
      <c r="S2683" s="355" t="s">
        <v>3496</v>
      </c>
      <c r="T2683" s="266">
        <v>0</v>
      </c>
      <c r="U2683" s="266" t="s">
        <v>3497</v>
      </c>
    </row>
    <row r="2684" spans="1:21" x14ac:dyDescent="0.25">
      <c r="A2684" s="49" t="s">
        <v>2522</v>
      </c>
      <c r="B2684" s="49" t="s">
        <v>2523</v>
      </c>
      <c r="C2684" s="49">
        <v>0</v>
      </c>
      <c r="D2684" s="49">
        <v>0</v>
      </c>
      <c r="E2684" s="354" t="s">
        <v>3494</v>
      </c>
      <c r="F2684" s="354" t="s">
        <v>3498</v>
      </c>
      <c r="G2684" s="355" t="s">
        <v>3499</v>
      </c>
      <c r="H2684" s="355" t="s">
        <v>3495</v>
      </c>
      <c r="I2684" s="355" t="s">
        <v>3495</v>
      </c>
      <c r="J2684" s="355" t="s">
        <v>3495</v>
      </c>
      <c r="K2684" s="355" t="s">
        <v>3495</v>
      </c>
      <c r="L2684" s="355" t="s">
        <v>3495</v>
      </c>
      <c r="M2684" s="355" t="s">
        <v>3495</v>
      </c>
      <c r="N2684" s="355" t="s">
        <v>3495</v>
      </c>
      <c r="O2684" s="355" t="s">
        <v>3495</v>
      </c>
      <c r="P2684" s="355" t="s">
        <v>3495</v>
      </c>
      <c r="Q2684" s="355" t="s">
        <v>3496</v>
      </c>
      <c r="R2684" s="355" t="s">
        <v>3496</v>
      </c>
      <c r="S2684" s="355" t="s">
        <v>3496</v>
      </c>
      <c r="T2684" s="266">
        <v>0</v>
      </c>
      <c r="U2684" s="266" t="s">
        <v>3497</v>
      </c>
    </row>
    <row r="2685" spans="1:21" x14ac:dyDescent="0.25">
      <c r="A2685" s="49" t="s">
        <v>2524</v>
      </c>
      <c r="B2685" s="49" t="s">
        <v>2525</v>
      </c>
      <c r="C2685" s="49">
        <v>0</v>
      </c>
      <c r="D2685" s="49">
        <v>0</v>
      </c>
      <c r="E2685" s="354" t="s">
        <v>3494</v>
      </c>
      <c r="F2685" s="354" t="s">
        <v>3498</v>
      </c>
      <c r="G2685" s="355" t="s">
        <v>3499</v>
      </c>
      <c r="H2685" s="355" t="s">
        <v>3495</v>
      </c>
      <c r="I2685" s="355" t="s">
        <v>3495</v>
      </c>
      <c r="J2685" s="355" t="s">
        <v>3495</v>
      </c>
      <c r="K2685" s="355" t="s">
        <v>3495</v>
      </c>
      <c r="L2685" s="355" t="s">
        <v>3495</v>
      </c>
      <c r="M2685" s="355" t="s">
        <v>3495</v>
      </c>
      <c r="N2685" s="355" t="s">
        <v>3495</v>
      </c>
      <c r="O2685" s="355" t="s">
        <v>3495</v>
      </c>
      <c r="P2685" s="355" t="s">
        <v>3495</v>
      </c>
      <c r="Q2685" s="355" t="s">
        <v>3496</v>
      </c>
      <c r="R2685" s="355" t="s">
        <v>3496</v>
      </c>
      <c r="S2685" s="355" t="s">
        <v>3496</v>
      </c>
      <c r="T2685" s="266">
        <v>0</v>
      </c>
      <c r="U2685" s="266" t="s">
        <v>3497</v>
      </c>
    </row>
    <row r="2686" spans="1:21" x14ac:dyDescent="0.25">
      <c r="A2686" s="49" t="s">
        <v>2526</v>
      </c>
      <c r="B2686" s="49" t="s">
        <v>2527</v>
      </c>
      <c r="C2686" s="49">
        <v>0</v>
      </c>
      <c r="D2686" s="49">
        <v>0</v>
      </c>
      <c r="E2686" s="354" t="s">
        <v>3494</v>
      </c>
      <c r="F2686" s="354" t="s">
        <v>3498</v>
      </c>
      <c r="G2686" s="355" t="s">
        <v>3499</v>
      </c>
      <c r="H2686" s="355" t="s">
        <v>3495</v>
      </c>
      <c r="I2686" s="355" t="s">
        <v>3495</v>
      </c>
      <c r="J2686" s="355" t="s">
        <v>3495</v>
      </c>
      <c r="K2686" s="355" t="s">
        <v>3495</v>
      </c>
      <c r="L2686" s="355" t="s">
        <v>3495</v>
      </c>
      <c r="M2686" s="355" t="s">
        <v>3495</v>
      </c>
      <c r="N2686" s="355" t="s">
        <v>3495</v>
      </c>
      <c r="O2686" s="355" t="s">
        <v>3495</v>
      </c>
      <c r="P2686" s="355" t="s">
        <v>3495</v>
      </c>
      <c r="Q2686" s="355" t="s">
        <v>3496</v>
      </c>
      <c r="R2686" s="355" t="s">
        <v>3496</v>
      </c>
      <c r="S2686" s="355" t="s">
        <v>3496</v>
      </c>
      <c r="T2686" s="266">
        <v>0</v>
      </c>
      <c r="U2686" s="266" t="s">
        <v>3497</v>
      </c>
    </row>
    <row r="2687" spans="1:21" x14ac:dyDescent="0.25">
      <c r="A2687" s="49" t="s">
        <v>2528</v>
      </c>
      <c r="B2687" s="49" t="s">
        <v>2529</v>
      </c>
      <c r="C2687" s="49">
        <v>0</v>
      </c>
      <c r="D2687" s="49">
        <v>0</v>
      </c>
      <c r="E2687" s="354" t="s">
        <v>3494</v>
      </c>
      <c r="F2687" s="354" t="s">
        <v>3498</v>
      </c>
      <c r="G2687" s="355" t="s">
        <v>3499</v>
      </c>
      <c r="H2687" s="355" t="s">
        <v>3495</v>
      </c>
      <c r="I2687" s="355" t="s">
        <v>3495</v>
      </c>
      <c r="J2687" s="355" t="s">
        <v>3495</v>
      </c>
      <c r="K2687" s="355" t="s">
        <v>3495</v>
      </c>
      <c r="L2687" s="355" t="s">
        <v>3495</v>
      </c>
      <c r="M2687" s="355" t="s">
        <v>3495</v>
      </c>
      <c r="N2687" s="355" t="s">
        <v>3495</v>
      </c>
      <c r="O2687" s="355" t="s">
        <v>3495</v>
      </c>
      <c r="P2687" s="355" t="s">
        <v>3495</v>
      </c>
      <c r="Q2687" s="355" t="s">
        <v>3496</v>
      </c>
      <c r="R2687" s="355" t="s">
        <v>3496</v>
      </c>
      <c r="S2687" s="355" t="s">
        <v>3496</v>
      </c>
      <c r="T2687" s="266">
        <v>0</v>
      </c>
      <c r="U2687" s="266" t="s">
        <v>3497</v>
      </c>
    </row>
    <row r="2688" spans="1:21" x14ac:dyDescent="0.25">
      <c r="A2688" s="49" t="s">
        <v>2530</v>
      </c>
      <c r="B2688" s="49" t="s">
        <v>2531</v>
      </c>
      <c r="C2688" s="49">
        <v>0</v>
      </c>
      <c r="D2688" s="49">
        <v>0</v>
      </c>
      <c r="E2688" s="354" t="s">
        <v>3494</v>
      </c>
      <c r="F2688" s="354" t="s">
        <v>3498</v>
      </c>
      <c r="G2688" s="355" t="s">
        <v>3499</v>
      </c>
      <c r="H2688" s="355" t="s">
        <v>3495</v>
      </c>
      <c r="I2688" s="355" t="s">
        <v>3495</v>
      </c>
      <c r="J2688" s="355" t="s">
        <v>3495</v>
      </c>
      <c r="K2688" s="355" t="s">
        <v>3495</v>
      </c>
      <c r="L2688" s="355" t="s">
        <v>3495</v>
      </c>
      <c r="M2688" s="355" t="s">
        <v>3495</v>
      </c>
      <c r="N2688" s="355" t="s">
        <v>3495</v>
      </c>
      <c r="O2688" s="355" t="s">
        <v>3495</v>
      </c>
      <c r="P2688" s="355" t="s">
        <v>3495</v>
      </c>
      <c r="Q2688" s="355" t="s">
        <v>3496</v>
      </c>
      <c r="R2688" s="355" t="s">
        <v>3496</v>
      </c>
      <c r="S2688" s="355" t="s">
        <v>3496</v>
      </c>
      <c r="T2688" s="266">
        <v>0</v>
      </c>
      <c r="U2688" s="266" t="s">
        <v>3497</v>
      </c>
    </row>
    <row r="2689" spans="1:21" x14ac:dyDescent="0.25">
      <c r="A2689" s="49" t="s">
        <v>2532</v>
      </c>
      <c r="B2689" s="49" t="s">
        <v>2533</v>
      </c>
      <c r="C2689" s="49">
        <v>0</v>
      </c>
      <c r="D2689" s="49">
        <v>0</v>
      </c>
      <c r="E2689" s="354" t="s">
        <v>3494</v>
      </c>
      <c r="F2689" s="354" t="s">
        <v>3498</v>
      </c>
      <c r="G2689" s="355" t="s">
        <v>3499</v>
      </c>
      <c r="H2689" s="355" t="s">
        <v>3495</v>
      </c>
      <c r="I2689" s="355" t="s">
        <v>3495</v>
      </c>
      <c r="J2689" s="355" t="s">
        <v>3495</v>
      </c>
      <c r="K2689" s="355" t="s">
        <v>3495</v>
      </c>
      <c r="L2689" s="355" t="s">
        <v>3495</v>
      </c>
      <c r="M2689" s="355" t="s">
        <v>3495</v>
      </c>
      <c r="N2689" s="355" t="s">
        <v>3495</v>
      </c>
      <c r="O2689" s="355" t="s">
        <v>3495</v>
      </c>
      <c r="P2689" s="355" t="s">
        <v>3495</v>
      </c>
      <c r="Q2689" s="355" t="s">
        <v>3496</v>
      </c>
      <c r="R2689" s="355" t="s">
        <v>3496</v>
      </c>
      <c r="S2689" s="355" t="s">
        <v>3496</v>
      </c>
      <c r="T2689" s="266">
        <v>0</v>
      </c>
      <c r="U2689" s="266" t="s">
        <v>3497</v>
      </c>
    </row>
    <row r="2690" spans="1:21" x14ac:dyDescent="0.25">
      <c r="A2690" s="49" t="s">
        <v>2534</v>
      </c>
      <c r="B2690" s="49" t="s">
        <v>2535</v>
      </c>
      <c r="C2690" s="49">
        <v>0</v>
      </c>
      <c r="D2690" s="49">
        <v>0</v>
      </c>
      <c r="E2690" s="354" t="s">
        <v>3494</v>
      </c>
      <c r="F2690" s="354" t="s">
        <v>3498</v>
      </c>
      <c r="G2690" s="355" t="s">
        <v>3499</v>
      </c>
      <c r="H2690" s="355" t="s">
        <v>3495</v>
      </c>
      <c r="I2690" s="355" t="s">
        <v>3495</v>
      </c>
      <c r="J2690" s="355" t="s">
        <v>3495</v>
      </c>
      <c r="K2690" s="355" t="s">
        <v>3495</v>
      </c>
      <c r="L2690" s="355" t="s">
        <v>3495</v>
      </c>
      <c r="M2690" s="355" t="s">
        <v>3495</v>
      </c>
      <c r="N2690" s="355" t="s">
        <v>3495</v>
      </c>
      <c r="O2690" s="355" t="s">
        <v>3495</v>
      </c>
      <c r="P2690" s="355" t="s">
        <v>3495</v>
      </c>
      <c r="Q2690" s="355" t="s">
        <v>3496</v>
      </c>
      <c r="R2690" s="355" t="s">
        <v>3496</v>
      </c>
      <c r="S2690" s="355" t="s">
        <v>3496</v>
      </c>
      <c r="T2690" s="266">
        <v>0</v>
      </c>
      <c r="U2690" s="266" t="s">
        <v>3497</v>
      </c>
    </row>
    <row r="2691" spans="1:21" x14ac:dyDescent="0.25">
      <c r="A2691" s="49" t="s">
        <v>2536</v>
      </c>
      <c r="B2691" s="49" t="s">
        <v>2537</v>
      </c>
      <c r="C2691" s="49">
        <v>0</v>
      </c>
      <c r="D2691" s="49">
        <v>0</v>
      </c>
      <c r="E2691" s="354" t="s">
        <v>3494</v>
      </c>
      <c r="F2691" s="354" t="s">
        <v>3498</v>
      </c>
      <c r="G2691" s="355" t="s">
        <v>3499</v>
      </c>
      <c r="H2691" s="355" t="s">
        <v>3495</v>
      </c>
      <c r="I2691" s="355" t="s">
        <v>3495</v>
      </c>
      <c r="J2691" s="355" t="s">
        <v>3495</v>
      </c>
      <c r="K2691" s="355" t="s">
        <v>3495</v>
      </c>
      <c r="L2691" s="355" t="s">
        <v>3495</v>
      </c>
      <c r="M2691" s="355" t="s">
        <v>3495</v>
      </c>
      <c r="N2691" s="355" t="s">
        <v>3495</v>
      </c>
      <c r="O2691" s="355" t="s">
        <v>3495</v>
      </c>
      <c r="P2691" s="355" t="s">
        <v>3495</v>
      </c>
      <c r="Q2691" s="355" t="s">
        <v>3496</v>
      </c>
      <c r="R2691" s="355" t="s">
        <v>3496</v>
      </c>
      <c r="S2691" s="355" t="s">
        <v>3496</v>
      </c>
      <c r="T2691" s="266">
        <v>0</v>
      </c>
      <c r="U2691" s="266" t="s">
        <v>3497</v>
      </c>
    </row>
    <row r="2692" spans="1:21" x14ac:dyDescent="0.25">
      <c r="A2692" s="49" t="s">
        <v>2538</v>
      </c>
      <c r="B2692" s="49" t="s">
        <v>2539</v>
      </c>
      <c r="C2692" s="49">
        <v>0</v>
      </c>
      <c r="D2692" s="49">
        <v>0</v>
      </c>
      <c r="E2692" s="354" t="s">
        <v>3494</v>
      </c>
      <c r="F2692" s="354" t="s">
        <v>3498</v>
      </c>
      <c r="G2692" s="355" t="s">
        <v>3499</v>
      </c>
      <c r="H2692" s="355" t="s">
        <v>3495</v>
      </c>
      <c r="I2692" s="355" t="s">
        <v>3495</v>
      </c>
      <c r="J2692" s="355" t="s">
        <v>3495</v>
      </c>
      <c r="K2692" s="355" t="s">
        <v>3495</v>
      </c>
      <c r="L2692" s="355" t="s">
        <v>3495</v>
      </c>
      <c r="M2692" s="355" t="s">
        <v>3495</v>
      </c>
      <c r="N2692" s="355" t="s">
        <v>3495</v>
      </c>
      <c r="O2692" s="355" t="s">
        <v>3495</v>
      </c>
      <c r="P2692" s="355" t="s">
        <v>3495</v>
      </c>
      <c r="Q2692" s="355" t="s">
        <v>3496</v>
      </c>
      <c r="R2692" s="355" t="s">
        <v>3496</v>
      </c>
      <c r="S2692" s="355" t="s">
        <v>3496</v>
      </c>
      <c r="T2692" s="266">
        <v>0</v>
      </c>
      <c r="U2692" s="266" t="s">
        <v>3497</v>
      </c>
    </row>
    <row r="2693" spans="1:21" x14ac:dyDescent="0.25">
      <c r="A2693" s="49" t="s">
        <v>2540</v>
      </c>
      <c r="B2693" s="49" t="s">
        <v>2541</v>
      </c>
      <c r="C2693" s="49">
        <v>0</v>
      </c>
      <c r="D2693" s="49">
        <v>0</v>
      </c>
      <c r="E2693" s="354" t="s">
        <v>3494</v>
      </c>
      <c r="F2693" s="354" t="s">
        <v>3498</v>
      </c>
      <c r="G2693" s="355" t="s">
        <v>3499</v>
      </c>
      <c r="H2693" s="355" t="s">
        <v>3495</v>
      </c>
      <c r="I2693" s="355" t="s">
        <v>3495</v>
      </c>
      <c r="J2693" s="355" t="s">
        <v>3495</v>
      </c>
      <c r="K2693" s="355" t="s">
        <v>3495</v>
      </c>
      <c r="L2693" s="355" t="s">
        <v>3495</v>
      </c>
      <c r="M2693" s="355" t="s">
        <v>3495</v>
      </c>
      <c r="N2693" s="355" t="s">
        <v>3495</v>
      </c>
      <c r="O2693" s="355" t="s">
        <v>3495</v>
      </c>
      <c r="P2693" s="355" t="s">
        <v>3495</v>
      </c>
      <c r="Q2693" s="355" t="s">
        <v>3496</v>
      </c>
      <c r="R2693" s="355" t="s">
        <v>3496</v>
      </c>
      <c r="S2693" s="355" t="s">
        <v>3496</v>
      </c>
      <c r="T2693" s="266">
        <v>0</v>
      </c>
      <c r="U2693" s="266" t="s">
        <v>3497</v>
      </c>
    </row>
    <row r="2694" spans="1:21" x14ac:dyDescent="0.25">
      <c r="A2694" s="49" t="s">
        <v>2542</v>
      </c>
      <c r="B2694" s="49" t="s">
        <v>2543</v>
      </c>
      <c r="C2694" s="49">
        <v>0</v>
      </c>
      <c r="D2694" s="49">
        <v>0</v>
      </c>
      <c r="E2694" s="354" t="s">
        <v>3494</v>
      </c>
      <c r="F2694" s="354" t="s">
        <v>3498</v>
      </c>
      <c r="G2694" s="355" t="s">
        <v>3499</v>
      </c>
      <c r="H2694" s="355" t="s">
        <v>3495</v>
      </c>
      <c r="I2694" s="355" t="s">
        <v>3495</v>
      </c>
      <c r="J2694" s="355" t="s">
        <v>3495</v>
      </c>
      <c r="K2694" s="355" t="s">
        <v>3495</v>
      </c>
      <c r="L2694" s="355" t="s">
        <v>3495</v>
      </c>
      <c r="M2694" s="355" t="s">
        <v>3495</v>
      </c>
      <c r="N2694" s="355" t="s">
        <v>3495</v>
      </c>
      <c r="O2694" s="355" t="s">
        <v>3495</v>
      </c>
      <c r="P2694" s="355" t="s">
        <v>3495</v>
      </c>
      <c r="Q2694" s="355" t="s">
        <v>3496</v>
      </c>
      <c r="R2694" s="355" t="s">
        <v>3496</v>
      </c>
      <c r="S2694" s="355" t="s">
        <v>3496</v>
      </c>
      <c r="T2694" s="266">
        <v>0</v>
      </c>
      <c r="U2694" s="266" t="s">
        <v>3497</v>
      </c>
    </row>
    <row r="2695" spans="1:21" x14ac:dyDescent="0.25">
      <c r="A2695" s="49" t="s">
        <v>2544</v>
      </c>
      <c r="B2695" s="49" t="s">
        <v>2545</v>
      </c>
      <c r="C2695" s="49">
        <v>0</v>
      </c>
      <c r="D2695" s="49">
        <v>0</v>
      </c>
      <c r="E2695" s="354" t="s">
        <v>3494</v>
      </c>
      <c r="F2695" s="354" t="s">
        <v>3498</v>
      </c>
      <c r="G2695" s="355" t="s">
        <v>3499</v>
      </c>
      <c r="H2695" s="355" t="s">
        <v>3495</v>
      </c>
      <c r="I2695" s="355" t="s">
        <v>3495</v>
      </c>
      <c r="J2695" s="355" t="s">
        <v>3495</v>
      </c>
      <c r="K2695" s="355" t="s">
        <v>3495</v>
      </c>
      <c r="L2695" s="355" t="s">
        <v>3495</v>
      </c>
      <c r="M2695" s="355" t="s">
        <v>3495</v>
      </c>
      <c r="N2695" s="355" t="s">
        <v>3495</v>
      </c>
      <c r="O2695" s="355" t="s">
        <v>3495</v>
      </c>
      <c r="P2695" s="355" t="s">
        <v>3495</v>
      </c>
      <c r="Q2695" s="355" t="s">
        <v>3496</v>
      </c>
      <c r="R2695" s="355" t="s">
        <v>3496</v>
      </c>
      <c r="S2695" s="355" t="s">
        <v>3496</v>
      </c>
      <c r="T2695" s="266">
        <v>0</v>
      </c>
      <c r="U2695" s="266" t="s">
        <v>3497</v>
      </c>
    </row>
    <row r="2696" spans="1:21" x14ac:dyDescent="0.25">
      <c r="A2696" s="49" t="s">
        <v>2546</v>
      </c>
      <c r="B2696" s="49" t="s">
        <v>2547</v>
      </c>
      <c r="C2696" s="49">
        <v>0</v>
      </c>
      <c r="D2696" s="49">
        <v>0</v>
      </c>
      <c r="E2696" s="354" t="s">
        <v>3494</v>
      </c>
      <c r="F2696" s="354" t="s">
        <v>3498</v>
      </c>
      <c r="G2696" s="355" t="s">
        <v>3499</v>
      </c>
      <c r="H2696" s="355" t="s">
        <v>3495</v>
      </c>
      <c r="I2696" s="355" t="s">
        <v>3495</v>
      </c>
      <c r="J2696" s="355" t="s">
        <v>3495</v>
      </c>
      <c r="K2696" s="355" t="s">
        <v>3495</v>
      </c>
      <c r="L2696" s="355" t="s">
        <v>3495</v>
      </c>
      <c r="M2696" s="355" t="s">
        <v>3495</v>
      </c>
      <c r="N2696" s="355" t="s">
        <v>3495</v>
      </c>
      <c r="O2696" s="355" t="s">
        <v>3495</v>
      </c>
      <c r="P2696" s="355" t="s">
        <v>3495</v>
      </c>
      <c r="Q2696" s="355" t="s">
        <v>3496</v>
      </c>
      <c r="R2696" s="355" t="s">
        <v>3496</v>
      </c>
      <c r="S2696" s="355" t="s">
        <v>3496</v>
      </c>
      <c r="T2696" s="266">
        <v>0</v>
      </c>
      <c r="U2696" s="266" t="s">
        <v>3497</v>
      </c>
    </row>
    <row r="2697" spans="1:21" x14ac:dyDescent="0.25">
      <c r="A2697" s="49" t="s">
        <v>2548</v>
      </c>
      <c r="B2697" s="49" t="s">
        <v>2549</v>
      </c>
      <c r="C2697" s="49">
        <v>0</v>
      </c>
      <c r="D2697" s="49">
        <v>0</v>
      </c>
      <c r="E2697" s="354" t="s">
        <v>3494</v>
      </c>
      <c r="F2697" s="354" t="s">
        <v>3498</v>
      </c>
      <c r="G2697" s="355" t="s">
        <v>3499</v>
      </c>
      <c r="H2697" s="355" t="s">
        <v>3495</v>
      </c>
      <c r="I2697" s="355" t="s">
        <v>3495</v>
      </c>
      <c r="J2697" s="355" t="s">
        <v>3495</v>
      </c>
      <c r="K2697" s="355" t="s">
        <v>3495</v>
      </c>
      <c r="L2697" s="355" t="s">
        <v>3495</v>
      </c>
      <c r="M2697" s="355" t="s">
        <v>3495</v>
      </c>
      <c r="N2697" s="355" t="s">
        <v>3495</v>
      </c>
      <c r="O2697" s="355" t="s">
        <v>3495</v>
      </c>
      <c r="P2697" s="355" t="s">
        <v>3495</v>
      </c>
      <c r="Q2697" s="355" t="s">
        <v>3496</v>
      </c>
      <c r="R2697" s="355" t="s">
        <v>3496</v>
      </c>
      <c r="S2697" s="355" t="s">
        <v>3496</v>
      </c>
      <c r="T2697" s="266">
        <v>0</v>
      </c>
      <c r="U2697" s="266" t="s">
        <v>3497</v>
      </c>
    </row>
    <row r="2698" spans="1:21" x14ac:dyDescent="0.25">
      <c r="A2698" s="49" t="s">
        <v>2550</v>
      </c>
      <c r="B2698" s="49" t="s">
        <v>2551</v>
      </c>
      <c r="C2698" s="49">
        <v>0</v>
      </c>
      <c r="D2698" s="49">
        <v>0</v>
      </c>
      <c r="E2698" s="354" t="s">
        <v>3494</v>
      </c>
      <c r="F2698" s="354" t="s">
        <v>3498</v>
      </c>
      <c r="G2698" s="355" t="s">
        <v>3499</v>
      </c>
      <c r="H2698" s="355" t="s">
        <v>3495</v>
      </c>
      <c r="I2698" s="355" t="s">
        <v>3495</v>
      </c>
      <c r="J2698" s="355" t="s">
        <v>3495</v>
      </c>
      <c r="K2698" s="355" t="s">
        <v>3495</v>
      </c>
      <c r="L2698" s="355" t="s">
        <v>3495</v>
      </c>
      <c r="M2698" s="355" t="s">
        <v>3495</v>
      </c>
      <c r="N2698" s="355" t="s">
        <v>3495</v>
      </c>
      <c r="O2698" s="355" t="s">
        <v>3495</v>
      </c>
      <c r="P2698" s="355" t="s">
        <v>3495</v>
      </c>
      <c r="Q2698" s="355" t="s">
        <v>3496</v>
      </c>
      <c r="R2698" s="355" t="s">
        <v>3496</v>
      </c>
      <c r="S2698" s="355" t="s">
        <v>3496</v>
      </c>
      <c r="T2698" s="266">
        <v>0</v>
      </c>
      <c r="U2698" s="266" t="s">
        <v>3497</v>
      </c>
    </row>
    <row r="2699" spans="1:21" x14ac:dyDescent="0.25">
      <c r="A2699" s="49" t="s">
        <v>2552</v>
      </c>
      <c r="B2699" s="49" t="s">
        <v>2553</v>
      </c>
      <c r="C2699" s="49">
        <v>0</v>
      </c>
      <c r="D2699" s="49">
        <v>0</v>
      </c>
      <c r="E2699" s="354" t="s">
        <v>3494</v>
      </c>
      <c r="F2699" s="354" t="s">
        <v>3498</v>
      </c>
      <c r="G2699" s="355" t="s">
        <v>3499</v>
      </c>
      <c r="H2699" s="355" t="s">
        <v>3495</v>
      </c>
      <c r="I2699" s="355" t="s">
        <v>3495</v>
      </c>
      <c r="J2699" s="355" t="s">
        <v>3495</v>
      </c>
      <c r="K2699" s="355" t="s">
        <v>3495</v>
      </c>
      <c r="L2699" s="355" t="s">
        <v>3495</v>
      </c>
      <c r="M2699" s="355" t="s">
        <v>3495</v>
      </c>
      <c r="N2699" s="355" t="s">
        <v>3495</v>
      </c>
      <c r="O2699" s="355" t="s">
        <v>3495</v>
      </c>
      <c r="P2699" s="355" t="s">
        <v>3495</v>
      </c>
      <c r="Q2699" s="355" t="s">
        <v>3496</v>
      </c>
      <c r="R2699" s="355" t="s">
        <v>3496</v>
      </c>
      <c r="S2699" s="355" t="s">
        <v>3496</v>
      </c>
      <c r="T2699" s="266">
        <v>0</v>
      </c>
      <c r="U2699" s="266" t="s">
        <v>3497</v>
      </c>
    </row>
    <row r="2700" spans="1:21" x14ac:dyDescent="0.25">
      <c r="A2700" s="49" t="s">
        <v>2554</v>
      </c>
      <c r="B2700" s="49" t="s">
        <v>2555</v>
      </c>
      <c r="C2700" s="49">
        <v>0</v>
      </c>
      <c r="D2700" s="49">
        <v>0</v>
      </c>
      <c r="E2700" s="354" t="s">
        <v>3494</v>
      </c>
      <c r="F2700" s="354" t="s">
        <v>3498</v>
      </c>
      <c r="G2700" s="355" t="s">
        <v>3499</v>
      </c>
      <c r="H2700" s="355" t="s">
        <v>3495</v>
      </c>
      <c r="I2700" s="355" t="s">
        <v>3495</v>
      </c>
      <c r="J2700" s="355" t="s">
        <v>3495</v>
      </c>
      <c r="K2700" s="355" t="s">
        <v>3495</v>
      </c>
      <c r="L2700" s="355" t="s">
        <v>3495</v>
      </c>
      <c r="M2700" s="355" t="s">
        <v>3495</v>
      </c>
      <c r="N2700" s="355" t="s">
        <v>3495</v>
      </c>
      <c r="O2700" s="355" t="s">
        <v>3495</v>
      </c>
      <c r="P2700" s="355" t="s">
        <v>3495</v>
      </c>
      <c r="Q2700" s="355" t="s">
        <v>3496</v>
      </c>
      <c r="R2700" s="355" t="s">
        <v>3496</v>
      </c>
      <c r="S2700" s="355" t="s">
        <v>3496</v>
      </c>
      <c r="T2700" s="266">
        <v>0</v>
      </c>
      <c r="U2700" s="266" t="s">
        <v>3497</v>
      </c>
    </row>
    <row r="2701" spans="1:21" x14ac:dyDescent="0.25">
      <c r="A2701" s="49" t="s">
        <v>2556</v>
      </c>
      <c r="B2701" s="49" t="s">
        <v>2557</v>
      </c>
      <c r="C2701" s="49">
        <v>0</v>
      </c>
      <c r="D2701" s="49">
        <v>0</v>
      </c>
      <c r="E2701" s="354" t="s">
        <v>3494</v>
      </c>
      <c r="F2701" s="354" t="s">
        <v>3498</v>
      </c>
      <c r="G2701" s="355" t="s">
        <v>3499</v>
      </c>
      <c r="H2701" s="355" t="s">
        <v>3495</v>
      </c>
      <c r="I2701" s="355" t="s">
        <v>3495</v>
      </c>
      <c r="J2701" s="355" t="s">
        <v>3495</v>
      </c>
      <c r="K2701" s="355" t="s">
        <v>3495</v>
      </c>
      <c r="L2701" s="355" t="s">
        <v>3495</v>
      </c>
      <c r="M2701" s="355" t="s">
        <v>3495</v>
      </c>
      <c r="N2701" s="355" t="s">
        <v>3495</v>
      </c>
      <c r="O2701" s="355" t="s">
        <v>3495</v>
      </c>
      <c r="P2701" s="355" t="s">
        <v>3495</v>
      </c>
      <c r="Q2701" s="355" t="s">
        <v>3496</v>
      </c>
      <c r="R2701" s="355" t="s">
        <v>3496</v>
      </c>
      <c r="S2701" s="355" t="s">
        <v>3496</v>
      </c>
      <c r="T2701" s="266">
        <v>0</v>
      </c>
      <c r="U2701" s="266" t="s">
        <v>3497</v>
      </c>
    </row>
    <row r="2702" spans="1:21" x14ac:dyDescent="0.25">
      <c r="A2702" s="49" t="s">
        <v>2558</v>
      </c>
      <c r="B2702" s="49" t="s">
        <v>2559</v>
      </c>
      <c r="C2702" s="49">
        <v>0</v>
      </c>
      <c r="D2702" s="49">
        <v>0</v>
      </c>
      <c r="E2702" s="354" t="s">
        <v>3494</v>
      </c>
      <c r="F2702" s="354" t="s">
        <v>3498</v>
      </c>
      <c r="G2702" s="355" t="s">
        <v>3499</v>
      </c>
      <c r="H2702" s="355" t="s">
        <v>3495</v>
      </c>
      <c r="I2702" s="355" t="s">
        <v>3495</v>
      </c>
      <c r="J2702" s="355" t="s">
        <v>3495</v>
      </c>
      <c r="K2702" s="355" t="s">
        <v>3495</v>
      </c>
      <c r="L2702" s="355" t="s">
        <v>3495</v>
      </c>
      <c r="M2702" s="355" t="s">
        <v>3495</v>
      </c>
      <c r="N2702" s="355" t="s">
        <v>3495</v>
      </c>
      <c r="O2702" s="355" t="s">
        <v>3495</v>
      </c>
      <c r="P2702" s="355" t="s">
        <v>3495</v>
      </c>
      <c r="Q2702" s="355" t="s">
        <v>3496</v>
      </c>
      <c r="R2702" s="355" t="s">
        <v>3496</v>
      </c>
      <c r="S2702" s="355" t="s">
        <v>3496</v>
      </c>
      <c r="T2702" s="266">
        <v>0</v>
      </c>
      <c r="U2702" s="266" t="s">
        <v>3497</v>
      </c>
    </row>
    <row r="2703" spans="1:21" x14ac:dyDescent="0.25">
      <c r="A2703" s="49" t="s">
        <v>2560</v>
      </c>
      <c r="B2703" s="49" t="s">
        <v>2561</v>
      </c>
      <c r="C2703" s="49">
        <v>0</v>
      </c>
      <c r="D2703" s="49">
        <v>0</v>
      </c>
      <c r="E2703" s="354" t="s">
        <v>3494</v>
      </c>
      <c r="F2703" s="354" t="s">
        <v>3498</v>
      </c>
      <c r="G2703" s="355" t="s">
        <v>3499</v>
      </c>
      <c r="H2703" s="355" t="s">
        <v>3495</v>
      </c>
      <c r="I2703" s="355" t="s">
        <v>3495</v>
      </c>
      <c r="J2703" s="355" t="s">
        <v>3495</v>
      </c>
      <c r="K2703" s="355" t="s">
        <v>3495</v>
      </c>
      <c r="L2703" s="355" t="s">
        <v>3495</v>
      </c>
      <c r="M2703" s="355" t="s">
        <v>3495</v>
      </c>
      <c r="N2703" s="355" t="s">
        <v>3495</v>
      </c>
      <c r="O2703" s="355" t="s">
        <v>3495</v>
      </c>
      <c r="P2703" s="355" t="s">
        <v>3495</v>
      </c>
      <c r="Q2703" s="355" t="s">
        <v>3496</v>
      </c>
      <c r="R2703" s="355" t="s">
        <v>3496</v>
      </c>
      <c r="S2703" s="355" t="s">
        <v>3496</v>
      </c>
      <c r="T2703" s="266">
        <v>0</v>
      </c>
      <c r="U2703" s="266" t="s">
        <v>3497</v>
      </c>
    </row>
    <row r="2704" spans="1:21" x14ac:dyDescent="0.25">
      <c r="A2704" s="49" t="s">
        <v>2562</v>
      </c>
      <c r="B2704" s="49" t="s">
        <v>2563</v>
      </c>
      <c r="C2704" s="49">
        <v>0</v>
      </c>
      <c r="D2704" s="49">
        <v>0</v>
      </c>
      <c r="E2704" s="354" t="s">
        <v>3494</v>
      </c>
      <c r="F2704" s="354" t="s">
        <v>3498</v>
      </c>
      <c r="G2704" s="355" t="s">
        <v>3499</v>
      </c>
      <c r="H2704" s="355" t="s">
        <v>3495</v>
      </c>
      <c r="I2704" s="355" t="s">
        <v>3495</v>
      </c>
      <c r="J2704" s="355" t="s">
        <v>3495</v>
      </c>
      <c r="K2704" s="355" t="s">
        <v>3495</v>
      </c>
      <c r="L2704" s="355" t="s">
        <v>3495</v>
      </c>
      <c r="M2704" s="355" t="s">
        <v>3495</v>
      </c>
      <c r="N2704" s="355" t="s">
        <v>3495</v>
      </c>
      <c r="O2704" s="355" t="s">
        <v>3495</v>
      </c>
      <c r="P2704" s="355" t="s">
        <v>3495</v>
      </c>
      <c r="Q2704" s="355" t="s">
        <v>3496</v>
      </c>
      <c r="R2704" s="355" t="s">
        <v>3496</v>
      </c>
      <c r="S2704" s="355" t="s">
        <v>3496</v>
      </c>
      <c r="T2704" s="266">
        <v>0</v>
      </c>
      <c r="U2704" s="266" t="s">
        <v>3497</v>
      </c>
    </row>
    <row r="2705" spans="1:21" x14ac:dyDescent="0.25">
      <c r="A2705" s="49" t="s">
        <v>2564</v>
      </c>
      <c r="B2705" s="49" t="s">
        <v>2565</v>
      </c>
      <c r="C2705" s="49">
        <v>0</v>
      </c>
      <c r="D2705" s="49">
        <v>0</v>
      </c>
      <c r="E2705" s="354" t="s">
        <v>3494</v>
      </c>
      <c r="F2705" s="354" t="s">
        <v>3498</v>
      </c>
      <c r="G2705" s="355" t="s">
        <v>3499</v>
      </c>
      <c r="H2705" s="355" t="s">
        <v>3495</v>
      </c>
      <c r="I2705" s="355" t="s">
        <v>3495</v>
      </c>
      <c r="J2705" s="355" t="s">
        <v>3495</v>
      </c>
      <c r="K2705" s="355" t="s">
        <v>3495</v>
      </c>
      <c r="L2705" s="355" t="s">
        <v>3495</v>
      </c>
      <c r="M2705" s="355" t="s">
        <v>3495</v>
      </c>
      <c r="N2705" s="355" t="s">
        <v>3495</v>
      </c>
      <c r="O2705" s="355" t="s">
        <v>3495</v>
      </c>
      <c r="P2705" s="355" t="s">
        <v>3495</v>
      </c>
      <c r="Q2705" s="355" t="s">
        <v>3496</v>
      </c>
      <c r="R2705" s="355" t="s">
        <v>3496</v>
      </c>
      <c r="S2705" s="355" t="s">
        <v>3496</v>
      </c>
      <c r="T2705" s="266">
        <v>0</v>
      </c>
      <c r="U2705" s="266" t="s">
        <v>3497</v>
      </c>
    </row>
    <row r="2706" spans="1:21" x14ac:dyDescent="0.25">
      <c r="A2706" s="49" t="s">
        <v>2566</v>
      </c>
      <c r="B2706" s="49" t="s">
        <v>2567</v>
      </c>
      <c r="C2706" s="49">
        <v>0</v>
      </c>
      <c r="D2706" s="49">
        <v>0</v>
      </c>
      <c r="E2706" s="354" t="s">
        <v>3494</v>
      </c>
      <c r="F2706" s="354" t="s">
        <v>3498</v>
      </c>
      <c r="G2706" s="355" t="s">
        <v>3499</v>
      </c>
      <c r="H2706" s="355" t="s">
        <v>3495</v>
      </c>
      <c r="I2706" s="355" t="s">
        <v>3495</v>
      </c>
      <c r="J2706" s="355" t="s">
        <v>3495</v>
      </c>
      <c r="K2706" s="355" t="s">
        <v>3495</v>
      </c>
      <c r="L2706" s="355" t="s">
        <v>3495</v>
      </c>
      <c r="M2706" s="355" t="s">
        <v>3495</v>
      </c>
      <c r="N2706" s="355" t="s">
        <v>3495</v>
      </c>
      <c r="O2706" s="355" t="s">
        <v>3495</v>
      </c>
      <c r="P2706" s="355" t="s">
        <v>3495</v>
      </c>
      <c r="Q2706" s="355" t="s">
        <v>3496</v>
      </c>
      <c r="R2706" s="355" t="s">
        <v>3496</v>
      </c>
      <c r="S2706" s="355" t="s">
        <v>3496</v>
      </c>
      <c r="T2706" s="266">
        <v>0</v>
      </c>
      <c r="U2706" s="266" t="s">
        <v>3497</v>
      </c>
    </row>
    <row r="2707" spans="1:21" x14ac:dyDescent="0.25">
      <c r="A2707" s="49" t="s">
        <v>2568</v>
      </c>
      <c r="B2707" s="49" t="s">
        <v>2569</v>
      </c>
      <c r="C2707" s="49">
        <v>0</v>
      </c>
      <c r="D2707" s="49">
        <v>0</v>
      </c>
      <c r="E2707" s="354" t="s">
        <v>3494</v>
      </c>
      <c r="F2707" s="354" t="s">
        <v>3498</v>
      </c>
      <c r="G2707" s="355" t="s">
        <v>3499</v>
      </c>
      <c r="H2707" s="355" t="s">
        <v>3495</v>
      </c>
      <c r="I2707" s="355" t="s">
        <v>3495</v>
      </c>
      <c r="J2707" s="355" t="s">
        <v>3495</v>
      </c>
      <c r="K2707" s="355" t="s">
        <v>3495</v>
      </c>
      <c r="L2707" s="355" t="s">
        <v>3495</v>
      </c>
      <c r="M2707" s="355" t="s">
        <v>3495</v>
      </c>
      <c r="N2707" s="355" t="s">
        <v>3495</v>
      </c>
      <c r="O2707" s="355" t="s">
        <v>3495</v>
      </c>
      <c r="P2707" s="355" t="s">
        <v>3495</v>
      </c>
      <c r="Q2707" s="355" t="s">
        <v>3496</v>
      </c>
      <c r="R2707" s="355" t="s">
        <v>3496</v>
      </c>
      <c r="S2707" s="355" t="s">
        <v>3496</v>
      </c>
      <c r="T2707" s="266">
        <v>0</v>
      </c>
      <c r="U2707" s="266" t="s">
        <v>3497</v>
      </c>
    </row>
    <row r="2708" spans="1:21" x14ac:dyDescent="0.25">
      <c r="A2708" s="49" t="s">
        <v>2570</v>
      </c>
      <c r="B2708" s="49" t="s">
        <v>2571</v>
      </c>
      <c r="C2708" s="49">
        <v>0</v>
      </c>
      <c r="D2708" s="49">
        <v>0</v>
      </c>
      <c r="E2708" s="354" t="s">
        <v>3494</v>
      </c>
      <c r="F2708" s="354" t="s">
        <v>3498</v>
      </c>
      <c r="G2708" s="355" t="s">
        <v>3499</v>
      </c>
      <c r="H2708" s="355" t="s">
        <v>3495</v>
      </c>
      <c r="I2708" s="355" t="s">
        <v>3495</v>
      </c>
      <c r="J2708" s="355" t="s">
        <v>3495</v>
      </c>
      <c r="K2708" s="355" t="s">
        <v>3495</v>
      </c>
      <c r="L2708" s="355" t="s">
        <v>3495</v>
      </c>
      <c r="M2708" s="355" t="s">
        <v>3495</v>
      </c>
      <c r="N2708" s="355" t="s">
        <v>3495</v>
      </c>
      <c r="O2708" s="355" t="s">
        <v>3495</v>
      </c>
      <c r="P2708" s="355" t="s">
        <v>3495</v>
      </c>
      <c r="Q2708" s="355" t="s">
        <v>3496</v>
      </c>
      <c r="R2708" s="355" t="s">
        <v>3496</v>
      </c>
      <c r="S2708" s="355" t="s">
        <v>3496</v>
      </c>
      <c r="T2708" s="266">
        <v>0</v>
      </c>
      <c r="U2708" s="266" t="s">
        <v>3497</v>
      </c>
    </row>
    <row r="2709" spans="1:21" x14ac:dyDescent="0.25">
      <c r="A2709" s="49" t="s">
        <v>2572</v>
      </c>
      <c r="B2709" s="49" t="s">
        <v>2573</v>
      </c>
      <c r="C2709" s="49">
        <v>0</v>
      </c>
      <c r="D2709" s="49">
        <v>0</v>
      </c>
      <c r="E2709" s="354" t="s">
        <v>3494</v>
      </c>
      <c r="F2709" s="354" t="s">
        <v>3498</v>
      </c>
      <c r="G2709" s="355" t="s">
        <v>3499</v>
      </c>
      <c r="H2709" s="355" t="s">
        <v>3495</v>
      </c>
      <c r="I2709" s="355" t="s">
        <v>3495</v>
      </c>
      <c r="J2709" s="355" t="s">
        <v>3495</v>
      </c>
      <c r="K2709" s="355" t="s">
        <v>3495</v>
      </c>
      <c r="L2709" s="355" t="s">
        <v>3495</v>
      </c>
      <c r="M2709" s="355" t="s">
        <v>3495</v>
      </c>
      <c r="N2709" s="355" t="s">
        <v>3495</v>
      </c>
      <c r="O2709" s="355" t="s">
        <v>3495</v>
      </c>
      <c r="P2709" s="355" t="s">
        <v>3495</v>
      </c>
      <c r="Q2709" s="355" t="s">
        <v>3496</v>
      </c>
      <c r="R2709" s="355" t="s">
        <v>3496</v>
      </c>
      <c r="S2709" s="355" t="s">
        <v>3496</v>
      </c>
      <c r="T2709" s="266">
        <v>0</v>
      </c>
      <c r="U2709" s="266" t="s">
        <v>3497</v>
      </c>
    </row>
    <row r="2710" spans="1:21" x14ac:dyDescent="0.25">
      <c r="A2710" s="49" t="s">
        <v>2574</v>
      </c>
      <c r="B2710" s="49" t="s">
        <v>2575</v>
      </c>
      <c r="C2710" s="49">
        <v>0</v>
      </c>
      <c r="D2710" s="49">
        <v>0</v>
      </c>
      <c r="E2710" s="354" t="s">
        <v>3494</v>
      </c>
      <c r="F2710" s="354" t="s">
        <v>3498</v>
      </c>
      <c r="G2710" s="355" t="s">
        <v>3499</v>
      </c>
      <c r="H2710" s="355" t="s">
        <v>3495</v>
      </c>
      <c r="I2710" s="355" t="s">
        <v>3495</v>
      </c>
      <c r="J2710" s="355" t="s">
        <v>3495</v>
      </c>
      <c r="K2710" s="355" t="s">
        <v>3495</v>
      </c>
      <c r="L2710" s="355" t="s">
        <v>3495</v>
      </c>
      <c r="M2710" s="355" t="s">
        <v>3495</v>
      </c>
      <c r="N2710" s="355" t="s">
        <v>3495</v>
      </c>
      <c r="O2710" s="355" t="s">
        <v>3495</v>
      </c>
      <c r="P2710" s="355" t="s">
        <v>3495</v>
      </c>
      <c r="Q2710" s="355" t="s">
        <v>3496</v>
      </c>
      <c r="R2710" s="355" t="s">
        <v>3496</v>
      </c>
      <c r="S2710" s="355" t="s">
        <v>3496</v>
      </c>
      <c r="T2710" s="266">
        <v>0</v>
      </c>
      <c r="U2710" s="266" t="s">
        <v>3497</v>
      </c>
    </row>
    <row r="2711" spans="1:21" x14ac:dyDescent="0.25">
      <c r="A2711" s="49" t="s">
        <v>2576</v>
      </c>
      <c r="B2711" s="49" t="s">
        <v>2577</v>
      </c>
      <c r="C2711" s="49">
        <v>0</v>
      </c>
      <c r="D2711" s="49">
        <v>0</v>
      </c>
      <c r="E2711" s="354" t="s">
        <v>3494</v>
      </c>
      <c r="F2711" s="354" t="s">
        <v>3498</v>
      </c>
      <c r="G2711" s="355" t="s">
        <v>3499</v>
      </c>
      <c r="H2711" s="355" t="s">
        <v>3495</v>
      </c>
      <c r="I2711" s="355" t="s">
        <v>3495</v>
      </c>
      <c r="J2711" s="355" t="s">
        <v>3495</v>
      </c>
      <c r="K2711" s="355" t="s">
        <v>3495</v>
      </c>
      <c r="L2711" s="355" t="s">
        <v>3495</v>
      </c>
      <c r="M2711" s="355" t="s">
        <v>3495</v>
      </c>
      <c r="N2711" s="355" t="s">
        <v>3495</v>
      </c>
      <c r="O2711" s="355" t="s">
        <v>3495</v>
      </c>
      <c r="P2711" s="355" t="s">
        <v>3495</v>
      </c>
      <c r="Q2711" s="355" t="s">
        <v>3496</v>
      </c>
      <c r="R2711" s="355" t="s">
        <v>3496</v>
      </c>
      <c r="S2711" s="355" t="s">
        <v>3496</v>
      </c>
      <c r="T2711" s="266">
        <v>0</v>
      </c>
      <c r="U2711" s="266" t="s">
        <v>3497</v>
      </c>
    </row>
    <row r="2712" spans="1:21" x14ac:dyDescent="0.25">
      <c r="A2712" s="49" t="s">
        <v>2578</v>
      </c>
      <c r="B2712" s="49" t="s">
        <v>2579</v>
      </c>
      <c r="C2712" s="49">
        <v>0</v>
      </c>
      <c r="D2712" s="49">
        <v>0</v>
      </c>
      <c r="E2712" s="354" t="s">
        <v>3494</v>
      </c>
      <c r="F2712" s="354" t="s">
        <v>3498</v>
      </c>
      <c r="G2712" s="355" t="s">
        <v>3499</v>
      </c>
      <c r="H2712" s="355" t="s">
        <v>3495</v>
      </c>
      <c r="I2712" s="355" t="s">
        <v>3495</v>
      </c>
      <c r="J2712" s="355" t="s">
        <v>3495</v>
      </c>
      <c r="K2712" s="355" t="s">
        <v>3495</v>
      </c>
      <c r="L2712" s="355" t="s">
        <v>3495</v>
      </c>
      <c r="M2712" s="355" t="s">
        <v>3495</v>
      </c>
      <c r="N2712" s="355" t="s">
        <v>3495</v>
      </c>
      <c r="O2712" s="355" t="s">
        <v>3495</v>
      </c>
      <c r="P2712" s="355" t="s">
        <v>3495</v>
      </c>
      <c r="Q2712" s="355" t="s">
        <v>3496</v>
      </c>
      <c r="R2712" s="355" t="s">
        <v>3496</v>
      </c>
      <c r="S2712" s="355" t="s">
        <v>3496</v>
      </c>
      <c r="T2712" s="266">
        <v>0</v>
      </c>
      <c r="U2712" s="266" t="s">
        <v>3497</v>
      </c>
    </row>
    <row r="2713" spans="1:21" x14ac:dyDescent="0.25">
      <c r="A2713" s="49" t="s">
        <v>2580</v>
      </c>
      <c r="B2713" s="49" t="s">
        <v>2581</v>
      </c>
      <c r="C2713" s="49">
        <v>0</v>
      </c>
      <c r="D2713" s="49">
        <v>0</v>
      </c>
      <c r="E2713" s="354" t="s">
        <v>3494</v>
      </c>
      <c r="F2713" s="354" t="s">
        <v>3498</v>
      </c>
      <c r="G2713" s="355" t="s">
        <v>3499</v>
      </c>
      <c r="H2713" s="355" t="s">
        <v>3495</v>
      </c>
      <c r="I2713" s="355" t="s">
        <v>3495</v>
      </c>
      <c r="J2713" s="355" t="s">
        <v>3495</v>
      </c>
      <c r="K2713" s="355" t="s">
        <v>3495</v>
      </c>
      <c r="L2713" s="355" t="s">
        <v>3495</v>
      </c>
      <c r="M2713" s="355" t="s">
        <v>3495</v>
      </c>
      <c r="N2713" s="355" t="s">
        <v>3495</v>
      </c>
      <c r="O2713" s="355" t="s">
        <v>3495</v>
      </c>
      <c r="P2713" s="355" t="s">
        <v>3495</v>
      </c>
      <c r="Q2713" s="355" t="s">
        <v>3496</v>
      </c>
      <c r="R2713" s="355" t="s">
        <v>3496</v>
      </c>
      <c r="S2713" s="355" t="s">
        <v>3496</v>
      </c>
      <c r="T2713" s="266">
        <v>0</v>
      </c>
      <c r="U2713" s="266" t="s">
        <v>3497</v>
      </c>
    </row>
    <row r="2714" spans="1:21" x14ac:dyDescent="0.25">
      <c r="A2714" s="49" t="s">
        <v>2582</v>
      </c>
      <c r="B2714" s="49" t="s">
        <v>2583</v>
      </c>
      <c r="C2714" s="49">
        <v>0</v>
      </c>
      <c r="D2714" s="49">
        <v>0</v>
      </c>
      <c r="E2714" s="354" t="s">
        <v>3494</v>
      </c>
      <c r="F2714" s="354" t="s">
        <v>3498</v>
      </c>
      <c r="G2714" s="355" t="s">
        <v>3499</v>
      </c>
      <c r="H2714" s="355" t="s">
        <v>3495</v>
      </c>
      <c r="I2714" s="355" t="s">
        <v>3495</v>
      </c>
      <c r="J2714" s="355" t="s">
        <v>3495</v>
      </c>
      <c r="K2714" s="355" t="s">
        <v>3495</v>
      </c>
      <c r="L2714" s="355" t="s">
        <v>3495</v>
      </c>
      <c r="M2714" s="355" t="s">
        <v>3495</v>
      </c>
      <c r="N2714" s="355" t="s">
        <v>3495</v>
      </c>
      <c r="O2714" s="355" t="s">
        <v>3495</v>
      </c>
      <c r="P2714" s="355" t="s">
        <v>3495</v>
      </c>
      <c r="Q2714" s="355" t="s">
        <v>3496</v>
      </c>
      <c r="R2714" s="355" t="s">
        <v>3496</v>
      </c>
      <c r="S2714" s="355" t="s">
        <v>3496</v>
      </c>
      <c r="T2714" s="266">
        <v>0</v>
      </c>
      <c r="U2714" s="266" t="s">
        <v>3497</v>
      </c>
    </row>
    <row r="2715" spans="1:21" x14ac:dyDescent="0.25">
      <c r="A2715" s="49" t="s">
        <v>2584</v>
      </c>
      <c r="B2715" s="49" t="s">
        <v>2585</v>
      </c>
      <c r="C2715" s="49">
        <v>0</v>
      </c>
      <c r="D2715" s="49">
        <v>0</v>
      </c>
      <c r="E2715" s="354" t="s">
        <v>3494</v>
      </c>
      <c r="F2715" s="354" t="s">
        <v>3498</v>
      </c>
      <c r="G2715" s="355" t="s">
        <v>3499</v>
      </c>
      <c r="H2715" s="355" t="s">
        <v>3495</v>
      </c>
      <c r="I2715" s="355" t="s">
        <v>3495</v>
      </c>
      <c r="J2715" s="355" t="s">
        <v>3495</v>
      </c>
      <c r="K2715" s="355" t="s">
        <v>3495</v>
      </c>
      <c r="L2715" s="355" t="s">
        <v>3495</v>
      </c>
      <c r="M2715" s="355" t="s">
        <v>3495</v>
      </c>
      <c r="N2715" s="355" t="s">
        <v>3495</v>
      </c>
      <c r="O2715" s="355" t="s">
        <v>3495</v>
      </c>
      <c r="P2715" s="355" t="s">
        <v>3495</v>
      </c>
      <c r="Q2715" s="355" t="s">
        <v>3496</v>
      </c>
      <c r="R2715" s="355" t="s">
        <v>3496</v>
      </c>
      <c r="S2715" s="355" t="s">
        <v>3496</v>
      </c>
      <c r="T2715" s="266">
        <v>0</v>
      </c>
      <c r="U2715" s="266" t="s">
        <v>3497</v>
      </c>
    </row>
    <row r="2716" spans="1:21" x14ac:dyDescent="0.25">
      <c r="A2716" s="49" t="s">
        <v>2586</v>
      </c>
      <c r="B2716" s="49" t="s">
        <v>2587</v>
      </c>
      <c r="C2716" s="49">
        <v>0</v>
      </c>
      <c r="D2716" s="49">
        <v>0</v>
      </c>
      <c r="E2716" s="354" t="s">
        <v>3494</v>
      </c>
      <c r="F2716" s="354" t="s">
        <v>3498</v>
      </c>
      <c r="G2716" s="355" t="s">
        <v>3499</v>
      </c>
      <c r="H2716" s="355" t="s">
        <v>3495</v>
      </c>
      <c r="I2716" s="355" t="s">
        <v>3495</v>
      </c>
      <c r="J2716" s="355" t="s">
        <v>3495</v>
      </c>
      <c r="K2716" s="355" t="s">
        <v>3495</v>
      </c>
      <c r="L2716" s="355" t="s">
        <v>3495</v>
      </c>
      <c r="M2716" s="355" t="s">
        <v>3495</v>
      </c>
      <c r="N2716" s="355" t="s">
        <v>3495</v>
      </c>
      <c r="O2716" s="355" t="s">
        <v>3495</v>
      </c>
      <c r="P2716" s="355" t="s">
        <v>3495</v>
      </c>
      <c r="Q2716" s="355" t="s">
        <v>3496</v>
      </c>
      <c r="R2716" s="355" t="s">
        <v>3496</v>
      </c>
      <c r="S2716" s="355" t="s">
        <v>3496</v>
      </c>
      <c r="T2716" s="266">
        <v>0</v>
      </c>
      <c r="U2716" s="266" t="s">
        <v>3497</v>
      </c>
    </row>
    <row r="2717" spans="1:21" x14ac:dyDescent="0.25">
      <c r="A2717" s="49" t="s">
        <v>2588</v>
      </c>
      <c r="B2717" s="49" t="s">
        <v>2589</v>
      </c>
      <c r="C2717" s="49">
        <v>0</v>
      </c>
      <c r="D2717" s="49">
        <v>0</v>
      </c>
      <c r="E2717" s="354" t="s">
        <v>3494</v>
      </c>
      <c r="F2717" s="354" t="s">
        <v>3498</v>
      </c>
      <c r="G2717" s="355" t="s">
        <v>3499</v>
      </c>
      <c r="H2717" s="355" t="s">
        <v>3495</v>
      </c>
      <c r="I2717" s="355" t="s">
        <v>3495</v>
      </c>
      <c r="J2717" s="355" t="s">
        <v>3495</v>
      </c>
      <c r="K2717" s="355" t="s">
        <v>3495</v>
      </c>
      <c r="L2717" s="355" t="s">
        <v>3495</v>
      </c>
      <c r="M2717" s="355" t="s">
        <v>3495</v>
      </c>
      <c r="N2717" s="355" t="s">
        <v>3495</v>
      </c>
      <c r="O2717" s="355" t="s">
        <v>3495</v>
      </c>
      <c r="P2717" s="355" t="s">
        <v>3495</v>
      </c>
      <c r="Q2717" s="355" t="s">
        <v>3496</v>
      </c>
      <c r="R2717" s="355" t="s">
        <v>3496</v>
      </c>
      <c r="S2717" s="355" t="s">
        <v>3496</v>
      </c>
      <c r="T2717" s="266">
        <v>0</v>
      </c>
      <c r="U2717" s="266" t="s">
        <v>3497</v>
      </c>
    </row>
    <row r="2718" spans="1:21" x14ac:dyDescent="0.25">
      <c r="A2718" s="49" t="s">
        <v>2590</v>
      </c>
      <c r="B2718" s="49" t="s">
        <v>2591</v>
      </c>
      <c r="C2718" s="49">
        <v>0</v>
      </c>
      <c r="D2718" s="49">
        <v>0</v>
      </c>
      <c r="E2718" s="354" t="s">
        <v>3494</v>
      </c>
      <c r="F2718" s="354" t="s">
        <v>3498</v>
      </c>
      <c r="G2718" s="355" t="s">
        <v>3499</v>
      </c>
      <c r="H2718" s="355" t="s">
        <v>3495</v>
      </c>
      <c r="I2718" s="355" t="s">
        <v>3495</v>
      </c>
      <c r="J2718" s="355" t="s">
        <v>3495</v>
      </c>
      <c r="K2718" s="355" t="s">
        <v>3495</v>
      </c>
      <c r="L2718" s="355" t="s">
        <v>3495</v>
      </c>
      <c r="M2718" s="355" t="s">
        <v>3495</v>
      </c>
      <c r="N2718" s="355" t="s">
        <v>3495</v>
      </c>
      <c r="O2718" s="355" t="s">
        <v>3495</v>
      </c>
      <c r="P2718" s="355" t="s">
        <v>3495</v>
      </c>
      <c r="Q2718" s="355" t="s">
        <v>3496</v>
      </c>
      <c r="R2718" s="355" t="s">
        <v>3496</v>
      </c>
      <c r="S2718" s="355" t="s">
        <v>3496</v>
      </c>
      <c r="T2718" s="266">
        <v>0</v>
      </c>
      <c r="U2718" s="266" t="s">
        <v>3497</v>
      </c>
    </row>
    <row r="2719" spans="1:21" x14ac:dyDescent="0.25">
      <c r="A2719" s="49" t="s">
        <v>2592</v>
      </c>
      <c r="B2719" s="49" t="s">
        <v>2593</v>
      </c>
      <c r="C2719" s="49">
        <v>0</v>
      </c>
      <c r="D2719" s="49">
        <v>0</v>
      </c>
      <c r="E2719" s="354" t="s">
        <v>3494</v>
      </c>
      <c r="F2719" s="354" t="s">
        <v>3498</v>
      </c>
      <c r="G2719" s="355" t="s">
        <v>3499</v>
      </c>
      <c r="H2719" s="355" t="s">
        <v>3495</v>
      </c>
      <c r="I2719" s="355" t="s">
        <v>3495</v>
      </c>
      <c r="J2719" s="355" t="s">
        <v>3495</v>
      </c>
      <c r="K2719" s="355" t="s">
        <v>3495</v>
      </c>
      <c r="L2719" s="355" t="s">
        <v>3495</v>
      </c>
      <c r="M2719" s="355" t="s">
        <v>3495</v>
      </c>
      <c r="N2719" s="355" t="s">
        <v>3495</v>
      </c>
      <c r="O2719" s="355" t="s">
        <v>3495</v>
      </c>
      <c r="P2719" s="355" t="s">
        <v>3495</v>
      </c>
      <c r="Q2719" s="355" t="s">
        <v>3496</v>
      </c>
      <c r="R2719" s="355" t="s">
        <v>3496</v>
      </c>
      <c r="S2719" s="355" t="s">
        <v>3496</v>
      </c>
      <c r="T2719" s="266">
        <v>0</v>
      </c>
      <c r="U2719" s="266" t="s">
        <v>3497</v>
      </c>
    </row>
    <row r="2720" spans="1:21" x14ac:dyDescent="0.25">
      <c r="A2720" s="49" t="s">
        <v>2594</v>
      </c>
      <c r="B2720" s="49" t="s">
        <v>2595</v>
      </c>
      <c r="C2720" s="49">
        <v>0</v>
      </c>
      <c r="D2720" s="49">
        <v>0</v>
      </c>
      <c r="E2720" s="354" t="s">
        <v>3494</v>
      </c>
      <c r="F2720" s="354" t="s">
        <v>3498</v>
      </c>
      <c r="G2720" s="355" t="s">
        <v>3499</v>
      </c>
      <c r="H2720" s="355" t="s">
        <v>3495</v>
      </c>
      <c r="I2720" s="355" t="s">
        <v>3495</v>
      </c>
      <c r="J2720" s="355" t="s">
        <v>3495</v>
      </c>
      <c r="K2720" s="355" t="s">
        <v>3495</v>
      </c>
      <c r="L2720" s="355" t="s">
        <v>3495</v>
      </c>
      <c r="M2720" s="355" t="s">
        <v>3495</v>
      </c>
      <c r="N2720" s="355" t="s">
        <v>3495</v>
      </c>
      <c r="O2720" s="355" t="s">
        <v>3495</v>
      </c>
      <c r="P2720" s="355" t="s">
        <v>3495</v>
      </c>
      <c r="Q2720" s="355" t="s">
        <v>3496</v>
      </c>
      <c r="R2720" s="355" t="s">
        <v>3496</v>
      </c>
      <c r="S2720" s="355" t="s">
        <v>3496</v>
      </c>
      <c r="T2720" s="266">
        <v>0</v>
      </c>
      <c r="U2720" s="266" t="s">
        <v>3497</v>
      </c>
    </row>
    <row r="2721" spans="1:21" x14ac:dyDescent="0.25">
      <c r="A2721" s="49" t="s">
        <v>2596</v>
      </c>
      <c r="B2721" s="49" t="s">
        <v>2597</v>
      </c>
      <c r="C2721" s="49">
        <v>0</v>
      </c>
      <c r="D2721" s="49">
        <v>0</v>
      </c>
      <c r="E2721" s="354" t="s">
        <v>3494</v>
      </c>
      <c r="F2721" s="354" t="s">
        <v>3498</v>
      </c>
      <c r="G2721" s="355" t="s">
        <v>3499</v>
      </c>
      <c r="H2721" s="355" t="s">
        <v>3495</v>
      </c>
      <c r="I2721" s="355" t="s">
        <v>3495</v>
      </c>
      <c r="J2721" s="355" t="s">
        <v>3495</v>
      </c>
      <c r="K2721" s="355" t="s">
        <v>3495</v>
      </c>
      <c r="L2721" s="355" t="s">
        <v>3495</v>
      </c>
      <c r="M2721" s="355" t="s">
        <v>3495</v>
      </c>
      <c r="N2721" s="355" t="s">
        <v>3495</v>
      </c>
      <c r="O2721" s="355" t="s">
        <v>3495</v>
      </c>
      <c r="P2721" s="355" t="s">
        <v>3495</v>
      </c>
      <c r="Q2721" s="355" t="s">
        <v>3496</v>
      </c>
      <c r="R2721" s="355" t="s">
        <v>3496</v>
      </c>
      <c r="S2721" s="355" t="s">
        <v>3496</v>
      </c>
      <c r="T2721" s="266">
        <v>0</v>
      </c>
      <c r="U2721" s="266" t="s">
        <v>3497</v>
      </c>
    </row>
    <row r="2722" spans="1:21" x14ac:dyDescent="0.25">
      <c r="A2722" s="49" t="s">
        <v>2598</v>
      </c>
      <c r="B2722" s="49" t="s">
        <v>2599</v>
      </c>
      <c r="C2722" s="49">
        <v>0</v>
      </c>
      <c r="D2722" s="49">
        <v>0</v>
      </c>
      <c r="E2722" s="354" t="s">
        <v>3494</v>
      </c>
      <c r="F2722" s="354" t="s">
        <v>3498</v>
      </c>
      <c r="G2722" s="355" t="s">
        <v>3499</v>
      </c>
      <c r="H2722" s="355" t="s">
        <v>3495</v>
      </c>
      <c r="I2722" s="355" t="s">
        <v>3495</v>
      </c>
      <c r="J2722" s="355" t="s">
        <v>3495</v>
      </c>
      <c r="K2722" s="355" t="s">
        <v>3495</v>
      </c>
      <c r="L2722" s="355" t="s">
        <v>3495</v>
      </c>
      <c r="M2722" s="355" t="s">
        <v>3495</v>
      </c>
      <c r="N2722" s="355" t="s">
        <v>3495</v>
      </c>
      <c r="O2722" s="355" t="s">
        <v>3495</v>
      </c>
      <c r="P2722" s="355" t="s">
        <v>3495</v>
      </c>
      <c r="Q2722" s="355" t="s">
        <v>3496</v>
      </c>
      <c r="R2722" s="355" t="s">
        <v>3496</v>
      </c>
      <c r="S2722" s="355" t="s">
        <v>3496</v>
      </c>
      <c r="T2722" s="266">
        <v>0</v>
      </c>
      <c r="U2722" s="266" t="s">
        <v>3497</v>
      </c>
    </row>
    <row r="2723" spans="1:21" x14ac:dyDescent="0.25">
      <c r="A2723" s="49" t="s">
        <v>2600</v>
      </c>
      <c r="B2723" s="49" t="s">
        <v>2601</v>
      </c>
      <c r="C2723" s="49">
        <v>0</v>
      </c>
      <c r="D2723" s="49">
        <v>0</v>
      </c>
      <c r="E2723" s="354" t="s">
        <v>3494</v>
      </c>
      <c r="F2723" s="354" t="s">
        <v>3498</v>
      </c>
      <c r="G2723" s="355" t="s">
        <v>3499</v>
      </c>
      <c r="H2723" s="355" t="s">
        <v>3495</v>
      </c>
      <c r="I2723" s="355" t="s">
        <v>3495</v>
      </c>
      <c r="J2723" s="355" t="s">
        <v>3495</v>
      </c>
      <c r="K2723" s="355" t="s">
        <v>3495</v>
      </c>
      <c r="L2723" s="355" t="s">
        <v>3495</v>
      </c>
      <c r="M2723" s="355" t="s">
        <v>3495</v>
      </c>
      <c r="N2723" s="355" t="s">
        <v>3495</v>
      </c>
      <c r="O2723" s="355" t="s">
        <v>3495</v>
      </c>
      <c r="P2723" s="355" t="s">
        <v>3495</v>
      </c>
      <c r="Q2723" s="355" t="s">
        <v>3496</v>
      </c>
      <c r="R2723" s="355" t="s">
        <v>3496</v>
      </c>
      <c r="S2723" s="355" t="s">
        <v>3496</v>
      </c>
      <c r="T2723" s="266">
        <v>0</v>
      </c>
      <c r="U2723" s="266" t="s">
        <v>3497</v>
      </c>
    </row>
    <row r="2724" spans="1:21" x14ac:dyDescent="0.25">
      <c r="A2724" s="49" t="s">
        <v>2602</v>
      </c>
      <c r="B2724" s="49" t="s">
        <v>2603</v>
      </c>
      <c r="C2724" s="49">
        <v>0</v>
      </c>
      <c r="D2724" s="49">
        <v>0</v>
      </c>
      <c r="E2724" s="354" t="s">
        <v>3494</v>
      </c>
      <c r="F2724" s="354" t="s">
        <v>3498</v>
      </c>
      <c r="G2724" s="355" t="s">
        <v>3499</v>
      </c>
      <c r="H2724" s="355" t="s">
        <v>3495</v>
      </c>
      <c r="I2724" s="355" t="s">
        <v>3495</v>
      </c>
      <c r="J2724" s="355" t="s">
        <v>3495</v>
      </c>
      <c r="K2724" s="355" t="s">
        <v>3495</v>
      </c>
      <c r="L2724" s="355" t="s">
        <v>3495</v>
      </c>
      <c r="M2724" s="355" t="s">
        <v>3495</v>
      </c>
      <c r="N2724" s="355" t="s">
        <v>3495</v>
      </c>
      <c r="O2724" s="355" t="s">
        <v>3495</v>
      </c>
      <c r="P2724" s="355" t="s">
        <v>3495</v>
      </c>
      <c r="Q2724" s="355" t="s">
        <v>3496</v>
      </c>
      <c r="R2724" s="355" t="s">
        <v>3496</v>
      </c>
      <c r="S2724" s="355" t="s">
        <v>3496</v>
      </c>
      <c r="T2724" s="266">
        <v>0</v>
      </c>
      <c r="U2724" s="266" t="s">
        <v>3497</v>
      </c>
    </row>
    <row r="2725" spans="1:21" x14ac:dyDescent="0.25">
      <c r="A2725" s="49" t="s">
        <v>2604</v>
      </c>
      <c r="B2725" s="49" t="s">
        <v>2605</v>
      </c>
      <c r="C2725" s="49">
        <v>0</v>
      </c>
      <c r="D2725" s="49">
        <v>0</v>
      </c>
      <c r="E2725" s="354" t="s">
        <v>3494</v>
      </c>
      <c r="F2725" s="354" t="s">
        <v>3498</v>
      </c>
      <c r="G2725" s="355" t="s">
        <v>3499</v>
      </c>
      <c r="H2725" s="355" t="s">
        <v>3495</v>
      </c>
      <c r="I2725" s="355" t="s">
        <v>3495</v>
      </c>
      <c r="J2725" s="355" t="s">
        <v>3495</v>
      </c>
      <c r="K2725" s="355" t="s">
        <v>3495</v>
      </c>
      <c r="L2725" s="355" t="s">
        <v>3495</v>
      </c>
      <c r="M2725" s="355" t="s">
        <v>3495</v>
      </c>
      <c r="N2725" s="355" t="s">
        <v>3495</v>
      </c>
      <c r="O2725" s="355" t="s">
        <v>3495</v>
      </c>
      <c r="P2725" s="355" t="s">
        <v>3495</v>
      </c>
      <c r="Q2725" s="355" t="s">
        <v>3496</v>
      </c>
      <c r="R2725" s="355" t="s">
        <v>3496</v>
      </c>
      <c r="S2725" s="355" t="s">
        <v>3496</v>
      </c>
      <c r="T2725" s="266">
        <v>0</v>
      </c>
      <c r="U2725" s="266" t="s">
        <v>3497</v>
      </c>
    </row>
    <row r="2726" spans="1:21" x14ac:dyDescent="0.25">
      <c r="A2726" s="49" t="s">
        <v>2606</v>
      </c>
      <c r="B2726" s="49" t="s">
        <v>2607</v>
      </c>
      <c r="C2726" s="49">
        <v>0</v>
      </c>
      <c r="D2726" s="49">
        <v>0</v>
      </c>
      <c r="E2726" s="354" t="s">
        <v>3494</v>
      </c>
      <c r="F2726" s="354" t="s">
        <v>3498</v>
      </c>
      <c r="G2726" s="355" t="s">
        <v>3499</v>
      </c>
      <c r="H2726" s="355" t="s">
        <v>3495</v>
      </c>
      <c r="I2726" s="355" t="s">
        <v>3495</v>
      </c>
      <c r="J2726" s="355" t="s">
        <v>3495</v>
      </c>
      <c r="K2726" s="355" t="s">
        <v>3495</v>
      </c>
      <c r="L2726" s="355" t="s">
        <v>3495</v>
      </c>
      <c r="M2726" s="355" t="s">
        <v>3495</v>
      </c>
      <c r="N2726" s="355" t="s">
        <v>3495</v>
      </c>
      <c r="O2726" s="355" t="s">
        <v>3495</v>
      </c>
      <c r="P2726" s="355" t="s">
        <v>3495</v>
      </c>
      <c r="Q2726" s="355" t="s">
        <v>3496</v>
      </c>
      <c r="R2726" s="355" t="s">
        <v>3496</v>
      </c>
      <c r="S2726" s="355" t="s">
        <v>3496</v>
      </c>
      <c r="T2726" s="266">
        <v>0</v>
      </c>
      <c r="U2726" s="266" t="s">
        <v>3497</v>
      </c>
    </row>
    <row r="2727" spans="1:21" x14ac:dyDescent="0.25">
      <c r="A2727" s="49" t="s">
        <v>2608</v>
      </c>
      <c r="B2727" s="49" t="s">
        <v>2609</v>
      </c>
      <c r="C2727" s="49">
        <v>0</v>
      </c>
      <c r="D2727" s="49">
        <v>0</v>
      </c>
      <c r="E2727" s="354" t="s">
        <v>3494</v>
      </c>
      <c r="F2727" s="354" t="s">
        <v>3498</v>
      </c>
      <c r="G2727" s="355" t="s">
        <v>3499</v>
      </c>
      <c r="H2727" s="355" t="s">
        <v>3495</v>
      </c>
      <c r="I2727" s="355" t="s">
        <v>3495</v>
      </c>
      <c r="J2727" s="355" t="s">
        <v>3495</v>
      </c>
      <c r="K2727" s="355" t="s">
        <v>3495</v>
      </c>
      <c r="L2727" s="355" t="s">
        <v>3495</v>
      </c>
      <c r="M2727" s="355" t="s">
        <v>3495</v>
      </c>
      <c r="N2727" s="355" t="s">
        <v>3495</v>
      </c>
      <c r="O2727" s="355" t="s">
        <v>3495</v>
      </c>
      <c r="P2727" s="355" t="s">
        <v>3495</v>
      </c>
      <c r="Q2727" s="355" t="s">
        <v>3496</v>
      </c>
      <c r="R2727" s="355" t="s">
        <v>3496</v>
      </c>
      <c r="S2727" s="355" t="s">
        <v>3496</v>
      </c>
      <c r="T2727" s="266">
        <v>0</v>
      </c>
      <c r="U2727" s="266" t="s">
        <v>3497</v>
      </c>
    </row>
    <row r="2728" spans="1:21" x14ac:dyDescent="0.25">
      <c r="A2728" s="49" t="s">
        <v>2610</v>
      </c>
      <c r="B2728" s="49" t="s">
        <v>2611</v>
      </c>
      <c r="C2728" s="49">
        <v>0</v>
      </c>
      <c r="D2728" s="49">
        <v>0</v>
      </c>
      <c r="E2728" s="354" t="s">
        <v>3494</v>
      </c>
      <c r="F2728" s="354" t="s">
        <v>3498</v>
      </c>
      <c r="G2728" s="355" t="s">
        <v>3499</v>
      </c>
      <c r="H2728" s="355" t="s">
        <v>3495</v>
      </c>
      <c r="I2728" s="355" t="s">
        <v>3495</v>
      </c>
      <c r="J2728" s="355" t="s">
        <v>3495</v>
      </c>
      <c r="K2728" s="355" t="s">
        <v>3495</v>
      </c>
      <c r="L2728" s="355" t="s">
        <v>3495</v>
      </c>
      <c r="M2728" s="355" t="s">
        <v>3495</v>
      </c>
      <c r="N2728" s="355" t="s">
        <v>3495</v>
      </c>
      <c r="O2728" s="355" t="s">
        <v>3495</v>
      </c>
      <c r="P2728" s="355" t="s">
        <v>3495</v>
      </c>
      <c r="Q2728" s="355" t="s">
        <v>3496</v>
      </c>
      <c r="R2728" s="355" t="s">
        <v>3496</v>
      </c>
      <c r="S2728" s="355" t="s">
        <v>3496</v>
      </c>
      <c r="T2728" s="266">
        <v>0</v>
      </c>
      <c r="U2728" s="266" t="s">
        <v>3497</v>
      </c>
    </row>
    <row r="2729" spans="1:21" x14ac:dyDescent="0.25">
      <c r="A2729" s="49" t="s">
        <v>2612</v>
      </c>
      <c r="B2729" s="49" t="s">
        <v>2613</v>
      </c>
      <c r="C2729" s="49">
        <v>0</v>
      </c>
      <c r="D2729" s="49">
        <v>0</v>
      </c>
      <c r="E2729" s="354" t="s">
        <v>3494</v>
      </c>
      <c r="F2729" s="354" t="s">
        <v>3498</v>
      </c>
      <c r="G2729" s="355" t="s">
        <v>3499</v>
      </c>
      <c r="H2729" s="355" t="s">
        <v>3495</v>
      </c>
      <c r="I2729" s="355" t="s">
        <v>3495</v>
      </c>
      <c r="J2729" s="355" t="s">
        <v>3495</v>
      </c>
      <c r="K2729" s="355" t="s">
        <v>3495</v>
      </c>
      <c r="L2729" s="355" t="s">
        <v>3495</v>
      </c>
      <c r="M2729" s="355" t="s">
        <v>3495</v>
      </c>
      <c r="N2729" s="355" t="s">
        <v>3495</v>
      </c>
      <c r="O2729" s="355" t="s">
        <v>3495</v>
      </c>
      <c r="P2729" s="355" t="s">
        <v>3495</v>
      </c>
      <c r="Q2729" s="355" t="s">
        <v>3496</v>
      </c>
      <c r="R2729" s="355" t="s">
        <v>3496</v>
      </c>
      <c r="S2729" s="355" t="s">
        <v>3496</v>
      </c>
      <c r="T2729" s="266">
        <v>0</v>
      </c>
      <c r="U2729" s="266" t="s">
        <v>3497</v>
      </c>
    </row>
    <row r="2730" spans="1:21" x14ac:dyDescent="0.25">
      <c r="A2730" s="49" t="s">
        <v>2614</v>
      </c>
      <c r="B2730" s="49" t="s">
        <v>2615</v>
      </c>
      <c r="C2730" s="49">
        <v>0</v>
      </c>
      <c r="D2730" s="49">
        <v>0</v>
      </c>
      <c r="E2730" s="354" t="s">
        <v>3494</v>
      </c>
      <c r="F2730" s="354" t="s">
        <v>3498</v>
      </c>
      <c r="G2730" s="355" t="s">
        <v>3499</v>
      </c>
      <c r="H2730" s="355" t="s">
        <v>3495</v>
      </c>
      <c r="I2730" s="355" t="s">
        <v>3495</v>
      </c>
      <c r="J2730" s="355" t="s">
        <v>3495</v>
      </c>
      <c r="K2730" s="355" t="s">
        <v>3495</v>
      </c>
      <c r="L2730" s="355" t="s">
        <v>3495</v>
      </c>
      <c r="M2730" s="355" t="s">
        <v>3495</v>
      </c>
      <c r="N2730" s="355" t="s">
        <v>3495</v>
      </c>
      <c r="O2730" s="355" t="s">
        <v>3495</v>
      </c>
      <c r="P2730" s="355" t="s">
        <v>3495</v>
      </c>
      <c r="Q2730" s="355" t="s">
        <v>3496</v>
      </c>
      <c r="R2730" s="355" t="s">
        <v>3496</v>
      </c>
      <c r="S2730" s="355" t="s">
        <v>3496</v>
      </c>
      <c r="T2730" s="266">
        <v>0</v>
      </c>
      <c r="U2730" s="266" t="s">
        <v>3497</v>
      </c>
    </row>
    <row r="2731" spans="1:21" x14ac:dyDescent="0.25">
      <c r="A2731" s="49" t="s">
        <v>2616</v>
      </c>
      <c r="B2731" s="49" t="s">
        <v>2617</v>
      </c>
      <c r="C2731" s="49">
        <v>0</v>
      </c>
      <c r="D2731" s="49">
        <v>0</v>
      </c>
      <c r="E2731" s="354" t="s">
        <v>3494</v>
      </c>
      <c r="F2731" s="354" t="s">
        <v>3498</v>
      </c>
      <c r="G2731" s="355" t="s">
        <v>3499</v>
      </c>
      <c r="H2731" s="355" t="s">
        <v>3495</v>
      </c>
      <c r="I2731" s="355" t="s">
        <v>3495</v>
      </c>
      <c r="J2731" s="355" t="s">
        <v>3495</v>
      </c>
      <c r="K2731" s="355" t="s">
        <v>3495</v>
      </c>
      <c r="L2731" s="355" t="s">
        <v>3495</v>
      </c>
      <c r="M2731" s="355" t="s">
        <v>3495</v>
      </c>
      <c r="N2731" s="355" t="s">
        <v>3495</v>
      </c>
      <c r="O2731" s="355" t="s">
        <v>3495</v>
      </c>
      <c r="P2731" s="355" t="s">
        <v>3495</v>
      </c>
      <c r="Q2731" s="355" t="s">
        <v>3496</v>
      </c>
      <c r="R2731" s="355" t="s">
        <v>3496</v>
      </c>
      <c r="S2731" s="355" t="s">
        <v>3496</v>
      </c>
      <c r="T2731" s="266">
        <v>0</v>
      </c>
      <c r="U2731" s="266" t="s">
        <v>3497</v>
      </c>
    </row>
    <row r="2732" spans="1:21" x14ac:dyDescent="0.25">
      <c r="A2732" s="49" t="s">
        <v>2618</v>
      </c>
      <c r="B2732" s="49" t="s">
        <v>2619</v>
      </c>
      <c r="C2732" s="49">
        <v>0</v>
      </c>
      <c r="D2732" s="49">
        <v>0</v>
      </c>
      <c r="E2732" s="354" t="s">
        <v>3494</v>
      </c>
      <c r="F2732" s="354" t="s">
        <v>3498</v>
      </c>
      <c r="G2732" s="355" t="s">
        <v>3499</v>
      </c>
      <c r="H2732" s="355" t="s">
        <v>3495</v>
      </c>
      <c r="I2732" s="355" t="s">
        <v>3495</v>
      </c>
      <c r="J2732" s="355" t="s">
        <v>3495</v>
      </c>
      <c r="K2732" s="355" t="s">
        <v>3495</v>
      </c>
      <c r="L2732" s="355" t="s">
        <v>3495</v>
      </c>
      <c r="M2732" s="355" t="s">
        <v>3495</v>
      </c>
      <c r="N2732" s="355" t="s">
        <v>3495</v>
      </c>
      <c r="O2732" s="355" t="s">
        <v>3495</v>
      </c>
      <c r="P2732" s="355" t="s">
        <v>3495</v>
      </c>
      <c r="Q2732" s="355" t="s">
        <v>3496</v>
      </c>
      <c r="R2732" s="355" t="s">
        <v>3496</v>
      </c>
      <c r="S2732" s="355" t="s">
        <v>3496</v>
      </c>
      <c r="T2732" s="266">
        <v>0</v>
      </c>
      <c r="U2732" s="266" t="s">
        <v>3497</v>
      </c>
    </row>
    <row r="2733" spans="1:21" x14ac:dyDescent="0.25">
      <c r="A2733" s="49" t="s">
        <v>2620</v>
      </c>
      <c r="B2733" s="49" t="s">
        <v>2621</v>
      </c>
      <c r="C2733" s="49">
        <v>0</v>
      </c>
      <c r="D2733" s="49">
        <v>0</v>
      </c>
      <c r="E2733" s="354" t="s">
        <v>3494</v>
      </c>
      <c r="F2733" s="354" t="s">
        <v>3498</v>
      </c>
      <c r="G2733" s="355" t="s">
        <v>3499</v>
      </c>
      <c r="H2733" s="355" t="s">
        <v>3495</v>
      </c>
      <c r="I2733" s="355" t="s">
        <v>3495</v>
      </c>
      <c r="J2733" s="355" t="s">
        <v>3495</v>
      </c>
      <c r="K2733" s="355" t="s">
        <v>3495</v>
      </c>
      <c r="L2733" s="355" t="s">
        <v>3495</v>
      </c>
      <c r="M2733" s="355" t="s">
        <v>3495</v>
      </c>
      <c r="N2733" s="355" t="s">
        <v>3495</v>
      </c>
      <c r="O2733" s="355" t="s">
        <v>3495</v>
      </c>
      <c r="P2733" s="355" t="s">
        <v>3495</v>
      </c>
      <c r="Q2733" s="355" t="s">
        <v>3496</v>
      </c>
      <c r="R2733" s="355" t="s">
        <v>3496</v>
      </c>
      <c r="S2733" s="355" t="s">
        <v>3496</v>
      </c>
      <c r="T2733" s="266">
        <v>0</v>
      </c>
      <c r="U2733" s="266" t="s">
        <v>3497</v>
      </c>
    </row>
    <row r="2734" spans="1:21" x14ac:dyDescent="0.25">
      <c r="A2734" s="49" t="s">
        <v>2622</v>
      </c>
      <c r="B2734" s="49" t="s">
        <v>2623</v>
      </c>
      <c r="C2734" s="49">
        <v>0</v>
      </c>
      <c r="D2734" s="49">
        <v>0</v>
      </c>
      <c r="E2734" s="354" t="s">
        <v>3494</v>
      </c>
      <c r="F2734" s="354" t="s">
        <v>3498</v>
      </c>
      <c r="G2734" s="355" t="s">
        <v>3499</v>
      </c>
      <c r="H2734" s="355" t="s">
        <v>3495</v>
      </c>
      <c r="I2734" s="355" t="s">
        <v>3495</v>
      </c>
      <c r="J2734" s="355" t="s">
        <v>3495</v>
      </c>
      <c r="K2734" s="355" t="s">
        <v>3495</v>
      </c>
      <c r="L2734" s="355" t="s">
        <v>3495</v>
      </c>
      <c r="M2734" s="355" t="s">
        <v>3495</v>
      </c>
      <c r="N2734" s="355" t="s">
        <v>3495</v>
      </c>
      <c r="O2734" s="355" t="s">
        <v>3495</v>
      </c>
      <c r="P2734" s="355" t="s">
        <v>3495</v>
      </c>
      <c r="Q2734" s="355" t="s">
        <v>3496</v>
      </c>
      <c r="R2734" s="355" t="s">
        <v>3496</v>
      </c>
      <c r="S2734" s="355" t="s">
        <v>3496</v>
      </c>
      <c r="T2734" s="266">
        <v>0</v>
      </c>
      <c r="U2734" s="266" t="s">
        <v>3497</v>
      </c>
    </row>
    <row r="2735" spans="1:21" x14ac:dyDescent="0.25">
      <c r="A2735" s="49" t="s">
        <v>2624</v>
      </c>
      <c r="B2735" s="49" t="s">
        <v>2625</v>
      </c>
      <c r="C2735" s="49">
        <v>0</v>
      </c>
      <c r="D2735" s="49">
        <v>0</v>
      </c>
      <c r="E2735" s="354" t="s">
        <v>3494</v>
      </c>
      <c r="F2735" s="354" t="s">
        <v>3498</v>
      </c>
      <c r="G2735" s="355" t="s">
        <v>3499</v>
      </c>
      <c r="H2735" s="355" t="s">
        <v>3495</v>
      </c>
      <c r="I2735" s="355" t="s">
        <v>3495</v>
      </c>
      <c r="J2735" s="355" t="s">
        <v>3495</v>
      </c>
      <c r="K2735" s="355" t="s">
        <v>3495</v>
      </c>
      <c r="L2735" s="355" t="s">
        <v>3495</v>
      </c>
      <c r="M2735" s="355" t="s">
        <v>3495</v>
      </c>
      <c r="N2735" s="355" t="s">
        <v>3495</v>
      </c>
      <c r="O2735" s="355" t="s">
        <v>3495</v>
      </c>
      <c r="P2735" s="355" t="s">
        <v>3495</v>
      </c>
      <c r="Q2735" s="355" t="s">
        <v>3496</v>
      </c>
      <c r="R2735" s="355" t="s">
        <v>3496</v>
      </c>
      <c r="S2735" s="355" t="s">
        <v>3496</v>
      </c>
      <c r="T2735" s="266">
        <v>0</v>
      </c>
      <c r="U2735" s="266" t="s">
        <v>3497</v>
      </c>
    </row>
    <row r="2736" spans="1:21" x14ac:dyDescent="0.25">
      <c r="A2736" s="49" t="s">
        <v>2626</v>
      </c>
      <c r="B2736" s="49" t="s">
        <v>2627</v>
      </c>
      <c r="C2736" s="49">
        <v>0</v>
      </c>
      <c r="D2736" s="49">
        <v>0</v>
      </c>
      <c r="E2736" s="354" t="s">
        <v>3494</v>
      </c>
      <c r="F2736" s="354" t="s">
        <v>3498</v>
      </c>
      <c r="G2736" s="355" t="s">
        <v>3499</v>
      </c>
      <c r="H2736" s="355" t="s">
        <v>3495</v>
      </c>
      <c r="I2736" s="355" t="s">
        <v>3495</v>
      </c>
      <c r="J2736" s="355" t="s">
        <v>3495</v>
      </c>
      <c r="K2736" s="355" t="s">
        <v>3495</v>
      </c>
      <c r="L2736" s="355" t="s">
        <v>3495</v>
      </c>
      <c r="M2736" s="355" t="s">
        <v>3495</v>
      </c>
      <c r="N2736" s="355" t="s">
        <v>3495</v>
      </c>
      <c r="O2736" s="355" t="s">
        <v>3495</v>
      </c>
      <c r="P2736" s="355" t="s">
        <v>3495</v>
      </c>
      <c r="Q2736" s="355" t="s">
        <v>3496</v>
      </c>
      <c r="R2736" s="355" t="s">
        <v>3496</v>
      </c>
      <c r="S2736" s="355" t="s">
        <v>3496</v>
      </c>
      <c r="T2736" s="266">
        <v>0</v>
      </c>
      <c r="U2736" s="266" t="s">
        <v>3497</v>
      </c>
    </row>
    <row r="2737" spans="1:21" x14ac:dyDescent="0.25">
      <c r="A2737" s="49" t="s">
        <v>2628</v>
      </c>
      <c r="B2737" s="49" t="s">
        <v>2629</v>
      </c>
      <c r="C2737" s="49">
        <v>0</v>
      </c>
      <c r="D2737" s="49">
        <v>0</v>
      </c>
      <c r="E2737" s="354" t="s">
        <v>3494</v>
      </c>
      <c r="F2737" s="354" t="s">
        <v>3498</v>
      </c>
      <c r="G2737" s="355" t="s">
        <v>3499</v>
      </c>
      <c r="H2737" s="355" t="s">
        <v>3495</v>
      </c>
      <c r="I2737" s="355" t="s">
        <v>3495</v>
      </c>
      <c r="J2737" s="355" t="s">
        <v>3495</v>
      </c>
      <c r="K2737" s="355" t="s">
        <v>3495</v>
      </c>
      <c r="L2737" s="355" t="s">
        <v>3495</v>
      </c>
      <c r="M2737" s="355" t="s">
        <v>3495</v>
      </c>
      <c r="N2737" s="355" t="s">
        <v>3495</v>
      </c>
      <c r="O2737" s="355" t="s">
        <v>3495</v>
      </c>
      <c r="P2737" s="355" t="s">
        <v>3495</v>
      </c>
      <c r="Q2737" s="355" t="s">
        <v>3496</v>
      </c>
      <c r="R2737" s="355" t="s">
        <v>3496</v>
      </c>
      <c r="S2737" s="355" t="s">
        <v>3496</v>
      </c>
      <c r="T2737" s="266">
        <v>0</v>
      </c>
      <c r="U2737" s="266" t="s">
        <v>3497</v>
      </c>
    </row>
    <row r="2738" spans="1:21" x14ac:dyDescent="0.25">
      <c r="A2738" s="49" t="s">
        <v>2630</v>
      </c>
      <c r="B2738" s="49" t="s">
        <v>2631</v>
      </c>
      <c r="C2738" s="49">
        <v>0</v>
      </c>
      <c r="D2738" s="49">
        <v>0</v>
      </c>
      <c r="E2738" s="354" t="s">
        <v>3494</v>
      </c>
      <c r="F2738" s="354" t="s">
        <v>3498</v>
      </c>
      <c r="G2738" s="355" t="s">
        <v>3499</v>
      </c>
      <c r="H2738" s="355" t="s">
        <v>3495</v>
      </c>
      <c r="I2738" s="355" t="s">
        <v>3495</v>
      </c>
      <c r="J2738" s="355" t="s">
        <v>3495</v>
      </c>
      <c r="K2738" s="355" t="s">
        <v>3495</v>
      </c>
      <c r="L2738" s="355" t="s">
        <v>3495</v>
      </c>
      <c r="M2738" s="355" t="s">
        <v>3495</v>
      </c>
      <c r="N2738" s="355" t="s">
        <v>3495</v>
      </c>
      <c r="O2738" s="355" t="s">
        <v>3495</v>
      </c>
      <c r="P2738" s="355" t="s">
        <v>3495</v>
      </c>
      <c r="Q2738" s="355" t="s">
        <v>3496</v>
      </c>
      <c r="R2738" s="355" t="s">
        <v>3496</v>
      </c>
      <c r="S2738" s="355" t="s">
        <v>3496</v>
      </c>
      <c r="T2738" s="266">
        <v>0</v>
      </c>
      <c r="U2738" s="266" t="s">
        <v>3497</v>
      </c>
    </row>
    <row r="2739" spans="1:21" x14ac:dyDescent="0.25">
      <c r="A2739" s="49" t="s">
        <v>2632</v>
      </c>
      <c r="B2739" s="49" t="s">
        <v>2633</v>
      </c>
      <c r="C2739" s="49">
        <v>0</v>
      </c>
      <c r="D2739" s="49">
        <v>0</v>
      </c>
      <c r="E2739" s="354" t="s">
        <v>3494</v>
      </c>
      <c r="F2739" s="354" t="s">
        <v>3498</v>
      </c>
      <c r="G2739" s="355" t="s">
        <v>3499</v>
      </c>
      <c r="H2739" s="355" t="s">
        <v>3495</v>
      </c>
      <c r="I2739" s="355" t="s">
        <v>3495</v>
      </c>
      <c r="J2739" s="355" t="s">
        <v>3495</v>
      </c>
      <c r="K2739" s="355" t="s">
        <v>3495</v>
      </c>
      <c r="L2739" s="355" t="s">
        <v>3495</v>
      </c>
      <c r="M2739" s="355" t="s">
        <v>3495</v>
      </c>
      <c r="N2739" s="355" t="s">
        <v>3495</v>
      </c>
      <c r="O2739" s="355" t="s">
        <v>3495</v>
      </c>
      <c r="P2739" s="355" t="s">
        <v>3495</v>
      </c>
      <c r="Q2739" s="355" t="s">
        <v>3496</v>
      </c>
      <c r="R2739" s="355" t="s">
        <v>3496</v>
      </c>
      <c r="S2739" s="355" t="s">
        <v>3496</v>
      </c>
      <c r="T2739" s="266">
        <v>0</v>
      </c>
      <c r="U2739" s="266" t="s">
        <v>3497</v>
      </c>
    </row>
    <row r="2740" spans="1:21" x14ac:dyDescent="0.25">
      <c r="A2740" s="49" t="s">
        <v>2634</v>
      </c>
      <c r="B2740" s="49" t="s">
        <v>2635</v>
      </c>
      <c r="C2740" s="49">
        <v>0</v>
      </c>
      <c r="D2740" s="49">
        <v>0</v>
      </c>
      <c r="E2740" s="354" t="s">
        <v>3494</v>
      </c>
      <c r="F2740" s="354" t="s">
        <v>3498</v>
      </c>
      <c r="G2740" s="355" t="s">
        <v>3499</v>
      </c>
      <c r="H2740" s="355" t="s">
        <v>3495</v>
      </c>
      <c r="I2740" s="355" t="s">
        <v>3495</v>
      </c>
      <c r="J2740" s="355" t="s">
        <v>3495</v>
      </c>
      <c r="K2740" s="355" t="s">
        <v>3495</v>
      </c>
      <c r="L2740" s="355" t="s">
        <v>3495</v>
      </c>
      <c r="M2740" s="355" t="s">
        <v>3495</v>
      </c>
      <c r="N2740" s="355" t="s">
        <v>3495</v>
      </c>
      <c r="O2740" s="355" t="s">
        <v>3495</v>
      </c>
      <c r="P2740" s="355" t="s">
        <v>3495</v>
      </c>
      <c r="Q2740" s="355" t="s">
        <v>3496</v>
      </c>
      <c r="R2740" s="355" t="s">
        <v>3496</v>
      </c>
      <c r="S2740" s="355" t="s">
        <v>3496</v>
      </c>
      <c r="T2740" s="266">
        <v>0</v>
      </c>
      <c r="U2740" s="266" t="s">
        <v>3497</v>
      </c>
    </row>
    <row r="2741" spans="1:21" x14ac:dyDescent="0.25">
      <c r="A2741" s="49" t="s">
        <v>2636</v>
      </c>
      <c r="B2741" s="49" t="s">
        <v>2637</v>
      </c>
      <c r="C2741" s="49">
        <v>0</v>
      </c>
      <c r="D2741" s="49">
        <v>0</v>
      </c>
      <c r="E2741" s="354" t="s">
        <v>3494</v>
      </c>
      <c r="F2741" s="354" t="s">
        <v>3498</v>
      </c>
      <c r="G2741" s="355" t="s">
        <v>3499</v>
      </c>
      <c r="H2741" s="355" t="s">
        <v>3495</v>
      </c>
      <c r="I2741" s="355" t="s">
        <v>3495</v>
      </c>
      <c r="J2741" s="355" t="s">
        <v>3495</v>
      </c>
      <c r="K2741" s="355" t="s">
        <v>3495</v>
      </c>
      <c r="L2741" s="355" t="s">
        <v>3495</v>
      </c>
      <c r="M2741" s="355" t="s">
        <v>3495</v>
      </c>
      <c r="N2741" s="355" t="s">
        <v>3495</v>
      </c>
      <c r="O2741" s="355" t="s">
        <v>3495</v>
      </c>
      <c r="P2741" s="355" t="s">
        <v>3495</v>
      </c>
      <c r="Q2741" s="355" t="s">
        <v>3496</v>
      </c>
      <c r="R2741" s="355" t="s">
        <v>3496</v>
      </c>
      <c r="S2741" s="355" t="s">
        <v>3496</v>
      </c>
      <c r="T2741" s="266">
        <v>0</v>
      </c>
      <c r="U2741" s="266" t="s">
        <v>3497</v>
      </c>
    </row>
    <row r="2742" spans="1:21" x14ac:dyDescent="0.25">
      <c r="A2742" s="49" t="s">
        <v>2638</v>
      </c>
      <c r="B2742" s="49" t="s">
        <v>2639</v>
      </c>
      <c r="C2742" s="49">
        <v>0</v>
      </c>
      <c r="D2742" s="49">
        <v>0</v>
      </c>
      <c r="E2742" s="354" t="s">
        <v>3494</v>
      </c>
      <c r="F2742" s="354" t="s">
        <v>3498</v>
      </c>
      <c r="G2742" s="355" t="s">
        <v>3499</v>
      </c>
      <c r="H2742" s="355" t="s">
        <v>3495</v>
      </c>
      <c r="I2742" s="355" t="s">
        <v>3495</v>
      </c>
      <c r="J2742" s="355" t="s">
        <v>3495</v>
      </c>
      <c r="K2742" s="355" t="s">
        <v>3495</v>
      </c>
      <c r="L2742" s="355" t="s">
        <v>3495</v>
      </c>
      <c r="M2742" s="355" t="s">
        <v>3495</v>
      </c>
      <c r="N2742" s="355" t="s">
        <v>3495</v>
      </c>
      <c r="O2742" s="355" t="s">
        <v>3495</v>
      </c>
      <c r="P2742" s="355" t="s">
        <v>3495</v>
      </c>
      <c r="Q2742" s="355" t="s">
        <v>3496</v>
      </c>
      <c r="R2742" s="355" t="s">
        <v>3496</v>
      </c>
      <c r="S2742" s="355" t="s">
        <v>3496</v>
      </c>
      <c r="T2742" s="266">
        <v>0</v>
      </c>
      <c r="U2742" s="266" t="s">
        <v>3497</v>
      </c>
    </row>
    <row r="2743" spans="1:21" x14ac:dyDescent="0.25">
      <c r="A2743" s="49" t="s">
        <v>2640</v>
      </c>
      <c r="B2743" s="49" t="s">
        <v>2641</v>
      </c>
      <c r="C2743" s="49">
        <v>0</v>
      </c>
      <c r="D2743" s="49">
        <v>0</v>
      </c>
      <c r="E2743" s="354" t="s">
        <v>3494</v>
      </c>
      <c r="F2743" s="354" t="s">
        <v>3498</v>
      </c>
      <c r="G2743" s="355" t="s">
        <v>3499</v>
      </c>
      <c r="H2743" s="355" t="s">
        <v>3495</v>
      </c>
      <c r="I2743" s="355" t="s">
        <v>3495</v>
      </c>
      <c r="J2743" s="355" t="s">
        <v>3495</v>
      </c>
      <c r="K2743" s="355" t="s">
        <v>3495</v>
      </c>
      <c r="L2743" s="355" t="s">
        <v>3495</v>
      </c>
      <c r="M2743" s="355" t="s">
        <v>3495</v>
      </c>
      <c r="N2743" s="355" t="s">
        <v>3495</v>
      </c>
      <c r="O2743" s="355" t="s">
        <v>3495</v>
      </c>
      <c r="P2743" s="355" t="s">
        <v>3495</v>
      </c>
      <c r="Q2743" s="355" t="s">
        <v>3496</v>
      </c>
      <c r="R2743" s="355" t="s">
        <v>3496</v>
      </c>
      <c r="S2743" s="355" t="s">
        <v>3496</v>
      </c>
      <c r="T2743" s="266">
        <v>0</v>
      </c>
      <c r="U2743" s="266" t="s">
        <v>3497</v>
      </c>
    </row>
    <row r="2744" spans="1:21" x14ac:dyDescent="0.25">
      <c r="A2744" s="49" t="s">
        <v>2642</v>
      </c>
      <c r="B2744" s="49" t="s">
        <v>2643</v>
      </c>
      <c r="C2744" s="49">
        <v>0</v>
      </c>
      <c r="D2744" s="49">
        <v>0</v>
      </c>
      <c r="E2744" s="354" t="s">
        <v>3494</v>
      </c>
      <c r="F2744" s="354" t="s">
        <v>3498</v>
      </c>
      <c r="G2744" s="355" t="s">
        <v>3499</v>
      </c>
      <c r="H2744" s="355" t="s">
        <v>3495</v>
      </c>
      <c r="I2744" s="355" t="s">
        <v>3495</v>
      </c>
      <c r="J2744" s="355" t="s">
        <v>3495</v>
      </c>
      <c r="K2744" s="355" t="s">
        <v>3495</v>
      </c>
      <c r="L2744" s="355" t="s">
        <v>3495</v>
      </c>
      <c r="M2744" s="355" t="s">
        <v>3495</v>
      </c>
      <c r="N2744" s="355" t="s">
        <v>3495</v>
      </c>
      <c r="O2744" s="355" t="s">
        <v>3495</v>
      </c>
      <c r="P2744" s="355" t="s">
        <v>3495</v>
      </c>
      <c r="Q2744" s="355" t="s">
        <v>3496</v>
      </c>
      <c r="R2744" s="355" t="s">
        <v>3496</v>
      </c>
      <c r="S2744" s="355" t="s">
        <v>3496</v>
      </c>
      <c r="T2744" s="266">
        <v>0</v>
      </c>
      <c r="U2744" s="266" t="s">
        <v>3497</v>
      </c>
    </row>
    <row r="2745" spans="1:21" x14ac:dyDescent="0.25">
      <c r="A2745" s="49" t="s">
        <v>2644</v>
      </c>
      <c r="B2745" s="49" t="s">
        <v>2645</v>
      </c>
      <c r="C2745" s="49">
        <v>0</v>
      </c>
      <c r="D2745" s="49">
        <v>0</v>
      </c>
      <c r="E2745" s="354" t="s">
        <v>3494</v>
      </c>
      <c r="F2745" s="354" t="s">
        <v>3498</v>
      </c>
      <c r="G2745" s="355" t="s">
        <v>3499</v>
      </c>
      <c r="H2745" s="355" t="s">
        <v>3495</v>
      </c>
      <c r="I2745" s="355" t="s">
        <v>3495</v>
      </c>
      <c r="J2745" s="355" t="s">
        <v>3495</v>
      </c>
      <c r="K2745" s="355" t="s">
        <v>3495</v>
      </c>
      <c r="L2745" s="355" t="s">
        <v>3495</v>
      </c>
      <c r="M2745" s="355" t="s">
        <v>3495</v>
      </c>
      <c r="N2745" s="355" t="s">
        <v>3495</v>
      </c>
      <c r="O2745" s="355" t="s">
        <v>3495</v>
      </c>
      <c r="P2745" s="355" t="s">
        <v>3495</v>
      </c>
      <c r="Q2745" s="355" t="s">
        <v>3496</v>
      </c>
      <c r="R2745" s="355" t="s">
        <v>3496</v>
      </c>
      <c r="S2745" s="355" t="s">
        <v>3496</v>
      </c>
      <c r="T2745" s="266">
        <v>0</v>
      </c>
      <c r="U2745" s="266" t="s">
        <v>3497</v>
      </c>
    </row>
    <row r="2746" spans="1:21" x14ac:dyDescent="0.25">
      <c r="A2746" s="49" t="s">
        <v>2646</v>
      </c>
      <c r="B2746" s="49" t="s">
        <v>2647</v>
      </c>
      <c r="C2746" s="49">
        <v>0</v>
      </c>
      <c r="D2746" s="49">
        <v>0</v>
      </c>
      <c r="E2746" s="354" t="s">
        <v>3494</v>
      </c>
      <c r="F2746" s="354" t="s">
        <v>3498</v>
      </c>
      <c r="G2746" s="355" t="s">
        <v>3499</v>
      </c>
      <c r="H2746" s="355" t="s">
        <v>3495</v>
      </c>
      <c r="I2746" s="355" t="s">
        <v>3495</v>
      </c>
      <c r="J2746" s="355" t="s">
        <v>3495</v>
      </c>
      <c r="K2746" s="355" t="s">
        <v>3495</v>
      </c>
      <c r="L2746" s="355" t="s">
        <v>3495</v>
      </c>
      <c r="M2746" s="355" t="s">
        <v>3495</v>
      </c>
      <c r="N2746" s="355" t="s">
        <v>3495</v>
      </c>
      <c r="O2746" s="355" t="s">
        <v>3495</v>
      </c>
      <c r="P2746" s="355" t="s">
        <v>3495</v>
      </c>
      <c r="Q2746" s="355" t="s">
        <v>3496</v>
      </c>
      <c r="R2746" s="355" t="s">
        <v>3496</v>
      </c>
      <c r="S2746" s="355" t="s">
        <v>3496</v>
      </c>
      <c r="T2746" s="266">
        <v>0</v>
      </c>
      <c r="U2746" s="266" t="s">
        <v>3497</v>
      </c>
    </row>
    <row r="2747" spans="1:21" x14ac:dyDescent="0.25">
      <c r="A2747" s="49" t="s">
        <v>2648</v>
      </c>
      <c r="B2747" s="49" t="s">
        <v>2649</v>
      </c>
      <c r="C2747" s="49">
        <v>0</v>
      </c>
      <c r="D2747" s="49">
        <v>0</v>
      </c>
      <c r="E2747" s="354" t="s">
        <v>3494</v>
      </c>
      <c r="F2747" s="354" t="s">
        <v>3498</v>
      </c>
      <c r="G2747" s="355" t="s">
        <v>3499</v>
      </c>
      <c r="H2747" s="355" t="s">
        <v>3495</v>
      </c>
      <c r="I2747" s="355" t="s">
        <v>3495</v>
      </c>
      <c r="J2747" s="355" t="s">
        <v>3495</v>
      </c>
      <c r="K2747" s="355" t="s">
        <v>3495</v>
      </c>
      <c r="L2747" s="355" t="s">
        <v>3495</v>
      </c>
      <c r="M2747" s="355" t="s">
        <v>3495</v>
      </c>
      <c r="N2747" s="355" t="s">
        <v>3495</v>
      </c>
      <c r="O2747" s="355" t="s">
        <v>3495</v>
      </c>
      <c r="P2747" s="355" t="s">
        <v>3495</v>
      </c>
      <c r="Q2747" s="355" t="s">
        <v>3496</v>
      </c>
      <c r="R2747" s="355" t="s">
        <v>3496</v>
      </c>
      <c r="S2747" s="355" t="s">
        <v>3496</v>
      </c>
      <c r="T2747" s="266">
        <v>0</v>
      </c>
      <c r="U2747" s="266" t="s">
        <v>3497</v>
      </c>
    </row>
    <row r="2748" spans="1:21" x14ac:dyDescent="0.25">
      <c r="A2748" s="49" t="s">
        <v>2650</v>
      </c>
      <c r="B2748" s="49" t="s">
        <v>2651</v>
      </c>
      <c r="C2748" s="49">
        <v>0</v>
      </c>
      <c r="D2748" s="49">
        <v>0</v>
      </c>
      <c r="E2748" s="354" t="s">
        <v>3494</v>
      </c>
      <c r="F2748" s="354" t="s">
        <v>3498</v>
      </c>
      <c r="G2748" s="355" t="s">
        <v>3499</v>
      </c>
      <c r="H2748" s="355" t="s">
        <v>3495</v>
      </c>
      <c r="I2748" s="355" t="s">
        <v>3495</v>
      </c>
      <c r="J2748" s="355" t="s">
        <v>3495</v>
      </c>
      <c r="K2748" s="355" t="s">
        <v>3495</v>
      </c>
      <c r="L2748" s="355" t="s">
        <v>3495</v>
      </c>
      <c r="M2748" s="355" t="s">
        <v>3495</v>
      </c>
      <c r="N2748" s="355" t="s">
        <v>3495</v>
      </c>
      <c r="O2748" s="355" t="s">
        <v>3495</v>
      </c>
      <c r="P2748" s="355" t="s">
        <v>3495</v>
      </c>
      <c r="Q2748" s="355" t="s">
        <v>3496</v>
      </c>
      <c r="R2748" s="355" t="s">
        <v>3496</v>
      </c>
      <c r="S2748" s="355" t="s">
        <v>3496</v>
      </c>
      <c r="T2748" s="266">
        <v>0</v>
      </c>
      <c r="U2748" s="266" t="s">
        <v>3497</v>
      </c>
    </row>
    <row r="2749" spans="1:21" x14ac:dyDescent="0.25">
      <c r="A2749" s="49" t="s">
        <v>2652</v>
      </c>
      <c r="B2749" s="49" t="s">
        <v>2653</v>
      </c>
      <c r="C2749" s="49">
        <v>0</v>
      </c>
      <c r="D2749" s="49">
        <v>0</v>
      </c>
      <c r="E2749" s="354" t="s">
        <v>3494</v>
      </c>
      <c r="F2749" s="354" t="s">
        <v>3498</v>
      </c>
      <c r="G2749" s="355" t="s">
        <v>3499</v>
      </c>
      <c r="H2749" s="355" t="s">
        <v>3495</v>
      </c>
      <c r="I2749" s="355" t="s">
        <v>3495</v>
      </c>
      <c r="J2749" s="355" t="s">
        <v>3495</v>
      </c>
      <c r="K2749" s="355" t="s">
        <v>3495</v>
      </c>
      <c r="L2749" s="355" t="s">
        <v>3495</v>
      </c>
      <c r="M2749" s="355" t="s">
        <v>3495</v>
      </c>
      <c r="N2749" s="355" t="s">
        <v>3495</v>
      </c>
      <c r="O2749" s="355" t="s">
        <v>3495</v>
      </c>
      <c r="P2749" s="355" t="s">
        <v>3495</v>
      </c>
      <c r="Q2749" s="355" t="s">
        <v>3496</v>
      </c>
      <c r="R2749" s="355" t="s">
        <v>3496</v>
      </c>
      <c r="S2749" s="355" t="s">
        <v>3496</v>
      </c>
      <c r="T2749" s="266">
        <v>0</v>
      </c>
      <c r="U2749" s="266" t="s">
        <v>3497</v>
      </c>
    </row>
    <row r="2750" spans="1:21" x14ac:dyDescent="0.25">
      <c r="A2750" s="49" t="s">
        <v>2654</v>
      </c>
      <c r="B2750" s="49" t="s">
        <v>2655</v>
      </c>
      <c r="C2750" s="49">
        <v>0</v>
      </c>
      <c r="D2750" s="49">
        <v>0</v>
      </c>
      <c r="E2750" s="354" t="s">
        <v>3494</v>
      </c>
      <c r="F2750" s="354" t="s">
        <v>3498</v>
      </c>
      <c r="G2750" s="355" t="s">
        <v>3499</v>
      </c>
      <c r="H2750" s="355" t="s">
        <v>3495</v>
      </c>
      <c r="I2750" s="355" t="s">
        <v>3495</v>
      </c>
      <c r="J2750" s="355" t="s">
        <v>3495</v>
      </c>
      <c r="K2750" s="355" t="s">
        <v>3495</v>
      </c>
      <c r="L2750" s="355" t="s">
        <v>3495</v>
      </c>
      <c r="M2750" s="355" t="s">
        <v>3495</v>
      </c>
      <c r="N2750" s="355" t="s">
        <v>3495</v>
      </c>
      <c r="O2750" s="355" t="s">
        <v>3495</v>
      </c>
      <c r="P2750" s="355" t="s">
        <v>3495</v>
      </c>
      <c r="Q2750" s="355" t="s">
        <v>3496</v>
      </c>
      <c r="R2750" s="355" t="s">
        <v>3496</v>
      </c>
      <c r="S2750" s="355" t="s">
        <v>3496</v>
      </c>
      <c r="T2750" s="266">
        <v>0</v>
      </c>
      <c r="U2750" s="266" t="s">
        <v>3497</v>
      </c>
    </row>
    <row r="2751" spans="1:21" x14ac:dyDescent="0.25">
      <c r="A2751" s="49" t="s">
        <v>2656</v>
      </c>
      <c r="B2751" s="49" t="s">
        <v>2657</v>
      </c>
      <c r="C2751" s="49">
        <v>0</v>
      </c>
      <c r="D2751" s="49">
        <v>0</v>
      </c>
      <c r="E2751" s="354" t="s">
        <v>3494</v>
      </c>
      <c r="F2751" s="354" t="s">
        <v>3498</v>
      </c>
      <c r="G2751" s="355" t="s">
        <v>3499</v>
      </c>
      <c r="H2751" s="355" t="s">
        <v>3495</v>
      </c>
      <c r="I2751" s="355" t="s">
        <v>3495</v>
      </c>
      <c r="J2751" s="355" t="s">
        <v>3495</v>
      </c>
      <c r="K2751" s="355" t="s">
        <v>3495</v>
      </c>
      <c r="L2751" s="355" t="s">
        <v>3495</v>
      </c>
      <c r="M2751" s="355" t="s">
        <v>3495</v>
      </c>
      <c r="N2751" s="355" t="s">
        <v>3495</v>
      </c>
      <c r="O2751" s="355" t="s">
        <v>3495</v>
      </c>
      <c r="P2751" s="355" t="s">
        <v>3495</v>
      </c>
      <c r="Q2751" s="355" t="s">
        <v>3496</v>
      </c>
      <c r="R2751" s="355" t="s">
        <v>3496</v>
      </c>
      <c r="S2751" s="355" t="s">
        <v>3496</v>
      </c>
      <c r="T2751" s="266">
        <v>0</v>
      </c>
      <c r="U2751" s="266" t="s">
        <v>3497</v>
      </c>
    </row>
    <row r="2752" spans="1:21" x14ac:dyDescent="0.25">
      <c r="A2752" s="49" t="s">
        <v>2658</v>
      </c>
      <c r="B2752" s="49" t="s">
        <v>2659</v>
      </c>
      <c r="C2752" s="49">
        <v>0</v>
      </c>
      <c r="D2752" s="49">
        <v>0</v>
      </c>
      <c r="E2752" s="354" t="s">
        <v>3494</v>
      </c>
      <c r="F2752" s="354" t="s">
        <v>3498</v>
      </c>
      <c r="G2752" s="355" t="s">
        <v>3499</v>
      </c>
      <c r="H2752" s="355" t="s">
        <v>3495</v>
      </c>
      <c r="I2752" s="355" t="s">
        <v>3495</v>
      </c>
      <c r="J2752" s="355" t="s">
        <v>3495</v>
      </c>
      <c r="K2752" s="355" t="s">
        <v>3495</v>
      </c>
      <c r="L2752" s="355" t="s">
        <v>3495</v>
      </c>
      <c r="M2752" s="355" t="s">
        <v>3495</v>
      </c>
      <c r="N2752" s="355" t="s">
        <v>3495</v>
      </c>
      <c r="O2752" s="355" t="s">
        <v>3495</v>
      </c>
      <c r="P2752" s="355" t="s">
        <v>3495</v>
      </c>
      <c r="Q2752" s="355" t="s">
        <v>3496</v>
      </c>
      <c r="R2752" s="355" t="s">
        <v>3496</v>
      </c>
      <c r="S2752" s="355" t="s">
        <v>3496</v>
      </c>
      <c r="T2752" s="266">
        <v>0</v>
      </c>
      <c r="U2752" s="266" t="s">
        <v>3497</v>
      </c>
    </row>
    <row r="2753" spans="1:21" x14ac:dyDescent="0.25">
      <c r="A2753" s="49" t="s">
        <v>2660</v>
      </c>
      <c r="B2753" s="49" t="s">
        <v>2661</v>
      </c>
      <c r="C2753" s="49">
        <v>0</v>
      </c>
      <c r="D2753" s="49">
        <v>0</v>
      </c>
      <c r="E2753" s="354" t="s">
        <v>3494</v>
      </c>
      <c r="F2753" s="354" t="s">
        <v>3498</v>
      </c>
      <c r="G2753" s="355" t="s">
        <v>3499</v>
      </c>
      <c r="H2753" s="355" t="s">
        <v>3495</v>
      </c>
      <c r="I2753" s="355" t="s">
        <v>3495</v>
      </c>
      <c r="J2753" s="355" t="s">
        <v>3495</v>
      </c>
      <c r="K2753" s="355" t="s">
        <v>3495</v>
      </c>
      <c r="L2753" s="355" t="s">
        <v>3495</v>
      </c>
      <c r="M2753" s="355" t="s">
        <v>3495</v>
      </c>
      <c r="N2753" s="355" t="s">
        <v>3495</v>
      </c>
      <c r="O2753" s="355" t="s">
        <v>3495</v>
      </c>
      <c r="P2753" s="355" t="s">
        <v>3495</v>
      </c>
      <c r="Q2753" s="355" t="s">
        <v>3496</v>
      </c>
      <c r="R2753" s="355" t="s">
        <v>3496</v>
      </c>
      <c r="S2753" s="355" t="s">
        <v>3496</v>
      </c>
      <c r="T2753" s="266">
        <v>0</v>
      </c>
      <c r="U2753" s="266" t="s">
        <v>3497</v>
      </c>
    </row>
    <row r="2754" spans="1:21" x14ac:dyDescent="0.25">
      <c r="A2754" s="49" t="s">
        <v>2662</v>
      </c>
      <c r="B2754" s="49" t="s">
        <v>2663</v>
      </c>
      <c r="C2754" s="49">
        <v>0</v>
      </c>
      <c r="D2754" s="49">
        <v>0</v>
      </c>
      <c r="E2754" s="354" t="s">
        <v>3494</v>
      </c>
      <c r="F2754" s="354" t="s">
        <v>3498</v>
      </c>
      <c r="G2754" s="355" t="s">
        <v>3499</v>
      </c>
      <c r="H2754" s="355" t="s">
        <v>3495</v>
      </c>
      <c r="I2754" s="355" t="s">
        <v>3495</v>
      </c>
      <c r="J2754" s="355" t="s">
        <v>3495</v>
      </c>
      <c r="K2754" s="355" t="s">
        <v>3495</v>
      </c>
      <c r="L2754" s="355" t="s">
        <v>3495</v>
      </c>
      <c r="M2754" s="355" t="s">
        <v>3495</v>
      </c>
      <c r="N2754" s="355" t="s">
        <v>3495</v>
      </c>
      <c r="O2754" s="355" t="s">
        <v>3495</v>
      </c>
      <c r="P2754" s="355" t="s">
        <v>3495</v>
      </c>
      <c r="Q2754" s="355" t="s">
        <v>3496</v>
      </c>
      <c r="R2754" s="355" t="s">
        <v>3496</v>
      </c>
      <c r="S2754" s="355" t="s">
        <v>3496</v>
      </c>
      <c r="T2754" s="266">
        <v>0</v>
      </c>
      <c r="U2754" s="266" t="s">
        <v>3497</v>
      </c>
    </row>
    <row r="2755" spans="1:21" x14ac:dyDescent="0.25">
      <c r="A2755" s="49" t="s">
        <v>2664</v>
      </c>
      <c r="B2755" s="49" t="s">
        <v>2665</v>
      </c>
      <c r="C2755" s="49">
        <v>0</v>
      </c>
      <c r="D2755" s="49">
        <v>0</v>
      </c>
      <c r="E2755" s="354" t="s">
        <v>3494</v>
      </c>
      <c r="F2755" s="354" t="s">
        <v>3498</v>
      </c>
      <c r="G2755" s="355" t="s">
        <v>3499</v>
      </c>
      <c r="H2755" s="355" t="s">
        <v>3495</v>
      </c>
      <c r="I2755" s="355" t="s">
        <v>3495</v>
      </c>
      <c r="J2755" s="355" t="s">
        <v>3495</v>
      </c>
      <c r="K2755" s="355" t="s">
        <v>3495</v>
      </c>
      <c r="L2755" s="355" t="s">
        <v>3495</v>
      </c>
      <c r="M2755" s="355" t="s">
        <v>3495</v>
      </c>
      <c r="N2755" s="355" t="s">
        <v>3495</v>
      </c>
      <c r="O2755" s="355" t="s">
        <v>3495</v>
      </c>
      <c r="P2755" s="355" t="s">
        <v>3495</v>
      </c>
      <c r="Q2755" s="355" t="s">
        <v>3496</v>
      </c>
      <c r="R2755" s="355" t="s">
        <v>3496</v>
      </c>
      <c r="S2755" s="355" t="s">
        <v>3496</v>
      </c>
      <c r="T2755" s="266">
        <v>0</v>
      </c>
      <c r="U2755" s="266" t="s">
        <v>3497</v>
      </c>
    </row>
    <row r="2756" spans="1:21" x14ac:dyDescent="0.25">
      <c r="A2756" s="49" t="s">
        <v>2666</v>
      </c>
      <c r="B2756" s="49" t="s">
        <v>2667</v>
      </c>
      <c r="C2756" s="49">
        <v>0</v>
      </c>
      <c r="D2756" s="49">
        <v>0</v>
      </c>
      <c r="E2756" s="354" t="s">
        <v>3494</v>
      </c>
      <c r="F2756" s="354" t="s">
        <v>3498</v>
      </c>
      <c r="G2756" s="355" t="s">
        <v>3499</v>
      </c>
      <c r="H2756" s="355" t="s">
        <v>3495</v>
      </c>
      <c r="I2756" s="355" t="s">
        <v>3495</v>
      </c>
      <c r="J2756" s="355" t="s">
        <v>3495</v>
      </c>
      <c r="K2756" s="355" t="s">
        <v>3495</v>
      </c>
      <c r="L2756" s="355" t="s">
        <v>3495</v>
      </c>
      <c r="M2756" s="355" t="s">
        <v>3495</v>
      </c>
      <c r="N2756" s="355" t="s">
        <v>3495</v>
      </c>
      <c r="O2756" s="355" t="s">
        <v>3495</v>
      </c>
      <c r="P2756" s="355" t="s">
        <v>3495</v>
      </c>
      <c r="Q2756" s="355" t="s">
        <v>3496</v>
      </c>
      <c r="R2756" s="355" t="s">
        <v>3496</v>
      </c>
      <c r="S2756" s="355" t="s">
        <v>3496</v>
      </c>
      <c r="T2756" s="266">
        <v>0</v>
      </c>
      <c r="U2756" s="266" t="s">
        <v>3497</v>
      </c>
    </row>
    <row r="2757" spans="1:21" x14ac:dyDescent="0.25">
      <c r="A2757" s="49" t="s">
        <v>2668</v>
      </c>
      <c r="B2757" s="49" t="s">
        <v>2669</v>
      </c>
      <c r="C2757" s="49">
        <v>0</v>
      </c>
      <c r="D2757" s="49">
        <v>0</v>
      </c>
      <c r="E2757" s="354" t="s">
        <v>3494</v>
      </c>
      <c r="F2757" s="354" t="s">
        <v>3498</v>
      </c>
      <c r="G2757" s="355" t="s">
        <v>3499</v>
      </c>
      <c r="H2757" s="355" t="s">
        <v>3495</v>
      </c>
      <c r="I2757" s="355" t="s">
        <v>3495</v>
      </c>
      <c r="J2757" s="355" t="s">
        <v>3495</v>
      </c>
      <c r="K2757" s="355" t="s">
        <v>3495</v>
      </c>
      <c r="L2757" s="355" t="s">
        <v>3495</v>
      </c>
      <c r="M2757" s="355" t="s">
        <v>3495</v>
      </c>
      <c r="N2757" s="355" t="s">
        <v>3495</v>
      </c>
      <c r="O2757" s="355" t="s">
        <v>3495</v>
      </c>
      <c r="P2757" s="355" t="s">
        <v>3495</v>
      </c>
      <c r="Q2757" s="355" t="s">
        <v>3496</v>
      </c>
      <c r="R2757" s="355" t="s">
        <v>3496</v>
      </c>
      <c r="S2757" s="355" t="s">
        <v>3496</v>
      </c>
      <c r="T2757" s="266">
        <v>0</v>
      </c>
      <c r="U2757" s="266" t="s">
        <v>3497</v>
      </c>
    </row>
    <row r="2758" spans="1:21" x14ac:dyDescent="0.25">
      <c r="A2758" s="49" t="s">
        <v>2670</v>
      </c>
      <c r="B2758" s="49" t="s">
        <v>2671</v>
      </c>
      <c r="C2758" s="49">
        <v>0</v>
      </c>
      <c r="D2758" s="49">
        <v>0</v>
      </c>
      <c r="E2758" s="354" t="s">
        <v>3494</v>
      </c>
      <c r="F2758" s="354" t="s">
        <v>3498</v>
      </c>
      <c r="G2758" s="355" t="s">
        <v>3499</v>
      </c>
      <c r="H2758" s="355" t="s">
        <v>3495</v>
      </c>
      <c r="I2758" s="355" t="s">
        <v>3495</v>
      </c>
      <c r="J2758" s="355" t="s">
        <v>3495</v>
      </c>
      <c r="K2758" s="355" t="s">
        <v>3495</v>
      </c>
      <c r="L2758" s="355" t="s">
        <v>3495</v>
      </c>
      <c r="M2758" s="355" t="s">
        <v>3495</v>
      </c>
      <c r="N2758" s="355" t="s">
        <v>3495</v>
      </c>
      <c r="O2758" s="355" t="s">
        <v>3495</v>
      </c>
      <c r="P2758" s="355" t="s">
        <v>3495</v>
      </c>
      <c r="Q2758" s="355" t="s">
        <v>3496</v>
      </c>
      <c r="R2758" s="355" t="s">
        <v>3496</v>
      </c>
      <c r="S2758" s="355" t="s">
        <v>3496</v>
      </c>
      <c r="T2758" s="266">
        <v>0</v>
      </c>
      <c r="U2758" s="266" t="s">
        <v>3497</v>
      </c>
    </row>
    <row r="2759" spans="1:21" x14ac:dyDescent="0.25">
      <c r="A2759" s="49" t="s">
        <v>2672</v>
      </c>
      <c r="B2759" s="49" t="s">
        <v>2673</v>
      </c>
      <c r="C2759" s="49">
        <v>0</v>
      </c>
      <c r="D2759" s="49">
        <v>0</v>
      </c>
      <c r="E2759" s="354" t="s">
        <v>3494</v>
      </c>
      <c r="F2759" s="354" t="s">
        <v>3498</v>
      </c>
      <c r="G2759" s="355" t="s">
        <v>3499</v>
      </c>
      <c r="H2759" s="355" t="s">
        <v>3495</v>
      </c>
      <c r="I2759" s="355" t="s">
        <v>3495</v>
      </c>
      <c r="J2759" s="355" t="s">
        <v>3495</v>
      </c>
      <c r="K2759" s="355" t="s">
        <v>3495</v>
      </c>
      <c r="L2759" s="355" t="s">
        <v>3495</v>
      </c>
      <c r="M2759" s="355" t="s">
        <v>3495</v>
      </c>
      <c r="N2759" s="355" t="s">
        <v>3495</v>
      </c>
      <c r="O2759" s="355" t="s">
        <v>3495</v>
      </c>
      <c r="P2759" s="355" t="s">
        <v>3495</v>
      </c>
      <c r="Q2759" s="355" t="s">
        <v>3496</v>
      </c>
      <c r="R2759" s="355" t="s">
        <v>3496</v>
      </c>
      <c r="S2759" s="355" t="s">
        <v>3496</v>
      </c>
      <c r="T2759" s="266">
        <v>0</v>
      </c>
      <c r="U2759" s="266" t="s">
        <v>3497</v>
      </c>
    </row>
    <row r="2760" spans="1:21" x14ac:dyDescent="0.25">
      <c r="A2760" s="49" t="s">
        <v>2674</v>
      </c>
      <c r="B2760" s="49" t="s">
        <v>2675</v>
      </c>
      <c r="C2760" s="49">
        <v>0</v>
      </c>
      <c r="D2760" s="49">
        <v>0</v>
      </c>
      <c r="E2760" s="354" t="s">
        <v>3494</v>
      </c>
      <c r="F2760" s="354" t="s">
        <v>3498</v>
      </c>
      <c r="G2760" s="355" t="s">
        <v>3499</v>
      </c>
      <c r="H2760" s="355" t="s">
        <v>3495</v>
      </c>
      <c r="I2760" s="355" t="s">
        <v>3495</v>
      </c>
      <c r="J2760" s="355" t="s">
        <v>3495</v>
      </c>
      <c r="K2760" s="355" t="s">
        <v>3495</v>
      </c>
      <c r="L2760" s="355" t="s">
        <v>3495</v>
      </c>
      <c r="M2760" s="355" t="s">
        <v>3495</v>
      </c>
      <c r="N2760" s="355" t="s">
        <v>3495</v>
      </c>
      <c r="O2760" s="355" t="s">
        <v>3495</v>
      </c>
      <c r="P2760" s="355" t="s">
        <v>3495</v>
      </c>
      <c r="Q2760" s="355" t="s">
        <v>3496</v>
      </c>
      <c r="R2760" s="355" t="s">
        <v>3496</v>
      </c>
      <c r="S2760" s="355" t="s">
        <v>3496</v>
      </c>
      <c r="T2760" s="266">
        <v>0</v>
      </c>
      <c r="U2760" s="266" t="s">
        <v>3497</v>
      </c>
    </row>
    <row r="2761" spans="1:21" x14ac:dyDescent="0.25">
      <c r="A2761" s="49" t="s">
        <v>2676</v>
      </c>
      <c r="B2761" s="49" t="s">
        <v>2677</v>
      </c>
      <c r="C2761" s="49">
        <v>0</v>
      </c>
      <c r="D2761" s="49">
        <v>0</v>
      </c>
      <c r="E2761" s="354" t="s">
        <v>3494</v>
      </c>
      <c r="F2761" s="354" t="s">
        <v>3498</v>
      </c>
      <c r="G2761" s="355" t="s">
        <v>3499</v>
      </c>
      <c r="H2761" s="355" t="s">
        <v>3495</v>
      </c>
      <c r="I2761" s="355" t="s">
        <v>3495</v>
      </c>
      <c r="J2761" s="355" t="s">
        <v>3495</v>
      </c>
      <c r="K2761" s="355" t="s">
        <v>3495</v>
      </c>
      <c r="L2761" s="355" t="s">
        <v>3495</v>
      </c>
      <c r="M2761" s="355" t="s">
        <v>3495</v>
      </c>
      <c r="N2761" s="355" t="s">
        <v>3495</v>
      </c>
      <c r="O2761" s="355" t="s">
        <v>3495</v>
      </c>
      <c r="P2761" s="355" t="s">
        <v>3495</v>
      </c>
      <c r="Q2761" s="355" t="s">
        <v>3496</v>
      </c>
      <c r="R2761" s="355" t="s">
        <v>3496</v>
      </c>
      <c r="S2761" s="355" t="s">
        <v>3496</v>
      </c>
      <c r="T2761" s="266">
        <v>0</v>
      </c>
      <c r="U2761" s="266" t="s">
        <v>3497</v>
      </c>
    </row>
    <row r="2762" spans="1:21" x14ac:dyDescent="0.25">
      <c r="A2762" s="49" t="s">
        <v>2678</v>
      </c>
      <c r="B2762" s="49" t="s">
        <v>2679</v>
      </c>
      <c r="C2762" s="49">
        <v>0</v>
      </c>
      <c r="D2762" s="49">
        <v>0</v>
      </c>
      <c r="E2762" s="354" t="s">
        <v>3494</v>
      </c>
      <c r="F2762" s="354" t="s">
        <v>3498</v>
      </c>
      <c r="G2762" s="355" t="s">
        <v>3499</v>
      </c>
      <c r="H2762" s="355" t="s">
        <v>3495</v>
      </c>
      <c r="I2762" s="355" t="s">
        <v>3495</v>
      </c>
      <c r="J2762" s="355" t="s">
        <v>3495</v>
      </c>
      <c r="K2762" s="355" t="s">
        <v>3495</v>
      </c>
      <c r="L2762" s="355" t="s">
        <v>3495</v>
      </c>
      <c r="M2762" s="355" t="s">
        <v>3495</v>
      </c>
      <c r="N2762" s="355" t="s">
        <v>3495</v>
      </c>
      <c r="O2762" s="355" t="s">
        <v>3495</v>
      </c>
      <c r="P2762" s="355" t="s">
        <v>3495</v>
      </c>
      <c r="Q2762" s="355" t="s">
        <v>3496</v>
      </c>
      <c r="R2762" s="355" t="s">
        <v>3496</v>
      </c>
      <c r="S2762" s="355" t="s">
        <v>3496</v>
      </c>
      <c r="T2762" s="266">
        <v>0</v>
      </c>
      <c r="U2762" s="266" t="s">
        <v>3497</v>
      </c>
    </row>
    <row r="2763" spans="1:21" x14ac:dyDescent="0.25">
      <c r="A2763" s="49" t="s">
        <v>2680</v>
      </c>
      <c r="B2763" s="49" t="s">
        <v>2681</v>
      </c>
      <c r="C2763" s="49">
        <v>0</v>
      </c>
      <c r="D2763" s="49">
        <v>0</v>
      </c>
      <c r="E2763" s="354" t="s">
        <v>3494</v>
      </c>
      <c r="F2763" s="354" t="s">
        <v>3498</v>
      </c>
      <c r="G2763" s="355" t="s">
        <v>3499</v>
      </c>
      <c r="H2763" s="355" t="s">
        <v>3495</v>
      </c>
      <c r="I2763" s="355" t="s">
        <v>3495</v>
      </c>
      <c r="J2763" s="355" t="s">
        <v>3495</v>
      </c>
      <c r="K2763" s="355" t="s">
        <v>3495</v>
      </c>
      <c r="L2763" s="355" t="s">
        <v>3495</v>
      </c>
      <c r="M2763" s="355" t="s">
        <v>3495</v>
      </c>
      <c r="N2763" s="355" t="s">
        <v>3495</v>
      </c>
      <c r="O2763" s="355" t="s">
        <v>3495</v>
      </c>
      <c r="P2763" s="355" t="s">
        <v>3495</v>
      </c>
      <c r="Q2763" s="355" t="s">
        <v>3496</v>
      </c>
      <c r="R2763" s="355" t="s">
        <v>3496</v>
      </c>
      <c r="S2763" s="355" t="s">
        <v>3496</v>
      </c>
      <c r="T2763" s="266">
        <v>0</v>
      </c>
      <c r="U2763" s="266" t="s">
        <v>3497</v>
      </c>
    </row>
    <row r="2764" spans="1:21" x14ac:dyDescent="0.25">
      <c r="A2764" s="49" t="s">
        <v>2682</v>
      </c>
      <c r="B2764" s="49" t="s">
        <v>2683</v>
      </c>
      <c r="C2764" s="49">
        <v>0</v>
      </c>
      <c r="D2764" s="49">
        <v>0</v>
      </c>
      <c r="E2764" s="354" t="s">
        <v>3494</v>
      </c>
      <c r="F2764" s="354" t="s">
        <v>3498</v>
      </c>
      <c r="G2764" s="355" t="s">
        <v>3499</v>
      </c>
      <c r="H2764" s="355" t="s">
        <v>3495</v>
      </c>
      <c r="I2764" s="355" t="s">
        <v>3495</v>
      </c>
      <c r="J2764" s="355" t="s">
        <v>3495</v>
      </c>
      <c r="K2764" s="355" t="s">
        <v>3495</v>
      </c>
      <c r="L2764" s="355" t="s">
        <v>3495</v>
      </c>
      <c r="M2764" s="355" t="s">
        <v>3495</v>
      </c>
      <c r="N2764" s="355" t="s">
        <v>3495</v>
      </c>
      <c r="O2764" s="355" t="s">
        <v>3495</v>
      </c>
      <c r="P2764" s="355" t="s">
        <v>3495</v>
      </c>
      <c r="Q2764" s="355" t="s">
        <v>3496</v>
      </c>
      <c r="R2764" s="355" t="s">
        <v>3496</v>
      </c>
      <c r="S2764" s="355" t="s">
        <v>3496</v>
      </c>
      <c r="T2764" s="266">
        <v>0</v>
      </c>
      <c r="U2764" s="266" t="s">
        <v>3497</v>
      </c>
    </row>
    <row r="2765" spans="1:21" x14ac:dyDescent="0.25">
      <c r="A2765" s="49" t="s">
        <v>2684</v>
      </c>
      <c r="B2765" s="49" t="s">
        <v>2685</v>
      </c>
      <c r="C2765" s="49">
        <v>0</v>
      </c>
      <c r="D2765" s="49">
        <v>0</v>
      </c>
      <c r="E2765" s="354" t="s">
        <v>3494</v>
      </c>
      <c r="F2765" s="354" t="s">
        <v>3498</v>
      </c>
      <c r="G2765" s="355" t="s">
        <v>3499</v>
      </c>
      <c r="H2765" s="355" t="s">
        <v>3495</v>
      </c>
      <c r="I2765" s="355" t="s">
        <v>3495</v>
      </c>
      <c r="J2765" s="355" t="s">
        <v>3495</v>
      </c>
      <c r="K2765" s="355" t="s">
        <v>3495</v>
      </c>
      <c r="L2765" s="355" t="s">
        <v>3495</v>
      </c>
      <c r="M2765" s="355" t="s">
        <v>3495</v>
      </c>
      <c r="N2765" s="355" t="s">
        <v>3495</v>
      </c>
      <c r="O2765" s="355" t="s">
        <v>3495</v>
      </c>
      <c r="P2765" s="355" t="s">
        <v>3495</v>
      </c>
      <c r="Q2765" s="355" t="s">
        <v>3496</v>
      </c>
      <c r="R2765" s="355" t="s">
        <v>3496</v>
      </c>
      <c r="S2765" s="355" t="s">
        <v>3496</v>
      </c>
      <c r="T2765" s="266">
        <v>0</v>
      </c>
      <c r="U2765" s="266" t="s">
        <v>3497</v>
      </c>
    </row>
    <row r="2766" spans="1:21" x14ac:dyDescent="0.25">
      <c r="A2766" s="49" t="s">
        <v>2686</v>
      </c>
      <c r="B2766" s="49" t="s">
        <v>2687</v>
      </c>
      <c r="C2766" s="49">
        <v>0</v>
      </c>
      <c r="D2766" s="49">
        <v>0</v>
      </c>
      <c r="E2766" s="354" t="s">
        <v>3494</v>
      </c>
      <c r="F2766" s="354" t="s">
        <v>3498</v>
      </c>
      <c r="G2766" s="355" t="s">
        <v>3499</v>
      </c>
      <c r="H2766" s="355" t="s">
        <v>3495</v>
      </c>
      <c r="I2766" s="355" t="s">
        <v>3495</v>
      </c>
      <c r="J2766" s="355" t="s">
        <v>3495</v>
      </c>
      <c r="K2766" s="355" t="s">
        <v>3495</v>
      </c>
      <c r="L2766" s="355" t="s">
        <v>3495</v>
      </c>
      <c r="M2766" s="355" t="s">
        <v>3495</v>
      </c>
      <c r="N2766" s="355" t="s">
        <v>3495</v>
      </c>
      <c r="O2766" s="355" t="s">
        <v>3495</v>
      </c>
      <c r="P2766" s="355" t="s">
        <v>3495</v>
      </c>
      <c r="Q2766" s="355" t="s">
        <v>3496</v>
      </c>
      <c r="R2766" s="355" t="s">
        <v>3496</v>
      </c>
      <c r="S2766" s="355" t="s">
        <v>3496</v>
      </c>
      <c r="T2766" s="266">
        <v>0</v>
      </c>
      <c r="U2766" s="266" t="s">
        <v>3497</v>
      </c>
    </row>
    <row r="2767" spans="1:21" x14ac:dyDescent="0.25">
      <c r="A2767" s="49" t="s">
        <v>2688</v>
      </c>
      <c r="B2767" s="49" t="s">
        <v>2689</v>
      </c>
      <c r="C2767" s="49">
        <v>0</v>
      </c>
      <c r="D2767" s="49">
        <v>0</v>
      </c>
      <c r="E2767" s="354" t="s">
        <v>3494</v>
      </c>
      <c r="F2767" s="354" t="s">
        <v>3498</v>
      </c>
      <c r="G2767" s="355" t="s">
        <v>3499</v>
      </c>
      <c r="H2767" s="355" t="s">
        <v>3495</v>
      </c>
      <c r="I2767" s="355" t="s">
        <v>3495</v>
      </c>
      <c r="J2767" s="355" t="s">
        <v>3495</v>
      </c>
      <c r="K2767" s="355" t="s">
        <v>3495</v>
      </c>
      <c r="L2767" s="355" t="s">
        <v>3495</v>
      </c>
      <c r="M2767" s="355" t="s">
        <v>3495</v>
      </c>
      <c r="N2767" s="355" t="s">
        <v>3495</v>
      </c>
      <c r="O2767" s="355" t="s">
        <v>3495</v>
      </c>
      <c r="P2767" s="355" t="s">
        <v>3495</v>
      </c>
      <c r="Q2767" s="355" t="s">
        <v>3496</v>
      </c>
      <c r="R2767" s="355" t="s">
        <v>3496</v>
      </c>
      <c r="S2767" s="355" t="s">
        <v>3496</v>
      </c>
      <c r="T2767" s="266">
        <v>0</v>
      </c>
      <c r="U2767" s="266" t="s">
        <v>3497</v>
      </c>
    </row>
    <row r="2768" spans="1:21" x14ac:dyDescent="0.25">
      <c r="A2768" s="49" t="s">
        <v>2690</v>
      </c>
      <c r="B2768" s="49" t="s">
        <v>2691</v>
      </c>
      <c r="C2768" s="49">
        <v>0</v>
      </c>
      <c r="D2768" s="49">
        <v>0</v>
      </c>
      <c r="E2768" s="354" t="s">
        <v>3494</v>
      </c>
      <c r="F2768" s="354" t="s">
        <v>3498</v>
      </c>
      <c r="G2768" s="355" t="s">
        <v>3499</v>
      </c>
      <c r="H2768" s="355" t="s">
        <v>3495</v>
      </c>
      <c r="I2768" s="355" t="s">
        <v>3495</v>
      </c>
      <c r="J2768" s="355" t="s">
        <v>3495</v>
      </c>
      <c r="K2768" s="355" t="s">
        <v>3495</v>
      </c>
      <c r="L2768" s="355" t="s">
        <v>3495</v>
      </c>
      <c r="M2768" s="355" t="s">
        <v>3495</v>
      </c>
      <c r="N2768" s="355" t="s">
        <v>3495</v>
      </c>
      <c r="O2768" s="355" t="s">
        <v>3495</v>
      </c>
      <c r="P2768" s="355" t="s">
        <v>3495</v>
      </c>
      <c r="Q2768" s="355" t="s">
        <v>3496</v>
      </c>
      <c r="R2768" s="355" t="s">
        <v>3496</v>
      </c>
      <c r="S2768" s="355" t="s">
        <v>3496</v>
      </c>
      <c r="T2768" s="266">
        <v>0</v>
      </c>
      <c r="U2768" s="266" t="s">
        <v>3497</v>
      </c>
    </row>
    <row r="2769" spans="1:21" x14ac:dyDescent="0.25">
      <c r="A2769" s="49" t="s">
        <v>2692</v>
      </c>
      <c r="B2769" s="49" t="s">
        <v>2693</v>
      </c>
      <c r="C2769" s="49">
        <v>0</v>
      </c>
      <c r="D2769" s="49">
        <v>0</v>
      </c>
      <c r="E2769" s="354" t="s">
        <v>3494</v>
      </c>
      <c r="F2769" s="354" t="s">
        <v>3498</v>
      </c>
      <c r="G2769" s="355" t="s">
        <v>3499</v>
      </c>
      <c r="H2769" s="355" t="s">
        <v>3495</v>
      </c>
      <c r="I2769" s="355" t="s">
        <v>3495</v>
      </c>
      <c r="J2769" s="355" t="s">
        <v>3495</v>
      </c>
      <c r="K2769" s="355" t="s">
        <v>3495</v>
      </c>
      <c r="L2769" s="355" t="s">
        <v>3495</v>
      </c>
      <c r="M2769" s="355" t="s">
        <v>3495</v>
      </c>
      <c r="N2769" s="355" t="s">
        <v>3495</v>
      </c>
      <c r="O2769" s="355" t="s">
        <v>3495</v>
      </c>
      <c r="P2769" s="355" t="s">
        <v>3495</v>
      </c>
      <c r="Q2769" s="355" t="s">
        <v>3496</v>
      </c>
      <c r="R2769" s="355" t="s">
        <v>3496</v>
      </c>
      <c r="S2769" s="355" t="s">
        <v>3496</v>
      </c>
      <c r="T2769" s="266">
        <v>0</v>
      </c>
      <c r="U2769" s="266" t="s">
        <v>3497</v>
      </c>
    </row>
    <row r="2770" spans="1:21" x14ac:dyDescent="0.25">
      <c r="A2770" s="49" t="s">
        <v>2694</v>
      </c>
      <c r="B2770" s="49" t="s">
        <v>2695</v>
      </c>
      <c r="C2770" s="49">
        <v>0</v>
      </c>
      <c r="D2770" s="49">
        <v>0</v>
      </c>
      <c r="E2770" s="354" t="s">
        <v>3494</v>
      </c>
      <c r="F2770" s="354" t="s">
        <v>3498</v>
      </c>
      <c r="G2770" s="355" t="s">
        <v>3499</v>
      </c>
      <c r="H2770" s="355" t="s">
        <v>3495</v>
      </c>
      <c r="I2770" s="355" t="s">
        <v>3495</v>
      </c>
      <c r="J2770" s="355" t="s">
        <v>3495</v>
      </c>
      <c r="K2770" s="355" t="s">
        <v>3495</v>
      </c>
      <c r="L2770" s="355" t="s">
        <v>3495</v>
      </c>
      <c r="M2770" s="355" t="s">
        <v>3495</v>
      </c>
      <c r="N2770" s="355" t="s">
        <v>3495</v>
      </c>
      <c r="O2770" s="355" t="s">
        <v>3495</v>
      </c>
      <c r="P2770" s="355" t="s">
        <v>3495</v>
      </c>
      <c r="Q2770" s="355" t="s">
        <v>3496</v>
      </c>
      <c r="R2770" s="355" t="s">
        <v>3496</v>
      </c>
      <c r="S2770" s="355" t="s">
        <v>3496</v>
      </c>
      <c r="T2770" s="266">
        <v>0</v>
      </c>
      <c r="U2770" s="266" t="s">
        <v>3497</v>
      </c>
    </row>
    <row r="2771" spans="1:21" x14ac:dyDescent="0.25">
      <c r="A2771" s="49" t="s">
        <v>2696</v>
      </c>
      <c r="B2771" s="49" t="s">
        <v>2697</v>
      </c>
      <c r="C2771" s="49">
        <v>0</v>
      </c>
      <c r="D2771" s="49">
        <v>0</v>
      </c>
      <c r="E2771" s="354" t="s">
        <v>3494</v>
      </c>
      <c r="F2771" s="354" t="s">
        <v>3498</v>
      </c>
      <c r="G2771" s="355" t="s">
        <v>3499</v>
      </c>
      <c r="H2771" s="355" t="s">
        <v>3495</v>
      </c>
      <c r="I2771" s="355" t="s">
        <v>3495</v>
      </c>
      <c r="J2771" s="355" t="s">
        <v>3495</v>
      </c>
      <c r="K2771" s="355" t="s">
        <v>3495</v>
      </c>
      <c r="L2771" s="355" t="s">
        <v>3495</v>
      </c>
      <c r="M2771" s="355" t="s">
        <v>3495</v>
      </c>
      <c r="N2771" s="355" t="s">
        <v>3495</v>
      </c>
      <c r="O2771" s="355" t="s">
        <v>3495</v>
      </c>
      <c r="P2771" s="355" t="s">
        <v>3495</v>
      </c>
      <c r="Q2771" s="355" t="s">
        <v>3496</v>
      </c>
      <c r="R2771" s="355" t="s">
        <v>3496</v>
      </c>
      <c r="S2771" s="355" t="s">
        <v>3496</v>
      </c>
      <c r="T2771" s="266">
        <v>0</v>
      </c>
      <c r="U2771" s="266" t="s">
        <v>3497</v>
      </c>
    </row>
    <row r="2772" spans="1:21" x14ac:dyDescent="0.25">
      <c r="A2772" s="49" t="s">
        <v>2698</v>
      </c>
      <c r="B2772" s="49" t="s">
        <v>2699</v>
      </c>
      <c r="C2772" s="49">
        <v>0</v>
      </c>
      <c r="D2772" s="49">
        <v>0</v>
      </c>
      <c r="E2772" s="354" t="s">
        <v>3494</v>
      </c>
      <c r="F2772" s="354" t="s">
        <v>3498</v>
      </c>
      <c r="G2772" s="355" t="s">
        <v>3499</v>
      </c>
      <c r="H2772" s="355" t="s">
        <v>3495</v>
      </c>
      <c r="I2772" s="355" t="s">
        <v>3495</v>
      </c>
      <c r="J2772" s="355" t="s">
        <v>3495</v>
      </c>
      <c r="K2772" s="355" t="s">
        <v>3495</v>
      </c>
      <c r="L2772" s="355" t="s">
        <v>3495</v>
      </c>
      <c r="M2772" s="355" t="s">
        <v>3495</v>
      </c>
      <c r="N2772" s="355" t="s">
        <v>3495</v>
      </c>
      <c r="O2772" s="355" t="s">
        <v>3495</v>
      </c>
      <c r="P2772" s="355" t="s">
        <v>3495</v>
      </c>
      <c r="Q2772" s="355" t="s">
        <v>3496</v>
      </c>
      <c r="R2772" s="355" t="s">
        <v>3496</v>
      </c>
      <c r="S2772" s="355" t="s">
        <v>3496</v>
      </c>
      <c r="T2772" s="266">
        <v>0</v>
      </c>
      <c r="U2772" s="266" t="s">
        <v>3497</v>
      </c>
    </row>
    <row r="2773" spans="1:21" x14ac:dyDescent="0.25">
      <c r="A2773" s="49" t="s">
        <v>2700</v>
      </c>
      <c r="B2773" s="49" t="s">
        <v>2701</v>
      </c>
      <c r="C2773" s="49">
        <v>0</v>
      </c>
      <c r="D2773" s="49">
        <v>0</v>
      </c>
      <c r="E2773" s="354" t="s">
        <v>3494</v>
      </c>
      <c r="F2773" s="354" t="s">
        <v>3498</v>
      </c>
      <c r="G2773" s="355" t="s">
        <v>3499</v>
      </c>
      <c r="H2773" s="355" t="s">
        <v>3495</v>
      </c>
      <c r="I2773" s="355" t="s">
        <v>3495</v>
      </c>
      <c r="J2773" s="355" t="s">
        <v>3495</v>
      </c>
      <c r="K2773" s="355" t="s">
        <v>3495</v>
      </c>
      <c r="L2773" s="355" t="s">
        <v>3495</v>
      </c>
      <c r="M2773" s="355" t="s">
        <v>3495</v>
      </c>
      <c r="N2773" s="355" t="s">
        <v>3495</v>
      </c>
      <c r="O2773" s="355" t="s">
        <v>3495</v>
      </c>
      <c r="P2773" s="355" t="s">
        <v>3495</v>
      </c>
      <c r="Q2773" s="355" t="s">
        <v>3496</v>
      </c>
      <c r="R2773" s="355" t="s">
        <v>3496</v>
      </c>
      <c r="S2773" s="355" t="s">
        <v>3496</v>
      </c>
      <c r="T2773" s="266">
        <v>0</v>
      </c>
      <c r="U2773" s="266" t="s">
        <v>3497</v>
      </c>
    </row>
    <row r="2774" spans="1:21" x14ac:dyDescent="0.25">
      <c r="A2774" s="49" t="s">
        <v>2702</v>
      </c>
      <c r="B2774" s="49" t="s">
        <v>2703</v>
      </c>
      <c r="C2774" s="49">
        <v>0</v>
      </c>
      <c r="D2774" s="49">
        <v>0</v>
      </c>
      <c r="E2774" s="354" t="s">
        <v>3494</v>
      </c>
      <c r="F2774" s="354" t="s">
        <v>3498</v>
      </c>
      <c r="G2774" s="355" t="s">
        <v>3499</v>
      </c>
      <c r="H2774" s="355" t="s">
        <v>3495</v>
      </c>
      <c r="I2774" s="355" t="s">
        <v>3495</v>
      </c>
      <c r="J2774" s="355" t="s">
        <v>3495</v>
      </c>
      <c r="K2774" s="355" t="s">
        <v>3495</v>
      </c>
      <c r="L2774" s="355" t="s">
        <v>3495</v>
      </c>
      <c r="M2774" s="355" t="s">
        <v>3495</v>
      </c>
      <c r="N2774" s="355" t="s">
        <v>3495</v>
      </c>
      <c r="O2774" s="355" t="s">
        <v>3495</v>
      </c>
      <c r="P2774" s="355" t="s">
        <v>3495</v>
      </c>
      <c r="Q2774" s="355" t="s">
        <v>3496</v>
      </c>
      <c r="R2774" s="355" t="s">
        <v>3496</v>
      </c>
      <c r="S2774" s="355" t="s">
        <v>3496</v>
      </c>
      <c r="T2774" s="266">
        <v>0</v>
      </c>
      <c r="U2774" s="266" t="s">
        <v>3497</v>
      </c>
    </row>
    <row r="2775" spans="1:21" x14ac:dyDescent="0.25">
      <c r="A2775" s="49" t="s">
        <v>2704</v>
      </c>
      <c r="B2775" s="49" t="s">
        <v>2705</v>
      </c>
      <c r="C2775" s="49">
        <v>0</v>
      </c>
      <c r="D2775" s="49">
        <v>0</v>
      </c>
      <c r="E2775" s="354" t="s">
        <v>3494</v>
      </c>
      <c r="F2775" s="354" t="s">
        <v>3498</v>
      </c>
      <c r="G2775" s="355" t="s">
        <v>3499</v>
      </c>
      <c r="H2775" s="355" t="s">
        <v>3495</v>
      </c>
      <c r="I2775" s="355" t="s">
        <v>3495</v>
      </c>
      <c r="J2775" s="355" t="s">
        <v>3495</v>
      </c>
      <c r="K2775" s="355" t="s">
        <v>3495</v>
      </c>
      <c r="L2775" s="355" t="s">
        <v>3495</v>
      </c>
      <c r="M2775" s="355" t="s">
        <v>3495</v>
      </c>
      <c r="N2775" s="355" t="s">
        <v>3495</v>
      </c>
      <c r="O2775" s="355" t="s">
        <v>3495</v>
      </c>
      <c r="P2775" s="355" t="s">
        <v>3495</v>
      </c>
      <c r="Q2775" s="355" t="s">
        <v>3496</v>
      </c>
      <c r="R2775" s="355" t="s">
        <v>3496</v>
      </c>
      <c r="S2775" s="355" t="s">
        <v>3496</v>
      </c>
      <c r="T2775" s="266">
        <v>0</v>
      </c>
      <c r="U2775" s="266" t="s">
        <v>3497</v>
      </c>
    </row>
    <row r="2776" spans="1:21" x14ac:dyDescent="0.25">
      <c r="A2776" s="49" t="s">
        <v>2706</v>
      </c>
      <c r="B2776" s="49" t="s">
        <v>2707</v>
      </c>
      <c r="C2776" s="49">
        <v>0</v>
      </c>
      <c r="D2776" s="49">
        <v>0</v>
      </c>
      <c r="E2776" s="354" t="s">
        <v>3494</v>
      </c>
      <c r="F2776" s="354" t="s">
        <v>3498</v>
      </c>
      <c r="G2776" s="355" t="s">
        <v>3499</v>
      </c>
      <c r="H2776" s="355" t="s">
        <v>3495</v>
      </c>
      <c r="I2776" s="355" t="s">
        <v>3495</v>
      </c>
      <c r="J2776" s="355" t="s">
        <v>3495</v>
      </c>
      <c r="K2776" s="355" t="s">
        <v>3495</v>
      </c>
      <c r="L2776" s="355" t="s">
        <v>3495</v>
      </c>
      <c r="M2776" s="355" t="s">
        <v>3495</v>
      </c>
      <c r="N2776" s="355" t="s">
        <v>3495</v>
      </c>
      <c r="O2776" s="355" t="s">
        <v>3495</v>
      </c>
      <c r="P2776" s="355" t="s">
        <v>3495</v>
      </c>
      <c r="Q2776" s="355" t="s">
        <v>3496</v>
      </c>
      <c r="R2776" s="355" t="s">
        <v>3496</v>
      </c>
      <c r="S2776" s="355" t="s">
        <v>3496</v>
      </c>
      <c r="T2776" s="266">
        <v>0</v>
      </c>
      <c r="U2776" s="266" t="s">
        <v>3497</v>
      </c>
    </row>
    <row r="2777" spans="1:21" x14ac:dyDescent="0.25">
      <c r="A2777" s="49" t="s">
        <v>2708</v>
      </c>
      <c r="B2777" s="49" t="s">
        <v>2709</v>
      </c>
      <c r="C2777" s="49">
        <v>0</v>
      </c>
      <c r="D2777" s="49">
        <v>0</v>
      </c>
      <c r="E2777" s="354" t="s">
        <v>3494</v>
      </c>
      <c r="F2777" s="354" t="s">
        <v>3498</v>
      </c>
      <c r="G2777" s="355" t="s">
        <v>3499</v>
      </c>
      <c r="H2777" s="355" t="s">
        <v>3495</v>
      </c>
      <c r="I2777" s="355" t="s">
        <v>3495</v>
      </c>
      <c r="J2777" s="355" t="s">
        <v>3495</v>
      </c>
      <c r="K2777" s="355" t="s">
        <v>3495</v>
      </c>
      <c r="L2777" s="355" t="s">
        <v>3495</v>
      </c>
      <c r="M2777" s="355" t="s">
        <v>3495</v>
      </c>
      <c r="N2777" s="355" t="s">
        <v>3495</v>
      </c>
      <c r="O2777" s="355" t="s">
        <v>3495</v>
      </c>
      <c r="P2777" s="355" t="s">
        <v>3495</v>
      </c>
      <c r="Q2777" s="355" t="s">
        <v>3496</v>
      </c>
      <c r="R2777" s="355" t="s">
        <v>3496</v>
      </c>
      <c r="S2777" s="355" t="s">
        <v>3496</v>
      </c>
      <c r="T2777" s="266">
        <v>0</v>
      </c>
      <c r="U2777" s="266" t="s">
        <v>3497</v>
      </c>
    </row>
    <row r="2778" spans="1:21" x14ac:dyDescent="0.25">
      <c r="A2778" s="49" t="s">
        <v>2710</v>
      </c>
      <c r="B2778" s="49" t="s">
        <v>2711</v>
      </c>
      <c r="C2778" s="49">
        <v>0</v>
      </c>
      <c r="D2778" s="49">
        <v>0</v>
      </c>
      <c r="E2778" s="354" t="s">
        <v>3494</v>
      </c>
      <c r="F2778" s="354" t="s">
        <v>3498</v>
      </c>
      <c r="G2778" s="355" t="s">
        <v>3499</v>
      </c>
      <c r="H2778" s="355" t="s">
        <v>3495</v>
      </c>
      <c r="I2778" s="355" t="s">
        <v>3495</v>
      </c>
      <c r="J2778" s="355" t="s">
        <v>3495</v>
      </c>
      <c r="K2778" s="355" t="s">
        <v>3495</v>
      </c>
      <c r="L2778" s="355" t="s">
        <v>3495</v>
      </c>
      <c r="M2778" s="355" t="s">
        <v>3495</v>
      </c>
      <c r="N2778" s="355" t="s">
        <v>3495</v>
      </c>
      <c r="O2778" s="355" t="s">
        <v>3495</v>
      </c>
      <c r="P2778" s="355" t="s">
        <v>3495</v>
      </c>
      <c r="Q2778" s="355" t="s">
        <v>3496</v>
      </c>
      <c r="R2778" s="355" t="s">
        <v>3496</v>
      </c>
      <c r="S2778" s="355" t="s">
        <v>3496</v>
      </c>
      <c r="T2778" s="266">
        <v>0</v>
      </c>
      <c r="U2778" s="266" t="s">
        <v>3497</v>
      </c>
    </row>
    <row r="2779" spans="1:21" x14ac:dyDescent="0.25">
      <c r="A2779" s="49" t="s">
        <v>2712</v>
      </c>
      <c r="B2779" s="49" t="s">
        <v>2713</v>
      </c>
      <c r="C2779" s="49">
        <v>0</v>
      </c>
      <c r="D2779" s="49">
        <v>0</v>
      </c>
      <c r="E2779" s="354" t="s">
        <v>3494</v>
      </c>
      <c r="F2779" s="354" t="s">
        <v>3498</v>
      </c>
      <c r="G2779" s="355" t="s">
        <v>3499</v>
      </c>
      <c r="H2779" s="355" t="s">
        <v>3495</v>
      </c>
      <c r="I2779" s="355" t="s">
        <v>3495</v>
      </c>
      <c r="J2779" s="355" t="s">
        <v>3495</v>
      </c>
      <c r="K2779" s="355" t="s">
        <v>3495</v>
      </c>
      <c r="L2779" s="355" t="s">
        <v>3495</v>
      </c>
      <c r="M2779" s="355" t="s">
        <v>3495</v>
      </c>
      <c r="N2779" s="355" t="s">
        <v>3495</v>
      </c>
      <c r="O2779" s="355" t="s">
        <v>3495</v>
      </c>
      <c r="P2779" s="355" t="s">
        <v>3495</v>
      </c>
      <c r="Q2779" s="355" t="s">
        <v>3496</v>
      </c>
      <c r="R2779" s="355" t="s">
        <v>3496</v>
      </c>
      <c r="S2779" s="355" t="s">
        <v>3496</v>
      </c>
      <c r="T2779" s="266">
        <v>0</v>
      </c>
      <c r="U2779" s="266" t="s">
        <v>3497</v>
      </c>
    </row>
    <row r="2780" spans="1:21" x14ac:dyDescent="0.25">
      <c r="A2780" s="49" t="s">
        <v>2714</v>
      </c>
      <c r="B2780" s="49" t="s">
        <v>2715</v>
      </c>
      <c r="C2780" s="49">
        <v>0</v>
      </c>
      <c r="D2780" s="49">
        <v>0</v>
      </c>
      <c r="E2780" s="354" t="s">
        <v>3494</v>
      </c>
      <c r="F2780" s="354" t="s">
        <v>3498</v>
      </c>
      <c r="G2780" s="355" t="s">
        <v>3499</v>
      </c>
      <c r="H2780" s="355" t="s">
        <v>3495</v>
      </c>
      <c r="I2780" s="355" t="s">
        <v>3495</v>
      </c>
      <c r="J2780" s="355" t="s">
        <v>3495</v>
      </c>
      <c r="K2780" s="355" t="s">
        <v>3495</v>
      </c>
      <c r="L2780" s="355" t="s">
        <v>3495</v>
      </c>
      <c r="M2780" s="355" t="s">
        <v>3495</v>
      </c>
      <c r="N2780" s="355" t="s">
        <v>3495</v>
      </c>
      <c r="O2780" s="355" t="s">
        <v>3495</v>
      </c>
      <c r="P2780" s="355" t="s">
        <v>3495</v>
      </c>
      <c r="Q2780" s="355" t="s">
        <v>3496</v>
      </c>
      <c r="R2780" s="355" t="s">
        <v>3496</v>
      </c>
      <c r="S2780" s="355" t="s">
        <v>3496</v>
      </c>
      <c r="T2780" s="266">
        <v>0</v>
      </c>
      <c r="U2780" s="266" t="s">
        <v>3497</v>
      </c>
    </row>
    <row r="2781" spans="1:21" x14ac:dyDescent="0.25">
      <c r="A2781" s="49" t="s">
        <v>2716</v>
      </c>
      <c r="B2781" s="49" t="s">
        <v>2717</v>
      </c>
      <c r="C2781" s="49">
        <v>0</v>
      </c>
      <c r="D2781" s="49">
        <v>0</v>
      </c>
      <c r="E2781" s="354" t="s">
        <v>3494</v>
      </c>
      <c r="F2781" s="354" t="s">
        <v>3498</v>
      </c>
      <c r="G2781" s="355" t="s">
        <v>3499</v>
      </c>
      <c r="H2781" s="355" t="s">
        <v>3495</v>
      </c>
      <c r="I2781" s="355" t="s">
        <v>3495</v>
      </c>
      <c r="J2781" s="355" t="s">
        <v>3495</v>
      </c>
      <c r="K2781" s="355" t="s">
        <v>3495</v>
      </c>
      <c r="L2781" s="355" t="s">
        <v>3495</v>
      </c>
      <c r="M2781" s="355" t="s">
        <v>3495</v>
      </c>
      <c r="N2781" s="355" t="s">
        <v>3495</v>
      </c>
      <c r="O2781" s="355" t="s">
        <v>3495</v>
      </c>
      <c r="P2781" s="355" t="s">
        <v>3495</v>
      </c>
      <c r="Q2781" s="355" t="s">
        <v>3496</v>
      </c>
      <c r="R2781" s="355" t="s">
        <v>3496</v>
      </c>
      <c r="S2781" s="355" t="s">
        <v>3496</v>
      </c>
      <c r="T2781" s="266">
        <v>0</v>
      </c>
      <c r="U2781" s="266" t="s">
        <v>3497</v>
      </c>
    </row>
    <row r="2782" spans="1:21" x14ac:dyDescent="0.25">
      <c r="A2782" s="49" t="s">
        <v>2718</v>
      </c>
      <c r="B2782" s="49" t="s">
        <v>2719</v>
      </c>
      <c r="C2782" s="49">
        <v>0</v>
      </c>
      <c r="D2782" s="49">
        <v>0</v>
      </c>
      <c r="E2782" s="354" t="s">
        <v>3494</v>
      </c>
      <c r="F2782" s="354" t="s">
        <v>3498</v>
      </c>
      <c r="G2782" s="355" t="s">
        <v>3499</v>
      </c>
      <c r="H2782" s="355" t="s">
        <v>3495</v>
      </c>
      <c r="I2782" s="355" t="s">
        <v>3495</v>
      </c>
      <c r="J2782" s="355" t="s">
        <v>3495</v>
      </c>
      <c r="K2782" s="355" t="s">
        <v>3495</v>
      </c>
      <c r="L2782" s="355" t="s">
        <v>3495</v>
      </c>
      <c r="M2782" s="355" t="s">
        <v>3495</v>
      </c>
      <c r="N2782" s="355" t="s">
        <v>3495</v>
      </c>
      <c r="O2782" s="355" t="s">
        <v>3495</v>
      </c>
      <c r="P2782" s="355" t="s">
        <v>3495</v>
      </c>
      <c r="Q2782" s="355" t="s">
        <v>3496</v>
      </c>
      <c r="R2782" s="355" t="s">
        <v>3496</v>
      </c>
      <c r="S2782" s="355" t="s">
        <v>3496</v>
      </c>
      <c r="T2782" s="266">
        <v>0</v>
      </c>
      <c r="U2782" s="266" t="s">
        <v>3497</v>
      </c>
    </row>
    <row r="2783" spans="1:21" x14ac:dyDescent="0.25">
      <c r="A2783" s="49" t="s">
        <v>2720</v>
      </c>
      <c r="B2783" s="49" t="s">
        <v>2721</v>
      </c>
      <c r="C2783" s="49">
        <v>0</v>
      </c>
      <c r="D2783" s="49">
        <v>0</v>
      </c>
      <c r="E2783" s="354" t="s">
        <v>3494</v>
      </c>
      <c r="F2783" s="354" t="s">
        <v>3498</v>
      </c>
      <c r="G2783" s="355" t="s">
        <v>3499</v>
      </c>
      <c r="H2783" s="355" t="s">
        <v>3495</v>
      </c>
      <c r="I2783" s="355" t="s">
        <v>3495</v>
      </c>
      <c r="J2783" s="355" t="s">
        <v>3495</v>
      </c>
      <c r="K2783" s="355" t="s">
        <v>3495</v>
      </c>
      <c r="L2783" s="355" t="s">
        <v>3495</v>
      </c>
      <c r="M2783" s="355" t="s">
        <v>3495</v>
      </c>
      <c r="N2783" s="355" t="s">
        <v>3495</v>
      </c>
      <c r="O2783" s="355" t="s">
        <v>3495</v>
      </c>
      <c r="P2783" s="355" t="s">
        <v>3495</v>
      </c>
      <c r="Q2783" s="355" t="s">
        <v>3496</v>
      </c>
      <c r="R2783" s="355" t="s">
        <v>3496</v>
      </c>
      <c r="S2783" s="355" t="s">
        <v>3496</v>
      </c>
      <c r="T2783" s="266">
        <v>0</v>
      </c>
      <c r="U2783" s="266" t="s">
        <v>3497</v>
      </c>
    </row>
    <row r="2784" spans="1:21" x14ac:dyDescent="0.25">
      <c r="A2784" s="49" t="s">
        <v>2722</v>
      </c>
      <c r="B2784" s="49" t="s">
        <v>2723</v>
      </c>
      <c r="C2784" s="49">
        <v>0</v>
      </c>
      <c r="D2784" s="49">
        <v>0</v>
      </c>
      <c r="E2784" s="354" t="s">
        <v>3494</v>
      </c>
      <c r="F2784" s="354" t="s">
        <v>3498</v>
      </c>
      <c r="G2784" s="355" t="s">
        <v>3499</v>
      </c>
      <c r="H2784" s="355" t="s">
        <v>3495</v>
      </c>
      <c r="I2784" s="355" t="s">
        <v>3495</v>
      </c>
      <c r="J2784" s="355" t="s">
        <v>3495</v>
      </c>
      <c r="K2784" s="355" t="s">
        <v>3495</v>
      </c>
      <c r="L2784" s="355" t="s">
        <v>3495</v>
      </c>
      <c r="M2784" s="355" t="s">
        <v>3495</v>
      </c>
      <c r="N2784" s="355" t="s">
        <v>3495</v>
      </c>
      <c r="O2784" s="355" t="s">
        <v>3495</v>
      </c>
      <c r="P2784" s="355" t="s">
        <v>3495</v>
      </c>
      <c r="Q2784" s="355" t="s">
        <v>3496</v>
      </c>
      <c r="R2784" s="355" t="s">
        <v>3496</v>
      </c>
      <c r="S2784" s="355" t="s">
        <v>3496</v>
      </c>
      <c r="T2784" s="266">
        <v>0</v>
      </c>
      <c r="U2784" s="266" t="s">
        <v>3497</v>
      </c>
    </row>
    <row r="2785" spans="1:21" x14ac:dyDescent="0.25">
      <c r="A2785" s="49" t="s">
        <v>2724</v>
      </c>
      <c r="B2785" s="49" t="s">
        <v>2725</v>
      </c>
      <c r="C2785" s="49">
        <v>0</v>
      </c>
      <c r="D2785" s="49">
        <v>0</v>
      </c>
      <c r="E2785" s="354" t="s">
        <v>3494</v>
      </c>
      <c r="F2785" s="354" t="s">
        <v>3498</v>
      </c>
      <c r="G2785" s="355" t="s">
        <v>3499</v>
      </c>
      <c r="H2785" s="355" t="s">
        <v>3495</v>
      </c>
      <c r="I2785" s="355" t="s">
        <v>3495</v>
      </c>
      <c r="J2785" s="355" t="s">
        <v>3495</v>
      </c>
      <c r="K2785" s="355" t="s">
        <v>3495</v>
      </c>
      <c r="L2785" s="355" t="s">
        <v>3495</v>
      </c>
      <c r="M2785" s="355" t="s">
        <v>3495</v>
      </c>
      <c r="N2785" s="355" t="s">
        <v>3495</v>
      </c>
      <c r="O2785" s="355" t="s">
        <v>3495</v>
      </c>
      <c r="P2785" s="355" t="s">
        <v>3495</v>
      </c>
      <c r="Q2785" s="355" t="s">
        <v>3496</v>
      </c>
      <c r="R2785" s="355" t="s">
        <v>3496</v>
      </c>
      <c r="S2785" s="355" t="s">
        <v>3496</v>
      </c>
      <c r="T2785" s="266">
        <v>0</v>
      </c>
      <c r="U2785" s="266" t="s">
        <v>3497</v>
      </c>
    </row>
    <row r="2786" spans="1:21" x14ac:dyDescent="0.25">
      <c r="A2786" s="49" t="s">
        <v>2726</v>
      </c>
      <c r="B2786" s="49" t="s">
        <v>2727</v>
      </c>
      <c r="C2786" s="49">
        <v>0</v>
      </c>
      <c r="D2786" s="49">
        <v>0</v>
      </c>
      <c r="E2786" s="354" t="s">
        <v>3494</v>
      </c>
      <c r="F2786" s="354" t="s">
        <v>3498</v>
      </c>
      <c r="G2786" s="355" t="s">
        <v>3499</v>
      </c>
      <c r="H2786" s="355" t="s">
        <v>3495</v>
      </c>
      <c r="I2786" s="355" t="s">
        <v>3495</v>
      </c>
      <c r="J2786" s="355" t="s">
        <v>3495</v>
      </c>
      <c r="K2786" s="355" t="s">
        <v>3495</v>
      </c>
      <c r="L2786" s="355" t="s">
        <v>3495</v>
      </c>
      <c r="M2786" s="355" t="s">
        <v>3495</v>
      </c>
      <c r="N2786" s="355" t="s">
        <v>3495</v>
      </c>
      <c r="O2786" s="355" t="s">
        <v>3495</v>
      </c>
      <c r="P2786" s="355" t="s">
        <v>3495</v>
      </c>
      <c r="Q2786" s="355" t="s">
        <v>3496</v>
      </c>
      <c r="R2786" s="355" t="s">
        <v>3496</v>
      </c>
      <c r="S2786" s="355" t="s">
        <v>3496</v>
      </c>
      <c r="T2786" s="266">
        <v>0</v>
      </c>
      <c r="U2786" s="266" t="s">
        <v>3497</v>
      </c>
    </row>
    <row r="2787" spans="1:21" x14ac:dyDescent="0.25">
      <c r="A2787" s="49" t="s">
        <v>2728</v>
      </c>
      <c r="B2787" s="49" t="s">
        <v>2729</v>
      </c>
      <c r="C2787" s="49">
        <v>0</v>
      </c>
      <c r="D2787" s="49">
        <v>0</v>
      </c>
      <c r="E2787" s="354" t="s">
        <v>3494</v>
      </c>
      <c r="F2787" s="354" t="s">
        <v>3498</v>
      </c>
      <c r="G2787" s="355" t="s">
        <v>3499</v>
      </c>
      <c r="H2787" s="355" t="s">
        <v>3495</v>
      </c>
      <c r="I2787" s="355" t="s">
        <v>3495</v>
      </c>
      <c r="J2787" s="355" t="s">
        <v>3495</v>
      </c>
      <c r="K2787" s="355" t="s">
        <v>3495</v>
      </c>
      <c r="L2787" s="355" t="s">
        <v>3495</v>
      </c>
      <c r="M2787" s="355" t="s">
        <v>3495</v>
      </c>
      <c r="N2787" s="355" t="s">
        <v>3495</v>
      </c>
      <c r="O2787" s="355" t="s">
        <v>3495</v>
      </c>
      <c r="P2787" s="355" t="s">
        <v>3495</v>
      </c>
      <c r="Q2787" s="355" t="s">
        <v>3496</v>
      </c>
      <c r="R2787" s="355" t="s">
        <v>3496</v>
      </c>
      <c r="S2787" s="355" t="s">
        <v>3496</v>
      </c>
      <c r="T2787" s="266">
        <v>0</v>
      </c>
      <c r="U2787" s="266" t="s">
        <v>3497</v>
      </c>
    </row>
    <row r="2788" spans="1:21" x14ac:dyDescent="0.25">
      <c r="A2788" s="49" t="s">
        <v>2730</v>
      </c>
      <c r="B2788" s="49" t="s">
        <v>2731</v>
      </c>
      <c r="C2788" s="49">
        <v>0</v>
      </c>
      <c r="D2788" s="49">
        <v>0</v>
      </c>
      <c r="E2788" s="354" t="s">
        <v>3494</v>
      </c>
      <c r="F2788" s="354" t="s">
        <v>3498</v>
      </c>
      <c r="G2788" s="355" t="s">
        <v>3499</v>
      </c>
      <c r="H2788" s="355" t="s">
        <v>3495</v>
      </c>
      <c r="I2788" s="355" t="s">
        <v>3495</v>
      </c>
      <c r="J2788" s="355" t="s">
        <v>3495</v>
      </c>
      <c r="K2788" s="355" t="s">
        <v>3495</v>
      </c>
      <c r="L2788" s="355" t="s">
        <v>3495</v>
      </c>
      <c r="M2788" s="355" t="s">
        <v>3495</v>
      </c>
      <c r="N2788" s="355" t="s">
        <v>3495</v>
      </c>
      <c r="O2788" s="355" t="s">
        <v>3495</v>
      </c>
      <c r="P2788" s="355" t="s">
        <v>3495</v>
      </c>
      <c r="Q2788" s="355" t="s">
        <v>3496</v>
      </c>
      <c r="R2788" s="355" t="s">
        <v>3496</v>
      </c>
      <c r="S2788" s="355" t="s">
        <v>3496</v>
      </c>
      <c r="T2788" s="266">
        <v>0</v>
      </c>
      <c r="U2788" s="266" t="s">
        <v>3497</v>
      </c>
    </row>
    <row r="2789" spans="1:21" x14ac:dyDescent="0.25">
      <c r="A2789" s="49" t="s">
        <v>2732</v>
      </c>
      <c r="B2789" s="49" t="s">
        <v>2733</v>
      </c>
      <c r="C2789" s="49">
        <v>0</v>
      </c>
      <c r="D2789" s="49">
        <v>0</v>
      </c>
      <c r="E2789" s="354" t="s">
        <v>3494</v>
      </c>
      <c r="F2789" s="354" t="s">
        <v>3498</v>
      </c>
      <c r="G2789" s="355" t="s">
        <v>3499</v>
      </c>
      <c r="H2789" s="355" t="s">
        <v>3495</v>
      </c>
      <c r="I2789" s="355" t="s">
        <v>3495</v>
      </c>
      <c r="J2789" s="355" t="s">
        <v>3495</v>
      </c>
      <c r="K2789" s="355" t="s">
        <v>3495</v>
      </c>
      <c r="L2789" s="355" t="s">
        <v>3495</v>
      </c>
      <c r="M2789" s="355" t="s">
        <v>3495</v>
      </c>
      <c r="N2789" s="355" t="s">
        <v>3495</v>
      </c>
      <c r="O2789" s="355" t="s">
        <v>3495</v>
      </c>
      <c r="P2789" s="355" t="s">
        <v>3495</v>
      </c>
      <c r="Q2789" s="355" t="s">
        <v>3496</v>
      </c>
      <c r="R2789" s="355" t="s">
        <v>3496</v>
      </c>
      <c r="S2789" s="355" t="s">
        <v>3496</v>
      </c>
      <c r="T2789" s="266">
        <v>0</v>
      </c>
      <c r="U2789" s="266" t="s">
        <v>3497</v>
      </c>
    </row>
    <row r="2790" spans="1:21" x14ac:dyDescent="0.25">
      <c r="A2790" s="49" t="s">
        <v>2734</v>
      </c>
      <c r="B2790" s="49" t="s">
        <v>2735</v>
      </c>
      <c r="C2790" s="49">
        <v>0</v>
      </c>
      <c r="D2790" s="49">
        <v>0</v>
      </c>
      <c r="E2790" s="354" t="s">
        <v>3494</v>
      </c>
      <c r="F2790" s="354" t="s">
        <v>3498</v>
      </c>
      <c r="G2790" s="355" t="s">
        <v>3499</v>
      </c>
      <c r="H2790" s="355" t="s">
        <v>3495</v>
      </c>
      <c r="I2790" s="355" t="s">
        <v>3495</v>
      </c>
      <c r="J2790" s="355" t="s">
        <v>3495</v>
      </c>
      <c r="K2790" s="355" t="s">
        <v>3495</v>
      </c>
      <c r="L2790" s="355" t="s">
        <v>3495</v>
      </c>
      <c r="M2790" s="355" t="s">
        <v>3495</v>
      </c>
      <c r="N2790" s="355" t="s">
        <v>3495</v>
      </c>
      <c r="O2790" s="355" t="s">
        <v>3495</v>
      </c>
      <c r="P2790" s="355" t="s">
        <v>3495</v>
      </c>
      <c r="Q2790" s="355" t="s">
        <v>3496</v>
      </c>
      <c r="R2790" s="355" t="s">
        <v>3496</v>
      </c>
      <c r="S2790" s="355" t="s">
        <v>3496</v>
      </c>
      <c r="T2790" s="266">
        <v>0</v>
      </c>
      <c r="U2790" s="266" t="s">
        <v>3497</v>
      </c>
    </row>
    <row r="2791" spans="1:21" x14ac:dyDescent="0.25">
      <c r="A2791" s="49" t="s">
        <v>2736</v>
      </c>
      <c r="B2791" s="49" t="s">
        <v>2737</v>
      </c>
      <c r="C2791" s="49">
        <v>0</v>
      </c>
      <c r="D2791" s="49">
        <v>0</v>
      </c>
      <c r="E2791" s="354" t="s">
        <v>3494</v>
      </c>
      <c r="F2791" s="354" t="s">
        <v>3498</v>
      </c>
      <c r="G2791" s="355" t="s">
        <v>3499</v>
      </c>
      <c r="H2791" s="355" t="s">
        <v>3495</v>
      </c>
      <c r="I2791" s="355" t="s">
        <v>3495</v>
      </c>
      <c r="J2791" s="355" t="s">
        <v>3495</v>
      </c>
      <c r="K2791" s="355" t="s">
        <v>3495</v>
      </c>
      <c r="L2791" s="355" t="s">
        <v>3495</v>
      </c>
      <c r="M2791" s="355" t="s">
        <v>3495</v>
      </c>
      <c r="N2791" s="355" t="s">
        <v>3495</v>
      </c>
      <c r="O2791" s="355" t="s">
        <v>3495</v>
      </c>
      <c r="P2791" s="355" t="s">
        <v>3495</v>
      </c>
      <c r="Q2791" s="355" t="s">
        <v>3496</v>
      </c>
      <c r="R2791" s="355" t="s">
        <v>3496</v>
      </c>
      <c r="S2791" s="355" t="s">
        <v>3496</v>
      </c>
      <c r="T2791" s="266">
        <v>0</v>
      </c>
      <c r="U2791" s="266" t="s">
        <v>3497</v>
      </c>
    </row>
    <row r="2792" spans="1:21" x14ac:dyDescent="0.25">
      <c r="A2792" s="49" t="s">
        <v>2738</v>
      </c>
      <c r="B2792" s="49" t="s">
        <v>2739</v>
      </c>
      <c r="C2792" s="49">
        <v>0</v>
      </c>
      <c r="D2792" s="49">
        <v>0</v>
      </c>
      <c r="E2792" s="354" t="s">
        <v>3494</v>
      </c>
      <c r="F2792" s="354" t="s">
        <v>3498</v>
      </c>
      <c r="G2792" s="355" t="s">
        <v>3499</v>
      </c>
      <c r="H2792" s="355" t="s">
        <v>3495</v>
      </c>
      <c r="I2792" s="355" t="s">
        <v>3495</v>
      </c>
      <c r="J2792" s="355" t="s">
        <v>3495</v>
      </c>
      <c r="K2792" s="355" t="s">
        <v>3495</v>
      </c>
      <c r="L2792" s="355" t="s">
        <v>3495</v>
      </c>
      <c r="M2792" s="355" t="s">
        <v>3495</v>
      </c>
      <c r="N2792" s="355" t="s">
        <v>3495</v>
      </c>
      <c r="O2792" s="355" t="s">
        <v>3495</v>
      </c>
      <c r="P2792" s="355" t="s">
        <v>3495</v>
      </c>
      <c r="Q2792" s="355" t="s">
        <v>3496</v>
      </c>
      <c r="R2792" s="355" t="s">
        <v>3496</v>
      </c>
      <c r="S2792" s="355" t="s">
        <v>3496</v>
      </c>
      <c r="T2792" s="266">
        <v>0</v>
      </c>
      <c r="U2792" s="266" t="s">
        <v>3497</v>
      </c>
    </row>
    <row r="2793" spans="1:21" x14ac:dyDescent="0.25">
      <c r="A2793" s="49" t="s">
        <v>2740</v>
      </c>
      <c r="B2793" s="49" t="s">
        <v>2741</v>
      </c>
      <c r="C2793" s="49">
        <v>0</v>
      </c>
      <c r="D2793" s="49">
        <v>0</v>
      </c>
      <c r="E2793" s="354" t="s">
        <v>3494</v>
      </c>
      <c r="F2793" s="354" t="s">
        <v>3498</v>
      </c>
      <c r="G2793" s="355" t="s">
        <v>3499</v>
      </c>
      <c r="H2793" s="355" t="s">
        <v>3495</v>
      </c>
      <c r="I2793" s="355" t="s">
        <v>3495</v>
      </c>
      <c r="J2793" s="355" t="s">
        <v>3495</v>
      </c>
      <c r="K2793" s="355" t="s">
        <v>3495</v>
      </c>
      <c r="L2793" s="355" t="s">
        <v>3495</v>
      </c>
      <c r="M2793" s="355" t="s">
        <v>3495</v>
      </c>
      <c r="N2793" s="355" t="s">
        <v>3495</v>
      </c>
      <c r="O2793" s="355" t="s">
        <v>3495</v>
      </c>
      <c r="P2793" s="355" t="s">
        <v>3495</v>
      </c>
      <c r="Q2793" s="355" t="s">
        <v>3496</v>
      </c>
      <c r="R2793" s="355" t="s">
        <v>3496</v>
      </c>
      <c r="S2793" s="355" t="s">
        <v>3496</v>
      </c>
      <c r="T2793" s="266">
        <v>0</v>
      </c>
      <c r="U2793" s="266" t="s">
        <v>3497</v>
      </c>
    </row>
    <row r="2794" spans="1:21" x14ac:dyDescent="0.25">
      <c r="A2794" s="49" t="s">
        <v>2742</v>
      </c>
      <c r="B2794" s="49" t="s">
        <v>2743</v>
      </c>
      <c r="C2794" s="49">
        <v>0</v>
      </c>
      <c r="D2794" s="49">
        <v>0</v>
      </c>
      <c r="E2794" s="354" t="s">
        <v>3494</v>
      </c>
      <c r="F2794" s="354" t="s">
        <v>3498</v>
      </c>
      <c r="G2794" s="355" t="s">
        <v>3499</v>
      </c>
      <c r="H2794" s="355" t="s">
        <v>3495</v>
      </c>
      <c r="I2794" s="355" t="s">
        <v>3495</v>
      </c>
      <c r="J2794" s="355" t="s">
        <v>3495</v>
      </c>
      <c r="K2794" s="355" t="s">
        <v>3495</v>
      </c>
      <c r="L2794" s="355" t="s">
        <v>3495</v>
      </c>
      <c r="M2794" s="355" t="s">
        <v>3495</v>
      </c>
      <c r="N2794" s="355" t="s">
        <v>3495</v>
      </c>
      <c r="O2794" s="355" t="s">
        <v>3495</v>
      </c>
      <c r="P2794" s="355" t="s">
        <v>3495</v>
      </c>
      <c r="Q2794" s="355" t="s">
        <v>3496</v>
      </c>
      <c r="R2794" s="355" t="s">
        <v>3496</v>
      </c>
      <c r="S2794" s="355" t="s">
        <v>3496</v>
      </c>
      <c r="T2794" s="266">
        <v>0</v>
      </c>
      <c r="U2794" s="266" t="s">
        <v>3497</v>
      </c>
    </row>
    <row r="2795" spans="1:21" x14ac:dyDescent="0.25">
      <c r="A2795" s="49" t="s">
        <v>2744</v>
      </c>
      <c r="B2795" s="49" t="s">
        <v>2745</v>
      </c>
      <c r="C2795" s="49">
        <v>0</v>
      </c>
      <c r="D2795" s="49">
        <v>0</v>
      </c>
      <c r="E2795" s="354" t="s">
        <v>3494</v>
      </c>
      <c r="F2795" s="354" t="s">
        <v>3498</v>
      </c>
      <c r="G2795" s="355" t="s">
        <v>3499</v>
      </c>
      <c r="H2795" s="355" t="s">
        <v>3495</v>
      </c>
      <c r="I2795" s="355" t="s">
        <v>3495</v>
      </c>
      <c r="J2795" s="355" t="s">
        <v>3495</v>
      </c>
      <c r="K2795" s="355" t="s">
        <v>3495</v>
      </c>
      <c r="L2795" s="355" t="s">
        <v>3495</v>
      </c>
      <c r="M2795" s="355" t="s">
        <v>3495</v>
      </c>
      <c r="N2795" s="355" t="s">
        <v>3495</v>
      </c>
      <c r="O2795" s="355" t="s">
        <v>3495</v>
      </c>
      <c r="P2795" s="355" t="s">
        <v>3495</v>
      </c>
      <c r="Q2795" s="355" t="s">
        <v>3496</v>
      </c>
      <c r="R2795" s="355" t="s">
        <v>3496</v>
      </c>
      <c r="S2795" s="355" t="s">
        <v>3496</v>
      </c>
      <c r="T2795" s="266">
        <v>0</v>
      </c>
      <c r="U2795" s="266" t="s">
        <v>3497</v>
      </c>
    </row>
    <row r="2796" spans="1:21" x14ac:dyDescent="0.25">
      <c r="A2796" s="49" t="s">
        <v>2746</v>
      </c>
      <c r="B2796" s="49" t="s">
        <v>2747</v>
      </c>
      <c r="C2796" s="49">
        <v>0</v>
      </c>
      <c r="D2796" s="49">
        <v>0</v>
      </c>
      <c r="E2796" s="354" t="s">
        <v>3494</v>
      </c>
      <c r="F2796" s="354" t="s">
        <v>3498</v>
      </c>
      <c r="G2796" s="355" t="s">
        <v>3499</v>
      </c>
      <c r="H2796" s="355" t="s">
        <v>3495</v>
      </c>
      <c r="I2796" s="355" t="s">
        <v>3495</v>
      </c>
      <c r="J2796" s="355" t="s">
        <v>3495</v>
      </c>
      <c r="K2796" s="355" t="s">
        <v>3495</v>
      </c>
      <c r="L2796" s="355" t="s">
        <v>3495</v>
      </c>
      <c r="M2796" s="355" t="s">
        <v>3495</v>
      </c>
      <c r="N2796" s="355" t="s">
        <v>3495</v>
      </c>
      <c r="O2796" s="355" t="s">
        <v>3495</v>
      </c>
      <c r="P2796" s="355" t="s">
        <v>3495</v>
      </c>
      <c r="Q2796" s="355" t="s">
        <v>3496</v>
      </c>
      <c r="R2796" s="355" t="s">
        <v>3496</v>
      </c>
      <c r="S2796" s="355" t="s">
        <v>3496</v>
      </c>
      <c r="T2796" s="266">
        <v>0</v>
      </c>
      <c r="U2796" s="266" t="s">
        <v>3497</v>
      </c>
    </row>
    <row r="2797" spans="1:21" x14ac:dyDescent="0.25">
      <c r="A2797" s="49" t="s">
        <v>2748</v>
      </c>
      <c r="B2797" s="49" t="s">
        <v>2749</v>
      </c>
      <c r="C2797" s="49">
        <v>0</v>
      </c>
      <c r="D2797" s="49">
        <v>0</v>
      </c>
      <c r="E2797" s="354" t="s">
        <v>3494</v>
      </c>
      <c r="F2797" s="354" t="s">
        <v>3498</v>
      </c>
      <c r="G2797" s="355" t="s">
        <v>3499</v>
      </c>
      <c r="H2797" s="355" t="s">
        <v>3495</v>
      </c>
      <c r="I2797" s="355" t="s">
        <v>3495</v>
      </c>
      <c r="J2797" s="355" t="s">
        <v>3495</v>
      </c>
      <c r="K2797" s="355" t="s">
        <v>3495</v>
      </c>
      <c r="L2797" s="355" t="s">
        <v>3495</v>
      </c>
      <c r="M2797" s="355" t="s">
        <v>3495</v>
      </c>
      <c r="N2797" s="355" t="s">
        <v>3495</v>
      </c>
      <c r="O2797" s="355" t="s">
        <v>3495</v>
      </c>
      <c r="P2797" s="355" t="s">
        <v>3495</v>
      </c>
      <c r="Q2797" s="355" t="s">
        <v>3496</v>
      </c>
      <c r="R2797" s="355" t="s">
        <v>3496</v>
      </c>
      <c r="S2797" s="355" t="s">
        <v>3496</v>
      </c>
      <c r="T2797" s="266">
        <v>0</v>
      </c>
      <c r="U2797" s="266" t="s">
        <v>3497</v>
      </c>
    </row>
    <row r="2798" spans="1:21" x14ac:dyDescent="0.25">
      <c r="A2798" s="49" t="s">
        <v>2750</v>
      </c>
      <c r="B2798" s="49" t="s">
        <v>2751</v>
      </c>
      <c r="C2798" s="49">
        <v>0</v>
      </c>
      <c r="D2798" s="49">
        <v>0</v>
      </c>
      <c r="E2798" s="354" t="s">
        <v>3494</v>
      </c>
      <c r="F2798" s="354" t="s">
        <v>3498</v>
      </c>
      <c r="G2798" s="355" t="s">
        <v>3499</v>
      </c>
      <c r="H2798" s="355" t="s">
        <v>3495</v>
      </c>
      <c r="I2798" s="355" t="s">
        <v>3495</v>
      </c>
      <c r="J2798" s="355" t="s">
        <v>3495</v>
      </c>
      <c r="K2798" s="355" t="s">
        <v>3495</v>
      </c>
      <c r="L2798" s="355" t="s">
        <v>3495</v>
      </c>
      <c r="M2798" s="355" t="s">
        <v>3495</v>
      </c>
      <c r="N2798" s="355" t="s">
        <v>3495</v>
      </c>
      <c r="O2798" s="355" t="s">
        <v>3495</v>
      </c>
      <c r="P2798" s="355" t="s">
        <v>3495</v>
      </c>
      <c r="Q2798" s="355" t="s">
        <v>3496</v>
      </c>
      <c r="R2798" s="355" t="s">
        <v>3496</v>
      </c>
      <c r="S2798" s="355" t="s">
        <v>3496</v>
      </c>
      <c r="T2798" s="266">
        <v>0</v>
      </c>
      <c r="U2798" s="266" t="s">
        <v>3497</v>
      </c>
    </row>
    <row r="2799" spans="1:21" x14ac:dyDescent="0.25">
      <c r="A2799" s="49" t="s">
        <v>2752</v>
      </c>
      <c r="B2799" s="49" t="s">
        <v>2753</v>
      </c>
      <c r="C2799" s="49">
        <v>0</v>
      </c>
      <c r="D2799" s="49">
        <v>0</v>
      </c>
      <c r="E2799" s="354" t="s">
        <v>3494</v>
      </c>
      <c r="F2799" s="354" t="s">
        <v>3498</v>
      </c>
      <c r="G2799" s="355" t="s">
        <v>3499</v>
      </c>
      <c r="H2799" s="355" t="s">
        <v>3495</v>
      </c>
      <c r="I2799" s="355" t="s">
        <v>3495</v>
      </c>
      <c r="J2799" s="355" t="s">
        <v>3495</v>
      </c>
      <c r="K2799" s="355" t="s">
        <v>3495</v>
      </c>
      <c r="L2799" s="355" t="s">
        <v>3495</v>
      </c>
      <c r="M2799" s="355" t="s">
        <v>3495</v>
      </c>
      <c r="N2799" s="355" t="s">
        <v>3495</v>
      </c>
      <c r="O2799" s="355" t="s">
        <v>3495</v>
      </c>
      <c r="P2799" s="355" t="s">
        <v>3495</v>
      </c>
      <c r="Q2799" s="355" t="s">
        <v>3496</v>
      </c>
      <c r="R2799" s="355" t="s">
        <v>3496</v>
      </c>
      <c r="S2799" s="355" t="s">
        <v>3496</v>
      </c>
      <c r="T2799" s="266">
        <v>0</v>
      </c>
      <c r="U2799" s="266" t="s">
        <v>3497</v>
      </c>
    </row>
    <row r="2800" spans="1:21" x14ac:dyDescent="0.25">
      <c r="A2800" s="49" t="s">
        <v>2754</v>
      </c>
      <c r="B2800" s="49" t="s">
        <v>2755</v>
      </c>
      <c r="C2800" s="49">
        <v>0</v>
      </c>
      <c r="D2800" s="49">
        <v>0</v>
      </c>
      <c r="E2800" s="354" t="s">
        <v>3494</v>
      </c>
      <c r="F2800" s="354" t="s">
        <v>3498</v>
      </c>
      <c r="G2800" s="355" t="s">
        <v>3499</v>
      </c>
      <c r="H2800" s="355" t="s">
        <v>3495</v>
      </c>
      <c r="I2800" s="355" t="s">
        <v>3495</v>
      </c>
      <c r="J2800" s="355" t="s">
        <v>3495</v>
      </c>
      <c r="K2800" s="355" t="s">
        <v>3495</v>
      </c>
      <c r="L2800" s="355" t="s">
        <v>3495</v>
      </c>
      <c r="M2800" s="355" t="s">
        <v>3495</v>
      </c>
      <c r="N2800" s="355" t="s">
        <v>3495</v>
      </c>
      <c r="O2800" s="355" t="s">
        <v>3495</v>
      </c>
      <c r="P2800" s="355" t="s">
        <v>3495</v>
      </c>
      <c r="Q2800" s="355" t="s">
        <v>3496</v>
      </c>
      <c r="R2800" s="355" t="s">
        <v>3496</v>
      </c>
      <c r="S2800" s="355" t="s">
        <v>3496</v>
      </c>
      <c r="T2800" s="266">
        <v>0</v>
      </c>
      <c r="U2800" s="266" t="s">
        <v>3497</v>
      </c>
    </row>
    <row r="2801" spans="1:21" x14ac:dyDescent="0.25">
      <c r="A2801" s="49" t="s">
        <v>2756</v>
      </c>
      <c r="B2801" s="49" t="s">
        <v>2757</v>
      </c>
      <c r="C2801" s="49">
        <v>0</v>
      </c>
      <c r="D2801" s="49">
        <v>0</v>
      </c>
      <c r="E2801" s="354" t="s">
        <v>3494</v>
      </c>
      <c r="F2801" s="354" t="s">
        <v>3498</v>
      </c>
      <c r="G2801" s="355" t="s">
        <v>3499</v>
      </c>
      <c r="H2801" s="355" t="s">
        <v>3495</v>
      </c>
      <c r="I2801" s="355" t="s">
        <v>3495</v>
      </c>
      <c r="J2801" s="355" t="s">
        <v>3495</v>
      </c>
      <c r="K2801" s="355" t="s">
        <v>3495</v>
      </c>
      <c r="L2801" s="355" t="s">
        <v>3495</v>
      </c>
      <c r="M2801" s="355" t="s">
        <v>3495</v>
      </c>
      <c r="N2801" s="355" t="s">
        <v>3495</v>
      </c>
      <c r="O2801" s="355" t="s">
        <v>3495</v>
      </c>
      <c r="P2801" s="355" t="s">
        <v>3495</v>
      </c>
      <c r="Q2801" s="355" t="s">
        <v>3496</v>
      </c>
      <c r="R2801" s="355" t="s">
        <v>3496</v>
      </c>
      <c r="S2801" s="355" t="s">
        <v>3496</v>
      </c>
      <c r="T2801" s="266">
        <v>0</v>
      </c>
      <c r="U2801" s="266" t="s">
        <v>3497</v>
      </c>
    </row>
    <row r="2802" spans="1:21" x14ac:dyDescent="0.25">
      <c r="A2802" s="49" t="s">
        <v>2758</v>
      </c>
      <c r="B2802" s="49" t="s">
        <v>2759</v>
      </c>
      <c r="C2802" s="49">
        <v>0</v>
      </c>
      <c r="D2802" s="49">
        <v>0</v>
      </c>
      <c r="E2802" s="354" t="s">
        <v>3494</v>
      </c>
      <c r="F2802" s="354" t="s">
        <v>3498</v>
      </c>
      <c r="G2802" s="355" t="s">
        <v>3499</v>
      </c>
      <c r="H2802" s="355" t="s">
        <v>3495</v>
      </c>
      <c r="I2802" s="355" t="s">
        <v>3495</v>
      </c>
      <c r="J2802" s="355" t="s">
        <v>3495</v>
      </c>
      <c r="K2802" s="355" t="s">
        <v>3495</v>
      </c>
      <c r="L2802" s="355" t="s">
        <v>3495</v>
      </c>
      <c r="M2802" s="355" t="s">
        <v>3495</v>
      </c>
      <c r="N2802" s="355" t="s">
        <v>3495</v>
      </c>
      <c r="O2802" s="355" t="s">
        <v>3495</v>
      </c>
      <c r="P2802" s="355" t="s">
        <v>3495</v>
      </c>
      <c r="Q2802" s="355" t="s">
        <v>3496</v>
      </c>
      <c r="R2802" s="355" t="s">
        <v>3496</v>
      </c>
      <c r="S2802" s="355" t="s">
        <v>3496</v>
      </c>
      <c r="T2802" s="266">
        <v>0</v>
      </c>
      <c r="U2802" s="266" t="s">
        <v>3497</v>
      </c>
    </row>
    <row r="2803" spans="1:21" x14ac:dyDescent="0.25">
      <c r="A2803" s="49" t="s">
        <v>2760</v>
      </c>
      <c r="B2803" s="49" t="s">
        <v>2761</v>
      </c>
      <c r="C2803" s="49">
        <v>0</v>
      </c>
      <c r="D2803" s="49">
        <v>0</v>
      </c>
      <c r="E2803" s="354" t="s">
        <v>3494</v>
      </c>
      <c r="F2803" s="354" t="s">
        <v>3498</v>
      </c>
      <c r="G2803" s="355" t="s">
        <v>3499</v>
      </c>
      <c r="H2803" s="355" t="s">
        <v>3495</v>
      </c>
      <c r="I2803" s="355" t="s">
        <v>3495</v>
      </c>
      <c r="J2803" s="355" t="s">
        <v>3495</v>
      </c>
      <c r="K2803" s="355" t="s">
        <v>3495</v>
      </c>
      <c r="L2803" s="355" t="s">
        <v>3495</v>
      </c>
      <c r="M2803" s="355" t="s">
        <v>3495</v>
      </c>
      <c r="N2803" s="355" t="s">
        <v>3495</v>
      </c>
      <c r="O2803" s="355" t="s">
        <v>3495</v>
      </c>
      <c r="P2803" s="355" t="s">
        <v>3495</v>
      </c>
      <c r="Q2803" s="355" t="s">
        <v>3496</v>
      </c>
      <c r="R2803" s="355" t="s">
        <v>3496</v>
      </c>
      <c r="S2803" s="355" t="s">
        <v>3496</v>
      </c>
      <c r="T2803" s="266">
        <v>0</v>
      </c>
      <c r="U2803" s="266" t="s">
        <v>3497</v>
      </c>
    </row>
    <row r="2804" spans="1:21" x14ac:dyDescent="0.25">
      <c r="A2804" s="49" t="s">
        <v>2762</v>
      </c>
      <c r="B2804" s="49" t="s">
        <v>2763</v>
      </c>
      <c r="C2804" s="49">
        <v>0</v>
      </c>
      <c r="D2804" s="49">
        <v>0</v>
      </c>
      <c r="E2804" s="354" t="s">
        <v>3494</v>
      </c>
      <c r="F2804" s="354" t="s">
        <v>3498</v>
      </c>
      <c r="G2804" s="355" t="s">
        <v>3499</v>
      </c>
      <c r="H2804" s="355" t="s">
        <v>3495</v>
      </c>
      <c r="I2804" s="355" t="s">
        <v>3495</v>
      </c>
      <c r="J2804" s="355" t="s">
        <v>3495</v>
      </c>
      <c r="K2804" s="355" t="s">
        <v>3495</v>
      </c>
      <c r="L2804" s="355" t="s">
        <v>3495</v>
      </c>
      <c r="M2804" s="355" t="s">
        <v>3495</v>
      </c>
      <c r="N2804" s="355" t="s">
        <v>3495</v>
      </c>
      <c r="O2804" s="355" t="s">
        <v>3495</v>
      </c>
      <c r="P2804" s="355" t="s">
        <v>3495</v>
      </c>
      <c r="Q2804" s="355" t="s">
        <v>3496</v>
      </c>
      <c r="R2804" s="355" t="s">
        <v>3496</v>
      </c>
      <c r="S2804" s="355" t="s">
        <v>3496</v>
      </c>
      <c r="T2804" s="266">
        <v>0</v>
      </c>
      <c r="U2804" s="266" t="s">
        <v>3497</v>
      </c>
    </row>
    <row r="2805" spans="1:21" x14ac:dyDescent="0.25">
      <c r="A2805" s="49" t="s">
        <v>2764</v>
      </c>
      <c r="B2805" s="49" t="s">
        <v>2765</v>
      </c>
      <c r="C2805" s="49">
        <v>0</v>
      </c>
      <c r="D2805" s="49">
        <v>0</v>
      </c>
      <c r="E2805" s="354" t="s">
        <v>3494</v>
      </c>
      <c r="F2805" s="354" t="s">
        <v>3498</v>
      </c>
      <c r="G2805" s="355" t="s">
        <v>3499</v>
      </c>
      <c r="H2805" s="355" t="s">
        <v>3495</v>
      </c>
      <c r="I2805" s="355" t="s">
        <v>3495</v>
      </c>
      <c r="J2805" s="355" t="s">
        <v>3495</v>
      </c>
      <c r="K2805" s="355" t="s">
        <v>3495</v>
      </c>
      <c r="L2805" s="355" t="s">
        <v>3495</v>
      </c>
      <c r="M2805" s="355" t="s">
        <v>3495</v>
      </c>
      <c r="N2805" s="355" t="s">
        <v>3495</v>
      </c>
      <c r="O2805" s="355" t="s">
        <v>3495</v>
      </c>
      <c r="P2805" s="355" t="s">
        <v>3495</v>
      </c>
      <c r="Q2805" s="355" t="s">
        <v>3496</v>
      </c>
      <c r="R2805" s="355" t="s">
        <v>3496</v>
      </c>
      <c r="S2805" s="355" t="s">
        <v>3496</v>
      </c>
      <c r="T2805" s="266">
        <v>0</v>
      </c>
      <c r="U2805" s="266" t="s">
        <v>3497</v>
      </c>
    </row>
    <row r="2806" spans="1:21" x14ac:dyDescent="0.25">
      <c r="A2806" s="49" t="s">
        <v>2766</v>
      </c>
      <c r="B2806" s="49" t="s">
        <v>2767</v>
      </c>
      <c r="C2806" s="49">
        <v>0</v>
      </c>
      <c r="D2806" s="49">
        <v>0</v>
      </c>
      <c r="E2806" s="354" t="s">
        <v>3494</v>
      </c>
      <c r="F2806" s="354" t="s">
        <v>3498</v>
      </c>
      <c r="G2806" s="355" t="s">
        <v>3499</v>
      </c>
      <c r="H2806" s="355" t="s">
        <v>3495</v>
      </c>
      <c r="I2806" s="355" t="s">
        <v>3495</v>
      </c>
      <c r="J2806" s="355" t="s">
        <v>3495</v>
      </c>
      <c r="K2806" s="355" t="s">
        <v>3495</v>
      </c>
      <c r="L2806" s="355" t="s">
        <v>3495</v>
      </c>
      <c r="M2806" s="355" t="s">
        <v>3495</v>
      </c>
      <c r="N2806" s="355" t="s">
        <v>3495</v>
      </c>
      <c r="O2806" s="355" t="s">
        <v>3495</v>
      </c>
      <c r="P2806" s="355" t="s">
        <v>3495</v>
      </c>
      <c r="Q2806" s="355" t="s">
        <v>3496</v>
      </c>
      <c r="R2806" s="355" t="s">
        <v>3496</v>
      </c>
      <c r="S2806" s="355" t="s">
        <v>3496</v>
      </c>
      <c r="T2806" s="266">
        <v>0</v>
      </c>
      <c r="U2806" s="266" t="s">
        <v>3497</v>
      </c>
    </row>
    <row r="2807" spans="1:21" x14ac:dyDescent="0.25">
      <c r="A2807" s="49" t="s">
        <v>2768</v>
      </c>
      <c r="B2807" s="49" t="s">
        <v>2769</v>
      </c>
      <c r="C2807" s="49">
        <v>0</v>
      </c>
      <c r="D2807" s="49">
        <v>0</v>
      </c>
      <c r="E2807" s="354" t="s">
        <v>3494</v>
      </c>
      <c r="F2807" s="354" t="s">
        <v>3498</v>
      </c>
      <c r="G2807" s="355" t="s">
        <v>3499</v>
      </c>
      <c r="H2807" s="355" t="s">
        <v>3495</v>
      </c>
      <c r="I2807" s="355" t="s">
        <v>3495</v>
      </c>
      <c r="J2807" s="355" t="s">
        <v>3495</v>
      </c>
      <c r="K2807" s="355" t="s">
        <v>3495</v>
      </c>
      <c r="L2807" s="355" t="s">
        <v>3495</v>
      </c>
      <c r="M2807" s="355" t="s">
        <v>3495</v>
      </c>
      <c r="N2807" s="355" t="s">
        <v>3495</v>
      </c>
      <c r="O2807" s="355" t="s">
        <v>3495</v>
      </c>
      <c r="P2807" s="355" t="s">
        <v>3495</v>
      </c>
      <c r="Q2807" s="355" t="s">
        <v>3496</v>
      </c>
      <c r="R2807" s="355" t="s">
        <v>3496</v>
      </c>
      <c r="S2807" s="355" t="s">
        <v>3496</v>
      </c>
      <c r="T2807" s="266">
        <v>0</v>
      </c>
      <c r="U2807" s="266" t="s">
        <v>3497</v>
      </c>
    </row>
    <row r="2808" spans="1:21" x14ac:dyDescent="0.25">
      <c r="A2808" s="49" t="s">
        <v>2770</v>
      </c>
      <c r="B2808" s="49" t="s">
        <v>2771</v>
      </c>
      <c r="C2808" s="49">
        <v>0</v>
      </c>
      <c r="D2808" s="49">
        <v>0</v>
      </c>
      <c r="E2808" s="354" t="s">
        <v>3494</v>
      </c>
      <c r="F2808" s="354" t="s">
        <v>3498</v>
      </c>
      <c r="G2808" s="355" t="s">
        <v>3499</v>
      </c>
      <c r="H2808" s="355" t="s">
        <v>3495</v>
      </c>
      <c r="I2808" s="355" t="s">
        <v>3495</v>
      </c>
      <c r="J2808" s="355" t="s">
        <v>3495</v>
      </c>
      <c r="K2808" s="355" t="s">
        <v>3495</v>
      </c>
      <c r="L2808" s="355" t="s">
        <v>3495</v>
      </c>
      <c r="M2808" s="355" t="s">
        <v>3495</v>
      </c>
      <c r="N2808" s="355" t="s">
        <v>3495</v>
      </c>
      <c r="O2808" s="355" t="s">
        <v>3495</v>
      </c>
      <c r="P2808" s="355" t="s">
        <v>3495</v>
      </c>
      <c r="Q2808" s="355" t="s">
        <v>3496</v>
      </c>
      <c r="R2808" s="355" t="s">
        <v>3496</v>
      </c>
      <c r="S2808" s="355" t="s">
        <v>3496</v>
      </c>
      <c r="T2808" s="266">
        <v>0</v>
      </c>
      <c r="U2808" s="266" t="s">
        <v>3497</v>
      </c>
    </row>
    <row r="2809" spans="1:21" x14ac:dyDescent="0.25">
      <c r="A2809" s="49" t="s">
        <v>2772</v>
      </c>
      <c r="B2809" s="49" t="s">
        <v>2773</v>
      </c>
      <c r="C2809" s="49">
        <v>0</v>
      </c>
      <c r="D2809" s="49">
        <v>0</v>
      </c>
      <c r="E2809" s="354" t="s">
        <v>3494</v>
      </c>
      <c r="F2809" s="354" t="s">
        <v>3498</v>
      </c>
      <c r="G2809" s="355" t="s">
        <v>3499</v>
      </c>
      <c r="H2809" s="355" t="s">
        <v>3495</v>
      </c>
      <c r="I2809" s="355" t="s">
        <v>3495</v>
      </c>
      <c r="J2809" s="355" t="s">
        <v>3495</v>
      </c>
      <c r="K2809" s="355" t="s">
        <v>3495</v>
      </c>
      <c r="L2809" s="355" t="s">
        <v>3495</v>
      </c>
      <c r="M2809" s="355" t="s">
        <v>3495</v>
      </c>
      <c r="N2809" s="355" t="s">
        <v>3495</v>
      </c>
      <c r="O2809" s="355" t="s">
        <v>3495</v>
      </c>
      <c r="P2809" s="355" t="s">
        <v>3495</v>
      </c>
      <c r="Q2809" s="355" t="s">
        <v>3496</v>
      </c>
      <c r="R2809" s="355" t="s">
        <v>3496</v>
      </c>
      <c r="S2809" s="355" t="s">
        <v>3496</v>
      </c>
      <c r="T2809" s="266">
        <v>0</v>
      </c>
      <c r="U2809" s="266" t="s">
        <v>3497</v>
      </c>
    </row>
    <row r="2810" spans="1:21" x14ac:dyDescent="0.25">
      <c r="A2810" s="49" t="s">
        <v>2774</v>
      </c>
      <c r="B2810" s="49" t="s">
        <v>2775</v>
      </c>
      <c r="C2810" s="49">
        <v>0</v>
      </c>
      <c r="D2810" s="49">
        <v>0</v>
      </c>
      <c r="E2810" s="354" t="s">
        <v>3494</v>
      </c>
      <c r="F2810" s="354" t="s">
        <v>3498</v>
      </c>
      <c r="G2810" s="355" t="s">
        <v>3499</v>
      </c>
      <c r="H2810" s="355" t="s">
        <v>3495</v>
      </c>
      <c r="I2810" s="355" t="s">
        <v>3495</v>
      </c>
      <c r="J2810" s="355" t="s">
        <v>3495</v>
      </c>
      <c r="K2810" s="355" t="s">
        <v>3495</v>
      </c>
      <c r="L2810" s="355" t="s">
        <v>3495</v>
      </c>
      <c r="M2810" s="355" t="s">
        <v>3495</v>
      </c>
      <c r="N2810" s="355" t="s">
        <v>3495</v>
      </c>
      <c r="O2810" s="355" t="s">
        <v>3495</v>
      </c>
      <c r="P2810" s="355" t="s">
        <v>3495</v>
      </c>
      <c r="Q2810" s="355" t="s">
        <v>3496</v>
      </c>
      <c r="R2810" s="355" t="s">
        <v>3496</v>
      </c>
      <c r="S2810" s="355" t="s">
        <v>3496</v>
      </c>
      <c r="T2810" s="266">
        <v>0</v>
      </c>
      <c r="U2810" s="266" t="s">
        <v>3497</v>
      </c>
    </row>
    <row r="2811" spans="1:21" x14ac:dyDescent="0.25">
      <c r="A2811" s="49" t="s">
        <v>2776</v>
      </c>
      <c r="B2811" s="49" t="s">
        <v>2777</v>
      </c>
      <c r="C2811" s="49">
        <v>0</v>
      </c>
      <c r="D2811" s="49">
        <v>0</v>
      </c>
      <c r="E2811" s="354" t="s">
        <v>3494</v>
      </c>
      <c r="F2811" s="354" t="s">
        <v>3498</v>
      </c>
      <c r="G2811" s="355" t="s">
        <v>3499</v>
      </c>
      <c r="H2811" s="355" t="s">
        <v>3495</v>
      </c>
      <c r="I2811" s="355" t="s">
        <v>3495</v>
      </c>
      <c r="J2811" s="355" t="s">
        <v>3495</v>
      </c>
      <c r="K2811" s="355" t="s">
        <v>3495</v>
      </c>
      <c r="L2811" s="355" t="s">
        <v>3495</v>
      </c>
      <c r="M2811" s="355" t="s">
        <v>3495</v>
      </c>
      <c r="N2811" s="355" t="s">
        <v>3495</v>
      </c>
      <c r="O2811" s="355" t="s">
        <v>3495</v>
      </c>
      <c r="P2811" s="355" t="s">
        <v>3495</v>
      </c>
      <c r="Q2811" s="355" t="s">
        <v>3496</v>
      </c>
      <c r="R2811" s="355" t="s">
        <v>3496</v>
      </c>
      <c r="S2811" s="355" t="s">
        <v>3496</v>
      </c>
      <c r="T2811" s="266">
        <v>0</v>
      </c>
      <c r="U2811" s="266" t="s">
        <v>3497</v>
      </c>
    </row>
    <row r="2812" spans="1:21" x14ac:dyDescent="0.25">
      <c r="A2812" s="49" t="s">
        <v>2778</v>
      </c>
      <c r="B2812" s="49" t="s">
        <v>2779</v>
      </c>
      <c r="C2812" s="49">
        <v>0</v>
      </c>
      <c r="D2812" s="49">
        <v>0</v>
      </c>
      <c r="E2812" s="354" t="s">
        <v>3494</v>
      </c>
      <c r="F2812" s="354" t="s">
        <v>3498</v>
      </c>
      <c r="G2812" s="355" t="s">
        <v>3499</v>
      </c>
      <c r="H2812" s="355" t="s">
        <v>3495</v>
      </c>
      <c r="I2812" s="355" t="s">
        <v>3495</v>
      </c>
      <c r="J2812" s="355" t="s">
        <v>3495</v>
      </c>
      <c r="K2812" s="355" t="s">
        <v>3495</v>
      </c>
      <c r="L2812" s="355" t="s">
        <v>3495</v>
      </c>
      <c r="M2812" s="355" t="s">
        <v>3495</v>
      </c>
      <c r="N2812" s="355" t="s">
        <v>3495</v>
      </c>
      <c r="O2812" s="355" t="s">
        <v>3495</v>
      </c>
      <c r="P2812" s="355" t="s">
        <v>3495</v>
      </c>
      <c r="Q2812" s="355" t="s">
        <v>3496</v>
      </c>
      <c r="R2812" s="355" t="s">
        <v>3496</v>
      </c>
      <c r="S2812" s="355" t="s">
        <v>3496</v>
      </c>
      <c r="T2812" s="266">
        <v>0</v>
      </c>
      <c r="U2812" s="266" t="s">
        <v>3497</v>
      </c>
    </row>
    <row r="2813" spans="1:21" x14ac:dyDescent="0.25">
      <c r="A2813" s="49" t="s">
        <v>2780</v>
      </c>
      <c r="B2813" s="49" t="s">
        <v>2781</v>
      </c>
      <c r="C2813" s="49">
        <v>0</v>
      </c>
      <c r="D2813" s="49">
        <v>0</v>
      </c>
      <c r="E2813" s="354" t="s">
        <v>3494</v>
      </c>
      <c r="F2813" s="354" t="s">
        <v>3498</v>
      </c>
      <c r="G2813" s="355" t="s">
        <v>3499</v>
      </c>
      <c r="H2813" s="355" t="s">
        <v>3495</v>
      </c>
      <c r="I2813" s="355" t="s">
        <v>3495</v>
      </c>
      <c r="J2813" s="355" t="s">
        <v>3495</v>
      </c>
      <c r="K2813" s="355" t="s">
        <v>3495</v>
      </c>
      <c r="L2813" s="355" t="s">
        <v>3495</v>
      </c>
      <c r="M2813" s="355" t="s">
        <v>3495</v>
      </c>
      <c r="N2813" s="355" t="s">
        <v>3495</v>
      </c>
      <c r="O2813" s="355" t="s">
        <v>3495</v>
      </c>
      <c r="P2813" s="355" t="s">
        <v>3495</v>
      </c>
      <c r="Q2813" s="355" t="s">
        <v>3496</v>
      </c>
      <c r="R2813" s="355" t="s">
        <v>3496</v>
      </c>
      <c r="S2813" s="355" t="s">
        <v>3496</v>
      </c>
      <c r="T2813" s="266">
        <v>0</v>
      </c>
      <c r="U2813" s="266" t="s">
        <v>3497</v>
      </c>
    </row>
    <row r="2814" spans="1:21" x14ac:dyDescent="0.25">
      <c r="A2814" s="49" t="s">
        <v>2782</v>
      </c>
      <c r="B2814" s="49" t="s">
        <v>2783</v>
      </c>
      <c r="C2814" s="49">
        <v>0</v>
      </c>
      <c r="D2814" s="49">
        <v>0</v>
      </c>
      <c r="E2814" s="354" t="s">
        <v>3494</v>
      </c>
      <c r="F2814" s="354" t="s">
        <v>3498</v>
      </c>
      <c r="G2814" s="355" t="s">
        <v>3499</v>
      </c>
      <c r="H2814" s="355" t="s">
        <v>3495</v>
      </c>
      <c r="I2814" s="355" t="s">
        <v>3495</v>
      </c>
      <c r="J2814" s="355" t="s">
        <v>3495</v>
      </c>
      <c r="K2814" s="355" t="s">
        <v>3495</v>
      </c>
      <c r="L2814" s="355" t="s">
        <v>3495</v>
      </c>
      <c r="M2814" s="355" t="s">
        <v>3495</v>
      </c>
      <c r="N2814" s="355" t="s">
        <v>3495</v>
      </c>
      <c r="O2814" s="355" t="s">
        <v>3495</v>
      </c>
      <c r="P2814" s="355" t="s">
        <v>3495</v>
      </c>
      <c r="Q2814" s="355" t="s">
        <v>3496</v>
      </c>
      <c r="R2814" s="355" t="s">
        <v>3496</v>
      </c>
      <c r="S2814" s="355" t="s">
        <v>3496</v>
      </c>
      <c r="T2814" s="266">
        <v>0</v>
      </c>
      <c r="U2814" s="266" t="s">
        <v>3497</v>
      </c>
    </row>
    <row r="2815" spans="1:21" x14ac:dyDescent="0.25">
      <c r="A2815" s="49" t="s">
        <v>2784</v>
      </c>
      <c r="B2815" s="49" t="s">
        <v>2785</v>
      </c>
      <c r="C2815" s="49">
        <v>0</v>
      </c>
      <c r="D2815" s="49">
        <v>0</v>
      </c>
      <c r="E2815" s="354" t="s">
        <v>3494</v>
      </c>
      <c r="F2815" s="354" t="s">
        <v>3498</v>
      </c>
      <c r="G2815" s="355" t="s">
        <v>3499</v>
      </c>
      <c r="H2815" s="355" t="s">
        <v>3495</v>
      </c>
      <c r="I2815" s="355" t="s">
        <v>3495</v>
      </c>
      <c r="J2815" s="355" t="s">
        <v>3495</v>
      </c>
      <c r="K2815" s="355" t="s">
        <v>3495</v>
      </c>
      <c r="L2815" s="355" t="s">
        <v>3495</v>
      </c>
      <c r="M2815" s="355" t="s">
        <v>3495</v>
      </c>
      <c r="N2815" s="355" t="s">
        <v>3495</v>
      </c>
      <c r="O2815" s="355" t="s">
        <v>3495</v>
      </c>
      <c r="P2815" s="355" t="s">
        <v>3495</v>
      </c>
      <c r="Q2815" s="355" t="s">
        <v>3496</v>
      </c>
      <c r="R2815" s="355" t="s">
        <v>3496</v>
      </c>
      <c r="S2815" s="355" t="s">
        <v>3496</v>
      </c>
      <c r="T2815" s="266">
        <v>0</v>
      </c>
      <c r="U2815" s="266" t="s">
        <v>3497</v>
      </c>
    </row>
    <row r="2816" spans="1:21" x14ac:dyDescent="0.25">
      <c r="A2816" s="49" t="s">
        <v>2786</v>
      </c>
      <c r="B2816" s="49" t="s">
        <v>2787</v>
      </c>
      <c r="C2816" s="49">
        <v>0</v>
      </c>
      <c r="D2816" s="49">
        <v>0</v>
      </c>
      <c r="E2816" s="354" t="s">
        <v>3494</v>
      </c>
      <c r="F2816" s="354" t="s">
        <v>3498</v>
      </c>
      <c r="G2816" s="355" t="s">
        <v>3499</v>
      </c>
      <c r="H2816" s="355" t="s">
        <v>3495</v>
      </c>
      <c r="I2816" s="355" t="s">
        <v>3495</v>
      </c>
      <c r="J2816" s="355" t="s">
        <v>3495</v>
      </c>
      <c r="K2816" s="355" t="s">
        <v>3495</v>
      </c>
      <c r="L2816" s="355" t="s">
        <v>3495</v>
      </c>
      <c r="M2816" s="355" t="s">
        <v>3495</v>
      </c>
      <c r="N2816" s="355" t="s">
        <v>3495</v>
      </c>
      <c r="O2816" s="355" t="s">
        <v>3495</v>
      </c>
      <c r="P2816" s="355" t="s">
        <v>3495</v>
      </c>
      <c r="Q2816" s="355" t="s">
        <v>3496</v>
      </c>
      <c r="R2816" s="355" t="s">
        <v>3496</v>
      </c>
      <c r="S2816" s="355" t="s">
        <v>3496</v>
      </c>
      <c r="T2816" s="266">
        <v>0</v>
      </c>
      <c r="U2816" s="266" t="s">
        <v>3497</v>
      </c>
    </row>
    <row r="2817" spans="1:21" x14ac:dyDescent="0.25">
      <c r="A2817" s="49" t="s">
        <v>2788</v>
      </c>
      <c r="B2817" s="49" t="s">
        <v>2789</v>
      </c>
      <c r="C2817" s="49">
        <v>0</v>
      </c>
      <c r="D2817" s="49">
        <v>0</v>
      </c>
      <c r="E2817" s="354" t="s">
        <v>3494</v>
      </c>
      <c r="F2817" s="354" t="s">
        <v>3498</v>
      </c>
      <c r="G2817" s="355" t="s">
        <v>3499</v>
      </c>
      <c r="H2817" s="355" t="s">
        <v>3495</v>
      </c>
      <c r="I2817" s="355" t="s">
        <v>3495</v>
      </c>
      <c r="J2817" s="355" t="s">
        <v>3495</v>
      </c>
      <c r="K2817" s="355" t="s">
        <v>3495</v>
      </c>
      <c r="L2817" s="355" t="s">
        <v>3495</v>
      </c>
      <c r="M2817" s="355" t="s">
        <v>3495</v>
      </c>
      <c r="N2817" s="355" t="s">
        <v>3495</v>
      </c>
      <c r="O2817" s="355" t="s">
        <v>3495</v>
      </c>
      <c r="P2817" s="355" t="s">
        <v>3495</v>
      </c>
      <c r="Q2817" s="355" t="s">
        <v>3496</v>
      </c>
      <c r="R2817" s="355" t="s">
        <v>3496</v>
      </c>
      <c r="S2817" s="355" t="s">
        <v>3496</v>
      </c>
      <c r="T2817" s="266">
        <v>0</v>
      </c>
      <c r="U2817" s="266" t="s">
        <v>3497</v>
      </c>
    </row>
    <row r="2818" spans="1:21" x14ac:dyDescent="0.25">
      <c r="A2818" s="49" t="s">
        <v>2790</v>
      </c>
      <c r="B2818" s="49" t="s">
        <v>2791</v>
      </c>
      <c r="C2818" s="49">
        <v>0</v>
      </c>
      <c r="D2818" s="49">
        <v>0</v>
      </c>
      <c r="E2818" s="354" t="s">
        <v>3494</v>
      </c>
      <c r="F2818" s="354" t="s">
        <v>3498</v>
      </c>
      <c r="G2818" s="355" t="s">
        <v>3499</v>
      </c>
      <c r="H2818" s="355" t="s">
        <v>3495</v>
      </c>
      <c r="I2818" s="355" t="s">
        <v>3495</v>
      </c>
      <c r="J2818" s="355" t="s">
        <v>3495</v>
      </c>
      <c r="K2818" s="355" t="s">
        <v>3495</v>
      </c>
      <c r="L2818" s="355" t="s">
        <v>3495</v>
      </c>
      <c r="M2818" s="355" t="s">
        <v>3495</v>
      </c>
      <c r="N2818" s="355" t="s">
        <v>3495</v>
      </c>
      <c r="O2818" s="355" t="s">
        <v>3495</v>
      </c>
      <c r="P2818" s="355" t="s">
        <v>3495</v>
      </c>
      <c r="Q2818" s="355" t="s">
        <v>3496</v>
      </c>
      <c r="R2818" s="355" t="s">
        <v>3496</v>
      </c>
      <c r="S2818" s="355" t="s">
        <v>3496</v>
      </c>
      <c r="T2818" s="266">
        <v>0</v>
      </c>
      <c r="U2818" s="266" t="s">
        <v>3497</v>
      </c>
    </row>
    <row r="2819" spans="1:21" x14ac:dyDescent="0.25">
      <c r="A2819" s="49" t="s">
        <v>2792</v>
      </c>
      <c r="B2819" s="49" t="s">
        <v>2793</v>
      </c>
      <c r="C2819" s="49">
        <v>0</v>
      </c>
      <c r="D2819" s="49">
        <v>0</v>
      </c>
      <c r="E2819" s="354" t="s">
        <v>3494</v>
      </c>
      <c r="F2819" s="354" t="s">
        <v>3498</v>
      </c>
      <c r="G2819" s="355" t="s">
        <v>3499</v>
      </c>
      <c r="H2819" s="355" t="s">
        <v>3495</v>
      </c>
      <c r="I2819" s="355" t="s">
        <v>3495</v>
      </c>
      <c r="J2819" s="355" t="s">
        <v>3495</v>
      </c>
      <c r="K2819" s="355" t="s">
        <v>3495</v>
      </c>
      <c r="L2819" s="355" t="s">
        <v>3495</v>
      </c>
      <c r="M2819" s="355" t="s">
        <v>3495</v>
      </c>
      <c r="N2819" s="355" t="s">
        <v>3495</v>
      </c>
      <c r="O2819" s="355" t="s">
        <v>3495</v>
      </c>
      <c r="P2819" s="355" t="s">
        <v>3495</v>
      </c>
      <c r="Q2819" s="355" t="s">
        <v>3496</v>
      </c>
      <c r="R2819" s="355" t="s">
        <v>3496</v>
      </c>
      <c r="S2819" s="355" t="s">
        <v>3496</v>
      </c>
      <c r="T2819" s="266">
        <v>0</v>
      </c>
      <c r="U2819" s="266" t="s">
        <v>3497</v>
      </c>
    </row>
    <row r="2820" spans="1:21" x14ac:dyDescent="0.25">
      <c r="A2820" s="49" t="s">
        <v>2794</v>
      </c>
      <c r="B2820" s="49" t="s">
        <v>2795</v>
      </c>
      <c r="C2820" s="49">
        <v>0</v>
      </c>
      <c r="D2820" s="49">
        <v>0</v>
      </c>
      <c r="E2820" s="354" t="s">
        <v>3494</v>
      </c>
      <c r="F2820" s="354" t="s">
        <v>3498</v>
      </c>
      <c r="G2820" s="355" t="s">
        <v>3499</v>
      </c>
      <c r="H2820" s="355" t="s">
        <v>3495</v>
      </c>
      <c r="I2820" s="355" t="s">
        <v>3495</v>
      </c>
      <c r="J2820" s="355" t="s">
        <v>3495</v>
      </c>
      <c r="K2820" s="355" t="s">
        <v>3495</v>
      </c>
      <c r="L2820" s="355" t="s">
        <v>3495</v>
      </c>
      <c r="M2820" s="355" t="s">
        <v>3495</v>
      </c>
      <c r="N2820" s="355" t="s">
        <v>3495</v>
      </c>
      <c r="O2820" s="355" t="s">
        <v>3495</v>
      </c>
      <c r="P2820" s="355" t="s">
        <v>3495</v>
      </c>
      <c r="Q2820" s="355" t="s">
        <v>3496</v>
      </c>
      <c r="R2820" s="355" t="s">
        <v>3496</v>
      </c>
      <c r="S2820" s="355" t="s">
        <v>3496</v>
      </c>
      <c r="T2820" s="266">
        <v>0</v>
      </c>
      <c r="U2820" s="266" t="s">
        <v>3497</v>
      </c>
    </row>
    <row r="2821" spans="1:21" x14ac:dyDescent="0.25">
      <c r="A2821" s="49" t="s">
        <v>2796</v>
      </c>
      <c r="B2821" s="49" t="s">
        <v>2797</v>
      </c>
      <c r="C2821" s="49">
        <v>0</v>
      </c>
      <c r="D2821" s="49">
        <v>0</v>
      </c>
      <c r="E2821" s="354" t="s">
        <v>3494</v>
      </c>
      <c r="F2821" s="354" t="s">
        <v>3498</v>
      </c>
      <c r="G2821" s="355" t="s">
        <v>3499</v>
      </c>
      <c r="H2821" s="355" t="s">
        <v>3495</v>
      </c>
      <c r="I2821" s="355" t="s">
        <v>3495</v>
      </c>
      <c r="J2821" s="355" t="s">
        <v>3495</v>
      </c>
      <c r="K2821" s="355" t="s">
        <v>3495</v>
      </c>
      <c r="L2821" s="355" t="s">
        <v>3495</v>
      </c>
      <c r="M2821" s="355" t="s">
        <v>3495</v>
      </c>
      <c r="N2821" s="355" t="s">
        <v>3495</v>
      </c>
      <c r="O2821" s="355" t="s">
        <v>3495</v>
      </c>
      <c r="P2821" s="355" t="s">
        <v>3495</v>
      </c>
      <c r="Q2821" s="355" t="s">
        <v>3496</v>
      </c>
      <c r="R2821" s="355" t="s">
        <v>3496</v>
      </c>
      <c r="S2821" s="355" t="s">
        <v>3496</v>
      </c>
      <c r="T2821" s="266">
        <v>0</v>
      </c>
      <c r="U2821" s="266" t="s">
        <v>3497</v>
      </c>
    </row>
    <row r="2822" spans="1:21" x14ac:dyDescent="0.25">
      <c r="A2822" s="49" t="s">
        <v>2798</v>
      </c>
      <c r="B2822" s="49" t="s">
        <v>2799</v>
      </c>
      <c r="C2822" s="49">
        <v>0</v>
      </c>
      <c r="D2822" s="49">
        <v>0</v>
      </c>
      <c r="E2822" s="354" t="s">
        <v>3494</v>
      </c>
      <c r="F2822" s="354" t="s">
        <v>3498</v>
      </c>
      <c r="G2822" s="355" t="s">
        <v>3499</v>
      </c>
      <c r="H2822" s="355" t="s">
        <v>3495</v>
      </c>
      <c r="I2822" s="355" t="s">
        <v>3495</v>
      </c>
      <c r="J2822" s="355" t="s">
        <v>3495</v>
      </c>
      <c r="K2822" s="355" t="s">
        <v>3495</v>
      </c>
      <c r="L2822" s="355" t="s">
        <v>3495</v>
      </c>
      <c r="M2822" s="355" t="s">
        <v>3495</v>
      </c>
      <c r="N2822" s="355" t="s">
        <v>3495</v>
      </c>
      <c r="O2822" s="355" t="s">
        <v>3495</v>
      </c>
      <c r="P2822" s="355" t="s">
        <v>3495</v>
      </c>
      <c r="Q2822" s="355" t="s">
        <v>3496</v>
      </c>
      <c r="R2822" s="355" t="s">
        <v>3496</v>
      </c>
      <c r="S2822" s="355" t="s">
        <v>3496</v>
      </c>
      <c r="T2822" s="266">
        <v>0</v>
      </c>
      <c r="U2822" s="266" t="s">
        <v>3497</v>
      </c>
    </row>
    <row r="2823" spans="1:21" x14ac:dyDescent="0.25">
      <c r="A2823" s="49" t="s">
        <v>2800</v>
      </c>
      <c r="B2823" s="49" t="s">
        <v>2801</v>
      </c>
      <c r="C2823" s="49">
        <v>0</v>
      </c>
      <c r="D2823" s="49">
        <v>0</v>
      </c>
      <c r="E2823" s="354" t="s">
        <v>3494</v>
      </c>
      <c r="F2823" s="354" t="s">
        <v>3498</v>
      </c>
      <c r="G2823" s="355" t="s">
        <v>3499</v>
      </c>
      <c r="H2823" s="355" t="s">
        <v>3495</v>
      </c>
      <c r="I2823" s="355" t="s">
        <v>3495</v>
      </c>
      <c r="J2823" s="355" t="s">
        <v>3495</v>
      </c>
      <c r="K2823" s="355" t="s">
        <v>3495</v>
      </c>
      <c r="L2823" s="355" t="s">
        <v>3495</v>
      </c>
      <c r="M2823" s="355" t="s">
        <v>3495</v>
      </c>
      <c r="N2823" s="355" t="s">
        <v>3495</v>
      </c>
      <c r="O2823" s="355" t="s">
        <v>3495</v>
      </c>
      <c r="P2823" s="355" t="s">
        <v>3495</v>
      </c>
      <c r="Q2823" s="355" t="s">
        <v>3496</v>
      </c>
      <c r="R2823" s="355" t="s">
        <v>3496</v>
      </c>
      <c r="S2823" s="355" t="s">
        <v>3496</v>
      </c>
      <c r="T2823" s="266">
        <v>0</v>
      </c>
      <c r="U2823" s="266" t="s">
        <v>3497</v>
      </c>
    </row>
    <row r="2824" spans="1:21" x14ac:dyDescent="0.25">
      <c r="A2824" s="49" t="s">
        <v>2802</v>
      </c>
      <c r="B2824" s="49" t="s">
        <v>2803</v>
      </c>
      <c r="C2824" s="49">
        <v>0</v>
      </c>
      <c r="D2824" s="49">
        <v>0</v>
      </c>
      <c r="E2824" s="354" t="s">
        <v>3494</v>
      </c>
      <c r="F2824" s="354" t="s">
        <v>3498</v>
      </c>
      <c r="G2824" s="355" t="s">
        <v>3499</v>
      </c>
      <c r="H2824" s="355" t="s">
        <v>3495</v>
      </c>
      <c r="I2824" s="355" t="s">
        <v>3495</v>
      </c>
      <c r="J2824" s="355" t="s">
        <v>3495</v>
      </c>
      <c r="K2824" s="355" t="s">
        <v>3495</v>
      </c>
      <c r="L2824" s="355" t="s">
        <v>3495</v>
      </c>
      <c r="M2824" s="355" t="s">
        <v>3495</v>
      </c>
      <c r="N2824" s="355" t="s">
        <v>3495</v>
      </c>
      <c r="O2824" s="355" t="s">
        <v>3495</v>
      </c>
      <c r="P2824" s="355" t="s">
        <v>3495</v>
      </c>
      <c r="Q2824" s="355" t="s">
        <v>3496</v>
      </c>
      <c r="R2824" s="355" t="s">
        <v>3496</v>
      </c>
      <c r="S2824" s="355" t="s">
        <v>3496</v>
      </c>
      <c r="T2824" s="266">
        <v>0</v>
      </c>
      <c r="U2824" s="266" t="s">
        <v>3497</v>
      </c>
    </row>
    <row r="2825" spans="1:21" x14ac:dyDescent="0.25">
      <c r="A2825" s="49" t="s">
        <v>2804</v>
      </c>
      <c r="B2825" s="49" t="s">
        <v>2805</v>
      </c>
      <c r="C2825" s="49">
        <v>0</v>
      </c>
      <c r="D2825" s="49">
        <v>0</v>
      </c>
      <c r="E2825" s="354" t="s">
        <v>3494</v>
      </c>
      <c r="F2825" s="354" t="s">
        <v>3498</v>
      </c>
      <c r="G2825" s="355" t="s">
        <v>3499</v>
      </c>
      <c r="H2825" s="355" t="s">
        <v>3495</v>
      </c>
      <c r="I2825" s="355" t="s">
        <v>3495</v>
      </c>
      <c r="J2825" s="355" t="s">
        <v>3495</v>
      </c>
      <c r="K2825" s="355" t="s">
        <v>3495</v>
      </c>
      <c r="L2825" s="355" t="s">
        <v>3495</v>
      </c>
      <c r="M2825" s="355" t="s">
        <v>3495</v>
      </c>
      <c r="N2825" s="355" t="s">
        <v>3495</v>
      </c>
      <c r="O2825" s="355" t="s">
        <v>3495</v>
      </c>
      <c r="P2825" s="355" t="s">
        <v>3495</v>
      </c>
      <c r="Q2825" s="355" t="s">
        <v>3496</v>
      </c>
      <c r="R2825" s="355" t="s">
        <v>3496</v>
      </c>
      <c r="S2825" s="355" t="s">
        <v>3496</v>
      </c>
      <c r="T2825" s="266">
        <v>0</v>
      </c>
      <c r="U2825" s="266" t="s">
        <v>3497</v>
      </c>
    </row>
    <row r="2826" spans="1:21" x14ac:dyDescent="0.25">
      <c r="A2826" s="49" t="s">
        <v>2806</v>
      </c>
      <c r="B2826" s="49" t="s">
        <v>2807</v>
      </c>
      <c r="C2826" s="49">
        <v>0</v>
      </c>
      <c r="D2826" s="49">
        <v>0</v>
      </c>
      <c r="E2826" s="354" t="s">
        <v>3494</v>
      </c>
      <c r="F2826" s="354" t="s">
        <v>3498</v>
      </c>
      <c r="G2826" s="355" t="s">
        <v>3499</v>
      </c>
      <c r="H2826" s="355" t="s">
        <v>3495</v>
      </c>
      <c r="I2826" s="355" t="s">
        <v>3495</v>
      </c>
      <c r="J2826" s="355" t="s">
        <v>3495</v>
      </c>
      <c r="K2826" s="355" t="s">
        <v>3495</v>
      </c>
      <c r="L2826" s="355" t="s">
        <v>3495</v>
      </c>
      <c r="M2826" s="355" t="s">
        <v>3495</v>
      </c>
      <c r="N2826" s="355" t="s">
        <v>3495</v>
      </c>
      <c r="O2826" s="355" t="s">
        <v>3495</v>
      </c>
      <c r="P2826" s="355" t="s">
        <v>3495</v>
      </c>
      <c r="Q2826" s="355" t="s">
        <v>3496</v>
      </c>
      <c r="R2826" s="355" t="s">
        <v>3496</v>
      </c>
      <c r="S2826" s="355" t="s">
        <v>3496</v>
      </c>
      <c r="T2826" s="266">
        <v>0</v>
      </c>
      <c r="U2826" s="266" t="s">
        <v>3497</v>
      </c>
    </row>
    <row r="2827" spans="1:21" x14ac:dyDescent="0.25">
      <c r="A2827" s="49" t="s">
        <v>2808</v>
      </c>
      <c r="B2827" s="49" t="s">
        <v>2809</v>
      </c>
      <c r="C2827" s="49">
        <v>0</v>
      </c>
      <c r="D2827" s="49">
        <v>0</v>
      </c>
      <c r="E2827" s="354" t="s">
        <v>3494</v>
      </c>
      <c r="F2827" s="354" t="s">
        <v>3498</v>
      </c>
      <c r="G2827" s="355" t="s">
        <v>3499</v>
      </c>
      <c r="H2827" s="355" t="s">
        <v>3495</v>
      </c>
      <c r="I2827" s="355" t="s">
        <v>3495</v>
      </c>
      <c r="J2827" s="355" t="s">
        <v>3495</v>
      </c>
      <c r="K2827" s="355" t="s">
        <v>3495</v>
      </c>
      <c r="L2827" s="355" t="s">
        <v>3495</v>
      </c>
      <c r="M2827" s="355" t="s">
        <v>3495</v>
      </c>
      <c r="N2827" s="355" t="s">
        <v>3495</v>
      </c>
      <c r="O2827" s="355" t="s">
        <v>3495</v>
      </c>
      <c r="P2827" s="355" t="s">
        <v>3495</v>
      </c>
      <c r="Q2827" s="355" t="s">
        <v>3496</v>
      </c>
      <c r="R2827" s="355" t="s">
        <v>3496</v>
      </c>
      <c r="S2827" s="355" t="s">
        <v>3496</v>
      </c>
      <c r="T2827" s="266">
        <v>0</v>
      </c>
      <c r="U2827" s="266" t="s">
        <v>3497</v>
      </c>
    </row>
    <row r="2828" spans="1:21" x14ac:dyDescent="0.25">
      <c r="A2828" s="49" t="s">
        <v>2810</v>
      </c>
      <c r="B2828" s="49" t="s">
        <v>2811</v>
      </c>
      <c r="C2828" s="49">
        <v>0</v>
      </c>
      <c r="D2828" s="49">
        <v>0</v>
      </c>
      <c r="E2828" s="354" t="s">
        <v>3494</v>
      </c>
      <c r="F2828" s="354" t="s">
        <v>3498</v>
      </c>
      <c r="G2828" s="355" t="s">
        <v>3499</v>
      </c>
      <c r="H2828" s="355" t="s">
        <v>3495</v>
      </c>
      <c r="I2828" s="355" t="s">
        <v>3495</v>
      </c>
      <c r="J2828" s="355" t="s">
        <v>3495</v>
      </c>
      <c r="K2828" s="355" t="s">
        <v>3495</v>
      </c>
      <c r="L2828" s="355" t="s">
        <v>3495</v>
      </c>
      <c r="M2828" s="355" t="s">
        <v>3495</v>
      </c>
      <c r="N2828" s="355" t="s">
        <v>3495</v>
      </c>
      <c r="O2828" s="355" t="s">
        <v>3495</v>
      </c>
      <c r="P2828" s="355" t="s">
        <v>3495</v>
      </c>
      <c r="Q2828" s="355" t="s">
        <v>3496</v>
      </c>
      <c r="R2828" s="355" t="s">
        <v>3496</v>
      </c>
      <c r="S2828" s="355" t="s">
        <v>3496</v>
      </c>
      <c r="T2828" s="266">
        <v>0</v>
      </c>
      <c r="U2828" s="266" t="s">
        <v>3497</v>
      </c>
    </row>
    <row r="2829" spans="1:21" x14ac:dyDescent="0.25">
      <c r="A2829" s="49" t="s">
        <v>2812</v>
      </c>
      <c r="B2829" s="49" t="s">
        <v>2813</v>
      </c>
      <c r="C2829" s="49">
        <v>0</v>
      </c>
      <c r="D2829" s="49">
        <v>0</v>
      </c>
      <c r="E2829" s="354" t="s">
        <v>3494</v>
      </c>
      <c r="F2829" s="354" t="s">
        <v>3498</v>
      </c>
      <c r="G2829" s="355" t="s">
        <v>3499</v>
      </c>
      <c r="H2829" s="355" t="s">
        <v>3495</v>
      </c>
      <c r="I2829" s="355" t="s">
        <v>3495</v>
      </c>
      <c r="J2829" s="355" t="s">
        <v>3495</v>
      </c>
      <c r="K2829" s="355" t="s">
        <v>3495</v>
      </c>
      <c r="L2829" s="355" t="s">
        <v>3495</v>
      </c>
      <c r="M2829" s="355" t="s">
        <v>3495</v>
      </c>
      <c r="N2829" s="355" t="s">
        <v>3495</v>
      </c>
      <c r="O2829" s="355" t="s">
        <v>3495</v>
      </c>
      <c r="P2829" s="355" t="s">
        <v>3495</v>
      </c>
      <c r="Q2829" s="355" t="s">
        <v>3496</v>
      </c>
      <c r="R2829" s="355" t="s">
        <v>3496</v>
      </c>
      <c r="S2829" s="355" t="s">
        <v>3496</v>
      </c>
      <c r="T2829" s="266">
        <v>0</v>
      </c>
      <c r="U2829" s="266" t="s">
        <v>3497</v>
      </c>
    </row>
    <row r="2830" spans="1:21" x14ac:dyDescent="0.25">
      <c r="A2830" s="49" t="s">
        <v>2814</v>
      </c>
      <c r="B2830" s="49" t="s">
        <v>2815</v>
      </c>
      <c r="C2830" s="49">
        <v>0</v>
      </c>
      <c r="D2830" s="49">
        <v>0</v>
      </c>
      <c r="E2830" s="354" t="s">
        <v>3494</v>
      </c>
      <c r="F2830" s="354" t="s">
        <v>3498</v>
      </c>
      <c r="G2830" s="355" t="s">
        <v>3499</v>
      </c>
      <c r="H2830" s="355" t="s">
        <v>3495</v>
      </c>
      <c r="I2830" s="355" t="s">
        <v>3495</v>
      </c>
      <c r="J2830" s="355" t="s">
        <v>3495</v>
      </c>
      <c r="K2830" s="355" t="s">
        <v>3495</v>
      </c>
      <c r="L2830" s="355" t="s">
        <v>3495</v>
      </c>
      <c r="M2830" s="355" t="s">
        <v>3495</v>
      </c>
      <c r="N2830" s="355" t="s">
        <v>3495</v>
      </c>
      <c r="O2830" s="355" t="s">
        <v>3495</v>
      </c>
      <c r="P2830" s="355" t="s">
        <v>3495</v>
      </c>
      <c r="Q2830" s="355" t="s">
        <v>3496</v>
      </c>
      <c r="R2830" s="355" t="s">
        <v>3496</v>
      </c>
      <c r="S2830" s="355" t="s">
        <v>3496</v>
      </c>
      <c r="T2830" s="266">
        <v>0</v>
      </c>
      <c r="U2830" s="266" t="s">
        <v>3497</v>
      </c>
    </row>
    <row r="2831" spans="1:21" x14ac:dyDescent="0.25">
      <c r="A2831" s="49" t="s">
        <v>2816</v>
      </c>
      <c r="B2831" s="49" t="s">
        <v>2817</v>
      </c>
      <c r="C2831" s="49">
        <v>0</v>
      </c>
      <c r="D2831" s="49">
        <v>0</v>
      </c>
      <c r="E2831" s="354" t="s">
        <v>3494</v>
      </c>
      <c r="F2831" s="354" t="s">
        <v>3498</v>
      </c>
      <c r="G2831" s="355" t="s">
        <v>3499</v>
      </c>
      <c r="H2831" s="355" t="s">
        <v>3495</v>
      </c>
      <c r="I2831" s="355" t="s">
        <v>3495</v>
      </c>
      <c r="J2831" s="355" t="s">
        <v>3495</v>
      </c>
      <c r="K2831" s="355" t="s">
        <v>3495</v>
      </c>
      <c r="L2831" s="355" t="s">
        <v>3495</v>
      </c>
      <c r="M2831" s="355" t="s">
        <v>3495</v>
      </c>
      <c r="N2831" s="355" t="s">
        <v>3495</v>
      </c>
      <c r="O2831" s="355" t="s">
        <v>3495</v>
      </c>
      <c r="P2831" s="355" t="s">
        <v>3495</v>
      </c>
      <c r="Q2831" s="355" t="s">
        <v>3496</v>
      </c>
      <c r="R2831" s="355" t="s">
        <v>3496</v>
      </c>
      <c r="S2831" s="355" t="s">
        <v>3496</v>
      </c>
      <c r="T2831" s="266">
        <v>0</v>
      </c>
      <c r="U2831" s="266" t="s">
        <v>3497</v>
      </c>
    </row>
    <row r="2832" spans="1:21" x14ac:dyDescent="0.25">
      <c r="A2832" s="49" t="s">
        <v>2818</v>
      </c>
      <c r="B2832" s="49" t="s">
        <v>2819</v>
      </c>
      <c r="C2832" s="49">
        <v>0</v>
      </c>
      <c r="D2832" s="49">
        <v>0</v>
      </c>
      <c r="E2832" s="354" t="s">
        <v>3494</v>
      </c>
      <c r="F2832" s="354" t="s">
        <v>3498</v>
      </c>
      <c r="G2832" s="355" t="s">
        <v>3499</v>
      </c>
      <c r="H2832" s="355" t="s">
        <v>3495</v>
      </c>
      <c r="I2832" s="355" t="s">
        <v>3495</v>
      </c>
      <c r="J2832" s="355" t="s">
        <v>3495</v>
      </c>
      <c r="K2832" s="355" t="s">
        <v>3495</v>
      </c>
      <c r="L2832" s="355" t="s">
        <v>3495</v>
      </c>
      <c r="M2832" s="355" t="s">
        <v>3495</v>
      </c>
      <c r="N2832" s="355" t="s">
        <v>3495</v>
      </c>
      <c r="O2832" s="355" t="s">
        <v>3495</v>
      </c>
      <c r="P2832" s="355" t="s">
        <v>3495</v>
      </c>
      <c r="Q2832" s="355" t="s">
        <v>3496</v>
      </c>
      <c r="R2832" s="355" t="s">
        <v>3496</v>
      </c>
      <c r="S2832" s="355" t="s">
        <v>3496</v>
      </c>
      <c r="T2832" s="266">
        <v>0</v>
      </c>
      <c r="U2832" s="266" t="s">
        <v>3497</v>
      </c>
    </row>
    <row r="2833" spans="1:21" x14ac:dyDescent="0.25">
      <c r="A2833" s="49" t="s">
        <v>2820</v>
      </c>
      <c r="B2833" s="49" t="s">
        <v>2821</v>
      </c>
      <c r="C2833" s="49">
        <v>0</v>
      </c>
      <c r="D2833" s="49">
        <v>0</v>
      </c>
      <c r="E2833" s="354" t="s">
        <v>3494</v>
      </c>
      <c r="F2833" s="354" t="s">
        <v>3498</v>
      </c>
      <c r="G2833" s="355" t="s">
        <v>3499</v>
      </c>
      <c r="H2833" s="355" t="s">
        <v>3495</v>
      </c>
      <c r="I2833" s="355" t="s">
        <v>3495</v>
      </c>
      <c r="J2833" s="355" t="s">
        <v>3495</v>
      </c>
      <c r="K2833" s="355" t="s">
        <v>3495</v>
      </c>
      <c r="L2833" s="355" t="s">
        <v>3495</v>
      </c>
      <c r="M2833" s="355" t="s">
        <v>3495</v>
      </c>
      <c r="N2833" s="355" t="s">
        <v>3495</v>
      </c>
      <c r="O2833" s="355" t="s">
        <v>3495</v>
      </c>
      <c r="P2833" s="355" t="s">
        <v>3495</v>
      </c>
      <c r="Q2833" s="355" t="s">
        <v>3496</v>
      </c>
      <c r="R2833" s="355" t="s">
        <v>3496</v>
      </c>
      <c r="S2833" s="355" t="s">
        <v>3496</v>
      </c>
      <c r="T2833" s="266">
        <v>0</v>
      </c>
      <c r="U2833" s="266" t="s">
        <v>3497</v>
      </c>
    </row>
    <row r="2834" spans="1:21" x14ac:dyDescent="0.25">
      <c r="A2834" s="49" t="s">
        <v>2822</v>
      </c>
      <c r="B2834" s="49" t="s">
        <v>2823</v>
      </c>
      <c r="C2834" s="49">
        <v>0</v>
      </c>
      <c r="D2834" s="49">
        <v>0</v>
      </c>
      <c r="E2834" s="354" t="s">
        <v>3494</v>
      </c>
      <c r="F2834" s="354" t="s">
        <v>3498</v>
      </c>
      <c r="G2834" s="355" t="s">
        <v>3499</v>
      </c>
      <c r="H2834" s="355" t="s">
        <v>3495</v>
      </c>
      <c r="I2834" s="355" t="s">
        <v>3495</v>
      </c>
      <c r="J2834" s="355" t="s">
        <v>3495</v>
      </c>
      <c r="K2834" s="355" t="s">
        <v>3495</v>
      </c>
      <c r="L2834" s="355" t="s">
        <v>3495</v>
      </c>
      <c r="M2834" s="355" t="s">
        <v>3495</v>
      </c>
      <c r="N2834" s="355" t="s">
        <v>3495</v>
      </c>
      <c r="O2834" s="355" t="s">
        <v>3495</v>
      </c>
      <c r="P2834" s="355" t="s">
        <v>3495</v>
      </c>
      <c r="Q2834" s="355" t="s">
        <v>3496</v>
      </c>
      <c r="R2834" s="355" t="s">
        <v>3496</v>
      </c>
      <c r="S2834" s="355" t="s">
        <v>3496</v>
      </c>
      <c r="T2834" s="266">
        <v>0</v>
      </c>
      <c r="U2834" s="266" t="s">
        <v>3497</v>
      </c>
    </row>
    <row r="2835" spans="1:21" x14ac:dyDescent="0.25">
      <c r="A2835" s="49" t="s">
        <v>2824</v>
      </c>
      <c r="B2835" s="49" t="s">
        <v>2825</v>
      </c>
      <c r="C2835" s="49">
        <v>0</v>
      </c>
      <c r="D2835" s="49">
        <v>0</v>
      </c>
      <c r="E2835" s="354" t="s">
        <v>3494</v>
      </c>
      <c r="F2835" s="354" t="s">
        <v>3498</v>
      </c>
      <c r="G2835" s="355" t="s">
        <v>3499</v>
      </c>
      <c r="H2835" s="355" t="s">
        <v>3495</v>
      </c>
      <c r="I2835" s="355" t="s">
        <v>3495</v>
      </c>
      <c r="J2835" s="355" t="s">
        <v>3495</v>
      </c>
      <c r="K2835" s="355" t="s">
        <v>3495</v>
      </c>
      <c r="L2835" s="355" t="s">
        <v>3495</v>
      </c>
      <c r="M2835" s="355" t="s">
        <v>3495</v>
      </c>
      <c r="N2835" s="355" t="s">
        <v>3495</v>
      </c>
      <c r="O2835" s="355" t="s">
        <v>3495</v>
      </c>
      <c r="P2835" s="355" t="s">
        <v>3495</v>
      </c>
      <c r="Q2835" s="355" t="s">
        <v>3496</v>
      </c>
      <c r="R2835" s="355" t="s">
        <v>3496</v>
      </c>
      <c r="S2835" s="355" t="s">
        <v>3496</v>
      </c>
      <c r="T2835" s="266">
        <v>0</v>
      </c>
      <c r="U2835" s="266" t="s">
        <v>3497</v>
      </c>
    </row>
    <row r="2836" spans="1:21" x14ac:dyDescent="0.25">
      <c r="A2836" s="49" t="s">
        <v>2826</v>
      </c>
      <c r="B2836" s="49" t="s">
        <v>2827</v>
      </c>
      <c r="C2836" s="49">
        <v>0</v>
      </c>
      <c r="D2836" s="49">
        <v>0</v>
      </c>
      <c r="E2836" s="354" t="s">
        <v>3494</v>
      </c>
      <c r="F2836" s="354" t="s">
        <v>3498</v>
      </c>
      <c r="G2836" s="355" t="s">
        <v>3499</v>
      </c>
      <c r="H2836" s="355" t="s">
        <v>3495</v>
      </c>
      <c r="I2836" s="355" t="s">
        <v>3495</v>
      </c>
      <c r="J2836" s="355" t="s">
        <v>3495</v>
      </c>
      <c r="K2836" s="355" t="s">
        <v>3495</v>
      </c>
      <c r="L2836" s="355" t="s">
        <v>3495</v>
      </c>
      <c r="M2836" s="355" t="s">
        <v>3495</v>
      </c>
      <c r="N2836" s="355" t="s">
        <v>3495</v>
      </c>
      <c r="O2836" s="355" t="s">
        <v>3495</v>
      </c>
      <c r="P2836" s="355" t="s">
        <v>3495</v>
      </c>
      <c r="Q2836" s="355" t="s">
        <v>3496</v>
      </c>
      <c r="R2836" s="355" t="s">
        <v>3496</v>
      </c>
      <c r="S2836" s="355" t="s">
        <v>3496</v>
      </c>
      <c r="T2836" s="266">
        <v>0</v>
      </c>
      <c r="U2836" s="266" t="s">
        <v>3497</v>
      </c>
    </row>
    <row r="2837" spans="1:21" x14ac:dyDescent="0.25">
      <c r="A2837" s="49" t="s">
        <v>2828</v>
      </c>
      <c r="B2837" s="49" t="s">
        <v>2829</v>
      </c>
      <c r="C2837" s="49">
        <v>0</v>
      </c>
      <c r="D2837" s="49">
        <v>0</v>
      </c>
      <c r="E2837" s="354" t="s">
        <v>3494</v>
      </c>
      <c r="F2837" s="354" t="s">
        <v>3498</v>
      </c>
      <c r="G2837" s="355" t="s">
        <v>3499</v>
      </c>
      <c r="H2837" s="355" t="s">
        <v>3495</v>
      </c>
      <c r="I2837" s="355" t="s">
        <v>3495</v>
      </c>
      <c r="J2837" s="355" t="s">
        <v>3495</v>
      </c>
      <c r="K2837" s="355" t="s">
        <v>3495</v>
      </c>
      <c r="L2837" s="355" t="s">
        <v>3495</v>
      </c>
      <c r="M2837" s="355" t="s">
        <v>3495</v>
      </c>
      <c r="N2837" s="355" t="s">
        <v>3495</v>
      </c>
      <c r="O2837" s="355" t="s">
        <v>3495</v>
      </c>
      <c r="P2837" s="355" t="s">
        <v>3495</v>
      </c>
      <c r="Q2837" s="355" t="s">
        <v>3496</v>
      </c>
      <c r="R2837" s="355" t="s">
        <v>3496</v>
      </c>
      <c r="S2837" s="355" t="s">
        <v>3496</v>
      </c>
      <c r="T2837" s="266">
        <v>0</v>
      </c>
      <c r="U2837" s="266" t="s">
        <v>3497</v>
      </c>
    </row>
    <row r="2838" spans="1:21" x14ac:dyDescent="0.25">
      <c r="A2838" s="49" t="s">
        <v>2830</v>
      </c>
      <c r="B2838" s="49" t="s">
        <v>2831</v>
      </c>
      <c r="C2838" s="49">
        <v>0</v>
      </c>
      <c r="D2838" s="49">
        <v>0</v>
      </c>
      <c r="E2838" s="354" t="s">
        <v>3494</v>
      </c>
      <c r="F2838" s="354" t="s">
        <v>3498</v>
      </c>
      <c r="G2838" s="355" t="s">
        <v>3499</v>
      </c>
      <c r="H2838" s="355" t="s">
        <v>3495</v>
      </c>
      <c r="I2838" s="355" t="s">
        <v>3495</v>
      </c>
      <c r="J2838" s="355" t="s">
        <v>3495</v>
      </c>
      <c r="K2838" s="355" t="s">
        <v>3495</v>
      </c>
      <c r="L2838" s="355" t="s">
        <v>3495</v>
      </c>
      <c r="M2838" s="355" t="s">
        <v>3495</v>
      </c>
      <c r="N2838" s="355" t="s">
        <v>3495</v>
      </c>
      <c r="O2838" s="355" t="s">
        <v>3495</v>
      </c>
      <c r="P2838" s="355" t="s">
        <v>3495</v>
      </c>
      <c r="Q2838" s="355" t="s">
        <v>3496</v>
      </c>
      <c r="R2838" s="355" t="s">
        <v>3496</v>
      </c>
      <c r="S2838" s="355" t="s">
        <v>3496</v>
      </c>
      <c r="T2838" s="266">
        <v>0</v>
      </c>
      <c r="U2838" s="266" t="s">
        <v>3497</v>
      </c>
    </row>
    <row r="2839" spans="1:21" x14ac:dyDescent="0.25">
      <c r="A2839" s="49" t="s">
        <v>2832</v>
      </c>
      <c r="B2839" s="49" t="s">
        <v>2833</v>
      </c>
      <c r="C2839" s="49">
        <v>0</v>
      </c>
      <c r="D2839" s="49">
        <v>0</v>
      </c>
      <c r="E2839" s="354" t="s">
        <v>3494</v>
      </c>
      <c r="F2839" s="354" t="s">
        <v>3498</v>
      </c>
      <c r="G2839" s="355" t="s">
        <v>3499</v>
      </c>
      <c r="H2839" s="355" t="s">
        <v>3495</v>
      </c>
      <c r="I2839" s="355" t="s">
        <v>3495</v>
      </c>
      <c r="J2839" s="355" t="s">
        <v>3495</v>
      </c>
      <c r="K2839" s="355" t="s">
        <v>3495</v>
      </c>
      <c r="L2839" s="355" t="s">
        <v>3495</v>
      </c>
      <c r="M2839" s="355" t="s">
        <v>3495</v>
      </c>
      <c r="N2839" s="355" t="s">
        <v>3495</v>
      </c>
      <c r="O2839" s="355" t="s">
        <v>3495</v>
      </c>
      <c r="P2839" s="355" t="s">
        <v>3495</v>
      </c>
      <c r="Q2839" s="355" t="s">
        <v>3496</v>
      </c>
      <c r="R2839" s="355" t="s">
        <v>3496</v>
      </c>
      <c r="S2839" s="355" t="s">
        <v>3496</v>
      </c>
      <c r="T2839" s="266">
        <v>0</v>
      </c>
      <c r="U2839" s="266" t="s">
        <v>3497</v>
      </c>
    </row>
    <row r="2840" spans="1:21" x14ac:dyDescent="0.25">
      <c r="A2840" s="49" t="s">
        <v>2834</v>
      </c>
      <c r="B2840" s="49" t="s">
        <v>2835</v>
      </c>
      <c r="C2840" s="49">
        <v>0</v>
      </c>
      <c r="D2840" s="49">
        <v>0</v>
      </c>
      <c r="E2840" s="354" t="s">
        <v>3494</v>
      </c>
      <c r="F2840" s="354" t="s">
        <v>3498</v>
      </c>
      <c r="G2840" s="355" t="s">
        <v>3499</v>
      </c>
      <c r="H2840" s="355" t="s">
        <v>3495</v>
      </c>
      <c r="I2840" s="355" t="s">
        <v>3495</v>
      </c>
      <c r="J2840" s="355" t="s">
        <v>3495</v>
      </c>
      <c r="K2840" s="355" t="s">
        <v>3495</v>
      </c>
      <c r="L2840" s="355" t="s">
        <v>3495</v>
      </c>
      <c r="M2840" s="355" t="s">
        <v>3495</v>
      </c>
      <c r="N2840" s="355" t="s">
        <v>3495</v>
      </c>
      <c r="O2840" s="355" t="s">
        <v>3495</v>
      </c>
      <c r="P2840" s="355" t="s">
        <v>3495</v>
      </c>
      <c r="Q2840" s="355" t="s">
        <v>3496</v>
      </c>
      <c r="R2840" s="355" t="s">
        <v>3496</v>
      </c>
      <c r="S2840" s="355" t="s">
        <v>3496</v>
      </c>
      <c r="T2840" s="266">
        <v>0</v>
      </c>
      <c r="U2840" s="266" t="s">
        <v>3497</v>
      </c>
    </row>
    <row r="2841" spans="1:21" x14ac:dyDescent="0.25">
      <c r="A2841" s="49" t="s">
        <v>2836</v>
      </c>
      <c r="B2841" s="49" t="s">
        <v>2837</v>
      </c>
      <c r="C2841" s="49">
        <v>0</v>
      </c>
      <c r="D2841" s="49">
        <v>0</v>
      </c>
      <c r="E2841" s="354" t="s">
        <v>3494</v>
      </c>
      <c r="F2841" s="354" t="s">
        <v>3498</v>
      </c>
      <c r="G2841" s="355" t="s">
        <v>3499</v>
      </c>
      <c r="H2841" s="355" t="s">
        <v>3495</v>
      </c>
      <c r="I2841" s="355" t="s">
        <v>3495</v>
      </c>
      <c r="J2841" s="355" t="s">
        <v>3495</v>
      </c>
      <c r="K2841" s="355" t="s">
        <v>3495</v>
      </c>
      <c r="L2841" s="355" t="s">
        <v>3495</v>
      </c>
      <c r="M2841" s="355" t="s">
        <v>3495</v>
      </c>
      <c r="N2841" s="355" t="s">
        <v>3495</v>
      </c>
      <c r="O2841" s="355" t="s">
        <v>3495</v>
      </c>
      <c r="P2841" s="355" t="s">
        <v>3495</v>
      </c>
      <c r="Q2841" s="355" t="s">
        <v>3496</v>
      </c>
      <c r="R2841" s="355" t="s">
        <v>3496</v>
      </c>
      <c r="S2841" s="355" t="s">
        <v>3496</v>
      </c>
      <c r="T2841" s="266">
        <v>0</v>
      </c>
      <c r="U2841" s="266" t="s">
        <v>3497</v>
      </c>
    </row>
    <row r="2842" spans="1:21" x14ac:dyDescent="0.25">
      <c r="A2842" s="49" t="s">
        <v>2838</v>
      </c>
      <c r="B2842" s="49" t="s">
        <v>2839</v>
      </c>
      <c r="C2842" s="49">
        <v>0</v>
      </c>
      <c r="D2842" s="49">
        <v>0</v>
      </c>
      <c r="E2842" s="354" t="s">
        <v>3494</v>
      </c>
      <c r="F2842" s="354" t="s">
        <v>3498</v>
      </c>
      <c r="G2842" s="355" t="s">
        <v>3499</v>
      </c>
      <c r="H2842" s="355" t="s">
        <v>3495</v>
      </c>
      <c r="I2842" s="355" t="s">
        <v>3495</v>
      </c>
      <c r="J2842" s="355" t="s">
        <v>3495</v>
      </c>
      <c r="K2842" s="355" t="s">
        <v>3495</v>
      </c>
      <c r="L2842" s="355" t="s">
        <v>3495</v>
      </c>
      <c r="M2842" s="355" t="s">
        <v>3495</v>
      </c>
      <c r="N2842" s="355" t="s">
        <v>3495</v>
      </c>
      <c r="O2842" s="355" t="s">
        <v>3495</v>
      </c>
      <c r="P2842" s="355" t="s">
        <v>3495</v>
      </c>
      <c r="Q2842" s="355" t="s">
        <v>3496</v>
      </c>
      <c r="R2842" s="355" t="s">
        <v>3496</v>
      </c>
      <c r="S2842" s="355" t="s">
        <v>3496</v>
      </c>
      <c r="T2842" s="266">
        <v>0</v>
      </c>
      <c r="U2842" s="266" t="s">
        <v>3497</v>
      </c>
    </row>
    <row r="2843" spans="1:21" x14ac:dyDescent="0.25">
      <c r="A2843" s="49" t="s">
        <v>2840</v>
      </c>
      <c r="B2843" s="49" t="s">
        <v>2841</v>
      </c>
      <c r="C2843" s="49">
        <v>0</v>
      </c>
      <c r="D2843" s="49">
        <v>0</v>
      </c>
      <c r="E2843" s="354" t="s">
        <v>3494</v>
      </c>
      <c r="F2843" s="354" t="s">
        <v>3498</v>
      </c>
      <c r="G2843" s="355" t="s">
        <v>3499</v>
      </c>
      <c r="H2843" s="355" t="s">
        <v>3495</v>
      </c>
      <c r="I2843" s="355" t="s">
        <v>3495</v>
      </c>
      <c r="J2843" s="355" t="s">
        <v>3495</v>
      </c>
      <c r="K2843" s="355" t="s">
        <v>3495</v>
      </c>
      <c r="L2843" s="355" t="s">
        <v>3495</v>
      </c>
      <c r="M2843" s="355" t="s">
        <v>3495</v>
      </c>
      <c r="N2843" s="355" t="s">
        <v>3495</v>
      </c>
      <c r="O2843" s="355" t="s">
        <v>3495</v>
      </c>
      <c r="P2843" s="355" t="s">
        <v>3495</v>
      </c>
      <c r="Q2843" s="355" t="s">
        <v>3496</v>
      </c>
      <c r="R2843" s="355" t="s">
        <v>3496</v>
      </c>
      <c r="S2843" s="355" t="s">
        <v>3496</v>
      </c>
      <c r="T2843" s="266">
        <v>0</v>
      </c>
      <c r="U2843" s="266" t="s">
        <v>3497</v>
      </c>
    </row>
    <row r="2844" spans="1:21" x14ac:dyDescent="0.25">
      <c r="A2844" s="49" t="s">
        <v>2842</v>
      </c>
      <c r="B2844" s="49" t="s">
        <v>2843</v>
      </c>
      <c r="C2844" s="49">
        <v>0</v>
      </c>
      <c r="D2844" s="49">
        <v>0</v>
      </c>
      <c r="E2844" s="354" t="s">
        <v>3494</v>
      </c>
      <c r="F2844" s="354" t="s">
        <v>3498</v>
      </c>
      <c r="G2844" s="355" t="s">
        <v>3499</v>
      </c>
      <c r="H2844" s="355" t="s">
        <v>3495</v>
      </c>
      <c r="I2844" s="355" t="s">
        <v>3495</v>
      </c>
      <c r="J2844" s="355" t="s">
        <v>3495</v>
      </c>
      <c r="K2844" s="355" t="s">
        <v>3495</v>
      </c>
      <c r="L2844" s="355" t="s">
        <v>3495</v>
      </c>
      <c r="M2844" s="355" t="s">
        <v>3495</v>
      </c>
      <c r="N2844" s="355" t="s">
        <v>3495</v>
      </c>
      <c r="O2844" s="355" t="s">
        <v>3495</v>
      </c>
      <c r="P2844" s="355" t="s">
        <v>3495</v>
      </c>
      <c r="Q2844" s="355" t="s">
        <v>3496</v>
      </c>
      <c r="R2844" s="355" t="s">
        <v>3496</v>
      </c>
      <c r="S2844" s="355" t="s">
        <v>3496</v>
      </c>
      <c r="T2844" s="266">
        <v>0</v>
      </c>
      <c r="U2844" s="266" t="s">
        <v>3497</v>
      </c>
    </row>
    <row r="2845" spans="1:21" x14ac:dyDescent="0.25">
      <c r="A2845" s="49" t="s">
        <v>2844</v>
      </c>
      <c r="B2845" s="49" t="s">
        <v>2845</v>
      </c>
      <c r="C2845" s="49">
        <v>0</v>
      </c>
      <c r="D2845" s="49">
        <v>0</v>
      </c>
      <c r="E2845" s="354" t="s">
        <v>3494</v>
      </c>
      <c r="F2845" s="354" t="s">
        <v>3498</v>
      </c>
      <c r="G2845" s="355" t="s">
        <v>3499</v>
      </c>
      <c r="H2845" s="355" t="s">
        <v>3495</v>
      </c>
      <c r="I2845" s="355" t="s">
        <v>3495</v>
      </c>
      <c r="J2845" s="355" t="s">
        <v>3495</v>
      </c>
      <c r="K2845" s="355" t="s">
        <v>3495</v>
      </c>
      <c r="L2845" s="355" t="s">
        <v>3495</v>
      </c>
      <c r="M2845" s="355" t="s">
        <v>3495</v>
      </c>
      <c r="N2845" s="355" t="s">
        <v>3495</v>
      </c>
      <c r="O2845" s="355" t="s">
        <v>3495</v>
      </c>
      <c r="P2845" s="355" t="s">
        <v>3495</v>
      </c>
      <c r="Q2845" s="355" t="s">
        <v>3496</v>
      </c>
      <c r="R2845" s="355" t="s">
        <v>3496</v>
      </c>
      <c r="S2845" s="355" t="s">
        <v>3496</v>
      </c>
      <c r="T2845" s="266">
        <v>0</v>
      </c>
      <c r="U2845" s="266" t="s">
        <v>3497</v>
      </c>
    </row>
    <row r="2846" spans="1:21" x14ac:dyDescent="0.25">
      <c r="A2846" s="49" t="s">
        <v>2846</v>
      </c>
      <c r="B2846" s="49" t="s">
        <v>2847</v>
      </c>
      <c r="C2846" s="49">
        <v>0</v>
      </c>
      <c r="D2846" s="49">
        <v>0</v>
      </c>
      <c r="E2846" s="354" t="s">
        <v>3494</v>
      </c>
      <c r="F2846" s="354" t="s">
        <v>3498</v>
      </c>
      <c r="G2846" s="355" t="s">
        <v>3499</v>
      </c>
      <c r="H2846" s="355" t="s">
        <v>3495</v>
      </c>
      <c r="I2846" s="355" t="s">
        <v>3495</v>
      </c>
      <c r="J2846" s="355" t="s">
        <v>3495</v>
      </c>
      <c r="K2846" s="355" t="s">
        <v>3495</v>
      </c>
      <c r="L2846" s="355" t="s">
        <v>3495</v>
      </c>
      <c r="M2846" s="355" t="s">
        <v>3495</v>
      </c>
      <c r="N2846" s="355" t="s">
        <v>3495</v>
      </c>
      <c r="O2846" s="355" t="s">
        <v>3495</v>
      </c>
      <c r="P2846" s="355" t="s">
        <v>3495</v>
      </c>
      <c r="Q2846" s="355" t="s">
        <v>3496</v>
      </c>
      <c r="R2846" s="355" t="s">
        <v>3496</v>
      </c>
      <c r="S2846" s="355" t="s">
        <v>3496</v>
      </c>
      <c r="T2846" s="266">
        <v>0</v>
      </c>
      <c r="U2846" s="266" t="s">
        <v>3497</v>
      </c>
    </row>
    <row r="2847" spans="1:21" x14ac:dyDescent="0.25">
      <c r="A2847" s="49" t="s">
        <v>2848</v>
      </c>
      <c r="B2847" s="49" t="s">
        <v>2849</v>
      </c>
      <c r="C2847" s="49">
        <v>0</v>
      </c>
      <c r="D2847" s="49">
        <v>0</v>
      </c>
      <c r="E2847" s="354" t="s">
        <v>3494</v>
      </c>
      <c r="F2847" s="354" t="s">
        <v>3498</v>
      </c>
      <c r="G2847" s="355" t="s">
        <v>3499</v>
      </c>
      <c r="H2847" s="355" t="s">
        <v>3495</v>
      </c>
      <c r="I2847" s="355" t="s">
        <v>3495</v>
      </c>
      <c r="J2847" s="355" t="s">
        <v>3495</v>
      </c>
      <c r="K2847" s="355" t="s">
        <v>3495</v>
      </c>
      <c r="L2847" s="355" t="s">
        <v>3495</v>
      </c>
      <c r="M2847" s="355" t="s">
        <v>3495</v>
      </c>
      <c r="N2847" s="355" t="s">
        <v>3495</v>
      </c>
      <c r="O2847" s="355" t="s">
        <v>3495</v>
      </c>
      <c r="P2847" s="355" t="s">
        <v>3495</v>
      </c>
      <c r="Q2847" s="355" t="s">
        <v>3496</v>
      </c>
      <c r="R2847" s="355" t="s">
        <v>3496</v>
      </c>
      <c r="S2847" s="355" t="s">
        <v>3496</v>
      </c>
      <c r="T2847" s="266">
        <v>0</v>
      </c>
      <c r="U2847" s="266" t="s">
        <v>3497</v>
      </c>
    </row>
    <row r="2848" spans="1:21" x14ac:dyDescent="0.25">
      <c r="A2848" s="49" t="s">
        <v>2850</v>
      </c>
      <c r="B2848" s="49" t="s">
        <v>2851</v>
      </c>
      <c r="C2848" s="49">
        <v>0</v>
      </c>
      <c r="D2848" s="49">
        <v>0</v>
      </c>
      <c r="E2848" s="354" t="s">
        <v>3494</v>
      </c>
      <c r="F2848" s="354" t="s">
        <v>3498</v>
      </c>
      <c r="G2848" s="355" t="s">
        <v>3499</v>
      </c>
      <c r="H2848" s="355" t="s">
        <v>3495</v>
      </c>
      <c r="I2848" s="355" t="s">
        <v>3495</v>
      </c>
      <c r="J2848" s="355" t="s">
        <v>3495</v>
      </c>
      <c r="K2848" s="355" t="s">
        <v>3495</v>
      </c>
      <c r="L2848" s="355" t="s">
        <v>3495</v>
      </c>
      <c r="M2848" s="355" t="s">
        <v>3495</v>
      </c>
      <c r="N2848" s="355" t="s">
        <v>3495</v>
      </c>
      <c r="O2848" s="355" t="s">
        <v>3495</v>
      </c>
      <c r="P2848" s="355" t="s">
        <v>3495</v>
      </c>
      <c r="Q2848" s="355" t="s">
        <v>3496</v>
      </c>
      <c r="R2848" s="355" t="s">
        <v>3496</v>
      </c>
      <c r="S2848" s="355" t="s">
        <v>3496</v>
      </c>
      <c r="T2848" s="266">
        <v>0</v>
      </c>
      <c r="U2848" s="266" t="s">
        <v>3497</v>
      </c>
    </row>
    <row r="2849" spans="1:21" x14ac:dyDescent="0.25">
      <c r="A2849" s="49" t="s">
        <v>2852</v>
      </c>
      <c r="B2849" s="49" t="s">
        <v>2853</v>
      </c>
      <c r="C2849" s="49">
        <v>0</v>
      </c>
      <c r="D2849" s="49">
        <v>0</v>
      </c>
      <c r="E2849" s="354" t="s">
        <v>3494</v>
      </c>
      <c r="F2849" s="354" t="s">
        <v>3498</v>
      </c>
      <c r="G2849" s="355" t="s">
        <v>3499</v>
      </c>
      <c r="H2849" s="355" t="s">
        <v>3495</v>
      </c>
      <c r="I2849" s="355" t="s">
        <v>3495</v>
      </c>
      <c r="J2849" s="355" t="s">
        <v>3495</v>
      </c>
      <c r="K2849" s="355" t="s">
        <v>3495</v>
      </c>
      <c r="L2849" s="355" t="s">
        <v>3495</v>
      </c>
      <c r="M2849" s="355" t="s">
        <v>3495</v>
      </c>
      <c r="N2849" s="355" t="s">
        <v>3495</v>
      </c>
      <c r="O2849" s="355" t="s">
        <v>3495</v>
      </c>
      <c r="P2849" s="355" t="s">
        <v>3495</v>
      </c>
      <c r="Q2849" s="355" t="s">
        <v>3496</v>
      </c>
      <c r="R2849" s="355" t="s">
        <v>3496</v>
      </c>
      <c r="S2849" s="355" t="s">
        <v>3496</v>
      </c>
      <c r="T2849" s="266">
        <v>0</v>
      </c>
      <c r="U2849" s="266" t="s">
        <v>3497</v>
      </c>
    </row>
    <row r="2850" spans="1:21" x14ac:dyDescent="0.25">
      <c r="A2850" s="49" t="s">
        <v>2854</v>
      </c>
      <c r="B2850" s="49" t="s">
        <v>2855</v>
      </c>
      <c r="C2850" s="49">
        <v>0</v>
      </c>
      <c r="D2850" s="49">
        <v>0</v>
      </c>
      <c r="E2850" s="354" t="s">
        <v>3494</v>
      </c>
      <c r="F2850" s="354" t="s">
        <v>3498</v>
      </c>
      <c r="G2850" s="355" t="s">
        <v>3499</v>
      </c>
      <c r="H2850" s="355" t="s">
        <v>3495</v>
      </c>
      <c r="I2850" s="355" t="s">
        <v>3495</v>
      </c>
      <c r="J2850" s="355" t="s">
        <v>3495</v>
      </c>
      <c r="K2850" s="355" t="s">
        <v>3495</v>
      </c>
      <c r="L2850" s="355" t="s">
        <v>3495</v>
      </c>
      <c r="M2850" s="355" t="s">
        <v>3495</v>
      </c>
      <c r="N2850" s="355" t="s">
        <v>3495</v>
      </c>
      <c r="O2850" s="355" t="s">
        <v>3495</v>
      </c>
      <c r="P2850" s="355" t="s">
        <v>3495</v>
      </c>
      <c r="Q2850" s="355" t="s">
        <v>3496</v>
      </c>
      <c r="R2850" s="355" t="s">
        <v>3496</v>
      </c>
      <c r="S2850" s="355" t="s">
        <v>3496</v>
      </c>
      <c r="T2850" s="266">
        <v>0</v>
      </c>
      <c r="U2850" s="266" t="s">
        <v>3497</v>
      </c>
    </row>
    <row r="2851" spans="1:21" x14ac:dyDescent="0.25">
      <c r="A2851" s="49" t="s">
        <v>2856</v>
      </c>
      <c r="B2851" s="49" t="s">
        <v>2857</v>
      </c>
      <c r="C2851" s="49">
        <v>0</v>
      </c>
      <c r="D2851" s="49">
        <v>0</v>
      </c>
      <c r="E2851" s="354" t="s">
        <v>3494</v>
      </c>
      <c r="F2851" s="354" t="s">
        <v>3498</v>
      </c>
      <c r="G2851" s="355" t="s">
        <v>3499</v>
      </c>
      <c r="H2851" s="355" t="s">
        <v>3495</v>
      </c>
      <c r="I2851" s="355" t="s">
        <v>3495</v>
      </c>
      <c r="J2851" s="355" t="s">
        <v>3495</v>
      </c>
      <c r="K2851" s="355" t="s">
        <v>3495</v>
      </c>
      <c r="L2851" s="355" t="s">
        <v>3495</v>
      </c>
      <c r="M2851" s="355" t="s">
        <v>3495</v>
      </c>
      <c r="N2851" s="355" t="s">
        <v>3495</v>
      </c>
      <c r="O2851" s="355" t="s">
        <v>3495</v>
      </c>
      <c r="P2851" s="355" t="s">
        <v>3495</v>
      </c>
      <c r="Q2851" s="355" t="s">
        <v>3496</v>
      </c>
      <c r="R2851" s="355" t="s">
        <v>3496</v>
      </c>
      <c r="S2851" s="355" t="s">
        <v>3496</v>
      </c>
      <c r="T2851" s="266">
        <v>0</v>
      </c>
      <c r="U2851" s="266" t="s">
        <v>3497</v>
      </c>
    </row>
    <row r="2852" spans="1:21" x14ac:dyDescent="0.25">
      <c r="A2852" s="49" t="s">
        <v>2858</v>
      </c>
      <c r="B2852" s="49" t="s">
        <v>2859</v>
      </c>
      <c r="C2852" s="49">
        <v>0</v>
      </c>
      <c r="D2852" s="49">
        <v>0</v>
      </c>
      <c r="E2852" s="354" t="s">
        <v>3494</v>
      </c>
      <c r="F2852" s="354" t="s">
        <v>3498</v>
      </c>
      <c r="G2852" s="355" t="s">
        <v>3499</v>
      </c>
      <c r="H2852" s="355" t="s">
        <v>3495</v>
      </c>
      <c r="I2852" s="355" t="s">
        <v>3495</v>
      </c>
      <c r="J2852" s="355" t="s">
        <v>3495</v>
      </c>
      <c r="K2852" s="355" t="s">
        <v>3495</v>
      </c>
      <c r="L2852" s="355" t="s">
        <v>3495</v>
      </c>
      <c r="M2852" s="355" t="s">
        <v>3495</v>
      </c>
      <c r="N2852" s="355" t="s">
        <v>3495</v>
      </c>
      <c r="O2852" s="355" t="s">
        <v>3495</v>
      </c>
      <c r="P2852" s="355" t="s">
        <v>3495</v>
      </c>
      <c r="Q2852" s="355" t="s">
        <v>3496</v>
      </c>
      <c r="R2852" s="355" t="s">
        <v>3496</v>
      </c>
      <c r="S2852" s="355" t="s">
        <v>3496</v>
      </c>
      <c r="T2852" s="266">
        <v>0</v>
      </c>
      <c r="U2852" s="266" t="s">
        <v>3497</v>
      </c>
    </row>
    <row r="2853" spans="1:21" x14ac:dyDescent="0.25">
      <c r="A2853" s="49" t="s">
        <v>2860</v>
      </c>
      <c r="B2853" s="49" t="s">
        <v>2861</v>
      </c>
      <c r="C2853" s="49">
        <v>0</v>
      </c>
      <c r="D2853" s="49">
        <v>0</v>
      </c>
      <c r="E2853" s="354" t="s">
        <v>3494</v>
      </c>
      <c r="F2853" s="354" t="s">
        <v>3498</v>
      </c>
      <c r="G2853" s="355" t="s">
        <v>3499</v>
      </c>
      <c r="H2853" s="355" t="s">
        <v>3495</v>
      </c>
      <c r="I2853" s="355" t="s">
        <v>3495</v>
      </c>
      <c r="J2853" s="355" t="s">
        <v>3495</v>
      </c>
      <c r="K2853" s="355" t="s">
        <v>3495</v>
      </c>
      <c r="L2853" s="355" t="s">
        <v>3495</v>
      </c>
      <c r="M2853" s="355" t="s">
        <v>3495</v>
      </c>
      <c r="N2853" s="355" t="s">
        <v>3495</v>
      </c>
      <c r="O2853" s="355" t="s">
        <v>3495</v>
      </c>
      <c r="P2853" s="355" t="s">
        <v>3495</v>
      </c>
      <c r="Q2853" s="355" t="s">
        <v>3496</v>
      </c>
      <c r="R2853" s="355" t="s">
        <v>3496</v>
      </c>
      <c r="S2853" s="355" t="s">
        <v>3496</v>
      </c>
      <c r="T2853" s="266">
        <v>0</v>
      </c>
      <c r="U2853" s="266" t="s">
        <v>3497</v>
      </c>
    </row>
    <row r="2854" spans="1:21" x14ac:dyDescent="0.25">
      <c r="A2854" s="49" t="s">
        <v>2862</v>
      </c>
      <c r="B2854" s="49" t="s">
        <v>2863</v>
      </c>
      <c r="C2854" s="49">
        <v>0</v>
      </c>
      <c r="D2854" s="49">
        <v>0</v>
      </c>
      <c r="E2854" s="354" t="s">
        <v>3494</v>
      </c>
      <c r="F2854" s="354" t="s">
        <v>3498</v>
      </c>
      <c r="G2854" s="355" t="s">
        <v>3499</v>
      </c>
      <c r="H2854" s="355" t="s">
        <v>3495</v>
      </c>
      <c r="I2854" s="355" t="s">
        <v>3495</v>
      </c>
      <c r="J2854" s="355" t="s">
        <v>3495</v>
      </c>
      <c r="K2854" s="355" t="s">
        <v>3495</v>
      </c>
      <c r="L2854" s="355" t="s">
        <v>3495</v>
      </c>
      <c r="M2854" s="355" t="s">
        <v>3495</v>
      </c>
      <c r="N2854" s="355" t="s">
        <v>3495</v>
      </c>
      <c r="O2854" s="355" t="s">
        <v>3495</v>
      </c>
      <c r="P2854" s="355" t="s">
        <v>3495</v>
      </c>
      <c r="Q2854" s="355" t="s">
        <v>3496</v>
      </c>
      <c r="R2854" s="355" t="s">
        <v>3496</v>
      </c>
      <c r="S2854" s="355" t="s">
        <v>3496</v>
      </c>
      <c r="T2854" s="266">
        <v>0</v>
      </c>
      <c r="U2854" s="266" t="s">
        <v>3497</v>
      </c>
    </row>
    <row r="2855" spans="1:21" x14ac:dyDescent="0.25">
      <c r="A2855" s="49" t="s">
        <v>2864</v>
      </c>
      <c r="B2855" s="49" t="s">
        <v>2865</v>
      </c>
      <c r="C2855" s="49">
        <v>0</v>
      </c>
      <c r="D2855" s="49">
        <v>0</v>
      </c>
      <c r="E2855" s="354" t="s">
        <v>3494</v>
      </c>
      <c r="F2855" s="354" t="s">
        <v>3498</v>
      </c>
      <c r="G2855" s="355" t="s">
        <v>3499</v>
      </c>
      <c r="H2855" s="355" t="s">
        <v>3495</v>
      </c>
      <c r="I2855" s="355" t="s">
        <v>3495</v>
      </c>
      <c r="J2855" s="355" t="s">
        <v>3495</v>
      </c>
      <c r="K2855" s="355" t="s">
        <v>3495</v>
      </c>
      <c r="L2855" s="355" t="s">
        <v>3495</v>
      </c>
      <c r="M2855" s="355" t="s">
        <v>3495</v>
      </c>
      <c r="N2855" s="355" t="s">
        <v>3495</v>
      </c>
      <c r="O2855" s="355" t="s">
        <v>3495</v>
      </c>
      <c r="P2855" s="355" t="s">
        <v>3495</v>
      </c>
      <c r="Q2855" s="355" t="s">
        <v>3496</v>
      </c>
      <c r="R2855" s="355" t="s">
        <v>3496</v>
      </c>
      <c r="S2855" s="355" t="s">
        <v>3496</v>
      </c>
      <c r="T2855" s="266">
        <v>0</v>
      </c>
      <c r="U2855" s="266" t="s">
        <v>3497</v>
      </c>
    </row>
    <row r="2856" spans="1:21" x14ac:dyDescent="0.25">
      <c r="A2856" s="49" t="s">
        <v>2866</v>
      </c>
      <c r="B2856" s="49" t="s">
        <v>2867</v>
      </c>
      <c r="C2856" s="49">
        <v>0</v>
      </c>
      <c r="D2856" s="49">
        <v>0</v>
      </c>
      <c r="E2856" s="354" t="s">
        <v>3494</v>
      </c>
      <c r="F2856" s="354" t="s">
        <v>3498</v>
      </c>
      <c r="G2856" s="355" t="s">
        <v>3499</v>
      </c>
      <c r="H2856" s="355" t="s">
        <v>3495</v>
      </c>
      <c r="I2856" s="355" t="s">
        <v>3495</v>
      </c>
      <c r="J2856" s="355" t="s">
        <v>3495</v>
      </c>
      <c r="K2856" s="355" t="s">
        <v>3495</v>
      </c>
      <c r="L2856" s="355" t="s">
        <v>3495</v>
      </c>
      <c r="M2856" s="355" t="s">
        <v>3495</v>
      </c>
      <c r="N2856" s="355" t="s">
        <v>3495</v>
      </c>
      <c r="O2856" s="355" t="s">
        <v>3495</v>
      </c>
      <c r="P2856" s="355" t="s">
        <v>3495</v>
      </c>
      <c r="Q2856" s="355" t="s">
        <v>3496</v>
      </c>
      <c r="R2856" s="355" t="s">
        <v>3496</v>
      </c>
      <c r="S2856" s="355" t="s">
        <v>3496</v>
      </c>
      <c r="T2856" s="266">
        <v>0</v>
      </c>
      <c r="U2856" s="266" t="s">
        <v>3497</v>
      </c>
    </row>
    <row r="2857" spans="1:21" x14ac:dyDescent="0.25">
      <c r="A2857" s="49" t="s">
        <v>2868</v>
      </c>
      <c r="B2857" s="49" t="s">
        <v>2869</v>
      </c>
      <c r="C2857" s="49">
        <v>0</v>
      </c>
      <c r="D2857" s="49">
        <v>0</v>
      </c>
      <c r="E2857" s="354" t="s">
        <v>3494</v>
      </c>
      <c r="F2857" s="354" t="s">
        <v>3498</v>
      </c>
      <c r="G2857" s="355" t="s">
        <v>3499</v>
      </c>
      <c r="H2857" s="355" t="s">
        <v>3495</v>
      </c>
      <c r="I2857" s="355" t="s">
        <v>3495</v>
      </c>
      <c r="J2857" s="355" t="s">
        <v>3495</v>
      </c>
      <c r="K2857" s="355" t="s">
        <v>3495</v>
      </c>
      <c r="L2857" s="355" t="s">
        <v>3495</v>
      </c>
      <c r="M2857" s="355" t="s">
        <v>3495</v>
      </c>
      <c r="N2857" s="355" t="s">
        <v>3495</v>
      </c>
      <c r="O2857" s="355" t="s">
        <v>3495</v>
      </c>
      <c r="P2857" s="355" t="s">
        <v>3495</v>
      </c>
      <c r="Q2857" s="355" t="s">
        <v>3496</v>
      </c>
      <c r="R2857" s="355" t="s">
        <v>3496</v>
      </c>
      <c r="S2857" s="355" t="s">
        <v>3496</v>
      </c>
      <c r="T2857" s="266">
        <v>0</v>
      </c>
      <c r="U2857" s="266" t="s">
        <v>3497</v>
      </c>
    </row>
    <row r="2858" spans="1:21" x14ac:dyDescent="0.25">
      <c r="A2858" s="49" t="s">
        <v>2870</v>
      </c>
      <c r="B2858" s="49" t="s">
        <v>2871</v>
      </c>
      <c r="C2858" s="49">
        <v>0</v>
      </c>
      <c r="D2858" s="49">
        <v>0</v>
      </c>
      <c r="E2858" s="354" t="s">
        <v>3494</v>
      </c>
      <c r="F2858" s="354" t="s">
        <v>3498</v>
      </c>
      <c r="G2858" s="355" t="s">
        <v>3499</v>
      </c>
      <c r="H2858" s="355" t="s">
        <v>3495</v>
      </c>
      <c r="I2858" s="355" t="s">
        <v>3495</v>
      </c>
      <c r="J2858" s="355" t="s">
        <v>3495</v>
      </c>
      <c r="K2858" s="355" t="s">
        <v>3495</v>
      </c>
      <c r="L2858" s="355" t="s">
        <v>3495</v>
      </c>
      <c r="M2858" s="355" t="s">
        <v>3495</v>
      </c>
      <c r="N2858" s="355" t="s">
        <v>3495</v>
      </c>
      <c r="O2858" s="355" t="s">
        <v>3495</v>
      </c>
      <c r="P2858" s="355" t="s">
        <v>3495</v>
      </c>
      <c r="Q2858" s="355" t="s">
        <v>3496</v>
      </c>
      <c r="R2858" s="355" t="s">
        <v>3496</v>
      </c>
      <c r="S2858" s="355" t="s">
        <v>3496</v>
      </c>
      <c r="T2858" s="266">
        <v>0</v>
      </c>
      <c r="U2858" s="266" t="s">
        <v>3497</v>
      </c>
    </row>
    <row r="2859" spans="1:21" x14ac:dyDescent="0.25">
      <c r="A2859" s="49" t="s">
        <v>2872</v>
      </c>
      <c r="B2859" s="49" t="s">
        <v>2873</v>
      </c>
      <c r="C2859" s="49">
        <v>0</v>
      </c>
      <c r="D2859" s="49">
        <v>0</v>
      </c>
      <c r="E2859" s="354" t="s">
        <v>3494</v>
      </c>
      <c r="F2859" s="354" t="s">
        <v>3498</v>
      </c>
      <c r="G2859" s="355" t="s">
        <v>3499</v>
      </c>
      <c r="H2859" s="355" t="s">
        <v>3495</v>
      </c>
      <c r="I2859" s="355" t="s">
        <v>3495</v>
      </c>
      <c r="J2859" s="355" t="s">
        <v>3495</v>
      </c>
      <c r="K2859" s="355" t="s">
        <v>3495</v>
      </c>
      <c r="L2859" s="355" t="s">
        <v>3495</v>
      </c>
      <c r="M2859" s="355" t="s">
        <v>3495</v>
      </c>
      <c r="N2859" s="355" t="s">
        <v>3495</v>
      </c>
      <c r="O2859" s="355" t="s">
        <v>3495</v>
      </c>
      <c r="P2859" s="355" t="s">
        <v>3495</v>
      </c>
      <c r="Q2859" s="355" t="s">
        <v>3496</v>
      </c>
      <c r="R2859" s="355" t="s">
        <v>3496</v>
      </c>
      <c r="S2859" s="355" t="s">
        <v>3496</v>
      </c>
      <c r="T2859" s="266">
        <v>0</v>
      </c>
      <c r="U2859" s="266" t="s">
        <v>3497</v>
      </c>
    </row>
    <row r="2860" spans="1:21" x14ac:dyDescent="0.25">
      <c r="A2860" s="49" t="s">
        <v>2874</v>
      </c>
      <c r="B2860" s="49" t="s">
        <v>2875</v>
      </c>
      <c r="C2860" s="49">
        <v>0</v>
      </c>
      <c r="D2860" s="49">
        <v>0</v>
      </c>
      <c r="E2860" s="354" t="s">
        <v>3494</v>
      </c>
      <c r="F2860" s="354" t="s">
        <v>3498</v>
      </c>
      <c r="G2860" s="355" t="s">
        <v>3499</v>
      </c>
      <c r="H2860" s="355" t="s">
        <v>3495</v>
      </c>
      <c r="I2860" s="355" t="s">
        <v>3495</v>
      </c>
      <c r="J2860" s="355" t="s">
        <v>3495</v>
      </c>
      <c r="K2860" s="355" t="s">
        <v>3495</v>
      </c>
      <c r="L2860" s="355" t="s">
        <v>3495</v>
      </c>
      <c r="M2860" s="355" t="s">
        <v>3495</v>
      </c>
      <c r="N2860" s="355" t="s">
        <v>3495</v>
      </c>
      <c r="O2860" s="355" t="s">
        <v>3495</v>
      </c>
      <c r="P2860" s="355" t="s">
        <v>3495</v>
      </c>
      <c r="Q2860" s="355" t="s">
        <v>3496</v>
      </c>
      <c r="R2860" s="355" t="s">
        <v>3496</v>
      </c>
      <c r="S2860" s="355" t="s">
        <v>3496</v>
      </c>
      <c r="T2860" s="266">
        <v>0</v>
      </c>
      <c r="U2860" s="266" t="s">
        <v>3497</v>
      </c>
    </row>
    <row r="2861" spans="1:21" x14ac:dyDescent="0.25">
      <c r="A2861" s="49" t="s">
        <v>2876</v>
      </c>
      <c r="B2861" s="49" t="s">
        <v>2877</v>
      </c>
      <c r="C2861" s="49">
        <v>0</v>
      </c>
      <c r="D2861" s="49">
        <v>0</v>
      </c>
      <c r="E2861" s="354" t="s">
        <v>3494</v>
      </c>
      <c r="F2861" s="354" t="s">
        <v>3498</v>
      </c>
      <c r="G2861" s="355" t="s">
        <v>3499</v>
      </c>
      <c r="H2861" s="355" t="s">
        <v>3495</v>
      </c>
      <c r="I2861" s="355" t="s">
        <v>3495</v>
      </c>
      <c r="J2861" s="355" t="s">
        <v>3495</v>
      </c>
      <c r="K2861" s="355" t="s">
        <v>3495</v>
      </c>
      <c r="L2861" s="355" t="s">
        <v>3495</v>
      </c>
      <c r="M2861" s="355" t="s">
        <v>3495</v>
      </c>
      <c r="N2861" s="355" t="s">
        <v>3495</v>
      </c>
      <c r="O2861" s="355" t="s">
        <v>3495</v>
      </c>
      <c r="P2861" s="355" t="s">
        <v>3495</v>
      </c>
      <c r="Q2861" s="355" t="s">
        <v>3496</v>
      </c>
      <c r="R2861" s="355" t="s">
        <v>3496</v>
      </c>
      <c r="S2861" s="355" t="s">
        <v>3496</v>
      </c>
      <c r="T2861" s="266">
        <v>0</v>
      </c>
      <c r="U2861" s="266" t="s">
        <v>3497</v>
      </c>
    </row>
    <row r="2862" spans="1:21" x14ac:dyDescent="0.25">
      <c r="A2862" s="49" t="s">
        <v>2878</v>
      </c>
      <c r="B2862" s="49" t="s">
        <v>2879</v>
      </c>
      <c r="C2862" s="49">
        <v>0</v>
      </c>
      <c r="D2862" s="49">
        <v>0</v>
      </c>
      <c r="E2862" s="354" t="s">
        <v>3494</v>
      </c>
      <c r="F2862" s="354" t="s">
        <v>3498</v>
      </c>
      <c r="G2862" s="355" t="s">
        <v>3499</v>
      </c>
      <c r="H2862" s="355" t="s">
        <v>3495</v>
      </c>
      <c r="I2862" s="355" t="s">
        <v>3495</v>
      </c>
      <c r="J2862" s="355" t="s">
        <v>3495</v>
      </c>
      <c r="K2862" s="355" t="s">
        <v>3495</v>
      </c>
      <c r="L2862" s="355" t="s">
        <v>3495</v>
      </c>
      <c r="M2862" s="355" t="s">
        <v>3495</v>
      </c>
      <c r="N2862" s="355" t="s">
        <v>3495</v>
      </c>
      <c r="O2862" s="355" t="s">
        <v>3495</v>
      </c>
      <c r="P2862" s="355" t="s">
        <v>3495</v>
      </c>
      <c r="Q2862" s="355" t="s">
        <v>3496</v>
      </c>
      <c r="R2862" s="355" t="s">
        <v>3496</v>
      </c>
      <c r="S2862" s="355" t="s">
        <v>3496</v>
      </c>
      <c r="T2862" s="266">
        <v>0</v>
      </c>
      <c r="U2862" s="266" t="s">
        <v>3497</v>
      </c>
    </row>
    <row r="2863" spans="1:21" x14ac:dyDescent="0.25">
      <c r="A2863" s="49" t="s">
        <v>2880</v>
      </c>
      <c r="B2863" s="49" t="s">
        <v>2881</v>
      </c>
      <c r="C2863" s="49">
        <v>0</v>
      </c>
      <c r="D2863" s="49">
        <v>0</v>
      </c>
      <c r="E2863" s="354" t="s">
        <v>3494</v>
      </c>
      <c r="F2863" s="354" t="s">
        <v>3498</v>
      </c>
      <c r="G2863" s="355" t="s">
        <v>3499</v>
      </c>
      <c r="H2863" s="355" t="s">
        <v>3495</v>
      </c>
      <c r="I2863" s="355" t="s">
        <v>3495</v>
      </c>
      <c r="J2863" s="355" t="s">
        <v>3495</v>
      </c>
      <c r="K2863" s="355" t="s">
        <v>3495</v>
      </c>
      <c r="L2863" s="355" t="s">
        <v>3495</v>
      </c>
      <c r="M2863" s="355" t="s">
        <v>3495</v>
      </c>
      <c r="N2863" s="355" t="s">
        <v>3495</v>
      </c>
      <c r="O2863" s="355" t="s">
        <v>3495</v>
      </c>
      <c r="P2863" s="355" t="s">
        <v>3495</v>
      </c>
      <c r="Q2863" s="355" t="s">
        <v>3496</v>
      </c>
      <c r="R2863" s="355" t="s">
        <v>3496</v>
      </c>
      <c r="S2863" s="355" t="s">
        <v>3496</v>
      </c>
      <c r="T2863" s="266">
        <v>0</v>
      </c>
      <c r="U2863" s="266" t="s">
        <v>3497</v>
      </c>
    </row>
    <row r="2864" spans="1:21" x14ac:dyDescent="0.25">
      <c r="A2864" s="49" t="s">
        <v>2882</v>
      </c>
      <c r="B2864" s="49" t="s">
        <v>2883</v>
      </c>
      <c r="C2864" s="49">
        <v>0</v>
      </c>
      <c r="D2864" s="49">
        <v>0</v>
      </c>
      <c r="E2864" s="354" t="s">
        <v>3494</v>
      </c>
      <c r="F2864" s="354" t="s">
        <v>3498</v>
      </c>
      <c r="G2864" s="355" t="s">
        <v>3499</v>
      </c>
      <c r="H2864" s="355" t="s">
        <v>3495</v>
      </c>
      <c r="I2864" s="355" t="s">
        <v>3495</v>
      </c>
      <c r="J2864" s="355" t="s">
        <v>3495</v>
      </c>
      <c r="K2864" s="355" t="s">
        <v>3495</v>
      </c>
      <c r="L2864" s="355" t="s">
        <v>3495</v>
      </c>
      <c r="M2864" s="355" t="s">
        <v>3495</v>
      </c>
      <c r="N2864" s="355" t="s">
        <v>3495</v>
      </c>
      <c r="O2864" s="355" t="s">
        <v>3495</v>
      </c>
      <c r="P2864" s="355" t="s">
        <v>3495</v>
      </c>
      <c r="Q2864" s="355" t="s">
        <v>3496</v>
      </c>
      <c r="R2864" s="355" t="s">
        <v>3496</v>
      </c>
      <c r="S2864" s="355" t="s">
        <v>3496</v>
      </c>
      <c r="T2864" s="266">
        <v>0</v>
      </c>
      <c r="U2864" s="266" t="s">
        <v>3497</v>
      </c>
    </row>
    <row r="2865" spans="1:21" x14ac:dyDescent="0.25">
      <c r="A2865" s="49" t="s">
        <v>2884</v>
      </c>
      <c r="B2865" s="49" t="s">
        <v>2885</v>
      </c>
      <c r="C2865" s="49">
        <v>0</v>
      </c>
      <c r="D2865" s="49">
        <v>0</v>
      </c>
      <c r="E2865" s="354" t="s">
        <v>3494</v>
      </c>
      <c r="F2865" s="354" t="s">
        <v>3498</v>
      </c>
      <c r="G2865" s="355" t="s">
        <v>3499</v>
      </c>
      <c r="H2865" s="355" t="s">
        <v>3495</v>
      </c>
      <c r="I2865" s="355" t="s">
        <v>3495</v>
      </c>
      <c r="J2865" s="355" t="s">
        <v>3495</v>
      </c>
      <c r="K2865" s="355" t="s">
        <v>3495</v>
      </c>
      <c r="L2865" s="355" t="s">
        <v>3495</v>
      </c>
      <c r="M2865" s="355" t="s">
        <v>3495</v>
      </c>
      <c r="N2865" s="355" t="s">
        <v>3495</v>
      </c>
      <c r="O2865" s="355" t="s">
        <v>3495</v>
      </c>
      <c r="P2865" s="355" t="s">
        <v>3495</v>
      </c>
      <c r="Q2865" s="355" t="s">
        <v>3496</v>
      </c>
      <c r="R2865" s="355" t="s">
        <v>3496</v>
      </c>
      <c r="S2865" s="355" t="s">
        <v>3496</v>
      </c>
      <c r="T2865" s="266">
        <v>0</v>
      </c>
      <c r="U2865" s="266" t="s">
        <v>3497</v>
      </c>
    </row>
    <row r="2866" spans="1:21" x14ac:dyDescent="0.25">
      <c r="A2866" s="49" t="s">
        <v>2886</v>
      </c>
      <c r="B2866" s="49" t="s">
        <v>2887</v>
      </c>
      <c r="C2866" s="49">
        <v>0</v>
      </c>
      <c r="D2866" s="49">
        <v>0</v>
      </c>
      <c r="E2866" s="354" t="s">
        <v>3494</v>
      </c>
      <c r="F2866" s="354" t="s">
        <v>3498</v>
      </c>
      <c r="G2866" s="355" t="s">
        <v>3499</v>
      </c>
      <c r="H2866" s="355" t="s">
        <v>3495</v>
      </c>
      <c r="I2866" s="355" t="s">
        <v>3495</v>
      </c>
      <c r="J2866" s="355" t="s">
        <v>3495</v>
      </c>
      <c r="K2866" s="355" t="s">
        <v>3495</v>
      </c>
      <c r="L2866" s="355" t="s">
        <v>3495</v>
      </c>
      <c r="M2866" s="355" t="s">
        <v>3495</v>
      </c>
      <c r="N2866" s="355" t="s">
        <v>3495</v>
      </c>
      <c r="O2866" s="355" t="s">
        <v>3495</v>
      </c>
      <c r="P2866" s="355" t="s">
        <v>3495</v>
      </c>
      <c r="Q2866" s="355" t="s">
        <v>3496</v>
      </c>
      <c r="R2866" s="355" t="s">
        <v>3496</v>
      </c>
      <c r="S2866" s="355" t="s">
        <v>3496</v>
      </c>
      <c r="T2866" s="266">
        <v>0</v>
      </c>
      <c r="U2866" s="266" t="s">
        <v>3497</v>
      </c>
    </row>
    <row r="2867" spans="1:21" x14ac:dyDescent="0.25">
      <c r="A2867" s="49" t="s">
        <v>2888</v>
      </c>
      <c r="B2867" s="49" t="s">
        <v>2889</v>
      </c>
      <c r="C2867" s="49">
        <v>0</v>
      </c>
      <c r="D2867" s="49">
        <v>0</v>
      </c>
      <c r="E2867" s="354" t="s">
        <v>3494</v>
      </c>
      <c r="F2867" s="354" t="s">
        <v>3498</v>
      </c>
      <c r="G2867" s="355" t="s">
        <v>3499</v>
      </c>
      <c r="H2867" s="355" t="s">
        <v>3495</v>
      </c>
      <c r="I2867" s="355" t="s">
        <v>3495</v>
      </c>
      <c r="J2867" s="355" t="s">
        <v>3495</v>
      </c>
      <c r="K2867" s="355" t="s">
        <v>3495</v>
      </c>
      <c r="L2867" s="355" t="s">
        <v>3495</v>
      </c>
      <c r="M2867" s="355" t="s">
        <v>3495</v>
      </c>
      <c r="N2867" s="355" t="s">
        <v>3495</v>
      </c>
      <c r="O2867" s="355" t="s">
        <v>3495</v>
      </c>
      <c r="P2867" s="355" t="s">
        <v>3495</v>
      </c>
      <c r="Q2867" s="355" t="s">
        <v>3496</v>
      </c>
      <c r="R2867" s="355" t="s">
        <v>3496</v>
      </c>
      <c r="S2867" s="355" t="s">
        <v>3496</v>
      </c>
      <c r="T2867" s="266">
        <v>0</v>
      </c>
      <c r="U2867" s="266" t="s">
        <v>3497</v>
      </c>
    </row>
    <row r="2868" spans="1:21" x14ac:dyDescent="0.25">
      <c r="A2868" s="49" t="s">
        <v>2890</v>
      </c>
      <c r="B2868" s="49" t="s">
        <v>2891</v>
      </c>
      <c r="C2868" s="49">
        <v>0</v>
      </c>
      <c r="D2868" s="49">
        <v>0</v>
      </c>
      <c r="E2868" s="354" t="s">
        <v>3494</v>
      </c>
      <c r="F2868" s="354" t="s">
        <v>3498</v>
      </c>
      <c r="G2868" s="355" t="s">
        <v>3499</v>
      </c>
      <c r="H2868" s="355" t="s">
        <v>3495</v>
      </c>
      <c r="I2868" s="355" t="s">
        <v>3495</v>
      </c>
      <c r="J2868" s="355" t="s">
        <v>3495</v>
      </c>
      <c r="K2868" s="355" t="s">
        <v>3495</v>
      </c>
      <c r="L2868" s="355" t="s">
        <v>3495</v>
      </c>
      <c r="M2868" s="355" t="s">
        <v>3495</v>
      </c>
      <c r="N2868" s="355" t="s">
        <v>3495</v>
      </c>
      <c r="O2868" s="355" t="s">
        <v>3495</v>
      </c>
      <c r="P2868" s="355" t="s">
        <v>3495</v>
      </c>
      <c r="Q2868" s="355" t="s">
        <v>3496</v>
      </c>
      <c r="R2868" s="355" t="s">
        <v>3496</v>
      </c>
      <c r="S2868" s="355" t="s">
        <v>3496</v>
      </c>
      <c r="T2868" s="266">
        <v>0</v>
      </c>
      <c r="U2868" s="266" t="s">
        <v>3497</v>
      </c>
    </row>
    <row r="2869" spans="1:21" x14ac:dyDescent="0.25">
      <c r="A2869" s="49" t="s">
        <v>2892</v>
      </c>
      <c r="B2869" s="49" t="s">
        <v>2893</v>
      </c>
      <c r="C2869" s="49">
        <v>0</v>
      </c>
      <c r="D2869" s="49">
        <v>0</v>
      </c>
      <c r="E2869" s="354" t="s">
        <v>3494</v>
      </c>
      <c r="F2869" s="354" t="s">
        <v>3498</v>
      </c>
      <c r="G2869" s="355" t="s">
        <v>3499</v>
      </c>
      <c r="H2869" s="355" t="s">
        <v>3495</v>
      </c>
      <c r="I2869" s="355" t="s">
        <v>3495</v>
      </c>
      <c r="J2869" s="355" t="s">
        <v>3495</v>
      </c>
      <c r="K2869" s="355" t="s">
        <v>3495</v>
      </c>
      <c r="L2869" s="355" t="s">
        <v>3495</v>
      </c>
      <c r="M2869" s="355" t="s">
        <v>3495</v>
      </c>
      <c r="N2869" s="355" t="s">
        <v>3495</v>
      </c>
      <c r="O2869" s="355" t="s">
        <v>3495</v>
      </c>
      <c r="P2869" s="355" t="s">
        <v>3495</v>
      </c>
      <c r="Q2869" s="355" t="s">
        <v>3496</v>
      </c>
      <c r="R2869" s="355" t="s">
        <v>3496</v>
      </c>
      <c r="S2869" s="355" t="s">
        <v>3496</v>
      </c>
      <c r="T2869" s="266">
        <v>0</v>
      </c>
      <c r="U2869" s="266" t="s">
        <v>3497</v>
      </c>
    </row>
    <row r="2870" spans="1:21" x14ac:dyDescent="0.25">
      <c r="A2870" s="49" t="s">
        <v>2894</v>
      </c>
      <c r="B2870" s="49" t="s">
        <v>2895</v>
      </c>
      <c r="C2870" s="49">
        <v>0</v>
      </c>
      <c r="D2870" s="49">
        <v>0</v>
      </c>
      <c r="E2870" s="354" t="s">
        <v>3494</v>
      </c>
      <c r="F2870" s="354" t="s">
        <v>3498</v>
      </c>
      <c r="G2870" s="355" t="s">
        <v>3499</v>
      </c>
      <c r="H2870" s="355" t="s">
        <v>3495</v>
      </c>
      <c r="I2870" s="355" t="s">
        <v>3495</v>
      </c>
      <c r="J2870" s="355" t="s">
        <v>3495</v>
      </c>
      <c r="K2870" s="355" t="s">
        <v>3495</v>
      </c>
      <c r="L2870" s="355" t="s">
        <v>3495</v>
      </c>
      <c r="M2870" s="355" t="s">
        <v>3495</v>
      </c>
      <c r="N2870" s="355" t="s">
        <v>3495</v>
      </c>
      <c r="O2870" s="355" t="s">
        <v>3495</v>
      </c>
      <c r="P2870" s="355" t="s">
        <v>3495</v>
      </c>
      <c r="Q2870" s="355" t="s">
        <v>3496</v>
      </c>
      <c r="R2870" s="355" t="s">
        <v>3496</v>
      </c>
      <c r="S2870" s="355" t="s">
        <v>3496</v>
      </c>
      <c r="T2870" s="266">
        <v>0</v>
      </c>
      <c r="U2870" s="266" t="s">
        <v>3497</v>
      </c>
    </row>
    <row r="2871" spans="1:21" x14ac:dyDescent="0.25">
      <c r="A2871" s="49" t="s">
        <v>2896</v>
      </c>
      <c r="B2871" s="49" t="s">
        <v>2897</v>
      </c>
      <c r="C2871" s="49">
        <v>0</v>
      </c>
      <c r="D2871" s="49">
        <v>0</v>
      </c>
      <c r="E2871" s="354" t="s">
        <v>3494</v>
      </c>
      <c r="F2871" s="354" t="s">
        <v>3498</v>
      </c>
      <c r="G2871" s="355" t="s">
        <v>3499</v>
      </c>
      <c r="H2871" s="355" t="s">
        <v>3495</v>
      </c>
      <c r="I2871" s="355" t="s">
        <v>3495</v>
      </c>
      <c r="J2871" s="355" t="s">
        <v>3495</v>
      </c>
      <c r="K2871" s="355" t="s">
        <v>3495</v>
      </c>
      <c r="L2871" s="355" t="s">
        <v>3495</v>
      </c>
      <c r="M2871" s="355" t="s">
        <v>3495</v>
      </c>
      <c r="N2871" s="355" t="s">
        <v>3495</v>
      </c>
      <c r="O2871" s="355" t="s">
        <v>3495</v>
      </c>
      <c r="P2871" s="355" t="s">
        <v>3495</v>
      </c>
      <c r="Q2871" s="355" t="s">
        <v>3496</v>
      </c>
      <c r="R2871" s="355" t="s">
        <v>3496</v>
      </c>
      <c r="S2871" s="355" t="s">
        <v>3496</v>
      </c>
      <c r="T2871" s="266">
        <v>0</v>
      </c>
      <c r="U2871" s="266" t="s">
        <v>3497</v>
      </c>
    </row>
    <row r="2872" spans="1:21" x14ac:dyDescent="0.25">
      <c r="A2872" s="49" t="s">
        <v>2898</v>
      </c>
      <c r="B2872" s="49" t="s">
        <v>2899</v>
      </c>
      <c r="C2872" s="49">
        <v>0</v>
      </c>
      <c r="D2872" s="49">
        <v>0</v>
      </c>
      <c r="E2872" s="354" t="s">
        <v>3494</v>
      </c>
      <c r="F2872" s="354" t="s">
        <v>3498</v>
      </c>
      <c r="G2872" s="355" t="s">
        <v>3499</v>
      </c>
      <c r="H2872" s="355" t="s">
        <v>3495</v>
      </c>
      <c r="I2872" s="355" t="s">
        <v>3495</v>
      </c>
      <c r="J2872" s="355" t="s">
        <v>3495</v>
      </c>
      <c r="K2872" s="355" t="s">
        <v>3495</v>
      </c>
      <c r="L2872" s="355" t="s">
        <v>3495</v>
      </c>
      <c r="M2872" s="355" t="s">
        <v>3495</v>
      </c>
      <c r="N2872" s="355" t="s">
        <v>3495</v>
      </c>
      <c r="O2872" s="355" t="s">
        <v>3495</v>
      </c>
      <c r="P2872" s="355" t="s">
        <v>3495</v>
      </c>
      <c r="Q2872" s="355" t="s">
        <v>3496</v>
      </c>
      <c r="R2872" s="355" t="s">
        <v>3496</v>
      </c>
      <c r="S2872" s="355" t="s">
        <v>3496</v>
      </c>
      <c r="T2872" s="266">
        <v>0</v>
      </c>
      <c r="U2872" s="266" t="s">
        <v>3497</v>
      </c>
    </row>
    <row r="2873" spans="1:21" x14ac:dyDescent="0.25">
      <c r="A2873" s="49" t="s">
        <v>2900</v>
      </c>
      <c r="B2873" s="49" t="s">
        <v>2901</v>
      </c>
      <c r="C2873" s="49">
        <v>0</v>
      </c>
      <c r="D2873" s="49">
        <v>0</v>
      </c>
      <c r="E2873" s="354" t="s">
        <v>3494</v>
      </c>
      <c r="F2873" s="354" t="s">
        <v>3498</v>
      </c>
      <c r="G2873" s="355" t="s">
        <v>3499</v>
      </c>
      <c r="H2873" s="355" t="s">
        <v>3495</v>
      </c>
      <c r="I2873" s="355" t="s">
        <v>3495</v>
      </c>
      <c r="J2873" s="355" t="s">
        <v>3495</v>
      </c>
      <c r="K2873" s="355" t="s">
        <v>3495</v>
      </c>
      <c r="L2873" s="355" t="s">
        <v>3495</v>
      </c>
      <c r="M2873" s="355" t="s">
        <v>3495</v>
      </c>
      <c r="N2873" s="355" t="s">
        <v>3495</v>
      </c>
      <c r="O2873" s="355" t="s">
        <v>3495</v>
      </c>
      <c r="P2873" s="355" t="s">
        <v>3495</v>
      </c>
      <c r="Q2873" s="355" t="s">
        <v>3496</v>
      </c>
      <c r="R2873" s="355" t="s">
        <v>3496</v>
      </c>
      <c r="S2873" s="355" t="s">
        <v>3496</v>
      </c>
      <c r="T2873" s="266">
        <v>0</v>
      </c>
      <c r="U2873" s="266" t="s">
        <v>3497</v>
      </c>
    </row>
    <row r="2874" spans="1:21" x14ac:dyDescent="0.25">
      <c r="A2874" s="49" t="s">
        <v>2902</v>
      </c>
      <c r="B2874" s="49" t="s">
        <v>2903</v>
      </c>
      <c r="C2874" s="49">
        <v>0</v>
      </c>
      <c r="D2874" s="49">
        <v>0</v>
      </c>
      <c r="E2874" s="354" t="s">
        <v>3494</v>
      </c>
      <c r="F2874" s="354" t="s">
        <v>3498</v>
      </c>
      <c r="G2874" s="355" t="s">
        <v>3499</v>
      </c>
      <c r="H2874" s="355" t="s">
        <v>3495</v>
      </c>
      <c r="I2874" s="355" t="s">
        <v>3495</v>
      </c>
      <c r="J2874" s="355" t="s">
        <v>3495</v>
      </c>
      <c r="K2874" s="355" t="s">
        <v>3495</v>
      </c>
      <c r="L2874" s="355" t="s">
        <v>3495</v>
      </c>
      <c r="M2874" s="355" t="s">
        <v>3495</v>
      </c>
      <c r="N2874" s="355" t="s">
        <v>3495</v>
      </c>
      <c r="O2874" s="355" t="s">
        <v>3495</v>
      </c>
      <c r="P2874" s="355" t="s">
        <v>3495</v>
      </c>
      <c r="Q2874" s="355" t="s">
        <v>3496</v>
      </c>
      <c r="R2874" s="355" t="s">
        <v>3496</v>
      </c>
      <c r="S2874" s="355" t="s">
        <v>3496</v>
      </c>
      <c r="T2874" s="266">
        <v>0</v>
      </c>
      <c r="U2874" s="266" t="s">
        <v>3497</v>
      </c>
    </row>
    <row r="2875" spans="1:21" x14ac:dyDescent="0.25">
      <c r="A2875" s="49" t="s">
        <v>2904</v>
      </c>
      <c r="B2875" s="49" t="s">
        <v>2905</v>
      </c>
      <c r="C2875" s="49">
        <v>0</v>
      </c>
      <c r="D2875" s="49">
        <v>0</v>
      </c>
      <c r="E2875" s="354" t="s">
        <v>3494</v>
      </c>
      <c r="F2875" s="354" t="s">
        <v>3498</v>
      </c>
      <c r="G2875" s="355" t="s">
        <v>3499</v>
      </c>
      <c r="H2875" s="355" t="s">
        <v>3495</v>
      </c>
      <c r="I2875" s="355" t="s">
        <v>3495</v>
      </c>
      <c r="J2875" s="355" t="s">
        <v>3495</v>
      </c>
      <c r="K2875" s="355" t="s">
        <v>3495</v>
      </c>
      <c r="L2875" s="355" t="s">
        <v>3495</v>
      </c>
      <c r="M2875" s="355" t="s">
        <v>3495</v>
      </c>
      <c r="N2875" s="355" t="s">
        <v>3495</v>
      </c>
      <c r="O2875" s="355" t="s">
        <v>3495</v>
      </c>
      <c r="P2875" s="355" t="s">
        <v>3495</v>
      </c>
      <c r="Q2875" s="355" t="s">
        <v>3496</v>
      </c>
      <c r="R2875" s="355" t="s">
        <v>3496</v>
      </c>
      <c r="S2875" s="355" t="s">
        <v>3496</v>
      </c>
      <c r="T2875" s="266">
        <v>0</v>
      </c>
      <c r="U2875" s="266" t="s">
        <v>3497</v>
      </c>
    </row>
    <row r="2876" spans="1:21" x14ac:dyDescent="0.25">
      <c r="A2876" s="49" t="s">
        <v>2906</v>
      </c>
      <c r="B2876" s="49" t="s">
        <v>2907</v>
      </c>
      <c r="C2876" s="49">
        <v>0</v>
      </c>
      <c r="D2876" s="49">
        <v>0</v>
      </c>
      <c r="E2876" s="354" t="s">
        <v>3494</v>
      </c>
      <c r="F2876" s="354" t="s">
        <v>3498</v>
      </c>
      <c r="G2876" s="355" t="s">
        <v>3499</v>
      </c>
      <c r="H2876" s="355" t="s">
        <v>3495</v>
      </c>
      <c r="I2876" s="355" t="s">
        <v>3495</v>
      </c>
      <c r="J2876" s="355" t="s">
        <v>3495</v>
      </c>
      <c r="K2876" s="355" t="s">
        <v>3495</v>
      </c>
      <c r="L2876" s="355" t="s">
        <v>3495</v>
      </c>
      <c r="M2876" s="355" t="s">
        <v>3495</v>
      </c>
      <c r="N2876" s="355" t="s">
        <v>3495</v>
      </c>
      <c r="O2876" s="355" t="s">
        <v>3495</v>
      </c>
      <c r="P2876" s="355" t="s">
        <v>3495</v>
      </c>
      <c r="Q2876" s="355" t="s">
        <v>3496</v>
      </c>
      <c r="R2876" s="355" t="s">
        <v>3496</v>
      </c>
      <c r="S2876" s="355" t="s">
        <v>3496</v>
      </c>
      <c r="T2876" s="266">
        <v>0</v>
      </c>
      <c r="U2876" s="266" t="s">
        <v>3497</v>
      </c>
    </row>
    <row r="2877" spans="1:21" x14ac:dyDescent="0.25">
      <c r="A2877" s="49" t="s">
        <v>2908</v>
      </c>
      <c r="B2877" s="49" t="s">
        <v>2909</v>
      </c>
      <c r="C2877" s="49">
        <v>0</v>
      </c>
      <c r="D2877" s="49">
        <v>0</v>
      </c>
      <c r="E2877" s="354" t="s">
        <v>3494</v>
      </c>
      <c r="F2877" s="354" t="s">
        <v>3498</v>
      </c>
      <c r="G2877" s="355" t="s">
        <v>3499</v>
      </c>
      <c r="H2877" s="355" t="s">
        <v>3495</v>
      </c>
      <c r="I2877" s="355" t="s">
        <v>3495</v>
      </c>
      <c r="J2877" s="355" t="s">
        <v>3495</v>
      </c>
      <c r="K2877" s="355" t="s">
        <v>3495</v>
      </c>
      <c r="L2877" s="355" t="s">
        <v>3495</v>
      </c>
      <c r="M2877" s="355" t="s">
        <v>3495</v>
      </c>
      <c r="N2877" s="355" t="s">
        <v>3495</v>
      </c>
      <c r="O2877" s="355" t="s">
        <v>3495</v>
      </c>
      <c r="P2877" s="355" t="s">
        <v>3495</v>
      </c>
      <c r="Q2877" s="355" t="s">
        <v>3496</v>
      </c>
      <c r="R2877" s="355" t="s">
        <v>3496</v>
      </c>
      <c r="S2877" s="355" t="s">
        <v>3496</v>
      </c>
      <c r="T2877" s="266">
        <v>0</v>
      </c>
      <c r="U2877" s="266" t="s">
        <v>3497</v>
      </c>
    </row>
    <row r="2878" spans="1:21" x14ac:dyDescent="0.25">
      <c r="A2878" s="49" t="s">
        <v>2910</v>
      </c>
      <c r="B2878" s="49" t="s">
        <v>2911</v>
      </c>
      <c r="C2878" s="49">
        <v>0</v>
      </c>
      <c r="D2878" s="49">
        <v>0</v>
      </c>
      <c r="E2878" s="354" t="s">
        <v>3494</v>
      </c>
      <c r="F2878" s="354" t="s">
        <v>3498</v>
      </c>
      <c r="G2878" s="355" t="s">
        <v>3499</v>
      </c>
      <c r="H2878" s="355" t="s">
        <v>3495</v>
      </c>
      <c r="I2878" s="355" t="s">
        <v>3495</v>
      </c>
      <c r="J2878" s="355" t="s">
        <v>3495</v>
      </c>
      <c r="K2878" s="355" t="s">
        <v>3495</v>
      </c>
      <c r="L2878" s="355" t="s">
        <v>3495</v>
      </c>
      <c r="M2878" s="355" t="s">
        <v>3495</v>
      </c>
      <c r="N2878" s="355" t="s">
        <v>3495</v>
      </c>
      <c r="O2878" s="355" t="s">
        <v>3495</v>
      </c>
      <c r="P2878" s="355" t="s">
        <v>3495</v>
      </c>
      <c r="Q2878" s="355" t="s">
        <v>3496</v>
      </c>
      <c r="R2878" s="355" t="s">
        <v>3496</v>
      </c>
      <c r="S2878" s="355" t="s">
        <v>3496</v>
      </c>
      <c r="T2878" s="266">
        <v>0</v>
      </c>
      <c r="U2878" s="266" t="s">
        <v>3497</v>
      </c>
    </row>
    <row r="2879" spans="1:21" x14ac:dyDescent="0.25">
      <c r="A2879" s="49" t="s">
        <v>2912</v>
      </c>
      <c r="B2879" s="49" t="s">
        <v>2913</v>
      </c>
      <c r="C2879" s="49">
        <v>0</v>
      </c>
      <c r="D2879" s="49">
        <v>0</v>
      </c>
      <c r="E2879" s="354" t="s">
        <v>3494</v>
      </c>
      <c r="F2879" s="354" t="s">
        <v>3498</v>
      </c>
      <c r="G2879" s="355" t="s">
        <v>3499</v>
      </c>
      <c r="H2879" s="355" t="s">
        <v>3495</v>
      </c>
      <c r="I2879" s="355" t="s">
        <v>3495</v>
      </c>
      <c r="J2879" s="355" t="s">
        <v>3495</v>
      </c>
      <c r="K2879" s="355" t="s">
        <v>3495</v>
      </c>
      <c r="L2879" s="355" t="s">
        <v>3495</v>
      </c>
      <c r="M2879" s="355" t="s">
        <v>3495</v>
      </c>
      <c r="N2879" s="355" t="s">
        <v>3495</v>
      </c>
      <c r="O2879" s="355" t="s">
        <v>3495</v>
      </c>
      <c r="P2879" s="355" t="s">
        <v>3495</v>
      </c>
      <c r="Q2879" s="355" t="s">
        <v>3496</v>
      </c>
      <c r="R2879" s="355" t="s">
        <v>3496</v>
      </c>
      <c r="S2879" s="355" t="s">
        <v>3496</v>
      </c>
      <c r="T2879" s="266">
        <v>0</v>
      </c>
      <c r="U2879" s="266" t="s">
        <v>3497</v>
      </c>
    </row>
    <row r="2880" spans="1:21" x14ac:dyDescent="0.25">
      <c r="A2880" s="49" t="s">
        <v>2914</v>
      </c>
      <c r="B2880" s="49" t="s">
        <v>2915</v>
      </c>
      <c r="C2880" s="49">
        <v>0</v>
      </c>
      <c r="D2880" s="49">
        <v>0</v>
      </c>
      <c r="E2880" s="354" t="s">
        <v>3494</v>
      </c>
      <c r="F2880" s="354" t="s">
        <v>3498</v>
      </c>
      <c r="G2880" s="355" t="s">
        <v>3499</v>
      </c>
      <c r="H2880" s="355" t="s">
        <v>3495</v>
      </c>
      <c r="I2880" s="355" t="s">
        <v>3495</v>
      </c>
      <c r="J2880" s="355" t="s">
        <v>3495</v>
      </c>
      <c r="K2880" s="355" t="s">
        <v>3495</v>
      </c>
      <c r="L2880" s="355" t="s">
        <v>3495</v>
      </c>
      <c r="M2880" s="355" t="s">
        <v>3495</v>
      </c>
      <c r="N2880" s="355" t="s">
        <v>3495</v>
      </c>
      <c r="O2880" s="355" t="s">
        <v>3495</v>
      </c>
      <c r="P2880" s="355" t="s">
        <v>3495</v>
      </c>
      <c r="Q2880" s="355" t="s">
        <v>3496</v>
      </c>
      <c r="R2880" s="355" t="s">
        <v>3496</v>
      </c>
      <c r="S2880" s="355" t="s">
        <v>3496</v>
      </c>
      <c r="T2880" s="266">
        <v>0</v>
      </c>
      <c r="U2880" s="266" t="s">
        <v>3497</v>
      </c>
    </row>
    <row r="2881" spans="1:21" x14ac:dyDescent="0.25">
      <c r="A2881" s="49" t="s">
        <v>2916</v>
      </c>
      <c r="B2881" s="49" t="s">
        <v>2917</v>
      </c>
      <c r="C2881" s="49">
        <v>0</v>
      </c>
      <c r="D2881" s="49">
        <v>0</v>
      </c>
      <c r="E2881" s="354" t="s">
        <v>3494</v>
      </c>
      <c r="F2881" s="354" t="s">
        <v>3498</v>
      </c>
      <c r="G2881" s="355" t="s">
        <v>3499</v>
      </c>
      <c r="H2881" s="355" t="s">
        <v>3495</v>
      </c>
      <c r="I2881" s="355" t="s">
        <v>3495</v>
      </c>
      <c r="J2881" s="355" t="s">
        <v>3495</v>
      </c>
      <c r="K2881" s="355" t="s">
        <v>3495</v>
      </c>
      <c r="L2881" s="355" t="s">
        <v>3495</v>
      </c>
      <c r="M2881" s="355" t="s">
        <v>3495</v>
      </c>
      <c r="N2881" s="355" t="s">
        <v>3495</v>
      </c>
      <c r="O2881" s="355" t="s">
        <v>3495</v>
      </c>
      <c r="P2881" s="355" t="s">
        <v>3495</v>
      </c>
      <c r="Q2881" s="355" t="s">
        <v>3496</v>
      </c>
      <c r="R2881" s="355" t="s">
        <v>3496</v>
      </c>
      <c r="S2881" s="355" t="s">
        <v>3496</v>
      </c>
      <c r="T2881" s="266">
        <v>0</v>
      </c>
      <c r="U2881" s="266" t="s">
        <v>3497</v>
      </c>
    </row>
    <row r="2882" spans="1:21" x14ac:dyDescent="0.25">
      <c r="A2882" s="49" t="s">
        <v>2918</v>
      </c>
      <c r="B2882" s="49" t="s">
        <v>2919</v>
      </c>
      <c r="C2882" s="49">
        <v>0</v>
      </c>
      <c r="D2882" s="49">
        <v>0</v>
      </c>
      <c r="E2882" s="354" t="s">
        <v>3494</v>
      </c>
      <c r="F2882" s="354" t="s">
        <v>3498</v>
      </c>
      <c r="G2882" s="355" t="s">
        <v>3499</v>
      </c>
      <c r="H2882" s="355" t="s">
        <v>3495</v>
      </c>
      <c r="I2882" s="355" t="s">
        <v>3495</v>
      </c>
      <c r="J2882" s="355" t="s">
        <v>3495</v>
      </c>
      <c r="K2882" s="355" t="s">
        <v>3495</v>
      </c>
      <c r="L2882" s="355" t="s">
        <v>3495</v>
      </c>
      <c r="M2882" s="355" t="s">
        <v>3495</v>
      </c>
      <c r="N2882" s="355" t="s">
        <v>3495</v>
      </c>
      <c r="O2882" s="355" t="s">
        <v>3495</v>
      </c>
      <c r="P2882" s="355" t="s">
        <v>3495</v>
      </c>
      <c r="Q2882" s="355" t="s">
        <v>3496</v>
      </c>
      <c r="R2882" s="355" t="s">
        <v>3496</v>
      </c>
      <c r="S2882" s="355" t="s">
        <v>3496</v>
      </c>
      <c r="T2882" s="266">
        <v>0</v>
      </c>
      <c r="U2882" s="266" t="s">
        <v>3497</v>
      </c>
    </row>
    <row r="2883" spans="1:21" x14ac:dyDescent="0.25">
      <c r="A2883" s="49" t="s">
        <v>2920</v>
      </c>
      <c r="B2883" s="49" t="s">
        <v>2921</v>
      </c>
      <c r="C2883" s="49">
        <v>0</v>
      </c>
      <c r="D2883" s="49">
        <v>0</v>
      </c>
      <c r="E2883" s="354" t="s">
        <v>3494</v>
      </c>
      <c r="F2883" s="354" t="s">
        <v>3498</v>
      </c>
      <c r="G2883" s="355" t="s">
        <v>3499</v>
      </c>
      <c r="H2883" s="355" t="s">
        <v>3495</v>
      </c>
      <c r="I2883" s="355" t="s">
        <v>3495</v>
      </c>
      <c r="J2883" s="355" t="s">
        <v>3495</v>
      </c>
      <c r="K2883" s="355" t="s">
        <v>3495</v>
      </c>
      <c r="L2883" s="355" t="s">
        <v>3495</v>
      </c>
      <c r="M2883" s="355" t="s">
        <v>3495</v>
      </c>
      <c r="N2883" s="355" t="s">
        <v>3495</v>
      </c>
      <c r="O2883" s="355" t="s">
        <v>3495</v>
      </c>
      <c r="P2883" s="355" t="s">
        <v>3495</v>
      </c>
      <c r="Q2883" s="355" t="s">
        <v>3496</v>
      </c>
      <c r="R2883" s="355" t="s">
        <v>3496</v>
      </c>
      <c r="S2883" s="355" t="s">
        <v>3496</v>
      </c>
      <c r="T2883" s="266">
        <v>0</v>
      </c>
      <c r="U2883" s="266" t="s">
        <v>3497</v>
      </c>
    </row>
    <row r="2884" spans="1:21" x14ac:dyDescent="0.25">
      <c r="A2884" s="49" t="s">
        <v>2922</v>
      </c>
      <c r="B2884" s="49" t="s">
        <v>2923</v>
      </c>
      <c r="C2884" s="49">
        <v>0</v>
      </c>
      <c r="D2884" s="49">
        <v>0</v>
      </c>
      <c r="E2884" s="354" t="s">
        <v>3494</v>
      </c>
      <c r="F2884" s="354" t="s">
        <v>3498</v>
      </c>
      <c r="G2884" s="355" t="s">
        <v>3499</v>
      </c>
      <c r="H2884" s="355" t="s">
        <v>3495</v>
      </c>
      <c r="I2884" s="355" t="s">
        <v>3495</v>
      </c>
      <c r="J2884" s="355" t="s">
        <v>3495</v>
      </c>
      <c r="K2884" s="355" t="s">
        <v>3495</v>
      </c>
      <c r="L2884" s="355" t="s">
        <v>3495</v>
      </c>
      <c r="M2884" s="355" t="s">
        <v>3495</v>
      </c>
      <c r="N2884" s="355" t="s">
        <v>3495</v>
      </c>
      <c r="O2884" s="355" t="s">
        <v>3495</v>
      </c>
      <c r="P2884" s="355" t="s">
        <v>3495</v>
      </c>
      <c r="Q2884" s="355" t="s">
        <v>3496</v>
      </c>
      <c r="R2884" s="355" t="s">
        <v>3496</v>
      </c>
      <c r="S2884" s="355" t="s">
        <v>3496</v>
      </c>
      <c r="T2884" s="266">
        <v>0</v>
      </c>
      <c r="U2884" s="266" t="s">
        <v>3497</v>
      </c>
    </row>
    <row r="2885" spans="1:21" x14ac:dyDescent="0.25">
      <c r="A2885" s="49" t="s">
        <v>2924</v>
      </c>
      <c r="B2885" s="49" t="s">
        <v>2925</v>
      </c>
      <c r="C2885" s="49">
        <v>0</v>
      </c>
      <c r="D2885" s="49">
        <v>0</v>
      </c>
      <c r="E2885" s="354" t="s">
        <v>3494</v>
      </c>
      <c r="F2885" s="354" t="s">
        <v>3498</v>
      </c>
      <c r="G2885" s="355" t="s">
        <v>3499</v>
      </c>
      <c r="H2885" s="355" t="s">
        <v>3495</v>
      </c>
      <c r="I2885" s="355" t="s">
        <v>3495</v>
      </c>
      <c r="J2885" s="355" t="s">
        <v>3495</v>
      </c>
      <c r="K2885" s="355" t="s">
        <v>3495</v>
      </c>
      <c r="L2885" s="355" t="s">
        <v>3495</v>
      </c>
      <c r="M2885" s="355" t="s">
        <v>3495</v>
      </c>
      <c r="N2885" s="355" t="s">
        <v>3495</v>
      </c>
      <c r="O2885" s="355" t="s">
        <v>3495</v>
      </c>
      <c r="P2885" s="355" t="s">
        <v>3495</v>
      </c>
      <c r="Q2885" s="355" t="s">
        <v>3496</v>
      </c>
      <c r="R2885" s="355" t="s">
        <v>3496</v>
      </c>
      <c r="S2885" s="355" t="s">
        <v>3496</v>
      </c>
      <c r="T2885" s="266">
        <v>0</v>
      </c>
      <c r="U2885" s="266" t="s">
        <v>3497</v>
      </c>
    </row>
    <row r="2886" spans="1:21" x14ac:dyDescent="0.25">
      <c r="A2886" s="49" t="s">
        <v>2926</v>
      </c>
      <c r="B2886" s="49" t="s">
        <v>2927</v>
      </c>
      <c r="C2886" s="49">
        <v>0</v>
      </c>
      <c r="D2886" s="49">
        <v>0</v>
      </c>
      <c r="E2886" s="354" t="s">
        <v>3494</v>
      </c>
      <c r="F2886" s="354" t="s">
        <v>3498</v>
      </c>
      <c r="G2886" s="355" t="s">
        <v>3499</v>
      </c>
      <c r="H2886" s="355" t="s">
        <v>3495</v>
      </c>
      <c r="I2886" s="355" t="s">
        <v>3495</v>
      </c>
      <c r="J2886" s="355" t="s">
        <v>3495</v>
      </c>
      <c r="K2886" s="355" t="s">
        <v>3495</v>
      </c>
      <c r="L2886" s="355" t="s">
        <v>3495</v>
      </c>
      <c r="M2886" s="355" t="s">
        <v>3495</v>
      </c>
      <c r="N2886" s="355" t="s">
        <v>3495</v>
      </c>
      <c r="O2886" s="355" t="s">
        <v>3495</v>
      </c>
      <c r="P2886" s="355" t="s">
        <v>3495</v>
      </c>
      <c r="Q2886" s="355" t="s">
        <v>3496</v>
      </c>
      <c r="R2886" s="355" t="s">
        <v>3496</v>
      </c>
      <c r="S2886" s="355" t="s">
        <v>3496</v>
      </c>
      <c r="T2886" s="266">
        <v>0</v>
      </c>
      <c r="U2886" s="266" t="s">
        <v>3497</v>
      </c>
    </row>
    <row r="2887" spans="1:21" x14ac:dyDescent="0.25">
      <c r="A2887" s="49" t="s">
        <v>2928</v>
      </c>
      <c r="B2887" s="49" t="s">
        <v>2929</v>
      </c>
      <c r="C2887" s="49">
        <v>0</v>
      </c>
      <c r="D2887" s="49">
        <v>0</v>
      </c>
      <c r="E2887" s="354" t="s">
        <v>3494</v>
      </c>
      <c r="F2887" s="354" t="s">
        <v>3498</v>
      </c>
      <c r="G2887" s="355" t="s">
        <v>3499</v>
      </c>
      <c r="H2887" s="355" t="s">
        <v>3495</v>
      </c>
      <c r="I2887" s="355" t="s">
        <v>3495</v>
      </c>
      <c r="J2887" s="355" t="s">
        <v>3495</v>
      </c>
      <c r="K2887" s="355" t="s">
        <v>3495</v>
      </c>
      <c r="L2887" s="355" t="s">
        <v>3495</v>
      </c>
      <c r="M2887" s="355" t="s">
        <v>3495</v>
      </c>
      <c r="N2887" s="355" t="s">
        <v>3495</v>
      </c>
      <c r="O2887" s="355" t="s">
        <v>3495</v>
      </c>
      <c r="P2887" s="355" t="s">
        <v>3495</v>
      </c>
      <c r="Q2887" s="355" t="s">
        <v>3496</v>
      </c>
      <c r="R2887" s="355" t="s">
        <v>3496</v>
      </c>
      <c r="S2887" s="355" t="s">
        <v>3496</v>
      </c>
      <c r="T2887" s="266">
        <v>0</v>
      </c>
      <c r="U2887" s="266" t="s">
        <v>3497</v>
      </c>
    </row>
    <row r="2888" spans="1:21" x14ac:dyDescent="0.25">
      <c r="A2888" s="49" t="s">
        <v>2930</v>
      </c>
      <c r="B2888" s="49" t="s">
        <v>2931</v>
      </c>
      <c r="C2888" s="49">
        <v>0</v>
      </c>
      <c r="D2888" s="49">
        <v>0</v>
      </c>
      <c r="E2888" s="354" t="s">
        <v>3494</v>
      </c>
      <c r="F2888" s="354" t="s">
        <v>3498</v>
      </c>
      <c r="G2888" s="355" t="s">
        <v>3499</v>
      </c>
      <c r="H2888" s="355" t="s">
        <v>3495</v>
      </c>
      <c r="I2888" s="355" t="s">
        <v>3495</v>
      </c>
      <c r="J2888" s="355" t="s">
        <v>3495</v>
      </c>
      <c r="K2888" s="355" t="s">
        <v>3495</v>
      </c>
      <c r="L2888" s="355" t="s">
        <v>3495</v>
      </c>
      <c r="M2888" s="355" t="s">
        <v>3495</v>
      </c>
      <c r="N2888" s="355" t="s">
        <v>3495</v>
      </c>
      <c r="O2888" s="355" t="s">
        <v>3495</v>
      </c>
      <c r="P2888" s="355" t="s">
        <v>3495</v>
      </c>
      <c r="Q2888" s="355" t="s">
        <v>3496</v>
      </c>
      <c r="R2888" s="355" t="s">
        <v>3496</v>
      </c>
      <c r="S2888" s="355" t="s">
        <v>3496</v>
      </c>
      <c r="T2888" s="266">
        <v>0</v>
      </c>
      <c r="U2888" s="266" t="s">
        <v>3497</v>
      </c>
    </row>
    <row r="2889" spans="1:21" x14ac:dyDescent="0.25">
      <c r="A2889" s="49" t="s">
        <v>2932</v>
      </c>
      <c r="B2889" s="49" t="s">
        <v>2933</v>
      </c>
      <c r="C2889" s="49">
        <v>0</v>
      </c>
      <c r="D2889" s="49">
        <v>0</v>
      </c>
      <c r="E2889" s="354" t="s">
        <v>3494</v>
      </c>
      <c r="F2889" s="354" t="s">
        <v>3498</v>
      </c>
      <c r="G2889" s="355" t="s">
        <v>3499</v>
      </c>
      <c r="H2889" s="355" t="s">
        <v>3495</v>
      </c>
      <c r="I2889" s="355" t="s">
        <v>3495</v>
      </c>
      <c r="J2889" s="355" t="s">
        <v>3495</v>
      </c>
      <c r="K2889" s="355" t="s">
        <v>3495</v>
      </c>
      <c r="L2889" s="355" t="s">
        <v>3495</v>
      </c>
      <c r="M2889" s="355" t="s">
        <v>3495</v>
      </c>
      <c r="N2889" s="355" t="s">
        <v>3495</v>
      </c>
      <c r="O2889" s="355" t="s">
        <v>3495</v>
      </c>
      <c r="P2889" s="355" t="s">
        <v>3495</v>
      </c>
      <c r="Q2889" s="355" t="s">
        <v>3496</v>
      </c>
      <c r="R2889" s="355" t="s">
        <v>3496</v>
      </c>
      <c r="S2889" s="355" t="s">
        <v>3496</v>
      </c>
      <c r="T2889" s="266">
        <v>0</v>
      </c>
      <c r="U2889" s="266" t="s">
        <v>3497</v>
      </c>
    </row>
    <row r="2890" spans="1:21" x14ac:dyDescent="0.25">
      <c r="A2890" s="49" t="s">
        <v>2934</v>
      </c>
      <c r="B2890" s="49" t="s">
        <v>2935</v>
      </c>
      <c r="C2890" s="49">
        <v>0</v>
      </c>
      <c r="D2890" s="49">
        <v>0</v>
      </c>
      <c r="E2890" s="354" t="s">
        <v>3494</v>
      </c>
      <c r="F2890" s="354" t="s">
        <v>3498</v>
      </c>
      <c r="G2890" s="355" t="s">
        <v>3499</v>
      </c>
      <c r="H2890" s="355" t="s">
        <v>3495</v>
      </c>
      <c r="I2890" s="355" t="s">
        <v>3495</v>
      </c>
      <c r="J2890" s="355" t="s">
        <v>3495</v>
      </c>
      <c r="K2890" s="355" t="s">
        <v>3495</v>
      </c>
      <c r="L2890" s="355" t="s">
        <v>3495</v>
      </c>
      <c r="M2890" s="355" t="s">
        <v>3495</v>
      </c>
      <c r="N2890" s="355" t="s">
        <v>3495</v>
      </c>
      <c r="O2890" s="355" t="s">
        <v>3495</v>
      </c>
      <c r="P2890" s="355" t="s">
        <v>3495</v>
      </c>
      <c r="Q2890" s="355" t="s">
        <v>3496</v>
      </c>
      <c r="R2890" s="355" t="s">
        <v>3496</v>
      </c>
      <c r="S2890" s="355" t="s">
        <v>3496</v>
      </c>
      <c r="T2890" s="266">
        <v>0</v>
      </c>
      <c r="U2890" s="266" t="s">
        <v>3497</v>
      </c>
    </row>
    <row r="2891" spans="1:21" x14ac:dyDescent="0.25">
      <c r="A2891" s="49" t="s">
        <v>2936</v>
      </c>
      <c r="B2891" s="49" t="s">
        <v>2937</v>
      </c>
      <c r="C2891" s="49">
        <v>0</v>
      </c>
      <c r="D2891" s="49">
        <v>0</v>
      </c>
      <c r="E2891" s="354" t="s">
        <v>3494</v>
      </c>
      <c r="F2891" s="354" t="s">
        <v>3498</v>
      </c>
      <c r="G2891" s="355" t="s">
        <v>3499</v>
      </c>
      <c r="H2891" s="355" t="s">
        <v>3495</v>
      </c>
      <c r="I2891" s="355" t="s">
        <v>3495</v>
      </c>
      <c r="J2891" s="355" t="s">
        <v>3495</v>
      </c>
      <c r="K2891" s="355" t="s">
        <v>3495</v>
      </c>
      <c r="L2891" s="355" t="s">
        <v>3495</v>
      </c>
      <c r="M2891" s="355" t="s">
        <v>3495</v>
      </c>
      <c r="N2891" s="355" t="s">
        <v>3495</v>
      </c>
      <c r="O2891" s="355" t="s">
        <v>3495</v>
      </c>
      <c r="P2891" s="355" t="s">
        <v>3495</v>
      </c>
      <c r="Q2891" s="355" t="s">
        <v>3496</v>
      </c>
      <c r="R2891" s="355" t="s">
        <v>3496</v>
      </c>
      <c r="S2891" s="355" t="s">
        <v>3496</v>
      </c>
      <c r="T2891" s="266">
        <v>0</v>
      </c>
      <c r="U2891" s="266" t="s">
        <v>3497</v>
      </c>
    </row>
    <row r="2892" spans="1:21" x14ac:dyDescent="0.25">
      <c r="A2892" s="49" t="s">
        <v>2938</v>
      </c>
      <c r="B2892" s="49" t="s">
        <v>2939</v>
      </c>
      <c r="C2892" s="49">
        <v>0</v>
      </c>
      <c r="D2892" s="49">
        <v>0</v>
      </c>
      <c r="E2892" s="354" t="s">
        <v>3494</v>
      </c>
      <c r="F2892" s="354" t="s">
        <v>3498</v>
      </c>
      <c r="G2892" s="355" t="s">
        <v>3499</v>
      </c>
      <c r="H2892" s="355" t="s">
        <v>3495</v>
      </c>
      <c r="I2892" s="355" t="s">
        <v>3495</v>
      </c>
      <c r="J2892" s="355" t="s">
        <v>3495</v>
      </c>
      <c r="K2892" s="355" t="s">
        <v>3495</v>
      </c>
      <c r="L2892" s="355" t="s">
        <v>3495</v>
      </c>
      <c r="M2892" s="355" t="s">
        <v>3495</v>
      </c>
      <c r="N2892" s="355" t="s">
        <v>3495</v>
      </c>
      <c r="O2892" s="355" t="s">
        <v>3495</v>
      </c>
      <c r="P2892" s="355" t="s">
        <v>3495</v>
      </c>
      <c r="Q2892" s="355" t="s">
        <v>3496</v>
      </c>
      <c r="R2892" s="355" t="s">
        <v>3496</v>
      </c>
      <c r="S2892" s="355" t="s">
        <v>3496</v>
      </c>
      <c r="T2892" s="266">
        <v>0</v>
      </c>
      <c r="U2892" s="266" t="s">
        <v>3497</v>
      </c>
    </row>
    <row r="2893" spans="1:21" x14ac:dyDescent="0.25">
      <c r="A2893" s="49" t="s">
        <v>2940</v>
      </c>
      <c r="B2893" s="49" t="s">
        <v>2941</v>
      </c>
      <c r="C2893" s="49">
        <v>0</v>
      </c>
      <c r="D2893" s="49">
        <v>0</v>
      </c>
      <c r="E2893" s="354" t="s">
        <v>3494</v>
      </c>
      <c r="F2893" s="354" t="s">
        <v>3498</v>
      </c>
      <c r="G2893" s="355" t="s">
        <v>3499</v>
      </c>
      <c r="H2893" s="355" t="s">
        <v>3495</v>
      </c>
      <c r="I2893" s="355" t="s">
        <v>3495</v>
      </c>
      <c r="J2893" s="355" t="s">
        <v>3495</v>
      </c>
      <c r="K2893" s="355" t="s">
        <v>3495</v>
      </c>
      <c r="L2893" s="355" t="s">
        <v>3495</v>
      </c>
      <c r="M2893" s="355" t="s">
        <v>3495</v>
      </c>
      <c r="N2893" s="355" t="s">
        <v>3495</v>
      </c>
      <c r="O2893" s="355" t="s">
        <v>3495</v>
      </c>
      <c r="P2893" s="355" t="s">
        <v>3495</v>
      </c>
      <c r="Q2893" s="355" t="s">
        <v>3496</v>
      </c>
      <c r="R2893" s="355" t="s">
        <v>3496</v>
      </c>
      <c r="S2893" s="355" t="s">
        <v>3496</v>
      </c>
      <c r="T2893" s="266">
        <v>0</v>
      </c>
      <c r="U2893" s="266" t="s">
        <v>3497</v>
      </c>
    </row>
    <row r="2894" spans="1:21" x14ac:dyDescent="0.25">
      <c r="A2894" s="49" t="s">
        <v>2942</v>
      </c>
      <c r="B2894" s="49" t="s">
        <v>2943</v>
      </c>
      <c r="C2894" s="49">
        <v>0</v>
      </c>
      <c r="D2894" s="49">
        <v>0</v>
      </c>
      <c r="E2894" s="354" t="s">
        <v>3494</v>
      </c>
      <c r="F2894" s="354" t="s">
        <v>3498</v>
      </c>
      <c r="G2894" s="355" t="s">
        <v>3499</v>
      </c>
      <c r="H2894" s="355" t="s">
        <v>3495</v>
      </c>
      <c r="I2894" s="355" t="s">
        <v>3495</v>
      </c>
      <c r="J2894" s="355" t="s">
        <v>3495</v>
      </c>
      <c r="K2894" s="355" t="s">
        <v>3495</v>
      </c>
      <c r="L2894" s="355" t="s">
        <v>3495</v>
      </c>
      <c r="M2894" s="355" t="s">
        <v>3495</v>
      </c>
      <c r="N2894" s="355" t="s">
        <v>3495</v>
      </c>
      <c r="O2894" s="355" t="s">
        <v>3495</v>
      </c>
      <c r="P2894" s="355" t="s">
        <v>3495</v>
      </c>
      <c r="Q2894" s="355" t="s">
        <v>3496</v>
      </c>
      <c r="R2894" s="355" t="s">
        <v>3496</v>
      </c>
      <c r="S2894" s="355" t="s">
        <v>3496</v>
      </c>
      <c r="T2894" s="266">
        <v>0</v>
      </c>
      <c r="U2894" s="266" t="s">
        <v>3497</v>
      </c>
    </row>
    <row r="2895" spans="1:21" x14ac:dyDescent="0.25">
      <c r="A2895" s="49" t="s">
        <v>2944</v>
      </c>
      <c r="B2895" s="49" t="s">
        <v>2945</v>
      </c>
      <c r="C2895" s="49">
        <v>0</v>
      </c>
      <c r="D2895" s="49">
        <v>0</v>
      </c>
      <c r="E2895" s="354" t="s">
        <v>3494</v>
      </c>
      <c r="F2895" s="354" t="s">
        <v>3498</v>
      </c>
      <c r="G2895" s="355" t="s">
        <v>3499</v>
      </c>
      <c r="H2895" s="355" t="s">
        <v>3495</v>
      </c>
      <c r="I2895" s="355" t="s">
        <v>3495</v>
      </c>
      <c r="J2895" s="355" t="s">
        <v>3495</v>
      </c>
      <c r="K2895" s="355" t="s">
        <v>3495</v>
      </c>
      <c r="L2895" s="355" t="s">
        <v>3495</v>
      </c>
      <c r="M2895" s="355" t="s">
        <v>3495</v>
      </c>
      <c r="N2895" s="355" t="s">
        <v>3495</v>
      </c>
      <c r="O2895" s="355" t="s">
        <v>3495</v>
      </c>
      <c r="P2895" s="355" t="s">
        <v>3495</v>
      </c>
      <c r="Q2895" s="355" t="s">
        <v>3496</v>
      </c>
      <c r="R2895" s="355" t="s">
        <v>3496</v>
      </c>
      <c r="S2895" s="355" t="s">
        <v>3496</v>
      </c>
      <c r="T2895" s="266">
        <v>0</v>
      </c>
      <c r="U2895" s="266" t="s">
        <v>3497</v>
      </c>
    </row>
    <row r="2896" spans="1:21" x14ac:dyDescent="0.25">
      <c r="A2896" s="49" t="s">
        <v>2946</v>
      </c>
      <c r="B2896" s="49" t="s">
        <v>2947</v>
      </c>
      <c r="C2896" s="49">
        <v>0</v>
      </c>
      <c r="D2896" s="49">
        <v>0</v>
      </c>
      <c r="E2896" s="354" t="s">
        <v>3494</v>
      </c>
      <c r="F2896" s="354" t="s">
        <v>3498</v>
      </c>
      <c r="G2896" s="355" t="s">
        <v>3499</v>
      </c>
      <c r="H2896" s="355" t="s">
        <v>3495</v>
      </c>
      <c r="I2896" s="355" t="s">
        <v>3495</v>
      </c>
      <c r="J2896" s="355" t="s">
        <v>3495</v>
      </c>
      <c r="K2896" s="355" t="s">
        <v>3495</v>
      </c>
      <c r="L2896" s="355" t="s">
        <v>3495</v>
      </c>
      <c r="M2896" s="355" t="s">
        <v>3495</v>
      </c>
      <c r="N2896" s="355" t="s">
        <v>3495</v>
      </c>
      <c r="O2896" s="355" t="s">
        <v>3495</v>
      </c>
      <c r="P2896" s="355" t="s">
        <v>3495</v>
      </c>
      <c r="Q2896" s="355" t="s">
        <v>3496</v>
      </c>
      <c r="R2896" s="355" t="s">
        <v>3496</v>
      </c>
      <c r="S2896" s="355" t="s">
        <v>3496</v>
      </c>
      <c r="T2896" s="266">
        <v>0</v>
      </c>
      <c r="U2896" s="266" t="s">
        <v>3497</v>
      </c>
    </row>
    <row r="2897" spans="1:21" x14ac:dyDescent="0.25">
      <c r="A2897" s="49" t="s">
        <v>2948</v>
      </c>
      <c r="B2897" s="49" t="s">
        <v>2949</v>
      </c>
      <c r="C2897" s="49">
        <v>0</v>
      </c>
      <c r="D2897" s="49">
        <v>0</v>
      </c>
      <c r="E2897" s="354" t="s">
        <v>3494</v>
      </c>
      <c r="F2897" s="354" t="s">
        <v>3498</v>
      </c>
      <c r="G2897" s="355" t="s">
        <v>3499</v>
      </c>
      <c r="H2897" s="355" t="s">
        <v>3495</v>
      </c>
      <c r="I2897" s="355" t="s">
        <v>3495</v>
      </c>
      <c r="J2897" s="355" t="s">
        <v>3495</v>
      </c>
      <c r="K2897" s="355" t="s">
        <v>3495</v>
      </c>
      <c r="L2897" s="355" t="s">
        <v>3495</v>
      </c>
      <c r="M2897" s="355" t="s">
        <v>3495</v>
      </c>
      <c r="N2897" s="355" t="s">
        <v>3495</v>
      </c>
      <c r="O2897" s="355" t="s">
        <v>3495</v>
      </c>
      <c r="P2897" s="355" t="s">
        <v>3495</v>
      </c>
      <c r="Q2897" s="355" t="s">
        <v>3496</v>
      </c>
      <c r="R2897" s="355" t="s">
        <v>3496</v>
      </c>
      <c r="S2897" s="355" t="s">
        <v>3496</v>
      </c>
      <c r="T2897" s="266">
        <v>0</v>
      </c>
      <c r="U2897" s="266" t="s">
        <v>3497</v>
      </c>
    </row>
    <row r="2898" spans="1:21" x14ac:dyDescent="0.25">
      <c r="A2898" s="49" t="s">
        <v>2950</v>
      </c>
      <c r="B2898" s="49" t="s">
        <v>2951</v>
      </c>
      <c r="C2898" s="49">
        <v>0</v>
      </c>
      <c r="D2898" s="49">
        <v>0</v>
      </c>
      <c r="E2898" s="354" t="s">
        <v>3494</v>
      </c>
      <c r="F2898" s="354" t="s">
        <v>3498</v>
      </c>
      <c r="G2898" s="355" t="s">
        <v>3499</v>
      </c>
      <c r="H2898" s="355" t="s">
        <v>3495</v>
      </c>
      <c r="I2898" s="355" t="s">
        <v>3495</v>
      </c>
      <c r="J2898" s="355" t="s">
        <v>3495</v>
      </c>
      <c r="K2898" s="355" t="s">
        <v>3495</v>
      </c>
      <c r="L2898" s="355" t="s">
        <v>3495</v>
      </c>
      <c r="M2898" s="355" t="s">
        <v>3495</v>
      </c>
      <c r="N2898" s="355" t="s">
        <v>3495</v>
      </c>
      <c r="O2898" s="355" t="s">
        <v>3495</v>
      </c>
      <c r="P2898" s="355" t="s">
        <v>3495</v>
      </c>
      <c r="Q2898" s="355" t="s">
        <v>3496</v>
      </c>
      <c r="R2898" s="355" t="s">
        <v>3496</v>
      </c>
      <c r="S2898" s="355" t="s">
        <v>3496</v>
      </c>
      <c r="T2898" s="266">
        <v>0</v>
      </c>
      <c r="U2898" s="266" t="s">
        <v>3497</v>
      </c>
    </row>
    <row r="2899" spans="1:21" x14ac:dyDescent="0.25">
      <c r="A2899" s="49" t="s">
        <v>2952</v>
      </c>
      <c r="B2899" s="49" t="s">
        <v>2953</v>
      </c>
      <c r="C2899" s="49">
        <v>0</v>
      </c>
      <c r="D2899" s="49">
        <v>0</v>
      </c>
      <c r="E2899" s="354" t="s">
        <v>3494</v>
      </c>
      <c r="F2899" s="354" t="s">
        <v>3498</v>
      </c>
      <c r="G2899" s="355" t="s">
        <v>3499</v>
      </c>
      <c r="H2899" s="355" t="s">
        <v>3495</v>
      </c>
      <c r="I2899" s="355" t="s">
        <v>3495</v>
      </c>
      <c r="J2899" s="355" t="s">
        <v>3495</v>
      </c>
      <c r="K2899" s="355" t="s">
        <v>3495</v>
      </c>
      <c r="L2899" s="355" t="s">
        <v>3495</v>
      </c>
      <c r="M2899" s="355" t="s">
        <v>3495</v>
      </c>
      <c r="N2899" s="355" t="s">
        <v>3495</v>
      </c>
      <c r="O2899" s="355" t="s">
        <v>3495</v>
      </c>
      <c r="P2899" s="355" t="s">
        <v>3495</v>
      </c>
      <c r="Q2899" s="355" t="s">
        <v>3496</v>
      </c>
      <c r="R2899" s="355" t="s">
        <v>3496</v>
      </c>
      <c r="S2899" s="355" t="s">
        <v>3496</v>
      </c>
      <c r="T2899" s="266">
        <v>0</v>
      </c>
      <c r="U2899" s="266" t="s">
        <v>3497</v>
      </c>
    </row>
    <row r="2900" spans="1:21" x14ac:dyDescent="0.25">
      <c r="A2900" s="49" t="s">
        <v>2954</v>
      </c>
      <c r="B2900" s="49" t="s">
        <v>2955</v>
      </c>
      <c r="C2900" s="49">
        <v>0</v>
      </c>
      <c r="D2900" s="49">
        <v>0</v>
      </c>
      <c r="E2900" s="354" t="s">
        <v>3494</v>
      </c>
      <c r="F2900" s="354" t="s">
        <v>3498</v>
      </c>
      <c r="G2900" s="355" t="s">
        <v>3499</v>
      </c>
      <c r="H2900" s="355" t="s">
        <v>3495</v>
      </c>
      <c r="I2900" s="355" t="s">
        <v>3495</v>
      </c>
      <c r="J2900" s="355" t="s">
        <v>3495</v>
      </c>
      <c r="K2900" s="355" t="s">
        <v>3495</v>
      </c>
      <c r="L2900" s="355" t="s">
        <v>3495</v>
      </c>
      <c r="M2900" s="355" t="s">
        <v>3495</v>
      </c>
      <c r="N2900" s="355" t="s">
        <v>3495</v>
      </c>
      <c r="O2900" s="355" t="s">
        <v>3495</v>
      </c>
      <c r="P2900" s="355" t="s">
        <v>3495</v>
      </c>
      <c r="Q2900" s="355" t="s">
        <v>3496</v>
      </c>
      <c r="R2900" s="355" t="s">
        <v>3496</v>
      </c>
      <c r="S2900" s="355" t="s">
        <v>3496</v>
      </c>
      <c r="T2900" s="266">
        <v>0</v>
      </c>
      <c r="U2900" s="266" t="s">
        <v>3497</v>
      </c>
    </row>
    <row r="2901" spans="1:21" x14ac:dyDescent="0.25">
      <c r="A2901" s="49" t="s">
        <v>2956</v>
      </c>
      <c r="B2901" s="49" t="s">
        <v>2957</v>
      </c>
      <c r="C2901" s="49">
        <v>0</v>
      </c>
      <c r="D2901" s="49">
        <v>0</v>
      </c>
      <c r="E2901" s="354" t="s">
        <v>3494</v>
      </c>
      <c r="F2901" s="354" t="s">
        <v>3498</v>
      </c>
      <c r="G2901" s="355" t="s">
        <v>3499</v>
      </c>
      <c r="H2901" s="355" t="s">
        <v>3495</v>
      </c>
      <c r="I2901" s="355" t="s">
        <v>3495</v>
      </c>
      <c r="J2901" s="355" t="s">
        <v>3495</v>
      </c>
      <c r="K2901" s="355" t="s">
        <v>3495</v>
      </c>
      <c r="L2901" s="355" t="s">
        <v>3495</v>
      </c>
      <c r="M2901" s="355" t="s">
        <v>3495</v>
      </c>
      <c r="N2901" s="355" t="s">
        <v>3495</v>
      </c>
      <c r="O2901" s="355" t="s">
        <v>3495</v>
      </c>
      <c r="P2901" s="355" t="s">
        <v>3495</v>
      </c>
      <c r="Q2901" s="355" t="s">
        <v>3496</v>
      </c>
      <c r="R2901" s="355" t="s">
        <v>3496</v>
      </c>
      <c r="S2901" s="355" t="s">
        <v>3496</v>
      </c>
      <c r="T2901" s="266">
        <v>0</v>
      </c>
      <c r="U2901" s="266" t="s">
        <v>3497</v>
      </c>
    </row>
    <row r="2902" spans="1:21" x14ac:dyDescent="0.25">
      <c r="A2902" s="49" t="s">
        <v>2958</v>
      </c>
      <c r="B2902" s="49" t="s">
        <v>2959</v>
      </c>
      <c r="C2902" s="49">
        <v>0</v>
      </c>
      <c r="D2902" s="49">
        <v>0</v>
      </c>
      <c r="E2902" s="354" t="s">
        <v>3494</v>
      </c>
      <c r="F2902" s="354" t="s">
        <v>3498</v>
      </c>
      <c r="G2902" s="355" t="s">
        <v>3499</v>
      </c>
      <c r="H2902" s="355" t="s">
        <v>3495</v>
      </c>
      <c r="I2902" s="355" t="s">
        <v>3495</v>
      </c>
      <c r="J2902" s="355" t="s">
        <v>3495</v>
      </c>
      <c r="K2902" s="355" t="s">
        <v>3495</v>
      </c>
      <c r="L2902" s="355" t="s">
        <v>3495</v>
      </c>
      <c r="M2902" s="355" t="s">
        <v>3495</v>
      </c>
      <c r="N2902" s="355" t="s">
        <v>3495</v>
      </c>
      <c r="O2902" s="355" t="s">
        <v>3495</v>
      </c>
      <c r="P2902" s="355" t="s">
        <v>3495</v>
      </c>
      <c r="Q2902" s="355" t="s">
        <v>3496</v>
      </c>
      <c r="R2902" s="355" t="s">
        <v>3496</v>
      </c>
      <c r="S2902" s="355" t="s">
        <v>3496</v>
      </c>
      <c r="T2902" s="266">
        <v>0</v>
      </c>
      <c r="U2902" s="266" t="s">
        <v>3497</v>
      </c>
    </row>
    <row r="2903" spans="1:21" x14ac:dyDescent="0.25">
      <c r="A2903" s="49" t="s">
        <v>2960</v>
      </c>
      <c r="B2903" s="49" t="s">
        <v>2961</v>
      </c>
      <c r="C2903" s="49">
        <v>0</v>
      </c>
      <c r="D2903" s="49">
        <v>0</v>
      </c>
      <c r="E2903" s="354" t="s">
        <v>3494</v>
      </c>
      <c r="F2903" s="354" t="s">
        <v>3498</v>
      </c>
      <c r="G2903" s="355" t="s">
        <v>3499</v>
      </c>
      <c r="H2903" s="355" t="s">
        <v>3495</v>
      </c>
      <c r="I2903" s="355" t="s">
        <v>3495</v>
      </c>
      <c r="J2903" s="355" t="s">
        <v>3495</v>
      </c>
      <c r="K2903" s="355" t="s">
        <v>3495</v>
      </c>
      <c r="L2903" s="355" t="s">
        <v>3495</v>
      </c>
      <c r="M2903" s="355" t="s">
        <v>3495</v>
      </c>
      <c r="N2903" s="355" t="s">
        <v>3495</v>
      </c>
      <c r="O2903" s="355" t="s">
        <v>3495</v>
      </c>
      <c r="P2903" s="355" t="s">
        <v>3495</v>
      </c>
      <c r="Q2903" s="355" t="s">
        <v>3496</v>
      </c>
      <c r="R2903" s="355" t="s">
        <v>3496</v>
      </c>
      <c r="S2903" s="355" t="s">
        <v>3496</v>
      </c>
      <c r="T2903" s="266">
        <v>0</v>
      </c>
      <c r="U2903" s="266" t="s">
        <v>3497</v>
      </c>
    </row>
    <row r="2904" spans="1:21" x14ac:dyDescent="0.25">
      <c r="A2904" s="49" t="s">
        <v>2962</v>
      </c>
      <c r="B2904" s="49" t="s">
        <v>2963</v>
      </c>
      <c r="C2904" s="49">
        <v>0</v>
      </c>
      <c r="D2904" s="49">
        <v>0</v>
      </c>
      <c r="E2904" s="354" t="s">
        <v>3494</v>
      </c>
      <c r="F2904" s="354" t="s">
        <v>3498</v>
      </c>
      <c r="G2904" s="355" t="s">
        <v>3499</v>
      </c>
      <c r="H2904" s="355" t="s">
        <v>3495</v>
      </c>
      <c r="I2904" s="355" t="s">
        <v>3495</v>
      </c>
      <c r="J2904" s="355" t="s">
        <v>3495</v>
      </c>
      <c r="K2904" s="355" t="s">
        <v>3495</v>
      </c>
      <c r="L2904" s="355" t="s">
        <v>3495</v>
      </c>
      <c r="M2904" s="355" t="s">
        <v>3495</v>
      </c>
      <c r="N2904" s="355" t="s">
        <v>3495</v>
      </c>
      <c r="O2904" s="355" t="s">
        <v>3495</v>
      </c>
      <c r="P2904" s="355" t="s">
        <v>3495</v>
      </c>
      <c r="Q2904" s="355" t="s">
        <v>3496</v>
      </c>
      <c r="R2904" s="355" t="s">
        <v>3496</v>
      </c>
      <c r="S2904" s="355" t="s">
        <v>3496</v>
      </c>
      <c r="T2904" s="266">
        <v>0</v>
      </c>
      <c r="U2904" s="266" t="s">
        <v>3497</v>
      </c>
    </row>
    <row r="2905" spans="1:21" x14ac:dyDescent="0.25">
      <c r="A2905" s="49" t="s">
        <v>2964</v>
      </c>
      <c r="B2905" s="49" t="s">
        <v>2965</v>
      </c>
      <c r="C2905" s="49">
        <v>0</v>
      </c>
      <c r="D2905" s="49">
        <v>0</v>
      </c>
      <c r="E2905" s="354" t="s">
        <v>3494</v>
      </c>
      <c r="F2905" s="354" t="s">
        <v>3498</v>
      </c>
      <c r="G2905" s="355" t="s">
        <v>3499</v>
      </c>
      <c r="H2905" s="355" t="s">
        <v>3495</v>
      </c>
      <c r="I2905" s="355" t="s">
        <v>3495</v>
      </c>
      <c r="J2905" s="355" t="s">
        <v>3495</v>
      </c>
      <c r="K2905" s="355" t="s">
        <v>3495</v>
      </c>
      <c r="L2905" s="355" t="s">
        <v>3495</v>
      </c>
      <c r="M2905" s="355" t="s">
        <v>3495</v>
      </c>
      <c r="N2905" s="355" t="s">
        <v>3495</v>
      </c>
      <c r="O2905" s="355" t="s">
        <v>3495</v>
      </c>
      <c r="P2905" s="355" t="s">
        <v>3495</v>
      </c>
      <c r="Q2905" s="355" t="s">
        <v>3496</v>
      </c>
      <c r="R2905" s="355" t="s">
        <v>3496</v>
      </c>
      <c r="S2905" s="355" t="s">
        <v>3496</v>
      </c>
      <c r="T2905" s="266">
        <v>0</v>
      </c>
      <c r="U2905" s="266" t="s">
        <v>3497</v>
      </c>
    </row>
    <row r="2906" spans="1:21" x14ac:dyDescent="0.25">
      <c r="A2906" s="49" t="s">
        <v>2966</v>
      </c>
      <c r="B2906" s="49" t="s">
        <v>2967</v>
      </c>
      <c r="C2906" s="49">
        <v>0</v>
      </c>
      <c r="D2906" s="49">
        <v>0</v>
      </c>
      <c r="E2906" s="354" t="s">
        <v>3494</v>
      </c>
      <c r="F2906" s="354" t="s">
        <v>3498</v>
      </c>
      <c r="G2906" s="355" t="s">
        <v>3499</v>
      </c>
      <c r="H2906" s="355" t="s">
        <v>3495</v>
      </c>
      <c r="I2906" s="355" t="s">
        <v>3495</v>
      </c>
      <c r="J2906" s="355" t="s">
        <v>3495</v>
      </c>
      <c r="K2906" s="355" t="s">
        <v>3495</v>
      </c>
      <c r="L2906" s="355" t="s">
        <v>3495</v>
      </c>
      <c r="M2906" s="355" t="s">
        <v>3495</v>
      </c>
      <c r="N2906" s="355" t="s">
        <v>3495</v>
      </c>
      <c r="O2906" s="355" t="s">
        <v>3495</v>
      </c>
      <c r="P2906" s="355" t="s">
        <v>3495</v>
      </c>
      <c r="Q2906" s="355" t="s">
        <v>3496</v>
      </c>
      <c r="R2906" s="355" t="s">
        <v>3496</v>
      </c>
      <c r="S2906" s="355" t="s">
        <v>3496</v>
      </c>
      <c r="T2906" s="266">
        <v>0</v>
      </c>
      <c r="U2906" s="266" t="s">
        <v>3497</v>
      </c>
    </row>
    <row r="2907" spans="1:21" x14ac:dyDescent="0.25">
      <c r="A2907" s="49" t="s">
        <v>2968</v>
      </c>
      <c r="B2907" s="49" t="s">
        <v>2969</v>
      </c>
      <c r="C2907" s="49">
        <v>0</v>
      </c>
      <c r="D2907" s="49">
        <v>0</v>
      </c>
      <c r="E2907" s="354" t="s">
        <v>3494</v>
      </c>
      <c r="F2907" s="354" t="s">
        <v>3498</v>
      </c>
      <c r="G2907" s="355" t="s">
        <v>3499</v>
      </c>
      <c r="H2907" s="355" t="s">
        <v>3495</v>
      </c>
      <c r="I2907" s="355" t="s">
        <v>3495</v>
      </c>
      <c r="J2907" s="355" t="s">
        <v>3495</v>
      </c>
      <c r="K2907" s="355" t="s">
        <v>3495</v>
      </c>
      <c r="L2907" s="355" t="s">
        <v>3495</v>
      </c>
      <c r="M2907" s="355" t="s">
        <v>3495</v>
      </c>
      <c r="N2907" s="355" t="s">
        <v>3495</v>
      </c>
      <c r="O2907" s="355" t="s">
        <v>3495</v>
      </c>
      <c r="P2907" s="355" t="s">
        <v>3495</v>
      </c>
      <c r="Q2907" s="355" t="s">
        <v>3496</v>
      </c>
      <c r="R2907" s="355" t="s">
        <v>3496</v>
      </c>
      <c r="S2907" s="355" t="s">
        <v>3496</v>
      </c>
      <c r="T2907" s="266">
        <v>0</v>
      </c>
      <c r="U2907" s="266" t="s">
        <v>3497</v>
      </c>
    </row>
  </sheetData>
  <sheetProtection algorithmName="SHA-512" hashValue="57ykTaIruoNpSoyNPJsbP8V60nayo75sNLAJPrwnXxu1S8HNJEXKbsOCfly99NIGd7ICt8FwfAQLoXHEq3juyA==" saltValue="Cz7DkoGbM9OWvOehuA3o9g==" spinCount="100000" sheet="1" selectLockedCells="1" selectUnlockedCells="1"/>
  <phoneticPr fontId="43" type="noConversion"/>
  <pageMargins left="0.7" right="0.7" top="0.75" bottom="0.75" header="0.3" footer="0.3"/>
  <pageSetup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E67DF-333B-4382-9905-E0AFB8012E3C}">
  <sheetPr>
    <pageSetUpPr fitToPage="1"/>
  </sheetPr>
  <dimension ref="A2:T257"/>
  <sheetViews>
    <sheetView topLeftCell="D1" workbookViewId="0">
      <selection activeCell="E7" sqref="E7"/>
    </sheetView>
  </sheetViews>
  <sheetFormatPr defaultRowHeight="15" x14ac:dyDescent="0.25"/>
  <cols>
    <col min="1" max="1" width="13.28515625" hidden="1" customWidth="1"/>
    <col min="2" max="2" width="13.140625" hidden="1" customWidth="1"/>
    <col min="3" max="3" width="9.140625" hidden="1" customWidth="1"/>
    <col min="4" max="4" width="14.5703125" customWidth="1"/>
    <col min="5" max="5" width="17" customWidth="1"/>
    <col min="6" max="6" width="11" customWidth="1"/>
    <col min="7" max="8" width="9.140625" hidden="1" customWidth="1"/>
    <col min="9" max="9" width="15.85546875" customWidth="1"/>
    <col min="10" max="11" width="12.28515625" customWidth="1"/>
    <col min="12" max="12" width="15.5703125" hidden="1" customWidth="1"/>
    <col min="13" max="16" width="9.140625" hidden="1" customWidth="1"/>
    <col min="17" max="17" width="16" customWidth="1"/>
    <col min="20" max="20" width="15.5703125" customWidth="1"/>
  </cols>
  <sheetData>
    <row r="2" spans="1:20" x14ac:dyDescent="0.25">
      <c r="E2" s="555"/>
      <c r="K2" s="569"/>
      <c r="Q2" s="358"/>
    </row>
    <row r="3" spans="1:20" x14ac:dyDescent="0.25">
      <c r="E3" s="687" t="s">
        <v>8617</v>
      </c>
      <c r="K3" s="569"/>
      <c r="Q3" s="358"/>
    </row>
    <row r="4" spans="1:20" x14ac:dyDescent="0.25">
      <c r="E4" s="687" t="s">
        <v>8616</v>
      </c>
      <c r="K4" s="569"/>
      <c r="Q4" s="358"/>
    </row>
    <row r="5" spans="1:20" x14ac:dyDescent="0.25">
      <c r="K5" s="569"/>
      <c r="Q5" s="358"/>
    </row>
    <row r="6" spans="1:20" x14ac:dyDescent="0.25">
      <c r="K6" s="569"/>
      <c r="Q6" s="358"/>
    </row>
    <row r="7" spans="1:20" x14ac:dyDescent="0.25">
      <c r="A7" t="s">
        <v>7376</v>
      </c>
      <c r="B7" t="s">
        <v>7377</v>
      </c>
      <c r="C7" t="s">
        <v>6744</v>
      </c>
      <c r="D7" t="s">
        <v>7376</v>
      </c>
      <c r="E7" t="s">
        <v>7377</v>
      </c>
      <c r="F7" t="s">
        <v>6744</v>
      </c>
      <c r="G7" t="s">
        <v>3123</v>
      </c>
      <c r="H7" t="s">
        <v>8579</v>
      </c>
      <c r="I7" t="s">
        <v>8580</v>
      </c>
      <c r="J7" t="s">
        <v>8581</v>
      </c>
      <c r="K7" s="569" t="s">
        <v>8582</v>
      </c>
      <c r="L7" t="s">
        <v>8583</v>
      </c>
      <c r="M7" t="s">
        <v>8584</v>
      </c>
      <c r="N7" t="s">
        <v>8585</v>
      </c>
      <c r="O7" t="s">
        <v>8586</v>
      </c>
      <c r="P7" t="s">
        <v>8587</v>
      </c>
      <c r="Q7" s="358" t="s">
        <v>8588</v>
      </c>
      <c r="R7" t="s">
        <v>8589</v>
      </c>
      <c r="S7" t="s">
        <v>8590</v>
      </c>
      <c r="T7" t="s">
        <v>8591</v>
      </c>
    </row>
    <row r="8" spans="1:20" x14ac:dyDescent="0.25">
      <c r="A8" s="358">
        <v>43906</v>
      </c>
      <c r="B8" s="358">
        <v>43929</v>
      </c>
      <c r="C8">
        <v>2</v>
      </c>
      <c r="D8" s="358">
        <v>43933</v>
      </c>
      <c r="E8" s="358">
        <v>43963</v>
      </c>
      <c r="F8">
        <v>2</v>
      </c>
      <c r="G8">
        <v>3619212006</v>
      </c>
      <c r="H8" t="s">
        <v>766</v>
      </c>
      <c r="I8">
        <v>2581</v>
      </c>
      <c r="J8">
        <v>252</v>
      </c>
      <c r="K8" s="569">
        <v>1440</v>
      </c>
      <c r="L8">
        <v>6.4</v>
      </c>
      <c r="M8">
        <v>10.242000000000001</v>
      </c>
      <c r="N8" s="569">
        <v>16518.400000000001</v>
      </c>
      <c r="O8" t="s">
        <v>8592</v>
      </c>
      <c r="P8">
        <v>7</v>
      </c>
      <c r="Q8" s="358">
        <v>583</v>
      </c>
      <c r="R8" t="s">
        <v>8593</v>
      </c>
      <c r="S8">
        <v>0</v>
      </c>
      <c r="T8" s="358">
        <v>43963</v>
      </c>
    </row>
    <row r="9" spans="1:20" x14ac:dyDescent="0.25">
      <c r="A9" s="358">
        <v>43906</v>
      </c>
      <c r="B9" s="358">
        <v>43942</v>
      </c>
      <c r="C9">
        <v>2</v>
      </c>
      <c r="D9" s="358">
        <v>43933</v>
      </c>
      <c r="E9" s="358">
        <v>43964</v>
      </c>
      <c r="F9">
        <v>2</v>
      </c>
      <c r="G9">
        <v>3619212006</v>
      </c>
      <c r="H9" t="s">
        <v>766</v>
      </c>
      <c r="I9">
        <v>1199</v>
      </c>
      <c r="J9">
        <v>252</v>
      </c>
      <c r="K9" s="569">
        <v>0</v>
      </c>
      <c r="L9">
        <v>6.4</v>
      </c>
      <c r="M9">
        <v>4.758</v>
      </c>
      <c r="N9" s="569">
        <v>7673.6</v>
      </c>
      <c r="O9" t="s">
        <v>8592</v>
      </c>
      <c r="P9">
        <v>7</v>
      </c>
      <c r="Q9" s="358">
        <v>583</v>
      </c>
      <c r="R9" t="s">
        <v>8593</v>
      </c>
      <c r="S9">
        <v>0</v>
      </c>
      <c r="T9" s="358">
        <v>43964</v>
      </c>
    </row>
    <row r="10" spans="1:20" x14ac:dyDescent="0.25">
      <c r="A10" s="358">
        <v>43911</v>
      </c>
      <c r="B10" s="358">
        <v>43928</v>
      </c>
      <c r="C10">
        <v>2</v>
      </c>
      <c r="D10" s="358">
        <v>43939</v>
      </c>
      <c r="E10" s="358">
        <v>43953</v>
      </c>
      <c r="F10">
        <v>2</v>
      </c>
      <c r="G10">
        <v>5150055224</v>
      </c>
      <c r="H10" t="s">
        <v>1215</v>
      </c>
      <c r="I10">
        <v>8049</v>
      </c>
      <c r="J10">
        <v>200</v>
      </c>
      <c r="K10" s="569">
        <v>0</v>
      </c>
      <c r="L10">
        <v>7.3</v>
      </c>
      <c r="M10">
        <v>40.244999999999997</v>
      </c>
      <c r="N10" s="569">
        <v>58757.7</v>
      </c>
      <c r="O10" t="s">
        <v>8592</v>
      </c>
      <c r="P10">
        <v>7</v>
      </c>
      <c r="Q10" s="358">
        <v>583</v>
      </c>
      <c r="R10" t="s">
        <v>8594</v>
      </c>
      <c r="S10">
        <v>0</v>
      </c>
      <c r="T10" s="358">
        <v>43953</v>
      </c>
    </row>
    <row r="11" spans="1:20" x14ac:dyDescent="0.25">
      <c r="A11" s="358">
        <v>43913</v>
      </c>
      <c r="B11" s="358">
        <v>43935</v>
      </c>
      <c r="C11">
        <v>2</v>
      </c>
      <c r="D11" s="358">
        <v>43942</v>
      </c>
      <c r="E11" s="358">
        <v>43949</v>
      </c>
      <c r="F11">
        <v>2</v>
      </c>
      <c r="G11">
        <v>5150005125</v>
      </c>
      <c r="H11" t="s">
        <v>1108</v>
      </c>
      <c r="I11">
        <v>1501</v>
      </c>
      <c r="J11">
        <v>54</v>
      </c>
      <c r="K11" s="569">
        <v>0</v>
      </c>
      <c r="L11">
        <v>46.3</v>
      </c>
      <c r="M11">
        <v>27.795999999999999</v>
      </c>
      <c r="N11" s="569">
        <v>69496.3</v>
      </c>
      <c r="O11" t="s">
        <v>8561</v>
      </c>
      <c r="P11">
        <v>7</v>
      </c>
      <c r="Q11" s="358">
        <v>583</v>
      </c>
      <c r="R11" t="s">
        <v>8595</v>
      </c>
      <c r="S11">
        <v>0</v>
      </c>
      <c r="T11" s="358">
        <v>43949</v>
      </c>
    </row>
    <row r="12" spans="1:20" x14ac:dyDescent="0.25">
      <c r="A12" s="358">
        <v>43915</v>
      </c>
      <c r="B12" s="358">
        <v>43923</v>
      </c>
      <c r="C12">
        <v>2</v>
      </c>
      <c r="D12" s="358">
        <v>43942</v>
      </c>
      <c r="E12" s="358">
        <v>43951</v>
      </c>
      <c r="F12">
        <v>2</v>
      </c>
      <c r="G12">
        <v>5150005125</v>
      </c>
      <c r="H12" t="s">
        <v>1108</v>
      </c>
      <c r="I12">
        <v>1501</v>
      </c>
      <c r="J12">
        <v>54</v>
      </c>
      <c r="K12" s="569">
        <v>0</v>
      </c>
      <c r="L12">
        <v>46.3</v>
      </c>
      <c r="M12">
        <v>27.795999999999999</v>
      </c>
      <c r="N12" s="569">
        <v>69496.3</v>
      </c>
      <c r="O12" t="s">
        <v>8561</v>
      </c>
      <c r="P12">
        <v>7</v>
      </c>
      <c r="Q12" s="358">
        <v>583</v>
      </c>
      <c r="R12" t="s">
        <v>8595</v>
      </c>
      <c r="S12">
        <v>0</v>
      </c>
      <c r="T12" s="358">
        <v>43951</v>
      </c>
    </row>
    <row r="13" spans="1:20" x14ac:dyDescent="0.25">
      <c r="A13" s="358">
        <v>43915</v>
      </c>
      <c r="B13" s="358">
        <v>43923</v>
      </c>
      <c r="C13">
        <v>2</v>
      </c>
      <c r="D13" s="358">
        <v>43942</v>
      </c>
      <c r="E13" s="358">
        <v>43951</v>
      </c>
      <c r="F13">
        <v>2</v>
      </c>
      <c r="G13">
        <v>6984806270</v>
      </c>
      <c r="H13" t="s">
        <v>2077</v>
      </c>
      <c r="I13">
        <v>3231</v>
      </c>
      <c r="J13">
        <v>84</v>
      </c>
      <c r="K13" s="569">
        <v>4321</v>
      </c>
      <c r="L13">
        <v>25</v>
      </c>
      <c r="M13">
        <v>38.463999999999999</v>
      </c>
      <c r="N13" s="569">
        <v>80775</v>
      </c>
      <c r="O13" t="s">
        <v>8561</v>
      </c>
      <c r="P13">
        <v>7</v>
      </c>
      <c r="Q13" s="358">
        <v>583</v>
      </c>
      <c r="R13" t="s">
        <v>8596</v>
      </c>
      <c r="S13">
        <v>0</v>
      </c>
      <c r="T13" s="358">
        <v>43951</v>
      </c>
    </row>
    <row r="14" spans="1:20" x14ac:dyDescent="0.25">
      <c r="A14" s="358">
        <v>43915</v>
      </c>
      <c r="B14" s="358">
        <v>43923</v>
      </c>
      <c r="C14">
        <v>2</v>
      </c>
      <c r="D14" s="358">
        <v>43942</v>
      </c>
      <c r="E14" s="358">
        <v>43951</v>
      </c>
      <c r="F14">
        <v>2</v>
      </c>
      <c r="G14">
        <v>6984806304</v>
      </c>
      <c r="H14" t="s">
        <v>2079</v>
      </c>
      <c r="I14">
        <v>3072</v>
      </c>
      <c r="J14">
        <v>84</v>
      </c>
      <c r="K14" s="569">
        <v>8641</v>
      </c>
      <c r="L14">
        <v>24.1</v>
      </c>
      <c r="M14">
        <v>36.570999999999998</v>
      </c>
      <c r="N14" s="569">
        <v>74035.199999999997</v>
      </c>
      <c r="O14" t="s">
        <v>8561</v>
      </c>
      <c r="P14">
        <v>7</v>
      </c>
      <c r="Q14" s="358">
        <v>583</v>
      </c>
      <c r="R14" t="s">
        <v>8596</v>
      </c>
      <c r="S14">
        <v>0</v>
      </c>
      <c r="T14" s="358">
        <v>43951</v>
      </c>
    </row>
    <row r="15" spans="1:20" x14ac:dyDescent="0.25">
      <c r="A15" s="358">
        <v>43915</v>
      </c>
      <c r="B15" s="358">
        <v>43923</v>
      </c>
      <c r="C15">
        <v>2</v>
      </c>
      <c r="D15" s="358">
        <v>43942</v>
      </c>
      <c r="E15" s="358">
        <v>43951</v>
      </c>
      <c r="F15">
        <v>2</v>
      </c>
      <c r="G15">
        <v>6984806783</v>
      </c>
      <c r="H15" t="s">
        <v>2084</v>
      </c>
      <c r="I15">
        <v>492</v>
      </c>
      <c r="J15">
        <v>84</v>
      </c>
      <c r="K15" s="569">
        <v>4321</v>
      </c>
      <c r="L15">
        <v>23.5</v>
      </c>
      <c r="M15">
        <v>5.8570000000000002</v>
      </c>
      <c r="N15" s="569">
        <v>11562</v>
      </c>
      <c r="O15" t="s">
        <v>8561</v>
      </c>
      <c r="P15">
        <v>7</v>
      </c>
      <c r="Q15" s="358">
        <v>583</v>
      </c>
      <c r="R15" t="s">
        <v>8596</v>
      </c>
      <c r="S15">
        <v>0</v>
      </c>
      <c r="T15" s="358">
        <v>43951</v>
      </c>
    </row>
    <row r="16" spans="1:20" x14ac:dyDescent="0.25">
      <c r="A16" s="358">
        <v>43915</v>
      </c>
      <c r="B16" s="358">
        <v>43924</v>
      </c>
      <c r="C16">
        <v>2</v>
      </c>
      <c r="D16" s="358">
        <v>43942</v>
      </c>
      <c r="E16" s="358">
        <v>43952</v>
      </c>
      <c r="F16">
        <v>2</v>
      </c>
      <c r="G16">
        <v>5150005125</v>
      </c>
      <c r="H16" t="s">
        <v>1108</v>
      </c>
      <c r="I16">
        <v>2573</v>
      </c>
      <c r="J16">
        <v>54</v>
      </c>
      <c r="K16" s="569">
        <v>1441</v>
      </c>
      <c r="L16">
        <v>46.3</v>
      </c>
      <c r="M16">
        <v>47.648000000000003</v>
      </c>
      <c r="N16" s="569">
        <v>119129.9</v>
      </c>
      <c r="O16" t="s">
        <v>8561</v>
      </c>
      <c r="P16">
        <v>7</v>
      </c>
      <c r="Q16" s="358">
        <v>583</v>
      </c>
      <c r="R16" t="s">
        <v>8595</v>
      </c>
      <c r="S16">
        <v>0</v>
      </c>
      <c r="T16" s="358">
        <v>43952</v>
      </c>
    </row>
    <row r="17" spans="1:20" x14ac:dyDescent="0.25">
      <c r="A17" s="358">
        <v>43915</v>
      </c>
      <c r="B17" s="358">
        <v>43924</v>
      </c>
      <c r="C17">
        <v>2</v>
      </c>
      <c r="D17" s="358">
        <v>43942</v>
      </c>
      <c r="E17" s="358">
        <v>43952</v>
      </c>
      <c r="F17">
        <v>2</v>
      </c>
      <c r="G17">
        <v>6984806288</v>
      </c>
      <c r="H17" t="s">
        <v>2078</v>
      </c>
      <c r="I17">
        <v>3699</v>
      </c>
      <c r="J17">
        <v>84</v>
      </c>
      <c r="K17" s="569">
        <v>7201</v>
      </c>
      <c r="L17">
        <v>25</v>
      </c>
      <c r="M17">
        <v>44.036000000000001</v>
      </c>
      <c r="N17" s="569">
        <v>92475</v>
      </c>
      <c r="O17" t="s">
        <v>8561</v>
      </c>
      <c r="P17">
        <v>7</v>
      </c>
      <c r="Q17" s="358">
        <v>583</v>
      </c>
      <c r="R17" t="s">
        <v>8596</v>
      </c>
      <c r="S17">
        <v>0</v>
      </c>
      <c r="T17" s="358">
        <v>43952</v>
      </c>
    </row>
    <row r="18" spans="1:20" x14ac:dyDescent="0.25">
      <c r="A18" s="358">
        <v>43915</v>
      </c>
      <c r="B18" s="358">
        <v>43924</v>
      </c>
      <c r="C18">
        <v>2</v>
      </c>
      <c r="D18" s="358">
        <v>43942</v>
      </c>
      <c r="E18" s="358">
        <v>43952</v>
      </c>
      <c r="F18">
        <v>2</v>
      </c>
      <c r="G18">
        <v>6984806361</v>
      </c>
      <c r="H18" t="s">
        <v>2080</v>
      </c>
      <c r="I18">
        <v>2865</v>
      </c>
      <c r="J18">
        <v>84</v>
      </c>
      <c r="K18" s="569">
        <v>12961</v>
      </c>
      <c r="L18">
        <v>23.3</v>
      </c>
      <c r="M18">
        <v>34.106999999999999</v>
      </c>
      <c r="N18" s="569">
        <v>66754.5</v>
      </c>
      <c r="O18" t="s">
        <v>8561</v>
      </c>
      <c r="P18">
        <v>7</v>
      </c>
      <c r="Q18" s="358">
        <v>583</v>
      </c>
      <c r="R18" t="s">
        <v>8596</v>
      </c>
      <c r="S18">
        <v>0</v>
      </c>
      <c r="T18" s="358">
        <v>43952</v>
      </c>
    </row>
    <row r="19" spans="1:20" x14ac:dyDescent="0.25">
      <c r="A19" s="358">
        <v>43915</v>
      </c>
      <c r="B19" s="358">
        <v>43924</v>
      </c>
      <c r="C19">
        <v>2</v>
      </c>
      <c r="D19" s="358">
        <v>43942</v>
      </c>
      <c r="E19" s="358">
        <v>43953</v>
      </c>
      <c r="F19">
        <v>2</v>
      </c>
      <c r="G19">
        <v>5150000010</v>
      </c>
      <c r="H19" t="s">
        <v>907</v>
      </c>
      <c r="I19">
        <v>2719</v>
      </c>
      <c r="J19">
        <v>120</v>
      </c>
      <c r="K19" s="569">
        <v>4320</v>
      </c>
      <c r="L19">
        <v>18.899999999999999</v>
      </c>
      <c r="M19">
        <v>22.658000000000001</v>
      </c>
      <c r="N19" s="569">
        <v>51389.1</v>
      </c>
      <c r="O19" t="s">
        <v>8561</v>
      </c>
      <c r="P19">
        <v>7</v>
      </c>
      <c r="Q19" s="358">
        <v>583</v>
      </c>
      <c r="R19" t="s">
        <v>8597</v>
      </c>
      <c r="S19">
        <v>0</v>
      </c>
      <c r="T19" s="358">
        <v>43953</v>
      </c>
    </row>
    <row r="20" spans="1:20" x14ac:dyDescent="0.25">
      <c r="A20" s="358">
        <v>43915</v>
      </c>
      <c r="B20" s="358">
        <v>43924</v>
      </c>
      <c r="C20">
        <v>2</v>
      </c>
      <c r="D20" s="358">
        <v>43942</v>
      </c>
      <c r="E20" s="358">
        <v>43953</v>
      </c>
      <c r="F20">
        <v>2</v>
      </c>
      <c r="G20">
        <v>6984804932</v>
      </c>
      <c r="H20" t="s">
        <v>2068</v>
      </c>
      <c r="I20">
        <v>1560</v>
      </c>
      <c r="J20">
        <v>120</v>
      </c>
      <c r="K20" s="569">
        <v>0</v>
      </c>
      <c r="L20">
        <v>16.7</v>
      </c>
      <c r="M20">
        <v>13</v>
      </c>
      <c r="N20" s="569">
        <v>26052</v>
      </c>
      <c r="O20" t="s">
        <v>8561</v>
      </c>
      <c r="P20">
        <v>7</v>
      </c>
      <c r="Q20" s="358">
        <v>583</v>
      </c>
      <c r="R20" t="s">
        <v>8596</v>
      </c>
      <c r="S20">
        <v>0</v>
      </c>
      <c r="T20" s="358">
        <v>43953</v>
      </c>
    </row>
    <row r="21" spans="1:20" x14ac:dyDescent="0.25">
      <c r="A21" s="358">
        <v>43915</v>
      </c>
      <c r="B21" s="358">
        <v>43924</v>
      </c>
      <c r="C21">
        <v>2</v>
      </c>
      <c r="D21" s="358">
        <v>43942</v>
      </c>
      <c r="E21" s="358">
        <v>43953</v>
      </c>
      <c r="F21">
        <v>2</v>
      </c>
      <c r="G21">
        <v>6984804938</v>
      </c>
      <c r="H21" t="s">
        <v>2072</v>
      </c>
      <c r="I21">
        <v>840</v>
      </c>
      <c r="J21">
        <v>120</v>
      </c>
      <c r="K21" s="569">
        <v>0</v>
      </c>
      <c r="L21">
        <v>16.7</v>
      </c>
      <c r="M21">
        <v>7</v>
      </c>
      <c r="N21" s="569">
        <v>14028</v>
      </c>
      <c r="O21" t="s">
        <v>8561</v>
      </c>
      <c r="P21">
        <v>7</v>
      </c>
      <c r="Q21" s="358">
        <v>583</v>
      </c>
      <c r="R21" t="s">
        <v>8596</v>
      </c>
      <c r="S21">
        <v>0</v>
      </c>
      <c r="T21" s="358">
        <v>43953</v>
      </c>
    </row>
    <row r="22" spans="1:20" x14ac:dyDescent="0.25">
      <c r="A22" s="358">
        <v>43915</v>
      </c>
      <c r="B22" s="358">
        <v>43925</v>
      </c>
      <c r="C22">
        <v>2</v>
      </c>
      <c r="D22" s="358">
        <v>43942</v>
      </c>
      <c r="E22" s="358">
        <v>43953</v>
      </c>
      <c r="F22">
        <v>2</v>
      </c>
      <c r="G22">
        <v>6984805853</v>
      </c>
      <c r="H22" t="s">
        <v>2074</v>
      </c>
      <c r="I22">
        <v>333</v>
      </c>
      <c r="J22">
        <v>84</v>
      </c>
      <c r="K22" s="569">
        <v>0</v>
      </c>
      <c r="L22">
        <v>25</v>
      </c>
      <c r="M22">
        <v>3.964</v>
      </c>
      <c r="N22" s="569">
        <v>8325</v>
      </c>
      <c r="O22" t="s">
        <v>8561</v>
      </c>
      <c r="P22">
        <v>7</v>
      </c>
      <c r="Q22" s="358">
        <v>583</v>
      </c>
      <c r="R22" t="s">
        <v>8596</v>
      </c>
      <c r="S22">
        <v>0</v>
      </c>
      <c r="T22" s="358">
        <v>43953</v>
      </c>
    </row>
    <row r="23" spans="1:20" x14ac:dyDescent="0.25">
      <c r="A23" s="358">
        <v>43915</v>
      </c>
      <c r="B23" s="358">
        <v>43925</v>
      </c>
      <c r="C23">
        <v>2</v>
      </c>
      <c r="D23" s="358">
        <v>43942</v>
      </c>
      <c r="E23" s="358">
        <v>43954</v>
      </c>
      <c r="F23">
        <v>2</v>
      </c>
      <c r="G23">
        <v>6984804933</v>
      </c>
      <c r="H23" t="s">
        <v>2069</v>
      </c>
      <c r="I23">
        <v>960</v>
      </c>
      <c r="J23">
        <v>120</v>
      </c>
      <c r="K23" s="569">
        <v>0</v>
      </c>
      <c r="L23">
        <v>16.7</v>
      </c>
      <c r="M23">
        <v>8</v>
      </c>
      <c r="N23" s="569">
        <v>16032</v>
      </c>
      <c r="O23" t="s">
        <v>8561</v>
      </c>
      <c r="P23">
        <v>7</v>
      </c>
      <c r="Q23" s="358">
        <v>583</v>
      </c>
      <c r="R23" t="s">
        <v>8596</v>
      </c>
      <c r="S23">
        <v>0</v>
      </c>
      <c r="T23" s="358">
        <v>43954</v>
      </c>
    </row>
    <row r="24" spans="1:20" x14ac:dyDescent="0.25">
      <c r="A24" s="358">
        <v>43915</v>
      </c>
      <c r="B24" s="358">
        <v>43926</v>
      </c>
      <c r="C24">
        <v>2</v>
      </c>
      <c r="D24" s="358">
        <v>43942</v>
      </c>
      <c r="E24" s="358">
        <v>43955</v>
      </c>
      <c r="F24">
        <v>2</v>
      </c>
      <c r="G24">
        <v>5150003563</v>
      </c>
      <c r="H24" t="s">
        <v>1015</v>
      </c>
      <c r="I24">
        <v>136</v>
      </c>
      <c r="J24">
        <v>136</v>
      </c>
      <c r="K24" s="569">
        <v>0</v>
      </c>
      <c r="L24">
        <v>14.2</v>
      </c>
      <c r="M24">
        <v>1</v>
      </c>
      <c r="N24" s="569">
        <v>1931.2</v>
      </c>
      <c r="O24" t="s">
        <v>8561</v>
      </c>
      <c r="P24">
        <v>7</v>
      </c>
      <c r="Q24" s="358">
        <v>583</v>
      </c>
      <c r="R24" t="s">
        <v>8598</v>
      </c>
      <c r="S24">
        <v>0</v>
      </c>
      <c r="T24" s="358">
        <v>43955</v>
      </c>
    </row>
    <row r="25" spans="1:20" x14ac:dyDescent="0.25">
      <c r="A25" s="358">
        <v>43915</v>
      </c>
      <c r="B25" s="358">
        <v>43926</v>
      </c>
      <c r="C25">
        <v>2</v>
      </c>
      <c r="D25" s="358">
        <v>43942</v>
      </c>
      <c r="E25" s="358">
        <v>43955</v>
      </c>
      <c r="F25">
        <v>2</v>
      </c>
      <c r="G25">
        <v>5150078353</v>
      </c>
      <c r="H25" t="s">
        <v>2993</v>
      </c>
      <c r="I25">
        <v>4480</v>
      </c>
      <c r="J25">
        <v>320</v>
      </c>
      <c r="K25" s="569">
        <v>7200</v>
      </c>
      <c r="L25">
        <v>6.9</v>
      </c>
      <c r="M25">
        <v>14</v>
      </c>
      <c r="N25" s="569">
        <v>30912</v>
      </c>
      <c r="O25" t="s">
        <v>122</v>
      </c>
      <c r="P25">
        <v>7</v>
      </c>
      <c r="Q25" s="358">
        <v>583</v>
      </c>
      <c r="R25" t="s">
        <v>8595</v>
      </c>
      <c r="S25">
        <v>0</v>
      </c>
      <c r="T25" s="358">
        <v>43955</v>
      </c>
    </row>
    <row r="26" spans="1:20" x14ac:dyDescent="0.25">
      <c r="A26" s="358">
        <v>43915</v>
      </c>
      <c r="B26" s="358">
        <v>43926</v>
      </c>
      <c r="C26">
        <v>2</v>
      </c>
      <c r="D26" s="358">
        <v>43942</v>
      </c>
      <c r="E26" s="358">
        <v>43955</v>
      </c>
      <c r="F26">
        <v>2</v>
      </c>
      <c r="G26">
        <v>5150078354</v>
      </c>
      <c r="H26" t="s">
        <v>2994</v>
      </c>
      <c r="I26">
        <v>3520</v>
      </c>
      <c r="J26">
        <v>320</v>
      </c>
      <c r="K26" s="569">
        <v>2880</v>
      </c>
      <c r="L26">
        <v>6.9</v>
      </c>
      <c r="M26">
        <v>11</v>
      </c>
      <c r="N26" s="569">
        <v>24288</v>
      </c>
      <c r="O26" t="s">
        <v>122</v>
      </c>
      <c r="P26">
        <v>7</v>
      </c>
      <c r="Q26" s="358">
        <v>583</v>
      </c>
      <c r="R26" t="s">
        <v>8595</v>
      </c>
      <c r="S26">
        <v>0</v>
      </c>
      <c r="T26" s="358">
        <v>43955</v>
      </c>
    </row>
    <row r="27" spans="1:20" x14ac:dyDescent="0.25">
      <c r="A27" s="358">
        <v>43915</v>
      </c>
      <c r="B27" s="358">
        <v>43926</v>
      </c>
      <c r="C27">
        <v>2</v>
      </c>
      <c r="D27" s="358">
        <v>43942</v>
      </c>
      <c r="E27" s="358">
        <v>43958</v>
      </c>
      <c r="F27">
        <v>2</v>
      </c>
      <c r="G27">
        <v>5150078356</v>
      </c>
      <c r="H27" t="s">
        <v>8599</v>
      </c>
      <c r="I27">
        <v>2115</v>
      </c>
      <c r="J27">
        <v>320</v>
      </c>
      <c r="K27" s="569">
        <v>5760</v>
      </c>
      <c r="L27">
        <v>6.9</v>
      </c>
      <c r="M27">
        <v>6.609</v>
      </c>
      <c r="N27" s="569">
        <v>14593.5</v>
      </c>
      <c r="O27" t="s">
        <v>122</v>
      </c>
      <c r="P27">
        <v>7</v>
      </c>
      <c r="Q27" s="358">
        <v>583</v>
      </c>
      <c r="R27" t="s">
        <v>8595</v>
      </c>
      <c r="S27">
        <v>0</v>
      </c>
      <c r="T27" s="358">
        <v>43958</v>
      </c>
    </row>
    <row r="28" spans="1:20" x14ac:dyDescent="0.25">
      <c r="A28" s="358">
        <v>43915</v>
      </c>
      <c r="B28" s="358">
        <v>43927</v>
      </c>
      <c r="C28">
        <v>2</v>
      </c>
      <c r="D28" s="358">
        <v>43942</v>
      </c>
      <c r="E28" s="358">
        <v>43959</v>
      </c>
      <c r="F28">
        <v>2</v>
      </c>
      <c r="G28">
        <v>5150004804</v>
      </c>
      <c r="H28" t="s">
        <v>1100</v>
      </c>
      <c r="I28">
        <v>359</v>
      </c>
      <c r="J28">
        <v>341</v>
      </c>
      <c r="K28" s="569">
        <v>0</v>
      </c>
      <c r="L28">
        <v>6.7</v>
      </c>
      <c r="M28">
        <v>1.0529999999999999</v>
      </c>
      <c r="N28" s="569">
        <v>2405.3000000000002</v>
      </c>
      <c r="O28" t="s">
        <v>8561</v>
      </c>
      <c r="P28">
        <v>7</v>
      </c>
      <c r="Q28" s="358">
        <v>583</v>
      </c>
      <c r="R28" t="s">
        <v>8595</v>
      </c>
      <c r="S28">
        <v>0</v>
      </c>
      <c r="T28" s="358">
        <v>43959</v>
      </c>
    </row>
    <row r="29" spans="1:20" x14ac:dyDescent="0.25">
      <c r="A29" s="358">
        <v>43915</v>
      </c>
      <c r="B29" s="358">
        <v>43927</v>
      </c>
      <c r="C29">
        <v>2</v>
      </c>
      <c r="D29" s="358">
        <v>43942</v>
      </c>
      <c r="E29" s="358">
        <v>43959</v>
      </c>
      <c r="F29">
        <v>2</v>
      </c>
      <c r="G29">
        <v>5150004809</v>
      </c>
      <c r="H29" t="s">
        <v>1101</v>
      </c>
      <c r="I29">
        <v>1363</v>
      </c>
      <c r="J29">
        <v>341</v>
      </c>
      <c r="K29" s="569">
        <v>0</v>
      </c>
      <c r="L29">
        <v>6.7</v>
      </c>
      <c r="M29">
        <v>3.9969999999999999</v>
      </c>
      <c r="N29" s="569">
        <v>9132.1</v>
      </c>
      <c r="O29" t="s">
        <v>8561</v>
      </c>
      <c r="P29">
        <v>7</v>
      </c>
      <c r="Q29" s="358">
        <v>583</v>
      </c>
      <c r="R29" t="s">
        <v>8595</v>
      </c>
      <c r="S29">
        <v>0</v>
      </c>
      <c r="T29" s="358">
        <v>43959</v>
      </c>
    </row>
    <row r="30" spans="1:20" x14ac:dyDescent="0.25">
      <c r="A30" s="358">
        <v>43915</v>
      </c>
      <c r="B30" s="358">
        <v>43927</v>
      </c>
      <c r="C30">
        <v>2</v>
      </c>
      <c r="D30" s="358">
        <v>43942</v>
      </c>
      <c r="E30" s="358">
        <v>43960</v>
      </c>
      <c r="F30">
        <v>2</v>
      </c>
      <c r="G30">
        <v>5150003365</v>
      </c>
      <c r="H30" t="s">
        <v>3651</v>
      </c>
      <c r="I30">
        <v>677</v>
      </c>
      <c r="J30">
        <v>360</v>
      </c>
      <c r="K30" s="569">
        <v>0</v>
      </c>
      <c r="L30">
        <v>6.7</v>
      </c>
      <c r="M30">
        <v>1.881</v>
      </c>
      <c r="N30" s="569">
        <v>4535.8999999999996</v>
      </c>
      <c r="O30" t="s">
        <v>8561</v>
      </c>
      <c r="P30">
        <v>7</v>
      </c>
      <c r="Q30" s="358">
        <v>583</v>
      </c>
      <c r="R30" t="s">
        <v>8598</v>
      </c>
      <c r="S30">
        <v>0</v>
      </c>
      <c r="T30" s="358">
        <v>43960</v>
      </c>
    </row>
    <row r="31" spans="1:20" x14ac:dyDescent="0.25">
      <c r="A31" s="358">
        <v>43915</v>
      </c>
      <c r="B31" s="358">
        <v>43928</v>
      </c>
      <c r="C31">
        <v>2</v>
      </c>
      <c r="D31" s="358">
        <v>43942</v>
      </c>
      <c r="E31" s="358">
        <v>43963</v>
      </c>
      <c r="F31">
        <v>2</v>
      </c>
      <c r="G31">
        <v>5150041587</v>
      </c>
      <c r="H31" t="s">
        <v>1214</v>
      </c>
      <c r="I31">
        <v>875</v>
      </c>
      <c r="J31">
        <v>252</v>
      </c>
      <c r="K31" s="569">
        <v>0</v>
      </c>
      <c r="L31">
        <v>7.6</v>
      </c>
      <c r="M31">
        <v>3.472</v>
      </c>
      <c r="N31" s="569">
        <v>6650</v>
      </c>
      <c r="O31" t="s">
        <v>122</v>
      </c>
      <c r="P31">
        <v>7</v>
      </c>
      <c r="Q31" s="358">
        <v>583</v>
      </c>
      <c r="R31" t="s">
        <v>8595</v>
      </c>
      <c r="S31">
        <v>0</v>
      </c>
      <c r="T31" s="358">
        <v>43963</v>
      </c>
    </row>
    <row r="32" spans="1:20" x14ac:dyDescent="0.25">
      <c r="A32" s="358">
        <v>43915</v>
      </c>
      <c r="B32" s="358">
        <v>43930</v>
      </c>
      <c r="C32">
        <v>2</v>
      </c>
      <c r="D32" s="358">
        <v>43942</v>
      </c>
      <c r="E32" s="358">
        <v>43965</v>
      </c>
      <c r="F32">
        <v>2</v>
      </c>
      <c r="G32">
        <v>5150004015</v>
      </c>
      <c r="H32" t="s">
        <v>1086</v>
      </c>
      <c r="I32">
        <v>1008</v>
      </c>
      <c r="J32">
        <v>126</v>
      </c>
      <c r="K32" s="569">
        <v>0</v>
      </c>
      <c r="L32">
        <v>15</v>
      </c>
      <c r="M32">
        <v>8</v>
      </c>
      <c r="N32" s="569">
        <v>15120</v>
      </c>
      <c r="O32" t="s">
        <v>8561</v>
      </c>
      <c r="P32">
        <v>7</v>
      </c>
      <c r="Q32" s="358">
        <v>583</v>
      </c>
      <c r="R32" t="s">
        <v>8595</v>
      </c>
      <c r="S32">
        <v>0</v>
      </c>
      <c r="T32" s="358">
        <v>43965</v>
      </c>
    </row>
    <row r="33" spans="1:20" x14ac:dyDescent="0.25">
      <c r="A33" s="358">
        <v>43915</v>
      </c>
      <c r="B33" s="358">
        <v>43931</v>
      </c>
      <c r="C33">
        <v>2</v>
      </c>
      <c r="D33" s="358">
        <v>43942</v>
      </c>
      <c r="E33" s="358">
        <v>43965</v>
      </c>
      <c r="F33">
        <v>2</v>
      </c>
      <c r="G33">
        <v>5150004016</v>
      </c>
      <c r="H33" t="s">
        <v>1087</v>
      </c>
      <c r="I33">
        <v>1008</v>
      </c>
      <c r="J33">
        <v>126</v>
      </c>
      <c r="K33" s="569">
        <v>0</v>
      </c>
      <c r="L33">
        <v>14.8</v>
      </c>
      <c r="M33">
        <v>8</v>
      </c>
      <c r="N33" s="569">
        <v>14918.4</v>
      </c>
      <c r="O33" t="s">
        <v>8561</v>
      </c>
      <c r="P33">
        <v>7</v>
      </c>
      <c r="Q33" s="358">
        <v>583</v>
      </c>
      <c r="R33" t="s">
        <v>8595</v>
      </c>
      <c r="S33">
        <v>0</v>
      </c>
      <c r="T33" s="358">
        <v>43965</v>
      </c>
    </row>
    <row r="34" spans="1:20" x14ac:dyDescent="0.25">
      <c r="A34" s="358">
        <v>43915</v>
      </c>
      <c r="B34" s="358">
        <v>43931</v>
      </c>
      <c r="C34">
        <v>2</v>
      </c>
      <c r="D34" s="358">
        <v>43942</v>
      </c>
      <c r="E34" s="358">
        <v>43966</v>
      </c>
      <c r="F34">
        <v>2</v>
      </c>
      <c r="G34">
        <v>5150004014</v>
      </c>
      <c r="H34" t="s">
        <v>115</v>
      </c>
      <c r="I34">
        <v>1231</v>
      </c>
      <c r="J34">
        <v>126</v>
      </c>
      <c r="K34" s="569">
        <v>0</v>
      </c>
      <c r="L34">
        <v>15</v>
      </c>
      <c r="M34">
        <v>9.77</v>
      </c>
      <c r="N34" s="569">
        <v>18465</v>
      </c>
      <c r="O34" t="s">
        <v>8561</v>
      </c>
      <c r="P34">
        <v>7</v>
      </c>
      <c r="Q34" s="358">
        <v>583</v>
      </c>
      <c r="R34" t="s">
        <v>8595</v>
      </c>
      <c r="S34">
        <v>0</v>
      </c>
      <c r="T34" s="358">
        <v>43966</v>
      </c>
    </row>
    <row r="35" spans="1:20" x14ac:dyDescent="0.25">
      <c r="A35" s="358">
        <v>43915</v>
      </c>
      <c r="B35" s="358">
        <v>43931</v>
      </c>
      <c r="C35">
        <v>2</v>
      </c>
      <c r="D35" s="358">
        <v>43942</v>
      </c>
      <c r="E35" s="358">
        <v>43966</v>
      </c>
      <c r="F35">
        <v>2</v>
      </c>
      <c r="G35">
        <v>5150004018</v>
      </c>
      <c r="H35" t="s">
        <v>116</v>
      </c>
      <c r="I35">
        <v>3454</v>
      </c>
      <c r="J35">
        <v>126</v>
      </c>
      <c r="K35" s="569">
        <v>1440</v>
      </c>
      <c r="L35">
        <v>14.8</v>
      </c>
      <c r="M35">
        <v>27.413</v>
      </c>
      <c r="N35" s="569">
        <v>51119.199999999997</v>
      </c>
      <c r="O35" t="s">
        <v>8561</v>
      </c>
      <c r="P35">
        <v>7</v>
      </c>
      <c r="Q35" s="358">
        <v>583</v>
      </c>
      <c r="R35" t="s">
        <v>8595</v>
      </c>
      <c r="S35">
        <v>0</v>
      </c>
      <c r="T35" s="358">
        <v>43966</v>
      </c>
    </row>
    <row r="36" spans="1:20" x14ac:dyDescent="0.25">
      <c r="A36" s="358">
        <v>43915</v>
      </c>
      <c r="B36" s="358">
        <v>43931</v>
      </c>
      <c r="C36">
        <v>2</v>
      </c>
      <c r="D36" s="358">
        <v>43942</v>
      </c>
      <c r="E36" s="358">
        <v>43967</v>
      </c>
      <c r="F36">
        <v>2</v>
      </c>
      <c r="G36">
        <v>5150004017</v>
      </c>
      <c r="H36" t="s">
        <v>117</v>
      </c>
      <c r="I36">
        <v>808</v>
      </c>
      <c r="J36">
        <v>126</v>
      </c>
      <c r="K36" s="569">
        <v>1440</v>
      </c>
      <c r="L36">
        <v>14.8</v>
      </c>
      <c r="M36">
        <v>6.4130000000000003</v>
      </c>
      <c r="N36" s="569">
        <v>11958.4</v>
      </c>
      <c r="O36" t="s">
        <v>8561</v>
      </c>
      <c r="P36">
        <v>7</v>
      </c>
      <c r="Q36" s="358">
        <v>583</v>
      </c>
      <c r="R36" t="s">
        <v>8595</v>
      </c>
      <c r="S36">
        <v>0</v>
      </c>
      <c r="T36" s="358">
        <v>43967</v>
      </c>
    </row>
    <row r="37" spans="1:20" x14ac:dyDescent="0.25">
      <c r="A37" s="358">
        <v>43915</v>
      </c>
      <c r="B37" s="358">
        <v>43932</v>
      </c>
      <c r="C37">
        <v>2</v>
      </c>
      <c r="D37" s="358">
        <v>43942</v>
      </c>
      <c r="E37" s="358">
        <v>43967</v>
      </c>
      <c r="F37">
        <v>2</v>
      </c>
      <c r="G37">
        <v>5150004018</v>
      </c>
      <c r="H37" t="s">
        <v>116</v>
      </c>
      <c r="I37">
        <v>7634</v>
      </c>
      <c r="J37">
        <v>126</v>
      </c>
      <c r="K37" s="569">
        <v>0</v>
      </c>
      <c r="L37">
        <v>14.8</v>
      </c>
      <c r="M37">
        <v>60.587000000000003</v>
      </c>
      <c r="N37" s="569">
        <v>112983.2</v>
      </c>
      <c r="O37" t="s">
        <v>8561</v>
      </c>
      <c r="P37">
        <v>7</v>
      </c>
      <c r="Q37" s="358">
        <v>583</v>
      </c>
      <c r="R37" t="s">
        <v>8595</v>
      </c>
      <c r="S37">
        <v>0</v>
      </c>
      <c r="T37" s="358">
        <v>43967</v>
      </c>
    </row>
    <row r="38" spans="1:20" x14ac:dyDescent="0.25">
      <c r="A38" s="358">
        <v>43915</v>
      </c>
      <c r="B38" s="358">
        <v>43937</v>
      </c>
      <c r="C38">
        <v>2</v>
      </c>
      <c r="D38" s="358">
        <v>43942</v>
      </c>
      <c r="E38" s="358">
        <v>43968</v>
      </c>
      <c r="F38">
        <v>2</v>
      </c>
      <c r="G38">
        <v>5150004017</v>
      </c>
      <c r="H38" t="s">
        <v>117</v>
      </c>
      <c r="I38">
        <v>7002</v>
      </c>
      <c r="J38">
        <v>126</v>
      </c>
      <c r="K38" s="555">
        <v>0</v>
      </c>
      <c r="L38">
        <v>14.8</v>
      </c>
      <c r="M38">
        <v>55.570999999999998</v>
      </c>
      <c r="N38" s="569">
        <v>103629.6</v>
      </c>
      <c r="O38" t="s">
        <v>8561</v>
      </c>
      <c r="P38">
        <v>7</v>
      </c>
      <c r="Q38" s="358">
        <v>583</v>
      </c>
      <c r="R38" t="s">
        <v>8595</v>
      </c>
      <c r="S38">
        <v>0</v>
      </c>
      <c r="T38" s="358">
        <v>43968</v>
      </c>
    </row>
    <row r="39" spans="1:20" x14ac:dyDescent="0.25">
      <c r="A39" s="358">
        <v>43915</v>
      </c>
      <c r="B39" s="358">
        <v>43937</v>
      </c>
      <c r="C39">
        <v>2</v>
      </c>
      <c r="D39" s="358">
        <v>43942</v>
      </c>
      <c r="E39" s="358">
        <v>43969</v>
      </c>
      <c r="F39">
        <v>2</v>
      </c>
      <c r="G39">
        <v>5150005682</v>
      </c>
      <c r="H39" t="s">
        <v>1122</v>
      </c>
      <c r="I39">
        <v>1940</v>
      </c>
      <c r="J39">
        <v>148</v>
      </c>
      <c r="K39" s="569">
        <v>1440</v>
      </c>
      <c r="L39">
        <v>10</v>
      </c>
      <c r="M39">
        <v>13.108000000000001</v>
      </c>
      <c r="N39" s="569">
        <v>19400</v>
      </c>
      <c r="O39" t="s">
        <v>8561</v>
      </c>
      <c r="P39">
        <v>7</v>
      </c>
      <c r="Q39" s="358">
        <v>583</v>
      </c>
      <c r="R39" t="s">
        <v>8595</v>
      </c>
      <c r="S39">
        <v>0</v>
      </c>
      <c r="T39" s="358">
        <v>43969</v>
      </c>
    </row>
    <row r="40" spans="1:20" x14ac:dyDescent="0.25">
      <c r="A40" s="358">
        <v>43915</v>
      </c>
      <c r="B40" s="358">
        <v>43937</v>
      </c>
      <c r="C40">
        <v>2</v>
      </c>
      <c r="D40" s="358">
        <v>43942</v>
      </c>
      <c r="E40" s="358">
        <v>43970</v>
      </c>
      <c r="F40">
        <v>2</v>
      </c>
      <c r="G40">
        <v>5150005682</v>
      </c>
      <c r="H40" t="s">
        <v>1122</v>
      </c>
      <c r="I40">
        <v>6465</v>
      </c>
      <c r="J40">
        <v>148</v>
      </c>
      <c r="K40" s="569">
        <v>4320</v>
      </c>
      <c r="L40">
        <v>10</v>
      </c>
      <c r="M40">
        <v>43.682000000000002</v>
      </c>
      <c r="N40" s="569">
        <v>64650</v>
      </c>
      <c r="O40" t="s">
        <v>8561</v>
      </c>
      <c r="P40">
        <v>7</v>
      </c>
      <c r="Q40" s="358">
        <v>583</v>
      </c>
      <c r="R40" t="s">
        <v>8595</v>
      </c>
      <c r="S40">
        <v>0</v>
      </c>
      <c r="T40" s="358">
        <v>43970</v>
      </c>
    </row>
    <row r="41" spans="1:20" x14ac:dyDescent="0.25">
      <c r="A41" s="358">
        <v>43915</v>
      </c>
      <c r="B41" s="358">
        <v>43937</v>
      </c>
      <c r="C41">
        <v>2</v>
      </c>
      <c r="D41" s="358">
        <v>43942</v>
      </c>
      <c r="E41" s="358">
        <v>43975</v>
      </c>
      <c r="F41">
        <v>2</v>
      </c>
      <c r="G41">
        <v>7092000768</v>
      </c>
      <c r="H41" t="s">
        <v>2176</v>
      </c>
      <c r="I41">
        <v>450</v>
      </c>
      <c r="J41">
        <v>119</v>
      </c>
      <c r="K41" s="569">
        <v>0</v>
      </c>
      <c r="L41">
        <v>17.7</v>
      </c>
      <c r="M41">
        <v>3.782</v>
      </c>
      <c r="N41" s="569">
        <v>7965</v>
      </c>
      <c r="O41" t="s">
        <v>8561</v>
      </c>
      <c r="P41">
        <v>7</v>
      </c>
      <c r="Q41" s="358">
        <v>583</v>
      </c>
      <c r="R41" t="s">
        <v>8600</v>
      </c>
      <c r="S41">
        <v>0</v>
      </c>
      <c r="T41" s="358">
        <v>43975</v>
      </c>
    </row>
    <row r="42" spans="1:20" x14ac:dyDescent="0.25">
      <c r="A42" s="358">
        <v>43915</v>
      </c>
      <c r="B42" s="358">
        <v>43938</v>
      </c>
      <c r="C42">
        <v>2</v>
      </c>
      <c r="D42" s="358">
        <v>43942</v>
      </c>
      <c r="E42" s="358">
        <v>43980</v>
      </c>
      <c r="F42">
        <v>2</v>
      </c>
      <c r="G42">
        <v>6984806304</v>
      </c>
      <c r="H42" t="s">
        <v>2079</v>
      </c>
      <c r="I42">
        <v>3545</v>
      </c>
      <c r="J42">
        <v>84</v>
      </c>
      <c r="K42" s="569">
        <v>0</v>
      </c>
      <c r="L42">
        <v>24.1</v>
      </c>
      <c r="M42">
        <v>42.201999999999998</v>
      </c>
      <c r="N42" s="569">
        <v>85434.5</v>
      </c>
      <c r="O42" t="s">
        <v>8561</v>
      </c>
      <c r="P42">
        <v>7</v>
      </c>
      <c r="Q42" s="358">
        <v>583</v>
      </c>
      <c r="R42" t="s">
        <v>8596</v>
      </c>
      <c r="S42">
        <v>0</v>
      </c>
      <c r="T42" s="358">
        <v>43980</v>
      </c>
    </row>
    <row r="43" spans="1:20" x14ac:dyDescent="0.25">
      <c r="A43" s="358">
        <v>43915</v>
      </c>
      <c r="B43" s="358">
        <v>43939</v>
      </c>
      <c r="C43">
        <v>2</v>
      </c>
      <c r="D43" s="358">
        <v>43942</v>
      </c>
      <c r="E43" s="358">
        <v>43982</v>
      </c>
      <c r="F43">
        <v>2</v>
      </c>
      <c r="G43">
        <v>3619210523</v>
      </c>
      <c r="H43" t="s">
        <v>3645</v>
      </c>
      <c r="I43">
        <v>1020</v>
      </c>
      <c r="J43">
        <v>360</v>
      </c>
      <c r="K43" s="569">
        <v>0</v>
      </c>
      <c r="L43">
        <v>6.5</v>
      </c>
      <c r="M43">
        <v>2.8330000000000002</v>
      </c>
      <c r="N43" s="569">
        <v>6630</v>
      </c>
      <c r="O43" t="s">
        <v>8561</v>
      </c>
      <c r="P43">
        <v>7</v>
      </c>
      <c r="Q43" s="358">
        <v>583</v>
      </c>
      <c r="R43" t="s">
        <v>8593</v>
      </c>
      <c r="S43">
        <v>0</v>
      </c>
      <c r="T43" s="358">
        <v>43982</v>
      </c>
    </row>
    <row r="44" spans="1:20" x14ac:dyDescent="0.25">
      <c r="A44" s="358">
        <v>43915</v>
      </c>
      <c r="B44" s="358">
        <v>43940</v>
      </c>
      <c r="C44">
        <v>2</v>
      </c>
      <c r="D44" s="358">
        <v>43942</v>
      </c>
      <c r="E44" s="358">
        <v>43983</v>
      </c>
      <c r="F44">
        <v>2</v>
      </c>
      <c r="G44">
        <v>5150003068</v>
      </c>
      <c r="H44" t="s">
        <v>992</v>
      </c>
      <c r="I44">
        <v>95</v>
      </c>
      <c r="J44">
        <v>360</v>
      </c>
      <c r="K44" s="569">
        <v>0</v>
      </c>
      <c r="L44">
        <v>6.5</v>
      </c>
      <c r="M44">
        <v>0.26400000000000001</v>
      </c>
      <c r="N44">
        <v>617.5</v>
      </c>
      <c r="O44" t="s">
        <v>8561</v>
      </c>
      <c r="P44">
        <v>7</v>
      </c>
      <c r="Q44" s="358">
        <v>583</v>
      </c>
      <c r="R44" t="s">
        <v>8598</v>
      </c>
      <c r="S44">
        <v>0</v>
      </c>
      <c r="T44" s="358">
        <v>43983</v>
      </c>
    </row>
    <row r="45" spans="1:20" x14ac:dyDescent="0.25">
      <c r="A45" s="358">
        <v>43915</v>
      </c>
      <c r="B45" s="358">
        <v>43951</v>
      </c>
      <c r="C45">
        <v>2</v>
      </c>
      <c r="D45" s="358">
        <v>43944</v>
      </c>
      <c r="E45" s="358">
        <v>43965</v>
      </c>
      <c r="F45">
        <v>2</v>
      </c>
      <c r="G45">
        <v>5150005177</v>
      </c>
      <c r="H45" t="s">
        <v>1111</v>
      </c>
      <c r="I45">
        <v>1659</v>
      </c>
      <c r="J45">
        <v>120</v>
      </c>
      <c r="K45" s="569">
        <v>0</v>
      </c>
      <c r="L45">
        <v>18.2</v>
      </c>
      <c r="M45">
        <v>13.824999999999999</v>
      </c>
      <c r="N45" s="569">
        <v>30193.8</v>
      </c>
      <c r="O45" t="s">
        <v>8561</v>
      </c>
      <c r="P45">
        <v>7</v>
      </c>
      <c r="Q45" s="358">
        <v>583</v>
      </c>
      <c r="R45" t="s">
        <v>8595</v>
      </c>
      <c r="S45">
        <v>0</v>
      </c>
      <c r="T45" s="358">
        <v>43965</v>
      </c>
    </row>
    <row r="46" spans="1:20" x14ac:dyDescent="0.25">
      <c r="A46" s="358">
        <v>43915</v>
      </c>
      <c r="B46" s="358">
        <v>43952</v>
      </c>
      <c r="C46">
        <v>2</v>
      </c>
      <c r="D46" s="358">
        <v>43945</v>
      </c>
      <c r="E46" s="358">
        <v>43969</v>
      </c>
      <c r="F46">
        <v>2</v>
      </c>
      <c r="G46">
        <v>5150024312</v>
      </c>
      <c r="H46" t="s">
        <v>1153</v>
      </c>
      <c r="I46">
        <v>504</v>
      </c>
      <c r="J46">
        <v>126</v>
      </c>
      <c r="K46" s="569">
        <v>0</v>
      </c>
      <c r="L46">
        <v>14.8</v>
      </c>
      <c r="M46">
        <v>4</v>
      </c>
      <c r="N46" s="569">
        <v>7459.2</v>
      </c>
      <c r="O46" t="s">
        <v>122</v>
      </c>
      <c r="P46">
        <v>7</v>
      </c>
      <c r="Q46" s="358">
        <v>583</v>
      </c>
      <c r="R46" t="s">
        <v>8595</v>
      </c>
      <c r="S46">
        <v>0</v>
      </c>
      <c r="T46" s="358">
        <v>43969</v>
      </c>
    </row>
    <row r="47" spans="1:20" x14ac:dyDescent="0.25">
      <c r="A47" s="358">
        <v>43915</v>
      </c>
      <c r="B47" s="358">
        <v>43952</v>
      </c>
      <c r="C47">
        <v>2</v>
      </c>
      <c r="D47" s="358">
        <v>43946</v>
      </c>
      <c r="E47" s="358">
        <v>43953</v>
      </c>
      <c r="F47">
        <v>2</v>
      </c>
      <c r="G47">
        <v>5150003850</v>
      </c>
      <c r="H47" t="s">
        <v>1023</v>
      </c>
      <c r="I47">
        <v>480</v>
      </c>
      <c r="J47">
        <v>120</v>
      </c>
      <c r="K47" s="569">
        <v>0</v>
      </c>
      <c r="L47">
        <v>18.899999999999999</v>
      </c>
      <c r="M47">
        <v>4</v>
      </c>
      <c r="N47" s="569">
        <v>9072</v>
      </c>
      <c r="O47" t="s">
        <v>8561</v>
      </c>
      <c r="P47">
        <v>7</v>
      </c>
      <c r="Q47" s="358">
        <v>583</v>
      </c>
      <c r="R47" t="s">
        <v>8597</v>
      </c>
      <c r="S47">
        <v>0</v>
      </c>
      <c r="T47" s="358">
        <v>43953</v>
      </c>
    </row>
    <row r="48" spans="1:20" x14ac:dyDescent="0.25">
      <c r="A48" s="358">
        <v>43915</v>
      </c>
      <c r="B48" s="358">
        <v>43952</v>
      </c>
      <c r="C48">
        <v>2</v>
      </c>
      <c r="D48" s="358">
        <v>43949</v>
      </c>
      <c r="E48" s="358">
        <v>43952</v>
      </c>
      <c r="F48">
        <v>2</v>
      </c>
      <c r="G48">
        <v>6984806270</v>
      </c>
      <c r="H48" t="s">
        <v>2077</v>
      </c>
      <c r="I48">
        <v>431</v>
      </c>
      <c r="J48">
        <v>84</v>
      </c>
      <c r="K48" s="569">
        <v>0</v>
      </c>
      <c r="L48">
        <v>25</v>
      </c>
      <c r="M48">
        <v>5.1310000000000002</v>
      </c>
      <c r="N48" s="569">
        <v>10775</v>
      </c>
      <c r="O48" t="s">
        <v>8561</v>
      </c>
      <c r="P48">
        <v>7</v>
      </c>
      <c r="Q48" s="358">
        <v>583</v>
      </c>
      <c r="R48" t="s">
        <v>8596</v>
      </c>
      <c r="S48">
        <v>0</v>
      </c>
      <c r="T48" s="358">
        <v>43952</v>
      </c>
    </row>
    <row r="49" spans="1:20" x14ac:dyDescent="0.25">
      <c r="A49" s="358">
        <v>43915</v>
      </c>
      <c r="B49" s="358">
        <v>43952</v>
      </c>
      <c r="C49">
        <v>2</v>
      </c>
      <c r="D49" s="358">
        <v>43949</v>
      </c>
      <c r="E49" s="358">
        <v>43972</v>
      </c>
      <c r="F49">
        <v>2</v>
      </c>
      <c r="G49">
        <v>5150004534</v>
      </c>
      <c r="H49" t="s">
        <v>1093</v>
      </c>
      <c r="I49">
        <v>132</v>
      </c>
      <c r="J49">
        <v>132</v>
      </c>
      <c r="K49" s="569">
        <v>0</v>
      </c>
      <c r="L49">
        <v>10.6</v>
      </c>
      <c r="M49">
        <v>1</v>
      </c>
      <c r="N49" s="569">
        <v>1399.2</v>
      </c>
      <c r="O49" t="s">
        <v>122</v>
      </c>
      <c r="P49">
        <v>7</v>
      </c>
      <c r="Q49" s="358">
        <v>583</v>
      </c>
      <c r="R49" t="s">
        <v>8601</v>
      </c>
      <c r="S49">
        <v>0</v>
      </c>
      <c r="T49" s="358">
        <v>43972</v>
      </c>
    </row>
    <row r="50" spans="1:20" x14ac:dyDescent="0.25">
      <c r="A50" s="358">
        <v>43915</v>
      </c>
      <c r="B50" s="358">
        <v>43952</v>
      </c>
      <c r="C50">
        <v>2</v>
      </c>
      <c r="D50" s="358">
        <v>43949</v>
      </c>
      <c r="E50" s="358">
        <v>43980</v>
      </c>
      <c r="F50">
        <v>2</v>
      </c>
      <c r="G50">
        <v>6984806783</v>
      </c>
      <c r="H50" t="s">
        <v>2084</v>
      </c>
      <c r="I50">
        <v>2398</v>
      </c>
      <c r="J50">
        <v>84</v>
      </c>
      <c r="K50" s="569">
        <v>0</v>
      </c>
      <c r="L50">
        <v>23.5</v>
      </c>
      <c r="M50">
        <v>28.547999999999998</v>
      </c>
      <c r="N50" s="569">
        <v>56353</v>
      </c>
      <c r="O50" t="s">
        <v>8561</v>
      </c>
      <c r="P50">
        <v>7</v>
      </c>
      <c r="Q50" s="358">
        <v>583</v>
      </c>
      <c r="R50" t="s">
        <v>8596</v>
      </c>
      <c r="S50">
        <v>0</v>
      </c>
      <c r="T50" s="358">
        <v>43980</v>
      </c>
    </row>
    <row r="51" spans="1:20" x14ac:dyDescent="0.25">
      <c r="A51" s="358">
        <v>43915</v>
      </c>
      <c r="B51" s="358">
        <v>43953</v>
      </c>
      <c r="C51">
        <v>2</v>
      </c>
      <c r="D51" s="358">
        <v>43951</v>
      </c>
      <c r="E51" s="358">
        <v>43973</v>
      </c>
      <c r="F51">
        <v>2</v>
      </c>
      <c r="G51">
        <v>5150005682</v>
      </c>
      <c r="H51" t="s">
        <v>1122</v>
      </c>
      <c r="I51">
        <v>4</v>
      </c>
      <c r="J51">
        <v>148</v>
      </c>
      <c r="K51" s="569">
        <v>0</v>
      </c>
      <c r="L51">
        <v>10</v>
      </c>
      <c r="M51">
        <v>2.7E-2</v>
      </c>
      <c r="N51">
        <v>40</v>
      </c>
      <c r="O51" t="s">
        <v>8561</v>
      </c>
      <c r="P51">
        <v>7</v>
      </c>
      <c r="Q51" s="358">
        <v>583</v>
      </c>
      <c r="R51" t="s">
        <v>8595</v>
      </c>
      <c r="S51">
        <v>0</v>
      </c>
      <c r="T51" s="358">
        <v>43973</v>
      </c>
    </row>
    <row r="52" spans="1:20" x14ac:dyDescent="0.25">
      <c r="A52" s="358">
        <v>43915</v>
      </c>
      <c r="B52" s="358">
        <v>43953</v>
      </c>
      <c r="C52">
        <v>2</v>
      </c>
      <c r="D52" s="358">
        <v>43951</v>
      </c>
      <c r="E52" s="358">
        <v>43976</v>
      </c>
      <c r="F52">
        <v>2</v>
      </c>
      <c r="G52">
        <v>7092000770</v>
      </c>
      <c r="H52" t="s">
        <v>2177</v>
      </c>
      <c r="I52">
        <v>733</v>
      </c>
      <c r="J52">
        <v>119</v>
      </c>
      <c r="K52" s="569">
        <v>0</v>
      </c>
      <c r="L52">
        <v>17.7</v>
      </c>
      <c r="M52">
        <v>6.16</v>
      </c>
      <c r="N52" s="569">
        <v>12974.1</v>
      </c>
      <c r="O52" t="s">
        <v>8561</v>
      </c>
      <c r="P52">
        <v>7</v>
      </c>
      <c r="Q52" s="358">
        <v>583</v>
      </c>
      <c r="R52" t="s">
        <v>8600</v>
      </c>
      <c r="S52">
        <v>0</v>
      </c>
      <c r="T52" s="358">
        <v>43976</v>
      </c>
    </row>
    <row r="53" spans="1:20" x14ac:dyDescent="0.25">
      <c r="A53" s="358">
        <v>43915</v>
      </c>
      <c r="B53" s="358">
        <v>43953</v>
      </c>
      <c r="C53">
        <v>2</v>
      </c>
      <c r="D53" s="358">
        <v>43951</v>
      </c>
      <c r="E53" s="358">
        <v>43976</v>
      </c>
      <c r="F53">
        <v>2</v>
      </c>
      <c r="G53">
        <v>7092000778</v>
      </c>
      <c r="H53" t="s">
        <v>2179</v>
      </c>
      <c r="I53">
        <v>462</v>
      </c>
      <c r="J53">
        <v>119</v>
      </c>
      <c r="K53" s="569">
        <v>0</v>
      </c>
      <c r="L53">
        <v>17.7</v>
      </c>
      <c r="M53">
        <v>3.8820000000000001</v>
      </c>
      <c r="N53" s="569">
        <v>8177.4</v>
      </c>
      <c r="O53" t="s">
        <v>8561</v>
      </c>
      <c r="P53">
        <v>7</v>
      </c>
      <c r="Q53" s="358">
        <v>583</v>
      </c>
      <c r="R53" t="s">
        <v>8600</v>
      </c>
      <c r="S53">
        <v>0</v>
      </c>
      <c r="T53" s="358">
        <v>43976</v>
      </c>
    </row>
    <row r="54" spans="1:20" x14ac:dyDescent="0.25">
      <c r="A54" s="358">
        <v>43915</v>
      </c>
      <c r="B54" s="358">
        <v>43954</v>
      </c>
      <c r="C54">
        <v>2</v>
      </c>
      <c r="D54" s="358">
        <v>43952</v>
      </c>
      <c r="E54" s="358">
        <v>43952</v>
      </c>
      <c r="F54">
        <v>2</v>
      </c>
      <c r="G54">
        <v>6984806668</v>
      </c>
      <c r="H54" t="s">
        <v>2082</v>
      </c>
      <c r="I54">
        <v>924</v>
      </c>
      <c r="J54">
        <v>84</v>
      </c>
      <c r="K54" s="569">
        <v>4321</v>
      </c>
      <c r="L54">
        <v>23.5</v>
      </c>
      <c r="M54">
        <v>11</v>
      </c>
      <c r="N54" s="569">
        <v>21714</v>
      </c>
      <c r="O54" t="s">
        <v>8561</v>
      </c>
      <c r="P54">
        <v>7</v>
      </c>
      <c r="Q54" s="358">
        <v>583</v>
      </c>
      <c r="R54" t="s">
        <v>8596</v>
      </c>
      <c r="S54">
        <v>0</v>
      </c>
      <c r="T54" s="358">
        <v>43952</v>
      </c>
    </row>
    <row r="55" spans="1:20" x14ac:dyDescent="0.25">
      <c r="A55" s="358">
        <v>43915</v>
      </c>
      <c r="B55" s="358">
        <v>43955</v>
      </c>
      <c r="C55">
        <v>2</v>
      </c>
      <c r="D55" s="358">
        <v>43952</v>
      </c>
      <c r="E55" s="358">
        <v>43976</v>
      </c>
      <c r="F55">
        <v>2</v>
      </c>
      <c r="G55">
        <v>7092000772</v>
      </c>
      <c r="H55" t="s">
        <v>2178</v>
      </c>
      <c r="I55">
        <v>688</v>
      </c>
      <c r="J55">
        <v>119</v>
      </c>
      <c r="K55" s="569">
        <v>0</v>
      </c>
      <c r="L55">
        <v>17.7</v>
      </c>
      <c r="M55">
        <v>5.782</v>
      </c>
      <c r="N55" s="569">
        <v>12177.6</v>
      </c>
      <c r="O55" t="s">
        <v>8561</v>
      </c>
      <c r="P55">
        <v>7</v>
      </c>
      <c r="Q55" s="358">
        <v>583</v>
      </c>
      <c r="R55" t="s">
        <v>8600</v>
      </c>
      <c r="S55">
        <v>0</v>
      </c>
      <c r="T55" s="358">
        <v>43976</v>
      </c>
    </row>
    <row r="56" spans="1:20" x14ac:dyDescent="0.25">
      <c r="A56" s="358">
        <v>43915</v>
      </c>
      <c r="B56" s="358">
        <v>43955</v>
      </c>
      <c r="C56">
        <v>2</v>
      </c>
      <c r="D56" s="358">
        <v>43952</v>
      </c>
      <c r="E56" s="358">
        <v>43982</v>
      </c>
      <c r="F56">
        <v>2</v>
      </c>
      <c r="G56">
        <v>3619210525</v>
      </c>
      <c r="H56" t="s">
        <v>8602</v>
      </c>
      <c r="I56">
        <v>821</v>
      </c>
      <c r="J56">
        <v>360</v>
      </c>
      <c r="K56" s="569">
        <v>0</v>
      </c>
      <c r="L56">
        <v>6.5</v>
      </c>
      <c r="M56">
        <v>2.2810000000000001</v>
      </c>
      <c r="N56" s="569">
        <v>5336.5</v>
      </c>
      <c r="O56" t="s">
        <v>8561</v>
      </c>
      <c r="P56">
        <v>7</v>
      </c>
      <c r="Q56" s="358">
        <v>583</v>
      </c>
      <c r="R56" t="s">
        <v>8593</v>
      </c>
      <c r="S56">
        <v>0</v>
      </c>
      <c r="T56" s="358">
        <v>43982</v>
      </c>
    </row>
    <row r="57" spans="1:20" x14ac:dyDescent="0.25">
      <c r="A57" s="358">
        <v>43915</v>
      </c>
      <c r="B57" s="358">
        <v>43955</v>
      </c>
      <c r="C57">
        <v>2</v>
      </c>
      <c r="D57" s="358">
        <v>43953</v>
      </c>
      <c r="E57" s="358">
        <v>43960</v>
      </c>
      <c r="F57">
        <v>2</v>
      </c>
      <c r="G57">
        <v>5150003074</v>
      </c>
      <c r="H57" t="s">
        <v>8603</v>
      </c>
      <c r="I57">
        <v>81</v>
      </c>
      <c r="J57">
        <v>360</v>
      </c>
      <c r="K57" s="555">
        <v>0</v>
      </c>
      <c r="L57">
        <v>6.5</v>
      </c>
      <c r="M57">
        <v>0.22500000000000001</v>
      </c>
      <c r="N57">
        <v>526.5</v>
      </c>
      <c r="O57" t="s">
        <v>8561</v>
      </c>
      <c r="P57">
        <v>7</v>
      </c>
      <c r="Q57" s="358">
        <v>583</v>
      </c>
      <c r="R57" t="s">
        <v>8598</v>
      </c>
      <c r="S57">
        <v>0</v>
      </c>
      <c r="T57" s="358">
        <v>43960</v>
      </c>
    </row>
    <row r="58" spans="1:20" x14ac:dyDescent="0.25">
      <c r="A58" s="358">
        <v>43915</v>
      </c>
      <c r="B58" s="358">
        <v>43956</v>
      </c>
      <c r="C58">
        <v>2</v>
      </c>
      <c r="D58" s="358">
        <v>43953</v>
      </c>
      <c r="E58" s="358">
        <v>43960</v>
      </c>
      <c r="F58">
        <v>2</v>
      </c>
      <c r="G58">
        <v>5150003357</v>
      </c>
      <c r="H58" t="s">
        <v>3663</v>
      </c>
      <c r="I58">
        <v>1993</v>
      </c>
      <c r="J58">
        <v>360</v>
      </c>
      <c r="K58" s="555">
        <v>0</v>
      </c>
      <c r="L58">
        <v>6.7</v>
      </c>
      <c r="M58">
        <v>5.5359999999999996</v>
      </c>
      <c r="N58" s="569">
        <v>13353.1</v>
      </c>
      <c r="O58" t="s">
        <v>8561</v>
      </c>
      <c r="P58">
        <v>7</v>
      </c>
      <c r="Q58" s="358">
        <v>583</v>
      </c>
      <c r="R58" t="s">
        <v>8598</v>
      </c>
      <c r="S58">
        <v>0</v>
      </c>
      <c r="T58" s="358">
        <v>43960</v>
      </c>
    </row>
    <row r="59" spans="1:20" x14ac:dyDescent="0.25">
      <c r="A59" s="358">
        <v>43915</v>
      </c>
      <c r="B59" s="358">
        <v>43957</v>
      </c>
      <c r="C59">
        <v>2</v>
      </c>
      <c r="D59" s="358">
        <v>43953</v>
      </c>
      <c r="E59" s="358">
        <v>43973</v>
      </c>
      <c r="F59">
        <v>2</v>
      </c>
      <c r="G59">
        <v>5150003326</v>
      </c>
      <c r="H59" t="s">
        <v>4003</v>
      </c>
      <c r="I59">
        <v>199</v>
      </c>
      <c r="J59">
        <v>90</v>
      </c>
      <c r="K59" s="569">
        <v>0</v>
      </c>
      <c r="L59">
        <v>19.8</v>
      </c>
      <c r="M59">
        <v>2.2109999999999999</v>
      </c>
      <c r="N59" s="569">
        <v>3940.2</v>
      </c>
      <c r="O59" t="s">
        <v>8561</v>
      </c>
      <c r="P59">
        <v>7</v>
      </c>
      <c r="Q59" s="358">
        <v>583</v>
      </c>
      <c r="R59" t="s">
        <v>8598</v>
      </c>
      <c r="S59">
        <v>0</v>
      </c>
      <c r="T59" s="358">
        <v>43973</v>
      </c>
    </row>
    <row r="60" spans="1:20" x14ac:dyDescent="0.25">
      <c r="A60" s="358">
        <v>43916</v>
      </c>
      <c r="B60" s="358">
        <v>43931</v>
      </c>
      <c r="C60">
        <v>2</v>
      </c>
      <c r="D60" s="358">
        <v>43954</v>
      </c>
      <c r="E60" s="358">
        <v>43953</v>
      </c>
      <c r="F60">
        <v>1</v>
      </c>
      <c r="G60">
        <v>5150003850</v>
      </c>
      <c r="H60" t="s">
        <v>1023</v>
      </c>
      <c r="I60">
        <v>1594</v>
      </c>
      <c r="J60">
        <v>120</v>
      </c>
      <c r="K60" s="569">
        <v>25920</v>
      </c>
      <c r="L60">
        <v>18.899999999999999</v>
      </c>
      <c r="M60">
        <v>13.282999999999999</v>
      </c>
      <c r="N60" s="569">
        <v>30126.6</v>
      </c>
      <c r="O60" t="s">
        <v>8561</v>
      </c>
      <c r="P60">
        <v>7</v>
      </c>
      <c r="Q60" s="358">
        <v>583</v>
      </c>
      <c r="R60" t="s">
        <v>8597</v>
      </c>
      <c r="S60">
        <v>0</v>
      </c>
      <c r="T60" s="358">
        <v>43953</v>
      </c>
    </row>
    <row r="61" spans="1:20" x14ac:dyDescent="0.25">
      <c r="A61" s="358">
        <v>43916</v>
      </c>
      <c r="B61" s="358">
        <v>43932</v>
      </c>
      <c r="C61">
        <v>2</v>
      </c>
      <c r="D61" s="358">
        <v>43954</v>
      </c>
      <c r="E61" s="358">
        <v>43959</v>
      </c>
      <c r="F61">
        <v>2</v>
      </c>
      <c r="G61">
        <v>5150004802</v>
      </c>
      <c r="H61" t="s">
        <v>1099</v>
      </c>
      <c r="I61">
        <v>123</v>
      </c>
      <c r="J61">
        <v>341</v>
      </c>
      <c r="K61" s="569">
        <v>0</v>
      </c>
      <c r="L61">
        <v>6.7</v>
      </c>
      <c r="M61">
        <v>0.36099999999999999</v>
      </c>
      <c r="N61">
        <v>824.1</v>
      </c>
      <c r="O61" t="s">
        <v>8561</v>
      </c>
      <c r="P61">
        <v>7</v>
      </c>
      <c r="Q61" s="358">
        <v>583</v>
      </c>
      <c r="R61" t="s">
        <v>8595</v>
      </c>
      <c r="S61">
        <v>0</v>
      </c>
      <c r="T61" s="358">
        <v>43959</v>
      </c>
    </row>
    <row r="62" spans="1:20" x14ac:dyDescent="0.25">
      <c r="A62" s="358">
        <v>43918</v>
      </c>
      <c r="B62" s="358">
        <v>43929</v>
      </c>
      <c r="C62">
        <v>2</v>
      </c>
      <c r="D62" s="358">
        <v>43955</v>
      </c>
      <c r="E62" s="358">
        <v>43960</v>
      </c>
      <c r="F62">
        <v>2</v>
      </c>
      <c r="G62">
        <v>5150003356</v>
      </c>
      <c r="H62" t="s">
        <v>3648</v>
      </c>
      <c r="I62">
        <v>778</v>
      </c>
      <c r="J62">
        <v>360</v>
      </c>
      <c r="K62" s="569">
        <v>0</v>
      </c>
      <c r="L62">
        <v>6.7</v>
      </c>
      <c r="M62">
        <v>2.161</v>
      </c>
      <c r="N62" s="569">
        <v>5212.6000000000004</v>
      </c>
      <c r="O62" t="s">
        <v>8561</v>
      </c>
      <c r="P62">
        <v>7</v>
      </c>
      <c r="Q62" s="358">
        <v>583</v>
      </c>
      <c r="R62" t="s">
        <v>8598</v>
      </c>
      <c r="S62">
        <v>0</v>
      </c>
      <c r="T62" s="358">
        <v>43960</v>
      </c>
    </row>
    <row r="63" spans="1:20" x14ac:dyDescent="0.25">
      <c r="A63" s="358">
        <v>43919</v>
      </c>
      <c r="B63" s="358">
        <v>43943</v>
      </c>
      <c r="C63">
        <v>2</v>
      </c>
      <c r="D63" s="358">
        <v>43955</v>
      </c>
      <c r="E63" s="358">
        <v>43980</v>
      </c>
      <c r="F63">
        <v>2</v>
      </c>
      <c r="G63">
        <v>5150005125</v>
      </c>
      <c r="H63" t="s">
        <v>1108</v>
      </c>
      <c r="I63">
        <v>1397</v>
      </c>
      <c r="J63">
        <v>54</v>
      </c>
      <c r="K63" s="569">
        <v>0</v>
      </c>
      <c r="L63">
        <v>46.3</v>
      </c>
      <c r="M63">
        <v>25.87</v>
      </c>
      <c r="N63" s="569">
        <v>64681.1</v>
      </c>
      <c r="O63" t="s">
        <v>8561</v>
      </c>
      <c r="P63">
        <v>7</v>
      </c>
      <c r="Q63" s="358">
        <v>583</v>
      </c>
      <c r="R63" t="s">
        <v>8595</v>
      </c>
      <c r="S63">
        <v>0</v>
      </c>
      <c r="T63" s="358">
        <v>43980</v>
      </c>
    </row>
    <row r="64" spans="1:20" x14ac:dyDescent="0.25">
      <c r="A64" s="358">
        <v>43921</v>
      </c>
      <c r="B64" s="358">
        <v>43931</v>
      </c>
      <c r="C64">
        <v>2</v>
      </c>
      <c r="D64" s="358">
        <v>43955</v>
      </c>
      <c r="E64" s="358">
        <v>43980</v>
      </c>
      <c r="F64">
        <v>2</v>
      </c>
      <c r="G64">
        <v>6984806270</v>
      </c>
      <c r="H64" t="s">
        <v>2077</v>
      </c>
      <c r="I64">
        <v>2890</v>
      </c>
      <c r="J64">
        <v>84</v>
      </c>
      <c r="K64" s="569">
        <v>0</v>
      </c>
      <c r="L64">
        <v>25</v>
      </c>
      <c r="M64">
        <v>34.405000000000001</v>
      </c>
      <c r="N64" s="569">
        <v>72250</v>
      </c>
      <c r="O64" t="s">
        <v>8561</v>
      </c>
      <c r="P64">
        <v>7</v>
      </c>
      <c r="Q64" s="358">
        <v>583</v>
      </c>
      <c r="R64" t="s">
        <v>8596</v>
      </c>
      <c r="S64">
        <v>0</v>
      </c>
      <c r="T64" s="358">
        <v>43980</v>
      </c>
    </row>
    <row r="65" spans="1:20" x14ac:dyDescent="0.25">
      <c r="A65" s="358">
        <v>43923</v>
      </c>
      <c r="B65" s="358">
        <v>43926</v>
      </c>
      <c r="C65">
        <v>2</v>
      </c>
      <c r="D65" s="358">
        <v>43955</v>
      </c>
      <c r="E65" s="358">
        <v>43980</v>
      </c>
      <c r="F65">
        <v>2</v>
      </c>
      <c r="G65">
        <v>7092000780</v>
      </c>
      <c r="H65" t="s">
        <v>2180</v>
      </c>
      <c r="I65">
        <v>229</v>
      </c>
      <c r="J65">
        <v>119</v>
      </c>
      <c r="K65" s="569">
        <v>0</v>
      </c>
      <c r="L65">
        <v>17.7</v>
      </c>
      <c r="M65">
        <v>1.9239999999999999</v>
      </c>
      <c r="N65" s="569">
        <v>4053.3</v>
      </c>
      <c r="O65" t="s">
        <v>8561</v>
      </c>
      <c r="P65">
        <v>7</v>
      </c>
      <c r="Q65" s="358">
        <v>583</v>
      </c>
      <c r="R65" t="s">
        <v>8600</v>
      </c>
      <c r="S65">
        <v>0</v>
      </c>
      <c r="T65" s="358">
        <v>43980</v>
      </c>
    </row>
    <row r="66" spans="1:20" x14ac:dyDescent="0.25">
      <c r="A66" s="358">
        <v>43923</v>
      </c>
      <c r="B66" s="358">
        <v>43929</v>
      </c>
      <c r="C66">
        <v>2</v>
      </c>
      <c r="D66" s="358">
        <v>43955</v>
      </c>
      <c r="E66" s="358">
        <v>43982</v>
      </c>
      <c r="F66">
        <v>2</v>
      </c>
      <c r="G66">
        <v>3619210520</v>
      </c>
      <c r="H66" t="s">
        <v>8604</v>
      </c>
      <c r="I66">
        <v>403</v>
      </c>
      <c r="J66">
        <v>360</v>
      </c>
      <c r="K66" s="569">
        <v>0</v>
      </c>
      <c r="L66">
        <v>6.5</v>
      </c>
      <c r="M66">
        <v>1.119</v>
      </c>
      <c r="N66" s="569">
        <v>2619.5</v>
      </c>
      <c r="O66" t="s">
        <v>8561</v>
      </c>
      <c r="P66">
        <v>7</v>
      </c>
      <c r="Q66" s="358">
        <v>583</v>
      </c>
      <c r="R66" t="s">
        <v>8593</v>
      </c>
      <c r="S66">
        <v>0</v>
      </c>
      <c r="T66" s="358">
        <v>43982</v>
      </c>
    </row>
    <row r="67" spans="1:20" x14ac:dyDescent="0.25">
      <c r="A67" s="358">
        <v>43923</v>
      </c>
      <c r="B67" s="358">
        <v>43932</v>
      </c>
      <c r="C67">
        <v>2</v>
      </c>
      <c r="D67" s="358">
        <v>43956</v>
      </c>
      <c r="E67" s="358">
        <v>43955</v>
      </c>
      <c r="F67">
        <v>1</v>
      </c>
      <c r="G67">
        <v>5150003563</v>
      </c>
      <c r="H67" t="s">
        <v>1015</v>
      </c>
      <c r="I67">
        <v>963</v>
      </c>
      <c r="J67">
        <v>136</v>
      </c>
      <c r="K67" s="569">
        <v>5256000</v>
      </c>
      <c r="L67">
        <v>14.2</v>
      </c>
      <c r="M67">
        <v>7.0810000000000004</v>
      </c>
      <c r="N67" s="569">
        <v>13674.6</v>
      </c>
      <c r="O67" t="s">
        <v>8561</v>
      </c>
      <c r="P67">
        <v>7</v>
      </c>
      <c r="Q67" s="358">
        <v>583</v>
      </c>
      <c r="R67" t="s">
        <v>8598</v>
      </c>
      <c r="S67">
        <v>0</v>
      </c>
      <c r="T67" s="358">
        <v>43955</v>
      </c>
    </row>
    <row r="68" spans="1:20" x14ac:dyDescent="0.25">
      <c r="A68" s="358">
        <v>43924</v>
      </c>
      <c r="B68" s="358">
        <v>43930</v>
      </c>
      <c r="C68">
        <v>2</v>
      </c>
      <c r="D68" s="358">
        <v>43956</v>
      </c>
      <c r="E68" s="358">
        <v>43980</v>
      </c>
      <c r="F68">
        <v>2</v>
      </c>
      <c r="G68">
        <v>6984806288</v>
      </c>
      <c r="H68" t="s">
        <v>2078</v>
      </c>
      <c r="I68">
        <v>2405</v>
      </c>
      <c r="J68">
        <v>84</v>
      </c>
      <c r="K68" s="569">
        <v>0</v>
      </c>
      <c r="L68">
        <v>25</v>
      </c>
      <c r="M68">
        <v>28.631</v>
      </c>
      <c r="N68" s="569">
        <v>60125</v>
      </c>
      <c r="O68" t="s">
        <v>8561</v>
      </c>
      <c r="P68">
        <v>7</v>
      </c>
      <c r="Q68" s="358">
        <v>583</v>
      </c>
      <c r="R68" t="s">
        <v>8596</v>
      </c>
      <c r="S68">
        <v>0</v>
      </c>
      <c r="T68" s="358">
        <v>43980</v>
      </c>
    </row>
    <row r="69" spans="1:20" x14ac:dyDescent="0.25">
      <c r="A69" s="358">
        <v>43926</v>
      </c>
      <c r="B69" s="358">
        <v>43923</v>
      </c>
      <c r="C69">
        <v>1</v>
      </c>
      <c r="D69" s="358">
        <v>43956</v>
      </c>
      <c r="E69" s="358">
        <v>43980</v>
      </c>
      <c r="F69">
        <v>2</v>
      </c>
      <c r="G69">
        <v>6984806361</v>
      </c>
      <c r="H69" t="s">
        <v>2080</v>
      </c>
      <c r="I69">
        <v>2292</v>
      </c>
      <c r="J69">
        <v>84</v>
      </c>
      <c r="K69" s="569">
        <v>0</v>
      </c>
      <c r="L69">
        <v>23.3</v>
      </c>
      <c r="M69">
        <v>27.286000000000001</v>
      </c>
      <c r="N69" s="569">
        <v>53403.6</v>
      </c>
      <c r="O69" t="s">
        <v>8561</v>
      </c>
      <c r="P69">
        <v>7</v>
      </c>
      <c r="Q69" s="358">
        <v>583</v>
      </c>
      <c r="R69" t="s">
        <v>8596</v>
      </c>
      <c r="S69">
        <v>0</v>
      </c>
      <c r="T69" s="358">
        <v>43980</v>
      </c>
    </row>
    <row r="70" spans="1:20" x14ac:dyDescent="0.25">
      <c r="A70" s="358">
        <v>43926</v>
      </c>
      <c r="B70" s="358">
        <v>43924</v>
      </c>
      <c r="C70">
        <v>1</v>
      </c>
      <c r="D70" s="358">
        <v>43958</v>
      </c>
      <c r="E70" s="358">
        <v>43953</v>
      </c>
      <c r="F70">
        <v>1</v>
      </c>
      <c r="G70">
        <v>6984804932</v>
      </c>
      <c r="H70" t="s">
        <v>2068</v>
      </c>
      <c r="I70">
        <v>1748</v>
      </c>
      <c r="J70">
        <v>120</v>
      </c>
      <c r="K70" s="569">
        <v>5761</v>
      </c>
      <c r="L70">
        <v>16.7</v>
      </c>
      <c r="M70">
        <v>14.567</v>
      </c>
      <c r="N70" s="569">
        <v>29191.599999999999</v>
      </c>
      <c r="O70" t="s">
        <v>8561</v>
      </c>
      <c r="P70">
        <v>7</v>
      </c>
      <c r="Q70" s="358">
        <v>583</v>
      </c>
      <c r="R70" t="s">
        <v>8596</v>
      </c>
      <c r="S70">
        <v>0</v>
      </c>
      <c r="T70" s="358">
        <v>43953</v>
      </c>
    </row>
    <row r="71" spans="1:20" x14ac:dyDescent="0.25">
      <c r="A71" s="358">
        <v>43926</v>
      </c>
      <c r="B71" s="358">
        <v>43924</v>
      </c>
      <c r="C71">
        <v>2</v>
      </c>
      <c r="D71" s="358">
        <v>43958</v>
      </c>
      <c r="E71" s="358">
        <v>43953</v>
      </c>
      <c r="F71">
        <v>1</v>
      </c>
      <c r="G71">
        <v>6984804938</v>
      </c>
      <c r="H71" t="s">
        <v>2072</v>
      </c>
      <c r="I71">
        <v>1156</v>
      </c>
      <c r="J71">
        <v>120</v>
      </c>
      <c r="K71" s="569">
        <v>5761</v>
      </c>
      <c r="L71">
        <v>16.7</v>
      </c>
      <c r="M71">
        <v>9.6329999999999991</v>
      </c>
      <c r="N71" s="569">
        <v>19305.2</v>
      </c>
      <c r="O71" t="s">
        <v>8561</v>
      </c>
      <c r="P71">
        <v>7</v>
      </c>
      <c r="Q71" s="358">
        <v>583</v>
      </c>
      <c r="R71" t="s">
        <v>8596</v>
      </c>
      <c r="S71">
        <v>0</v>
      </c>
      <c r="T71" s="358">
        <v>43953</v>
      </c>
    </row>
    <row r="72" spans="1:20" x14ac:dyDescent="0.25">
      <c r="A72" s="358">
        <v>43928</v>
      </c>
      <c r="B72" s="358">
        <v>43924</v>
      </c>
      <c r="C72">
        <v>1</v>
      </c>
      <c r="D72" s="358">
        <v>43958</v>
      </c>
      <c r="E72" s="358">
        <v>43953</v>
      </c>
      <c r="F72">
        <v>1</v>
      </c>
      <c r="G72">
        <v>6984805853</v>
      </c>
      <c r="H72" t="s">
        <v>2074</v>
      </c>
      <c r="I72">
        <v>1222</v>
      </c>
      <c r="J72">
        <v>84</v>
      </c>
      <c r="K72" s="569">
        <v>27360</v>
      </c>
      <c r="L72">
        <v>25</v>
      </c>
      <c r="M72">
        <v>14.548</v>
      </c>
      <c r="N72" s="569">
        <v>30550</v>
      </c>
      <c r="O72" t="s">
        <v>8561</v>
      </c>
      <c r="P72">
        <v>7</v>
      </c>
      <c r="Q72" s="358">
        <v>583</v>
      </c>
      <c r="R72" t="s">
        <v>8596</v>
      </c>
      <c r="S72">
        <v>0</v>
      </c>
      <c r="T72" s="358">
        <v>43953</v>
      </c>
    </row>
    <row r="73" spans="1:20" x14ac:dyDescent="0.25">
      <c r="A73" s="358">
        <v>43928</v>
      </c>
      <c r="B73" s="358">
        <v>43926</v>
      </c>
      <c r="C73">
        <v>1</v>
      </c>
      <c r="D73" s="358">
        <v>43958</v>
      </c>
      <c r="E73" s="358">
        <v>43954</v>
      </c>
      <c r="F73">
        <v>1</v>
      </c>
      <c r="G73">
        <v>6984804933</v>
      </c>
      <c r="H73" t="s">
        <v>2069</v>
      </c>
      <c r="I73">
        <v>1687</v>
      </c>
      <c r="J73">
        <v>120</v>
      </c>
      <c r="K73" s="569">
        <v>8641</v>
      </c>
      <c r="L73">
        <v>16.7</v>
      </c>
      <c r="M73">
        <v>14.058</v>
      </c>
      <c r="N73" s="569">
        <v>28172.9</v>
      </c>
      <c r="O73" t="s">
        <v>8561</v>
      </c>
      <c r="P73">
        <v>7</v>
      </c>
      <c r="Q73" s="358">
        <v>583</v>
      </c>
      <c r="R73" t="s">
        <v>8596</v>
      </c>
      <c r="S73">
        <v>0</v>
      </c>
      <c r="T73" s="358">
        <v>43954</v>
      </c>
    </row>
    <row r="74" spans="1:20" x14ac:dyDescent="0.25">
      <c r="A74" s="358">
        <v>43928</v>
      </c>
      <c r="B74" s="358">
        <v>43927</v>
      </c>
      <c r="C74">
        <v>1</v>
      </c>
      <c r="D74" s="358">
        <v>43958</v>
      </c>
      <c r="E74" s="358">
        <v>43960</v>
      </c>
      <c r="F74">
        <v>1</v>
      </c>
      <c r="G74">
        <v>5150040148</v>
      </c>
      <c r="H74" t="s">
        <v>1211</v>
      </c>
      <c r="I74">
        <v>508</v>
      </c>
      <c r="J74">
        <v>154</v>
      </c>
      <c r="K74" s="569">
        <v>5256000</v>
      </c>
      <c r="L74">
        <v>6.1</v>
      </c>
      <c r="M74">
        <v>3.2989999999999999</v>
      </c>
      <c r="N74" s="569">
        <v>3098.8</v>
      </c>
      <c r="O74" t="s">
        <v>122</v>
      </c>
      <c r="P74">
        <v>7</v>
      </c>
      <c r="Q74" s="358">
        <v>583</v>
      </c>
      <c r="R74" t="s">
        <v>8595</v>
      </c>
      <c r="S74">
        <v>0</v>
      </c>
      <c r="T74" s="358">
        <v>43960</v>
      </c>
    </row>
    <row r="75" spans="1:20" x14ac:dyDescent="0.25">
      <c r="A75" s="358">
        <v>43928</v>
      </c>
      <c r="B75" s="358">
        <v>43927</v>
      </c>
      <c r="C75">
        <v>2</v>
      </c>
      <c r="D75" s="358">
        <v>43958</v>
      </c>
      <c r="E75" s="358">
        <v>43961</v>
      </c>
      <c r="F75">
        <v>1</v>
      </c>
      <c r="G75">
        <v>5150003116</v>
      </c>
      <c r="H75" t="s">
        <v>3664</v>
      </c>
      <c r="I75">
        <v>14099</v>
      </c>
      <c r="J75">
        <v>360</v>
      </c>
      <c r="K75" s="555">
        <v>172801</v>
      </c>
      <c r="L75">
        <v>6.5</v>
      </c>
      <c r="M75">
        <v>39.164000000000001</v>
      </c>
      <c r="N75" s="569">
        <v>91643.5</v>
      </c>
      <c r="O75" t="s">
        <v>8561</v>
      </c>
      <c r="P75">
        <v>7</v>
      </c>
      <c r="Q75" s="358">
        <v>583</v>
      </c>
      <c r="R75" t="s">
        <v>8598</v>
      </c>
      <c r="S75">
        <v>0</v>
      </c>
      <c r="T75" s="358">
        <v>43961</v>
      </c>
    </row>
    <row r="76" spans="1:20" x14ac:dyDescent="0.25">
      <c r="A76" s="358">
        <v>43928</v>
      </c>
      <c r="B76" s="358">
        <v>43954</v>
      </c>
      <c r="C76">
        <v>2</v>
      </c>
      <c r="D76" s="358">
        <v>43958</v>
      </c>
      <c r="E76" s="358">
        <v>43966</v>
      </c>
      <c r="F76">
        <v>1</v>
      </c>
      <c r="G76">
        <v>5150004014</v>
      </c>
      <c r="H76" t="s">
        <v>115</v>
      </c>
      <c r="I76">
        <v>7976</v>
      </c>
      <c r="J76">
        <v>126</v>
      </c>
      <c r="K76" s="569">
        <v>5256000</v>
      </c>
      <c r="L76">
        <v>15</v>
      </c>
      <c r="M76">
        <v>63.302</v>
      </c>
      <c r="N76" s="569">
        <v>119640</v>
      </c>
      <c r="O76" t="s">
        <v>8561</v>
      </c>
      <c r="P76">
        <v>7</v>
      </c>
      <c r="Q76" s="358">
        <v>583</v>
      </c>
      <c r="R76" t="s">
        <v>8595</v>
      </c>
      <c r="S76">
        <v>0</v>
      </c>
      <c r="T76" s="358">
        <v>43966</v>
      </c>
    </row>
    <row r="77" spans="1:20" x14ac:dyDescent="0.25">
      <c r="A77" s="358">
        <v>43929</v>
      </c>
      <c r="B77" s="358">
        <v>43924</v>
      </c>
      <c r="C77">
        <v>1</v>
      </c>
      <c r="D77" s="358">
        <v>43958</v>
      </c>
      <c r="E77" s="358">
        <v>43973</v>
      </c>
      <c r="F77">
        <v>1</v>
      </c>
      <c r="G77">
        <v>5150005682</v>
      </c>
      <c r="H77" t="s">
        <v>1122</v>
      </c>
      <c r="I77">
        <v>12927</v>
      </c>
      <c r="J77">
        <v>148</v>
      </c>
      <c r="K77" s="569">
        <v>0</v>
      </c>
      <c r="L77">
        <v>10</v>
      </c>
      <c r="M77">
        <v>87.344999999999999</v>
      </c>
      <c r="N77" s="569">
        <v>129270</v>
      </c>
      <c r="O77" t="s">
        <v>8561</v>
      </c>
      <c r="P77">
        <v>7</v>
      </c>
      <c r="Q77" s="358">
        <v>583</v>
      </c>
      <c r="R77" t="s">
        <v>8595</v>
      </c>
      <c r="S77">
        <v>0</v>
      </c>
      <c r="T77" s="358">
        <v>43973</v>
      </c>
    </row>
    <row r="78" spans="1:20" x14ac:dyDescent="0.25">
      <c r="A78" s="358">
        <v>43930</v>
      </c>
      <c r="B78" s="358">
        <v>43926</v>
      </c>
      <c r="C78">
        <v>1</v>
      </c>
      <c r="D78" s="358">
        <v>43959</v>
      </c>
      <c r="E78" s="358">
        <v>43955</v>
      </c>
      <c r="F78">
        <v>1</v>
      </c>
      <c r="G78">
        <v>5150078354</v>
      </c>
      <c r="H78" t="s">
        <v>2994</v>
      </c>
      <c r="I78">
        <v>8884</v>
      </c>
      <c r="J78">
        <v>320</v>
      </c>
      <c r="K78" s="569">
        <v>57600</v>
      </c>
      <c r="L78">
        <v>6.9</v>
      </c>
      <c r="M78">
        <v>27.763000000000002</v>
      </c>
      <c r="N78" s="569">
        <v>61299.6</v>
      </c>
      <c r="O78" t="s">
        <v>122</v>
      </c>
      <c r="P78">
        <v>7</v>
      </c>
      <c r="Q78" s="358">
        <v>583</v>
      </c>
      <c r="R78" t="s">
        <v>8595</v>
      </c>
      <c r="S78">
        <v>0</v>
      </c>
      <c r="T78" s="358">
        <v>43955</v>
      </c>
    </row>
    <row r="79" spans="1:20" x14ac:dyDescent="0.25">
      <c r="A79" s="358">
        <v>43930</v>
      </c>
      <c r="B79" s="358">
        <v>43928</v>
      </c>
      <c r="C79">
        <v>1</v>
      </c>
      <c r="D79" s="358">
        <v>43959</v>
      </c>
      <c r="E79" s="358">
        <v>43960</v>
      </c>
      <c r="F79">
        <v>1</v>
      </c>
      <c r="G79">
        <v>5150003354</v>
      </c>
      <c r="H79" t="s">
        <v>8605</v>
      </c>
      <c r="I79">
        <v>2308</v>
      </c>
      <c r="J79">
        <v>360</v>
      </c>
      <c r="K79" s="569">
        <v>5256000</v>
      </c>
      <c r="L79">
        <v>6.7</v>
      </c>
      <c r="M79">
        <v>6.4109999999999996</v>
      </c>
      <c r="N79" s="569">
        <v>15463.6</v>
      </c>
      <c r="O79" t="s">
        <v>8561</v>
      </c>
      <c r="P79">
        <v>7</v>
      </c>
      <c r="Q79" s="358">
        <v>583</v>
      </c>
      <c r="R79" t="s">
        <v>8598</v>
      </c>
      <c r="S79">
        <v>0</v>
      </c>
      <c r="T79" s="358">
        <v>43960</v>
      </c>
    </row>
    <row r="80" spans="1:20" x14ac:dyDescent="0.25">
      <c r="A80" s="358">
        <v>43930</v>
      </c>
      <c r="B80" s="358">
        <v>43930</v>
      </c>
      <c r="C80">
        <v>2</v>
      </c>
      <c r="D80" s="358">
        <v>43959</v>
      </c>
      <c r="E80" s="358">
        <v>43965</v>
      </c>
      <c r="F80">
        <v>1</v>
      </c>
      <c r="G80">
        <v>5150004016</v>
      </c>
      <c r="H80" t="s">
        <v>1087</v>
      </c>
      <c r="I80">
        <v>1637</v>
      </c>
      <c r="J80">
        <v>126</v>
      </c>
      <c r="K80" s="555">
        <v>0</v>
      </c>
      <c r="L80">
        <v>14.8</v>
      </c>
      <c r="M80">
        <v>12.992000000000001</v>
      </c>
      <c r="N80" s="569">
        <v>24227.599999999999</v>
      </c>
      <c r="O80" t="s">
        <v>8561</v>
      </c>
      <c r="P80">
        <v>7</v>
      </c>
      <c r="Q80" s="358">
        <v>583</v>
      </c>
      <c r="R80" t="s">
        <v>8595</v>
      </c>
      <c r="S80">
        <v>0</v>
      </c>
      <c r="T80" s="358">
        <v>43965</v>
      </c>
    </row>
    <row r="81" spans="1:20" x14ac:dyDescent="0.25">
      <c r="A81" s="358">
        <v>43931</v>
      </c>
      <c r="B81" s="358">
        <v>43930</v>
      </c>
      <c r="C81">
        <v>1</v>
      </c>
      <c r="D81" s="358">
        <v>43959</v>
      </c>
      <c r="E81" s="358">
        <v>43976</v>
      </c>
      <c r="F81">
        <v>1</v>
      </c>
      <c r="G81">
        <v>7092000772</v>
      </c>
      <c r="H81" t="s">
        <v>2178</v>
      </c>
      <c r="I81">
        <v>3580</v>
      </c>
      <c r="J81">
        <v>119</v>
      </c>
      <c r="K81" s="555">
        <v>24480</v>
      </c>
      <c r="L81">
        <v>17.7</v>
      </c>
      <c r="M81">
        <v>30.084</v>
      </c>
      <c r="N81" s="569">
        <v>63366</v>
      </c>
      <c r="O81" t="s">
        <v>8561</v>
      </c>
      <c r="P81">
        <v>7</v>
      </c>
      <c r="Q81" s="358">
        <v>583</v>
      </c>
      <c r="R81" t="s">
        <v>8600</v>
      </c>
      <c r="S81">
        <v>0</v>
      </c>
      <c r="T81" s="358">
        <v>43976</v>
      </c>
    </row>
    <row r="82" spans="1:20" x14ac:dyDescent="0.25">
      <c r="A82" s="358">
        <v>43931</v>
      </c>
      <c r="B82" s="358">
        <v>43930</v>
      </c>
      <c r="C82">
        <v>1</v>
      </c>
      <c r="D82" s="358">
        <v>43959</v>
      </c>
      <c r="E82" s="358">
        <v>43982</v>
      </c>
      <c r="F82">
        <v>1</v>
      </c>
      <c r="G82">
        <v>3619210525</v>
      </c>
      <c r="H82" t="s">
        <v>8602</v>
      </c>
      <c r="I82">
        <v>15997</v>
      </c>
      <c r="J82">
        <v>360</v>
      </c>
      <c r="K82" s="555">
        <v>5256000</v>
      </c>
      <c r="L82">
        <v>6.5</v>
      </c>
      <c r="M82">
        <v>44.436</v>
      </c>
      <c r="N82" s="569">
        <v>103980.5</v>
      </c>
      <c r="O82" t="s">
        <v>8561</v>
      </c>
      <c r="P82">
        <v>7</v>
      </c>
      <c r="Q82" s="358">
        <v>583</v>
      </c>
      <c r="R82" t="s">
        <v>8593</v>
      </c>
      <c r="S82">
        <v>0</v>
      </c>
      <c r="T82" s="358">
        <v>43982</v>
      </c>
    </row>
    <row r="83" spans="1:20" x14ac:dyDescent="0.25">
      <c r="A83" s="358">
        <v>43931</v>
      </c>
      <c r="B83" s="358">
        <v>43937</v>
      </c>
      <c r="C83">
        <v>1</v>
      </c>
      <c r="D83" s="358">
        <v>43960</v>
      </c>
      <c r="E83" s="358">
        <v>43959</v>
      </c>
      <c r="F83">
        <v>1</v>
      </c>
      <c r="G83">
        <v>5150078356</v>
      </c>
      <c r="H83" t="s">
        <v>8599</v>
      </c>
      <c r="I83">
        <v>4080</v>
      </c>
      <c r="J83">
        <v>320</v>
      </c>
      <c r="K83" s="569">
        <v>20160</v>
      </c>
      <c r="L83">
        <v>6.9</v>
      </c>
      <c r="M83">
        <v>12.75</v>
      </c>
      <c r="N83" s="569">
        <v>28152</v>
      </c>
      <c r="O83" t="s">
        <v>122</v>
      </c>
      <c r="P83">
        <v>7</v>
      </c>
      <c r="Q83" s="358">
        <v>583</v>
      </c>
      <c r="R83" t="s">
        <v>8595</v>
      </c>
      <c r="S83">
        <v>0</v>
      </c>
      <c r="T83" s="358">
        <v>43959</v>
      </c>
    </row>
    <row r="84" spans="1:20" x14ac:dyDescent="0.25">
      <c r="A84" s="358">
        <v>43931</v>
      </c>
      <c r="B84" s="358">
        <v>43938</v>
      </c>
      <c r="C84">
        <v>1</v>
      </c>
      <c r="D84" s="358">
        <v>43960</v>
      </c>
      <c r="E84" s="358">
        <v>43960</v>
      </c>
      <c r="F84">
        <v>1</v>
      </c>
      <c r="G84">
        <v>5150003356</v>
      </c>
      <c r="H84" t="s">
        <v>3648</v>
      </c>
      <c r="I84">
        <v>1784</v>
      </c>
      <c r="J84">
        <v>360</v>
      </c>
      <c r="K84" s="569">
        <v>14400</v>
      </c>
      <c r="L84">
        <v>6.7</v>
      </c>
      <c r="M84">
        <v>4.9560000000000004</v>
      </c>
      <c r="N84" s="569">
        <v>11952.8</v>
      </c>
      <c r="O84" t="s">
        <v>8561</v>
      </c>
      <c r="P84">
        <v>7</v>
      </c>
      <c r="Q84" s="358">
        <v>583</v>
      </c>
      <c r="R84" t="s">
        <v>8598</v>
      </c>
      <c r="S84">
        <v>0</v>
      </c>
      <c r="T84" s="358">
        <v>43960</v>
      </c>
    </row>
    <row r="85" spans="1:20" x14ac:dyDescent="0.25">
      <c r="A85" s="358">
        <v>43931</v>
      </c>
      <c r="B85" s="358">
        <v>43942</v>
      </c>
      <c r="C85">
        <v>1</v>
      </c>
      <c r="D85" s="358">
        <v>43960</v>
      </c>
      <c r="E85" s="358">
        <v>43969</v>
      </c>
      <c r="F85">
        <v>1</v>
      </c>
      <c r="G85">
        <v>5150024312</v>
      </c>
      <c r="H85" t="s">
        <v>1153</v>
      </c>
      <c r="I85">
        <v>1932</v>
      </c>
      <c r="J85">
        <v>126</v>
      </c>
      <c r="K85" s="569">
        <v>5256000</v>
      </c>
      <c r="L85">
        <v>14.8</v>
      </c>
      <c r="M85">
        <v>15.333</v>
      </c>
      <c r="N85" s="569">
        <v>28593.599999999999</v>
      </c>
      <c r="O85" t="s">
        <v>122</v>
      </c>
      <c r="P85">
        <v>7</v>
      </c>
      <c r="Q85" s="358">
        <v>583</v>
      </c>
      <c r="R85" t="s">
        <v>8595</v>
      </c>
      <c r="S85">
        <v>0</v>
      </c>
      <c r="T85" s="358">
        <v>43969</v>
      </c>
    </row>
    <row r="86" spans="1:20" x14ac:dyDescent="0.25">
      <c r="A86" s="358">
        <v>43931</v>
      </c>
      <c r="B86" s="358">
        <v>43947</v>
      </c>
      <c r="C86">
        <v>2</v>
      </c>
      <c r="D86" s="358">
        <v>43961</v>
      </c>
      <c r="E86" s="358">
        <v>43961</v>
      </c>
      <c r="F86">
        <v>1</v>
      </c>
      <c r="G86">
        <v>5150003084</v>
      </c>
      <c r="H86" t="s">
        <v>4237</v>
      </c>
      <c r="I86">
        <v>1510</v>
      </c>
      <c r="J86">
        <v>360</v>
      </c>
      <c r="K86" s="569">
        <v>132481</v>
      </c>
      <c r="L86">
        <v>6.7</v>
      </c>
      <c r="M86">
        <v>4.194</v>
      </c>
      <c r="N86" s="569">
        <v>10117</v>
      </c>
      <c r="O86" t="s">
        <v>8561</v>
      </c>
      <c r="P86">
        <v>7</v>
      </c>
      <c r="Q86" s="358">
        <v>583</v>
      </c>
      <c r="R86" t="s">
        <v>8598</v>
      </c>
      <c r="S86">
        <v>0</v>
      </c>
      <c r="T86" s="358">
        <v>43961</v>
      </c>
    </row>
    <row r="87" spans="1:20" x14ac:dyDescent="0.25">
      <c r="A87" s="358">
        <v>43931</v>
      </c>
      <c r="B87" s="358">
        <v>43948</v>
      </c>
      <c r="C87">
        <v>2</v>
      </c>
      <c r="D87" s="358">
        <v>43962</v>
      </c>
      <c r="E87" s="358">
        <v>43954</v>
      </c>
      <c r="F87">
        <v>1</v>
      </c>
      <c r="G87">
        <v>5150000027</v>
      </c>
      <c r="H87" t="s">
        <v>917</v>
      </c>
      <c r="I87">
        <v>1029</v>
      </c>
      <c r="J87">
        <v>120</v>
      </c>
      <c r="K87" s="569">
        <v>5256000</v>
      </c>
      <c r="L87">
        <v>18.899999999999999</v>
      </c>
      <c r="M87">
        <v>8.5749999999999993</v>
      </c>
      <c r="N87" s="569">
        <v>19448.099999999999</v>
      </c>
      <c r="O87" t="s">
        <v>8561</v>
      </c>
      <c r="P87">
        <v>7</v>
      </c>
      <c r="Q87" s="358">
        <v>583</v>
      </c>
      <c r="R87" t="s">
        <v>8597</v>
      </c>
      <c r="S87">
        <v>0</v>
      </c>
      <c r="T87" s="358">
        <v>43954</v>
      </c>
    </row>
    <row r="88" spans="1:20" x14ac:dyDescent="0.25">
      <c r="A88" s="358">
        <v>43931</v>
      </c>
      <c r="B88" s="358">
        <v>43955</v>
      </c>
      <c r="C88">
        <v>1</v>
      </c>
      <c r="D88" s="358">
        <v>43962</v>
      </c>
      <c r="E88" s="358">
        <v>43956</v>
      </c>
      <c r="F88">
        <v>1</v>
      </c>
      <c r="G88">
        <v>5150078353</v>
      </c>
      <c r="H88" t="s">
        <v>2993</v>
      </c>
      <c r="I88">
        <v>7668</v>
      </c>
      <c r="J88">
        <v>320</v>
      </c>
      <c r="K88" s="569">
        <v>46080</v>
      </c>
      <c r="L88">
        <v>6.9</v>
      </c>
      <c r="M88">
        <v>23.963000000000001</v>
      </c>
      <c r="N88" s="569">
        <v>52909.2</v>
      </c>
      <c r="O88" t="s">
        <v>122</v>
      </c>
      <c r="P88">
        <v>7</v>
      </c>
      <c r="Q88" s="358">
        <v>583</v>
      </c>
      <c r="R88" t="s">
        <v>8595</v>
      </c>
      <c r="S88">
        <v>0</v>
      </c>
      <c r="T88" s="358">
        <v>43956</v>
      </c>
    </row>
    <row r="89" spans="1:20" x14ac:dyDescent="0.25">
      <c r="A89" s="358">
        <v>43931</v>
      </c>
      <c r="B89" s="358">
        <v>43955</v>
      </c>
      <c r="C89">
        <v>1</v>
      </c>
      <c r="D89" s="358">
        <v>43962</v>
      </c>
      <c r="E89" s="358">
        <v>43973</v>
      </c>
      <c r="F89">
        <v>1</v>
      </c>
      <c r="G89">
        <v>5150003564</v>
      </c>
      <c r="H89" t="s">
        <v>1016</v>
      </c>
      <c r="I89">
        <v>1176</v>
      </c>
      <c r="J89">
        <v>136</v>
      </c>
      <c r="K89" s="569">
        <v>5256000</v>
      </c>
      <c r="L89">
        <v>14.2</v>
      </c>
      <c r="M89">
        <v>8.6470000000000002</v>
      </c>
      <c r="N89" s="569">
        <v>16699.2</v>
      </c>
      <c r="O89" t="s">
        <v>8561</v>
      </c>
      <c r="P89">
        <v>7</v>
      </c>
      <c r="Q89" s="358">
        <v>583</v>
      </c>
      <c r="R89" t="s">
        <v>8598</v>
      </c>
      <c r="S89">
        <v>0</v>
      </c>
      <c r="T89" s="358">
        <v>43973</v>
      </c>
    </row>
    <row r="90" spans="1:20" x14ac:dyDescent="0.25">
      <c r="A90" s="358">
        <v>43932</v>
      </c>
      <c r="B90" s="358">
        <v>43927</v>
      </c>
      <c r="C90">
        <v>1</v>
      </c>
      <c r="D90" s="358">
        <v>43962</v>
      </c>
      <c r="E90" s="358">
        <v>43976</v>
      </c>
      <c r="F90">
        <v>1</v>
      </c>
      <c r="G90">
        <v>7092000778</v>
      </c>
      <c r="H90" t="s">
        <v>2179</v>
      </c>
      <c r="I90">
        <v>3743</v>
      </c>
      <c r="J90">
        <v>119</v>
      </c>
      <c r="K90" s="569">
        <v>5256000</v>
      </c>
      <c r="L90">
        <v>17.7</v>
      </c>
      <c r="M90">
        <v>31.454000000000001</v>
      </c>
      <c r="N90" s="569">
        <v>66251.100000000006</v>
      </c>
      <c r="O90" t="s">
        <v>8561</v>
      </c>
      <c r="P90">
        <v>7</v>
      </c>
      <c r="Q90" s="358">
        <v>583</v>
      </c>
      <c r="R90" t="s">
        <v>8600</v>
      </c>
      <c r="S90">
        <v>0</v>
      </c>
      <c r="T90" s="358">
        <v>43976</v>
      </c>
    </row>
    <row r="91" spans="1:20" x14ac:dyDescent="0.25">
      <c r="A91" s="358">
        <v>43932</v>
      </c>
      <c r="B91" s="358">
        <v>43931</v>
      </c>
      <c r="C91">
        <v>1</v>
      </c>
      <c r="D91" s="358">
        <v>43963</v>
      </c>
      <c r="E91" s="358">
        <v>43952</v>
      </c>
      <c r="F91">
        <v>1</v>
      </c>
      <c r="G91">
        <v>6984806668</v>
      </c>
      <c r="H91" t="s">
        <v>2082</v>
      </c>
      <c r="I91">
        <v>1046</v>
      </c>
      <c r="J91">
        <v>84</v>
      </c>
      <c r="K91" s="569">
        <v>14401</v>
      </c>
      <c r="L91">
        <v>23.5</v>
      </c>
      <c r="M91">
        <v>12.452</v>
      </c>
      <c r="N91" s="569">
        <v>24581</v>
      </c>
      <c r="O91" t="s">
        <v>8561</v>
      </c>
      <c r="P91">
        <v>7</v>
      </c>
      <c r="Q91" s="358">
        <v>583</v>
      </c>
      <c r="R91" t="s">
        <v>8596</v>
      </c>
      <c r="S91">
        <v>0</v>
      </c>
      <c r="T91" s="358">
        <v>43952</v>
      </c>
    </row>
    <row r="92" spans="1:20" x14ac:dyDescent="0.25">
      <c r="A92" s="358">
        <v>43932</v>
      </c>
      <c r="B92" s="358">
        <v>43931</v>
      </c>
      <c r="C92">
        <v>1</v>
      </c>
      <c r="D92" s="358">
        <v>43963</v>
      </c>
      <c r="E92" s="358">
        <v>43960</v>
      </c>
      <c r="F92">
        <v>1</v>
      </c>
      <c r="G92">
        <v>5150003357</v>
      </c>
      <c r="H92" t="s">
        <v>3663</v>
      </c>
      <c r="I92">
        <v>4241</v>
      </c>
      <c r="J92">
        <v>360</v>
      </c>
      <c r="K92" s="569">
        <v>28800</v>
      </c>
      <c r="L92">
        <v>6.7</v>
      </c>
      <c r="M92">
        <v>11.781000000000001</v>
      </c>
      <c r="N92" s="569">
        <v>28414.7</v>
      </c>
      <c r="O92" t="s">
        <v>8561</v>
      </c>
      <c r="P92">
        <v>7</v>
      </c>
      <c r="Q92" s="358">
        <v>583</v>
      </c>
      <c r="R92" t="s">
        <v>8598</v>
      </c>
      <c r="S92">
        <v>0</v>
      </c>
      <c r="T92" s="358">
        <v>43960</v>
      </c>
    </row>
    <row r="93" spans="1:20" x14ac:dyDescent="0.25">
      <c r="A93" s="358">
        <v>43932</v>
      </c>
      <c r="B93" s="358">
        <v>43946</v>
      </c>
      <c r="C93">
        <v>1</v>
      </c>
      <c r="D93" s="358">
        <v>43963</v>
      </c>
      <c r="E93" s="358">
        <v>43960</v>
      </c>
      <c r="F93">
        <v>1</v>
      </c>
      <c r="G93">
        <v>5150003365</v>
      </c>
      <c r="H93" t="s">
        <v>3651</v>
      </c>
      <c r="I93">
        <v>320</v>
      </c>
      <c r="J93">
        <v>360</v>
      </c>
      <c r="K93" s="569">
        <v>0</v>
      </c>
      <c r="L93">
        <v>6.7</v>
      </c>
      <c r="M93">
        <v>0.88900000000000001</v>
      </c>
      <c r="N93" s="569">
        <v>2144</v>
      </c>
      <c r="O93" t="s">
        <v>8561</v>
      </c>
      <c r="P93">
        <v>7</v>
      </c>
      <c r="Q93" s="358">
        <v>583</v>
      </c>
      <c r="R93" t="s">
        <v>8598</v>
      </c>
      <c r="S93">
        <v>0</v>
      </c>
      <c r="T93" s="358">
        <v>43960</v>
      </c>
    </row>
    <row r="94" spans="1:20" x14ac:dyDescent="0.25">
      <c r="A94" s="358">
        <v>43932</v>
      </c>
      <c r="B94" s="358">
        <v>43949</v>
      </c>
      <c r="C94">
        <v>2</v>
      </c>
      <c r="D94" s="358">
        <v>43963</v>
      </c>
      <c r="E94" s="358">
        <v>43964</v>
      </c>
      <c r="F94">
        <v>1</v>
      </c>
      <c r="G94">
        <v>5150005180</v>
      </c>
      <c r="H94" t="s">
        <v>8606</v>
      </c>
      <c r="I94">
        <v>1264</v>
      </c>
      <c r="J94">
        <v>120</v>
      </c>
      <c r="K94" s="569">
        <v>5256000</v>
      </c>
      <c r="L94">
        <v>18.2</v>
      </c>
      <c r="M94">
        <v>10.532999999999999</v>
      </c>
      <c r="N94" s="569">
        <v>23004.799999999999</v>
      </c>
      <c r="O94" t="s">
        <v>8561</v>
      </c>
      <c r="P94">
        <v>7</v>
      </c>
      <c r="Q94" s="358">
        <v>583</v>
      </c>
      <c r="R94" t="s">
        <v>8595</v>
      </c>
      <c r="S94">
        <v>0</v>
      </c>
      <c r="T94" s="358">
        <v>43964</v>
      </c>
    </row>
    <row r="95" spans="1:20" x14ac:dyDescent="0.25">
      <c r="A95" s="358">
        <v>43932</v>
      </c>
      <c r="B95" s="358">
        <v>43951</v>
      </c>
      <c r="C95">
        <v>1</v>
      </c>
      <c r="D95" s="358">
        <v>43963</v>
      </c>
      <c r="E95" s="358">
        <v>43965</v>
      </c>
      <c r="F95">
        <v>1</v>
      </c>
      <c r="G95">
        <v>5150024355</v>
      </c>
      <c r="H95" t="s">
        <v>1158</v>
      </c>
      <c r="I95">
        <v>6840</v>
      </c>
      <c r="J95">
        <v>252</v>
      </c>
      <c r="K95" s="569">
        <v>5256000</v>
      </c>
      <c r="L95">
        <v>6.4</v>
      </c>
      <c r="M95">
        <v>27.143000000000001</v>
      </c>
      <c r="N95" s="569">
        <v>43776</v>
      </c>
      <c r="O95" t="s">
        <v>8592</v>
      </c>
      <c r="P95">
        <v>7</v>
      </c>
      <c r="Q95" s="358">
        <v>583</v>
      </c>
      <c r="R95" t="s">
        <v>8595</v>
      </c>
      <c r="S95">
        <v>0</v>
      </c>
      <c r="T95" s="358">
        <v>43965</v>
      </c>
    </row>
    <row r="96" spans="1:20" x14ac:dyDescent="0.25">
      <c r="A96" s="358">
        <v>43933</v>
      </c>
      <c r="B96" s="358">
        <v>43931</v>
      </c>
      <c r="C96">
        <v>1</v>
      </c>
      <c r="D96" s="358">
        <v>43963</v>
      </c>
      <c r="E96" s="358">
        <v>43967</v>
      </c>
      <c r="F96">
        <v>1</v>
      </c>
      <c r="G96">
        <v>5150004018</v>
      </c>
      <c r="H96" t="s">
        <v>116</v>
      </c>
      <c r="I96">
        <v>12706</v>
      </c>
      <c r="J96">
        <v>126</v>
      </c>
      <c r="K96" s="569">
        <v>0</v>
      </c>
      <c r="L96">
        <v>14.8</v>
      </c>
      <c r="M96">
        <v>100.84099999999999</v>
      </c>
      <c r="N96" s="569">
        <v>188048.8</v>
      </c>
      <c r="O96" t="s">
        <v>8561</v>
      </c>
      <c r="P96">
        <v>7</v>
      </c>
      <c r="Q96" s="358">
        <v>583</v>
      </c>
      <c r="R96" t="s">
        <v>8595</v>
      </c>
      <c r="S96">
        <v>0</v>
      </c>
      <c r="T96" s="358">
        <v>43967</v>
      </c>
    </row>
    <row r="97" spans="1:20" x14ac:dyDescent="0.25">
      <c r="A97" s="358">
        <v>43933</v>
      </c>
      <c r="B97" s="358">
        <v>43931</v>
      </c>
      <c r="C97">
        <v>1</v>
      </c>
      <c r="D97" s="358">
        <v>43963</v>
      </c>
      <c r="E97" s="358">
        <v>43973</v>
      </c>
      <c r="F97">
        <v>1</v>
      </c>
      <c r="G97">
        <v>5150003326</v>
      </c>
      <c r="H97" t="s">
        <v>4003</v>
      </c>
      <c r="I97">
        <v>292</v>
      </c>
      <c r="J97">
        <v>90</v>
      </c>
      <c r="K97" s="569">
        <v>0</v>
      </c>
      <c r="L97">
        <v>19.8</v>
      </c>
      <c r="M97">
        <v>3.2440000000000002</v>
      </c>
      <c r="N97" s="569">
        <v>5781.6</v>
      </c>
      <c r="O97" t="s">
        <v>8561</v>
      </c>
      <c r="P97">
        <v>7</v>
      </c>
      <c r="Q97" s="358">
        <v>583</v>
      </c>
      <c r="R97" t="s">
        <v>8598</v>
      </c>
      <c r="S97">
        <v>0</v>
      </c>
      <c r="T97" s="358">
        <v>43973</v>
      </c>
    </row>
    <row r="98" spans="1:20" x14ac:dyDescent="0.25">
      <c r="A98" s="358">
        <v>43933</v>
      </c>
      <c r="B98" s="358">
        <v>43932</v>
      </c>
      <c r="C98">
        <v>1</v>
      </c>
      <c r="D98" s="358">
        <v>43963</v>
      </c>
      <c r="E98" s="358">
        <v>43980</v>
      </c>
      <c r="F98">
        <v>1</v>
      </c>
      <c r="G98">
        <v>6984806783</v>
      </c>
      <c r="H98" t="s">
        <v>2084</v>
      </c>
      <c r="I98">
        <v>60</v>
      </c>
      <c r="J98">
        <v>84</v>
      </c>
      <c r="K98" s="569">
        <v>0</v>
      </c>
      <c r="L98">
        <v>23.5</v>
      </c>
      <c r="M98">
        <v>0.71399999999999997</v>
      </c>
      <c r="N98" s="569">
        <v>1410</v>
      </c>
      <c r="O98" t="s">
        <v>8561</v>
      </c>
      <c r="P98">
        <v>7</v>
      </c>
      <c r="Q98" s="358">
        <v>583</v>
      </c>
      <c r="R98" t="s">
        <v>8596</v>
      </c>
      <c r="S98">
        <v>0</v>
      </c>
      <c r="T98" s="358">
        <v>43980</v>
      </c>
    </row>
    <row r="99" spans="1:20" x14ac:dyDescent="0.25">
      <c r="A99" s="358">
        <v>43933</v>
      </c>
      <c r="B99" s="358">
        <v>43932</v>
      </c>
      <c r="C99">
        <v>1</v>
      </c>
      <c r="D99" s="358">
        <v>43963</v>
      </c>
      <c r="E99" s="358">
        <v>43982</v>
      </c>
      <c r="F99">
        <v>1</v>
      </c>
      <c r="G99">
        <v>3619210520</v>
      </c>
      <c r="H99" t="s">
        <v>8604</v>
      </c>
      <c r="I99">
        <v>8018</v>
      </c>
      <c r="J99">
        <v>360</v>
      </c>
      <c r="K99" s="569">
        <v>5256000</v>
      </c>
      <c r="L99">
        <v>6.5</v>
      </c>
      <c r="M99">
        <v>22.271999999999998</v>
      </c>
      <c r="N99" s="569">
        <v>52117</v>
      </c>
      <c r="O99" t="s">
        <v>8561</v>
      </c>
      <c r="P99">
        <v>7</v>
      </c>
      <c r="Q99" s="358">
        <v>583</v>
      </c>
      <c r="R99" t="s">
        <v>8593</v>
      </c>
      <c r="S99">
        <v>0</v>
      </c>
      <c r="T99" s="358">
        <v>43982</v>
      </c>
    </row>
    <row r="100" spans="1:20" x14ac:dyDescent="0.25">
      <c r="A100" s="358">
        <v>43933</v>
      </c>
      <c r="B100" s="358">
        <v>43937</v>
      </c>
      <c r="C100">
        <v>1</v>
      </c>
      <c r="D100" s="358">
        <v>43963</v>
      </c>
      <c r="E100" s="358">
        <v>43983</v>
      </c>
      <c r="F100">
        <v>1</v>
      </c>
      <c r="G100">
        <v>5150003365</v>
      </c>
      <c r="H100" t="s">
        <v>3651</v>
      </c>
      <c r="I100">
        <v>2493</v>
      </c>
      <c r="J100">
        <v>360</v>
      </c>
      <c r="K100" s="569">
        <v>5256000</v>
      </c>
      <c r="L100">
        <v>6.7</v>
      </c>
      <c r="M100">
        <v>6.9249999999999998</v>
      </c>
      <c r="N100" s="569">
        <v>16703.099999999999</v>
      </c>
      <c r="O100" t="s">
        <v>8561</v>
      </c>
      <c r="P100">
        <v>7</v>
      </c>
      <c r="Q100" s="358">
        <v>583</v>
      </c>
      <c r="R100" t="s">
        <v>8598</v>
      </c>
      <c r="S100">
        <v>0</v>
      </c>
      <c r="T100" s="358">
        <v>43983</v>
      </c>
    </row>
    <row r="101" spans="1:20" x14ac:dyDescent="0.25">
      <c r="A101" s="358">
        <v>43933</v>
      </c>
      <c r="B101" s="358">
        <v>43944</v>
      </c>
      <c r="C101">
        <v>1</v>
      </c>
      <c r="D101" s="358">
        <v>43964</v>
      </c>
      <c r="E101" s="358">
        <v>43953</v>
      </c>
      <c r="F101">
        <v>1</v>
      </c>
      <c r="G101">
        <v>5150000010</v>
      </c>
      <c r="H101" t="s">
        <v>907</v>
      </c>
      <c r="I101">
        <v>524</v>
      </c>
      <c r="J101">
        <v>120</v>
      </c>
      <c r="K101" s="569">
        <v>0</v>
      </c>
      <c r="L101">
        <v>18.899999999999999</v>
      </c>
      <c r="M101">
        <v>4.367</v>
      </c>
      <c r="N101" s="569">
        <v>9903.6</v>
      </c>
      <c r="O101" t="s">
        <v>8561</v>
      </c>
      <c r="P101">
        <v>7</v>
      </c>
      <c r="Q101" s="358">
        <v>583</v>
      </c>
      <c r="R101" t="s">
        <v>8597</v>
      </c>
      <c r="S101">
        <v>0</v>
      </c>
      <c r="T101" s="358">
        <v>43953</v>
      </c>
    </row>
    <row r="102" spans="1:20" x14ac:dyDescent="0.25">
      <c r="A102" s="358">
        <v>43933</v>
      </c>
      <c r="B102" s="358">
        <v>43948</v>
      </c>
      <c r="C102">
        <v>2</v>
      </c>
      <c r="D102" s="358">
        <v>43964</v>
      </c>
      <c r="E102" s="358">
        <v>43959</v>
      </c>
      <c r="F102">
        <v>1</v>
      </c>
      <c r="G102">
        <v>5150004809</v>
      </c>
      <c r="H102" t="s">
        <v>1101</v>
      </c>
      <c r="I102">
        <v>429</v>
      </c>
      <c r="J102">
        <v>341</v>
      </c>
      <c r="K102" s="569">
        <v>0</v>
      </c>
      <c r="L102">
        <v>6.7</v>
      </c>
      <c r="M102">
        <v>1.258</v>
      </c>
      <c r="N102" s="569">
        <v>2874.3</v>
      </c>
      <c r="O102" t="s">
        <v>8561</v>
      </c>
      <c r="P102">
        <v>7</v>
      </c>
      <c r="Q102" s="358">
        <v>583</v>
      </c>
      <c r="R102" t="s">
        <v>8595</v>
      </c>
      <c r="S102">
        <v>0</v>
      </c>
      <c r="T102" s="358">
        <v>43959</v>
      </c>
    </row>
    <row r="103" spans="1:20" x14ac:dyDescent="0.25">
      <c r="A103" s="358">
        <v>43933</v>
      </c>
      <c r="B103" s="358">
        <v>43954</v>
      </c>
      <c r="C103">
        <v>1</v>
      </c>
      <c r="D103" s="358">
        <v>43964</v>
      </c>
      <c r="E103" s="358">
        <v>43962</v>
      </c>
      <c r="F103">
        <v>1</v>
      </c>
      <c r="G103">
        <v>5150010864</v>
      </c>
      <c r="H103" t="s">
        <v>1139</v>
      </c>
      <c r="I103">
        <v>17769</v>
      </c>
      <c r="J103">
        <v>252</v>
      </c>
      <c r="K103" s="569">
        <v>5256000</v>
      </c>
      <c r="L103">
        <v>7.6</v>
      </c>
      <c r="M103">
        <v>70.512</v>
      </c>
      <c r="N103" s="569">
        <v>135044.4</v>
      </c>
      <c r="O103" t="s">
        <v>8561</v>
      </c>
      <c r="P103">
        <v>7</v>
      </c>
      <c r="Q103" s="358">
        <v>583</v>
      </c>
      <c r="R103" t="s">
        <v>8595</v>
      </c>
      <c r="S103">
        <v>0</v>
      </c>
      <c r="T103" s="358">
        <v>43962</v>
      </c>
    </row>
    <row r="104" spans="1:20" x14ac:dyDescent="0.25">
      <c r="A104" s="358">
        <v>43934</v>
      </c>
      <c r="B104" s="358">
        <v>43927</v>
      </c>
      <c r="C104">
        <v>1</v>
      </c>
      <c r="D104" s="358">
        <v>43964</v>
      </c>
      <c r="E104" s="358">
        <v>43963</v>
      </c>
      <c r="F104">
        <v>1</v>
      </c>
      <c r="G104">
        <v>5150041587</v>
      </c>
      <c r="H104" t="s">
        <v>1214</v>
      </c>
      <c r="I104">
        <v>1678</v>
      </c>
      <c r="J104">
        <v>252</v>
      </c>
      <c r="K104" s="569">
        <v>5256000</v>
      </c>
      <c r="L104">
        <v>7.6</v>
      </c>
      <c r="M104">
        <v>6.6589999999999998</v>
      </c>
      <c r="N104" s="569">
        <v>12752.8</v>
      </c>
      <c r="O104" t="s">
        <v>122</v>
      </c>
      <c r="P104">
        <v>7</v>
      </c>
      <c r="Q104" s="358">
        <v>583</v>
      </c>
      <c r="R104" t="s">
        <v>8595</v>
      </c>
      <c r="S104">
        <v>0</v>
      </c>
      <c r="T104" s="358">
        <v>43963</v>
      </c>
    </row>
    <row r="105" spans="1:20" x14ac:dyDescent="0.25">
      <c r="A105" s="358">
        <v>43934</v>
      </c>
      <c r="B105" s="358">
        <v>43953</v>
      </c>
      <c r="C105">
        <v>1</v>
      </c>
      <c r="D105" s="358">
        <v>43964</v>
      </c>
      <c r="E105" s="358">
        <v>43965</v>
      </c>
      <c r="F105">
        <v>1</v>
      </c>
      <c r="G105">
        <v>5150004015</v>
      </c>
      <c r="H105" t="s">
        <v>1086</v>
      </c>
      <c r="I105">
        <v>2169</v>
      </c>
      <c r="J105">
        <v>126</v>
      </c>
      <c r="K105" s="555">
        <v>36000</v>
      </c>
      <c r="L105">
        <v>15</v>
      </c>
      <c r="M105">
        <v>17.213999999999999</v>
      </c>
      <c r="N105" s="569">
        <v>32535</v>
      </c>
      <c r="O105" t="s">
        <v>8561</v>
      </c>
      <c r="P105">
        <v>7</v>
      </c>
      <c r="Q105" s="358">
        <v>583</v>
      </c>
      <c r="R105" t="s">
        <v>8595</v>
      </c>
      <c r="S105">
        <v>0</v>
      </c>
      <c r="T105" s="358">
        <v>43965</v>
      </c>
    </row>
    <row r="106" spans="1:20" x14ac:dyDescent="0.25">
      <c r="A106" s="358">
        <v>43935</v>
      </c>
      <c r="B106" s="358">
        <v>43927</v>
      </c>
      <c r="C106">
        <v>1</v>
      </c>
      <c r="D106" s="358">
        <v>43964</v>
      </c>
      <c r="E106" s="358">
        <v>43968</v>
      </c>
      <c r="F106">
        <v>1</v>
      </c>
      <c r="G106">
        <v>5150004017</v>
      </c>
      <c r="H106" t="s">
        <v>117</v>
      </c>
      <c r="I106">
        <v>7547</v>
      </c>
      <c r="J106">
        <v>126</v>
      </c>
      <c r="K106" s="569">
        <v>0</v>
      </c>
      <c r="L106">
        <v>14.8</v>
      </c>
      <c r="M106">
        <v>59.896999999999998</v>
      </c>
      <c r="N106" s="569">
        <v>111695.6</v>
      </c>
      <c r="O106" t="s">
        <v>8561</v>
      </c>
      <c r="P106">
        <v>7</v>
      </c>
      <c r="Q106" s="358">
        <v>583</v>
      </c>
      <c r="R106" t="s">
        <v>8595</v>
      </c>
      <c r="S106">
        <v>0</v>
      </c>
      <c r="T106" s="358">
        <v>43968</v>
      </c>
    </row>
    <row r="107" spans="1:20" x14ac:dyDescent="0.25">
      <c r="A107" s="358">
        <v>43935</v>
      </c>
      <c r="B107" s="358">
        <v>43927</v>
      </c>
      <c r="C107">
        <v>1</v>
      </c>
      <c r="D107" s="358">
        <v>43964</v>
      </c>
      <c r="E107" s="358">
        <v>43975</v>
      </c>
      <c r="F107">
        <v>1</v>
      </c>
      <c r="G107">
        <v>7092000768</v>
      </c>
      <c r="H107" t="s">
        <v>2176</v>
      </c>
      <c r="I107">
        <v>1534</v>
      </c>
      <c r="J107">
        <v>119</v>
      </c>
      <c r="K107" s="569">
        <v>10080</v>
      </c>
      <c r="L107">
        <v>17.7</v>
      </c>
      <c r="M107">
        <v>12.891</v>
      </c>
      <c r="N107" s="569">
        <v>27151.8</v>
      </c>
      <c r="O107" t="s">
        <v>8561</v>
      </c>
      <c r="P107">
        <v>7</v>
      </c>
      <c r="Q107" s="358">
        <v>583</v>
      </c>
      <c r="R107" t="s">
        <v>8600</v>
      </c>
      <c r="S107">
        <v>0</v>
      </c>
      <c r="T107" s="358">
        <v>43975</v>
      </c>
    </row>
    <row r="108" spans="1:20" x14ac:dyDescent="0.25">
      <c r="A108" s="358">
        <v>43935</v>
      </c>
      <c r="B108" s="358">
        <v>43929</v>
      </c>
      <c r="C108">
        <v>1</v>
      </c>
      <c r="D108" s="358">
        <v>43964</v>
      </c>
      <c r="E108" s="358">
        <v>43980</v>
      </c>
      <c r="F108">
        <v>1</v>
      </c>
      <c r="G108">
        <v>7092000780</v>
      </c>
      <c r="H108" t="s">
        <v>2180</v>
      </c>
      <c r="I108">
        <v>1545</v>
      </c>
      <c r="J108">
        <v>119</v>
      </c>
      <c r="K108" s="569">
        <v>5256000</v>
      </c>
      <c r="L108">
        <v>17.7</v>
      </c>
      <c r="M108">
        <v>12.983000000000001</v>
      </c>
      <c r="N108" s="569">
        <v>27346.5</v>
      </c>
      <c r="O108" t="s">
        <v>8561</v>
      </c>
      <c r="P108">
        <v>7</v>
      </c>
      <c r="Q108" s="358">
        <v>583</v>
      </c>
      <c r="R108" t="s">
        <v>8600</v>
      </c>
      <c r="S108">
        <v>0</v>
      </c>
      <c r="T108" s="358">
        <v>43980</v>
      </c>
    </row>
    <row r="109" spans="1:20" x14ac:dyDescent="0.25">
      <c r="A109" s="358">
        <v>43935</v>
      </c>
      <c r="B109" s="358">
        <v>43931</v>
      </c>
      <c r="C109">
        <v>1</v>
      </c>
      <c r="D109" s="358">
        <v>43966</v>
      </c>
      <c r="E109" s="358">
        <v>43960</v>
      </c>
      <c r="F109">
        <v>1</v>
      </c>
      <c r="G109">
        <v>5150040127</v>
      </c>
      <c r="H109" t="s">
        <v>1208</v>
      </c>
      <c r="I109">
        <v>550</v>
      </c>
      <c r="J109">
        <v>154</v>
      </c>
      <c r="K109" s="569">
        <v>5256000</v>
      </c>
      <c r="L109">
        <v>7</v>
      </c>
      <c r="M109">
        <v>3.5710000000000002</v>
      </c>
      <c r="N109" s="569">
        <v>3850</v>
      </c>
      <c r="O109" t="s">
        <v>122</v>
      </c>
      <c r="P109">
        <v>7</v>
      </c>
      <c r="Q109" s="358">
        <v>583</v>
      </c>
      <c r="R109" t="s">
        <v>8595</v>
      </c>
      <c r="S109">
        <v>0</v>
      </c>
      <c r="T109" s="358">
        <v>43960</v>
      </c>
    </row>
    <row r="110" spans="1:20" x14ac:dyDescent="0.25">
      <c r="A110" s="358">
        <v>43935</v>
      </c>
      <c r="B110" s="358">
        <v>43932</v>
      </c>
      <c r="C110">
        <v>1</v>
      </c>
      <c r="D110" s="358">
        <v>43966</v>
      </c>
      <c r="E110" s="358">
        <v>43961</v>
      </c>
      <c r="F110">
        <v>1</v>
      </c>
      <c r="G110">
        <v>5150040132</v>
      </c>
      <c r="H110" t="s">
        <v>1210</v>
      </c>
      <c r="I110">
        <v>1652</v>
      </c>
      <c r="J110">
        <v>154</v>
      </c>
      <c r="K110" s="569">
        <v>5256000</v>
      </c>
      <c r="L110">
        <v>7</v>
      </c>
      <c r="M110">
        <v>10.727</v>
      </c>
      <c r="N110" s="569">
        <v>11564</v>
      </c>
      <c r="O110" t="s">
        <v>122</v>
      </c>
      <c r="P110">
        <v>7</v>
      </c>
      <c r="Q110" s="358">
        <v>583</v>
      </c>
      <c r="R110" t="s">
        <v>8595</v>
      </c>
      <c r="S110">
        <v>0</v>
      </c>
      <c r="T110" s="358">
        <v>43961</v>
      </c>
    </row>
    <row r="111" spans="1:20" x14ac:dyDescent="0.25">
      <c r="A111" s="358">
        <v>43935</v>
      </c>
      <c r="B111" s="358">
        <v>43945</v>
      </c>
      <c r="C111">
        <v>1</v>
      </c>
      <c r="D111" s="358">
        <v>43966</v>
      </c>
      <c r="E111" s="358">
        <v>43971</v>
      </c>
      <c r="F111">
        <v>1</v>
      </c>
      <c r="G111">
        <v>5150024359</v>
      </c>
      <c r="H111" t="s">
        <v>1161</v>
      </c>
      <c r="I111">
        <v>6614</v>
      </c>
      <c r="J111">
        <v>282</v>
      </c>
      <c r="K111" s="569">
        <v>23040</v>
      </c>
      <c r="L111">
        <v>4.3</v>
      </c>
      <c r="M111">
        <v>23.454000000000001</v>
      </c>
      <c r="N111" s="569">
        <v>28440.2</v>
      </c>
      <c r="O111" t="s">
        <v>8592</v>
      </c>
      <c r="P111">
        <v>7</v>
      </c>
      <c r="Q111" s="358">
        <v>583</v>
      </c>
      <c r="R111" t="s">
        <v>8595</v>
      </c>
      <c r="S111">
        <v>0</v>
      </c>
      <c r="T111" s="358">
        <v>43971</v>
      </c>
    </row>
    <row r="112" spans="1:20" x14ac:dyDescent="0.25">
      <c r="A112" s="358">
        <v>43935</v>
      </c>
      <c r="B112" s="358">
        <v>43947</v>
      </c>
      <c r="C112">
        <v>1</v>
      </c>
      <c r="D112" s="358">
        <v>43966</v>
      </c>
      <c r="E112" s="358">
        <v>43982</v>
      </c>
      <c r="F112">
        <v>1</v>
      </c>
      <c r="G112">
        <v>3619210524</v>
      </c>
      <c r="H112" t="s">
        <v>3644</v>
      </c>
      <c r="I112">
        <v>2804</v>
      </c>
      <c r="J112">
        <v>360</v>
      </c>
      <c r="K112" s="569">
        <v>5256000</v>
      </c>
      <c r="L112">
        <v>6.5</v>
      </c>
      <c r="M112">
        <v>7.7889999999999997</v>
      </c>
      <c r="N112" s="569">
        <v>18226</v>
      </c>
      <c r="O112" t="s">
        <v>8561</v>
      </c>
      <c r="P112">
        <v>7</v>
      </c>
      <c r="Q112" s="358">
        <v>583</v>
      </c>
      <c r="R112" t="s">
        <v>8593</v>
      </c>
      <c r="S112">
        <v>0</v>
      </c>
      <c r="T112" s="358">
        <v>43982</v>
      </c>
    </row>
    <row r="113" spans="1:20" x14ac:dyDescent="0.25">
      <c r="A113" s="358">
        <v>43935</v>
      </c>
      <c r="B113" s="358">
        <v>43954</v>
      </c>
      <c r="C113">
        <v>1</v>
      </c>
      <c r="D113" s="358">
        <v>43967</v>
      </c>
      <c r="E113" s="358">
        <v>43966</v>
      </c>
      <c r="F113">
        <v>1</v>
      </c>
      <c r="G113">
        <v>5150004016</v>
      </c>
      <c r="H113" t="s">
        <v>1087</v>
      </c>
      <c r="I113">
        <v>4409</v>
      </c>
      <c r="J113">
        <v>126</v>
      </c>
      <c r="K113" s="569">
        <v>34560</v>
      </c>
      <c r="L113">
        <v>14.8</v>
      </c>
      <c r="M113">
        <v>34.991999999999997</v>
      </c>
      <c r="N113" s="569">
        <v>65253.2</v>
      </c>
      <c r="O113" t="s">
        <v>8561</v>
      </c>
      <c r="P113">
        <v>7</v>
      </c>
      <c r="Q113" s="358">
        <v>583</v>
      </c>
      <c r="R113" t="s">
        <v>8595</v>
      </c>
      <c r="S113">
        <v>0</v>
      </c>
      <c r="T113" s="358">
        <v>43966</v>
      </c>
    </row>
    <row r="114" spans="1:20" x14ac:dyDescent="0.25">
      <c r="A114" s="358">
        <v>43936</v>
      </c>
      <c r="B114" s="358">
        <v>43937</v>
      </c>
      <c r="C114">
        <v>1</v>
      </c>
      <c r="D114" s="358">
        <v>43967</v>
      </c>
      <c r="E114" s="358">
        <v>43976</v>
      </c>
      <c r="F114">
        <v>1</v>
      </c>
      <c r="G114">
        <v>7092000770</v>
      </c>
      <c r="H114" t="s">
        <v>2177</v>
      </c>
      <c r="I114">
        <v>3856</v>
      </c>
      <c r="J114">
        <v>119</v>
      </c>
      <c r="K114" s="569">
        <v>5256000</v>
      </c>
      <c r="L114">
        <v>17.7</v>
      </c>
      <c r="M114">
        <v>32.402999999999999</v>
      </c>
      <c r="N114" s="569">
        <v>68251.199999999997</v>
      </c>
      <c r="O114" t="s">
        <v>8561</v>
      </c>
      <c r="P114">
        <v>7</v>
      </c>
      <c r="Q114" s="358">
        <v>583</v>
      </c>
      <c r="R114" t="s">
        <v>8600</v>
      </c>
      <c r="S114">
        <v>0</v>
      </c>
      <c r="T114" s="358">
        <v>43976</v>
      </c>
    </row>
    <row r="115" spans="1:20" x14ac:dyDescent="0.25">
      <c r="A115" s="358">
        <v>43936</v>
      </c>
      <c r="B115" s="358">
        <v>43949</v>
      </c>
      <c r="C115">
        <v>1</v>
      </c>
      <c r="D115" s="358">
        <v>43967</v>
      </c>
      <c r="E115" s="358">
        <v>43982</v>
      </c>
      <c r="F115">
        <v>1</v>
      </c>
      <c r="G115">
        <v>3619210526</v>
      </c>
      <c r="H115" t="s">
        <v>3646</v>
      </c>
      <c r="I115">
        <v>4653</v>
      </c>
      <c r="J115">
        <v>360</v>
      </c>
      <c r="K115" s="569">
        <v>5256000</v>
      </c>
      <c r="L115">
        <v>6.5</v>
      </c>
      <c r="M115">
        <v>12.925000000000001</v>
      </c>
      <c r="N115" s="569">
        <v>30244.5</v>
      </c>
      <c r="O115" t="s">
        <v>8561</v>
      </c>
      <c r="P115">
        <v>7</v>
      </c>
      <c r="Q115" s="358">
        <v>583</v>
      </c>
      <c r="R115" t="s">
        <v>8593</v>
      </c>
      <c r="S115">
        <v>0</v>
      </c>
      <c r="T115" s="358">
        <v>43982</v>
      </c>
    </row>
    <row r="116" spans="1:20" x14ac:dyDescent="0.25">
      <c r="A116" s="358">
        <v>43937</v>
      </c>
      <c r="B116" s="358">
        <v>43941</v>
      </c>
      <c r="C116">
        <v>1</v>
      </c>
      <c r="D116" s="358">
        <v>43968</v>
      </c>
      <c r="E116" s="358">
        <v>43982</v>
      </c>
      <c r="F116">
        <v>1</v>
      </c>
      <c r="G116">
        <v>3619210523</v>
      </c>
      <c r="H116" t="s">
        <v>3645</v>
      </c>
      <c r="I116">
        <v>9498</v>
      </c>
      <c r="J116">
        <v>360</v>
      </c>
      <c r="K116" s="569">
        <v>5256000</v>
      </c>
      <c r="L116">
        <v>6.5</v>
      </c>
      <c r="M116">
        <v>26.382999999999999</v>
      </c>
      <c r="N116" s="569">
        <v>61737</v>
      </c>
      <c r="O116" t="s">
        <v>8561</v>
      </c>
      <c r="P116">
        <v>7</v>
      </c>
      <c r="Q116" s="358">
        <v>583</v>
      </c>
      <c r="R116" t="s">
        <v>8593</v>
      </c>
      <c r="S116">
        <v>0</v>
      </c>
      <c r="T116" s="358">
        <v>43982</v>
      </c>
    </row>
    <row r="117" spans="1:20" x14ac:dyDescent="0.25">
      <c r="A117" s="358">
        <v>43937</v>
      </c>
      <c r="B117" s="358">
        <v>43946</v>
      </c>
      <c r="C117">
        <v>1</v>
      </c>
      <c r="D117" s="358">
        <v>43969</v>
      </c>
      <c r="E117" s="358">
        <v>43959</v>
      </c>
      <c r="F117">
        <v>1</v>
      </c>
      <c r="G117">
        <v>5150003362</v>
      </c>
      <c r="H117" t="s">
        <v>8607</v>
      </c>
      <c r="I117">
        <v>1574</v>
      </c>
      <c r="J117">
        <v>360</v>
      </c>
      <c r="K117" s="569">
        <v>5256000</v>
      </c>
      <c r="L117">
        <v>6.7</v>
      </c>
      <c r="M117">
        <v>4.3719999999999999</v>
      </c>
      <c r="N117" s="569">
        <v>10545.8</v>
      </c>
      <c r="O117" t="s">
        <v>8561</v>
      </c>
      <c r="P117">
        <v>7</v>
      </c>
      <c r="Q117" s="358">
        <v>583</v>
      </c>
      <c r="R117" t="s">
        <v>8598</v>
      </c>
      <c r="S117">
        <v>0</v>
      </c>
      <c r="T117" s="358">
        <v>43959</v>
      </c>
    </row>
    <row r="118" spans="1:20" x14ac:dyDescent="0.25">
      <c r="A118" s="358">
        <v>43938</v>
      </c>
      <c r="B118" s="358">
        <v>43927</v>
      </c>
      <c r="C118">
        <v>1</v>
      </c>
      <c r="D118" s="358">
        <v>43969</v>
      </c>
      <c r="E118" s="358">
        <v>43962</v>
      </c>
      <c r="F118">
        <v>1</v>
      </c>
      <c r="G118">
        <v>5150040125</v>
      </c>
      <c r="H118" t="s">
        <v>1206</v>
      </c>
      <c r="I118">
        <v>1772</v>
      </c>
      <c r="J118">
        <v>154</v>
      </c>
      <c r="K118" s="569">
        <v>5256000</v>
      </c>
      <c r="L118">
        <v>7</v>
      </c>
      <c r="M118">
        <v>11.506</v>
      </c>
      <c r="N118" s="569">
        <v>12404</v>
      </c>
      <c r="O118" t="s">
        <v>122</v>
      </c>
      <c r="P118">
        <v>7</v>
      </c>
      <c r="Q118" s="358">
        <v>583</v>
      </c>
      <c r="R118" t="s">
        <v>8595</v>
      </c>
      <c r="S118">
        <v>0</v>
      </c>
      <c r="T118" s="358">
        <v>43962</v>
      </c>
    </row>
    <row r="119" spans="1:20" x14ac:dyDescent="0.25">
      <c r="A119" s="358">
        <v>43938</v>
      </c>
      <c r="B119" s="358">
        <v>43930</v>
      </c>
      <c r="C119">
        <v>1</v>
      </c>
      <c r="D119" s="358">
        <v>43970</v>
      </c>
      <c r="E119" s="358">
        <v>43965</v>
      </c>
      <c r="F119">
        <v>1</v>
      </c>
      <c r="G119">
        <v>5150005175</v>
      </c>
      <c r="H119" t="s">
        <v>8608</v>
      </c>
      <c r="I119">
        <v>5166</v>
      </c>
      <c r="J119">
        <v>120</v>
      </c>
      <c r="K119" s="569">
        <v>5256000</v>
      </c>
      <c r="L119">
        <v>18.2</v>
      </c>
      <c r="M119">
        <v>43.05</v>
      </c>
      <c r="N119" s="569">
        <v>94021.2</v>
      </c>
      <c r="O119" t="s">
        <v>8561</v>
      </c>
      <c r="P119">
        <v>7</v>
      </c>
      <c r="Q119" s="358">
        <v>583</v>
      </c>
      <c r="R119" t="s">
        <v>8595</v>
      </c>
      <c r="S119">
        <v>0</v>
      </c>
      <c r="T119" s="358">
        <v>43965</v>
      </c>
    </row>
    <row r="120" spans="1:20" x14ac:dyDescent="0.25">
      <c r="A120" s="358">
        <v>43938</v>
      </c>
      <c r="B120" s="358">
        <v>43936</v>
      </c>
      <c r="C120">
        <v>1</v>
      </c>
      <c r="D120" s="358">
        <v>43970</v>
      </c>
      <c r="E120" s="358">
        <v>43974</v>
      </c>
      <c r="F120">
        <v>1</v>
      </c>
      <c r="G120">
        <v>5150003326</v>
      </c>
      <c r="H120" t="s">
        <v>4003</v>
      </c>
      <c r="I120">
        <v>1309</v>
      </c>
      <c r="J120">
        <v>90</v>
      </c>
      <c r="K120" s="569">
        <v>5256000</v>
      </c>
      <c r="L120">
        <v>19.8</v>
      </c>
      <c r="M120">
        <v>14.544</v>
      </c>
      <c r="N120" s="569">
        <v>25918.2</v>
      </c>
      <c r="O120" t="s">
        <v>8561</v>
      </c>
      <c r="P120">
        <v>7</v>
      </c>
      <c r="Q120" s="358">
        <v>583</v>
      </c>
      <c r="R120" t="s">
        <v>8598</v>
      </c>
      <c r="S120">
        <v>0</v>
      </c>
      <c r="T120" s="358">
        <v>43974</v>
      </c>
    </row>
    <row r="121" spans="1:20" x14ac:dyDescent="0.25">
      <c r="A121" s="358">
        <v>43938</v>
      </c>
      <c r="B121" s="358">
        <v>43937</v>
      </c>
      <c r="C121">
        <v>1</v>
      </c>
      <c r="D121" s="358">
        <v>43971</v>
      </c>
      <c r="E121" s="358">
        <v>43956</v>
      </c>
      <c r="F121">
        <v>1</v>
      </c>
      <c r="G121">
        <v>5150003887</v>
      </c>
      <c r="H121" t="s">
        <v>1040</v>
      </c>
      <c r="I121">
        <v>1479</v>
      </c>
      <c r="J121">
        <v>136</v>
      </c>
      <c r="K121" s="569">
        <v>61920</v>
      </c>
      <c r="L121">
        <v>13.9</v>
      </c>
      <c r="M121">
        <v>10.875</v>
      </c>
      <c r="N121" s="569">
        <v>20558.099999999999</v>
      </c>
      <c r="O121" t="s">
        <v>8561</v>
      </c>
      <c r="P121">
        <v>7</v>
      </c>
      <c r="Q121" s="358">
        <v>583</v>
      </c>
      <c r="R121" t="s">
        <v>8598</v>
      </c>
      <c r="S121">
        <v>0</v>
      </c>
      <c r="T121" s="358">
        <v>43956</v>
      </c>
    </row>
    <row r="122" spans="1:20" x14ac:dyDescent="0.25">
      <c r="A122" s="358">
        <v>43938</v>
      </c>
      <c r="B122" s="358">
        <v>43937</v>
      </c>
      <c r="C122">
        <v>1</v>
      </c>
      <c r="D122" s="358">
        <v>43971</v>
      </c>
      <c r="E122" s="358">
        <v>43973</v>
      </c>
      <c r="F122">
        <v>1</v>
      </c>
      <c r="G122">
        <v>5150005683</v>
      </c>
      <c r="H122" t="s">
        <v>1123</v>
      </c>
      <c r="I122">
        <v>7195</v>
      </c>
      <c r="J122">
        <v>148</v>
      </c>
      <c r="K122" s="569">
        <v>5256000</v>
      </c>
      <c r="L122">
        <v>10</v>
      </c>
      <c r="M122">
        <v>48.615000000000002</v>
      </c>
      <c r="N122" s="569">
        <v>71950</v>
      </c>
      <c r="O122" t="s">
        <v>8561</v>
      </c>
      <c r="P122">
        <v>7</v>
      </c>
      <c r="Q122" s="358">
        <v>583</v>
      </c>
      <c r="R122" t="s">
        <v>8595</v>
      </c>
      <c r="S122">
        <v>0</v>
      </c>
      <c r="T122" s="358">
        <v>43973</v>
      </c>
    </row>
    <row r="123" spans="1:20" x14ac:dyDescent="0.25">
      <c r="A123" s="358">
        <v>43938</v>
      </c>
      <c r="B123" s="358">
        <v>43945</v>
      </c>
      <c r="C123">
        <v>1</v>
      </c>
      <c r="D123" s="358">
        <v>43971</v>
      </c>
      <c r="E123" s="358">
        <v>43974</v>
      </c>
      <c r="F123">
        <v>1</v>
      </c>
      <c r="G123">
        <v>5150040126</v>
      </c>
      <c r="H123" t="s">
        <v>1207</v>
      </c>
      <c r="I123">
        <v>1574</v>
      </c>
      <c r="J123">
        <v>132</v>
      </c>
      <c r="K123" s="569">
        <v>5256000</v>
      </c>
      <c r="L123">
        <v>10.6</v>
      </c>
      <c r="M123">
        <v>11.923999999999999</v>
      </c>
      <c r="N123" s="569">
        <v>16684.400000000001</v>
      </c>
      <c r="O123" t="s">
        <v>122</v>
      </c>
      <c r="P123">
        <v>7</v>
      </c>
      <c r="Q123" s="358">
        <v>583</v>
      </c>
      <c r="R123" t="s">
        <v>8595</v>
      </c>
      <c r="S123">
        <v>0</v>
      </c>
      <c r="T123" s="358">
        <v>43974</v>
      </c>
    </row>
    <row r="124" spans="1:20" x14ac:dyDescent="0.25">
      <c r="A124" s="358">
        <v>43938</v>
      </c>
      <c r="B124" s="358">
        <v>43955</v>
      </c>
      <c r="C124">
        <v>1</v>
      </c>
      <c r="D124" s="358">
        <v>43972</v>
      </c>
      <c r="E124" s="358">
        <v>43958</v>
      </c>
      <c r="F124">
        <v>1</v>
      </c>
      <c r="G124">
        <v>5150078357</v>
      </c>
      <c r="H124" t="s">
        <v>1219</v>
      </c>
      <c r="I124">
        <v>2563</v>
      </c>
      <c r="J124">
        <v>320</v>
      </c>
      <c r="K124" s="569">
        <v>5256000</v>
      </c>
      <c r="L124">
        <v>6.9</v>
      </c>
      <c r="M124">
        <v>8.0090000000000003</v>
      </c>
      <c r="N124" s="569">
        <v>17684.7</v>
      </c>
      <c r="O124" t="s">
        <v>122</v>
      </c>
      <c r="P124">
        <v>7</v>
      </c>
      <c r="Q124" s="358">
        <v>583</v>
      </c>
      <c r="R124" t="s">
        <v>8595</v>
      </c>
      <c r="S124">
        <v>0</v>
      </c>
      <c r="T124" s="358">
        <v>43958</v>
      </c>
    </row>
    <row r="125" spans="1:20" x14ac:dyDescent="0.25">
      <c r="A125" s="358">
        <v>43938</v>
      </c>
      <c r="B125" s="358">
        <v>43956</v>
      </c>
      <c r="C125">
        <v>1</v>
      </c>
      <c r="D125" s="358">
        <v>43972</v>
      </c>
      <c r="E125" s="358">
        <v>43960</v>
      </c>
      <c r="F125">
        <v>1</v>
      </c>
      <c r="G125">
        <v>5150003355</v>
      </c>
      <c r="H125" t="s">
        <v>3662</v>
      </c>
      <c r="I125">
        <v>2460</v>
      </c>
      <c r="J125">
        <v>360</v>
      </c>
      <c r="K125" s="569">
        <v>5256000</v>
      </c>
      <c r="L125">
        <v>6.7</v>
      </c>
      <c r="M125">
        <v>6.8330000000000002</v>
      </c>
      <c r="N125" s="569">
        <v>16482</v>
      </c>
      <c r="O125" t="s">
        <v>8561</v>
      </c>
      <c r="P125">
        <v>7</v>
      </c>
      <c r="Q125" s="358">
        <v>583</v>
      </c>
      <c r="R125" t="s">
        <v>8598</v>
      </c>
      <c r="S125">
        <v>0</v>
      </c>
      <c r="T125" s="358">
        <v>43960</v>
      </c>
    </row>
    <row r="126" spans="1:20" x14ac:dyDescent="0.25">
      <c r="A126" s="358">
        <v>43938</v>
      </c>
      <c r="B126" s="358">
        <v>43957</v>
      </c>
      <c r="C126">
        <v>1</v>
      </c>
      <c r="D126" s="358">
        <v>43972</v>
      </c>
      <c r="E126" s="358">
        <v>43980</v>
      </c>
      <c r="F126">
        <v>1</v>
      </c>
      <c r="G126">
        <v>6984806668</v>
      </c>
      <c r="H126" t="s">
        <v>2082</v>
      </c>
      <c r="I126">
        <v>1532</v>
      </c>
      <c r="J126">
        <v>84</v>
      </c>
      <c r="K126" s="569">
        <v>0</v>
      </c>
      <c r="L126">
        <v>23.5</v>
      </c>
      <c r="M126">
        <v>18.238</v>
      </c>
      <c r="N126" s="569">
        <v>36002</v>
      </c>
      <c r="O126" t="s">
        <v>8561</v>
      </c>
      <c r="P126">
        <v>7</v>
      </c>
      <c r="Q126" s="358">
        <v>583</v>
      </c>
      <c r="R126" t="s">
        <v>8596</v>
      </c>
      <c r="S126">
        <v>0</v>
      </c>
      <c r="T126" s="358">
        <v>43980</v>
      </c>
    </row>
    <row r="127" spans="1:20" x14ac:dyDescent="0.25">
      <c r="A127" s="358">
        <v>43939</v>
      </c>
      <c r="B127" s="358">
        <v>43934</v>
      </c>
      <c r="C127">
        <v>1</v>
      </c>
      <c r="D127" s="358">
        <v>43973</v>
      </c>
      <c r="E127" s="358">
        <v>43964</v>
      </c>
      <c r="F127">
        <v>1</v>
      </c>
      <c r="G127">
        <v>3619212006</v>
      </c>
      <c r="H127" t="s">
        <v>766</v>
      </c>
      <c r="I127">
        <v>6544</v>
      </c>
      <c r="J127">
        <v>252</v>
      </c>
      <c r="K127" s="569">
        <v>5256000</v>
      </c>
      <c r="L127">
        <v>6.4</v>
      </c>
      <c r="M127">
        <v>25.968</v>
      </c>
      <c r="N127" s="569">
        <v>41881.599999999999</v>
      </c>
      <c r="O127" t="s">
        <v>8592</v>
      </c>
      <c r="P127">
        <v>7</v>
      </c>
      <c r="Q127" s="358">
        <v>583</v>
      </c>
      <c r="R127" t="s">
        <v>8593</v>
      </c>
      <c r="S127">
        <v>0</v>
      </c>
      <c r="T127" s="358">
        <v>43964</v>
      </c>
    </row>
    <row r="128" spans="1:20" x14ac:dyDescent="0.25">
      <c r="A128" s="358">
        <v>43939</v>
      </c>
      <c r="B128" s="358">
        <v>43935</v>
      </c>
      <c r="C128">
        <v>1</v>
      </c>
      <c r="D128" s="358">
        <v>43973</v>
      </c>
      <c r="E128" s="358">
        <v>43981</v>
      </c>
      <c r="F128">
        <v>1</v>
      </c>
      <c r="G128">
        <v>6984805853</v>
      </c>
      <c r="H128" t="s">
        <v>2074</v>
      </c>
      <c r="I128">
        <v>2443</v>
      </c>
      <c r="J128">
        <v>84</v>
      </c>
      <c r="K128" s="569">
        <v>5256000</v>
      </c>
      <c r="L128">
        <v>25</v>
      </c>
      <c r="M128">
        <v>29.082999999999998</v>
      </c>
      <c r="N128" s="569">
        <v>61075</v>
      </c>
      <c r="O128" t="s">
        <v>8561</v>
      </c>
      <c r="P128">
        <v>7</v>
      </c>
      <c r="Q128" s="358">
        <v>583</v>
      </c>
      <c r="R128" t="s">
        <v>8596</v>
      </c>
      <c r="S128">
        <v>0</v>
      </c>
      <c r="T128" s="358">
        <v>43981</v>
      </c>
    </row>
    <row r="129" spans="1:20" x14ac:dyDescent="0.25">
      <c r="A129" s="358">
        <v>43939</v>
      </c>
      <c r="B129" s="358">
        <v>43947</v>
      </c>
      <c r="C129">
        <v>1</v>
      </c>
      <c r="D129" s="358">
        <v>43975</v>
      </c>
      <c r="E129" s="358">
        <v>43951</v>
      </c>
      <c r="F129">
        <v>1</v>
      </c>
      <c r="G129">
        <v>5150003877</v>
      </c>
      <c r="H129" t="s">
        <v>1027</v>
      </c>
      <c r="I129">
        <v>969</v>
      </c>
      <c r="J129">
        <v>136</v>
      </c>
      <c r="K129" s="569">
        <v>5256000</v>
      </c>
      <c r="L129">
        <v>13.7</v>
      </c>
      <c r="M129">
        <v>7.125</v>
      </c>
      <c r="N129" s="569">
        <v>13275.3</v>
      </c>
      <c r="O129" t="s">
        <v>8561</v>
      </c>
      <c r="P129">
        <v>7</v>
      </c>
      <c r="Q129" s="358">
        <v>583</v>
      </c>
      <c r="R129" t="s">
        <v>8598</v>
      </c>
      <c r="S129">
        <v>0</v>
      </c>
      <c r="T129" s="358">
        <v>43951</v>
      </c>
    </row>
    <row r="130" spans="1:20" x14ac:dyDescent="0.25">
      <c r="A130" s="358">
        <v>43939</v>
      </c>
      <c r="B130" s="358">
        <v>43948</v>
      </c>
      <c r="C130">
        <v>1</v>
      </c>
      <c r="D130" s="358">
        <v>43975</v>
      </c>
      <c r="E130" s="358">
        <v>43960</v>
      </c>
      <c r="F130">
        <v>1</v>
      </c>
      <c r="G130">
        <v>5150003916</v>
      </c>
      <c r="H130" t="s">
        <v>1071</v>
      </c>
      <c r="I130">
        <v>2031</v>
      </c>
      <c r="J130">
        <v>119</v>
      </c>
      <c r="K130" s="569">
        <v>5256000</v>
      </c>
      <c r="L130">
        <v>15</v>
      </c>
      <c r="M130">
        <v>17.067</v>
      </c>
      <c r="N130" s="569">
        <v>30465</v>
      </c>
      <c r="O130" t="s">
        <v>8561</v>
      </c>
      <c r="P130">
        <v>7</v>
      </c>
      <c r="Q130" s="358">
        <v>583</v>
      </c>
      <c r="R130" t="s">
        <v>8598</v>
      </c>
      <c r="S130">
        <v>0</v>
      </c>
      <c r="T130" s="358">
        <v>43960</v>
      </c>
    </row>
    <row r="131" spans="1:20" x14ac:dyDescent="0.25">
      <c r="A131" s="358">
        <v>43939</v>
      </c>
      <c r="B131" s="358">
        <v>43956</v>
      </c>
      <c r="C131">
        <v>1</v>
      </c>
      <c r="D131" s="358">
        <v>43975</v>
      </c>
      <c r="E131" s="358">
        <v>43964</v>
      </c>
      <c r="F131">
        <v>1</v>
      </c>
      <c r="G131">
        <v>5150005179</v>
      </c>
      <c r="H131" t="s">
        <v>1112</v>
      </c>
      <c r="I131">
        <v>1166</v>
      </c>
      <c r="J131">
        <v>120</v>
      </c>
      <c r="K131" s="569">
        <v>5256000</v>
      </c>
      <c r="L131">
        <v>18.2</v>
      </c>
      <c r="M131">
        <v>9.7170000000000005</v>
      </c>
      <c r="N131" s="569">
        <v>21221.200000000001</v>
      </c>
      <c r="O131" t="s">
        <v>8561</v>
      </c>
      <c r="P131">
        <v>7</v>
      </c>
      <c r="Q131" s="358">
        <v>583</v>
      </c>
      <c r="R131" t="s">
        <v>8595</v>
      </c>
      <c r="S131">
        <v>0</v>
      </c>
      <c r="T131" s="358">
        <v>43964</v>
      </c>
    </row>
    <row r="132" spans="1:20" x14ac:dyDescent="0.25">
      <c r="A132" s="358">
        <v>43940</v>
      </c>
      <c r="B132" s="358">
        <v>43930</v>
      </c>
      <c r="C132">
        <v>1</v>
      </c>
      <c r="D132" s="358">
        <v>43975</v>
      </c>
      <c r="E132" s="358">
        <v>43965</v>
      </c>
      <c r="F132">
        <v>1</v>
      </c>
      <c r="G132">
        <v>5150002575</v>
      </c>
      <c r="H132" t="s">
        <v>968</v>
      </c>
      <c r="I132">
        <v>1140</v>
      </c>
      <c r="J132">
        <v>132</v>
      </c>
      <c r="K132" s="569">
        <v>5256000</v>
      </c>
      <c r="L132">
        <v>13.5</v>
      </c>
      <c r="M132">
        <v>8.6359999999999992</v>
      </c>
      <c r="N132" s="569">
        <v>15390</v>
      </c>
      <c r="O132" t="s">
        <v>8592</v>
      </c>
      <c r="P132">
        <v>7</v>
      </c>
      <c r="Q132" s="358">
        <v>583</v>
      </c>
      <c r="R132" t="s">
        <v>8595</v>
      </c>
      <c r="S132">
        <v>0</v>
      </c>
      <c r="T132" s="358">
        <v>43965</v>
      </c>
    </row>
    <row r="133" spans="1:20" x14ac:dyDescent="0.25">
      <c r="A133" s="358">
        <v>43940</v>
      </c>
      <c r="B133" s="358">
        <v>43931</v>
      </c>
      <c r="C133">
        <v>1</v>
      </c>
      <c r="D133" s="358">
        <v>43976</v>
      </c>
      <c r="E133" s="358">
        <v>43961</v>
      </c>
      <c r="F133">
        <v>1</v>
      </c>
      <c r="G133">
        <v>5150003131</v>
      </c>
      <c r="H133" t="s">
        <v>8609</v>
      </c>
      <c r="I133">
        <v>4029</v>
      </c>
      <c r="J133">
        <v>360</v>
      </c>
      <c r="K133" s="569">
        <v>213121</v>
      </c>
      <c r="L133">
        <v>6.2</v>
      </c>
      <c r="M133">
        <v>11.192</v>
      </c>
      <c r="N133" s="569">
        <v>24979.8</v>
      </c>
      <c r="O133" t="s">
        <v>8561</v>
      </c>
      <c r="P133">
        <v>7</v>
      </c>
      <c r="Q133" s="358">
        <v>583</v>
      </c>
      <c r="R133" t="s">
        <v>8598</v>
      </c>
      <c r="S133">
        <v>0</v>
      </c>
      <c r="T133" s="358">
        <v>43961</v>
      </c>
    </row>
    <row r="134" spans="1:20" x14ac:dyDescent="0.25">
      <c r="A134" s="358">
        <v>43940</v>
      </c>
      <c r="B134" s="358">
        <v>43947</v>
      </c>
      <c r="C134">
        <v>1</v>
      </c>
      <c r="D134" s="358">
        <v>43976</v>
      </c>
      <c r="E134" s="358">
        <v>43983</v>
      </c>
      <c r="F134">
        <v>1</v>
      </c>
      <c r="G134">
        <v>5150003068</v>
      </c>
      <c r="H134" t="s">
        <v>992</v>
      </c>
      <c r="I134">
        <v>1369</v>
      </c>
      <c r="J134">
        <v>360</v>
      </c>
      <c r="K134" s="569">
        <v>5256000</v>
      </c>
      <c r="L134">
        <v>6.5</v>
      </c>
      <c r="M134">
        <v>3.8029999999999999</v>
      </c>
      <c r="N134" s="569">
        <v>8898.5</v>
      </c>
      <c r="O134" t="s">
        <v>8561</v>
      </c>
      <c r="P134">
        <v>7</v>
      </c>
      <c r="Q134" s="358">
        <v>583</v>
      </c>
      <c r="R134" t="s">
        <v>8598</v>
      </c>
      <c r="S134">
        <v>0</v>
      </c>
      <c r="T134" s="358">
        <v>43983</v>
      </c>
    </row>
    <row r="135" spans="1:20" x14ac:dyDescent="0.25">
      <c r="A135" s="358">
        <v>43940</v>
      </c>
      <c r="B135" s="358">
        <v>43948</v>
      </c>
      <c r="C135">
        <v>1</v>
      </c>
      <c r="D135" s="358">
        <v>43977</v>
      </c>
      <c r="E135" s="358">
        <v>43960</v>
      </c>
      <c r="F135">
        <v>1</v>
      </c>
      <c r="G135">
        <v>5150040149</v>
      </c>
      <c r="H135" t="s">
        <v>1212</v>
      </c>
      <c r="I135">
        <v>1469</v>
      </c>
      <c r="J135">
        <v>154</v>
      </c>
      <c r="K135" s="569">
        <v>5256000</v>
      </c>
      <c r="L135">
        <v>6.1</v>
      </c>
      <c r="M135">
        <v>9.5389999999999997</v>
      </c>
      <c r="N135" s="569">
        <v>8960.9</v>
      </c>
      <c r="O135" t="s">
        <v>122</v>
      </c>
      <c r="P135">
        <v>7</v>
      </c>
      <c r="Q135" s="358">
        <v>583</v>
      </c>
      <c r="R135" t="s">
        <v>8595</v>
      </c>
      <c r="S135">
        <v>0</v>
      </c>
      <c r="T135" s="358">
        <v>43960</v>
      </c>
    </row>
    <row r="136" spans="1:20" x14ac:dyDescent="0.25">
      <c r="A136" s="358">
        <v>43942</v>
      </c>
      <c r="B136" s="358">
        <v>43932</v>
      </c>
      <c r="C136">
        <v>1</v>
      </c>
      <c r="D136" s="358">
        <v>43977</v>
      </c>
      <c r="E136" s="358">
        <v>43961</v>
      </c>
      <c r="F136">
        <v>1</v>
      </c>
      <c r="G136">
        <v>5150040149</v>
      </c>
      <c r="H136" t="s">
        <v>1212</v>
      </c>
      <c r="I136">
        <v>245</v>
      </c>
      <c r="J136">
        <v>154</v>
      </c>
      <c r="K136" s="569">
        <v>24480</v>
      </c>
      <c r="L136">
        <v>6.1</v>
      </c>
      <c r="M136">
        <v>1.591</v>
      </c>
      <c r="N136" s="569">
        <v>1494.5</v>
      </c>
      <c r="O136" t="s">
        <v>122</v>
      </c>
      <c r="P136">
        <v>7</v>
      </c>
      <c r="Q136" s="358">
        <v>583</v>
      </c>
      <c r="R136" t="s">
        <v>8595</v>
      </c>
      <c r="S136">
        <v>0</v>
      </c>
      <c r="T136" s="358">
        <v>43961</v>
      </c>
    </row>
    <row r="137" spans="1:20" x14ac:dyDescent="0.25">
      <c r="A137" s="358">
        <v>43942</v>
      </c>
      <c r="B137" s="358">
        <v>43943</v>
      </c>
      <c r="C137">
        <v>1</v>
      </c>
      <c r="D137" s="358">
        <v>43977</v>
      </c>
      <c r="E137" s="358">
        <v>43982</v>
      </c>
      <c r="F137">
        <v>1</v>
      </c>
      <c r="G137">
        <v>3619210527</v>
      </c>
      <c r="H137" t="s">
        <v>3647</v>
      </c>
      <c r="I137">
        <v>3267</v>
      </c>
      <c r="J137">
        <v>360</v>
      </c>
      <c r="K137" s="569">
        <v>5256000</v>
      </c>
      <c r="L137">
        <v>6.5</v>
      </c>
      <c r="M137">
        <v>9.0749999999999993</v>
      </c>
      <c r="N137" s="569">
        <v>21235.5</v>
      </c>
      <c r="O137" t="s">
        <v>8561</v>
      </c>
      <c r="P137">
        <v>7</v>
      </c>
      <c r="Q137" s="358">
        <v>583</v>
      </c>
      <c r="R137" t="s">
        <v>8593</v>
      </c>
      <c r="S137">
        <v>0</v>
      </c>
      <c r="T137" s="358">
        <v>43982</v>
      </c>
    </row>
    <row r="138" spans="1:20" x14ac:dyDescent="0.25">
      <c r="A138" s="358">
        <v>43942</v>
      </c>
      <c r="B138" s="358">
        <v>43948</v>
      </c>
      <c r="C138">
        <v>1</v>
      </c>
      <c r="D138" s="358">
        <v>43978</v>
      </c>
      <c r="E138" s="358">
        <v>43972</v>
      </c>
      <c r="F138">
        <v>1</v>
      </c>
      <c r="G138">
        <v>5150005685</v>
      </c>
      <c r="H138" t="s">
        <v>1125</v>
      </c>
      <c r="I138">
        <v>3632</v>
      </c>
      <c r="J138">
        <v>148</v>
      </c>
      <c r="K138" s="569">
        <v>5256000</v>
      </c>
      <c r="L138">
        <v>10</v>
      </c>
      <c r="M138">
        <v>24.541</v>
      </c>
      <c r="N138" s="569">
        <v>36320</v>
      </c>
      <c r="O138" t="s">
        <v>8561</v>
      </c>
      <c r="P138">
        <v>7</v>
      </c>
      <c r="Q138" s="358">
        <v>583</v>
      </c>
      <c r="R138" t="s">
        <v>8595</v>
      </c>
      <c r="S138">
        <v>0</v>
      </c>
      <c r="T138" s="358">
        <v>43972</v>
      </c>
    </row>
    <row r="139" spans="1:20" x14ac:dyDescent="0.25">
      <c r="A139" s="358">
        <v>43943</v>
      </c>
      <c r="B139" s="358">
        <v>43955</v>
      </c>
      <c r="C139">
        <v>1</v>
      </c>
      <c r="D139" s="358">
        <v>43978</v>
      </c>
      <c r="E139" s="358">
        <v>43973</v>
      </c>
      <c r="F139">
        <v>1</v>
      </c>
      <c r="G139">
        <v>5150024359</v>
      </c>
      <c r="H139" t="s">
        <v>1161</v>
      </c>
      <c r="I139">
        <v>3674</v>
      </c>
      <c r="J139">
        <v>282</v>
      </c>
      <c r="K139" s="569">
        <v>0</v>
      </c>
      <c r="L139">
        <v>4.3</v>
      </c>
      <c r="M139">
        <v>13.028</v>
      </c>
      <c r="N139" s="569">
        <v>15798.2</v>
      </c>
      <c r="O139" t="s">
        <v>8592</v>
      </c>
      <c r="P139">
        <v>7</v>
      </c>
      <c r="Q139" s="358">
        <v>583</v>
      </c>
      <c r="R139" t="s">
        <v>8595</v>
      </c>
      <c r="S139">
        <v>0</v>
      </c>
      <c r="T139" s="358">
        <v>43973</v>
      </c>
    </row>
    <row r="140" spans="1:20" x14ac:dyDescent="0.25">
      <c r="A140" s="358">
        <v>43944</v>
      </c>
      <c r="B140" s="358">
        <v>43945</v>
      </c>
      <c r="C140">
        <v>1</v>
      </c>
      <c r="D140" s="358">
        <v>43978</v>
      </c>
      <c r="E140" s="358">
        <v>43983</v>
      </c>
      <c r="F140">
        <v>1</v>
      </c>
      <c r="G140">
        <v>5150003366</v>
      </c>
      <c r="H140" t="s">
        <v>8610</v>
      </c>
      <c r="I140">
        <v>1555</v>
      </c>
      <c r="J140">
        <v>360</v>
      </c>
      <c r="K140" s="569">
        <v>5256000</v>
      </c>
      <c r="L140">
        <v>6.7</v>
      </c>
      <c r="M140">
        <v>4.319</v>
      </c>
      <c r="N140" s="569">
        <v>10418.5</v>
      </c>
      <c r="O140" t="s">
        <v>8561</v>
      </c>
      <c r="P140">
        <v>7</v>
      </c>
      <c r="Q140" s="358">
        <v>583</v>
      </c>
      <c r="R140" t="s">
        <v>8598</v>
      </c>
      <c r="S140">
        <v>0</v>
      </c>
      <c r="T140" s="358">
        <v>43983</v>
      </c>
    </row>
    <row r="141" spans="1:20" x14ac:dyDescent="0.25">
      <c r="A141" s="358">
        <v>43945</v>
      </c>
      <c r="B141" s="358">
        <v>43927</v>
      </c>
      <c r="C141">
        <v>1</v>
      </c>
      <c r="D141" s="358">
        <v>43979</v>
      </c>
      <c r="E141" s="358">
        <v>43954</v>
      </c>
      <c r="F141">
        <v>1</v>
      </c>
      <c r="G141">
        <v>5150003892</v>
      </c>
      <c r="H141" t="s">
        <v>1055</v>
      </c>
      <c r="I141">
        <v>3054</v>
      </c>
      <c r="J141">
        <v>136</v>
      </c>
      <c r="K141" s="569">
        <v>5256000</v>
      </c>
      <c r="L141">
        <v>13.7</v>
      </c>
      <c r="M141">
        <v>22.456</v>
      </c>
      <c r="N141" s="569">
        <v>41839.800000000003</v>
      </c>
      <c r="O141" t="s">
        <v>8561</v>
      </c>
      <c r="P141">
        <v>7</v>
      </c>
      <c r="Q141" s="358">
        <v>583</v>
      </c>
      <c r="R141" t="s">
        <v>8598</v>
      </c>
      <c r="S141">
        <v>0</v>
      </c>
      <c r="T141" s="358">
        <v>43954</v>
      </c>
    </row>
    <row r="142" spans="1:20" x14ac:dyDescent="0.25">
      <c r="A142" s="358">
        <v>43945</v>
      </c>
      <c r="B142" s="358">
        <v>43941</v>
      </c>
      <c r="C142">
        <v>1</v>
      </c>
      <c r="D142" s="358">
        <v>43979</v>
      </c>
      <c r="E142" s="358">
        <v>43960</v>
      </c>
      <c r="F142">
        <v>1</v>
      </c>
      <c r="G142">
        <v>5150003367</v>
      </c>
      <c r="H142" t="s">
        <v>3643</v>
      </c>
      <c r="I142">
        <v>1932</v>
      </c>
      <c r="J142">
        <v>360</v>
      </c>
      <c r="K142" s="569">
        <v>174241</v>
      </c>
      <c r="L142">
        <v>6.7</v>
      </c>
      <c r="M142">
        <v>5.367</v>
      </c>
      <c r="N142" s="569">
        <v>12944.4</v>
      </c>
      <c r="O142" t="s">
        <v>8561</v>
      </c>
      <c r="P142">
        <v>7</v>
      </c>
      <c r="Q142" s="358">
        <v>583</v>
      </c>
      <c r="R142" t="s">
        <v>8598</v>
      </c>
      <c r="S142">
        <v>0</v>
      </c>
      <c r="T142" s="358">
        <v>43960</v>
      </c>
    </row>
    <row r="143" spans="1:20" x14ac:dyDescent="0.25">
      <c r="A143" s="358">
        <v>43945</v>
      </c>
      <c r="B143" s="358">
        <v>43942</v>
      </c>
      <c r="C143">
        <v>1</v>
      </c>
      <c r="D143" s="358">
        <v>43979</v>
      </c>
      <c r="E143" s="358">
        <v>43975</v>
      </c>
      <c r="F143">
        <v>1</v>
      </c>
      <c r="G143">
        <v>5150000302</v>
      </c>
      <c r="H143" t="s">
        <v>926</v>
      </c>
      <c r="I143">
        <v>3159</v>
      </c>
      <c r="J143">
        <v>60</v>
      </c>
      <c r="K143" s="569">
        <v>5256000</v>
      </c>
      <c r="L143">
        <v>32.200000000000003</v>
      </c>
      <c r="M143">
        <v>52.65</v>
      </c>
      <c r="N143" s="569">
        <v>101719.8</v>
      </c>
      <c r="O143" t="s">
        <v>8561</v>
      </c>
      <c r="P143">
        <v>7</v>
      </c>
      <c r="Q143" s="358">
        <v>583</v>
      </c>
      <c r="R143" t="s">
        <v>8595</v>
      </c>
      <c r="S143">
        <v>0</v>
      </c>
      <c r="T143" s="358">
        <v>43975</v>
      </c>
    </row>
    <row r="144" spans="1:20" x14ac:dyDescent="0.25">
      <c r="A144" s="358">
        <v>43946</v>
      </c>
      <c r="B144" s="358">
        <v>43940</v>
      </c>
      <c r="C144">
        <v>1</v>
      </c>
      <c r="D144" s="358">
        <v>43979</v>
      </c>
      <c r="E144" s="358">
        <v>43975</v>
      </c>
      <c r="F144">
        <v>1</v>
      </c>
      <c r="G144">
        <v>5150040126</v>
      </c>
      <c r="H144" t="s">
        <v>1207</v>
      </c>
      <c r="I144">
        <v>2360</v>
      </c>
      <c r="J144">
        <v>132</v>
      </c>
      <c r="K144" s="569">
        <v>5256000</v>
      </c>
      <c r="L144">
        <v>10.6</v>
      </c>
      <c r="M144">
        <v>17.879000000000001</v>
      </c>
      <c r="N144" s="569">
        <v>25016</v>
      </c>
      <c r="O144" t="s">
        <v>122</v>
      </c>
      <c r="P144">
        <v>7</v>
      </c>
      <c r="Q144" s="358">
        <v>583</v>
      </c>
      <c r="R144" t="s">
        <v>8595</v>
      </c>
      <c r="S144">
        <v>0</v>
      </c>
      <c r="T144" s="358">
        <v>43975</v>
      </c>
    </row>
    <row r="145" spans="1:20" x14ac:dyDescent="0.25">
      <c r="A145" s="358">
        <v>43947</v>
      </c>
      <c r="B145" s="358">
        <v>43926</v>
      </c>
      <c r="C145">
        <v>1</v>
      </c>
      <c r="D145" s="358">
        <v>43979</v>
      </c>
      <c r="E145" s="358">
        <v>43976</v>
      </c>
      <c r="F145">
        <v>1</v>
      </c>
      <c r="G145">
        <v>7092000768</v>
      </c>
      <c r="H145" t="s">
        <v>2176</v>
      </c>
      <c r="I145">
        <v>2315</v>
      </c>
      <c r="J145">
        <v>119</v>
      </c>
      <c r="K145" s="569">
        <v>5256000</v>
      </c>
      <c r="L145">
        <v>17.7</v>
      </c>
      <c r="M145">
        <v>19.454000000000001</v>
      </c>
      <c r="N145" s="569">
        <v>40975.5</v>
      </c>
      <c r="O145" t="s">
        <v>8561</v>
      </c>
      <c r="P145">
        <v>7</v>
      </c>
      <c r="Q145" s="358">
        <v>583</v>
      </c>
      <c r="R145" t="s">
        <v>8600</v>
      </c>
      <c r="S145">
        <v>0</v>
      </c>
      <c r="T145" s="358">
        <v>43976</v>
      </c>
    </row>
    <row r="146" spans="1:20" x14ac:dyDescent="0.25">
      <c r="A146" s="358">
        <v>43947</v>
      </c>
      <c r="B146" s="358">
        <v>43931</v>
      </c>
      <c r="C146">
        <v>1</v>
      </c>
      <c r="D146" s="358">
        <v>43979</v>
      </c>
      <c r="E146" s="358">
        <v>43983</v>
      </c>
      <c r="F146">
        <v>1</v>
      </c>
      <c r="G146">
        <v>5150003356</v>
      </c>
      <c r="H146" t="s">
        <v>3648</v>
      </c>
      <c r="I146">
        <v>3074</v>
      </c>
      <c r="J146">
        <v>360</v>
      </c>
      <c r="K146" s="569">
        <v>8640</v>
      </c>
      <c r="L146">
        <v>6.7</v>
      </c>
      <c r="M146">
        <v>8.5389999999999997</v>
      </c>
      <c r="N146" s="569">
        <v>20595.8</v>
      </c>
      <c r="O146" t="s">
        <v>8561</v>
      </c>
      <c r="P146">
        <v>7</v>
      </c>
      <c r="Q146" s="358">
        <v>583</v>
      </c>
      <c r="R146" t="s">
        <v>8598</v>
      </c>
      <c r="S146">
        <v>0</v>
      </c>
      <c r="T146" s="358">
        <v>43983</v>
      </c>
    </row>
    <row r="147" spans="1:20" x14ac:dyDescent="0.25">
      <c r="A147" s="358">
        <v>43947</v>
      </c>
      <c r="B147" s="358">
        <v>43945</v>
      </c>
      <c r="C147">
        <v>1</v>
      </c>
      <c r="D147" s="358">
        <v>43980</v>
      </c>
      <c r="E147" s="358">
        <v>43961</v>
      </c>
      <c r="F147">
        <v>1</v>
      </c>
      <c r="G147">
        <v>5150002999</v>
      </c>
      <c r="H147" t="s">
        <v>988</v>
      </c>
      <c r="I147">
        <v>406</v>
      </c>
      <c r="J147">
        <v>154</v>
      </c>
      <c r="K147" s="569">
        <v>5256000</v>
      </c>
      <c r="L147">
        <v>7</v>
      </c>
      <c r="M147">
        <v>2.6360000000000001</v>
      </c>
      <c r="N147" s="569">
        <v>2842</v>
      </c>
      <c r="O147" t="s">
        <v>122</v>
      </c>
      <c r="P147">
        <v>7</v>
      </c>
      <c r="Q147" s="358">
        <v>583</v>
      </c>
      <c r="R147" t="s">
        <v>8595</v>
      </c>
      <c r="S147">
        <v>0</v>
      </c>
      <c r="T147" s="358">
        <v>43961</v>
      </c>
    </row>
    <row r="148" spans="1:20" x14ac:dyDescent="0.25">
      <c r="A148" s="358">
        <v>43947</v>
      </c>
      <c r="B148" s="358">
        <v>43954</v>
      </c>
      <c r="C148">
        <v>1</v>
      </c>
      <c r="D148" s="358">
        <v>43981</v>
      </c>
      <c r="E148" s="358">
        <v>43960</v>
      </c>
      <c r="F148">
        <v>1</v>
      </c>
      <c r="G148">
        <v>5150002657</v>
      </c>
      <c r="H148" t="s">
        <v>3652</v>
      </c>
      <c r="I148">
        <v>966</v>
      </c>
      <c r="J148">
        <v>176</v>
      </c>
      <c r="K148" s="569">
        <v>5256000</v>
      </c>
      <c r="L148">
        <v>13.3</v>
      </c>
      <c r="M148">
        <v>5.4889999999999999</v>
      </c>
      <c r="N148" s="569">
        <v>12847.8</v>
      </c>
      <c r="O148" t="s">
        <v>8611</v>
      </c>
      <c r="P148">
        <v>7</v>
      </c>
      <c r="Q148" s="358">
        <v>583</v>
      </c>
      <c r="R148" t="s">
        <v>8598</v>
      </c>
      <c r="S148">
        <v>0</v>
      </c>
      <c r="T148" s="358">
        <v>43960</v>
      </c>
    </row>
    <row r="149" spans="1:20" x14ac:dyDescent="0.25">
      <c r="A149" s="358">
        <v>43948</v>
      </c>
      <c r="B149" s="358">
        <v>43948</v>
      </c>
      <c r="C149">
        <v>1</v>
      </c>
      <c r="D149" s="358">
        <v>43981</v>
      </c>
      <c r="E149" s="358">
        <v>43974</v>
      </c>
      <c r="F149">
        <v>1</v>
      </c>
      <c r="G149">
        <v>5150000328</v>
      </c>
      <c r="H149" t="s">
        <v>937</v>
      </c>
      <c r="I149">
        <v>7997</v>
      </c>
      <c r="J149">
        <v>60</v>
      </c>
      <c r="K149" s="569">
        <v>17280</v>
      </c>
      <c r="L149">
        <v>32.200000000000003</v>
      </c>
      <c r="M149">
        <v>133.28299999999999</v>
      </c>
      <c r="N149" s="569">
        <v>257503.4</v>
      </c>
      <c r="O149" t="s">
        <v>8561</v>
      </c>
      <c r="P149">
        <v>7</v>
      </c>
      <c r="Q149" s="358">
        <v>583</v>
      </c>
      <c r="R149" t="s">
        <v>8595</v>
      </c>
      <c r="S149">
        <v>0</v>
      </c>
      <c r="T149" s="358">
        <v>43974</v>
      </c>
    </row>
    <row r="150" spans="1:20" x14ac:dyDescent="0.25">
      <c r="A150" s="358">
        <v>43950</v>
      </c>
      <c r="B150" s="358">
        <v>43945</v>
      </c>
      <c r="C150">
        <v>1</v>
      </c>
      <c r="D150" s="358">
        <v>43982</v>
      </c>
      <c r="E150" s="358">
        <v>43975</v>
      </c>
      <c r="F150">
        <v>1</v>
      </c>
      <c r="G150">
        <v>5150000308</v>
      </c>
      <c r="H150" t="s">
        <v>927</v>
      </c>
      <c r="I150">
        <v>3147</v>
      </c>
      <c r="J150">
        <v>60</v>
      </c>
      <c r="K150" s="569">
        <v>5256000</v>
      </c>
      <c r="L150">
        <v>32.200000000000003</v>
      </c>
      <c r="M150">
        <v>52.45</v>
      </c>
      <c r="N150" s="569">
        <v>101333.4</v>
      </c>
      <c r="O150" t="s">
        <v>8561</v>
      </c>
      <c r="P150">
        <v>7</v>
      </c>
      <c r="Q150" s="358">
        <v>583</v>
      </c>
      <c r="R150" t="s">
        <v>8595</v>
      </c>
      <c r="S150">
        <v>0</v>
      </c>
      <c r="T150" s="358">
        <v>43975</v>
      </c>
    </row>
    <row r="151" spans="1:20" x14ac:dyDescent="0.25">
      <c r="A151" s="358">
        <v>43951</v>
      </c>
      <c r="B151" s="358">
        <v>43948</v>
      </c>
      <c r="C151">
        <v>1</v>
      </c>
      <c r="D151" s="358">
        <v>43983</v>
      </c>
      <c r="E151" s="358">
        <v>43977</v>
      </c>
      <c r="F151">
        <v>1</v>
      </c>
      <c r="G151">
        <v>7092000772</v>
      </c>
      <c r="H151" t="s">
        <v>2178</v>
      </c>
      <c r="I151">
        <v>3928</v>
      </c>
      <c r="J151">
        <v>119</v>
      </c>
      <c r="K151" s="569">
        <v>33120</v>
      </c>
      <c r="L151">
        <v>17.7</v>
      </c>
      <c r="M151">
        <v>33.008000000000003</v>
      </c>
      <c r="N151" s="569">
        <v>69525.600000000006</v>
      </c>
      <c r="O151" t="s">
        <v>8561</v>
      </c>
      <c r="P151">
        <v>7</v>
      </c>
      <c r="Q151" s="358">
        <v>583</v>
      </c>
      <c r="R151" t="s">
        <v>8600</v>
      </c>
      <c r="S151">
        <v>0</v>
      </c>
      <c r="T151" s="358">
        <v>43977</v>
      </c>
    </row>
    <row r="152" spans="1:20" x14ac:dyDescent="0.25">
      <c r="A152" s="358">
        <v>43951</v>
      </c>
      <c r="B152" s="358">
        <v>43949</v>
      </c>
      <c r="C152">
        <v>1</v>
      </c>
      <c r="D152" s="358">
        <v>43983</v>
      </c>
      <c r="E152" s="358">
        <v>43980</v>
      </c>
      <c r="F152">
        <v>1</v>
      </c>
      <c r="G152">
        <v>6984806270</v>
      </c>
      <c r="H152" t="s">
        <v>2077</v>
      </c>
      <c r="I152">
        <v>987</v>
      </c>
      <c r="J152">
        <v>84</v>
      </c>
      <c r="K152" s="569">
        <v>0</v>
      </c>
      <c r="L152">
        <v>25</v>
      </c>
      <c r="M152">
        <v>11.75</v>
      </c>
      <c r="N152" s="569">
        <v>24675</v>
      </c>
      <c r="O152" t="s">
        <v>8561</v>
      </c>
      <c r="P152">
        <v>7</v>
      </c>
      <c r="Q152" s="358">
        <v>583</v>
      </c>
      <c r="R152" t="s">
        <v>8596</v>
      </c>
      <c r="S152">
        <v>0</v>
      </c>
      <c r="T152" s="358">
        <v>43980</v>
      </c>
    </row>
    <row r="153" spans="1:20" x14ac:dyDescent="0.25">
      <c r="A153" s="358">
        <v>43952</v>
      </c>
      <c r="B153" s="358">
        <v>43946</v>
      </c>
      <c r="C153">
        <v>1</v>
      </c>
      <c r="D153" s="358">
        <v>43984</v>
      </c>
      <c r="E153" s="358">
        <v>43962</v>
      </c>
      <c r="F153">
        <v>1</v>
      </c>
      <c r="G153">
        <v>5150010860</v>
      </c>
      <c r="H153" t="s">
        <v>1138</v>
      </c>
      <c r="I153">
        <v>13274</v>
      </c>
      <c r="J153">
        <v>252</v>
      </c>
      <c r="K153" s="569">
        <v>5256000</v>
      </c>
      <c r="L153">
        <v>7.6</v>
      </c>
      <c r="M153">
        <v>52.674999999999997</v>
      </c>
      <c r="N153" s="569">
        <v>100882.4</v>
      </c>
      <c r="O153" t="s">
        <v>8561</v>
      </c>
      <c r="P153">
        <v>7</v>
      </c>
      <c r="Q153" s="358">
        <v>583</v>
      </c>
      <c r="R153" t="s">
        <v>8595</v>
      </c>
      <c r="S153">
        <v>0</v>
      </c>
      <c r="T153" s="358">
        <v>43962</v>
      </c>
    </row>
    <row r="154" spans="1:20" x14ac:dyDescent="0.25">
      <c r="A154" s="358">
        <v>43952</v>
      </c>
      <c r="B154" s="358">
        <v>43947</v>
      </c>
      <c r="C154">
        <v>1</v>
      </c>
      <c r="D154" s="358">
        <v>43984</v>
      </c>
      <c r="E154" s="358">
        <v>43963</v>
      </c>
      <c r="F154">
        <v>1</v>
      </c>
      <c r="G154">
        <v>5150010865</v>
      </c>
      <c r="H154" t="s">
        <v>1140</v>
      </c>
      <c r="I154">
        <v>1820</v>
      </c>
      <c r="J154">
        <v>252</v>
      </c>
      <c r="K154" s="569">
        <v>5256000</v>
      </c>
      <c r="L154">
        <v>7.6</v>
      </c>
      <c r="M154">
        <v>7.2220000000000004</v>
      </c>
      <c r="N154" s="569">
        <v>13832</v>
      </c>
      <c r="O154" t="s">
        <v>8561</v>
      </c>
      <c r="P154">
        <v>7</v>
      </c>
      <c r="Q154" s="358">
        <v>583</v>
      </c>
      <c r="R154" t="s">
        <v>8595</v>
      </c>
      <c r="S154">
        <v>0</v>
      </c>
      <c r="T154" s="358">
        <v>43963</v>
      </c>
    </row>
    <row r="155" spans="1:20" x14ac:dyDescent="0.25">
      <c r="A155" s="358">
        <v>43955</v>
      </c>
      <c r="B155" s="358">
        <v>43948</v>
      </c>
      <c r="C155">
        <v>1</v>
      </c>
      <c r="D155" s="358">
        <v>43984</v>
      </c>
      <c r="E155" s="358">
        <v>43973</v>
      </c>
      <c r="F155">
        <v>1</v>
      </c>
      <c r="G155">
        <v>5150004534</v>
      </c>
      <c r="H155" t="s">
        <v>1093</v>
      </c>
      <c r="I155">
        <v>1849</v>
      </c>
      <c r="J155">
        <v>132</v>
      </c>
      <c r="K155" s="569">
        <v>5256000</v>
      </c>
      <c r="L155">
        <v>10.6</v>
      </c>
      <c r="M155">
        <v>14.007999999999999</v>
      </c>
      <c r="N155" s="569">
        <v>19599.400000000001</v>
      </c>
      <c r="O155" t="s">
        <v>122</v>
      </c>
      <c r="P155">
        <v>7</v>
      </c>
      <c r="Q155" s="358">
        <v>583</v>
      </c>
      <c r="R155" t="s">
        <v>8601</v>
      </c>
      <c r="S155">
        <v>0</v>
      </c>
      <c r="T155" s="358">
        <v>43973</v>
      </c>
    </row>
    <row r="156" spans="1:20" x14ac:dyDescent="0.25">
      <c r="A156" s="358">
        <v>43957</v>
      </c>
      <c r="B156" s="358">
        <v>43944</v>
      </c>
      <c r="C156">
        <v>1</v>
      </c>
      <c r="D156" s="358">
        <v>43985</v>
      </c>
      <c r="E156" s="358">
        <v>43958</v>
      </c>
      <c r="F156">
        <v>1</v>
      </c>
      <c r="G156">
        <v>5150078356</v>
      </c>
      <c r="H156" t="s">
        <v>8599</v>
      </c>
      <c r="I156">
        <v>1058</v>
      </c>
      <c r="J156">
        <v>320</v>
      </c>
      <c r="K156" s="569">
        <v>0</v>
      </c>
      <c r="L156">
        <v>6.9</v>
      </c>
      <c r="M156">
        <v>3.306</v>
      </c>
      <c r="N156" s="569">
        <v>7300.2</v>
      </c>
      <c r="O156" t="s">
        <v>122</v>
      </c>
      <c r="P156">
        <v>7</v>
      </c>
      <c r="Q156" s="358">
        <v>583</v>
      </c>
      <c r="R156" t="s">
        <v>8595</v>
      </c>
      <c r="S156">
        <v>0</v>
      </c>
      <c r="T156" s="358">
        <v>43958</v>
      </c>
    </row>
    <row r="157" spans="1:20" x14ac:dyDescent="0.25">
      <c r="A157" s="358">
        <v>43960</v>
      </c>
      <c r="B157" s="358">
        <v>43938</v>
      </c>
      <c r="C157">
        <v>1</v>
      </c>
      <c r="D157" s="358">
        <v>43985</v>
      </c>
      <c r="E157" s="358">
        <v>43959</v>
      </c>
      <c r="F157">
        <v>1</v>
      </c>
      <c r="G157">
        <v>5150004802</v>
      </c>
      <c r="H157" t="s">
        <v>1099</v>
      </c>
      <c r="I157">
        <v>1332</v>
      </c>
      <c r="J157">
        <v>341</v>
      </c>
      <c r="K157" s="569">
        <v>5256000</v>
      </c>
      <c r="L157">
        <v>6.7</v>
      </c>
      <c r="M157">
        <v>3.9060000000000001</v>
      </c>
      <c r="N157" s="569">
        <v>8924.4</v>
      </c>
      <c r="O157" t="s">
        <v>8561</v>
      </c>
      <c r="P157">
        <v>7</v>
      </c>
      <c r="Q157" s="358">
        <v>583</v>
      </c>
      <c r="R157" t="s">
        <v>8595</v>
      </c>
      <c r="S157">
        <v>0</v>
      </c>
      <c r="T157" s="358">
        <v>43959</v>
      </c>
    </row>
    <row r="158" spans="1:20" x14ac:dyDescent="0.25">
      <c r="A158" s="358">
        <v>43960</v>
      </c>
      <c r="B158" s="358">
        <v>43940</v>
      </c>
      <c r="C158">
        <v>1</v>
      </c>
      <c r="D158" s="358">
        <v>43985</v>
      </c>
      <c r="E158" s="358">
        <v>43965</v>
      </c>
      <c r="F158">
        <v>1</v>
      </c>
      <c r="G158">
        <v>3619212007</v>
      </c>
      <c r="H158" t="s">
        <v>767</v>
      </c>
      <c r="I158">
        <v>948</v>
      </c>
      <c r="J158">
        <v>252</v>
      </c>
      <c r="K158" s="569">
        <v>5256000</v>
      </c>
      <c r="L158">
        <v>6.4</v>
      </c>
      <c r="M158">
        <v>3.762</v>
      </c>
      <c r="N158" s="569">
        <v>6067.2</v>
      </c>
      <c r="O158" t="s">
        <v>8592</v>
      </c>
      <c r="P158">
        <v>7</v>
      </c>
      <c r="Q158" s="358">
        <v>583</v>
      </c>
      <c r="R158" t="s">
        <v>8593</v>
      </c>
      <c r="S158">
        <v>0</v>
      </c>
      <c r="T158" s="358">
        <v>43965</v>
      </c>
    </row>
    <row r="159" spans="1:20" x14ac:dyDescent="0.25">
      <c r="A159" s="358">
        <v>43962</v>
      </c>
      <c r="B159" s="358">
        <v>43931</v>
      </c>
      <c r="C159">
        <v>1</v>
      </c>
      <c r="D159" s="358">
        <v>43985</v>
      </c>
      <c r="E159" s="358">
        <v>43972</v>
      </c>
      <c r="F159">
        <v>1</v>
      </c>
      <c r="G159">
        <v>5150003559</v>
      </c>
      <c r="H159" t="s">
        <v>1011</v>
      </c>
      <c r="I159">
        <v>355</v>
      </c>
      <c r="J159">
        <v>136</v>
      </c>
      <c r="K159" s="569">
        <v>5256000</v>
      </c>
      <c r="L159">
        <v>14.8</v>
      </c>
      <c r="M159">
        <v>2.61</v>
      </c>
      <c r="N159" s="569">
        <v>5254</v>
      </c>
      <c r="O159" t="s">
        <v>8561</v>
      </c>
      <c r="P159">
        <v>7</v>
      </c>
      <c r="Q159" s="358">
        <v>583</v>
      </c>
      <c r="R159" t="s">
        <v>8598</v>
      </c>
      <c r="S159">
        <v>0</v>
      </c>
      <c r="T159" s="358">
        <v>43972</v>
      </c>
    </row>
    <row r="160" spans="1:20" x14ac:dyDescent="0.25">
      <c r="A160" s="358">
        <v>43962</v>
      </c>
      <c r="B160" s="358">
        <v>43932</v>
      </c>
      <c r="C160">
        <v>1</v>
      </c>
      <c r="D160" s="358">
        <v>43986</v>
      </c>
      <c r="E160" s="358">
        <v>43980</v>
      </c>
      <c r="F160">
        <v>1</v>
      </c>
      <c r="G160">
        <v>7092000728</v>
      </c>
      <c r="H160" t="s">
        <v>2173</v>
      </c>
      <c r="I160">
        <v>3096</v>
      </c>
      <c r="J160">
        <v>119</v>
      </c>
      <c r="K160" s="569">
        <v>5256000</v>
      </c>
      <c r="L160">
        <v>17.7</v>
      </c>
      <c r="M160">
        <v>26.016999999999999</v>
      </c>
      <c r="N160" s="569">
        <v>54799.199999999997</v>
      </c>
      <c r="O160" t="s">
        <v>8561</v>
      </c>
      <c r="P160">
        <v>7</v>
      </c>
      <c r="Q160" s="358">
        <v>583</v>
      </c>
      <c r="R160" t="s">
        <v>8600</v>
      </c>
      <c r="S160">
        <v>0</v>
      </c>
      <c r="T160" s="358">
        <v>43980</v>
      </c>
    </row>
    <row r="161" spans="1:20" x14ac:dyDescent="0.25">
      <c r="A161" s="358">
        <v>43962</v>
      </c>
      <c r="B161" s="358">
        <v>43933</v>
      </c>
      <c r="C161">
        <v>1</v>
      </c>
      <c r="D161" s="358">
        <v>43987</v>
      </c>
      <c r="E161" s="358">
        <v>43960</v>
      </c>
      <c r="F161">
        <v>1</v>
      </c>
      <c r="G161">
        <v>5150003074</v>
      </c>
      <c r="H161" t="s">
        <v>8603</v>
      </c>
      <c r="I161">
        <v>1866</v>
      </c>
      <c r="J161">
        <v>360</v>
      </c>
      <c r="K161" s="569">
        <v>5256000</v>
      </c>
      <c r="L161">
        <v>6.5</v>
      </c>
      <c r="M161">
        <v>5.1829999999999998</v>
      </c>
      <c r="N161" s="569">
        <v>12129</v>
      </c>
      <c r="O161" t="s">
        <v>8561</v>
      </c>
      <c r="P161">
        <v>7</v>
      </c>
      <c r="Q161" s="358">
        <v>583</v>
      </c>
      <c r="R161" t="s">
        <v>8598</v>
      </c>
      <c r="S161">
        <v>0</v>
      </c>
      <c r="T161" s="358">
        <v>43960</v>
      </c>
    </row>
    <row r="162" spans="1:20" x14ac:dyDescent="0.25">
      <c r="A162" s="358">
        <v>43962</v>
      </c>
      <c r="B162" s="358">
        <v>43952</v>
      </c>
      <c r="C162">
        <v>1</v>
      </c>
      <c r="D162" s="358">
        <v>43987</v>
      </c>
      <c r="E162" s="358">
        <v>43980</v>
      </c>
      <c r="F162">
        <v>1</v>
      </c>
      <c r="G162">
        <v>5150024358</v>
      </c>
      <c r="H162" t="s">
        <v>1160</v>
      </c>
      <c r="I162">
        <v>17785</v>
      </c>
      <c r="J162">
        <v>282</v>
      </c>
      <c r="K162" s="569">
        <v>5256000</v>
      </c>
      <c r="L162">
        <v>4.3</v>
      </c>
      <c r="M162">
        <v>63.067</v>
      </c>
      <c r="N162" s="569">
        <v>76475.5</v>
      </c>
      <c r="O162" t="s">
        <v>8592</v>
      </c>
      <c r="P162">
        <v>7</v>
      </c>
      <c r="Q162" s="358">
        <v>583</v>
      </c>
      <c r="R162" t="s">
        <v>8595</v>
      </c>
      <c r="S162">
        <v>0</v>
      </c>
      <c r="T162" s="358">
        <v>43980</v>
      </c>
    </row>
    <row r="163" spans="1:20" x14ac:dyDescent="0.25">
      <c r="A163" s="358">
        <v>43967</v>
      </c>
      <c r="B163" s="358">
        <v>43932</v>
      </c>
      <c r="C163">
        <v>1</v>
      </c>
      <c r="D163" s="358">
        <v>43987</v>
      </c>
      <c r="E163" s="358">
        <v>43982</v>
      </c>
      <c r="F163">
        <v>1</v>
      </c>
      <c r="G163">
        <v>5150024358</v>
      </c>
      <c r="H163" t="s">
        <v>1160</v>
      </c>
      <c r="I163">
        <v>4042</v>
      </c>
      <c r="J163">
        <v>282</v>
      </c>
      <c r="K163" s="569">
        <v>15840</v>
      </c>
      <c r="L163">
        <v>4.3</v>
      </c>
      <c r="M163">
        <v>14.333</v>
      </c>
      <c r="N163" s="569">
        <v>17380.599999999999</v>
      </c>
      <c r="O163" t="s">
        <v>8592</v>
      </c>
      <c r="P163">
        <v>7</v>
      </c>
      <c r="Q163" s="358">
        <v>583</v>
      </c>
      <c r="R163" t="s">
        <v>8595</v>
      </c>
      <c r="S163">
        <v>0</v>
      </c>
      <c r="T163" s="358">
        <v>43982</v>
      </c>
    </row>
    <row r="164" spans="1:20" x14ac:dyDescent="0.25">
      <c r="A164" s="358">
        <v>43969</v>
      </c>
      <c r="B164" s="358">
        <v>43929</v>
      </c>
      <c r="C164">
        <v>1</v>
      </c>
      <c r="D164" s="358">
        <v>43987</v>
      </c>
      <c r="E164" s="358">
        <v>43983</v>
      </c>
      <c r="F164">
        <v>1</v>
      </c>
      <c r="G164">
        <v>5150024358</v>
      </c>
      <c r="H164" t="s">
        <v>1160</v>
      </c>
      <c r="I164">
        <v>4042</v>
      </c>
      <c r="J164">
        <v>282</v>
      </c>
      <c r="K164" s="569">
        <v>14400</v>
      </c>
      <c r="L164">
        <v>4.3</v>
      </c>
      <c r="M164">
        <v>14.333</v>
      </c>
      <c r="N164" s="569">
        <v>17380.599999999999</v>
      </c>
      <c r="O164" t="s">
        <v>8592</v>
      </c>
      <c r="P164">
        <v>7</v>
      </c>
      <c r="Q164" s="358">
        <v>583</v>
      </c>
      <c r="R164" t="s">
        <v>8595</v>
      </c>
      <c r="S164">
        <v>0</v>
      </c>
      <c r="T164" s="358">
        <v>43983</v>
      </c>
    </row>
    <row r="165" spans="1:20" x14ac:dyDescent="0.25">
      <c r="A165" s="358">
        <v>43970</v>
      </c>
      <c r="B165" s="358">
        <v>43926</v>
      </c>
      <c r="C165">
        <v>1</v>
      </c>
      <c r="D165" s="358">
        <v>43991</v>
      </c>
      <c r="E165" s="358">
        <v>43959</v>
      </c>
      <c r="F165">
        <v>1</v>
      </c>
      <c r="G165">
        <v>5150004804</v>
      </c>
      <c r="H165" t="s">
        <v>1100</v>
      </c>
      <c r="I165">
        <v>887</v>
      </c>
      <c r="J165">
        <v>341</v>
      </c>
      <c r="K165" s="569">
        <v>5256000</v>
      </c>
      <c r="L165">
        <v>6.7</v>
      </c>
      <c r="M165">
        <v>2.601</v>
      </c>
      <c r="N165" s="569">
        <v>5942.9</v>
      </c>
      <c r="O165" t="s">
        <v>8561</v>
      </c>
      <c r="P165">
        <v>7</v>
      </c>
      <c r="Q165" s="358">
        <v>583</v>
      </c>
      <c r="R165" t="s">
        <v>8595</v>
      </c>
      <c r="S165">
        <v>0</v>
      </c>
      <c r="T165" s="358">
        <v>43959</v>
      </c>
    </row>
    <row r="166" spans="1:20" x14ac:dyDescent="0.25">
      <c r="A166" s="358">
        <v>43974</v>
      </c>
      <c r="B166" s="358">
        <v>43935</v>
      </c>
      <c r="C166">
        <v>1</v>
      </c>
      <c r="D166" s="358">
        <v>43993</v>
      </c>
      <c r="E166" s="358">
        <v>43955</v>
      </c>
      <c r="F166">
        <v>1</v>
      </c>
      <c r="G166">
        <v>5150003887</v>
      </c>
      <c r="H166" t="s">
        <v>1040</v>
      </c>
      <c r="I166">
        <v>3698</v>
      </c>
      <c r="J166">
        <v>136</v>
      </c>
      <c r="K166" s="569">
        <v>5256000</v>
      </c>
      <c r="L166">
        <v>13.9</v>
      </c>
      <c r="M166">
        <v>27.190999999999999</v>
      </c>
      <c r="N166" s="569">
        <v>51402.2</v>
      </c>
      <c r="O166" t="s">
        <v>8561</v>
      </c>
      <c r="P166">
        <v>7</v>
      </c>
      <c r="Q166" s="358">
        <v>583</v>
      </c>
      <c r="R166" t="s">
        <v>8598</v>
      </c>
      <c r="S166">
        <v>0</v>
      </c>
      <c r="T166" s="358">
        <v>43955</v>
      </c>
    </row>
    <row r="167" spans="1:20" x14ac:dyDescent="0.25">
      <c r="A167" s="358">
        <v>43975</v>
      </c>
      <c r="B167" s="358">
        <v>43924</v>
      </c>
      <c r="C167">
        <v>1</v>
      </c>
      <c r="D167" s="358">
        <v>43993</v>
      </c>
      <c r="E167" s="358">
        <v>43960</v>
      </c>
      <c r="F167">
        <v>1</v>
      </c>
      <c r="G167">
        <v>5150003077</v>
      </c>
      <c r="H167" t="s">
        <v>8612</v>
      </c>
      <c r="I167">
        <v>1256</v>
      </c>
      <c r="J167">
        <v>360</v>
      </c>
      <c r="K167" s="569">
        <v>5256000</v>
      </c>
      <c r="L167">
        <v>6.5</v>
      </c>
      <c r="M167">
        <v>3.4889999999999999</v>
      </c>
      <c r="N167" s="569">
        <v>8164</v>
      </c>
      <c r="O167" t="s">
        <v>8561</v>
      </c>
      <c r="P167">
        <v>7</v>
      </c>
      <c r="Q167" s="358">
        <v>583</v>
      </c>
      <c r="R167" t="s">
        <v>8598</v>
      </c>
      <c r="S167">
        <v>0</v>
      </c>
      <c r="T167" s="358">
        <v>43960</v>
      </c>
    </row>
    <row r="168" spans="1:20" x14ac:dyDescent="0.25">
      <c r="A168" s="358">
        <v>43976</v>
      </c>
      <c r="B168" s="358">
        <v>43924</v>
      </c>
      <c r="C168">
        <v>1</v>
      </c>
      <c r="D168" s="358">
        <v>43994</v>
      </c>
      <c r="E168" s="358">
        <v>43962</v>
      </c>
      <c r="F168">
        <v>1</v>
      </c>
      <c r="G168">
        <v>5150004545</v>
      </c>
      <c r="H168" t="s">
        <v>1095</v>
      </c>
      <c r="I168">
        <v>624</v>
      </c>
      <c r="J168">
        <v>154</v>
      </c>
      <c r="K168" s="569">
        <v>5256000</v>
      </c>
      <c r="L168">
        <v>6.6</v>
      </c>
      <c r="M168">
        <v>4.0519999999999996</v>
      </c>
      <c r="N168" s="569">
        <v>4118.3999999999996</v>
      </c>
      <c r="O168" t="s">
        <v>122</v>
      </c>
      <c r="P168">
        <v>7</v>
      </c>
      <c r="Q168" s="358">
        <v>583</v>
      </c>
      <c r="R168" t="s">
        <v>8601</v>
      </c>
      <c r="S168">
        <v>0</v>
      </c>
      <c r="T168" s="358">
        <v>43962</v>
      </c>
    </row>
    <row r="169" spans="1:20" x14ac:dyDescent="0.25">
      <c r="A169" s="358">
        <v>43978</v>
      </c>
      <c r="B169" s="358">
        <v>43943</v>
      </c>
      <c r="C169">
        <v>1</v>
      </c>
      <c r="D169" s="358">
        <v>43994</v>
      </c>
      <c r="E169" s="358">
        <v>43965</v>
      </c>
      <c r="F169">
        <v>1</v>
      </c>
      <c r="G169">
        <v>5150005177</v>
      </c>
      <c r="H169" t="s">
        <v>1111</v>
      </c>
      <c r="I169">
        <v>1288</v>
      </c>
      <c r="J169">
        <v>120</v>
      </c>
      <c r="K169" s="569">
        <v>0</v>
      </c>
      <c r="L169">
        <v>18.2</v>
      </c>
      <c r="M169">
        <v>10.733000000000001</v>
      </c>
      <c r="N169" s="569">
        <v>23441.599999999999</v>
      </c>
      <c r="O169" t="s">
        <v>8561</v>
      </c>
      <c r="P169">
        <v>7</v>
      </c>
      <c r="Q169" s="358">
        <v>583</v>
      </c>
      <c r="R169" t="s">
        <v>8595</v>
      </c>
      <c r="S169">
        <v>0</v>
      </c>
      <c r="T169" s="358">
        <v>43965</v>
      </c>
    </row>
    <row r="170" spans="1:20" x14ac:dyDescent="0.25">
      <c r="A170" s="358">
        <v>43989</v>
      </c>
      <c r="B170" s="358">
        <v>43937</v>
      </c>
      <c r="C170">
        <v>1</v>
      </c>
      <c r="D170" s="358">
        <v>43996</v>
      </c>
      <c r="E170" s="358">
        <v>43959</v>
      </c>
      <c r="F170">
        <v>1</v>
      </c>
      <c r="G170">
        <v>5150004535</v>
      </c>
      <c r="H170" t="s">
        <v>1094</v>
      </c>
      <c r="I170">
        <v>1968</v>
      </c>
      <c r="J170">
        <v>154</v>
      </c>
      <c r="K170" s="569">
        <v>5256000</v>
      </c>
      <c r="L170">
        <v>7</v>
      </c>
      <c r="M170">
        <v>12.779</v>
      </c>
      <c r="N170" s="569">
        <v>13776</v>
      </c>
      <c r="O170" t="s">
        <v>122</v>
      </c>
      <c r="P170">
        <v>7</v>
      </c>
      <c r="Q170" s="358">
        <v>583</v>
      </c>
      <c r="R170" t="s">
        <v>8601</v>
      </c>
      <c r="S170">
        <v>0</v>
      </c>
      <c r="T170" s="358">
        <v>43959</v>
      </c>
    </row>
    <row r="171" spans="1:20" x14ac:dyDescent="0.25">
      <c r="A171" s="358">
        <v>43995</v>
      </c>
      <c r="B171" s="358">
        <v>43932</v>
      </c>
      <c r="C171">
        <v>1</v>
      </c>
      <c r="D171" s="358">
        <v>43996</v>
      </c>
      <c r="E171" s="358">
        <v>43972</v>
      </c>
      <c r="F171">
        <v>1</v>
      </c>
      <c r="G171">
        <v>5150024359</v>
      </c>
      <c r="H171" t="s">
        <v>1161</v>
      </c>
      <c r="I171">
        <v>13228</v>
      </c>
      <c r="J171">
        <v>282</v>
      </c>
      <c r="K171" s="569">
        <v>5256000</v>
      </c>
      <c r="L171">
        <v>4.3</v>
      </c>
      <c r="M171">
        <v>46.908000000000001</v>
      </c>
      <c r="N171" s="569">
        <v>56880.4</v>
      </c>
      <c r="O171" t="s">
        <v>8592</v>
      </c>
      <c r="P171">
        <v>7</v>
      </c>
      <c r="Q171" s="358">
        <v>583</v>
      </c>
      <c r="R171" t="s">
        <v>8595</v>
      </c>
      <c r="S171">
        <v>0</v>
      </c>
      <c r="T171" s="358">
        <v>43972</v>
      </c>
    </row>
    <row r="172" spans="1:20" x14ac:dyDescent="0.25">
      <c r="A172" s="358">
        <v>44022</v>
      </c>
      <c r="B172" s="358">
        <v>43938</v>
      </c>
      <c r="C172">
        <v>1</v>
      </c>
      <c r="D172" s="358">
        <v>43996</v>
      </c>
      <c r="E172" s="358">
        <v>43980</v>
      </c>
      <c r="F172">
        <v>1</v>
      </c>
      <c r="G172">
        <v>5150005125</v>
      </c>
      <c r="H172" t="s">
        <v>1108</v>
      </c>
      <c r="I172">
        <v>4822</v>
      </c>
      <c r="J172">
        <v>54</v>
      </c>
      <c r="K172" s="569">
        <v>0</v>
      </c>
      <c r="L172">
        <v>46.3</v>
      </c>
      <c r="M172">
        <v>89.296000000000006</v>
      </c>
      <c r="N172" s="569">
        <v>223258.6</v>
      </c>
      <c r="O172" t="s">
        <v>8561</v>
      </c>
      <c r="P172">
        <v>7</v>
      </c>
      <c r="Q172" s="358">
        <v>583</v>
      </c>
      <c r="R172" t="s">
        <v>8595</v>
      </c>
      <c r="S172">
        <v>0</v>
      </c>
      <c r="T172" s="358">
        <v>43980</v>
      </c>
    </row>
    <row r="173" spans="1:20" x14ac:dyDescent="0.25">
      <c r="A173" s="358">
        <v>44041</v>
      </c>
      <c r="B173" s="358">
        <v>43926</v>
      </c>
      <c r="C173">
        <v>1</v>
      </c>
      <c r="D173" s="358">
        <v>43998</v>
      </c>
      <c r="E173" s="358">
        <v>43959</v>
      </c>
      <c r="F173">
        <v>1</v>
      </c>
      <c r="G173">
        <v>5150003560</v>
      </c>
      <c r="H173" t="s">
        <v>1012</v>
      </c>
      <c r="I173">
        <v>834</v>
      </c>
      <c r="J173">
        <v>119</v>
      </c>
      <c r="K173" s="569">
        <v>5256000</v>
      </c>
      <c r="L173">
        <v>16.399999999999999</v>
      </c>
      <c r="M173">
        <v>7.008</v>
      </c>
      <c r="N173" s="569">
        <v>13677.6</v>
      </c>
      <c r="O173" t="s">
        <v>8561</v>
      </c>
      <c r="P173">
        <v>7</v>
      </c>
      <c r="Q173" s="358">
        <v>583</v>
      </c>
      <c r="R173" t="s">
        <v>8598</v>
      </c>
      <c r="S173">
        <v>0</v>
      </c>
      <c r="T173" s="358">
        <v>43959</v>
      </c>
    </row>
    <row r="174" spans="1:20" x14ac:dyDescent="0.25">
      <c r="A174" s="358">
        <v>44406</v>
      </c>
      <c r="B174" s="358">
        <v>43928</v>
      </c>
      <c r="C174">
        <v>1</v>
      </c>
      <c r="D174" s="358">
        <v>44000</v>
      </c>
      <c r="E174" s="358">
        <v>43974</v>
      </c>
      <c r="F174">
        <v>1</v>
      </c>
      <c r="G174">
        <v>5150040128</v>
      </c>
      <c r="H174" t="s">
        <v>1209</v>
      </c>
      <c r="I174">
        <v>854</v>
      </c>
      <c r="J174">
        <v>132</v>
      </c>
      <c r="K174" s="569">
        <v>5256000</v>
      </c>
      <c r="L174">
        <v>10.5</v>
      </c>
      <c r="M174">
        <v>6.47</v>
      </c>
      <c r="N174" s="569">
        <v>8967</v>
      </c>
      <c r="O174" t="s">
        <v>122</v>
      </c>
      <c r="P174">
        <v>7</v>
      </c>
      <c r="Q174" s="358">
        <v>583</v>
      </c>
      <c r="R174" t="s">
        <v>8595</v>
      </c>
      <c r="S174">
        <v>0</v>
      </c>
      <c r="T174" s="358">
        <v>43974</v>
      </c>
    </row>
    <row r="175" spans="1:20" x14ac:dyDescent="0.25">
      <c r="A175" s="358">
        <v>44429</v>
      </c>
      <c r="B175" s="358">
        <v>43953</v>
      </c>
      <c r="C175">
        <v>1</v>
      </c>
      <c r="D175" s="358">
        <v>44001</v>
      </c>
      <c r="E175" s="358">
        <v>43980</v>
      </c>
      <c r="F175">
        <v>1</v>
      </c>
      <c r="G175">
        <v>6984806957</v>
      </c>
      <c r="H175" t="s">
        <v>2087</v>
      </c>
      <c r="I175">
        <v>1133</v>
      </c>
      <c r="J175">
        <v>84</v>
      </c>
      <c r="K175" s="569">
        <v>5256000</v>
      </c>
      <c r="L175">
        <v>23.5</v>
      </c>
      <c r="M175">
        <v>13.488</v>
      </c>
      <c r="N175" s="569">
        <v>26625.5</v>
      </c>
      <c r="O175" t="s">
        <v>8561</v>
      </c>
      <c r="P175">
        <v>7</v>
      </c>
      <c r="Q175" s="358">
        <v>583</v>
      </c>
      <c r="R175" t="s">
        <v>8596</v>
      </c>
      <c r="S175">
        <v>0</v>
      </c>
      <c r="T175" s="358">
        <v>43980</v>
      </c>
    </row>
    <row r="176" spans="1:20" x14ac:dyDescent="0.25">
      <c r="A176" s="358">
        <v>44432</v>
      </c>
      <c r="B176" s="358">
        <v>43955</v>
      </c>
      <c r="C176">
        <v>1</v>
      </c>
      <c r="D176" s="358">
        <v>44002</v>
      </c>
      <c r="E176" s="358">
        <v>43974</v>
      </c>
      <c r="F176">
        <v>1</v>
      </c>
      <c r="G176">
        <v>5150040122</v>
      </c>
      <c r="H176" t="s">
        <v>1205</v>
      </c>
      <c r="I176">
        <v>692</v>
      </c>
      <c r="J176">
        <v>132</v>
      </c>
      <c r="K176" s="569">
        <v>5256000</v>
      </c>
      <c r="L176">
        <v>10.5</v>
      </c>
      <c r="M176">
        <v>5.242</v>
      </c>
      <c r="N176" s="569">
        <v>7266</v>
      </c>
      <c r="O176" t="s">
        <v>122</v>
      </c>
      <c r="P176">
        <v>7</v>
      </c>
      <c r="Q176" s="358">
        <v>583</v>
      </c>
      <c r="R176" t="s">
        <v>8595</v>
      </c>
      <c r="S176">
        <v>0</v>
      </c>
      <c r="T176" s="358">
        <v>43974</v>
      </c>
    </row>
    <row r="177" spans="1:20" x14ac:dyDescent="0.25">
      <c r="A177" s="358">
        <v>44452</v>
      </c>
      <c r="B177" s="358">
        <v>43927</v>
      </c>
      <c r="C177">
        <v>1</v>
      </c>
      <c r="D177" s="358">
        <v>44002</v>
      </c>
      <c r="E177" s="358">
        <v>43979</v>
      </c>
      <c r="F177">
        <v>1</v>
      </c>
      <c r="G177">
        <v>5150024358</v>
      </c>
      <c r="H177" t="s">
        <v>1160</v>
      </c>
      <c r="I177">
        <v>17785</v>
      </c>
      <c r="J177">
        <v>282</v>
      </c>
      <c r="K177" s="569">
        <v>5256000</v>
      </c>
      <c r="L177">
        <v>4.3</v>
      </c>
      <c r="M177">
        <v>63.067</v>
      </c>
      <c r="N177" s="569">
        <v>76475.5</v>
      </c>
      <c r="O177" t="s">
        <v>8592</v>
      </c>
      <c r="P177">
        <v>7</v>
      </c>
      <c r="Q177" s="358">
        <v>583</v>
      </c>
      <c r="R177" t="s">
        <v>8595</v>
      </c>
      <c r="S177">
        <v>0</v>
      </c>
      <c r="T177" s="358">
        <v>43979</v>
      </c>
    </row>
    <row r="178" spans="1:20" x14ac:dyDescent="0.25">
      <c r="A178" s="358">
        <v>44460</v>
      </c>
      <c r="B178" s="358">
        <v>43955</v>
      </c>
      <c r="C178">
        <v>1</v>
      </c>
      <c r="D178" s="358">
        <v>44003</v>
      </c>
      <c r="E178" s="358">
        <v>43953</v>
      </c>
      <c r="F178">
        <v>1</v>
      </c>
      <c r="G178">
        <v>5150003888</v>
      </c>
      <c r="H178" t="s">
        <v>1044</v>
      </c>
      <c r="I178">
        <v>1462</v>
      </c>
      <c r="J178">
        <v>136</v>
      </c>
      <c r="K178" s="569">
        <v>5256000</v>
      </c>
      <c r="L178">
        <v>13.7</v>
      </c>
      <c r="M178">
        <v>10.75</v>
      </c>
      <c r="N178" s="569">
        <v>20029.400000000001</v>
      </c>
      <c r="O178" t="s">
        <v>8561</v>
      </c>
      <c r="P178">
        <v>7</v>
      </c>
      <c r="Q178" s="358">
        <v>583</v>
      </c>
      <c r="R178" t="s">
        <v>8598</v>
      </c>
      <c r="S178">
        <v>0</v>
      </c>
      <c r="T178" s="358">
        <v>43953</v>
      </c>
    </row>
    <row r="179" spans="1:20" x14ac:dyDescent="0.25">
      <c r="A179" s="358">
        <v>44529</v>
      </c>
      <c r="B179" s="358">
        <v>43953</v>
      </c>
      <c r="C179">
        <v>1</v>
      </c>
      <c r="D179" s="358">
        <v>44003</v>
      </c>
      <c r="E179" s="358">
        <v>43973</v>
      </c>
      <c r="F179">
        <v>1</v>
      </c>
      <c r="G179">
        <v>5150003884</v>
      </c>
      <c r="H179" t="s">
        <v>1039</v>
      </c>
      <c r="I179">
        <v>3107</v>
      </c>
      <c r="J179">
        <v>136</v>
      </c>
      <c r="K179" s="569">
        <v>5256000</v>
      </c>
      <c r="L179">
        <v>14.2</v>
      </c>
      <c r="M179">
        <v>22.846</v>
      </c>
      <c r="N179" s="569">
        <v>44119.4</v>
      </c>
      <c r="O179" t="s">
        <v>8561</v>
      </c>
      <c r="P179">
        <v>7</v>
      </c>
      <c r="Q179" s="358">
        <v>583</v>
      </c>
      <c r="R179" t="s">
        <v>8598</v>
      </c>
      <c r="S179">
        <v>0</v>
      </c>
      <c r="T179" s="358">
        <v>43973</v>
      </c>
    </row>
    <row r="180" spans="1:20" x14ac:dyDescent="0.25">
      <c r="A180" s="358">
        <v>44646</v>
      </c>
      <c r="B180" s="358">
        <v>43925</v>
      </c>
      <c r="C180">
        <v>1</v>
      </c>
      <c r="D180" s="358">
        <v>44005</v>
      </c>
      <c r="E180" s="358">
        <v>43980</v>
      </c>
      <c r="F180">
        <v>1</v>
      </c>
      <c r="G180">
        <v>6984806478</v>
      </c>
      <c r="H180" t="s">
        <v>2081</v>
      </c>
      <c r="I180">
        <v>925</v>
      </c>
      <c r="J180">
        <v>84</v>
      </c>
      <c r="K180" s="569">
        <v>5256000</v>
      </c>
      <c r="L180">
        <v>23.5</v>
      </c>
      <c r="M180">
        <v>11.012</v>
      </c>
      <c r="N180" s="569">
        <v>21737.5</v>
      </c>
      <c r="O180" t="s">
        <v>8561</v>
      </c>
      <c r="P180">
        <v>7</v>
      </c>
      <c r="Q180" s="358">
        <v>583</v>
      </c>
      <c r="R180" t="s">
        <v>8596</v>
      </c>
      <c r="S180">
        <v>0</v>
      </c>
      <c r="T180" s="358">
        <v>43980</v>
      </c>
    </row>
    <row r="181" spans="1:20" x14ac:dyDescent="0.25">
      <c r="A181" s="358">
        <v>44646</v>
      </c>
      <c r="B181" s="358">
        <v>43925</v>
      </c>
      <c r="C181">
        <v>1</v>
      </c>
      <c r="D181" s="358">
        <v>44006</v>
      </c>
      <c r="E181" s="358">
        <v>43967</v>
      </c>
      <c r="F181">
        <v>1</v>
      </c>
      <c r="G181">
        <v>5150003979</v>
      </c>
      <c r="H181" t="s">
        <v>118</v>
      </c>
      <c r="I181">
        <v>978</v>
      </c>
      <c r="J181">
        <v>80</v>
      </c>
      <c r="K181" s="569">
        <v>5256000</v>
      </c>
      <c r="L181">
        <v>27.9</v>
      </c>
      <c r="M181">
        <v>12.225</v>
      </c>
      <c r="N181" s="569">
        <v>27286.2</v>
      </c>
      <c r="O181" t="s">
        <v>8561</v>
      </c>
      <c r="P181">
        <v>7</v>
      </c>
      <c r="Q181" s="358">
        <v>583</v>
      </c>
      <c r="R181" t="s">
        <v>8598</v>
      </c>
      <c r="S181">
        <v>0</v>
      </c>
      <c r="T181" s="358">
        <v>43967</v>
      </c>
    </row>
    <row r="182" spans="1:20" x14ac:dyDescent="0.25">
      <c r="A182" s="358">
        <v>44646</v>
      </c>
      <c r="B182" s="358">
        <v>43926</v>
      </c>
      <c r="C182">
        <v>1</v>
      </c>
      <c r="D182" s="358">
        <v>44008</v>
      </c>
      <c r="E182" s="358">
        <v>43959</v>
      </c>
      <c r="F182">
        <v>1</v>
      </c>
      <c r="G182">
        <v>5150040127</v>
      </c>
      <c r="H182" t="s">
        <v>1208</v>
      </c>
      <c r="I182">
        <v>550</v>
      </c>
      <c r="J182">
        <v>154</v>
      </c>
      <c r="K182" s="569">
        <v>5256000</v>
      </c>
      <c r="L182">
        <v>7</v>
      </c>
      <c r="M182">
        <v>3.5710000000000002</v>
      </c>
      <c r="N182" s="569">
        <v>3850</v>
      </c>
      <c r="O182" t="s">
        <v>122</v>
      </c>
      <c r="P182">
        <v>7</v>
      </c>
      <c r="Q182" s="358">
        <v>583</v>
      </c>
      <c r="R182" t="s">
        <v>8595</v>
      </c>
      <c r="S182">
        <v>0</v>
      </c>
      <c r="T182" s="358">
        <v>43959</v>
      </c>
    </row>
    <row r="183" spans="1:20" x14ac:dyDescent="0.25">
      <c r="A183" s="358">
        <v>44646</v>
      </c>
      <c r="B183" s="358">
        <v>43926</v>
      </c>
      <c r="C183">
        <v>1</v>
      </c>
      <c r="D183" s="358">
        <v>44008</v>
      </c>
      <c r="E183" s="358">
        <v>43960</v>
      </c>
      <c r="F183">
        <v>1</v>
      </c>
      <c r="G183">
        <v>5150003915</v>
      </c>
      <c r="H183" t="s">
        <v>1067</v>
      </c>
      <c r="I183">
        <v>763</v>
      </c>
      <c r="J183">
        <v>119</v>
      </c>
      <c r="K183" s="569">
        <v>5256000</v>
      </c>
      <c r="L183">
        <v>15</v>
      </c>
      <c r="M183">
        <v>6.4119999999999999</v>
      </c>
      <c r="N183" s="569">
        <v>11445</v>
      </c>
      <c r="O183" t="s">
        <v>8561</v>
      </c>
      <c r="P183">
        <v>7</v>
      </c>
      <c r="Q183" s="358">
        <v>583</v>
      </c>
      <c r="R183" t="s">
        <v>8598</v>
      </c>
      <c r="S183">
        <v>0</v>
      </c>
      <c r="T183" s="358">
        <v>43960</v>
      </c>
    </row>
    <row r="184" spans="1:20" x14ac:dyDescent="0.25">
      <c r="A184" s="358">
        <v>44646</v>
      </c>
      <c r="B184" s="358">
        <v>43927</v>
      </c>
      <c r="C184">
        <v>1</v>
      </c>
      <c r="D184" s="358">
        <v>44009</v>
      </c>
      <c r="E184" s="358">
        <v>43958</v>
      </c>
      <c r="F184">
        <v>1</v>
      </c>
      <c r="G184">
        <v>5150004546</v>
      </c>
      <c r="H184" t="s">
        <v>1096</v>
      </c>
      <c r="I184">
        <v>686</v>
      </c>
      <c r="J184">
        <v>154</v>
      </c>
      <c r="K184" s="569">
        <v>5256000</v>
      </c>
      <c r="L184">
        <v>6.6</v>
      </c>
      <c r="M184">
        <v>4.4550000000000001</v>
      </c>
      <c r="N184" s="569">
        <v>4527.6000000000004</v>
      </c>
      <c r="O184" t="s">
        <v>122</v>
      </c>
      <c r="P184">
        <v>7</v>
      </c>
      <c r="Q184" s="358">
        <v>583</v>
      </c>
      <c r="R184" t="s">
        <v>8601</v>
      </c>
      <c r="S184">
        <v>0</v>
      </c>
      <c r="T184" s="358">
        <v>43958</v>
      </c>
    </row>
    <row r="185" spans="1:20" x14ac:dyDescent="0.25">
      <c r="A185" s="358">
        <v>44646</v>
      </c>
      <c r="B185" s="358">
        <v>43957</v>
      </c>
      <c r="C185">
        <v>1</v>
      </c>
      <c r="D185" s="358">
        <v>44012</v>
      </c>
      <c r="E185" s="358">
        <v>43952</v>
      </c>
      <c r="F185">
        <v>1</v>
      </c>
      <c r="G185">
        <v>5150003888</v>
      </c>
      <c r="H185" t="s">
        <v>1044</v>
      </c>
      <c r="I185">
        <v>1097</v>
      </c>
      <c r="J185">
        <v>136</v>
      </c>
      <c r="K185" s="569">
        <v>5256000</v>
      </c>
      <c r="L185">
        <v>13.7</v>
      </c>
      <c r="M185">
        <v>8.0660000000000007</v>
      </c>
      <c r="N185" s="569">
        <v>15028.9</v>
      </c>
      <c r="O185" t="s">
        <v>8561</v>
      </c>
      <c r="P185">
        <v>7</v>
      </c>
      <c r="Q185" s="358">
        <v>583</v>
      </c>
      <c r="R185" t="s">
        <v>8598</v>
      </c>
      <c r="S185">
        <v>0</v>
      </c>
      <c r="T185" s="358">
        <v>43952</v>
      </c>
    </row>
    <row r="186" spans="1:20" x14ac:dyDescent="0.25">
      <c r="A186" s="358">
        <v>43911</v>
      </c>
      <c r="B186" s="358">
        <v>43916</v>
      </c>
      <c r="C186">
        <v>2</v>
      </c>
      <c r="D186" s="358">
        <v>44013</v>
      </c>
      <c r="E186" s="358">
        <v>43966</v>
      </c>
      <c r="F186">
        <v>1</v>
      </c>
      <c r="G186">
        <v>5150003979</v>
      </c>
      <c r="H186" t="s">
        <v>118</v>
      </c>
      <c r="I186">
        <v>3098</v>
      </c>
      <c r="J186">
        <v>80</v>
      </c>
      <c r="K186" s="569">
        <v>5256000</v>
      </c>
      <c r="L186">
        <v>27.9</v>
      </c>
      <c r="M186">
        <v>38.725000000000001</v>
      </c>
      <c r="N186" s="569">
        <v>86434.2</v>
      </c>
      <c r="O186" t="s">
        <v>8561</v>
      </c>
      <c r="P186">
        <v>7</v>
      </c>
      <c r="Q186" s="358">
        <v>583</v>
      </c>
      <c r="R186" t="s">
        <v>8598</v>
      </c>
      <c r="S186">
        <v>0</v>
      </c>
      <c r="T186" s="358">
        <v>43966</v>
      </c>
    </row>
    <row r="187" spans="1:20" x14ac:dyDescent="0.25">
      <c r="A187" s="358">
        <v>43915</v>
      </c>
      <c r="B187" s="358">
        <v>43916</v>
      </c>
      <c r="C187">
        <v>2</v>
      </c>
      <c r="D187" s="358">
        <v>44016</v>
      </c>
      <c r="E187" s="358">
        <v>43974</v>
      </c>
      <c r="F187">
        <v>1</v>
      </c>
      <c r="G187">
        <v>5150003889</v>
      </c>
      <c r="H187" t="s">
        <v>1048</v>
      </c>
      <c r="I187">
        <v>4854</v>
      </c>
      <c r="J187">
        <v>136</v>
      </c>
      <c r="K187" s="569">
        <v>5256000</v>
      </c>
      <c r="L187">
        <v>13.7</v>
      </c>
      <c r="M187">
        <v>35.691000000000003</v>
      </c>
      <c r="N187" s="569">
        <v>66499.8</v>
      </c>
      <c r="O187" t="s">
        <v>8561</v>
      </c>
      <c r="P187">
        <v>7</v>
      </c>
      <c r="Q187" s="358">
        <v>583</v>
      </c>
      <c r="R187" t="s">
        <v>8598</v>
      </c>
      <c r="S187">
        <v>0</v>
      </c>
      <c r="T187" s="358">
        <v>43974</v>
      </c>
    </row>
    <row r="188" spans="1:20" x14ac:dyDescent="0.25">
      <c r="A188" s="358">
        <v>43915</v>
      </c>
      <c r="B188" s="358">
        <v>43916</v>
      </c>
      <c r="C188">
        <v>2</v>
      </c>
      <c r="D188" s="358">
        <v>44016</v>
      </c>
      <c r="E188" s="358">
        <v>43975</v>
      </c>
      <c r="F188">
        <v>1</v>
      </c>
      <c r="G188">
        <v>5150003889</v>
      </c>
      <c r="H188" t="s">
        <v>1048</v>
      </c>
      <c r="I188">
        <v>809</v>
      </c>
      <c r="J188">
        <v>136</v>
      </c>
      <c r="K188" s="569">
        <v>5256000</v>
      </c>
      <c r="L188">
        <v>13.7</v>
      </c>
      <c r="M188">
        <v>5.9489999999999998</v>
      </c>
      <c r="N188" s="569">
        <v>11083.3</v>
      </c>
      <c r="O188" t="s">
        <v>8561</v>
      </c>
      <c r="P188">
        <v>7</v>
      </c>
      <c r="Q188" s="358">
        <v>583</v>
      </c>
      <c r="R188" t="s">
        <v>8598</v>
      </c>
      <c r="S188">
        <v>0</v>
      </c>
      <c r="T188" s="358">
        <v>43975</v>
      </c>
    </row>
    <row r="189" spans="1:20" x14ac:dyDescent="0.25">
      <c r="A189" s="358">
        <v>43915</v>
      </c>
      <c r="B189" s="358">
        <v>43916</v>
      </c>
      <c r="C189">
        <v>2</v>
      </c>
      <c r="D189" s="358">
        <v>44016</v>
      </c>
      <c r="E189" s="358">
        <v>43978</v>
      </c>
      <c r="F189">
        <v>1</v>
      </c>
      <c r="G189">
        <v>5150024358</v>
      </c>
      <c r="H189" t="s">
        <v>1160</v>
      </c>
      <c r="I189">
        <v>17785</v>
      </c>
      <c r="J189">
        <v>282</v>
      </c>
      <c r="K189" s="555">
        <v>5256000</v>
      </c>
      <c r="L189">
        <v>4.3</v>
      </c>
      <c r="M189">
        <v>63.067</v>
      </c>
      <c r="N189" s="569">
        <v>76475.5</v>
      </c>
      <c r="O189" t="s">
        <v>8592</v>
      </c>
      <c r="P189">
        <v>7</v>
      </c>
      <c r="Q189" s="358">
        <v>583</v>
      </c>
      <c r="R189" t="s">
        <v>8595</v>
      </c>
      <c r="S189">
        <v>0</v>
      </c>
      <c r="T189" s="358">
        <v>43978</v>
      </c>
    </row>
    <row r="190" spans="1:20" x14ac:dyDescent="0.25">
      <c r="A190" s="358">
        <v>43915</v>
      </c>
      <c r="B190" s="358">
        <v>43916</v>
      </c>
      <c r="C190">
        <v>2</v>
      </c>
      <c r="D190" s="358">
        <v>44017</v>
      </c>
      <c r="E190" s="358">
        <v>43954</v>
      </c>
      <c r="F190">
        <v>1</v>
      </c>
      <c r="G190">
        <v>5150003883</v>
      </c>
      <c r="H190" t="s">
        <v>1034</v>
      </c>
      <c r="I190">
        <v>1655</v>
      </c>
      <c r="J190">
        <v>136</v>
      </c>
      <c r="K190" s="569">
        <v>5256000</v>
      </c>
      <c r="L190">
        <v>13.7</v>
      </c>
      <c r="M190">
        <v>12.169</v>
      </c>
      <c r="N190" s="569">
        <v>22673.5</v>
      </c>
      <c r="O190" t="s">
        <v>8561</v>
      </c>
      <c r="P190">
        <v>7</v>
      </c>
      <c r="Q190" s="358">
        <v>583</v>
      </c>
      <c r="R190" t="s">
        <v>8598</v>
      </c>
      <c r="S190">
        <v>0</v>
      </c>
      <c r="T190" s="358">
        <v>43954</v>
      </c>
    </row>
    <row r="191" spans="1:20" x14ac:dyDescent="0.25">
      <c r="A191" s="358">
        <v>43923</v>
      </c>
      <c r="B191" s="358">
        <v>43916</v>
      </c>
      <c r="C191">
        <v>2</v>
      </c>
      <c r="D191" s="358">
        <v>44017</v>
      </c>
      <c r="E191" s="358">
        <v>43961</v>
      </c>
      <c r="F191">
        <v>1</v>
      </c>
      <c r="G191">
        <v>5150004545</v>
      </c>
      <c r="H191" t="s">
        <v>1095</v>
      </c>
      <c r="I191">
        <v>312</v>
      </c>
      <c r="J191">
        <v>154</v>
      </c>
      <c r="K191" s="569">
        <v>5256000</v>
      </c>
      <c r="L191">
        <v>6.6</v>
      </c>
      <c r="M191">
        <v>2.0259999999999998</v>
      </c>
      <c r="N191" s="569">
        <v>2059.1999999999998</v>
      </c>
      <c r="O191" t="s">
        <v>122</v>
      </c>
      <c r="P191">
        <v>7</v>
      </c>
      <c r="Q191" s="358">
        <v>583</v>
      </c>
      <c r="R191" t="s">
        <v>8601</v>
      </c>
      <c r="S191">
        <v>0</v>
      </c>
      <c r="T191" s="358">
        <v>43961</v>
      </c>
    </row>
    <row r="192" spans="1:20" x14ac:dyDescent="0.25">
      <c r="A192" s="358">
        <v>43923</v>
      </c>
      <c r="B192" s="358">
        <v>43916</v>
      </c>
      <c r="C192">
        <v>2</v>
      </c>
      <c r="D192" s="358">
        <v>44018</v>
      </c>
      <c r="E192" s="358">
        <v>43952</v>
      </c>
      <c r="F192">
        <v>1</v>
      </c>
      <c r="G192">
        <v>5150003884</v>
      </c>
      <c r="H192" t="s">
        <v>1039</v>
      </c>
      <c r="I192">
        <v>3728</v>
      </c>
      <c r="J192">
        <v>136</v>
      </c>
      <c r="K192" s="569">
        <v>5256000</v>
      </c>
      <c r="L192">
        <v>14.2</v>
      </c>
      <c r="M192">
        <v>27.411999999999999</v>
      </c>
      <c r="N192" s="569">
        <v>52937.599999999999</v>
      </c>
      <c r="O192" t="s">
        <v>8561</v>
      </c>
      <c r="P192">
        <v>7</v>
      </c>
      <c r="Q192" s="358">
        <v>583</v>
      </c>
      <c r="R192" t="s">
        <v>8598</v>
      </c>
      <c r="S192">
        <v>0</v>
      </c>
      <c r="T192" s="358">
        <v>43952</v>
      </c>
    </row>
    <row r="193" spans="1:20" x14ac:dyDescent="0.25">
      <c r="A193" s="358">
        <v>43925</v>
      </c>
      <c r="B193" s="358">
        <v>43916</v>
      </c>
      <c r="C193">
        <v>2</v>
      </c>
      <c r="D193" s="358">
        <v>44018</v>
      </c>
      <c r="E193" s="358">
        <v>43960</v>
      </c>
      <c r="F193">
        <v>1</v>
      </c>
      <c r="G193">
        <v>5150003258</v>
      </c>
      <c r="H193" t="s">
        <v>8613</v>
      </c>
      <c r="I193">
        <v>763</v>
      </c>
      <c r="J193">
        <v>360</v>
      </c>
      <c r="K193" s="569">
        <v>123841</v>
      </c>
      <c r="L193">
        <v>6.3</v>
      </c>
      <c r="M193">
        <v>2.1190000000000002</v>
      </c>
      <c r="N193" s="569">
        <v>4806.8999999999996</v>
      </c>
      <c r="O193" t="s">
        <v>8561</v>
      </c>
      <c r="P193">
        <v>7</v>
      </c>
      <c r="Q193" s="358">
        <v>583</v>
      </c>
      <c r="R193" t="s">
        <v>8598</v>
      </c>
      <c r="S193">
        <v>0</v>
      </c>
      <c r="T193" s="358">
        <v>43960</v>
      </c>
    </row>
    <row r="194" spans="1:20" x14ac:dyDescent="0.25">
      <c r="A194" s="358">
        <v>43926</v>
      </c>
      <c r="B194" s="358">
        <v>43916</v>
      </c>
      <c r="C194">
        <v>2</v>
      </c>
      <c r="D194" s="358">
        <v>44018</v>
      </c>
      <c r="E194" s="358">
        <v>43972</v>
      </c>
      <c r="F194">
        <v>1</v>
      </c>
      <c r="G194">
        <v>5150003884</v>
      </c>
      <c r="H194" t="s">
        <v>1039</v>
      </c>
      <c r="I194">
        <v>621</v>
      </c>
      <c r="J194">
        <v>136</v>
      </c>
      <c r="K194" s="569">
        <v>5256000</v>
      </c>
      <c r="L194">
        <v>14.2</v>
      </c>
      <c r="M194">
        <v>4.5659999999999998</v>
      </c>
      <c r="N194" s="569">
        <v>8818.2000000000007</v>
      </c>
      <c r="O194" t="s">
        <v>8561</v>
      </c>
      <c r="P194">
        <v>7</v>
      </c>
      <c r="Q194" s="358">
        <v>583</v>
      </c>
      <c r="R194" t="s">
        <v>8598</v>
      </c>
      <c r="S194">
        <v>0</v>
      </c>
      <c r="T194" s="358">
        <v>43972</v>
      </c>
    </row>
    <row r="195" spans="1:20" x14ac:dyDescent="0.25">
      <c r="A195" s="358">
        <v>43927</v>
      </c>
      <c r="B195" s="358">
        <v>43916</v>
      </c>
      <c r="C195">
        <v>1</v>
      </c>
      <c r="D195" s="358">
        <v>44020</v>
      </c>
      <c r="E195" s="358">
        <v>43960</v>
      </c>
      <c r="F195">
        <v>1</v>
      </c>
      <c r="G195">
        <v>5150003259</v>
      </c>
      <c r="H195" t="s">
        <v>8614</v>
      </c>
      <c r="I195">
        <v>5021</v>
      </c>
      <c r="J195">
        <v>360</v>
      </c>
      <c r="K195" s="569">
        <v>5256000</v>
      </c>
      <c r="L195">
        <v>6.3</v>
      </c>
      <c r="M195">
        <v>13.946999999999999</v>
      </c>
      <c r="N195" s="569">
        <v>31632.3</v>
      </c>
      <c r="O195" t="s">
        <v>8561</v>
      </c>
      <c r="P195">
        <v>7</v>
      </c>
      <c r="Q195" s="358">
        <v>583</v>
      </c>
      <c r="R195" t="s">
        <v>8598</v>
      </c>
      <c r="S195">
        <v>0</v>
      </c>
      <c r="T195" s="358">
        <v>43960</v>
      </c>
    </row>
    <row r="196" spans="1:20" x14ac:dyDescent="0.25">
      <c r="A196" s="358">
        <v>43928</v>
      </c>
      <c r="B196" s="358">
        <v>43916</v>
      </c>
      <c r="C196">
        <v>2</v>
      </c>
      <c r="D196" s="358">
        <v>44023</v>
      </c>
      <c r="E196" s="358">
        <v>43955</v>
      </c>
      <c r="F196">
        <v>1</v>
      </c>
      <c r="G196">
        <v>5150078353</v>
      </c>
      <c r="H196" t="s">
        <v>2993</v>
      </c>
      <c r="I196">
        <v>313</v>
      </c>
      <c r="J196">
        <v>320</v>
      </c>
      <c r="K196" s="569">
        <v>0</v>
      </c>
      <c r="L196">
        <v>6.9</v>
      </c>
      <c r="M196">
        <v>0.97799999999999998</v>
      </c>
      <c r="N196" s="569">
        <v>2159.6999999999998</v>
      </c>
      <c r="O196" t="s">
        <v>122</v>
      </c>
      <c r="P196">
        <v>7</v>
      </c>
      <c r="Q196" s="358">
        <v>583</v>
      </c>
      <c r="R196" t="s">
        <v>8595</v>
      </c>
      <c r="S196">
        <v>0</v>
      </c>
      <c r="T196" s="358">
        <v>43955</v>
      </c>
    </row>
    <row r="197" spans="1:20" x14ac:dyDescent="0.25">
      <c r="A197" s="358">
        <v>43935</v>
      </c>
      <c r="B197" s="358">
        <v>43916</v>
      </c>
      <c r="C197">
        <v>1</v>
      </c>
      <c r="D197" s="358">
        <v>44028</v>
      </c>
      <c r="E197" s="358">
        <v>43973</v>
      </c>
      <c r="F197">
        <v>1</v>
      </c>
      <c r="G197">
        <v>5150040128</v>
      </c>
      <c r="H197" t="s">
        <v>1209</v>
      </c>
      <c r="I197">
        <v>854</v>
      </c>
      <c r="J197">
        <v>132</v>
      </c>
      <c r="K197" s="569">
        <v>5256000</v>
      </c>
      <c r="L197">
        <v>10.5</v>
      </c>
      <c r="M197">
        <v>6.47</v>
      </c>
      <c r="N197" s="569">
        <v>8967</v>
      </c>
      <c r="O197" t="s">
        <v>122</v>
      </c>
      <c r="P197">
        <v>7</v>
      </c>
      <c r="Q197" s="358">
        <v>583</v>
      </c>
      <c r="R197" t="s">
        <v>8595</v>
      </c>
      <c r="S197">
        <v>0</v>
      </c>
      <c r="T197" s="358">
        <v>43973</v>
      </c>
    </row>
    <row r="198" spans="1:20" x14ac:dyDescent="0.25">
      <c r="A198" s="358">
        <v>43937</v>
      </c>
      <c r="B198" s="358">
        <v>43916</v>
      </c>
      <c r="C198">
        <v>1</v>
      </c>
      <c r="D198" s="358">
        <v>44030</v>
      </c>
      <c r="E198" s="358">
        <v>43977</v>
      </c>
      <c r="F198">
        <v>1</v>
      </c>
      <c r="G198">
        <v>5150024358</v>
      </c>
      <c r="H198" t="s">
        <v>1160</v>
      </c>
      <c r="I198">
        <v>8030</v>
      </c>
      <c r="J198">
        <v>282</v>
      </c>
      <c r="K198" s="569">
        <v>23040</v>
      </c>
      <c r="L198">
        <v>4.3</v>
      </c>
      <c r="M198">
        <v>28.475000000000001</v>
      </c>
      <c r="N198" s="569">
        <v>34529</v>
      </c>
      <c r="O198" t="s">
        <v>8592</v>
      </c>
      <c r="P198">
        <v>7</v>
      </c>
      <c r="Q198" s="358">
        <v>583</v>
      </c>
      <c r="R198" t="s">
        <v>8595</v>
      </c>
      <c r="S198">
        <v>0</v>
      </c>
      <c r="T198" s="358">
        <v>43977</v>
      </c>
    </row>
    <row r="199" spans="1:20" x14ac:dyDescent="0.25">
      <c r="A199" s="358">
        <v>43938</v>
      </c>
      <c r="B199" s="358">
        <v>43916</v>
      </c>
      <c r="C199">
        <v>1</v>
      </c>
      <c r="D199" s="358">
        <v>44032</v>
      </c>
      <c r="E199" s="358">
        <v>43953</v>
      </c>
      <c r="F199">
        <v>1</v>
      </c>
      <c r="G199">
        <v>5150003883</v>
      </c>
      <c r="H199" t="s">
        <v>1034</v>
      </c>
      <c r="I199">
        <v>3311</v>
      </c>
      <c r="J199">
        <v>136</v>
      </c>
      <c r="K199" s="569">
        <v>5256000</v>
      </c>
      <c r="L199">
        <v>13.7</v>
      </c>
      <c r="M199">
        <v>24.346</v>
      </c>
      <c r="N199" s="569">
        <v>45360.7</v>
      </c>
      <c r="O199" t="s">
        <v>8561</v>
      </c>
      <c r="P199">
        <v>7</v>
      </c>
      <c r="Q199" s="358">
        <v>583</v>
      </c>
      <c r="R199" t="s">
        <v>8598</v>
      </c>
      <c r="S199">
        <v>0</v>
      </c>
      <c r="T199" s="358">
        <v>43953</v>
      </c>
    </row>
    <row r="200" spans="1:20" x14ac:dyDescent="0.25">
      <c r="A200" s="358">
        <v>43939</v>
      </c>
      <c r="B200" s="358">
        <v>43916</v>
      </c>
      <c r="C200">
        <v>1</v>
      </c>
      <c r="D200" s="358">
        <v>44033</v>
      </c>
      <c r="E200" s="358">
        <v>43957</v>
      </c>
      <c r="F200">
        <v>1</v>
      </c>
      <c r="G200">
        <v>5150002297</v>
      </c>
      <c r="H200" t="s">
        <v>957</v>
      </c>
      <c r="I200">
        <v>1518</v>
      </c>
      <c r="J200">
        <v>119</v>
      </c>
      <c r="K200" s="569">
        <v>5256000</v>
      </c>
      <c r="L200">
        <v>14.2</v>
      </c>
      <c r="M200">
        <v>12.756</v>
      </c>
      <c r="N200" s="569">
        <v>21555.599999999999</v>
      </c>
      <c r="O200" t="s">
        <v>8592</v>
      </c>
      <c r="P200">
        <v>7</v>
      </c>
      <c r="Q200" s="358">
        <v>583</v>
      </c>
      <c r="R200" t="s">
        <v>8598</v>
      </c>
      <c r="S200">
        <v>0</v>
      </c>
      <c r="T200" s="358">
        <v>43957</v>
      </c>
    </row>
    <row r="201" spans="1:20" x14ac:dyDescent="0.25">
      <c r="A201" s="358">
        <v>43939</v>
      </c>
      <c r="B201" s="358">
        <v>43916</v>
      </c>
      <c r="C201">
        <v>1</v>
      </c>
      <c r="D201" s="358">
        <v>44034</v>
      </c>
      <c r="E201" s="358">
        <v>43972</v>
      </c>
      <c r="F201">
        <v>1</v>
      </c>
      <c r="G201">
        <v>5150004534</v>
      </c>
      <c r="H201" t="s">
        <v>1093</v>
      </c>
      <c r="I201">
        <v>484</v>
      </c>
      <c r="J201">
        <v>132</v>
      </c>
      <c r="K201" s="569">
        <v>40320</v>
      </c>
      <c r="L201">
        <v>10.6</v>
      </c>
      <c r="M201">
        <v>3.6669999999999998</v>
      </c>
      <c r="N201" s="569">
        <v>5130.3999999999996</v>
      </c>
      <c r="O201" t="s">
        <v>122</v>
      </c>
      <c r="P201">
        <v>7</v>
      </c>
      <c r="Q201" s="358">
        <v>583</v>
      </c>
      <c r="R201" t="s">
        <v>8601</v>
      </c>
      <c r="S201">
        <v>0</v>
      </c>
      <c r="T201" s="358">
        <v>43972</v>
      </c>
    </row>
    <row r="202" spans="1:20" x14ac:dyDescent="0.25">
      <c r="A202" s="358">
        <v>43957</v>
      </c>
      <c r="B202" s="358">
        <v>43916</v>
      </c>
      <c r="C202">
        <v>1</v>
      </c>
      <c r="D202" s="358">
        <v>44039</v>
      </c>
      <c r="E202" s="358">
        <v>43973</v>
      </c>
      <c r="F202">
        <v>1</v>
      </c>
      <c r="G202">
        <v>5150003889</v>
      </c>
      <c r="H202" t="s">
        <v>1048</v>
      </c>
      <c r="I202">
        <v>380</v>
      </c>
      <c r="J202">
        <v>136</v>
      </c>
      <c r="K202" s="555">
        <v>5256000</v>
      </c>
      <c r="L202">
        <v>13.7</v>
      </c>
      <c r="M202">
        <v>2.794</v>
      </c>
      <c r="N202" s="569">
        <v>5206</v>
      </c>
      <c r="O202" t="s">
        <v>8561</v>
      </c>
      <c r="P202">
        <v>7</v>
      </c>
      <c r="Q202" s="555">
        <v>583</v>
      </c>
      <c r="R202" t="s">
        <v>8598</v>
      </c>
      <c r="S202">
        <v>0</v>
      </c>
      <c r="T202" s="358">
        <v>43973</v>
      </c>
    </row>
    <row r="203" spans="1:20" x14ac:dyDescent="0.25">
      <c r="A203" s="358">
        <v>43974</v>
      </c>
      <c r="B203" s="358">
        <v>43916</v>
      </c>
      <c r="C203">
        <v>1</v>
      </c>
      <c r="D203" s="358">
        <v>44043</v>
      </c>
      <c r="E203" s="796">
        <v>43959</v>
      </c>
      <c r="F203">
        <v>1</v>
      </c>
      <c r="G203">
        <v>5150003258</v>
      </c>
      <c r="H203" t="s">
        <v>8613</v>
      </c>
      <c r="I203">
        <v>3813</v>
      </c>
      <c r="J203">
        <v>360</v>
      </c>
      <c r="K203" s="555">
        <v>5256000</v>
      </c>
      <c r="L203">
        <v>6.3</v>
      </c>
      <c r="M203">
        <v>10.592000000000001</v>
      </c>
      <c r="N203" s="569">
        <v>24021.9</v>
      </c>
      <c r="O203" t="s">
        <v>8561</v>
      </c>
      <c r="P203">
        <v>7</v>
      </c>
      <c r="Q203" s="555">
        <v>583</v>
      </c>
      <c r="R203" t="s">
        <v>8598</v>
      </c>
      <c r="S203">
        <v>0</v>
      </c>
      <c r="T203" s="358">
        <v>43959</v>
      </c>
    </row>
    <row r="204" spans="1:20" x14ac:dyDescent="0.25">
      <c r="A204" s="358">
        <v>43982</v>
      </c>
      <c r="B204" s="358">
        <v>43916</v>
      </c>
      <c r="C204">
        <v>1</v>
      </c>
      <c r="D204" s="358">
        <v>44043</v>
      </c>
      <c r="E204" s="796">
        <v>43959</v>
      </c>
      <c r="F204">
        <v>1</v>
      </c>
      <c r="G204">
        <v>5150003907</v>
      </c>
      <c r="H204" t="s">
        <v>1057</v>
      </c>
      <c r="I204">
        <v>2622</v>
      </c>
      <c r="J204">
        <v>119</v>
      </c>
      <c r="K204">
        <v>5256000</v>
      </c>
      <c r="L204">
        <v>15.9</v>
      </c>
      <c r="M204">
        <v>22.033999999999999</v>
      </c>
      <c r="N204" s="569">
        <v>41689.800000000003</v>
      </c>
      <c r="O204" t="s">
        <v>8561</v>
      </c>
      <c r="P204">
        <v>7</v>
      </c>
      <c r="Q204" s="555">
        <v>583</v>
      </c>
      <c r="R204" t="s">
        <v>8598</v>
      </c>
      <c r="S204">
        <v>0</v>
      </c>
      <c r="T204" s="358">
        <v>43959</v>
      </c>
    </row>
    <row r="205" spans="1:20" x14ac:dyDescent="0.25">
      <c r="A205" s="358">
        <v>43983</v>
      </c>
      <c r="B205" s="358">
        <v>43916</v>
      </c>
      <c r="C205">
        <v>1</v>
      </c>
      <c r="D205" s="358">
        <v>44043</v>
      </c>
      <c r="E205" s="358">
        <v>43960</v>
      </c>
      <c r="F205">
        <v>1</v>
      </c>
      <c r="G205">
        <v>5150003907</v>
      </c>
      <c r="H205" t="s">
        <v>1057</v>
      </c>
      <c r="I205">
        <v>378</v>
      </c>
      <c r="J205">
        <v>119</v>
      </c>
      <c r="K205" s="555">
        <v>5256000</v>
      </c>
      <c r="L205">
        <v>15.9</v>
      </c>
      <c r="M205">
        <v>3.1760000000000002</v>
      </c>
      <c r="N205" s="569">
        <v>6010.2</v>
      </c>
      <c r="O205" t="s">
        <v>8561</v>
      </c>
      <c r="P205">
        <v>7</v>
      </c>
      <c r="Q205" s="555">
        <v>583</v>
      </c>
      <c r="R205" t="s">
        <v>8598</v>
      </c>
      <c r="S205">
        <v>0</v>
      </c>
      <c r="T205" s="358">
        <v>43960</v>
      </c>
    </row>
    <row r="206" spans="1:20" x14ac:dyDescent="0.25">
      <c r="A206" s="358">
        <v>43983</v>
      </c>
      <c r="B206" s="358">
        <v>43916</v>
      </c>
      <c r="C206">
        <v>1</v>
      </c>
      <c r="D206" s="358">
        <v>44051</v>
      </c>
      <c r="E206" s="358">
        <v>43965</v>
      </c>
      <c r="F206">
        <v>1</v>
      </c>
      <c r="G206">
        <v>5150003979</v>
      </c>
      <c r="H206" t="s">
        <v>118</v>
      </c>
      <c r="I206">
        <v>815</v>
      </c>
      <c r="J206">
        <v>80</v>
      </c>
      <c r="K206" s="555">
        <v>5256000</v>
      </c>
      <c r="L206">
        <v>27.9</v>
      </c>
      <c r="M206">
        <v>10.188000000000001</v>
      </c>
      <c r="N206" s="569">
        <v>22738.5</v>
      </c>
      <c r="O206" t="s">
        <v>8561</v>
      </c>
      <c r="P206">
        <v>7</v>
      </c>
      <c r="Q206" s="555">
        <v>583</v>
      </c>
      <c r="R206" t="s">
        <v>8598</v>
      </c>
      <c r="S206">
        <v>0</v>
      </c>
      <c r="T206" s="358">
        <v>43965</v>
      </c>
    </row>
    <row r="207" spans="1:20" x14ac:dyDescent="0.25">
      <c r="A207" s="358">
        <v>43986</v>
      </c>
      <c r="B207" s="358">
        <v>43916</v>
      </c>
      <c r="C207">
        <v>1</v>
      </c>
      <c r="D207" s="358">
        <v>44068</v>
      </c>
      <c r="E207" s="358">
        <v>43963</v>
      </c>
      <c r="F207">
        <v>1</v>
      </c>
      <c r="G207">
        <v>5150003979</v>
      </c>
      <c r="H207" t="s">
        <v>118</v>
      </c>
      <c r="I207">
        <v>652</v>
      </c>
      <c r="J207">
        <v>80</v>
      </c>
      <c r="K207" s="555">
        <v>5256000</v>
      </c>
      <c r="L207">
        <v>27.9</v>
      </c>
      <c r="M207">
        <v>8.15</v>
      </c>
      <c r="N207" s="569">
        <v>18190.8</v>
      </c>
      <c r="O207" t="s">
        <v>8561</v>
      </c>
      <c r="P207">
        <v>7</v>
      </c>
      <c r="Q207" s="555">
        <v>583</v>
      </c>
      <c r="R207" t="s">
        <v>8598</v>
      </c>
      <c r="S207">
        <v>0</v>
      </c>
      <c r="T207" s="358">
        <v>43963</v>
      </c>
    </row>
    <row r="208" spans="1:20" x14ac:dyDescent="0.25">
      <c r="D208" s="358">
        <v>44083</v>
      </c>
      <c r="E208" s="358">
        <v>43962</v>
      </c>
      <c r="F208">
        <v>1</v>
      </c>
      <c r="G208">
        <v>5150003979</v>
      </c>
      <c r="H208" t="s">
        <v>118</v>
      </c>
      <c r="I208">
        <v>2609</v>
      </c>
      <c r="J208">
        <v>80</v>
      </c>
      <c r="K208">
        <v>5256000</v>
      </c>
      <c r="L208">
        <v>27.9</v>
      </c>
      <c r="M208">
        <v>32.613</v>
      </c>
      <c r="N208" s="569">
        <v>72791.100000000006</v>
      </c>
      <c r="O208" t="s">
        <v>8561</v>
      </c>
      <c r="P208">
        <v>7</v>
      </c>
      <c r="Q208">
        <v>583</v>
      </c>
      <c r="R208" t="s">
        <v>8598</v>
      </c>
      <c r="S208">
        <v>0</v>
      </c>
      <c r="T208" s="358">
        <v>43962</v>
      </c>
    </row>
    <row r="209" spans="4:20" x14ac:dyDescent="0.25">
      <c r="D209" s="358">
        <v>44457</v>
      </c>
      <c r="E209" s="358">
        <v>43977</v>
      </c>
      <c r="F209">
        <v>1</v>
      </c>
      <c r="G209">
        <v>5150005190</v>
      </c>
      <c r="H209" t="s">
        <v>1113</v>
      </c>
      <c r="I209">
        <v>4327</v>
      </c>
      <c r="J209">
        <v>180</v>
      </c>
      <c r="K209">
        <v>5256000</v>
      </c>
      <c r="L209">
        <v>6.4</v>
      </c>
      <c r="M209">
        <v>24.039000000000001</v>
      </c>
      <c r="N209" s="569">
        <v>27692.799999999999</v>
      </c>
      <c r="O209" t="s">
        <v>8592</v>
      </c>
      <c r="P209">
        <v>7</v>
      </c>
      <c r="Q209">
        <v>583</v>
      </c>
      <c r="R209" t="s">
        <v>8595</v>
      </c>
      <c r="S209">
        <v>0</v>
      </c>
      <c r="T209" s="358">
        <v>43977</v>
      </c>
    </row>
    <row r="210" spans="4:20" x14ac:dyDescent="0.25">
      <c r="D210" s="358">
        <v>44458</v>
      </c>
      <c r="E210" s="358">
        <v>43957</v>
      </c>
      <c r="F210">
        <v>1</v>
      </c>
      <c r="G210">
        <v>5150003924</v>
      </c>
      <c r="H210" t="s">
        <v>8615</v>
      </c>
      <c r="I210">
        <v>759</v>
      </c>
      <c r="J210">
        <v>119</v>
      </c>
      <c r="K210">
        <v>5256000</v>
      </c>
      <c r="L210">
        <v>13.8</v>
      </c>
      <c r="M210">
        <v>6.3780000000000001</v>
      </c>
      <c r="N210" s="569">
        <v>10474.200000000001</v>
      </c>
      <c r="O210" t="s">
        <v>8592</v>
      </c>
      <c r="P210">
        <v>7</v>
      </c>
      <c r="Q210">
        <v>583</v>
      </c>
      <c r="R210" t="s">
        <v>8598</v>
      </c>
      <c r="S210">
        <v>0</v>
      </c>
      <c r="T210" s="358">
        <v>43957</v>
      </c>
    </row>
    <row r="211" spans="4:20" x14ac:dyDescent="0.25">
      <c r="D211" s="358">
        <v>44494</v>
      </c>
      <c r="E211" s="358">
        <v>43960</v>
      </c>
      <c r="F211">
        <v>1</v>
      </c>
      <c r="G211">
        <v>5150003923</v>
      </c>
      <c r="H211" t="s">
        <v>1077</v>
      </c>
      <c r="I211">
        <v>677</v>
      </c>
      <c r="J211">
        <v>119</v>
      </c>
      <c r="K211">
        <v>0</v>
      </c>
      <c r="L211">
        <v>15</v>
      </c>
      <c r="M211">
        <v>5.6890000000000001</v>
      </c>
      <c r="N211" s="569">
        <v>10155</v>
      </c>
      <c r="O211" t="s">
        <v>122</v>
      </c>
      <c r="P211">
        <v>7</v>
      </c>
      <c r="Q211">
        <v>583</v>
      </c>
      <c r="R211" t="s">
        <v>8598</v>
      </c>
      <c r="S211">
        <v>0</v>
      </c>
      <c r="T211" s="358">
        <v>43960</v>
      </c>
    </row>
    <row r="212" spans="4:20" x14ac:dyDescent="0.25">
      <c r="D212" s="358">
        <v>44538</v>
      </c>
      <c r="E212" s="358">
        <v>43976</v>
      </c>
      <c r="F212">
        <v>1</v>
      </c>
      <c r="G212">
        <v>5150005190</v>
      </c>
      <c r="H212" t="s">
        <v>1113</v>
      </c>
      <c r="I212">
        <v>2164</v>
      </c>
      <c r="J212">
        <v>180</v>
      </c>
      <c r="K212">
        <v>5256000</v>
      </c>
      <c r="L212">
        <v>6.4</v>
      </c>
      <c r="M212">
        <v>12.022</v>
      </c>
      <c r="N212" s="569">
        <v>13849.6</v>
      </c>
      <c r="O212" t="s">
        <v>8592</v>
      </c>
      <c r="P212">
        <v>7</v>
      </c>
      <c r="Q212">
        <v>583</v>
      </c>
      <c r="R212" t="s">
        <v>8595</v>
      </c>
      <c r="S212">
        <v>0</v>
      </c>
      <c r="T212" s="358">
        <v>43976</v>
      </c>
    </row>
    <row r="213" spans="4:20" x14ac:dyDescent="0.25">
      <c r="D213" s="358">
        <v>44673</v>
      </c>
      <c r="E213" s="358">
        <v>43958</v>
      </c>
      <c r="F213">
        <v>1</v>
      </c>
      <c r="G213">
        <v>5150003921</v>
      </c>
      <c r="H213" t="s">
        <v>1075</v>
      </c>
      <c r="I213">
        <v>751</v>
      </c>
      <c r="J213">
        <v>119</v>
      </c>
      <c r="K213">
        <v>0</v>
      </c>
      <c r="L213">
        <v>15.9</v>
      </c>
      <c r="M213">
        <v>6.3109999999999999</v>
      </c>
      <c r="N213" s="569">
        <v>11940.9</v>
      </c>
      <c r="O213" t="s">
        <v>122</v>
      </c>
      <c r="P213">
        <v>7</v>
      </c>
      <c r="Q213">
        <v>583</v>
      </c>
      <c r="R213" t="s">
        <v>8598</v>
      </c>
      <c r="S213">
        <v>0</v>
      </c>
      <c r="T213" s="358">
        <v>43958</v>
      </c>
    </row>
    <row r="214" spans="4:20" x14ac:dyDescent="0.25">
      <c r="D214" s="358">
        <v>43939</v>
      </c>
      <c r="E214" s="358">
        <v>43943</v>
      </c>
      <c r="F214">
        <v>2</v>
      </c>
      <c r="G214">
        <v>5150055224</v>
      </c>
      <c r="H214" t="s">
        <v>1215</v>
      </c>
      <c r="I214">
        <v>201</v>
      </c>
      <c r="J214">
        <v>200</v>
      </c>
      <c r="K214">
        <v>14400</v>
      </c>
      <c r="L214">
        <v>7.3</v>
      </c>
      <c r="M214">
        <v>1.0049999999999999</v>
      </c>
      <c r="N214" s="569">
        <v>1467.3</v>
      </c>
      <c r="O214" t="s">
        <v>8592</v>
      </c>
      <c r="P214">
        <v>7</v>
      </c>
      <c r="Q214">
        <v>583</v>
      </c>
      <c r="R214" t="s">
        <v>8594</v>
      </c>
      <c r="S214">
        <v>0</v>
      </c>
      <c r="T214" s="358">
        <v>43943</v>
      </c>
    </row>
    <row r="215" spans="4:20" x14ac:dyDescent="0.25">
      <c r="D215" s="358">
        <v>43942</v>
      </c>
      <c r="E215" s="358">
        <v>43943</v>
      </c>
      <c r="F215">
        <v>1</v>
      </c>
      <c r="G215">
        <v>5150000273</v>
      </c>
      <c r="H215" t="s">
        <v>924</v>
      </c>
      <c r="I215">
        <v>1723</v>
      </c>
      <c r="J215">
        <v>176</v>
      </c>
      <c r="K215">
        <v>5256000</v>
      </c>
      <c r="L215">
        <v>12.4</v>
      </c>
      <c r="M215">
        <v>9.7899999999999991</v>
      </c>
      <c r="N215" s="569">
        <v>21365.200000000001</v>
      </c>
      <c r="O215" t="s">
        <v>8561</v>
      </c>
      <c r="P215">
        <v>7</v>
      </c>
      <c r="Q215">
        <v>583</v>
      </c>
      <c r="R215" t="s">
        <v>8595</v>
      </c>
      <c r="S215">
        <v>0</v>
      </c>
      <c r="T215" s="358">
        <v>43943</v>
      </c>
    </row>
    <row r="216" spans="4:20" x14ac:dyDescent="0.25">
      <c r="D216" s="358">
        <v>43942</v>
      </c>
      <c r="E216" s="358">
        <v>43943</v>
      </c>
      <c r="F216">
        <v>2</v>
      </c>
      <c r="G216">
        <v>5150000010</v>
      </c>
      <c r="H216" t="s">
        <v>907</v>
      </c>
      <c r="I216">
        <v>41</v>
      </c>
      <c r="J216">
        <v>120</v>
      </c>
      <c r="K216">
        <v>14400</v>
      </c>
      <c r="L216">
        <v>18.899999999999999</v>
      </c>
      <c r="M216">
        <v>0.34200000000000003</v>
      </c>
      <c r="N216">
        <v>774.9</v>
      </c>
      <c r="O216" t="s">
        <v>8561</v>
      </c>
      <c r="P216">
        <v>7</v>
      </c>
      <c r="Q216">
        <v>583</v>
      </c>
      <c r="R216" t="s">
        <v>8597</v>
      </c>
      <c r="S216">
        <v>0</v>
      </c>
      <c r="T216" s="358">
        <v>43943</v>
      </c>
    </row>
    <row r="217" spans="4:20" x14ac:dyDescent="0.25">
      <c r="D217" s="358">
        <v>43942</v>
      </c>
      <c r="E217" s="358">
        <v>43943</v>
      </c>
      <c r="F217">
        <v>2</v>
      </c>
      <c r="G217">
        <v>5150003365</v>
      </c>
      <c r="H217" t="s">
        <v>3651</v>
      </c>
      <c r="I217">
        <v>43</v>
      </c>
      <c r="J217">
        <v>360</v>
      </c>
      <c r="K217">
        <v>24480</v>
      </c>
      <c r="L217">
        <v>6.7</v>
      </c>
      <c r="M217">
        <v>0.11899999999999999</v>
      </c>
      <c r="N217">
        <v>288.10000000000002</v>
      </c>
      <c r="O217" t="s">
        <v>8561</v>
      </c>
      <c r="P217">
        <v>7</v>
      </c>
      <c r="Q217">
        <v>583</v>
      </c>
      <c r="R217" t="s">
        <v>8598</v>
      </c>
      <c r="S217">
        <v>0</v>
      </c>
      <c r="T217" s="358">
        <v>43943</v>
      </c>
    </row>
    <row r="218" spans="4:20" x14ac:dyDescent="0.25">
      <c r="D218" s="358">
        <v>43942</v>
      </c>
      <c r="E218" s="358">
        <v>43943</v>
      </c>
      <c r="F218">
        <v>2</v>
      </c>
      <c r="G218">
        <v>5150004014</v>
      </c>
      <c r="H218" t="s">
        <v>115</v>
      </c>
      <c r="I218">
        <v>29</v>
      </c>
      <c r="J218">
        <v>126</v>
      </c>
      <c r="K218">
        <v>33120</v>
      </c>
      <c r="L218">
        <v>15</v>
      </c>
      <c r="M218">
        <v>0.23</v>
      </c>
      <c r="N218">
        <v>435</v>
      </c>
      <c r="O218" t="s">
        <v>8561</v>
      </c>
      <c r="P218">
        <v>7</v>
      </c>
      <c r="Q218">
        <v>583</v>
      </c>
      <c r="R218" t="s">
        <v>8595</v>
      </c>
      <c r="S218">
        <v>0</v>
      </c>
      <c r="T218" s="358">
        <v>43943</v>
      </c>
    </row>
    <row r="219" spans="4:20" x14ac:dyDescent="0.25">
      <c r="D219" s="358">
        <v>43942</v>
      </c>
      <c r="E219" s="358">
        <v>43943</v>
      </c>
      <c r="F219">
        <v>2</v>
      </c>
      <c r="G219">
        <v>5150004017</v>
      </c>
      <c r="H219" t="s">
        <v>117</v>
      </c>
      <c r="I219">
        <v>2</v>
      </c>
      <c r="J219">
        <v>126</v>
      </c>
      <c r="K219">
        <v>34560</v>
      </c>
      <c r="L219">
        <v>14.8</v>
      </c>
      <c r="M219">
        <v>1.6E-2</v>
      </c>
      <c r="N219">
        <v>29.6</v>
      </c>
      <c r="O219" t="s">
        <v>8561</v>
      </c>
      <c r="P219">
        <v>7</v>
      </c>
      <c r="Q219">
        <v>583</v>
      </c>
      <c r="R219" t="s">
        <v>8595</v>
      </c>
      <c r="S219">
        <v>0</v>
      </c>
      <c r="T219" s="358">
        <v>43943</v>
      </c>
    </row>
    <row r="220" spans="4:20" x14ac:dyDescent="0.25">
      <c r="D220" s="358">
        <v>43942</v>
      </c>
      <c r="E220" s="358">
        <v>43943</v>
      </c>
      <c r="F220">
        <v>2</v>
      </c>
      <c r="G220">
        <v>5150004809</v>
      </c>
      <c r="H220" t="s">
        <v>1101</v>
      </c>
      <c r="I220">
        <v>1</v>
      </c>
      <c r="J220">
        <v>341</v>
      </c>
      <c r="K220">
        <v>23040</v>
      </c>
      <c r="L220">
        <v>6.7</v>
      </c>
      <c r="M220">
        <v>3.0000000000000001E-3</v>
      </c>
      <c r="N220">
        <v>6.7</v>
      </c>
      <c r="O220" t="s">
        <v>8561</v>
      </c>
      <c r="P220">
        <v>7</v>
      </c>
      <c r="Q220">
        <v>583</v>
      </c>
      <c r="R220" t="s">
        <v>8595</v>
      </c>
      <c r="S220">
        <v>0</v>
      </c>
      <c r="T220" s="358">
        <v>43943</v>
      </c>
    </row>
    <row r="221" spans="4:20" x14ac:dyDescent="0.25">
      <c r="D221" s="358">
        <v>43942</v>
      </c>
      <c r="E221" s="358">
        <v>43943</v>
      </c>
      <c r="F221">
        <v>2</v>
      </c>
      <c r="G221">
        <v>5150005125</v>
      </c>
      <c r="H221" t="s">
        <v>1108</v>
      </c>
      <c r="I221">
        <v>156</v>
      </c>
      <c r="J221">
        <v>54</v>
      </c>
      <c r="K221">
        <v>8640</v>
      </c>
      <c r="L221">
        <v>46.3</v>
      </c>
      <c r="M221">
        <v>2.8889999999999998</v>
      </c>
      <c r="N221" s="569">
        <v>7222.8</v>
      </c>
      <c r="O221" t="s">
        <v>8561</v>
      </c>
      <c r="P221">
        <v>7</v>
      </c>
      <c r="Q221">
        <v>583</v>
      </c>
      <c r="R221" t="s">
        <v>8595</v>
      </c>
      <c r="S221">
        <v>0</v>
      </c>
      <c r="T221" s="358">
        <v>43943</v>
      </c>
    </row>
    <row r="222" spans="4:20" x14ac:dyDescent="0.25">
      <c r="D222" s="358">
        <v>43942</v>
      </c>
      <c r="E222" s="358">
        <v>43943</v>
      </c>
      <c r="F222">
        <v>2</v>
      </c>
      <c r="G222">
        <v>5150005682</v>
      </c>
      <c r="H222" t="s">
        <v>1122</v>
      </c>
      <c r="I222">
        <v>27</v>
      </c>
      <c r="J222">
        <v>148</v>
      </c>
      <c r="K222">
        <v>37440</v>
      </c>
      <c r="L222">
        <v>10</v>
      </c>
      <c r="M222">
        <v>0.182</v>
      </c>
      <c r="N222">
        <v>270</v>
      </c>
      <c r="O222" t="s">
        <v>8561</v>
      </c>
      <c r="P222">
        <v>7</v>
      </c>
      <c r="Q222">
        <v>583</v>
      </c>
      <c r="R222" t="s">
        <v>8595</v>
      </c>
      <c r="S222">
        <v>0</v>
      </c>
      <c r="T222" s="358">
        <v>43943</v>
      </c>
    </row>
    <row r="223" spans="4:20" x14ac:dyDescent="0.25">
      <c r="D223" s="358">
        <v>43942</v>
      </c>
      <c r="E223" s="358">
        <v>43943</v>
      </c>
      <c r="F223">
        <v>2</v>
      </c>
      <c r="G223">
        <v>6984805853</v>
      </c>
      <c r="H223" t="s">
        <v>2074</v>
      </c>
      <c r="I223">
        <v>3</v>
      </c>
      <c r="J223">
        <v>84</v>
      </c>
      <c r="K223">
        <v>14400</v>
      </c>
      <c r="L223">
        <v>25</v>
      </c>
      <c r="M223">
        <v>3.5999999999999997E-2</v>
      </c>
      <c r="N223">
        <v>75</v>
      </c>
      <c r="O223" t="s">
        <v>8561</v>
      </c>
      <c r="P223">
        <v>7</v>
      </c>
      <c r="Q223">
        <v>583</v>
      </c>
      <c r="R223" t="s">
        <v>8596</v>
      </c>
      <c r="S223">
        <v>0</v>
      </c>
      <c r="T223" s="358">
        <v>43943</v>
      </c>
    </row>
    <row r="224" spans="4:20" x14ac:dyDescent="0.25">
      <c r="D224" s="358">
        <v>43942</v>
      </c>
      <c r="E224" s="358">
        <v>43943</v>
      </c>
      <c r="F224">
        <v>2</v>
      </c>
      <c r="G224">
        <v>6984806783</v>
      </c>
      <c r="H224" t="s">
        <v>2084</v>
      </c>
      <c r="I224">
        <v>7</v>
      </c>
      <c r="J224">
        <v>84</v>
      </c>
      <c r="K224">
        <v>0</v>
      </c>
      <c r="L224">
        <v>23.5</v>
      </c>
      <c r="M224">
        <v>8.3000000000000004E-2</v>
      </c>
      <c r="N224">
        <v>164.5</v>
      </c>
      <c r="O224" t="s">
        <v>8561</v>
      </c>
      <c r="P224">
        <v>7</v>
      </c>
      <c r="Q224">
        <v>583</v>
      </c>
      <c r="R224" t="s">
        <v>8596</v>
      </c>
      <c r="S224">
        <v>0</v>
      </c>
      <c r="T224" s="358">
        <v>43943</v>
      </c>
    </row>
    <row r="225" spans="4:20" x14ac:dyDescent="0.25">
      <c r="D225" s="358">
        <v>43943</v>
      </c>
      <c r="E225" s="358">
        <v>43943</v>
      </c>
      <c r="F225">
        <v>1</v>
      </c>
      <c r="G225">
        <v>5150028601</v>
      </c>
      <c r="H225" t="s">
        <v>1171</v>
      </c>
      <c r="I225">
        <v>2971</v>
      </c>
      <c r="J225">
        <v>270</v>
      </c>
      <c r="K225">
        <v>5256000</v>
      </c>
      <c r="L225">
        <v>7.4</v>
      </c>
      <c r="M225">
        <v>11.004</v>
      </c>
      <c r="N225" s="569">
        <v>21985.4</v>
      </c>
      <c r="O225" t="s">
        <v>8561</v>
      </c>
      <c r="P225">
        <v>7</v>
      </c>
      <c r="Q225">
        <v>583</v>
      </c>
      <c r="R225" t="s">
        <v>8594</v>
      </c>
      <c r="S225">
        <v>0</v>
      </c>
      <c r="T225" s="358">
        <v>43943</v>
      </c>
    </row>
    <row r="226" spans="4:20" x14ac:dyDescent="0.25">
      <c r="D226" s="358">
        <v>43944</v>
      </c>
      <c r="E226" s="358">
        <v>43943</v>
      </c>
      <c r="F226">
        <v>2</v>
      </c>
      <c r="G226">
        <v>5150005177</v>
      </c>
      <c r="H226" t="s">
        <v>1111</v>
      </c>
      <c r="I226">
        <v>4</v>
      </c>
      <c r="J226">
        <v>120</v>
      </c>
      <c r="K226">
        <v>1</v>
      </c>
      <c r="L226">
        <v>18.2</v>
      </c>
      <c r="M226">
        <v>3.3000000000000002E-2</v>
      </c>
      <c r="N226">
        <v>72.8</v>
      </c>
      <c r="O226" t="s">
        <v>8561</v>
      </c>
      <c r="P226">
        <v>7</v>
      </c>
      <c r="Q226">
        <v>583</v>
      </c>
      <c r="R226" t="s">
        <v>8595</v>
      </c>
      <c r="S226">
        <v>0</v>
      </c>
      <c r="T226" s="358">
        <v>43943</v>
      </c>
    </row>
    <row r="227" spans="4:20" x14ac:dyDescent="0.25">
      <c r="D227" s="358">
        <v>43944</v>
      </c>
      <c r="E227" s="358">
        <v>43943</v>
      </c>
      <c r="F227">
        <v>2</v>
      </c>
      <c r="G227">
        <v>6984806110</v>
      </c>
      <c r="H227" t="s">
        <v>2075</v>
      </c>
      <c r="I227">
        <v>3</v>
      </c>
      <c r="J227">
        <v>1</v>
      </c>
      <c r="K227">
        <v>4321</v>
      </c>
      <c r="L227">
        <v>2295</v>
      </c>
      <c r="M227">
        <v>3</v>
      </c>
      <c r="N227" s="569">
        <v>6885</v>
      </c>
      <c r="O227" t="s">
        <v>8561</v>
      </c>
      <c r="P227">
        <v>7</v>
      </c>
      <c r="Q227">
        <v>583</v>
      </c>
      <c r="R227" t="s">
        <v>8596</v>
      </c>
      <c r="S227">
        <v>0</v>
      </c>
      <c r="T227" s="358">
        <v>43943</v>
      </c>
    </row>
    <row r="228" spans="4:20" x14ac:dyDescent="0.25">
      <c r="D228" s="358">
        <v>43945</v>
      </c>
      <c r="E228" s="358">
        <v>43944</v>
      </c>
      <c r="F228">
        <v>1</v>
      </c>
      <c r="G228">
        <v>5150024351</v>
      </c>
      <c r="H228" t="s">
        <v>1154</v>
      </c>
      <c r="I228">
        <v>15523</v>
      </c>
      <c r="J228">
        <v>252</v>
      </c>
      <c r="K228">
        <v>38880</v>
      </c>
      <c r="L228">
        <v>6.5</v>
      </c>
      <c r="M228">
        <v>61.598999999999997</v>
      </c>
      <c r="N228" s="569">
        <v>100899.5</v>
      </c>
      <c r="O228" t="s">
        <v>8592</v>
      </c>
      <c r="P228">
        <v>7</v>
      </c>
      <c r="Q228">
        <v>583</v>
      </c>
      <c r="R228" t="s">
        <v>8595</v>
      </c>
      <c r="S228">
        <v>0</v>
      </c>
      <c r="T228" s="358">
        <v>43944</v>
      </c>
    </row>
    <row r="229" spans="4:20" x14ac:dyDescent="0.25">
      <c r="D229" s="358">
        <v>43946</v>
      </c>
      <c r="E229" s="358">
        <v>43948</v>
      </c>
      <c r="F229">
        <v>2</v>
      </c>
      <c r="G229">
        <v>5150003535</v>
      </c>
      <c r="H229" t="s">
        <v>1010</v>
      </c>
      <c r="I229">
        <v>4</v>
      </c>
      <c r="J229">
        <v>42</v>
      </c>
      <c r="K229">
        <v>0</v>
      </c>
      <c r="L229">
        <v>52.7</v>
      </c>
      <c r="M229">
        <v>9.5000000000000001E-2</v>
      </c>
      <c r="N229">
        <v>210.8</v>
      </c>
      <c r="O229" t="s">
        <v>8561</v>
      </c>
      <c r="P229">
        <v>7</v>
      </c>
      <c r="Q229">
        <v>583</v>
      </c>
      <c r="R229" t="s">
        <v>8598</v>
      </c>
      <c r="S229">
        <v>0</v>
      </c>
      <c r="T229" s="358">
        <v>43948</v>
      </c>
    </row>
    <row r="230" spans="4:20" x14ac:dyDescent="0.25">
      <c r="D230" s="358">
        <v>43948</v>
      </c>
      <c r="E230" s="358">
        <v>43943</v>
      </c>
      <c r="F230">
        <v>2</v>
      </c>
      <c r="G230">
        <v>5150005122</v>
      </c>
      <c r="H230" t="s">
        <v>1107</v>
      </c>
      <c r="I230">
        <v>658</v>
      </c>
      <c r="J230">
        <v>54</v>
      </c>
      <c r="K230">
        <v>5256000</v>
      </c>
      <c r="L230">
        <v>46.3</v>
      </c>
      <c r="M230">
        <v>12.185</v>
      </c>
      <c r="N230" s="569">
        <v>30465.4</v>
      </c>
      <c r="O230" t="s">
        <v>8561</v>
      </c>
      <c r="P230">
        <v>7</v>
      </c>
      <c r="Q230">
        <v>583</v>
      </c>
      <c r="R230" t="s">
        <v>8595</v>
      </c>
      <c r="S230">
        <v>0</v>
      </c>
      <c r="T230" s="358">
        <v>43943</v>
      </c>
    </row>
    <row r="231" spans="4:20" x14ac:dyDescent="0.25">
      <c r="D231" s="358">
        <v>43948</v>
      </c>
      <c r="E231" s="358">
        <v>43945</v>
      </c>
      <c r="F231">
        <v>2</v>
      </c>
      <c r="G231">
        <v>5150000328</v>
      </c>
      <c r="H231" t="s">
        <v>937</v>
      </c>
      <c r="I231">
        <v>940</v>
      </c>
      <c r="J231">
        <v>60</v>
      </c>
      <c r="K231">
        <v>2881</v>
      </c>
      <c r="L231">
        <v>32.200000000000003</v>
      </c>
      <c r="M231">
        <v>15.667</v>
      </c>
      <c r="N231" s="569">
        <v>30268</v>
      </c>
      <c r="O231" t="s">
        <v>8561</v>
      </c>
      <c r="P231">
        <v>7</v>
      </c>
      <c r="Q231">
        <v>583</v>
      </c>
      <c r="R231" t="s">
        <v>8595</v>
      </c>
      <c r="S231">
        <v>0</v>
      </c>
      <c r="T231" s="358">
        <v>43945</v>
      </c>
    </row>
    <row r="232" spans="4:20" x14ac:dyDescent="0.25">
      <c r="D232" s="358">
        <v>43948</v>
      </c>
      <c r="E232" s="358">
        <v>43946</v>
      </c>
      <c r="F232">
        <v>2</v>
      </c>
      <c r="G232">
        <v>5150000328</v>
      </c>
      <c r="H232" t="s">
        <v>937</v>
      </c>
      <c r="I232">
        <v>357</v>
      </c>
      <c r="J232">
        <v>60</v>
      </c>
      <c r="K232">
        <v>1441</v>
      </c>
      <c r="L232">
        <v>32.200000000000003</v>
      </c>
      <c r="M232">
        <v>5.95</v>
      </c>
      <c r="N232" s="569">
        <v>11495.4</v>
      </c>
      <c r="O232" t="s">
        <v>8561</v>
      </c>
      <c r="P232">
        <v>7</v>
      </c>
      <c r="Q232">
        <v>583</v>
      </c>
      <c r="R232" t="s">
        <v>8595</v>
      </c>
      <c r="S232">
        <v>0</v>
      </c>
      <c r="T232" s="358">
        <v>43946</v>
      </c>
    </row>
    <row r="233" spans="4:20" x14ac:dyDescent="0.25">
      <c r="D233" s="358">
        <v>43950</v>
      </c>
      <c r="E233" s="358">
        <v>43947</v>
      </c>
      <c r="F233">
        <v>2</v>
      </c>
      <c r="G233">
        <v>5150000302</v>
      </c>
      <c r="H233" t="s">
        <v>926</v>
      </c>
      <c r="I233">
        <v>89</v>
      </c>
      <c r="J233">
        <v>60</v>
      </c>
      <c r="K233">
        <v>2881</v>
      </c>
      <c r="L233">
        <v>32.200000000000003</v>
      </c>
      <c r="M233">
        <v>1.4830000000000001</v>
      </c>
      <c r="N233" s="569">
        <v>2865.8</v>
      </c>
      <c r="O233" t="s">
        <v>8561</v>
      </c>
      <c r="P233">
        <v>7</v>
      </c>
      <c r="Q233">
        <v>583</v>
      </c>
      <c r="R233" t="s">
        <v>8595</v>
      </c>
      <c r="S233">
        <v>0</v>
      </c>
      <c r="T233" s="358">
        <v>43947</v>
      </c>
    </row>
    <row r="234" spans="4:20" x14ac:dyDescent="0.25">
      <c r="D234" s="358">
        <v>43950</v>
      </c>
      <c r="E234" s="358">
        <v>43947</v>
      </c>
      <c r="F234">
        <v>2</v>
      </c>
      <c r="G234">
        <v>5150000308</v>
      </c>
      <c r="H234" t="s">
        <v>927</v>
      </c>
      <c r="I234">
        <v>11</v>
      </c>
      <c r="J234">
        <v>60</v>
      </c>
      <c r="K234">
        <v>2881</v>
      </c>
      <c r="L234">
        <v>32.200000000000003</v>
      </c>
      <c r="M234">
        <v>0.183</v>
      </c>
      <c r="N234">
        <v>354.2</v>
      </c>
      <c r="O234" t="s">
        <v>8561</v>
      </c>
      <c r="P234">
        <v>7</v>
      </c>
      <c r="Q234">
        <v>583</v>
      </c>
      <c r="R234" t="s">
        <v>8595</v>
      </c>
      <c r="S234">
        <v>0</v>
      </c>
      <c r="T234" s="358">
        <v>43947</v>
      </c>
    </row>
    <row r="235" spans="4:20" x14ac:dyDescent="0.25">
      <c r="D235" s="358">
        <v>43952</v>
      </c>
      <c r="E235" s="358">
        <v>43945</v>
      </c>
      <c r="F235">
        <v>1</v>
      </c>
      <c r="G235">
        <v>5150024351</v>
      </c>
      <c r="H235" t="s">
        <v>1154</v>
      </c>
      <c r="I235">
        <v>1698</v>
      </c>
      <c r="J235">
        <v>252</v>
      </c>
      <c r="K235">
        <v>1440</v>
      </c>
      <c r="L235">
        <v>6.5</v>
      </c>
      <c r="M235">
        <v>6.7380000000000004</v>
      </c>
      <c r="N235" s="569">
        <v>11037</v>
      </c>
      <c r="O235" t="s">
        <v>8592</v>
      </c>
      <c r="P235">
        <v>7</v>
      </c>
      <c r="Q235">
        <v>583</v>
      </c>
      <c r="R235" t="s">
        <v>8595</v>
      </c>
      <c r="S235">
        <v>0</v>
      </c>
      <c r="T235" s="358">
        <v>43945</v>
      </c>
    </row>
    <row r="236" spans="4:20" x14ac:dyDescent="0.25">
      <c r="D236" s="358">
        <v>43952</v>
      </c>
      <c r="E236" s="358">
        <v>43946</v>
      </c>
      <c r="F236">
        <v>1</v>
      </c>
      <c r="G236">
        <v>5150000328</v>
      </c>
      <c r="H236" t="s">
        <v>937</v>
      </c>
      <c r="I236">
        <v>9639</v>
      </c>
      <c r="J236">
        <v>60</v>
      </c>
      <c r="K236">
        <v>67680</v>
      </c>
      <c r="L236">
        <v>32.200000000000003</v>
      </c>
      <c r="M236">
        <v>160.65</v>
      </c>
      <c r="N236" s="569">
        <v>310375.8</v>
      </c>
      <c r="O236" t="s">
        <v>8561</v>
      </c>
      <c r="P236">
        <v>7</v>
      </c>
      <c r="Q236">
        <v>583</v>
      </c>
      <c r="R236" t="s">
        <v>8595</v>
      </c>
      <c r="S236">
        <v>0</v>
      </c>
      <c r="T236" s="358">
        <v>43946</v>
      </c>
    </row>
    <row r="237" spans="4:20" x14ac:dyDescent="0.25">
      <c r="D237" s="358">
        <v>43953</v>
      </c>
      <c r="E237" s="358">
        <v>43947</v>
      </c>
      <c r="F237">
        <v>1</v>
      </c>
      <c r="G237">
        <v>5150000308</v>
      </c>
      <c r="H237" t="s">
        <v>927</v>
      </c>
      <c r="I237">
        <v>2349</v>
      </c>
      <c r="J237">
        <v>60</v>
      </c>
      <c r="K237">
        <v>70560</v>
      </c>
      <c r="L237">
        <v>32.200000000000003</v>
      </c>
      <c r="M237">
        <v>39.15</v>
      </c>
      <c r="N237" s="569">
        <v>75637.8</v>
      </c>
      <c r="O237" t="s">
        <v>8561</v>
      </c>
      <c r="P237">
        <v>7</v>
      </c>
      <c r="Q237">
        <v>583</v>
      </c>
      <c r="R237" t="s">
        <v>8595</v>
      </c>
      <c r="S237">
        <v>0</v>
      </c>
      <c r="T237" s="358">
        <v>43947</v>
      </c>
    </row>
    <row r="238" spans="4:20" x14ac:dyDescent="0.25">
      <c r="D238" s="358">
        <v>43955</v>
      </c>
      <c r="E238" s="358">
        <v>43947</v>
      </c>
      <c r="F238">
        <v>1</v>
      </c>
      <c r="G238">
        <v>5150000302</v>
      </c>
      <c r="H238" t="s">
        <v>926</v>
      </c>
      <c r="I238">
        <v>2227</v>
      </c>
      <c r="J238">
        <v>60</v>
      </c>
      <c r="K238">
        <v>61920</v>
      </c>
      <c r="L238">
        <v>32.200000000000003</v>
      </c>
      <c r="M238">
        <v>37.116999999999997</v>
      </c>
      <c r="N238" s="569">
        <v>71709.399999999994</v>
      </c>
      <c r="O238" t="s">
        <v>8561</v>
      </c>
      <c r="P238">
        <v>7</v>
      </c>
      <c r="Q238">
        <v>583</v>
      </c>
      <c r="R238" t="s">
        <v>8595</v>
      </c>
      <c r="S238">
        <v>0</v>
      </c>
      <c r="T238" s="358">
        <v>43947</v>
      </c>
    </row>
    <row r="239" spans="4:20" x14ac:dyDescent="0.25">
      <c r="D239" s="358">
        <v>43959</v>
      </c>
      <c r="E239" s="358">
        <v>43948</v>
      </c>
      <c r="F239">
        <v>1</v>
      </c>
      <c r="G239">
        <v>5150003535</v>
      </c>
      <c r="H239" t="s">
        <v>1010</v>
      </c>
      <c r="I239">
        <v>259</v>
      </c>
      <c r="J239">
        <v>42</v>
      </c>
      <c r="K239">
        <v>5256000</v>
      </c>
      <c r="L239">
        <v>52.7</v>
      </c>
      <c r="M239">
        <v>6.1669999999999998</v>
      </c>
      <c r="N239" s="569">
        <v>13649.3</v>
      </c>
      <c r="O239" t="s">
        <v>8561</v>
      </c>
      <c r="P239">
        <v>7</v>
      </c>
      <c r="Q239">
        <v>583</v>
      </c>
      <c r="R239" t="s">
        <v>8598</v>
      </c>
      <c r="S239">
        <v>0</v>
      </c>
      <c r="T239" s="358">
        <v>43948</v>
      </c>
    </row>
    <row r="240" spans="4:20" x14ac:dyDescent="0.25">
      <c r="D240" s="358">
        <v>43966</v>
      </c>
      <c r="E240" s="358">
        <v>43943</v>
      </c>
      <c r="F240">
        <v>1</v>
      </c>
      <c r="G240">
        <v>5150024351</v>
      </c>
      <c r="H240" t="s">
        <v>1154</v>
      </c>
      <c r="I240">
        <v>17463</v>
      </c>
      <c r="J240">
        <v>252</v>
      </c>
      <c r="K240">
        <v>40320</v>
      </c>
      <c r="L240">
        <v>6.5</v>
      </c>
      <c r="M240">
        <v>69.298000000000002</v>
      </c>
      <c r="N240" s="569">
        <v>113509.5</v>
      </c>
      <c r="O240" t="s">
        <v>8592</v>
      </c>
      <c r="P240">
        <v>7</v>
      </c>
      <c r="Q240">
        <v>583</v>
      </c>
      <c r="R240" t="s">
        <v>8595</v>
      </c>
      <c r="S240">
        <v>0</v>
      </c>
      <c r="T240" s="358">
        <v>43943</v>
      </c>
    </row>
    <row r="241" spans="4:20" x14ac:dyDescent="0.25">
      <c r="D241" s="358">
        <v>43967</v>
      </c>
      <c r="E241" s="358">
        <v>43948</v>
      </c>
      <c r="F241">
        <v>1</v>
      </c>
      <c r="G241">
        <v>5150000310</v>
      </c>
      <c r="H241" t="s">
        <v>928</v>
      </c>
      <c r="I241">
        <v>283</v>
      </c>
      <c r="J241">
        <v>42</v>
      </c>
      <c r="K241">
        <v>76320</v>
      </c>
      <c r="L241">
        <v>53.7</v>
      </c>
      <c r="M241">
        <v>6.7380000000000004</v>
      </c>
      <c r="N241" s="569">
        <v>15197.1</v>
      </c>
      <c r="O241" t="s">
        <v>8561</v>
      </c>
      <c r="P241">
        <v>7</v>
      </c>
      <c r="Q241">
        <v>583</v>
      </c>
      <c r="R241" t="s">
        <v>8595</v>
      </c>
      <c r="S241">
        <v>0</v>
      </c>
      <c r="T241" s="358">
        <v>43948</v>
      </c>
    </row>
    <row r="242" spans="4:20" x14ac:dyDescent="0.25">
      <c r="D242" s="358">
        <v>43971</v>
      </c>
      <c r="E242" s="358">
        <v>43944</v>
      </c>
      <c r="F242">
        <v>1</v>
      </c>
      <c r="G242">
        <v>5150005685</v>
      </c>
      <c r="H242" t="s">
        <v>1125</v>
      </c>
      <c r="I242">
        <v>444</v>
      </c>
      <c r="J242">
        <v>148</v>
      </c>
      <c r="K242">
        <v>46080</v>
      </c>
      <c r="L242">
        <v>10</v>
      </c>
      <c r="M242">
        <v>3</v>
      </c>
      <c r="N242" s="569">
        <v>4440</v>
      </c>
      <c r="O242" t="s">
        <v>8561</v>
      </c>
      <c r="P242">
        <v>7</v>
      </c>
      <c r="Q242">
        <v>583</v>
      </c>
      <c r="R242" t="s">
        <v>8595</v>
      </c>
      <c r="S242">
        <v>0</v>
      </c>
      <c r="T242" s="358">
        <v>43944</v>
      </c>
    </row>
    <row r="243" spans="4:20" x14ac:dyDescent="0.25">
      <c r="D243" s="358">
        <v>43971</v>
      </c>
      <c r="E243" s="358">
        <v>43945</v>
      </c>
      <c r="F243">
        <v>1</v>
      </c>
      <c r="G243">
        <v>5150005685</v>
      </c>
      <c r="H243" t="s">
        <v>1125</v>
      </c>
      <c r="I243">
        <v>501</v>
      </c>
      <c r="J243">
        <v>148</v>
      </c>
      <c r="K243">
        <v>44640</v>
      </c>
      <c r="L243">
        <v>10</v>
      </c>
      <c r="M243">
        <v>3.3849999999999998</v>
      </c>
      <c r="N243" s="569">
        <v>5010</v>
      </c>
      <c r="O243" t="s">
        <v>8561</v>
      </c>
      <c r="P243">
        <v>7</v>
      </c>
      <c r="Q243">
        <v>583</v>
      </c>
      <c r="R243" t="s">
        <v>8595</v>
      </c>
      <c r="S243">
        <v>0</v>
      </c>
      <c r="T243" s="358">
        <v>43945</v>
      </c>
    </row>
    <row r="244" spans="4:20" x14ac:dyDescent="0.25">
      <c r="D244" s="358">
        <v>43983</v>
      </c>
      <c r="E244" s="358">
        <v>43943</v>
      </c>
      <c r="F244">
        <v>1</v>
      </c>
      <c r="G244">
        <v>5150000009</v>
      </c>
      <c r="H244" t="s">
        <v>906</v>
      </c>
      <c r="I244">
        <v>276</v>
      </c>
      <c r="J244">
        <v>275</v>
      </c>
      <c r="K244">
        <v>5256000</v>
      </c>
      <c r="L244">
        <v>7.1</v>
      </c>
      <c r="M244">
        <v>1.004</v>
      </c>
      <c r="N244" s="569">
        <v>1959.6</v>
      </c>
      <c r="O244" t="s">
        <v>8561</v>
      </c>
      <c r="P244">
        <v>7</v>
      </c>
      <c r="Q244">
        <v>583</v>
      </c>
      <c r="R244" t="s">
        <v>8595</v>
      </c>
      <c r="S244">
        <v>0</v>
      </c>
      <c r="T244" s="358">
        <v>43943</v>
      </c>
    </row>
    <row r="245" spans="4:20" x14ac:dyDescent="0.25">
      <c r="D245" s="358">
        <v>43987</v>
      </c>
      <c r="E245" s="358">
        <v>43948</v>
      </c>
      <c r="F245">
        <v>1</v>
      </c>
      <c r="G245">
        <v>5150003501</v>
      </c>
      <c r="H245" t="s">
        <v>1005</v>
      </c>
      <c r="I245">
        <v>421</v>
      </c>
      <c r="J245">
        <v>42</v>
      </c>
      <c r="K245">
        <v>5256000</v>
      </c>
      <c r="L245">
        <v>52.2</v>
      </c>
      <c r="M245">
        <v>10.023999999999999</v>
      </c>
      <c r="N245" s="569">
        <v>21976.2</v>
      </c>
      <c r="O245" t="s">
        <v>8561</v>
      </c>
      <c r="P245">
        <v>7</v>
      </c>
      <c r="Q245">
        <v>583</v>
      </c>
      <c r="R245" t="s">
        <v>8598</v>
      </c>
      <c r="S245">
        <v>0</v>
      </c>
      <c r="T245" s="358">
        <v>43948</v>
      </c>
    </row>
    <row r="246" spans="4:20" x14ac:dyDescent="0.25">
      <c r="D246" s="358">
        <v>43988</v>
      </c>
      <c r="E246" s="358">
        <v>43947</v>
      </c>
      <c r="F246">
        <v>1</v>
      </c>
      <c r="G246">
        <v>5150000338</v>
      </c>
      <c r="H246" t="s">
        <v>940</v>
      </c>
      <c r="I246">
        <v>480</v>
      </c>
      <c r="J246">
        <v>42</v>
      </c>
      <c r="K246">
        <v>5256000</v>
      </c>
      <c r="L246">
        <v>53.7</v>
      </c>
      <c r="M246">
        <v>11.429</v>
      </c>
      <c r="N246" s="569">
        <v>25776</v>
      </c>
      <c r="O246" t="s">
        <v>8561</v>
      </c>
      <c r="P246">
        <v>7</v>
      </c>
      <c r="Q246">
        <v>583</v>
      </c>
      <c r="R246" t="s">
        <v>8595</v>
      </c>
      <c r="S246">
        <v>0</v>
      </c>
      <c r="T246" s="358">
        <v>43947</v>
      </c>
    </row>
    <row r="247" spans="4:20" x14ac:dyDescent="0.25">
      <c r="D247" s="358">
        <v>43988</v>
      </c>
      <c r="E247" s="358">
        <v>43948</v>
      </c>
      <c r="F247">
        <v>1</v>
      </c>
      <c r="G247">
        <v>5150003503</v>
      </c>
      <c r="H247" t="s">
        <v>1007</v>
      </c>
      <c r="I247">
        <v>252</v>
      </c>
      <c r="J247">
        <v>42</v>
      </c>
      <c r="K247">
        <v>5256000</v>
      </c>
      <c r="L247">
        <v>52.2</v>
      </c>
      <c r="M247">
        <v>6</v>
      </c>
      <c r="N247" s="569">
        <v>13154.4</v>
      </c>
      <c r="O247" t="s">
        <v>8561</v>
      </c>
      <c r="P247">
        <v>7</v>
      </c>
      <c r="Q247">
        <v>583</v>
      </c>
      <c r="R247" t="s">
        <v>8598</v>
      </c>
      <c r="S247">
        <v>0</v>
      </c>
      <c r="T247" s="358">
        <v>43948</v>
      </c>
    </row>
    <row r="248" spans="4:20" x14ac:dyDescent="0.25">
      <c r="D248" s="358">
        <v>43998</v>
      </c>
      <c r="E248" s="358">
        <v>43947</v>
      </c>
      <c r="F248">
        <v>1</v>
      </c>
      <c r="G248">
        <v>5150000310</v>
      </c>
      <c r="H248" t="s">
        <v>928</v>
      </c>
      <c r="I248">
        <v>566</v>
      </c>
      <c r="J248">
        <v>42</v>
      </c>
      <c r="K248">
        <v>5256000</v>
      </c>
      <c r="L248">
        <v>53.7</v>
      </c>
      <c r="M248">
        <v>13.476000000000001</v>
      </c>
      <c r="N248" s="569">
        <v>30394.2</v>
      </c>
      <c r="O248" t="s">
        <v>8561</v>
      </c>
      <c r="P248">
        <v>7</v>
      </c>
      <c r="Q248">
        <v>583</v>
      </c>
      <c r="R248" t="s">
        <v>8595</v>
      </c>
      <c r="S248">
        <v>0</v>
      </c>
      <c r="T248" s="358">
        <v>43947</v>
      </c>
    </row>
    <row r="249" spans="4:20" x14ac:dyDescent="0.25">
      <c r="D249" s="358">
        <v>43998</v>
      </c>
      <c r="E249" s="358">
        <v>43948</v>
      </c>
      <c r="F249">
        <v>1</v>
      </c>
      <c r="G249">
        <v>5150000319</v>
      </c>
      <c r="H249" t="s">
        <v>932</v>
      </c>
      <c r="I249">
        <v>245</v>
      </c>
      <c r="J249">
        <v>42</v>
      </c>
      <c r="K249">
        <v>5256000</v>
      </c>
      <c r="L249">
        <v>53.7</v>
      </c>
      <c r="M249">
        <v>5.8330000000000002</v>
      </c>
      <c r="N249" s="569">
        <v>13156.5</v>
      </c>
      <c r="O249" t="s">
        <v>8561</v>
      </c>
      <c r="P249">
        <v>7</v>
      </c>
      <c r="Q249">
        <v>583</v>
      </c>
      <c r="R249" t="s">
        <v>8595</v>
      </c>
      <c r="S249">
        <v>0</v>
      </c>
      <c r="T249" s="358">
        <v>43948</v>
      </c>
    </row>
    <row r="250" spans="4:20" x14ac:dyDescent="0.25">
      <c r="D250" s="358">
        <v>44011</v>
      </c>
      <c r="E250" s="358">
        <v>43948</v>
      </c>
      <c r="F250">
        <v>1</v>
      </c>
      <c r="G250">
        <v>5150000315</v>
      </c>
      <c r="H250" t="s">
        <v>930</v>
      </c>
      <c r="I250">
        <v>1736</v>
      </c>
      <c r="J250">
        <v>42</v>
      </c>
      <c r="K250">
        <v>5256000</v>
      </c>
      <c r="L250">
        <v>53.7</v>
      </c>
      <c r="M250">
        <v>41.332999999999998</v>
      </c>
      <c r="N250" s="569">
        <v>93223.2</v>
      </c>
      <c r="O250" t="s">
        <v>8561</v>
      </c>
      <c r="P250">
        <v>7</v>
      </c>
      <c r="Q250">
        <v>583</v>
      </c>
      <c r="R250" t="s">
        <v>8595</v>
      </c>
      <c r="S250">
        <v>0</v>
      </c>
      <c r="T250" s="358">
        <v>43948</v>
      </c>
    </row>
    <row r="251" spans="4:20" x14ac:dyDescent="0.25">
      <c r="D251" s="358">
        <v>44015</v>
      </c>
      <c r="E251" s="358">
        <v>43943</v>
      </c>
      <c r="F251">
        <v>1</v>
      </c>
      <c r="G251">
        <v>5150010864</v>
      </c>
      <c r="H251" t="s">
        <v>1139</v>
      </c>
      <c r="I251">
        <v>252</v>
      </c>
      <c r="J251">
        <v>252</v>
      </c>
      <c r="K251">
        <v>38880</v>
      </c>
      <c r="L251">
        <v>7.6</v>
      </c>
      <c r="M251">
        <v>1</v>
      </c>
      <c r="N251" s="569">
        <v>1915.2</v>
      </c>
      <c r="O251" t="s">
        <v>8561</v>
      </c>
      <c r="P251">
        <v>7</v>
      </c>
      <c r="Q251">
        <v>583</v>
      </c>
      <c r="R251" t="s">
        <v>8595</v>
      </c>
      <c r="S251">
        <v>0</v>
      </c>
      <c r="T251" s="358">
        <v>43943</v>
      </c>
    </row>
    <row r="252" spans="4:20" x14ac:dyDescent="0.25">
      <c r="D252" s="358">
        <v>44019</v>
      </c>
      <c r="E252" s="358">
        <v>43948</v>
      </c>
      <c r="F252">
        <v>1</v>
      </c>
      <c r="G252">
        <v>5150000321</v>
      </c>
      <c r="H252" t="s">
        <v>933</v>
      </c>
      <c r="I252">
        <v>287</v>
      </c>
      <c r="J252">
        <v>42</v>
      </c>
      <c r="K252">
        <v>5256000</v>
      </c>
      <c r="L252">
        <v>53.7</v>
      </c>
      <c r="M252">
        <v>6.8330000000000002</v>
      </c>
      <c r="N252" s="569">
        <v>15411.9</v>
      </c>
      <c r="O252" t="s">
        <v>8561</v>
      </c>
      <c r="P252">
        <v>7</v>
      </c>
      <c r="Q252">
        <v>583</v>
      </c>
      <c r="R252" t="s">
        <v>8595</v>
      </c>
      <c r="S252">
        <v>0</v>
      </c>
      <c r="T252" s="358">
        <v>43948</v>
      </c>
    </row>
    <row r="253" spans="4:20" x14ac:dyDescent="0.25">
      <c r="D253" s="358">
        <v>44020</v>
      </c>
      <c r="E253" s="358">
        <v>43943</v>
      </c>
      <c r="F253">
        <v>1</v>
      </c>
      <c r="G253">
        <v>5150040127</v>
      </c>
      <c r="H253" t="s">
        <v>1208</v>
      </c>
      <c r="I253">
        <v>116</v>
      </c>
      <c r="J253">
        <v>154</v>
      </c>
      <c r="K253">
        <v>31680</v>
      </c>
      <c r="L253">
        <v>7</v>
      </c>
      <c r="M253">
        <v>0.753</v>
      </c>
      <c r="N253">
        <v>812</v>
      </c>
      <c r="O253" t="s">
        <v>122</v>
      </c>
      <c r="P253">
        <v>7</v>
      </c>
      <c r="Q253">
        <v>583</v>
      </c>
      <c r="R253" t="s">
        <v>8595</v>
      </c>
      <c r="S253">
        <v>0</v>
      </c>
      <c r="T253" s="358">
        <v>43943</v>
      </c>
    </row>
    <row r="254" spans="4:20" x14ac:dyDescent="0.25">
      <c r="D254" s="358">
        <v>44023</v>
      </c>
      <c r="E254" s="358">
        <v>43943</v>
      </c>
      <c r="F254">
        <v>1</v>
      </c>
      <c r="G254">
        <v>6984806957</v>
      </c>
      <c r="H254" t="s">
        <v>2087</v>
      </c>
      <c r="I254">
        <v>2</v>
      </c>
      <c r="J254">
        <v>84</v>
      </c>
      <c r="K254">
        <v>82080</v>
      </c>
      <c r="L254">
        <v>23.5</v>
      </c>
      <c r="M254">
        <v>2.4E-2</v>
      </c>
      <c r="N254">
        <v>47</v>
      </c>
      <c r="O254" t="s">
        <v>8561</v>
      </c>
      <c r="P254">
        <v>7</v>
      </c>
      <c r="Q254">
        <v>583</v>
      </c>
      <c r="R254" t="s">
        <v>8596</v>
      </c>
      <c r="S254">
        <v>0</v>
      </c>
      <c r="T254" s="358">
        <v>43943</v>
      </c>
    </row>
    <row r="255" spans="4:20" x14ac:dyDescent="0.25">
      <c r="D255" s="358">
        <v>44047</v>
      </c>
      <c r="E255" s="358">
        <v>43943</v>
      </c>
      <c r="F255">
        <v>1</v>
      </c>
      <c r="G255">
        <v>5150028621</v>
      </c>
      <c r="H255" t="s">
        <v>1183</v>
      </c>
      <c r="I255">
        <v>1</v>
      </c>
      <c r="J255">
        <v>280</v>
      </c>
      <c r="K255">
        <v>5256000</v>
      </c>
      <c r="L255">
        <v>5.7</v>
      </c>
      <c r="M255">
        <v>4.0000000000000001E-3</v>
      </c>
      <c r="N255">
        <v>5.7</v>
      </c>
      <c r="O255" t="s">
        <v>8561</v>
      </c>
      <c r="P255">
        <v>7</v>
      </c>
      <c r="Q255">
        <v>583</v>
      </c>
      <c r="R255" t="s">
        <v>8594</v>
      </c>
      <c r="S255">
        <v>0</v>
      </c>
      <c r="T255" s="358">
        <v>43943</v>
      </c>
    </row>
    <row r="256" spans="4:20" x14ac:dyDescent="0.25">
      <c r="D256" s="358">
        <v>44076</v>
      </c>
      <c r="E256" s="358">
        <v>43943</v>
      </c>
      <c r="F256">
        <v>1</v>
      </c>
      <c r="G256">
        <v>5150003887</v>
      </c>
      <c r="H256" t="s">
        <v>1040</v>
      </c>
      <c r="I256">
        <v>1</v>
      </c>
      <c r="J256">
        <v>136</v>
      </c>
      <c r="K256">
        <v>44640</v>
      </c>
      <c r="L256">
        <v>13.9</v>
      </c>
      <c r="M256">
        <v>7.0000000000000001E-3</v>
      </c>
      <c r="N256">
        <v>13.9</v>
      </c>
      <c r="O256" t="s">
        <v>8561</v>
      </c>
      <c r="P256">
        <v>7</v>
      </c>
      <c r="Q256">
        <v>583</v>
      </c>
      <c r="R256" t="s">
        <v>8598</v>
      </c>
      <c r="S256">
        <v>0</v>
      </c>
      <c r="T256" s="358">
        <v>43943</v>
      </c>
    </row>
    <row r="257" spans="4:20" x14ac:dyDescent="0.25">
      <c r="D257" s="358">
        <v>44563</v>
      </c>
      <c r="E257" s="358">
        <v>43943</v>
      </c>
      <c r="F257">
        <v>1</v>
      </c>
      <c r="G257">
        <v>5150024805</v>
      </c>
      <c r="H257" t="s">
        <v>1168</v>
      </c>
      <c r="I257">
        <v>22</v>
      </c>
      <c r="J257">
        <v>154</v>
      </c>
      <c r="K257">
        <v>159842</v>
      </c>
      <c r="L257">
        <v>12.9</v>
      </c>
      <c r="M257">
        <v>0.14299999999999999</v>
      </c>
      <c r="N257">
        <v>283.8</v>
      </c>
      <c r="O257" t="s">
        <v>8561</v>
      </c>
      <c r="P257">
        <v>7</v>
      </c>
      <c r="Q257">
        <v>583</v>
      </c>
      <c r="R257" t="s">
        <v>8594</v>
      </c>
      <c r="S257">
        <v>0</v>
      </c>
      <c r="T257" s="358">
        <v>43943</v>
      </c>
    </row>
  </sheetData>
  <pageMargins left="0.7" right="0.7" top="0.75" bottom="0.75" header="0.3" footer="0.3"/>
  <pageSetup scale="68" fitToHeight="0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584866C-F4DD-4F05-BB09-425CB361451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</vt:i4>
      </vt:variant>
    </vt:vector>
  </HeadingPairs>
  <TitlesOfParts>
    <vt:vector size="29" baseType="lpstr">
      <vt:lpstr>Contacts</vt:lpstr>
      <vt:lpstr>Converter</vt:lpstr>
      <vt:lpstr> PALLET SNAPSHOT</vt:lpstr>
      <vt:lpstr>Holds_04_23_2020</vt:lpstr>
      <vt:lpstr>Tags</vt:lpstr>
      <vt:lpstr>Geodis Product on Hard Hold</vt:lpstr>
      <vt:lpstr>Expected Receipts</vt:lpstr>
      <vt:lpstr>Stock Status Update</vt:lpstr>
      <vt:lpstr>WHS03_ACTUAL SHIPS  2020 </vt:lpstr>
      <vt:lpstr>Priority_Discrepancies</vt:lpstr>
      <vt:lpstr>Tabulations</vt:lpstr>
      <vt:lpstr>planner scratchpad</vt:lpstr>
      <vt:lpstr>Thaw_Report_3_24</vt:lpstr>
      <vt:lpstr>FruitExpectedReceipt_3_24</vt:lpstr>
      <vt:lpstr>Fruit Freezer Counts</vt:lpstr>
      <vt:lpstr>THAW_Transform</vt:lpstr>
      <vt:lpstr>Fruit TAG Calculator</vt:lpstr>
      <vt:lpstr>Cycle Count Form</vt:lpstr>
      <vt:lpstr>OHL-291_BOL</vt:lpstr>
      <vt:lpstr>Disrepancy Mgshl</vt:lpstr>
      <vt:lpstr>Final Releases</vt:lpstr>
      <vt:lpstr>Detail_Orders_Shipped</vt:lpstr>
      <vt:lpstr>Stock Status</vt:lpstr>
      <vt:lpstr>Loads to Orrville Information</vt:lpstr>
      <vt:lpstr>5150055224</vt:lpstr>
      <vt:lpstr>Cycle Count Form Archieve</vt:lpstr>
      <vt:lpstr>Discoverer_Open_Orders_To_Ship</vt:lpstr>
      <vt:lpstr>Database</vt:lpstr>
      <vt:lpstr>JDA_FG_AVAIL_TO_SHIP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Kinder, Tracy</dc:creator>
  <cp:lastModifiedBy>Kinder, Tracy</cp:lastModifiedBy>
  <cp:lastPrinted>2020-04-24T14:31:18Z</cp:lastPrinted>
  <dcterms:created xsi:type="dcterms:W3CDTF">2019-03-07T13:12:50Z</dcterms:created>
  <dcterms:modified xsi:type="dcterms:W3CDTF">2020-04-24T17:08:29Z</dcterms:modified>
</cp:coreProperties>
</file>